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8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9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10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11.xml" ContentType="application/vnd.openxmlformats-officedocument.drawing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drawings/drawing12.xml" ContentType="application/vnd.openxmlformats-officedocument.drawing+xml"/>
  <Override PartName="/xl/charts/chart30.xml" ContentType="application/vnd.openxmlformats-officedocument.drawingml.chart+xml"/>
  <Override PartName="/xl/drawings/drawing13.xml" ContentType="application/vnd.openxmlformats-officedocument.drawingml.chartshapes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drawings/drawing14.xml" ContentType="application/vnd.openxmlformats-officedocument.drawing+xml"/>
  <Override PartName="/xl/comments1.xml" ContentType="application/vnd.openxmlformats-officedocument.spreadsheetml.comments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drawings/drawing15.xml" ContentType="application/vnd.openxmlformats-officedocument.drawing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drawings/drawing16.xml" ContentType="application/vnd.openxmlformats-officedocument.drawing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drawings/drawing17.xml" ContentType="application/vnd.openxmlformats-officedocument.drawing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0" windowWidth="7065" windowHeight="7590" tabRatio="887"/>
  </bookViews>
  <sheets>
    <sheet name="Intro" sheetId="19" r:id="rId1"/>
    <sheet name="Notes" sheetId="20" r:id="rId2"/>
    <sheet name="KZN" sheetId="9" r:id="rId3"/>
    <sheet name="Durban" sheetId="5" r:id="rId4"/>
    <sheet name="PMB" sheetId="4" r:id="rId5"/>
    <sheet name="RBay" sheetId="6" r:id="rId6"/>
    <sheet name="NewCastle" sheetId="7" r:id="rId7"/>
    <sheet name="Port Shepstone" sheetId="8" r:id="rId8"/>
    <sheet name="Ilembe" sheetId="21" r:id="rId9"/>
    <sheet name="Comparitive Analysis" sheetId="1" r:id="rId10"/>
    <sheet name="Sector Analysis" sheetId="2" r:id="rId11"/>
    <sheet name="Shift Share Analysis" sheetId="3" r:id="rId12"/>
    <sheet name="Indicators" sheetId="10" r:id="rId13"/>
    <sheet name="Risk KZN" sheetId="12" r:id="rId14"/>
    <sheet name="Risk Durban" sheetId="13" r:id="rId15"/>
    <sheet name="Risk PMB" sheetId="14" r:id="rId16"/>
    <sheet name="Risk RBay" sheetId="15" r:id="rId17"/>
    <sheet name="Risk Newcastle" sheetId="16" r:id="rId18"/>
    <sheet name="Risk Port Shepstone" sheetId="17" r:id="rId19"/>
    <sheet name="Risk Ilembe" sheetId="23" r:id="rId20"/>
    <sheet name="Risk Analysis" sheetId="11" r:id="rId21"/>
    <sheet name="Risk vs GDP" sheetId="18" r:id="rId22"/>
    <sheet name="PA Risk" sheetId="24" r:id="rId23"/>
  </sheets>
  <externalReferences>
    <externalReference r:id="rId24"/>
    <externalReference r:id="rId25"/>
    <externalReference r:id="rId26"/>
    <externalReference r:id="rId27"/>
    <externalReference r:id="rId28"/>
  </externalReferences>
  <calcPr calcId="145621"/>
</workbook>
</file>

<file path=xl/calcChain.xml><?xml version="1.0" encoding="utf-8"?>
<calcChain xmlns="http://schemas.openxmlformats.org/spreadsheetml/2006/main">
  <c r="L39" i="19" l="1"/>
  <c r="M39" i="19"/>
  <c r="N39" i="19"/>
  <c r="O39" i="19"/>
  <c r="P39" i="19"/>
  <c r="Q39" i="19"/>
  <c r="R39" i="19"/>
  <c r="S39" i="19"/>
  <c r="L40" i="19"/>
  <c r="M40" i="19"/>
  <c r="N40" i="19"/>
  <c r="O40" i="19"/>
  <c r="P40" i="19"/>
  <c r="Q40" i="19"/>
  <c r="R40" i="19"/>
  <c r="S40" i="19"/>
  <c r="L146" i="23" l="1"/>
  <c r="M146" i="23"/>
  <c r="N146" i="23"/>
  <c r="O146" i="23"/>
  <c r="P146" i="23"/>
  <c r="Q146" i="23"/>
  <c r="R146" i="23"/>
  <c r="S146" i="23"/>
  <c r="L147" i="23"/>
  <c r="M147" i="23"/>
  <c r="N147" i="23"/>
  <c r="O147" i="23"/>
  <c r="P147" i="23"/>
  <c r="Q147" i="23"/>
  <c r="R147" i="23"/>
  <c r="S147" i="23"/>
  <c r="L148" i="23"/>
  <c r="M148" i="23"/>
  <c r="N148" i="23"/>
  <c r="O148" i="23"/>
  <c r="P148" i="23"/>
  <c r="Q148" i="23"/>
  <c r="R148" i="23"/>
  <c r="S148" i="23"/>
  <c r="L149" i="23"/>
  <c r="M149" i="23"/>
  <c r="N149" i="23"/>
  <c r="O149" i="23"/>
  <c r="P149" i="23"/>
  <c r="Q149" i="23"/>
  <c r="R149" i="23"/>
  <c r="S149" i="23"/>
  <c r="L150" i="23"/>
  <c r="M150" i="23"/>
  <c r="N150" i="23"/>
  <c r="O150" i="23"/>
  <c r="P150" i="23"/>
  <c r="Q150" i="23"/>
  <c r="R150" i="23"/>
  <c r="S150" i="23"/>
  <c r="L151" i="23"/>
  <c r="M151" i="23"/>
  <c r="N151" i="23"/>
  <c r="O151" i="23"/>
  <c r="P151" i="23"/>
  <c r="Q151" i="23"/>
  <c r="R151" i="23"/>
  <c r="S151" i="23"/>
  <c r="L152" i="23"/>
  <c r="M152" i="23"/>
  <c r="N152" i="23"/>
  <c r="O152" i="23"/>
  <c r="P152" i="23"/>
  <c r="Q152" i="23"/>
  <c r="R152" i="23"/>
  <c r="S152" i="23"/>
  <c r="L153" i="23"/>
  <c r="M153" i="23"/>
  <c r="N153" i="23"/>
  <c r="O153" i="23"/>
  <c r="P153" i="23"/>
  <c r="Q153" i="23"/>
  <c r="R153" i="23"/>
  <c r="S153" i="23"/>
  <c r="L154" i="23"/>
  <c r="M154" i="23"/>
  <c r="N154" i="23"/>
  <c r="O154" i="23"/>
  <c r="P154" i="23"/>
  <c r="Q154" i="23"/>
  <c r="R154" i="23"/>
  <c r="S154" i="23"/>
  <c r="L155" i="23"/>
  <c r="M155" i="23"/>
  <c r="N155" i="23"/>
  <c r="O155" i="23"/>
  <c r="P155" i="23"/>
  <c r="Q155" i="23"/>
  <c r="R155" i="23"/>
  <c r="S155" i="23"/>
  <c r="L156" i="23"/>
  <c r="M156" i="23"/>
  <c r="N156" i="23"/>
  <c r="O156" i="23"/>
  <c r="P156" i="23"/>
  <c r="Q156" i="23"/>
  <c r="R156" i="23"/>
  <c r="S156" i="23"/>
  <c r="L157" i="23"/>
  <c r="M157" i="23"/>
  <c r="N157" i="23"/>
  <c r="O157" i="23"/>
  <c r="P157" i="23"/>
  <c r="Q157" i="23"/>
  <c r="R157" i="23"/>
  <c r="S157" i="23"/>
  <c r="L158" i="23"/>
  <c r="M158" i="23"/>
  <c r="N158" i="23"/>
  <c r="O158" i="23"/>
  <c r="P158" i="23"/>
  <c r="Q158" i="23"/>
  <c r="R158" i="23"/>
  <c r="S158" i="23"/>
  <c r="L159" i="23"/>
  <c r="M159" i="23"/>
  <c r="N159" i="23"/>
  <c r="O159" i="23"/>
  <c r="P159" i="23"/>
  <c r="Q159" i="23"/>
  <c r="R159" i="23"/>
  <c r="S159" i="23"/>
  <c r="L160" i="23"/>
  <c r="M160" i="23"/>
  <c r="N160" i="23"/>
  <c r="O160" i="23"/>
  <c r="P160" i="23"/>
  <c r="Q160" i="23"/>
  <c r="R160" i="23"/>
  <c r="S160" i="23"/>
  <c r="L161" i="23"/>
  <c r="M161" i="23"/>
  <c r="N161" i="23"/>
  <c r="O161" i="23"/>
  <c r="P161" i="23"/>
  <c r="Q161" i="23"/>
  <c r="R161" i="23"/>
  <c r="S161" i="23"/>
  <c r="L162" i="23"/>
  <c r="M162" i="23"/>
  <c r="N162" i="23"/>
  <c r="O162" i="23"/>
  <c r="P162" i="23"/>
  <c r="Q162" i="23"/>
  <c r="R162" i="23"/>
  <c r="S162" i="23"/>
  <c r="L163" i="23"/>
  <c r="M163" i="23"/>
  <c r="N163" i="23"/>
  <c r="O163" i="23"/>
  <c r="P163" i="23"/>
  <c r="Q163" i="23"/>
  <c r="R163" i="23"/>
  <c r="S163" i="23"/>
  <c r="L164" i="23"/>
  <c r="M164" i="23"/>
  <c r="N164" i="23"/>
  <c r="O164" i="23"/>
  <c r="P164" i="23"/>
  <c r="Q164" i="23"/>
  <c r="R164" i="23"/>
  <c r="S164" i="23"/>
  <c r="L165" i="23"/>
  <c r="M165" i="23"/>
  <c r="N165" i="23"/>
  <c r="O165" i="23"/>
  <c r="P165" i="23"/>
  <c r="Q165" i="23"/>
  <c r="R165" i="23"/>
  <c r="S165" i="23"/>
  <c r="L166" i="23"/>
  <c r="M166" i="23"/>
  <c r="N166" i="23"/>
  <c r="O166" i="23"/>
  <c r="P166" i="23"/>
  <c r="Q166" i="23"/>
  <c r="R166" i="23"/>
  <c r="S166" i="23"/>
  <c r="L167" i="23"/>
  <c r="M167" i="23"/>
  <c r="N167" i="23"/>
  <c r="O167" i="23"/>
  <c r="P167" i="23"/>
  <c r="Q167" i="23"/>
  <c r="R167" i="23"/>
  <c r="S167" i="23"/>
  <c r="L168" i="23"/>
  <c r="M168" i="23"/>
  <c r="N168" i="23"/>
  <c r="O168" i="23"/>
  <c r="P168" i="23"/>
  <c r="Q168" i="23"/>
  <c r="R168" i="23"/>
  <c r="S168" i="23"/>
  <c r="L169" i="23"/>
  <c r="M169" i="23"/>
  <c r="N169" i="23"/>
  <c r="O169" i="23"/>
  <c r="P169" i="23"/>
  <c r="Q169" i="23"/>
  <c r="R169" i="23"/>
  <c r="S169" i="23"/>
  <c r="L170" i="23"/>
  <c r="M170" i="23"/>
  <c r="N170" i="23"/>
  <c r="O170" i="23"/>
  <c r="P170" i="23"/>
  <c r="Q170" i="23"/>
  <c r="R170" i="23"/>
  <c r="S170" i="23"/>
  <c r="L171" i="23"/>
  <c r="M171" i="23"/>
  <c r="N171" i="23"/>
  <c r="O171" i="23"/>
  <c r="P171" i="23"/>
  <c r="Q171" i="23"/>
  <c r="R171" i="23"/>
  <c r="S171" i="23"/>
  <c r="L172" i="23"/>
  <c r="M172" i="23"/>
  <c r="N172" i="23"/>
  <c r="O172" i="23"/>
  <c r="P172" i="23"/>
  <c r="Q172" i="23"/>
  <c r="R172" i="23"/>
  <c r="S172" i="23"/>
  <c r="L173" i="23"/>
  <c r="M173" i="23"/>
  <c r="N173" i="23"/>
  <c r="O173" i="23"/>
  <c r="P173" i="23"/>
  <c r="Q173" i="23"/>
  <c r="R173" i="23"/>
  <c r="S173" i="23"/>
  <c r="L174" i="23"/>
  <c r="M174" i="23"/>
  <c r="N174" i="23"/>
  <c r="O174" i="23"/>
  <c r="P174" i="23"/>
  <c r="Q174" i="23"/>
  <c r="R174" i="23"/>
  <c r="S174" i="23"/>
  <c r="L175" i="23"/>
  <c r="M175" i="23"/>
  <c r="N175" i="23"/>
  <c r="O175" i="23"/>
  <c r="P175" i="23"/>
  <c r="Q175" i="23"/>
  <c r="R175" i="23"/>
  <c r="S175" i="23"/>
  <c r="L176" i="23"/>
  <c r="M176" i="23"/>
  <c r="N176" i="23"/>
  <c r="O176" i="23"/>
  <c r="P176" i="23"/>
  <c r="Q176" i="23"/>
  <c r="R176" i="23"/>
  <c r="S176" i="23"/>
  <c r="L177" i="23"/>
  <c r="M177" i="23"/>
  <c r="N177" i="23"/>
  <c r="O177" i="23"/>
  <c r="P177" i="23"/>
  <c r="Q177" i="23"/>
  <c r="R177" i="23"/>
  <c r="S177" i="23"/>
  <c r="L178" i="23"/>
  <c r="M178" i="23"/>
  <c r="N178" i="23"/>
  <c r="O178" i="23"/>
  <c r="P178" i="23"/>
  <c r="Q178" i="23"/>
  <c r="R178" i="23"/>
  <c r="S178" i="23"/>
  <c r="L179" i="23"/>
  <c r="M179" i="23"/>
  <c r="N179" i="23"/>
  <c r="O179" i="23"/>
  <c r="P179" i="23"/>
  <c r="Q179" i="23"/>
  <c r="R179" i="23"/>
  <c r="S179" i="23"/>
  <c r="L180" i="23"/>
  <c r="M180" i="23"/>
  <c r="N180" i="23"/>
  <c r="O180" i="23"/>
  <c r="P180" i="23"/>
  <c r="Q180" i="23"/>
  <c r="R180" i="23"/>
  <c r="S180" i="23"/>
  <c r="L181" i="23"/>
  <c r="M181" i="23"/>
  <c r="N181" i="23"/>
  <c r="O181" i="23"/>
  <c r="P181" i="23"/>
  <c r="Q181" i="23"/>
  <c r="R181" i="23"/>
  <c r="S181" i="23"/>
  <c r="L182" i="23"/>
  <c r="M182" i="23"/>
  <c r="N182" i="23"/>
  <c r="O182" i="23"/>
  <c r="P182" i="23"/>
  <c r="Q182" i="23"/>
  <c r="R182" i="23"/>
  <c r="S182" i="23"/>
  <c r="L183" i="23"/>
  <c r="M183" i="23"/>
  <c r="N183" i="23"/>
  <c r="O183" i="23"/>
  <c r="P183" i="23"/>
  <c r="Q183" i="23"/>
  <c r="R183" i="23"/>
  <c r="S183" i="23"/>
  <c r="L184" i="23"/>
  <c r="M184" i="23"/>
  <c r="N184" i="23"/>
  <c r="O184" i="23"/>
  <c r="P184" i="23"/>
  <c r="Q184" i="23"/>
  <c r="R184" i="23"/>
  <c r="S184" i="23"/>
  <c r="L185" i="23"/>
  <c r="M185" i="23"/>
  <c r="N185" i="23"/>
  <c r="O185" i="23"/>
  <c r="P185" i="23"/>
  <c r="Q185" i="23"/>
  <c r="R185" i="23"/>
  <c r="S185" i="23"/>
  <c r="L186" i="23"/>
  <c r="M186" i="23"/>
  <c r="N186" i="23"/>
  <c r="O186" i="23"/>
  <c r="P186" i="23"/>
  <c r="Q186" i="23"/>
  <c r="R186" i="23"/>
  <c r="S186" i="23"/>
  <c r="L187" i="23"/>
  <c r="M187" i="23"/>
  <c r="N187" i="23"/>
  <c r="O187" i="23"/>
  <c r="P187" i="23"/>
  <c r="Q187" i="23"/>
  <c r="R187" i="23"/>
  <c r="S187" i="23"/>
  <c r="L188" i="23"/>
  <c r="M188" i="23"/>
  <c r="N188" i="23"/>
  <c r="O188" i="23"/>
  <c r="P188" i="23"/>
  <c r="Q188" i="23"/>
  <c r="R188" i="23"/>
  <c r="S188" i="23"/>
  <c r="L189" i="23"/>
  <c r="M189" i="23"/>
  <c r="N189" i="23"/>
  <c r="O189" i="23"/>
  <c r="P189" i="23"/>
  <c r="Q189" i="23"/>
  <c r="R189" i="23"/>
  <c r="S189" i="23"/>
  <c r="L190" i="23"/>
  <c r="M190" i="23"/>
  <c r="N190" i="23"/>
  <c r="O190" i="23"/>
  <c r="P190" i="23"/>
  <c r="Q190" i="23"/>
  <c r="R190" i="23"/>
  <c r="S190" i="23"/>
  <c r="L191" i="23"/>
  <c r="M191" i="23"/>
  <c r="N191" i="23"/>
  <c r="O191" i="23"/>
  <c r="P191" i="23"/>
  <c r="Q191" i="23"/>
  <c r="R191" i="23"/>
  <c r="S191" i="23"/>
  <c r="L192" i="23"/>
  <c r="M192" i="23"/>
  <c r="N192" i="23"/>
  <c r="O192" i="23"/>
  <c r="P192" i="23"/>
  <c r="Q192" i="23"/>
  <c r="R192" i="23"/>
  <c r="S192" i="23"/>
  <c r="L193" i="23"/>
  <c r="M193" i="23"/>
  <c r="N193" i="23"/>
  <c r="O193" i="23"/>
  <c r="P193" i="23"/>
  <c r="Q193" i="23"/>
  <c r="R193" i="23"/>
  <c r="S193" i="23"/>
  <c r="L194" i="23"/>
  <c r="M194" i="23"/>
  <c r="N194" i="23"/>
  <c r="O194" i="23"/>
  <c r="P194" i="23"/>
  <c r="Q194" i="23"/>
  <c r="R194" i="23"/>
  <c r="S194" i="23"/>
  <c r="L195" i="23"/>
  <c r="M195" i="23"/>
  <c r="N195" i="23"/>
  <c r="O195" i="23"/>
  <c r="P195" i="23"/>
  <c r="Q195" i="23"/>
  <c r="R195" i="23"/>
  <c r="S195" i="23"/>
  <c r="L196" i="23"/>
  <c r="M196" i="23"/>
  <c r="N196" i="23"/>
  <c r="O196" i="23"/>
  <c r="P196" i="23"/>
  <c r="Q196" i="23"/>
  <c r="R196" i="23"/>
  <c r="S196" i="23"/>
  <c r="L197" i="23"/>
  <c r="M197" i="23"/>
  <c r="N197" i="23"/>
  <c r="O197" i="23"/>
  <c r="P197" i="23"/>
  <c r="Q197" i="23"/>
  <c r="R197" i="23"/>
  <c r="S197" i="23"/>
  <c r="L198" i="23"/>
  <c r="M198" i="23"/>
  <c r="N198" i="23"/>
  <c r="O198" i="23"/>
  <c r="P198" i="23"/>
  <c r="Q198" i="23"/>
  <c r="R198" i="23"/>
  <c r="S198" i="23"/>
  <c r="L199" i="23"/>
  <c r="M199" i="23"/>
  <c r="N199" i="23"/>
  <c r="O199" i="23"/>
  <c r="P199" i="23"/>
  <c r="Q199" i="23"/>
  <c r="R199" i="23"/>
  <c r="S199" i="23"/>
  <c r="L200" i="23"/>
  <c r="M200" i="23"/>
  <c r="N200" i="23"/>
  <c r="O200" i="23"/>
  <c r="P200" i="23"/>
  <c r="Q200" i="23"/>
  <c r="R200" i="23"/>
  <c r="S200" i="23"/>
  <c r="L201" i="23"/>
  <c r="M201" i="23"/>
  <c r="N201" i="23"/>
  <c r="O201" i="23"/>
  <c r="P201" i="23"/>
  <c r="Q201" i="23"/>
  <c r="R201" i="23"/>
  <c r="S201" i="23"/>
  <c r="L202" i="23"/>
  <c r="M202" i="23"/>
  <c r="N202" i="23"/>
  <c r="O202" i="23"/>
  <c r="P202" i="23"/>
  <c r="Q202" i="23"/>
  <c r="R202" i="23"/>
  <c r="S202" i="23"/>
  <c r="L203" i="23"/>
  <c r="M203" i="23"/>
  <c r="N203" i="23"/>
  <c r="O203" i="23"/>
  <c r="P203" i="23"/>
  <c r="Q203" i="23"/>
  <c r="R203" i="23"/>
  <c r="S203" i="23"/>
  <c r="L204" i="23"/>
  <c r="M204" i="23"/>
  <c r="N204" i="23"/>
  <c r="O204" i="23"/>
  <c r="P204" i="23"/>
  <c r="Q204" i="23"/>
  <c r="R204" i="23"/>
  <c r="S204" i="23"/>
  <c r="L205" i="23"/>
  <c r="M205" i="23"/>
  <c r="N205" i="23"/>
  <c r="O205" i="23"/>
  <c r="P205" i="23"/>
  <c r="Q205" i="23"/>
  <c r="R205" i="23"/>
  <c r="S205" i="23"/>
  <c r="K183" i="23"/>
  <c r="K184" i="23"/>
  <c r="K185" i="23"/>
  <c r="K186" i="23"/>
  <c r="K187" i="23"/>
  <c r="K188" i="23"/>
  <c r="K189" i="23"/>
  <c r="K190" i="23"/>
  <c r="K191" i="23"/>
  <c r="K192" i="23"/>
  <c r="K193" i="23"/>
  <c r="K182" i="23"/>
  <c r="K171" i="23"/>
  <c r="K172" i="23"/>
  <c r="K173" i="23"/>
  <c r="K174" i="23"/>
  <c r="K175" i="23"/>
  <c r="K176" i="23"/>
  <c r="K177" i="23"/>
  <c r="K178" i="23"/>
  <c r="K179" i="23"/>
  <c r="K180" i="23"/>
  <c r="K181" i="23"/>
  <c r="K170" i="23"/>
  <c r="L146" i="17"/>
  <c r="M146" i="17"/>
  <c r="N146" i="17"/>
  <c r="O146" i="17"/>
  <c r="P146" i="17"/>
  <c r="Q146" i="17"/>
  <c r="R146" i="17"/>
  <c r="S146" i="17"/>
  <c r="L147" i="17"/>
  <c r="M147" i="17"/>
  <c r="N147" i="17"/>
  <c r="O147" i="17"/>
  <c r="P147" i="17"/>
  <c r="Q147" i="17"/>
  <c r="R147" i="17"/>
  <c r="S147" i="17"/>
  <c r="L148" i="17"/>
  <c r="M148" i="17"/>
  <c r="N148" i="17"/>
  <c r="O148" i="17"/>
  <c r="P148" i="17"/>
  <c r="Q148" i="17"/>
  <c r="R148" i="17"/>
  <c r="S148" i="17"/>
  <c r="L149" i="17"/>
  <c r="M149" i="17"/>
  <c r="N149" i="17"/>
  <c r="O149" i="17"/>
  <c r="P149" i="17"/>
  <c r="Q149" i="17"/>
  <c r="R149" i="17"/>
  <c r="S149" i="17"/>
  <c r="L150" i="17"/>
  <c r="M150" i="17"/>
  <c r="N150" i="17"/>
  <c r="O150" i="17"/>
  <c r="P150" i="17"/>
  <c r="Q150" i="17"/>
  <c r="R150" i="17"/>
  <c r="S150" i="17"/>
  <c r="L151" i="17"/>
  <c r="M151" i="17"/>
  <c r="N151" i="17"/>
  <c r="O151" i="17"/>
  <c r="P151" i="17"/>
  <c r="Q151" i="17"/>
  <c r="R151" i="17"/>
  <c r="S151" i="17"/>
  <c r="L152" i="17"/>
  <c r="M152" i="17"/>
  <c r="N152" i="17"/>
  <c r="O152" i="17"/>
  <c r="P152" i="17"/>
  <c r="Q152" i="17"/>
  <c r="R152" i="17"/>
  <c r="S152" i="17"/>
  <c r="L153" i="17"/>
  <c r="M153" i="17"/>
  <c r="N153" i="17"/>
  <c r="O153" i="17"/>
  <c r="P153" i="17"/>
  <c r="Q153" i="17"/>
  <c r="R153" i="17"/>
  <c r="S153" i="17"/>
  <c r="L154" i="17"/>
  <c r="M154" i="17"/>
  <c r="N154" i="17"/>
  <c r="O154" i="17"/>
  <c r="P154" i="17"/>
  <c r="Q154" i="17"/>
  <c r="R154" i="17"/>
  <c r="S154" i="17"/>
  <c r="L155" i="17"/>
  <c r="M155" i="17"/>
  <c r="N155" i="17"/>
  <c r="O155" i="17"/>
  <c r="P155" i="17"/>
  <c r="Q155" i="17"/>
  <c r="R155" i="17"/>
  <c r="S155" i="17"/>
  <c r="L156" i="17"/>
  <c r="M156" i="17"/>
  <c r="N156" i="17"/>
  <c r="O156" i="17"/>
  <c r="P156" i="17"/>
  <c r="Q156" i="17"/>
  <c r="R156" i="17"/>
  <c r="S156" i="17"/>
  <c r="L157" i="17"/>
  <c r="M157" i="17"/>
  <c r="N157" i="17"/>
  <c r="O157" i="17"/>
  <c r="P157" i="17"/>
  <c r="Q157" i="17"/>
  <c r="R157" i="17"/>
  <c r="S157" i="17"/>
  <c r="L158" i="17"/>
  <c r="M158" i="17"/>
  <c r="N158" i="17"/>
  <c r="O158" i="17"/>
  <c r="P158" i="17"/>
  <c r="Q158" i="17"/>
  <c r="R158" i="17"/>
  <c r="S158" i="17"/>
  <c r="L159" i="17"/>
  <c r="M159" i="17"/>
  <c r="N159" i="17"/>
  <c r="O159" i="17"/>
  <c r="P159" i="17"/>
  <c r="Q159" i="17"/>
  <c r="R159" i="17"/>
  <c r="S159" i="17"/>
  <c r="L160" i="17"/>
  <c r="M160" i="17"/>
  <c r="N160" i="17"/>
  <c r="O160" i="17"/>
  <c r="P160" i="17"/>
  <c r="Q160" i="17"/>
  <c r="R160" i="17"/>
  <c r="S160" i="17"/>
  <c r="L161" i="17"/>
  <c r="M161" i="17"/>
  <c r="N161" i="17"/>
  <c r="O161" i="17"/>
  <c r="P161" i="17"/>
  <c r="Q161" i="17"/>
  <c r="R161" i="17"/>
  <c r="S161" i="17"/>
  <c r="L162" i="17"/>
  <c r="M162" i="17"/>
  <c r="N162" i="17"/>
  <c r="O162" i="17"/>
  <c r="P162" i="17"/>
  <c r="Q162" i="17"/>
  <c r="R162" i="17"/>
  <c r="S162" i="17"/>
  <c r="L163" i="17"/>
  <c r="M163" i="17"/>
  <c r="N163" i="17"/>
  <c r="O163" i="17"/>
  <c r="P163" i="17"/>
  <c r="Q163" i="17"/>
  <c r="R163" i="17"/>
  <c r="S163" i="17"/>
  <c r="L164" i="17"/>
  <c r="M164" i="17"/>
  <c r="N164" i="17"/>
  <c r="O164" i="17"/>
  <c r="P164" i="17"/>
  <c r="Q164" i="17"/>
  <c r="R164" i="17"/>
  <c r="S164" i="17"/>
  <c r="L165" i="17"/>
  <c r="M165" i="17"/>
  <c r="N165" i="17"/>
  <c r="O165" i="17"/>
  <c r="P165" i="17"/>
  <c r="Q165" i="17"/>
  <c r="R165" i="17"/>
  <c r="S165" i="17"/>
  <c r="L166" i="17"/>
  <c r="M166" i="17"/>
  <c r="N166" i="17"/>
  <c r="O166" i="17"/>
  <c r="P166" i="17"/>
  <c r="Q166" i="17"/>
  <c r="R166" i="17"/>
  <c r="S166" i="17"/>
  <c r="L167" i="17"/>
  <c r="M167" i="17"/>
  <c r="N167" i="17"/>
  <c r="O167" i="17"/>
  <c r="P167" i="17"/>
  <c r="Q167" i="17"/>
  <c r="R167" i="17"/>
  <c r="S167" i="17"/>
  <c r="L168" i="17"/>
  <c r="M168" i="17"/>
  <c r="N168" i="17"/>
  <c r="O168" i="17"/>
  <c r="P168" i="17"/>
  <c r="Q168" i="17"/>
  <c r="R168" i="17"/>
  <c r="S168" i="17"/>
  <c r="L169" i="17"/>
  <c r="M169" i="17"/>
  <c r="N169" i="17"/>
  <c r="O169" i="17"/>
  <c r="P169" i="17"/>
  <c r="Q169" i="17"/>
  <c r="R169" i="17"/>
  <c r="S169" i="17"/>
  <c r="L170" i="17"/>
  <c r="M170" i="17"/>
  <c r="N170" i="17"/>
  <c r="O170" i="17"/>
  <c r="P170" i="17"/>
  <c r="Q170" i="17"/>
  <c r="R170" i="17"/>
  <c r="S170" i="17"/>
  <c r="L171" i="17"/>
  <c r="M171" i="17"/>
  <c r="N171" i="17"/>
  <c r="O171" i="17"/>
  <c r="P171" i="17"/>
  <c r="Q171" i="17"/>
  <c r="R171" i="17"/>
  <c r="S171" i="17"/>
  <c r="L172" i="17"/>
  <c r="M172" i="17"/>
  <c r="N172" i="17"/>
  <c r="O172" i="17"/>
  <c r="P172" i="17"/>
  <c r="Q172" i="17"/>
  <c r="R172" i="17"/>
  <c r="S172" i="17"/>
  <c r="L173" i="17"/>
  <c r="M173" i="17"/>
  <c r="N173" i="17"/>
  <c r="O173" i="17"/>
  <c r="P173" i="17"/>
  <c r="Q173" i="17"/>
  <c r="R173" i="17"/>
  <c r="S173" i="17"/>
  <c r="L174" i="17"/>
  <c r="M174" i="17"/>
  <c r="N174" i="17"/>
  <c r="O174" i="17"/>
  <c r="P174" i="17"/>
  <c r="Q174" i="17"/>
  <c r="R174" i="17"/>
  <c r="S174" i="17"/>
  <c r="L175" i="17"/>
  <c r="M175" i="17"/>
  <c r="N175" i="17"/>
  <c r="O175" i="17"/>
  <c r="P175" i="17"/>
  <c r="Q175" i="17"/>
  <c r="R175" i="17"/>
  <c r="S175" i="17"/>
  <c r="L176" i="17"/>
  <c r="M176" i="17"/>
  <c r="N176" i="17"/>
  <c r="O176" i="17"/>
  <c r="P176" i="17"/>
  <c r="Q176" i="17"/>
  <c r="R176" i="17"/>
  <c r="S176" i="17"/>
  <c r="L177" i="17"/>
  <c r="M177" i="17"/>
  <c r="N177" i="17"/>
  <c r="O177" i="17"/>
  <c r="P177" i="17"/>
  <c r="Q177" i="17"/>
  <c r="R177" i="17"/>
  <c r="S177" i="17"/>
  <c r="L178" i="17"/>
  <c r="M178" i="17"/>
  <c r="N178" i="17"/>
  <c r="O178" i="17"/>
  <c r="P178" i="17"/>
  <c r="Q178" i="17"/>
  <c r="R178" i="17"/>
  <c r="S178" i="17"/>
  <c r="L179" i="17"/>
  <c r="M179" i="17"/>
  <c r="N179" i="17"/>
  <c r="O179" i="17"/>
  <c r="P179" i="17"/>
  <c r="Q179" i="17"/>
  <c r="R179" i="17"/>
  <c r="S179" i="17"/>
  <c r="L180" i="17"/>
  <c r="M180" i="17"/>
  <c r="N180" i="17"/>
  <c r="O180" i="17"/>
  <c r="P180" i="17"/>
  <c r="Q180" i="17"/>
  <c r="R180" i="17"/>
  <c r="S180" i="17"/>
  <c r="L181" i="17"/>
  <c r="M181" i="17"/>
  <c r="N181" i="17"/>
  <c r="O181" i="17"/>
  <c r="P181" i="17"/>
  <c r="Q181" i="17"/>
  <c r="R181" i="17"/>
  <c r="S181" i="17"/>
  <c r="L182" i="17"/>
  <c r="M182" i="17"/>
  <c r="N182" i="17"/>
  <c r="O182" i="17"/>
  <c r="P182" i="17"/>
  <c r="Q182" i="17"/>
  <c r="R182" i="17"/>
  <c r="S182" i="17"/>
  <c r="L183" i="17"/>
  <c r="M183" i="17"/>
  <c r="N183" i="17"/>
  <c r="O183" i="17"/>
  <c r="P183" i="17"/>
  <c r="Q183" i="17"/>
  <c r="R183" i="17"/>
  <c r="S183" i="17"/>
  <c r="L184" i="17"/>
  <c r="M184" i="17"/>
  <c r="N184" i="17"/>
  <c r="O184" i="17"/>
  <c r="P184" i="17"/>
  <c r="Q184" i="17"/>
  <c r="R184" i="17"/>
  <c r="S184" i="17"/>
  <c r="L185" i="17"/>
  <c r="M185" i="17"/>
  <c r="N185" i="17"/>
  <c r="O185" i="17"/>
  <c r="P185" i="17"/>
  <c r="Q185" i="17"/>
  <c r="R185" i="17"/>
  <c r="S185" i="17"/>
  <c r="L186" i="17"/>
  <c r="M186" i="17"/>
  <c r="N186" i="17"/>
  <c r="O186" i="17"/>
  <c r="P186" i="17"/>
  <c r="Q186" i="17"/>
  <c r="R186" i="17"/>
  <c r="S186" i="17"/>
  <c r="L187" i="17"/>
  <c r="M187" i="17"/>
  <c r="N187" i="17"/>
  <c r="O187" i="17"/>
  <c r="P187" i="17"/>
  <c r="Q187" i="17"/>
  <c r="R187" i="17"/>
  <c r="S187" i="17"/>
  <c r="L188" i="17"/>
  <c r="M188" i="17"/>
  <c r="N188" i="17"/>
  <c r="O188" i="17"/>
  <c r="P188" i="17"/>
  <c r="Q188" i="17"/>
  <c r="R188" i="17"/>
  <c r="S188" i="17"/>
  <c r="L189" i="17"/>
  <c r="M189" i="17"/>
  <c r="N189" i="17"/>
  <c r="O189" i="17"/>
  <c r="P189" i="17"/>
  <c r="Q189" i="17"/>
  <c r="R189" i="17"/>
  <c r="S189" i="17"/>
  <c r="L190" i="17"/>
  <c r="M190" i="17"/>
  <c r="N190" i="17"/>
  <c r="O190" i="17"/>
  <c r="P190" i="17"/>
  <c r="Q190" i="17"/>
  <c r="R190" i="17"/>
  <c r="S190" i="17"/>
  <c r="L191" i="17"/>
  <c r="M191" i="17"/>
  <c r="N191" i="17"/>
  <c r="O191" i="17"/>
  <c r="P191" i="17"/>
  <c r="Q191" i="17"/>
  <c r="R191" i="17"/>
  <c r="S191" i="17"/>
  <c r="L192" i="17"/>
  <c r="M192" i="17"/>
  <c r="N192" i="17"/>
  <c r="O192" i="17"/>
  <c r="P192" i="17"/>
  <c r="Q192" i="17"/>
  <c r="R192" i="17"/>
  <c r="S192" i="17"/>
  <c r="L193" i="17"/>
  <c r="M193" i="17"/>
  <c r="N193" i="17"/>
  <c r="O193" i="17"/>
  <c r="P193" i="17"/>
  <c r="Q193" i="17"/>
  <c r="R193" i="17"/>
  <c r="S193" i="17"/>
  <c r="L194" i="17"/>
  <c r="M194" i="17"/>
  <c r="N194" i="17"/>
  <c r="O194" i="17"/>
  <c r="P194" i="17"/>
  <c r="Q194" i="17"/>
  <c r="R194" i="17"/>
  <c r="S194" i="17"/>
  <c r="L195" i="17"/>
  <c r="M195" i="17"/>
  <c r="N195" i="17"/>
  <c r="O195" i="17"/>
  <c r="P195" i="17"/>
  <c r="Q195" i="17"/>
  <c r="R195" i="17"/>
  <c r="S195" i="17"/>
  <c r="L196" i="17"/>
  <c r="M196" i="17"/>
  <c r="N196" i="17"/>
  <c r="O196" i="17"/>
  <c r="P196" i="17"/>
  <c r="Q196" i="17"/>
  <c r="R196" i="17"/>
  <c r="S196" i="17"/>
  <c r="L197" i="17"/>
  <c r="M197" i="17"/>
  <c r="N197" i="17"/>
  <c r="O197" i="17"/>
  <c r="P197" i="17"/>
  <c r="Q197" i="17"/>
  <c r="R197" i="17"/>
  <c r="S197" i="17"/>
  <c r="L198" i="17"/>
  <c r="M198" i="17"/>
  <c r="N198" i="17"/>
  <c r="O198" i="17"/>
  <c r="P198" i="17"/>
  <c r="Q198" i="17"/>
  <c r="R198" i="17"/>
  <c r="S198" i="17"/>
  <c r="L199" i="17"/>
  <c r="M199" i="17"/>
  <c r="N199" i="17"/>
  <c r="O199" i="17"/>
  <c r="P199" i="17"/>
  <c r="Q199" i="17"/>
  <c r="R199" i="17"/>
  <c r="S199" i="17"/>
  <c r="L200" i="17"/>
  <c r="M200" i="17"/>
  <c r="N200" i="17"/>
  <c r="O200" i="17"/>
  <c r="P200" i="17"/>
  <c r="Q200" i="17"/>
  <c r="R200" i="17"/>
  <c r="S200" i="17"/>
  <c r="L201" i="17"/>
  <c r="M201" i="17"/>
  <c r="N201" i="17"/>
  <c r="O201" i="17"/>
  <c r="P201" i="17"/>
  <c r="Q201" i="17"/>
  <c r="R201" i="17"/>
  <c r="S201" i="17"/>
  <c r="L202" i="17"/>
  <c r="M202" i="17"/>
  <c r="N202" i="17"/>
  <c r="O202" i="17"/>
  <c r="P202" i="17"/>
  <c r="Q202" i="17"/>
  <c r="R202" i="17"/>
  <c r="S202" i="17"/>
  <c r="L203" i="17"/>
  <c r="M203" i="17"/>
  <c r="N203" i="17"/>
  <c r="O203" i="17"/>
  <c r="P203" i="17"/>
  <c r="Q203" i="17"/>
  <c r="R203" i="17"/>
  <c r="S203" i="17"/>
  <c r="L204" i="17"/>
  <c r="M204" i="17"/>
  <c r="N204" i="17"/>
  <c r="O204" i="17"/>
  <c r="P204" i="17"/>
  <c r="Q204" i="17"/>
  <c r="R204" i="17"/>
  <c r="S204" i="17"/>
  <c r="L205" i="17"/>
  <c r="M205" i="17"/>
  <c r="N205" i="17"/>
  <c r="O205" i="17"/>
  <c r="P205" i="17"/>
  <c r="Q205" i="17"/>
  <c r="R205" i="17"/>
  <c r="S205" i="17"/>
  <c r="K183" i="17"/>
  <c r="K184" i="17"/>
  <c r="K185" i="17"/>
  <c r="K186" i="17"/>
  <c r="K187" i="17"/>
  <c r="K188" i="17"/>
  <c r="K189" i="17"/>
  <c r="K190" i="17"/>
  <c r="K191" i="17"/>
  <c r="K192" i="17"/>
  <c r="K193" i="17"/>
  <c r="K182" i="17"/>
  <c r="K171" i="17"/>
  <c r="K172" i="17"/>
  <c r="K173" i="17"/>
  <c r="K174" i="17"/>
  <c r="K175" i="17"/>
  <c r="K176" i="17"/>
  <c r="K177" i="17"/>
  <c r="K178" i="17"/>
  <c r="K179" i="17"/>
  <c r="K180" i="17"/>
  <c r="K181" i="17"/>
  <c r="K170" i="17"/>
  <c r="L146" i="16"/>
  <c r="M146" i="16"/>
  <c r="N146" i="16"/>
  <c r="O146" i="16"/>
  <c r="P146" i="16"/>
  <c r="Q146" i="16"/>
  <c r="R146" i="16"/>
  <c r="S146" i="16"/>
  <c r="L147" i="16"/>
  <c r="M147" i="16"/>
  <c r="N147" i="16"/>
  <c r="O147" i="16"/>
  <c r="P147" i="16"/>
  <c r="Q147" i="16"/>
  <c r="R147" i="16"/>
  <c r="S147" i="16"/>
  <c r="L148" i="16"/>
  <c r="M148" i="16"/>
  <c r="N148" i="16"/>
  <c r="O148" i="16"/>
  <c r="P148" i="16"/>
  <c r="Q148" i="16"/>
  <c r="R148" i="16"/>
  <c r="S148" i="16"/>
  <c r="L149" i="16"/>
  <c r="M149" i="16"/>
  <c r="N149" i="16"/>
  <c r="O149" i="16"/>
  <c r="P149" i="16"/>
  <c r="Q149" i="16"/>
  <c r="R149" i="16"/>
  <c r="S149" i="16"/>
  <c r="L150" i="16"/>
  <c r="M150" i="16"/>
  <c r="N150" i="16"/>
  <c r="O150" i="16"/>
  <c r="P150" i="16"/>
  <c r="Q150" i="16"/>
  <c r="R150" i="16"/>
  <c r="S150" i="16"/>
  <c r="L151" i="16"/>
  <c r="M151" i="16"/>
  <c r="N151" i="16"/>
  <c r="O151" i="16"/>
  <c r="P151" i="16"/>
  <c r="Q151" i="16"/>
  <c r="R151" i="16"/>
  <c r="S151" i="16"/>
  <c r="L152" i="16"/>
  <c r="M152" i="16"/>
  <c r="N152" i="16"/>
  <c r="O152" i="16"/>
  <c r="P152" i="16"/>
  <c r="Q152" i="16"/>
  <c r="R152" i="16"/>
  <c r="S152" i="16"/>
  <c r="L153" i="16"/>
  <c r="M153" i="16"/>
  <c r="N153" i="16"/>
  <c r="O153" i="16"/>
  <c r="P153" i="16"/>
  <c r="Q153" i="16"/>
  <c r="R153" i="16"/>
  <c r="S153" i="16"/>
  <c r="L154" i="16"/>
  <c r="M154" i="16"/>
  <c r="N154" i="16"/>
  <c r="O154" i="16"/>
  <c r="P154" i="16"/>
  <c r="Q154" i="16"/>
  <c r="R154" i="16"/>
  <c r="S154" i="16"/>
  <c r="L155" i="16"/>
  <c r="M155" i="16"/>
  <c r="N155" i="16"/>
  <c r="O155" i="16"/>
  <c r="P155" i="16"/>
  <c r="Q155" i="16"/>
  <c r="R155" i="16"/>
  <c r="S155" i="16"/>
  <c r="L156" i="16"/>
  <c r="M156" i="16"/>
  <c r="N156" i="16"/>
  <c r="O156" i="16"/>
  <c r="P156" i="16"/>
  <c r="Q156" i="16"/>
  <c r="R156" i="16"/>
  <c r="S156" i="16"/>
  <c r="L157" i="16"/>
  <c r="M157" i="16"/>
  <c r="N157" i="16"/>
  <c r="O157" i="16"/>
  <c r="P157" i="16"/>
  <c r="Q157" i="16"/>
  <c r="R157" i="16"/>
  <c r="S157" i="16"/>
  <c r="L158" i="16"/>
  <c r="M158" i="16"/>
  <c r="N158" i="16"/>
  <c r="O158" i="16"/>
  <c r="P158" i="16"/>
  <c r="Q158" i="16"/>
  <c r="R158" i="16"/>
  <c r="S158" i="16"/>
  <c r="L159" i="16"/>
  <c r="M159" i="16"/>
  <c r="N159" i="16"/>
  <c r="O159" i="16"/>
  <c r="P159" i="16"/>
  <c r="Q159" i="16"/>
  <c r="R159" i="16"/>
  <c r="S159" i="16"/>
  <c r="L160" i="16"/>
  <c r="M160" i="16"/>
  <c r="N160" i="16"/>
  <c r="O160" i="16"/>
  <c r="P160" i="16"/>
  <c r="Q160" i="16"/>
  <c r="R160" i="16"/>
  <c r="S160" i="16"/>
  <c r="L161" i="16"/>
  <c r="M161" i="16"/>
  <c r="N161" i="16"/>
  <c r="O161" i="16"/>
  <c r="P161" i="16"/>
  <c r="Q161" i="16"/>
  <c r="R161" i="16"/>
  <c r="S161" i="16"/>
  <c r="L162" i="16"/>
  <c r="M162" i="16"/>
  <c r="N162" i="16"/>
  <c r="O162" i="16"/>
  <c r="P162" i="16"/>
  <c r="Q162" i="16"/>
  <c r="R162" i="16"/>
  <c r="S162" i="16"/>
  <c r="L163" i="16"/>
  <c r="M163" i="16"/>
  <c r="N163" i="16"/>
  <c r="O163" i="16"/>
  <c r="P163" i="16"/>
  <c r="Q163" i="16"/>
  <c r="R163" i="16"/>
  <c r="S163" i="16"/>
  <c r="L164" i="16"/>
  <c r="M164" i="16"/>
  <c r="N164" i="16"/>
  <c r="O164" i="16"/>
  <c r="P164" i="16"/>
  <c r="Q164" i="16"/>
  <c r="R164" i="16"/>
  <c r="S164" i="16"/>
  <c r="L165" i="16"/>
  <c r="M165" i="16"/>
  <c r="N165" i="16"/>
  <c r="O165" i="16"/>
  <c r="P165" i="16"/>
  <c r="Q165" i="16"/>
  <c r="R165" i="16"/>
  <c r="S165" i="16"/>
  <c r="L166" i="16"/>
  <c r="M166" i="16"/>
  <c r="N166" i="16"/>
  <c r="O166" i="16"/>
  <c r="P166" i="16"/>
  <c r="Q166" i="16"/>
  <c r="R166" i="16"/>
  <c r="S166" i="16"/>
  <c r="L167" i="16"/>
  <c r="M167" i="16"/>
  <c r="N167" i="16"/>
  <c r="O167" i="16"/>
  <c r="P167" i="16"/>
  <c r="Q167" i="16"/>
  <c r="R167" i="16"/>
  <c r="S167" i="16"/>
  <c r="L168" i="16"/>
  <c r="M168" i="16"/>
  <c r="N168" i="16"/>
  <c r="O168" i="16"/>
  <c r="P168" i="16"/>
  <c r="Q168" i="16"/>
  <c r="R168" i="16"/>
  <c r="S168" i="16"/>
  <c r="L169" i="16"/>
  <c r="M169" i="16"/>
  <c r="N169" i="16"/>
  <c r="O169" i="16"/>
  <c r="P169" i="16"/>
  <c r="Q169" i="16"/>
  <c r="R169" i="16"/>
  <c r="S169" i="16"/>
  <c r="L170" i="16"/>
  <c r="M170" i="16"/>
  <c r="N170" i="16"/>
  <c r="O170" i="16"/>
  <c r="P170" i="16"/>
  <c r="Q170" i="16"/>
  <c r="R170" i="16"/>
  <c r="S170" i="16"/>
  <c r="L171" i="16"/>
  <c r="M171" i="16"/>
  <c r="N171" i="16"/>
  <c r="O171" i="16"/>
  <c r="P171" i="16"/>
  <c r="Q171" i="16"/>
  <c r="R171" i="16"/>
  <c r="S171" i="16"/>
  <c r="L172" i="16"/>
  <c r="M172" i="16"/>
  <c r="N172" i="16"/>
  <c r="O172" i="16"/>
  <c r="P172" i="16"/>
  <c r="Q172" i="16"/>
  <c r="R172" i="16"/>
  <c r="S172" i="16"/>
  <c r="L173" i="16"/>
  <c r="M173" i="16"/>
  <c r="N173" i="16"/>
  <c r="O173" i="16"/>
  <c r="P173" i="16"/>
  <c r="Q173" i="16"/>
  <c r="R173" i="16"/>
  <c r="S173" i="16"/>
  <c r="L174" i="16"/>
  <c r="M174" i="16"/>
  <c r="N174" i="16"/>
  <c r="O174" i="16"/>
  <c r="P174" i="16"/>
  <c r="Q174" i="16"/>
  <c r="R174" i="16"/>
  <c r="S174" i="16"/>
  <c r="L175" i="16"/>
  <c r="M175" i="16"/>
  <c r="N175" i="16"/>
  <c r="O175" i="16"/>
  <c r="P175" i="16"/>
  <c r="Q175" i="16"/>
  <c r="R175" i="16"/>
  <c r="S175" i="16"/>
  <c r="L176" i="16"/>
  <c r="M176" i="16"/>
  <c r="N176" i="16"/>
  <c r="O176" i="16"/>
  <c r="P176" i="16"/>
  <c r="Q176" i="16"/>
  <c r="R176" i="16"/>
  <c r="S176" i="16"/>
  <c r="L177" i="16"/>
  <c r="M177" i="16"/>
  <c r="N177" i="16"/>
  <c r="O177" i="16"/>
  <c r="P177" i="16"/>
  <c r="Q177" i="16"/>
  <c r="R177" i="16"/>
  <c r="S177" i="16"/>
  <c r="L178" i="16"/>
  <c r="M178" i="16"/>
  <c r="N178" i="16"/>
  <c r="O178" i="16"/>
  <c r="P178" i="16"/>
  <c r="Q178" i="16"/>
  <c r="R178" i="16"/>
  <c r="S178" i="16"/>
  <c r="L179" i="16"/>
  <c r="M179" i="16"/>
  <c r="N179" i="16"/>
  <c r="O179" i="16"/>
  <c r="P179" i="16"/>
  <c r="Q179" i="16"/>
  <c r="R179" i="16"/>
  <c r="S179" i="16"/>
  <c r="L180" i="16"/>
  <c r="M180" i="16"/>
  <c r="N180" i="16"/>
  <c r="O180" i="16"/>
  <c r="P180" i="16"/>
  <c r="Q180" i="16"/>
  <c r="R180" i="16"/>
  <c r="S180" i="16"/>
  <c r="L181" i="16"/>
  <c r="M181" i="16"/>
  <c r="N181" i="16"/>
  <c r="O181" i="16"/>
  <c r="P181" i="16"/>
  <c r="Q181" i="16"/>
  <c r="R181" i="16"/>
  <c r="S181" i="16"/>
  <c r="L182" i="16"/>
  <c r="M182" i="16"/>
  <c r="N182" i="16"/>
  <c r="O182" i="16"/>
  <c r="P182" i="16"/>
  <c r="Q182" i="16"/>
  <c r="R182" i="16"/>
  <c r="S182" i="16"/>
  <c r="L183" i="16"/>
  <c r="M183" i="16"/>
  <c r="N183" i="16"/>
  <c r="O183" i="16"/>
  <c r="P183" i="16"/>
  <c r="Q183" i="16"/>
  <c r="R183" i="16"/>
  <c r="S183" i="16"/>
  <c r="L184" i="16"/>
  <c r="M184" i="16"/>
  <c r="N184" i="16"/>
  <c r="O184" i="16"/>
  <c r="P184" i="16"/>
  <c r="Q184" i="16"/>
  <c r="R184" i="16"/>
  <c r="S184" i="16"/>
  <c r="L185" i="16"/>
  <c r="M185" i="16"/>
  <c r="N185" i="16"/>
  <c r="O185" i="16"/>
  <c r="P185" i="16"/>
  <c r="Q185" i="16"/>
  <c r="R185" i="16"/>
  <c r="S185" i="16"/>
  <c r="L186" i="16"/>
  <c r="M186" i="16"/>
  <c r="N186" i="16"/>
  <c r="O186" i="16"/>
  <c r="P186" i="16"/>
  <c r="Q186" i="16"/>
  <c r="R186" i="16"/>
  <c r="S186" i="16"/>
  <c r="L187" i="16"/>
  <c r="M187" i="16"/>
  <c r="N187" i="16"/>
  <c r="O187" i="16"/>
  <c r="P187" i="16"/>
  <c r="Q187" i="16"/>
  <c r="R187" i="16"/>
  <c r="S187" i="16"/>
  <c r="L188" i="16"/>
  <c r="M188" i="16"/>
  <c r="N188" i="16"/>
  <c r="O188" i="16"/>
  <c r="P188" i="16"/>
  <c r="Q188" i="16"/>
  <c r="R188" i="16"/>
  <c r="S188" i="16"/>
  <c r="L189" i="16"/>
  <c r="M189" i="16"/>
  <c r="N189" i="16"/>
  <c r="O189" i="16"/>
  <c r="P189" i="16"/>
  <c r="Q189" i="16"/>
  <c r="R189" i="16"/>
  <c r="S189" i="16"/>
  <c r="L190" i="16"/>
  <c r="M190" i="16"/>
  <c r="N190" i="16"/>
  <c r="O190" i="16"/>
  <c r="P190" i="16"/>
  <c r="Q190" i="16"/>
  <c r="R190" i="16"/>
  <c r="S190" i="16"/>
  <c r="L191" i="16"/>
  <c r="M191" i="16"/>
  <c r="N191" i="16"/>
  <c r="O191" i="16"/>
  <c r="P191" i="16"/>
  <c r="Q191" i="16"/>
  <c r="R191" i="16"/>
  <c r="S191" i="16"/>
  <c r="L192" i="16"/>
  <c r="M192" i="16"/>
  <c r="N192" i="16"/>
  <c r="O192" i="16"/>
  <c r="P192" i="16"/>
  <c r="Q192" i="16"/>
  <c r="R192" i="16"/>
  <c r="S192" i="16"/>
  <c r="L193" i="16"/>
  <c r="M193" i="16"/>
  <c r="N193" i="16"/>
  <c r="O193" i="16"/>
  <c r="P193" i="16"/>
  <c r="Q193" i="16"/>
  <c r="R193" i="16"/>
  <c r="S193" i="16"/>
  <c r="L194" i="16"/>
  <c r="M194" i="16"/>
  <c r="N194" i="16"/>
  <c r="O194" i="16"/>
  <c r="P194" i="16"/>
  <c r="Q194" i="16"/>
  <c r="R194" i="16"/>
  <c r="S194" i="16"/>
  <c r="L195" i="16"/>
  <c r="M195" i="16"/>
  <c r="N195" i="16"/>
  <c r="O195" i="16"/>
  <c r="P195" i="16"/>
  <c r="Q195" i="16"/>
  <c r="R195" i="16"/>
  <c r="S195" i="16"/>
  <c r="L196" i="16"/>
  <c r="M196" i="16"/>
  <c r="N196" i="16"/>
  <c r="O196" i="16"/>
  <c r="P196" i="16"/>
  <c r="Q196" i="16"/>
  <c r="R196" i="16"/>
  <c r="S196" i="16"/>
  <c r="L197" i="16"/>
  <c r="M197" i="16"/>
  <c r="N197" i="16"/>
  <c r="O197" i="16"/>
  <c r="P197" i="16"/>
  <c r="Q197" i="16"/>
  <c r="R197" i="16"/>
  <c r="S197" i="16"/>
  <c r="L198" i="16"/>
  <c r="M198" i="16"/>
  <c r="N198" i="16"/>
  <c r="O198" i="16"/>
  <c r="P198" i="16"/>
  <c r="Q198" i="16"/>
  <c r="R198" i="16"/>
  <c r="S198" i="16"/>
  <c r="L199" i="16"/>
  <c r="M199" i="16"/>
  <c r="N199" i="16"/>
  <c r="O199" i="16"/>
  <c r="P199" i="16"/>
  <c r="Q199" i="16"/>
  <c r="R199" i="16"/>
  <c r="S199" i="16"/>
  <c r="L200" i="16"/>
  <c r="M200" i="16"/>
  <c r="N200" i="16"/>
  <c r="O200" i="16"/>
  <c r="P200" i="16"/>
  <c r="Q200" i="16"/>
  <c r="R200" i="16"/>
  <c r="S200" i="16"/>
  <c r="L201" i="16"/>
  <c r="M201" i="16"/>
  <c r="N201" i="16"/>
  <c r="O201" i="16"/>
  <c r="P201" i="16"/>
  <c r="Q201" i="16"/>
  <c r="R201" i="16"/>
  <c r="S201" i="16"/>
  <c r="L202" i="16"/>
  <c r="M202" i="16"/>
  <c r="N202" i="16"/>
  <c r="O202" i="16"/>
  <c r="P202" i="16"/>
  <c r="Q202" i="16"/>
  <c r="R202" i="16"/>
  <c r="S202" i="16"/>
  <c r="L203" i="16"/>
  <c r="M203" i="16"/>
  <c r="N203" i="16"/>
  <c r="O203" i="16"/>
  <c r="P203" i="16"/>
  <c r="Q203" i="16"/>
  <c r="R203" i="16"/>
  <c r="S203" i="16"/>
  <c r="L204" i="16"/>
  <c r="M204" i="16"/>
  <c r="N204" i="16"/>
  <c r="O204" i="16"/>
  <c r="P204" i="16"/>
  <c r="Q204" i="16"/>
  <c r="R204" i="16"/>
  <c r="S204" i="16"/>
  <c r="L205" i="16"/>
  <c r="M205" i="16"/>
  <c r="N205" i="16"/>
  <c r="O205" i="16"/>
  <c r="P205" i="16"/>
  <c r="Q205" i="16"/>
  <c r="R205" i="16"/>
  <c r="S205" i="16"/>
  <c r="K183" i="16"/>
  <c r="K184" i="16"/>
  <c r="K185" i="16"/>
  <c r="K186" i="16"/>
  <c r="K187" i="16"/>
  <c r="K188" i="16"/>
  <c r="K189" i="16"/>
  <c r="K190" i="16"/>
  <c r="K191" i="16"/>
  <c r="K192" i="16"/>
  <c r="K193" i="16"/>
  <c r="K182" i="16"/>
  <c r="K171" i="16"/>
  <c r="K172" i="16"/>
  <c r="K173" i="16"/>
  <c r="K174" i="16"/>
  <c r="K175" i="16"/>
  <c r="K176" i="16"/>
  <c r="K177" i="16"/>
  <c r="K178" i="16"/>
  <c r="K179" i="16"/>
  <c r="K180" i="16"/>
  <c r="K181" i="16"/>
  <c r="K170" i="16"/>
  <c r="L146" i="15"/>
  <c r="M146" i="15"/>
  <c r="N146" i="15"/>
  <c r="O146" i="15"/>
  <c r="P146" i="15"/>
  <c r="Q146" i="15"/>
  <c r="R146" i="15"/>
  <c r="S146" i="15"/>
  <c r="L147" i="15"/>
  <c r="M147" i="15"/>
  <c r="N147" i="15"/>
  <c r="O147" i="15"/>
  <c r="P147" i="15"/>
  <c r="Q147" i="15"/>
  <c r="R147" i="15"/>
  <c r="S147" i="15"/>
  <c r="L148" i="15"/>
  <c r="M148" i="15"/>
  <c r="N148" i="15"/>
  <c r="O148" i="15"/>
  <c r="P148" i="15"/>
  <c r="Q148" i="15"/>
  <c r="R148" i="15"/>
  <c r="S148" i="15"/>
  <c r="L149" i="15"/>
  <c r="M149" i="15"/>
  <c r="N149" i="15"/>
  <c r="O149" i="15"/>
  <c r="P149" i="15"/>
  <c r="Q149" i="15"/>
  <c r="R149" i="15"/>
  <c r="S149" i="15"/>
  <c r="L150" i="15"/>
  <c r="M150" i="15"/>
  <c r="N150" i="15"/>
  <c r="O150" i="15"/>
  <c r="P150" i="15"/>
  <c r="Q150" i="15"/>
  <c r="R150" i="15"/>
  <c r="S150" i="15"/>
  <c r="L151" i="15"/>
  <c r="M151" i="15"/>
  <c r="N151" i="15"/>
  <c r="O151" i="15"/>
  <c r="P151" i="15"/>
  <c r="Q151" i="15"/>
  <c r="R151" i="15"/>
  <c r="S151" i="15"/>
  <c r="L152" i="15"/>
  <c r="M152" i="15"/>
  <c r="N152" i="15"/>
  <c r="O152" i="15"/>
  <c r="P152" i="15"/>
  <c r="Q152" i="15"/>
  <c r="R152" i="15"/>
  <c r="S152" i="15"/>
  <c r="L153" i="15"/>
  <c r="M153" i="15"/>
  <c r="N153" i="15"/>
  <c r="O153" i="15"/>
  <c r="P153" i="15"/>
  <c r="Q153" i="15"/>
  <c r="R153" i="15"/>
  <c r="S153" i="15"/>
  <c r="L154" i="15"/>
  <c r="M154" i="15"/>
  <c r="N154" i="15"/>
  <c r="O154" i="15"/>
  <c r="P154" i="15"/>
  <c r="Q154" i="15"/>
  <c r="R154" i="15"/>
  <c r="S154" i="15"/>
  <c r="L155" i="15"/>
  <c r="M155" i="15"/>
  <c r="N155" i="15"/>
  <c r="O155" i="15"/>
  <c r="P155" i="15"/>
  <c r="Q155" i="15"/>
  <c r="R155" i="15"/>
  <c r="S155" i="15"/>
  <c r="L156" i="15"/>
  <c r="M156" i="15"/>
  <c r="N156" i="15"/>
  <c r="O156" i="15"/>
  <c r="P156" i="15"/>
  <c r="Q156" i="15"/>
  <c r="R156" i="15"/>
  <c r="S156" i="15"/>
  <c r="L157" i="15"/>
  <c r="M157" i="15"/>
  <c r="N157" i="15"/>
  <c r="O157" i="15"/>
  <c r="P157" i="15"/>
  <c r="Q157" i="15"/>
  <c r="R157" i="15"/>
  <c r="S157" i="15"/>
  <c r="L158" i="15"/>
  <c r="M158" i="15"/>
  <c r="N158" i="15"/>
  <c r="O158" i="15"/>
  <c r="P158" i="15"/>
  <c r="Q158" i="15"/>
  <c r="R158" i="15"/>
  <c r="S158" i="15"/>
  <c r="L159" i="15"/>
  <c r="M159" i="15"/>
  <c r="N159" i="15"/>
  <c r="O159" i="15"/>
  <c r="P159" i="15"/>
  <c r="Q159" i="15"/>
  <c r="R159" i="15"/>
  <c r="S159" i="15"/>
  <c r="L160" i="15"/>
  <c r="M160" i="15"/>
  <c r="N160" i="15"/>
  <c r="O160" i="15"/>
  <c r="P160" i="15"/>
  <c r="Q160" i="15"/>
  <c r="R160" i="15"/>
  <c r="S160" i="15"/>
  <c r="L161" i="15"/>
  <c r="M161" i="15"/>
  <c r="N161" i="15"/>
  <c r="O161" i="15"/>
  <c r="P161" i="15"/>
  <c r="Q161" i="15"/>
  <c r="R161" i="15"/>
  <c r="S161" i="15"/>
  <c r="L162" i="15"/>
  <c r="M162" i="15"/>
  <c r="N162" i="15"/>
  <c r="O162" i="15"/>
  <c r="P162" i="15"/>
  <c r="Q162" i="15"/>
  <c r="R162" i="15"/>
  <c r="S162" i="15"/>
  <c r="L163" i="15"/>
  <c r="M163" i="15"/>
  <c r="N163" i="15"/>
  <c r="O163" i="15"/>
  <c r="P163" i="15"/>
  <c r="Q163" i="15"/>
  <c r="R163" i="15"/>
  <c r="S163" i="15"/>
  <c r="L164" i="15"/>
  <c r="M164" i="15"/>
  <c r="N164" i="15"/>
  <c r="O164" i="15"/>
  <c r="P164" i="15"/>
  <c r="Q164" i="15"/>
  <c r="R164" i="15"/>
  <c r="S164" i="15"/>
  <c r="L165" i="15"/>
  <c r="M165" i="15"/>
  <c r="N165" i="15"/>
  <c r="O165" i="15"/>
  <c r="P165" i="15"/>
  <c r="Q165" i="15"/>
  <c r="R165" i="15"/>
  <c r="S165" i="15"/>
  <c r="L166" i="15"/>
  <c r="M166" i="15"/>
  <c r="N166" i="15"/>
  <c r="O166" i="15"/>
  <c r="P166" i="15"/>
  <c r="Q166" i="15"/>
  <c r="R166" i="15"/>
  <c r="S166" i="15"/>
  <c r="L167" i="15"/>
  <c r="M167" i="15"/>
  <c r="N167" i="15"/>
  <c r="O167" i="15"/>
  <c r="P167" i="15"/>
  <c r="Q167" i="15"/>
  <c r="R167" i="15"/>
  <c r="S167" i="15"/>
  <c r="L168" i="15"/>
  <c r="M168" i="15"/>
  <c r="N168" i="15"/>
  <c r="O168" i="15"/>
  <c r="P168" i="15"/>
  <c r="Q168" i="15"/>
  <c r="R168" i="15"/>
  <c r="S168" i="15"/>
  <c r="L169" i="15"/>
  <c r="M169" i="15"/>
  <c r="N169" i="15"/>
  <c r="O169" i="15"/>
  <c r="P169" i="15"/>
  <c r="Q169" i="15"/>
  <c r="R169" i="15"/>
  <c r="S169" i="15"/>
  <c r="L170" i="15"/>
  <c r="M170" i="15"/>
  <c r="N170" i="15"/>
  <c r="O170" i="15"/>
  <c r="P170" i="15"/>
  <c r="Q170" i="15"/>
  <c r="R170" i="15"/>
  <c r="S170" i="15"/>
  <c r="L171" i="15"/>
  <c r="M171" i="15"/>
  <c r="N171" i="15"/>
  <c r="O171" i="15"/>
  <c r="P171" i="15"/>
  <c r="Q171" i="15"/>
  <c r="R171" i="15"/>
  <c r="S171" i="15"/>
  <c r="L172" i="15"/>
  <c r="M172" i="15"/>
  <c r="N172" i="15"/>
  <c r="O172" i="15"/>
  <c r="P172" i="15"/>
  <c r="Q172" i="15"/>
  <c r="R172" i="15"/>
  <c r="S172" i="15"/>
  <c r="L173" i="15"/>
  <c r="M173" i="15"/>
  <c r="N173" i="15"/>
  <c r="O173" i="15"/>
  <c r="P173" i="15"/>
  <c r="Q173" i="15"/>
  <c r="R173" i="15"/>
  <c r="S173" i="15"/>
  <c r="L174" i="15"/>
  <c r="M174" i="15"/>
  <c r="N174" i="15"/>
  <c r="O174" i="15"/>
  <c r="P174" i="15"/>
  <c r="Q174" i="15"/>
  <c r="R174" i="15"/>
  <c r="S174" i="15"/>
  <c r="L175" i="15"/>
  <c r="M175" i="15"/>
  <c r="N175" i="15"/>
  <c r="O175" i="15"/>
  <c r="P175" i="15"/>
  <c r="Q175" i="15"/>
  <c r="R175" i="15"/>
  <c r="S175" i="15"/>
  <c r="L176" i="15"/>
  <c r="M176" i="15"/>
  <c r="N176" i="15"/>
  <c r="O176" i="15"/>
  <c r="P176" i="15"/>
  <c r="Q176" i="15"/>
  <c r="R176" i="15"/>
  <c r="S176" i="15"/>
  <c r="L177" i="15"/>
  <c r="M177" i="15"/>
  <c r="N177" i="15"/>
  <c r="O177" i="15"/>
  <c r="P177" i="15"/>
  <c r="Q177" i="15"/>
  <c r="R177" i="15"/>
  <c r="S177" i="15"/>
  <c r="L178" i="15"/>
  <c r="M178" i="15"/>
  <c r="N178" i="15"/>
  <c r="O178" i="15"/>
  <c r="P178" i="15"/>
  <c r="Q178" i="15"/>
  <c r="R178" i="15"/>
  <c r="S178" i="15"/>
  <c r="L179" i="15"/>
  <c r="M179" i="15"/>
  <c r="N179" i="15"/>
  <c r="O179" i="15"/>
  <c r="P179" i="15"/>
  <c r="Q179" i="15"/>
  <c r="R179" i="15"/>
  <c r="S179" i="15"/>
  <c r="L180" i="15"/>
  <c r="M180" i="15"/>
  <c r="N180" i="15"/>
  <c r="O180" i="15"/>
  <c r="P180" i="15"/>
  <c r="Q180" i="15"/>
  <c r="R180" i="15"/>
  <c r="S180" i="15"/>
  <c r="L181" i="15"/>
  <c r="M181" i="15"/>
  <c r="N181" i="15"/>
  <c r="O181" i="15"/>
  <c r="P181" i="15"/>
  <c r="Q181" i="15"/>
  <c r="R181" i="15"/>
  <c r="S181" i="15"/>
  <c r="L182" i="15"/>
  <c r="M182" i="15"/>
  <c r="N182" i="15"/>
  <c r="O182" i="15"/>
  <c r="P182" i="15"/>
  <c r="Q182" i="15"/>
  <c r="R182" i="15"/>
  <c r="S182" i="15"/>
  <c r="L183" i="15"/>
  <c r="M183" i="15"/>
  <c r="N183" i="15"/>
  <c r="O183" i="15"/>
  <c r="P183" i="15"/>
  <c r="Q183" i="15"/>
  <c r="R183" i="15"/>
  <c r="S183" i="15"/>
  <c r="L184" i="15"/>
  <c r="M184" i="15"/>
  <c r="N184" i="15"/>
  <c r="O184" i="15"/>
  <c r="P184" i="15"/>
  <c r="Q184" i="15"/>
  <c r="R184" i="15"/>
  <c r="S184" i="15"/>
  <c r="L185" i="15"/>
  <c r="M185" i="15"/>
  <c r="N185" i="15"/>
  <c r="O185" i="15"/>
  <c r="P185" i="15"/>
  <c r="Q185" i="15"/>
  <c r="R185" i="15"/>
  <c r="S185" i="15"/>
  <c r="L186" i="15"/>
  <c r="M186" i="15"/>
  <c r="N186" i="15"/>
  <c r="O186" i="15"/>
  <c r="P186" i="15"/>
  <c r="Q186" i="15"/>
  <c r="R186" i="15"/>
  <c r="S186" i="15"/>
  <c r="L187" i="15"/>
  <c r="M187" i="15"/>
  <c r="N187" i="15"/>
  <c r="O187" i="15"/>
  <c r="P187" i="15"/>
  <c r="Q187" i="15"/>
  <c r="R187" i="15"/>
  <c r="S187" i="15"/>
  <c r="L188" i="15"/>
  <c r="M188" i="15"/>
  <c r="N188" i="15"/>
  <c r="O188" i="15"/>
  <c r="P188" i="15"/>
  <c r="Q188" i="15"/>
  <c r="R188" i="15"/>
  <c r="S188" i="15"/>
  <c r="L189" i="15"/>
  <c r="M189" i="15"/>
  <c r="N189" i="15"/>
  <c r="O189" i="15"/>
  <c r="P189" i="15"/>
  <c r="Q189" i="15"/>
  <c r="R189" i="15"/>
  <c r="S189" i="15"/>
  <c r="L190" i="15"/>
  <c r="M190" i="15"/>
  <c r="N190" i="15"/>
  <c r="O190" i="15"/>
  <c r="P190" i="15"/>
  <c r="Q190" i="15"/>
  <c r="R190" i="15"/>
  <c r="S190" i="15"/>
  <c r="L191" i="15"/>
  <c r="M191" i="15"/>
  <c r="N191" i="15"/>
  <c r="O191" i="15"/>
  <c r="P191" i="15"/>
  <c r="Q191" i="15"/>
  <c r="R191" i="15"/>
  <c r="S191" i="15"/>
  <c r="L192" i="15"/>
  <c r="M192" i="15"/>
  <c r="N192" i="15"/>
  <c r="O192" i="15"/>
  <c r="P192" i="15"/>
  <c r="Q192" i="15"/>
  <c r="R192" i="15"/>
  <c r="S192" i="15"/>
  <c r="L193" i="15"/>
  <c r="M193" i="15"/>
  <c r="N193" i="15"/>
  <c r="O193" i="15"/>
  <c r="P193" i="15"/>
  <c r="Q193" i="15"/>
  <c r="R193" i="15"/>
  <c r="S193" i="15"/>
  <c r="L194" i="15"/>
  <c r="M194" i="15"/>
  <c r="N194" i="15"/>
  <c r="O194" i="15"/>
  <c r="P194" i="15"/>
  <c r="Q194" i="15"/>
  <c r="R194" i="15"/>
  <c r="S194" i="15"/>
  <c r="L195" i="15"/>
  <c r="M195" i="15"/>
  <c r="N195" i="15"/>
  <c r="O195" i="15"/>
  <c r="P195" i="15"/>
  <c r="Q195" i="15"/>
  <c r="R195" i="15"/>
  <c r="S195" i="15"/>
  <c r="L196" i="15"/>
  <c r="M196" i="15"/>
  <c r="N196" i="15"/>
  <c r="O196" i="15"/>
  <c r="P196" i="15"/>
  <c r="Q196" i="15"/>
  <c r="R196" i="15"/>
  <c r="S196" i="15"/>
  <c r="L197" i="15"/>
  <c r="M197" i="15"/>
  <c r="N197" i="15"/>
  <c r="O197" i="15"/>
  <c r="P197" i="15"/>
  <c r="Q197" i="15"/>
  <c r="R197" i="15"/>
  <c r="S197" i="15"/>
  <c r="L198" i="15"/>
  <c r="M198" i="15"/>
  <c r="N198" i="15"/>
  <c r="O198" i="15"/>
  <c r="P198" i="15"/>
  <c r="Q198" i="15"/>
  <c r="R198" i="15"/>
  <c r="S198" i="15"/>
  <c r="L199" i="15"/>
  <c r="M199" i="15"/>
  <c r="N199" i="15"/>
  <c r="O199" i="15"/>
  <c r="P199" i="15"/>
  <c r="Q199" i="15"/>
  <c r="R199" i="15"/>
  <c r="S199" i="15"/>
  <c r="L200" i="15"/>
  <c r="M200" i="15"/>
  <c r="N200" i="15"/>
  <c r="O200" i="15"/>
  <c r="P200" i="15"/>
  <c r="Q200" i="15"/>
  <c r="R200" i="15"/>
  <c r="S200" i="15"/>
  <c r="L201" i="15"/>
  <c r="M201" i="15"/>
  <c r="N201" i="15"/>
  <c r="O201" i="15"/>
  <c r="P201" i="15"/>
  <c r="Q201" i="15"/>
  <c r="R201" i="15"/>
  <c r="S201" i="15"/>
  <c r="L202" i="15"/>
  <c r="M202" i="15"/>
  <c r="N202" i="15"/>
  <c r="O202" i="15"/>
  <c r="P202" i="15"/>
  <c r="Q202" i="15"/>
  <c r="R202" i="15"/>
  <c r="S202" i="15"/>
  <c r="L203" i="15"/>
  <c r="M203" i="15"/>
  <c r="N203" i="15"/>
  <c r="O203" i="15"/>
  <c r="P203" i="15"/>
  <c r="Q203" i="15"/>
  <c r="R203" i="15"/>
  <c r="S203" i="15"/>
  <c r="L204" i="15"/>
  <c r="M204" i="15"/>
  <c r="N204" i="15"/>
  <c r="O204" i="15"/>
  <c r="P204" i="15"/>
  <c r="Q204" i="15"/>
  <c r="R204" i="15"/>
  <c r="S204" i="15"/>
  <c r="L205" i="15"/>
  <c r="M205" i="15"/>
  <c r="N205" i="15"/>
  <c r="O205" i="15"/>
  <c r="P205" i="15"/>
  <c r="Q205" i="15"/>
  <c r="R205" i="15"/>
  <c r="S205" i="15"/>
  <c r="K183" i="15"/>
  <c r="K184" i="15"/>
  <c r="K185" i="15"/>
  <c r="K186" i="15"/>
  <c r="K187" i="15"/>
  <c r="K188" i="15"/>
  <c r="K189" i="15"/>
  <c r="K190" i="15"/>
  <c r="K191" i="15"/>
  <c r="K192" i="15"/>
  <c r="K193" i="15"/>
  <c r="K182" i="15"/>
  <c r="K171" i="15"/>
  <c r="K172" i="15"/>
  <c r="K173" i="15"/>
  <c r="K174" i="15"/>
  <c r="K175" i="15"/>
  <c r="K176" i="15"/>
  <c r="K177" i="15"/>
  <c r="K178" i="15"/>
  <c r="K179" i="15"/>
  <c r="K180" i="15"/>
  <c r="K181" i="15"/>
  <c r="K170" i="15"/>
  <c r="L146" i="14"/>
  <c r="M146" i="14"/>
  <c r="N146" i="14"/>
  <c r="O146" i="14"/>
  <c r="P146" i="14"/>
  <c r="Q146" i="14"/>
  <c r="R146" i="14"/>
  <c r="S146" i="14"/>
  <c r="L147" i="14"/>
  <c r="M147" i="14"/>
  <c r="N147" i="14"/>
  <c r="O147" i="14"/>
  <c r="P147" i="14"/>
  <c r="Q147" i="14"/>
  <c r="R147" i="14"/>
  <c r="S147" i="14"/>
  <c r="L148" i="14"/>
  <c r="M148" i="14"/>
  <c r="N148" i="14"/>
  <c r="O148" i="14"/>
  <c r="P148" i="14"/>
  <c r="Q148" i="14"/>
  <c r="R148" i="14"/>
  <c r="S148" i="14"/>
  <c r="L149" i="14"/>
  <c r="M149" i="14"/>
  <c r="N149" i="14"/>
  <c r="O149" i="14"/>
  <c r="P149" i="14"/>
  <c r="Q149" i="14"/>
  <c r="R149" i="14"/>
  <c r="S149" i="14"/>
  <c r="L150" i="14"/>
  <c r="M150" i="14"/>
  <c r="N150" i="14"/>
  <c r="O150" i="14"/>
  <c r="P150" i="14"/>
  <c r="Q150" i="14"/>
  <c r="R150" i="14"/>
  <c r="S150" i="14"/>
  <c r="L151" i="14"/>
  <c r="M151" i="14"/>
  <c r="N151" i="14"/>
  <c r="O151" i="14"/>
  <c r="P151" i="14"/>
  <c r="Q151" i="14"/>
  <c r="R151" i="14"/>
  <c r="S151" i="14"/>
  <c r="L152" i="14"/>
  <c r="M152" i="14"/>
  <c r="N152" i="14"/>
  <c r="O152" i="14"/>
  <c r="P152" i="14"/>
  <c r="Q152" i="14"/>
  <c r="R152" i="14"/>
  <c r="S152" i="14"/>
  <c r="L153" i="14"/>
  <c r="M153" i="14"/>
  <c r="N153" i="14"/>
  <c r="O153" i="14"/>
  <c r="P153" i="14"/>
  <c r="Q153" i="14"/>
  <c r="R153" i="14"/>
  <c r="S153" i="14"/>
  <c r="L154" i="14"/>
  <c r="M154" i="14"/>
  <c r="N154" i="14"/>
  <c r="O154" i="14"/>
  <c r="P154" i="14"/>
  <c r="Q154" i="14"/>
  <c r="R154" i="14"/>
  <c r="S154" i="14"/>
  <c r="L155" i="14"/>
  <c r="M155" i="14"/>
  <c r="N155" i="14"/>
  <c r="O155" i="14"/>
  <c r="P155" i="14"/>
  <c r="Q155" i="14"/>
  <c r="R155" i="14"/>
  <c r="S155" i="14"/>
  <c r="L156" i="14"/>
  <c r="M156" i="14"/>
  <c r="N156" i="14"/>
  <c r="O156" i="14"/>
  <c r="P156" i="14"/>
  <c r="Q156" i="14"/>
  <c r="R156" i="14"/>
  <c r="S156" i="14"/>
  <c r="L157" i="14"/>
  <c r="M157" i="14"/>
  <c r="N157" i="14"/>
  <c r="O157" i="14"/>
  <c r="P157" i="14"/>
  <c r="Q157" i="14"/>
  <c r="R157" i="14"/>
  <c r="S157" i="14"/>
  <c r="L158" i="14"/>
  <c r="M158" i="14"/>
  <c r="N158" i="14"/>
  <c r="O158" i="14"/>
  <c r="P158" i="14"/>
  <c r="Q158" i="14"/>
  <c r="R158" i="14"/>
  <c r="S158" i="14"/>
  <c r="L159" i="14"/>
  <c r="M159" i="14"/>
  <c r="N159" i="14"/>
  <c r="O159" i="14"/>
  <c r="P159" i="14"/>
  <c r="Q159" i="14"/>
  <c r="R159" i="14"/>
  <c r="S159" i="14"/>
  <c r="L160" i="14"/>
  <c r="M160" i="14"/>
  <c r="N160" i="14"/>
  <c r="O160" i="14"/>
  <c r="P160" i="14"/>
  <c r="Q160" i="14"/>
  <c r="R160" i="14"/>
  <c r="S160" i="14"/>
  <c r="L161" i="14"/>
  <c r="M161" i="14"/>
  <c r="N161" i="14"/>
  <c r="O161" i="14"/>
  <c r="P161" i="14"/>
  <c r="Q161" i="14"/>
  <c r="R161" i="14"/>
  <c r="S161" i="14"/>
  <c r="L162" i="14"/>
  <c r="M162" i="14"/>
  <c r="N162" i="14"/>
  <c r="O162" i="14"/>
  <c r="P162" i="14"/>
  <c r="Q162" i="14"/>
  <c r="R162" i="14"/>
  <c r="S162" i="14"/>
  <c r="L163" i="14"/>
  <c r="M163" i="14"/>
  <c r="N163" i="14"/>
  <c r="O163" i="14"/>
  <c r="P163" i="14"/>
  <c r="Q163" i="14"/>
  <c r="R163" i="14"/>
  <c r="S163" i="14"/>
  <c r="L164" i="14"/>
  <c r="M164" i="14"/>
  <c r="N164" i="14"/>
  <c r="O164" i="14"/>
  <c r="P164" i="14"/>
  <c r="Q164" i="14"/>
  <c r="R164" i="14"/>
  <c r="S164" i="14"/>
  <c r="L165" i="14"/>
  <c r="M165" i="14"/>
  <c r="N165" i="14"/>
  <c r="O165" i="14"/>
  <c r="P165" i="14"/>
  <c r="Q165" i="14"/>
  <c r="R165" i="14"/>
  <c r="S165" i="14"/>
  <c r="L166" i="14"/>
  <c r="M166" i="14"/>
  <c r="N166" i="14"/>
  <c r="O166" i="14"/>
  <c r="P166" i="14"/>
  <c r="Q166" i="14"/>
  <c r="R166" i="14"/>
  <c r="S166" i="14"/>
  <c r="L167" i="14"/>
  <c r="M167" i="14"/>
  <c r="N167" i="14"/>
  <c r="O167" i="14"/>
  <c r="P167" i="14"/>
  <c r="Q167" i="14"/>
  <c r="R167" i="14"/>
  <c r="S167" i="14"/>
  <c r="L168" i="14"/>
  <c r="M168" i="14"/>
  <c r="N168" i="14"/>
  <c r="O168" i="14"/>
  <c r="P168" i="14"/>
  <c r="Q168" i="14"/>
  <c r="R168" i="14"/>
  <c r="S168" i="14"/>
  <c r="L169" i="14"/>
  <c r="M169" i="14"/>
  <c r="N169" i="14"/>
  <c r="O169" i="14"/>
  <c r="P169" i="14"/>
  <c r="Q169" i="14"/>
  <c r="R169" i="14"/>
  <c r="S169" i="14"/>
  <c r="L170" i="14"/>
  <c r="M170" i="14"/>
  <c r="N170" i="14"/>
  <c r="O170" i="14"/>
  <c r="P170" i="14"/>
  <c r="Q170" i="14"/>
  <c r="R170" i="14"/>
  <c r="S170" i="14"/>
  <c r="L171" i="14"/>
  <c r="M171" i="14"/>
  <c r="N171" i="14"/>
  <c r="O171" i="14"/>
  <c r="P171" i="14"/>
  <c r="Q171" i="14"/>
  <c r="R171" i="14"/>
  <c r="S171" i="14"/>
  <c r="L172" i="14"/>
  <c r="M172" i="14"/>
  <c r="N172" i="14"/>
  <c r="O172" i="14"/>
  <c r="P172" i="14"/>
  <c r="Q172" i="14"/>
  <c r="R172" i="14"/>
  <c r="S172" i="14"/>
  <c r="L173" i="14"/>
  <c r="M173" i="14"/>
  <c r="N173" i="14"/>
  <c r="O173" i="14"/>
  <c r="P173" i="14"/>
  <c r="Q173" i="14"/>
  <c r="R173" i="14"/>
  <c r="S173" i="14"/>
  <c r="L174" i="14"/>
  <c r="M174" i="14"/>
  <c r="N174" i="14"/>
  <c r="O174" i="14"/>
  <c r="P174" i="14"/>
  <c r="Q174" i="14"/>
  <c r="R174" i="14"/>
  <c r="S174" i="14"/>
  <c r="L175" i="14"/>
  <c r="M175" i="14"/>
  <c r="N175" i="14"/>
  <c r="O175" i="14"/>
  <c r="P175" i="14"/>
  <c r="Q175" i="14"/>
  <c r="R175" i="14"/>
  <c r="S175" i="14"/>
  <c r="L176" i="14"/>
  <c r="M176" i="14"/>
  <c r="N176" i="14"/>
  <c r="O176" i="14"/>
  <c r="P176" i="14"/>
  <c r="Q176" i="14"/>
  <c r="R176" i="14"/>
  <c r="S176" i="14"/>
  <c r="L177" i="14"/>
  <c r="M177" i="14"/>
  <c r="N177" i="14"/>
  <c r="O177" i="14"/>
  <c r="P177" i="14"/>
  <c r="Q177" i="14"/>
  <c r="R177" i="14"/>
  <c r="S177" i="14"/>
  <c r="L178" i="14"/>
  <c r="M178" i="14"/>
  <c r="N178" i="14"/>
  <c r="O178" i="14"/>
  <c r="P178" i="14"/>
  <c r="Q178" i="14"/>
  <c r="R178" i="14"/>
  <c r="S178" i="14"/>
  <c r="L179" i="14"/>
  <c r="M179" i="14"/>
  <c r="N179" i="14"/>
  <c r="O179" i="14"/>
  <c r="P179" i="14"/>
  <c r="Q179" i="14"/>
  <c r="R179" i="14"/>
  <c r="S179" i="14"/>
  <c r="L180" i="14"/>
  <c r="M180" i="14"/>
  <c r="N180" i="14"/>
  <c r="O180" i="14"/>
  <c r="P180" i="14"/>
  <c r="Q180" i="14"/>
  <c r="R180" i="14"/>
  <c r="S180" i="14"/>
  <c r="L181" i="14"/>
  <c r="M181" i="14"/>
  <c r="N181" i="14"/>
  <c r="O181" i="14"/>
  <c r="P181" i="14"/>
  <c r="Q181" i="14"/>
  <c r="R181" i="14"/>
  <c r="S181" i="14"/>
  <c r="L182" i="14"/>
  <c r="M182" i="14"/>
  <c r="N182" i="14"/>
  <c r="O182" i="14"/>
  <c r="P182" i="14"/>
  <c r="Q182" i="14"/>
  <c r="R182" i="14"/>
  <c r="S182" i="14"/>
  <c r="L183" i="14"/>
  <c r="M183" i="14"/>
  <c r="N183" i="14"/>
  <c r="O183" i="14"/>
  <c r="P183" i="14"/>
  <c r="Q183" i="14"/>
  <c r="R183" i="14"/>
  <c r="S183" i="14"/>
  <c r="L184" i="14"/>
  <c r="M184" i="14"/>
  <c r="N184" i="14"/>
  <c r="O184" i="14"/>
  <c r="P184" i="14"/>
  <c r="Q184" i="14"/>
  <c r="R184" i="14"/>
  <c r="S184" i="14"/>
  <c r="L185" i="14"/>
  <c r="M185" i="14"/>
  <c r="N185" i="14"/>
  <c r="O185" i="14"/>
  <c r="P185" i="14"/>
  <c r="Q185" i="14"/>
  <c r="R185" i="14"/>
  <c r="S185" i="14"/>
  <c r="L186" i="14"/>
  <c r="M186" i="14"/>
  <c r="N186" i="14"/>
  <c r="O186" i="14"/>
  <c r="P186" i="14"/>
  <c r="Q186" i="14"/>
  <c r="R186" i="14"/>
  <c r="S186" i="14"/>
  <c r="L187" i="14"/>
  <c r="M187" i="14"/>
  <c r="N187" i="14"/>
  <c r="O187" i="14"/>
  <c r="P187" i="14"/>
  <c r="Q187" i="14"/>
  <c r="R187" i="14"/>
  <c r="S187" i="14"/>
  <c r="L188" i="14"/>
  <c r="M188" i="14"/>
  <c r="N188" i="14"/>
  <c r="O188" i="14"/>
  <c r="P188" i="14"/>
  <c r="Q188" i="14"/>
  <c r="R188" i="14"/>
  <c r="S188" i="14"/>
  <c r="L189" i="14"/>
  <c r="M189" i="14"/>
  <c r="N189" i="14"/>
  <c r="O189" i="14"/>
  <c r="P189" i="14"/>
  <c r="Q189" i="14"/>
  <c r="R189" i="14"/>
  <c r="S189" i="14"/>
  <c r="L190" i="14"/>
  <c r="M190" i="14"/>
  <c r="N190" i="14"/>
  <c r="O190" i="14"/>
  <c r="P190" i="14"/>
  <c r="Q190" i="14"/>
  <c r="R190" i="14"/>
  <c r="S190" i="14"/>
  <c r="L191" i="14"/>
  <c r="M191" i="14"/>
  <c r="N191" i="14"/>
  <c r="O191" i="14"/>
  <c r="P191" i="14"/>
  <c r="Q191" i="14"/>
  <c r="R191" i="14"/>
  <c r="S191" i="14"/>
  <c r="L192" i="14"/>
  <c r="M192" i="14"/>
  <c r="N192" i="14"/>
  <c r="O192" i="14"/>
  <c r="P192" i="14"/>
  <c r="Q192" i="14"/>
  <c r="R192" i="14"/>
  <c r="S192" i="14"/>
  <c r="L193" i="14"/>
  <c r="M193" i="14"/>
  <c r="N193" i="14"/>
  <c r="O193" i="14"/>
  <c r="P193" i="14"/>
  <c r="Q193" i="14"/>
  <c r="R193" i="14"/>
  <c r="S193" i="14"/>
  <c r="L194" i="14"/>
  <c r="M194" i="14"/>
  <c r="N194" i="14"/>
  <c r="O194" i="14"/>
  <c r="P194" i="14"/>
  <c r="Q194" i="14"/>
  <c r="R194" i="14"/>
  <c r="S194" i="14"/>
  <c r="L195" i="14"/>
  <c r="M195" i="14"/>
  <c r="N195" i="14"/>
  <c r="O195" i="14"/>
  <c r="P195" i="14"/>
  <c r="Q195" i="14"/>
  <c r="R195" i="14"/>
  <c r="S195" i="14"/>
  <c r="L196" i="14"/>
  <c r="M196" i="14"/>
  <c r="N196" i="14"/>
  <c r="O196" i="14"/>
  <c r="P196" i="14"/>
  <c r="Q196" i="14"/>
  <c r="R196" i="14"/>
  <c r="S196" i="14"/>
  <c r="L197" i="14"/>
  <c r="M197" i="14"/>
  <c r="N197" i="14"/>
  <c r="O197" i="14"/>
  <c r="P197" i="14"/>
  <c r="Q197" i="14"/>
  <c r="R197" i="14"/>
  <c r="S197" i="14"/>
  <c r="L198" i="14"/>
  <c r="M198" i="14"/>
  <c r="N198" i="14"/>
  <c r="O198" i="14"/>
  <c r="P198" i="14"/>
  <c r="Q198" i="14"/>
  <c r="R198" i="14"/>
  <c r="S198" i="14"/>
  <c r="L199" i="14"/>
  <c r="M199" i="14"/>
  <c r="N199" i="14"/>
  <c r="O199" i="14"/>
  <c r="P199" i="14"/>
  <c r="Q199" i="14"/>
  <c r="R199" i="14"/>
  <c r="S199" i="14"/>
  <c r="L200" i="14"/>
  <c r="M200" i="14"/>
  <c r="N200" i="14"/>
  <c r="O200" i="14"/>
  <c r="P200" i="14"/>
  <c r="Q200" i="14"/>
  <c r="R200" i="14"/>
  <c r="S200" i="14"/>
  <c r="L201" i="14"/>
  <c r="M201" i="14"/>
  <c r="N201" i="14"/>
  <c r="O201" i="14"/>
  <c r="P201" i="14"/>
  <c r="Q201" i="14"/>
  <c r="R201" i="14"/>
  <c r="S201" i="14"/>
  <c r="L202" i="14"/>
  <c r="M202" i="14"/>
  <c r="N202" i="14"/>
  <c r="O202" i="14"/>
  <c r="P202" i="14"/>
  <c r="Q202" i="14"/>
  <c r="R202" i="14"/>
  <c r="S202" i="14"/>
  <c r="L203" i="14"/>
  <c r="M203" i="14"/>
  <c r="N203" i="14"/>
  <c r="O203" i="14"/>
  <c r="P203" i="14"/>
  <c r="Q203" i="14"/>
  <c r="R203" i="14"/>
  <c r="S203" i="14"/>
  <c r="L204" i="14"/>
  <c r="M204" i="14"/>
  <c r="N204" i="14"/>
  <c r="O204" i="14"/>
  <c r="P204" i="14"/>
  <c r="Q204" i="14"/>
  <c r="R204" i="14"/>
  <c r="S204" i="14"/>
  <c r="L205" i="14"/>
  <c r="M205" i="14"/>
  <c r="N205" i="14"/>
  <c r="O205" i="14"/>
  <c r="P205" i="14"/>
  <c r="Q205" i="14"/>
  <c r="R205" i="14"/>
  <c r="S205" i="14"/>
  <c r="K193" i="14"/>
  <c r="K183" i="14"/>
  <c r="K184" i="14"/>
  <c r="K185" i="14"/>
  <c r="K186" i="14"/>
  <c r="K187" i="14"/>
  <c r="K188" i="14"/>
  <c r="K189" i="14"/>
  <c r="K190" i="14"/>
  <c r="K191" i="14"/>
  <c r="K192" i="14"/>
  <c r="K182" i="14"/>
  <c r="K171" i="14"/>
  <c r="K172" i="14"/>
  <c r="K173" i="14"/>
  <c r="K174" i="14"/>
  <c r="K175" i="14"/>
  <c r="K176" i="14"/>
  <c r="K177" i="14"/>
  <c r="K178" i="14"/>
  <c r="K179" i="14"/>
  <c r="K180" i="14"/>
  <c r="K181" i="14"/>
  <c r="K170" i="14"/>
  <c r="L146" i="13"/>
  <c r="M146" i="13"/>
  <c r="N146" i="13"/>
  <c r="O146" i="13"/>
  <c r="P146" i="13"/>
  <c r="Q146" i="13"/>
  <c r="R146" i="13"/>
  <c r="S146" i="13"/>
  <c r="L147" i="13"/>
  <c r="M147" i="13"/>
  <c r="N147" i="13"/>
  <c r="O147" i="13"/>
  <c r="P147" i="13"/>
  <c r="Q147" i="13"/>
  <c r="R147" i="13"/>
  <c r="S147" i="13"/>
  <c r="L148" i="13"/>
  <c r="M148" i="13"/>
  <c r="N148" i="13"/>
  <c r="O148" i="13"/>
  <c r="P148" i="13"/>
  <c r="Q148" i="13"/>
  <c r="R148" i="13"/>
  <c r="S148" i="13"/>
  <c r="L149" i="13"/>
  <c r="M149" i="13"/>
  <c r="N149" i="13"/>
  <c r="O149" i="13"/>
  <c r="P149" i="13"/>
  <c r="Q149" i="13"/>
  <c r="R149" i="13"/>
  <c r="S149" i="13"/>
  <c r="L150" i="13"/>
  <c r="M150" i="13"/>
  <c r="N150" i="13"/>
  <c r="O150" i="13"/>
  <c r="P150" i="13"/>
  <c r="Q150" i="13"/>
  <c r="R150" i="13"/>
  <c r="S150" i="13"/>
  <c r="L151" i="13"/>
  <c r="M151" i="13"/>
  <c r="N151" i="13"/>
  <c r="O151" i="13"/>
  <c r="P151" i="13"/>
  <c r="Q151" i="13"/>
  <c r="R151" i="13"/>
  <c r="S151" i="13"/>
  <c r="L152" i="13"/>
  <c r="M152" i="13"/>
  <c r="N152" i="13"/>
  <c r="O152" i="13"/>
  <c r="P152" i="13"/>
  <c r="Q152" i="13"/>
  <c r="R152" i="13"/>
  <c r="S152" i="13"/>
  <c r="L153" i="13"/>
  <c r="M153" i="13"/>
  <c r="N153" i="13"/>
  <c r="O153" i="13"/>
  <c r="P153" i="13"/>
  <c r="Q153" i="13"/>
  <c r="R153" i="13"/>
  <c r="S153" i="13"/>
  <c r="L154" i="13"/>
  <c r="M154" i="13"/>
  <c r="N154" i="13"/>
  <c r="O154" i="13"/>
  <c r="P154" i="13"/>
  <c r="Q154" i="13"/>
  <c r="R154" i="13"/>
  <c r="S154" i="13"/>
  <c r="L155" i="13"/>
  <c r="M155" i="13"/>
  <c r="N155" i="13"/>
  <c r="O155" i="13"/>
  <c r="P155" i="13"/>
  <c r="Q155" i="13"/>
  <c r="R155" i="13"/>
  <c r="S155" i="13"/>
  <c r="L156" i="13"/>
  <c r="M156" i="13"/>
  <c r="N156" i="13"/>
  <c r="O156" i="13"/>
  <c r="P156" i="13"/>
  <c r="Q156" i="13"/>
  <c r="R156" i="13"/>
  <c r="S156" i="13"/>
  <c r="L157" i="13"/>
  <c r="M157" i="13"/>
  <c r="N157" i="13"/>
  <c r="O157" i="13"/>
  <c r="P157" i="13"/>
  <c r="Q157" i="13"/>
  <c r="R157" i="13"/>
  <c r="S157" i="13"/>
  <c r="L158" i="13"/>
  <c r="M158" i="13"/>
  <c r="N158" i="13"/>
  <c r="O158" i="13"/>
  <c r="P158" i="13"/>
  <c r="Q158" i="13"/>
  <c r="R158" i="13"/>
  <c r="S158" i="13"/>
  <c r="L159" i="13"/>
  <c r="M159" i="13"/>
  <c r="N159" i="13"/>
  <c r="O159" i="13"/>
  <c r="P159" i="13"/>
  <c r="Q159" i="13"/>
  <c r="R159" i="13"/>
  <c r="S159" i="13"/>
  <c r="L160" i="13"/>
  <c r="M160" i="13"/>
  <c r="N160" i="13"/>
  <c r="O160" i="13"/>
  <c r="P160" i="13"/>
  <c r="Q160" i="13"/>
  <c r="R160" i="13"/>
  <c r="S160" i="13"/>
  <c r="L161" i="13"/>
  <c r="M161" i="13"/>
  <c r="N161" i="13"/>
  <c r="O161" i="13"/>
  <c r="P161" i="13"/>
  <c r="Q161" i="13"/>
  <c r="R161" i="13"/>
  <c r="S161" i="13"/>
  <c r="L162" i="13"/>
  <c r="M162" i="13"/>
  <c r="N162" i="13"/>
  <c r="O162" i="13"/>
  <c r="P162" i="13"/>
  <c r="Q162" i="13"/>
  <c r="R162" i="13"/>
  <c r="S162" i="13"/>
  <c r="L163" i="13"/>
  <c r="M163" i="13"/>
  <c r="N163" i="13"/>
  <c r="O163" i="13"/>
  <c r="P163" i="13"/>
  <c r="Q163" i="13"/>
  <c r="R163" i="13"/>
  <c r="S163" i="13"/>
  <c r="L164" i="13"/>
  <c r="M164" i="13"/>
  <c r="N164" i="13"/>
  <c r="O164" i="13"/>
  <c r="P164" i="13"/>
  <c r="Q164" i="13"/>
  <c r="R164" i="13"/>
  <c r="S164" i="13"/>
  <c r="L165" i="13"/>
  <c r="M165" i="13"/>
  <c r="N165" i="13"/>
  <c r="O165" i="13"/>
  <c r="P165" i="13"/>
  <c r="Q165" i="13"/>
  <c r="R165" i="13"/>
  <c r="S165" i="13"/>
  <c r="L166" i="13"/>
  <c r="M166" i="13"/>
  <c r="N166" i="13"/>
  <c r="O166" i="13"/>
  <c r="P166" i="13"/>
  <c r="Q166" i="13"/>
  <c r="R166" i="13"/>
  <c r="S166" i="13"/>
  <c r="L167" i="13"/>
  <c r="M167" i="13"/>
  <c r="N167" i="13"/>
  <c r="O167" i="13"/>
  <c r="P167" i="13"/>
  <c r="Q167" i="13"/>
  <c r="R167" i="13"/>
  <c r="S167" i="13"/>
  <c r="L168" i="13"/>
  <c r="M168" i="13"/>
  <c r="N168" i="13"/>
  <c r="O168" i="13"/>
  <c r="P168" i="13"/>
  <c r="Q168" i="13"/>
  <c r="R168" i="13"/>
  <c r="S168" i="13"/>
  <c r="L169" i="13"/>
  <c r="M169" i="13"/>
  <c r="N169" i="13"/>
  <c r="O169" i="13"/>
  <c r="P169" i="13"/>
  <c r="Q169" i="13"/>
  <c r="R169" i="13"/>
  <c r="S169" i="13"/>
  <c r="L170" i="13"/>
  <c r="M170" i="13"/>
  <c r="N170" i="13"/>
  <c r="O170" i="13"/>
  <c r="P170" i="13"/>
  <c r="Q170" i="13"/>
  <c r="R170" i="13"/>
  <c r="S170" i="13"/>
  <c r="L171" i="13"/>
  <c r="M171" i="13"/>
  <c r="N171" i="13"/>
  <c r="O171" i="13"/>
  <c r="P171" i="13"/>
  <c r="Q171" i="13"/>
  <c r="R171" i="13"/>
  <c r="S171" i="13"/>
  <c r="L172" i="13"/>
  <c r="M172" i="13"/>
  <c r="N172" i="13"/>
  <c r="O172" i="13"/>
  <c r="P172" i="13"/>
  <c r="Q172" i="13"/>
  <c r="R172" i="13"/>
  <c r="S172" i="13"/>
  <c r="L173" i="13"/>
  <c r="M173" i="13"/>
  <c r="N173" i="13"/>
  <c r="O173" i="13"/>
  <c r="P173" i="13"/>
  <c r="Q173" i="13"/>
  <c r="R173" i="13"/>
  <c r="S173" i="13"/>
  <c r="L174" i="13"/>
  <c r="M174" i="13"/>
  <c r="N174" i="13"/>
  <c r="O174" i="13"/>
  <c r="P174" i="13"/>
  <c r="Q174" i="13"/>
  <c r="R174" i="13"/>
  <c r="S174" i="13"/>
  <c r="L175" i="13"/>
  <c r="M175" i="13"/>
  <c r="N175" i="13"/>
  <c r="O175" i="13"/>
  <c r="P175" i="13"/>
  <c r="Q175" i="13"/>
  <c r="R175" i="13"/>
  <c r="S175" i="13"/>
  <c r="L176" i="13"/>
  <c r="M176" i="13"/>
  <c r="N176" i="13"/>
  <c r="O176" i="13"/>
  <c r="P176" i="13"/>
  <c r="Q176" i="13"/>
  <c r="R176" i="13"/>
  <c r="S176" i="13"/>
  <c r="L177" i="13"/>
  <c r="M177" i="13"/>
  <c r="N177" i="13"/>
  <c r="O177" i="13"/>
  <c r="P177" i="13"/>
  <c r="Q177" i="13"/>
  <c r="R177" i="13"/>
  <c r="S177" i="13"/>
  <c r="L178" i="13"/>
  <c r="M178" i="13"/>
  <c r="N178" i="13"/>
  <c r="O178" i="13"/>
  <c r="P178" i="13"/>
  <c r="Q178" i="13"/>
  <c r="R178" i="13"/>
  <c r="S178" i="13"/>
  <c r="L179" i="13"/>
  <c r="M179" i="13"/>
  <c r="N179" i="13"/>
  <c r="O179" i="13"/>
  <c r="P179" i="13"/>
  <c r="Q179" i="13"/>
  <c r="R179" i="13"/>
  <c r="S179" i="13"/>
  <c r="L180" i="13"/>
  <c r="M180" i="13"/>
  <c r="N180" i="13"/>
  <c r="O180" i="13"/>
  <c r="P180" i="13"/>
  <c r="Q180" i="13"/>
  <c r="R180" i="13"/>
  <c r="S180" i="13"/>
  <c r="L181" i="13"/>
  <c r="M181" i="13"/>
  <c r="N181" i="13"/>
  <c r="O181" i="13"/>
  <c r="P181" i="13"/>
  <c r="Q181" i="13"/>
  <c r="R181" i="13"/>
  <c r="S181" i="13"/>
  <c r="L182" i="13"/>
  <c r="M182" i="13"/>
  <c r="N182" i="13"/>
  <c r="O182" i="13"/>
  <c r="P182" i="13"/>
  <c r="Q182" i="13"/>
  <c r="R182" i="13"/>
  <c r="S182" i="13"/>
  <c r="L183" i="13"/>
  <c r="M183" i="13"/>
  <c r="N183" i="13"/>
  <c r="O183" i="13"/>
  <c r="P183" i="13"/>
  <c r="Q183" i="13"/>
  <c r="R183" i="13"/>
  <c r="S183" i="13"/>
  <c r="L184" i="13"/>
  <c r="M184" i="13"/>
  <c r="N184" i="13"/>
  <c r="O184" i="13"/>
  <c r="P184" i="13"/>
  <c r="Q184" i="13"/>
  <c r="R184" i="13"/>
  <c r="S184" i="13"/>
  <c r="L185" i="13"/>
  <c r="M185" i="13"/>
  <c r="N185" i="13"/>
  <c r="O185" i="13"/>
  <c r="P185" i="13"/>
  <c r="Q185" i="13"/>
  <c r="R185" i="13"/>
  <c r="S185" i="13"/>
  <c r="L186" i="13"/>
  <c r="M186" i="13"/>
  <c r="N186" i="13"/>
  <c r="O186" i="13"/>
  <c r="P186" i="13"/>
  <c r="Q186" i="13"/>
  <c r="R186" i="13"/>
  <c r="S186" i="13"/>
  <c r="L187" i="13"/>
  <c r="M187" i="13"/>
  <c r="N187" i="13"/>
  <c r="O187" i="13"/>
  <c r="P187" i="13"/>
  <c r="Q187" i="13"/>
  <c r="R187" i="13"/>
  <c r="S187" i="13"/>
  <c r="L188" i="13"/>
  <c r="M188" i="13"/>
  <c r="N188" i="13"/>
  <c r="O188" i="13"/>
  <c r="P188" i="13"/>
  <c r="Q188" i="13"/>
  <c r="R188" i="13"/>
  <c r="S188" i="13"/>
  <c r="L189" i="13"/>
  <c r="M189" i="13"/>
  <c r="N189" i="13"/>
  <c r="O189" i="13"/>
  <c r="P189" i="13"/>
  <c r="Q189" i="13"/>
  <c r="R189" i="13"/>
  <c r="S189" i="13"/>
  <c r="L190" i="13"/>
  <c r="M190" i="13"/>
  <c r="N190" i="13"/>
  <c r="O190" i="13"/>
  <c r="P190" i="13"/>
  <c r="Q190" i="13"/>
  <c r="R190" i="13"/>
  <c r="S190" i="13"/>
  <c r="L191" i="13"/>
  <c r="M191" i="13"/>
  <c r="N191" i="13"/>
  <c r="O191" i="13"/>
  <c r="P191" i="13"/>
  <c r="Q191" i="13"/>
  <c r="R191" i="13"/>
  <c r="S191" i="13"/>
  <c r="L192" i="13"/>
  <c r="M192" i="13"/>
  <c r="N192" i="13"/>
  <c r="O192" i="13"/>
  <c r="P192" i="13"/>
  <c r="Q192" i="13"/>
  <c r="R192" i="13"/>
  <c r="S192" i="13"/>
  <c r="L193" i="13"/>
  <c r="M193" i="13"/>
  <c r="N193" i="13"/>
  <c r="O193" i="13"/>
  <c r="P193" i="13"/>
  <c r="Q193" i="13"/>
  <c r="R193" i="13"/>
  <c r="S193" i="13"/>
  <c r="L194" i="13"/>
  <c r="M194" i="13"/>
  <c r="N194" i="13"/>
  <c r="O194" i="13"/>
  <c r="P194" i="13"/>
  <c r="Q194" i="13"/>
  <c r="R194" i="13"/>
  <c r="S194" i="13"/>
  <c r="L195" i="13"/>
  <c r="M195" i="13"/>
  <c r="N195" i="13"/>
  <c r="O195" i="13"/>
  <c r="P195" i="13"/>
  <c r="Q195" i="13"/>
  <c r="R195" i="13"/>
  <c r="S195" i="13"/>
  <c r="L196" i="13"/>
  <c r="M196" i="13"/>
  <c r="N196" i="13"/>
  <c r="O196" i="13"/>
  <c r="P196" i="13"/>
  <c r="Q196" i="13"/>
  <c r="R196" i="13"/>
  <c r="S196" i="13"/>
  <c r="L197" i="13"/>
  <c r="M197" i="13"/>
  <c r="N197" i="13"/>
  <c r="O197" i="13"/>
  <c r="P197" i="13"/>
  <c r="Q197" i="13"/>
  <c r="R197" i="13"/>
  <c r="S197" i="13"/>
  <c r="L198" i="13"/>
  <c r="M198" i="13"/>
  <c r="N198" i="13"/>
  <c r="O198" i="13"/>
  <c r="P198" i="13"/>
  <c r="Q198" i="13"/>
  <c r="R198" i="13"/>
  <c r="S198" i="13"/>
  <c r="L199" i="13"/>
  <c r="M199" i="13"/>
  <c r="N199" i="13"/>
  <c r="O199" i="13"/>
  <c r="P199" i="13"/>
  <c r="Q199" i="13"/>
  <c r="R199" i="13"/>
  <c r="S199" i="13"/>
  <c r="L200" i="13"/>
  <c r="M200" i="13"/>
  <c r="N200" i="13"/>
  <c r="O200" i="13"/>
  <c r="P200" i="13"/>
  <c r="Q200" i="13"/>
  <c r="R200" i="13"/>
  <c r="S200" i="13"/>
  <c r="L201" i="13"/>
  <c r="M201" i="13"/>
  <c r="N201" i="13"/>
  <c r="O201" i="13"/>
  <c r="P201" i="13"/>
  <c r="Q201" i="13"/>
  <c r="R201" i="13"/>
  <c r="S201" i="13"/>
  <c r="L202" i="13"/>
  <c r="M202" i="13"/>
  <c r="N202" i="13"/>
  <c r="O202" i="13"/>
  <c r="P202" i="13"/>
  <c r="Q202" i="13"/>
  <c r="R202" i="13"/>
  <c r="S202" i="13"/>
  <c r="L203" i="13"/>
  <c r="M203" i="13"/>
  <c r="N203" i="13"/>
  <c r="O203" i="13"/>
  <c r="P203" i="13"/>
  <c r="Q203" i="13"/>
  <c r="R203" i="13"/>
  <c r="S203" i="13"/>
  <c r="L204" i="13"/>
  <c r="M204" i="13"/>
  <c r="N204" i="13"/>
  <c r="O204" i="13"/>
  <c r="P204" i="13"/>
  <c r="Q204" i="13"/>
  <c r="R204" i="13"/>
  <c r="S204" i="13"/>
  <c r="L205" i="13"/>
  <c r="M205" i="13"/>
  <c r="N205" i="13"/>
  <c r="O205" i="13"/>
  <c r="P205" i="13"/>
  <c r="Q205" i="13"/>
  <c r="R205" i="13"/>
  <c r="S205" i="13"/>
  <c r="K183" i="13"/>
  <c r="K184" i="13"/>
  <c r="K185" i="13"/>
  <c r="K186" i="13"/>
  <c r="K187" i="13"/>
  <c r="K188" i="13"/>
  <c r="K189" i="13"/>
  <c r="K190" i="13"/>
  <c r="K191" i="13"/>
  <c r="K192" i="13"/>
  <c r="K193" i="13"/>
  <c r="K194" i="13"/>
  <c r="K182" i="13"/>
  <c r="K171" i="13"/>
  <c r="K172" i="13"/>
  <c r="K173" i="13"/>
  <c r="K174" i="13"/>
  <c r="K175" i="13"/>
  <c r="K176" i="13"/>
  <c r="K177" i="13"/>
  <c r="K178" i="13"/>
  <c r="K179" i="13"/>
  <c r="K180" i="13"/>
  <c r="K181" i="13"/>
  <c r="K170" i="13"/>
  <c r="L146" i="12"/>
  <c r="M146" i="12"/>
  <c r="N146" i="12"/>
  <c r="O146" i="12"/>
  <c r="P146" i="12"/>
  <c r="Q146" i="12"/>
  <c r="R146" i="12"/>
  <c r="S146" i="12"/>
  <c r="L147" i="12"/>
  <c r="M147" i="12"/>
  <c r="N147" i="12"/>
  <c r="O147" i="12"/>
  <c r="P147" i="12"/>
  <c r="Q147" i="12"/>
  <c r="R147" i="12"/>
  <c r="S147" i="12"/>
  <c r="L148" i="12"/>
  <c r="M148" i="12"/>
  <c r="N148" i="12"/>
  <c r="O148" i="12"/>
  <c r="P148" i="12"/>
  <c r="Q148" i="12"/>
  <c r="R148" i="12"/>
  <c r="S148" i="12"/>
  <c r="L149" i="12"/>
  <c r="M149" i="12"/>
  <c r="N149" i="12"/>
  <c r="O149" i="12"/>
  <c r="P149" i="12"/>
  <c r="Q149" i="12"/>
  <c r="R149" i="12"/>
  <c r="S149" i="12"/>
  <c r="L150" i="12"/>
  <c r="M150" i="12"/>
  <c r="N150" i="12"/>
  <c r="O150" i="12"/>
  <c r="P150" i="12"/>
  <c r="Q150" i="12"/>
  <c r="R150" i="12"/>
  <c r="S150" i="12"/>
  <c r="L151" i="12"/>
  <c r="M151" i="12"/>
  <c r="N151" i="12"/>
  <c r="O151" i="12"/>
  <c r="P151" i="12"/>
  <c r="Q151" i="12"/>
  <c r="R151" i="12"/>
  <c r="S151" i="12"/>
  <c r="L152" i="12"/>
  <c r="M152" i="12"/>
  <c r="N152" i="12"/>
  <c r="O152" i="12"/>
  <c r="P152" i="12"/>
  <c r="Q152" i="12"/>
  <c r="R152" i="12"/>
  <c r="S152" i="12"/>
  <c r="L153" i="12"/>
  <c r="M153" i="12"/>
  <c r="N153" i="12"/>
  <c r="O153" i="12"/>
  <c r="P153" i="12"/>
  <c r="Q153" i="12"/>
  <c r="R153" i="12"/>
  <c r="S153" i="12"/>
  <c r="L154" i="12"/>
  <c r="M154" i="12"/>
  <c r="N154" i="12"/>
  <c r="O154" i="12"/>
  <c r="P154" i="12"/>
  <c r="Q154" i="12"/>
  <c r="R154" i="12"/>
  <c r="S154" i="12"/>
  <c r="L155" i="12"/>
  <c r="M155" i="12"/>
  <c r="N155" i="12"/>
  <c r="O155" i="12"/>
  <c r="P155" i="12"/>
  <c r="Q155" i="12"/>
  <c r="R155" i="12"/>
  <c r="S155" i="12"/>
  <c r="L156" i="12"/>
  <c r="M156" i="12"/>
  <c r="N156" i="12"/>
  <c r="O156" i="12"/>
  <c r="P156" i="12"/>
  <c r="Q156" i="12"/>
  <c r="R156" i="12"/>
  <c r="S156" i="12"/>
  <c r="L157" i="12"/>
  <c r="M157" i="12"/>
  <c r="N157" i="12"/>
  <c r="O157" i="12"/>
  <c r="P157" i="12"/>
  <c r="Q157" i="12"/>
  <c r="R157" i="12"/>
  <c r="S157" i="12"/>
  <c r="L158" i="12"/>
  <c r="M158" i="12"/>
  <c r="N158" i="12"/>
  <c r="O158" i="12"/>
  <c r="P158" i="12"/>
  <c r="Q158" i="12"/>
  <c r="R158" i="12"/>
  <c r="S158" i="12"/>
  <c r="L159" i="12"/>
  <c r="M159" i="12"/>
  <c r="N159" i="12"/>
  <c r="O159" i="12"/>
  <c r="P159" i="12"/>
  <c r="Q159" i="12"/>
  <c r="R159" i="12"/>
  <c r="S159" i="12"/>
  <c r="L160" i="12"/>
  <c r="M160" i="12"/>
  <c r="N160" i="12"/>
  <c r="O160" i="12"/>
  <c r="P160" i="12"/>
  <c r="Q160" i="12"/>
  <c r="R160" i="12"/>
  <c r="S160" i="12"/>
  <c r="L161" i="12"/>
  <c r="M161" i="12"/>
  <c r="N161" i="12"/>
  <c r="O161" i="12"/>
  <c r="P161" i="12"/>
  <c r="Q161" i="12"/>
  <c r="R161" i="12"/>
  <c r="S161" i="12"/>
  <c r="L162" i="12"/>
  <c r="M162" i="12"/>
  <c r="N162" i="12"/>
  <c r="O162" i="12"/>
  <c r="P162" i="12"/>
  <c r="Q162" i="12"/>
  <c r="R162" i="12"/>
  <c r="S162" i="12"/>
  <c r="L163" i="12"/>
  <c r="M163" i="12"/>
  <c r="N163" i="12"/>
  <c r="O163" i="12"/>
  <c r="P163" i="12"/>
  <c r="Q163" i="12"/>
  <c r="R163" i="12"/>
  <c r="S163" i="12"/>
  <c r="L164" i="12"/>
  <c r="M164" i="12"/>
  <c r="N164" i="12"/>
  <c r="O164" i="12"/>
  <c r="P164" i="12"/>
  <c r="Q164" i="12"/>
  <c r="R164" i="12"/>
  <c r="S164" i="12"/>
  <c r="L165" i="12"/>
  <c r="M165" i="12"/>
  <c r="N165" i="12"/>
  <c r="O165" i="12"/>
  <c r="P165" i="12"/>
  <c r="Q165" i="12"/>
  <c r="R165" i="12"/>
  <c r="S165" i="12"/>
  <c r="L166" i="12"/>
  <c r="M166" i="12"/>
  <c r="N166" i="12"/>
  <c r="O166" i="12"/>
  <c r="P166" i="12"/>
  <c r="Q166" i="12"/>
  <c r="R166" i="12"/>
  <c r="S166" i="12"/>
  <c r="L167" i="12"/>
  <c r="M167" i="12"/>
  <c r="N167" i="12"/>
  <c r="O167" i="12"/>
  <c r="P167" i="12"/>
  <c r="Q167" i="12"/>
  <c r="R167" i="12"/>
  <c r="S167" i="12"/>
  <c r="L168" i="12"/>
  <c r="M168" i="12"/>
  <c r="N168" i="12"/>
  <c r="O168" i="12"/>
  <c r="P168" i="12"/>
  <c r="Q168" i="12"/>
  <c r="R168" i="12"/>
  <c r="S168" i="12"/>
  <c r="L169" i="12"/>
  <c r="M169" i="12"/>
  <c r="N169" i="12"/>
  <c r="O169" i="12"/>
  <c r="P169" i="12"/>
  <c r="Q169" i="12"/>
  <c r="R169" i="12"/>
  <c r="S169" i="12"/>
  <c r="L170" i="12"/>
  <c r="M170" i="12"/>
  <c r="N170" i="12"/>
  <c r="O170" i="12"/>
  <c r="P170" i="12"/>
  <c r="Q170" i="12"/>
  <c r="R170" i="12"/>
  <c r="S170" i="12"/>
  <c r="L171" i="12"/>
  <c r="M171" i="12"/>
  <c r="N171" i="12"/>
  <c r="O171" i="12"/>
  <c r="P171" i="12"/>
  <c r="Q171" i="12"/>
  <c r="R171" i="12"/>
  <c r="S171" i="12"/>
  <c r="L172" i="12"/>
  <c r="M172" i="12"/>
  <c r="N172" i="12"/>
  <c r="O172" i="12"/>
  <c r="P172" i="12"/>
  <c r="Q172" i="12"/>
  <c r="R172" i="12"/>
  <c r="S172" i="12"/>
  <c r="L173" i="12"/>
  <c r="M173" i="12"/>
  <c r="N173" i="12"/>
  <c r="O173" i="12"/>
  <c r="P173" i="12"/>
  <c r="Q173" i="12"/>
  <c r="R173" i="12"/>
  <c r="S173" i="12"/>
  <c r="L174" i="12"/>
  <c r="M174" i="12"/>
  <c r="N174" i="12"/>
  <c r="O174" i="12"/>
  <c r="P174" i="12"/>
  <c r="Q174" i="12"/>
  <c r="R174" i="12"/>
  <c r="S174" i="12"/>
  <c r="L175" i="12"/>
  <c r="M175" i="12"/>
  <c r="N175" i="12"/>
  <c r="O175" i="12"/>
  <c r="P175" i="12"/>
  <c r="Q175" i="12"/>
  <c r="R175" i="12"/>
  <c r="S175" i="12"/>
  <c r="L176" i="12"/>
  <c r="M176" i="12"/>
  <c r="N176" i="12"/>
  <c r="O176" i="12"/>
  <c r="P176" i="12"/>
  <c r="Q176" i="12"/>
  <c r="R176" i="12"/>
  <c r="S176" i="12"/>
  <c r="L177" i="12"/>
  <c r="M177" i="12"/>
  <c r="N177" i="12"/>
  <c r="O177" i="12"/>
  <c r="P177" i="12"/>
  <c r="Q177" i="12"/>
  <c r="R177" i="12"/>
  <c r="S177" i="12"/>
  <c r="L178" i="12"/>
  <c r="M178" i="12"/>
  <c r="N178" i="12"/>
  <c r="O178" i="12"/>
  <c r="P178" i="12"/>
  <c r="Q178" i="12"/>
  <c r="R178" i="12"/>
  <c r="S178" i="12"/>
  <c r="L179" i="12"/>
  <c r="M179" i="12"/>
  <c r="N179" i="12"/>
  <c r="O179" i="12"/>
  <c r="P179" i="12"/>
  <c r="Q179" i="12"/>
  <c r="R179" i="12"/>
  <c r="S179" i="12"/>
  <c r="L180" i="12"/>
  <c r="M180" i="12"/>
  <c r="N180" i="12"/>
  <c r="O180" i="12"/>
  <c r="P180" i="12"/>
  <c r="Q180" i="12"/>
  <c r="R180" i="12"/>
  <c r="S180" i="12"/>
  <c r="L181" i="12"/>
  <c r="M181" i="12"/>
  <c r="N181" i="12"/>
  <c r="O181" i="12"/>
  <c r="P181" i="12"/>
  <c r="Q181" i="12"/>
  <c r="R181" i="12"/>
  <c r="S181" i="12"/>
  <c r="L182" i="12"/>
  <c r="M182" i="12"/>
  <c r="N182" i="12"/>
  <c r="O182" i="12"/>
  <c r="P182" i="12"/>
  <c r="Q182" i="12"/>
  <c r="R182" i="12"/>
  <c r="S182" i="12"/>
  <c r="L183" i="12"/>
  <c r="M183" i="12"/>
  <c r="N183" i="12"/>
  <c r="O183" i="12"/>
  <c r="P183" i="12"/>
  <c r="Q183" i="12"/>
  <c r="R183" i="12"/>
  <c r="S183" i="12"/>
  <c r="L184" i="12"/>
  <c r="M184" i="12"/>
  <c r="N184" i="12"/>
  <c r="O184" i="12"/>
  <c r="P184" i="12"/>
  <c r="Q184" i="12"/>
  <c r="R184" i="12"/>
  <c r="S184" i="12"/>
  <c r="L185" i="12"/>
  <c r="M185" i="12"/>
  <c r="N185" i="12"/>
  <c r="O185" i="12"/>
  <c r="P185" i="12"/>
  <c r="Q185" i="12"/>
  <c r="R185" i="12"/>
  <c r="S185" i="12"/>
  <c r="L186" i="12"/>
  <c r="M186" i="12"/>
  <c r="N186" i="12"/>
  <c r="O186" i="12"/>
  <c r="P186" i="12"/>
  <c r="Q186" i="12"/>
  <c r="R186" i="12"/>
  <c r="S186" i="12"/>
  <c r="L187" i="12"/>
  <c r="M187" i="12"/>
  <c r="N187" i="12"/>
  <c r="O187" i="12"/>
  <c r="P187" i="12"/>
  <c r="Q187" i="12"/>
  <c r="R187" i="12"/>
  <c r="S187" i="12"/>
  <c r="L188" i="12"/>
  <c r="M188" i="12"/>
  <c r="N188" i="12"/>
  <c r="O188" i="12"/>
  <c r="P188" i="12"/>
  <c r="Q188" i="12"/>
  <c r="R188" i="12"/>
  <c r="S188" i="12"/>
  <c r="L189" i="12"/>
  <c r="M189" i="12"/>
  <c r="N189" i="12"/>
  <c r="O189" i="12"/>
  <c r="P189" i="12"/>
  <c r="Q189" i="12"/>
  <c r="R189" i="12"/>
  <c r="S189" i="12"/>
  <c r="L190" i="12"/>
  <c r="M190" i="12"/>
  <c r="N190" i="12"/>
  <c r="O190" i="12"/>
  <c r="P190" i="12"/>
  <c r="Q190" i="12"/>
  <c r="R190" i="12"/>
  <c r="S190" i="12"/>
  <c r="L191" i="12"/>
  <c r="M191" i="12"/>
  <c r="N191" i="12"/>
  <c r="O191" i="12"/>
  <c r="P191" i="12"/>
  <c r="Q191" i="12"/>
  <c r="R191" i="12"/>
  <c r="S191" i="12"/>
  <c r="L192" i="12"/>
  <c r="M192" i="12"/>
  <c r="N192" i="12"/>
  <c r="O192" i="12"/>
  <c r="P192" i="12"/>
  <c r="Q192" i="12"/>
  <c r="R192" i="12"/>
  <c r="S192" i="12"/>
  <c r="L193" i="12"/>
  <c r="M193" i="12"/>
  <c r="N193" i="12"/>
  <c r="O193" i="12"/>
  <c r="P193" i="12"/>
  <c r="Q193" i="12"/>
  <c r="R193" i="12"/>
  <c r="S193" i="12"/>
  <c r="L194" i="12"/>
  <c r="M194" i="12"/>
  <c r="N194" i="12"/>
  <c r="O194" i="12"/>
  <c r="P194" i="12"/>
  <c r="Q194" i="12"/>
  <c r="R194" i="12"/>
  <c r="S194" i="12"/>
  <c r="L195" i="12"/>
  <c r="M195" i="12"/>
  <c r="N195" i="12"/>
  <c r="O195" i="12"/>
  <c r="P195" i="12"/>
  <c r="Q195" i="12"/>
  <c r="R195" i="12"/>
  <c r="S195" i="12"/>
  <c r="L196" i="12"/>
  <c r="M196" i="12"/>
  <c r="N196" i="12"/>
  <c r="O196" i="12"/>
  <c r="P196" i="12"/>
  <c r="Q196" i="12"/>
  <c r="R196" i="12"/>
  <c r="S196" i="12"/>
  <c r="L197" i="12"/>
  <c r="M197" i="12"/>
  <c r="N197" i="12"/>
  <c r="O197" i="12"/>
  <c r="P197" i="12"/>
  <c r="Q197" i="12"/>
  <c r="R197" i="12"/>
  <c r="S197" i="12"/>
  <c r="L198" i="12"/>
  <c r="M198" i="12"/>
  <c r="N198" i="12"/>
  <c r="O198" i="12"/>
  <c r="P198" i="12"/>
  <c r="Q198" i="12"/>
  <c r="R198" i="12"/>
  <c r="S198" i="12"/>
  <c r="L199" i="12"/>
  <c r="M199" i="12"/>
  <c r="N199" i="12"/>
  <c r="O199" i="12"/>
  <c r="P199" i="12"/>
  <c r="Q199" i="12"/>
  <c r="R199" i="12"/>
  <c r="S199" i="12"/>
  <c r="L200" i="12"/>
  <c r="M200" i="12"/>
  <c r="N200" i="12"/>
  <c r="O200" i="12"/>
  <c r="P200" i="12"/>
  <c r="Q200" i="12"/>
  <c r="R200" i="12"/>
  <c r="S200" i="12"/>
  <c r="L201" i="12"/>
  <c r="M201" i="12"/>
  <c r="N201" i="12"/>
  <c r="O201" i="12"/>
  <c r="P201" i="12"/>
  <c r="Q201" i="12"/>
  <c r="R201" i="12"/>
  <c r="S201" i="12"/>
  <c r="L202" i="12"/>
  <c r="M202" i="12"/>
  <c r="N202" i="12"/>
  <c r="O202" i="12"/>
  <c r="P202" i="12"/>
  <c r="Q202" i="12"/>
  <c r="R202" i="12"/>
  <c r="S202" i="12"/>
  <c r="L203" i="12"/>
  <c r="M203" i="12"/>
  <c r="N203" i="12"/>
  <c r="O203" i="12"/>
  <c r="P203" i="12"/>
  <c r="Q203" i="12"/>
  <c r="R203" i="12"/>
  <c r="S203" i="12"/>
  <c r="L204" i="12"/>
  <c r="M204" i="12"/>
  <c r="N204" i="12"/>
  <c r="O204" i="12"/>
  <c r="P204" i="12"/>
  <c r="Q204" i="12"/>
  <c r="R204" i="12"/>
  <c r="S204" i="12"/>
  <c r="L205" i="12"/>
  <c r="M205" i="12"/>
  <c r="N205" i="12"/>
  <c r="O205" i="12"/>
  <c r="P205" i="12"/>
  <c r="Q205" i="12"/>
  <c r="R205" i="12"/>
  <c r="S205" i="12"/>
  <c r="K183" i="12"/>
  <c r="K184" i="12"/>
  <c r="K185" i="12"/>
  <c r="K186" i="12"/>
  <c r="K187" i="12"/>
  <c r="K188" i="12"/>
  <c r="K189" i="12"/>
  <c r="K190" i="12"/>
  <c r="K191" i="12"/>
  <c r="K192" i="12"/>
  <c r="K193" i="12"/>
  <c r="K182" i="12"/>
  <c r="K171" i="12"/>
  <c r="K172" i="12"/>
  <c r="K173" i="12"/>
  <c r="K174" i="12"/>
  <c r="K175" i="12"/>
  <c r="K176" i="12"/>
  <c r="K177" i="12"/>
  <c r="K178" i="12"/>
  <c r="K179" i="12"/>
  <c r="K180" i="12"/>
  <c r="K181" i="12"/>
  <c r="K170" i="12"/>
  <c r="V46" i="21"/>
  <c r="W46" i="21" s="1"/>
  <c r="V47" i="21"/>
  <c r="W47" i="21"/>
  <c r="V48" i="21"/>
  <c r="W48" i="21" s="1"/>
  <c r="V49" i="21"/>
  <c r="W49" i="21"/>
  <c r="V50" i="21"/>
  <c r="W50" i="21" s="1"/>
  <c r="V51" i="21"/>
  <c r="W51" i="21"/>
  <c r="V52" i="21"/>
  <c r="W52" i="21" s="1"/>
  <c r="V53" i="21"/>
  <c r="W53" i="21"/>
  <c r="V54" i="21"/>
  <c r="W54" i="21" s="1"/>
  <c r="V55" i="21"/>
  <c r="W55" i="21"/>
  <c r="V56" i="21"/>
  <c r="W56" i="21" s="1"/>
  <c r="V57" i="21"/>
  <c r="W57" i="21"/>
  <c r="V58" i="21"/>
  <c r="W58" i="21" s="1"/>
  <c r="V59" i="21"/>
  <c r="W59" i="21"/>
  <c r="V60" i="21"/>
  <c r="W60" i="21" s="1"/>
  <c r="V61" i="21"/>
  <c r="E344" i="21" s="1"/>
  <c r="W61" i="21"/>
  <c r="V62" i="21"/>
  <c r="W62" i="21" s="1"/>
  <c r="V52" i="8"/>
  <c r="V53" i="8"/>
  <c r="V54" i="8"/>
  <c r="V55" i="8"/>
  <c r="V56" i="8"/>
  <c r="V57" i="8"/>
  <c r="V58" i="8"/>
  <c r="V59" i="8"/>
  <c r="V60" i="8"/>
  <c r="V61" i="8"/>
  <c r="V62" i="8"/>
  <c r="V46" i="7"/>
  <c r="V47" i="7"/>
  <c r="V48" i="7"/>
  <c r="V49" i="7"/>
  <c r="V50" i="7"/>
  <c r="V51" i="7"/>
  <c r="V52" i="7"/>
  <c r="V53" i="7"/>
  <c r="V54" i="7"/>
  <c r="V55" i="7"/>
  <c r="V56" i="7"/>
  <c r="V57" i="7"/>
  <c r="V58" i="7"/>
  <c r="V59" i="7"/>
  <c r="V60" i="7"/>
  <c r="V61" i="7"/>
  <c r="E349" i="7" s="1"/>
  <c r="F78" i="1" s="1"/>
  <c r="V62" i="7"/>
  <c r="V46" i="6"/>
  <c r="V47" i="6"/>
  <c r="V48" i="6"/>
  <c r="V49" i="6"/>
  <c r="V50" i="6"/>
  <c r="V51" i="6"/>
  <c r="V52" i="6"/>
  <c r="V53" i="6"/>
  <c r="V54" i="6"/>
  <c r="V55" i="6"/>
  <c r="V56" i="6"/>
  <c r="V57" i="6"/>
  <c r="V58" i="6"/>
  <c r="V59" i="6"/>
  <c r="V60" i="6"/>
  <c r="V61" i="6"/>
  <c r="V62" i="6"/>
  <c r="V47" i="5"/>
  <c r="W47" i="5" s="1"/>
  <c r="X47" i="5" s="1"/>
  <c r="V48" i="5"/>
  <c r="W48" i="5" s="1"/>
  <c r="X48" i="5" s="1"/>
  <c r="V49" i="5"/>
  <c r="W49" i="5"/>
  <c r="X49" i="5" s="1"/>
  <c r="V50" i="5"/>
  <c r="W50" i="5"/>
  <c r="X50" i="5"/>
  <c r="V51" i="5"/>
  <c r="W51" i="5" s="1"/>
  <c r="X51" i="5" s="1"/>
  <c r="V52" i="5"/>
  <c r="W52" i="5" s="1"/>
  <c r="X52" i="5" s="1"/>
  <c r="V53" i="5"/>
  <c r="W53" i="5"/>
  <c r="X53" i="5" s="1"/>
  <c r="V54" i="5"/>
  <c r="W54" i="5"/>
  <c r="X54" i="5"/>
  <c r="V55" i="5"/>
  <c r="W55" i="5" s="1"/>
  <c r="X55" i="5" s="1"/>
  <c r="V56" i="5"/>
  <c r="W56" i="5" s="1"/>
  <c r="X56" i="5" s="1"/>
  <c r="V57" i="5"/>
  <c r="W57" i="5"/>
  <c r="X57" i="5" s="1"/>
  <c r="V58" i="5"/>
  <c r="W58" i="5"/>
  <c r="X58" i="5"/>
  <c r="V59" i="5"/>
  <c r="W59" i="5" s="1"/>
  <c r="X59" i="5" s="1"/>
  <c r="V60" i="5"/>
  <c r="W60" i="5" s="1"/>
  <c r="X60" i="5" s="1"/>
  <c r="V61" i="5"/>
  <c r="W61" i="5"/>
  <c r="X61" i="5" s="1"/>
  <c r="V62" i="5"/>
  <c r="W62" i="5"/>
  <c r="X62" i="5"/>
  <c r="V48" i="9"/>
  <c r="W48" i="9" s="1"/>
  <c r="V49" i="9"/>
  <c r="W49" i="9" s="1"/>
  <c r="V50" i="9"/>
  <c r="W50" i="9" s="1"/>
  <c r="V51" i="9"/>
  <c r="W51" i="9" s="1"/>
  <c r="V52" i="9"/>
  <c r="W52" i="9" s="1"/>
  <c r="V53" i="9"/>
  <c r="W53" i="9" s="1"/>
  <c r="V54" i="9"/>
  <c r="W54" i="9" s="1"/>
  <c r="V55" i="9"/>
  <c r="W55" i="9" s="1"/>
  <c r="V56" i="9"/>
  <c r="W56" i="9" s="1"/>
  <c r="V57" i="9"/>
  <c r="W57" i="9" s="1"/>
  <c r="V58" i="9"/>
  <c r="W58" i="9" s="1"/>
  <c r="V59" i="9"/>
  <c r="W59" i="9" s="1"/>
  <c r="V60" i="9"/>
  <c r="W60" i="9" s="1"/>
  <c r="V61" i="9"/>
  <c r="E346" i="9" s="1"/>
  <c r="B78" i="1" s="1"/>
  <c r="V62" i="9"/>
  <c r="W62" i="9" s="1"/>
  <c r="E350" i="5"/>
  <c r="C78" i="1" s="1"/>
  <c r="V46" i="4"/>
  <c r="V47" i="4"/>
  <c r="V48" i="4"/>
  <c r="E336" i="4" s="1"/>
  <c r="V49" i="4"/>
  <c r="E337" i="4" s="1"/>
  <c r="V50" i="4"/>
  <c r="V51" i="4"/>
  <c r="V52" i="4"/>
  <c r="E340" i="4" s="1"/>
  <c r="V53" i="4"/>
  <c r="E341" i="4" s="1"/>
  <c r="V54" i="4"/>
  <c r="V55" i="4"/>
  <c r="V56" i="4"/>
  <c r="E344" i="4" s="1"/>
  <c r="V57" i="4"/>
  <c r="E345" i="4" s="1"/>
  <c r="V58" i="4"/>
  <c r="V59" i="4"/>
  <c r="V60" i="4"/>
  <c r="E348" i="4" s="1"/>
  <c r="V61" i="4"/>
  <c r="E349" i="4" s="1"/>
  <c r="D78" i="1" s="1"/>
  <c r="V62" i="4"/>
  <c r="E338" i="4"/>
  <c r="E339" i="4"/>
  <c r="E342" i="4"/>
  <c r="E343" i="4"/>
  <c r="E346" i="4"/>
  <c r="E347" i="4"/>
  <c r="E350" i="4"/>
  <c r="A3" i="3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4" i="2"/>
  <c r="A25" i="2" s="1"/>
  <c r="A46" i="2" s="1"/>
  <c r="A67" i="2" s="1"/>
  <c r="A88" i="2" s="1"/>
  <c r="A109" i="2" s="1"/>
  <c r="A130" i="2" s="1"/>
  <c r="A151" i="2" s="1"/>
  <c r="A172" i="2" s="1"/>
  <c r="A5" i="2"/>
  <c r="A26" i="2" s="1"/>
  <c r="A47" i="2" s="1"/>
  <c r="A68" i="2" s="1"/>
  <c r="A89" i="2" s="1"/>
  <c r="A110" i="2" s="1"/>
  <c r="A131" i="2" s="1"/>
  <c r="A152" i="2" s="1"/>
  <c r="A173" i="2" s="1"/>
  <c r="A6" i="2"/>
  <c r="A27" i="2" s="1"/>
  <c r="A48" i="2" s="1"/>
  <c r="A69" i="2" s="1"/>
  <c r="A90" i="2" s="1"/>
  <c r="A111" i="2" s="1"/>
  <c r="A132" i="2" s="1"/>
  <c r="A153" i="2" s="1"/>
  <c r="A174" i="2" s="1"/>
  <c r="A7" i="2"/>
  <c r="A28" i="2" s="1"/>
  <c r="A49" i="2" s="1"/>
  <c r="A70" i="2" s="1"/>
  <c r="A91" i="2" s="1"/>
  <c r="A112" i="2" s="1"/>
  <c r="A133" i="2" s="1"/>
  <c r="A154" i="2" s="1"/>
  <c r="A175" i="2" s="1"/>
  <c r="A8" i="2"/>
  <c r="A29" i="2" s="1"/>
  <c r="A50" i="2" s="1"/>
  <c r="A71" i="2" s="1"/>
  <c r="A92" i="2" s="1"/>
  <c r="A113" i="2" s="1"/>
  <c r="A134" i="2" s="1"/>
  <c r="A155" i="2" s="1"/>
  <c r="A176" i="2" s="1"/>
  <c r="A9" i="2"/>
  <c r="A30" i="2" s="1"/>
  <c r="A51" i="2" s="1"/>
  <c r="A72" i="2" s="1"/>
  <c r="A93" i="2" s="1"/>
  <c r="A114" i="2" s="1"/>
  <c r="A135" i="2" s="1"/>
  <c r="A156" i="2" s="1"/>
  <c r="A177" i="2" s="1"/>
  <c r="A10" i="2"/>
  <c r="A31" i="2" s="1"/>
  <c r="A52" i="2" s="1"/>
  <c r="A73" i="2" s="1"/>
  <c r="A94" i="2" s="1"/>
  <c r="A115" i="2" s="1"/>
  <c r="A136" i="2" s="1"/>
  <c r="A157" i="2" s="1"/>
  <c r="A178" i="2" s="1"/>
  <c r="A11" i="2"/>
  <c r="A32" i="2" s="1"/>
  <c r="A53" i="2" s="1"/>
  <c r="A74" i="2" s="1"/>
  <c r="A95" i="2" s="1"/>
  <c r="A116" i="2" s="1"/>
  <c r="A137" i="2" s="1"/>
  <c r="A158" i="2" s="1"/>
  <c r="A179" i="2" s="1"/>
  <c r="A12" i="2"/>
  <c r="A33" i="2" s="1"/>
  <c r="A54" i="2" s="1"/>
  <c r="A75" i="2" s="1"/>
  <c r="A96" i="2" s="1"/>
  <c r="A117" i="2" s="1"/>
  <c r="A138" i="2" s="1"/>
  <c r="A159" i="2" s="1"/>
  <c r="A180" i="2" s="1"/>
  <c r="A13" i="2"/>
  <c r="A34" i="2" s="1"/>
  <c r="A55" i="2" s="1"/>
  <c r="A76" i="2" s="1"/>
  <c r="A97" i="2" s="1"/>
  <c r="A118" i="2" s="1"/>
  <c r="A139" i="2" s="1"/>
  <c r="A160" i="2" s="1"/>
  <c r="A181" i="2" s="1"/>
  <c r="A14" i="2"/>
  <c r="A35" i="2" s="1"/>
  <c r="A56" i="2" s="1"/>
  <c r="A77" i="2" s="1"/>
  <c r="A98" i="2" s="1"/>
  <c r="A119" i="2" s="1"/>
  <c r="A140" i="2" s="1"/>
  <c r="A161" i="2" s="1"/>
  <c r="A182" i="2" s="1"/>
  <c r="A15" i="2"/>
  <c r="A36" i="2" s="1"/>
  <c r="A57" i="2" s="1"/>
  <c r="A78" i="2" s="1"/>
  <c r="A99" i="2" s="1"/>
  <c r="A120" i="2" s="1"/>
  <c r="A141" i="2" s="1"/>
  <c r="A162" i="2" s="1"/>
  <c r="A183" i="2" s="1"/>
  <c r="A16" i="2"/>
  <c r="A37" i="2" s="1"/>
  <c r="A58" i="2" s="1"/>
  <c r="A79" i="2" s="1"/>
  <c r="A100" i="2" s="1"/>
  <c r="A121" i="2" s="1"/>
  <c r="A142" i="2" s="1"/>
  <c r="A163" i="2" s="1"/>
  <c r="A184" i="2" s="1"/>
  <c r="A17" i="2"/>
  <c r="A38" i="2" s="1"/>
  <c r="A59" i="2" s="1"/>
  <c r="A80" i="2" s="1"/>
  <c r="A101" i="2" s="1"/>
  <c r="A122" i="2" s="1"/>
  <c r="A143" i="2" s="1"/>
  <c r="A164" i="2" s="1"/>
  <c r="A185" i="2" s="1"/>
  <c r="A18" i="2"/>
  <c r="A39" i="2" s="1"/>
  <c r="A60" i="2" s="1"/>
  <c r="A81" i="2" s="1"/>
  <c r="A102" i="2" s="1"/>
  <c r="A123" i="2" s="1"/>
  <c r="A144" i="2" s="1"/>
  <c r="A165" i="2" s="1"/>
  <c r="A186" i="2" s="1"/>
  <c r="A19" i="2"/>
  <c r="A40" i="2" s="1"/>
  <c r="A61" i="2" s="1"/>
  <c r="A82" i="2" s="1"/>
  <c r="A103" i="2" s="1"/>
  <c r="A124" i="2" s="1"/>
  <c r="A145" i="2" s="1"/>
  <c r="A166" i="2" s="1"/>
  <c r="A187" i="2" s="1"/>
  <c r="A20" i="2"/>
  <c r="A41" i="2" s="1"/>
  <c r="A62" i="2" s="1"/>
  <c r="A83" i="2" s="1"/>
  <c r="A104" i="2" s="1"/>
  <c r="A69" i="1"/>
  <c r="A77" i="1"/>
  <c r="A3" i="1"/>
  <c r="A23" i="1" s="1"/>
  <c r="A43" i="1" s="1"/>
  <c r="A63" i="1" s="1"/>
  <c r="A4" i="1"/>
  <c r="A24" i="1" s="1"/>
  <c r="A44" i="1" s="1"/>
  <c r="A64" i="1" s="1"/>
  <c r="A5" i="1"/>
  <c r="A25" i="1" s="1"/>
  <c r="A45" i="1" s="1"/>
  <c r="A65" i="1" s="1"/>
  <c r="A6" i="1"/>
  <c r="A26" i="1" s="1"/>
  <c r="A46" i="1" s="1"/>
  <c r="A66" i="1" s="1"/>
  <c r="A7" i="1"/>
  <c r="A27" i="1" s="1"/>
  <c r="A47" i="1" s="1"/>
  <c r="A67" i="1" s="1"/>
  <c r="A8" i="1"/>
  <c r="A28" i="1" s="1"/>
  <c r="A48" i="1" s="1"/>
  <c r="A68" i="1" s="1"/>
  <c r="A9" i="1"/>
  <c r="A29" i="1" s="1"/>
  <c r="A49" i="1" s="1"/>
  <c r="A10" i="1"/>
  <c r="A30" i="1" s="1"/>
  <c r="A50" i="1" s="1"/>
  <c r="A70" i="1" s="1"/>
  <c r="A11" i="1"/>
  <c r="A31" i="1" s="1"/>
  <c r="A51" i="1" s="1"/>
  <c r="A71" i="1" s="1"/>
  <c r="A12" i="1"/>
  <c r="A32" i="1" s="1"/>
  <c r="A52" i="1" s="1"/>
  <c r="A72" i="1" s="1"/>
  <c r="A13" i="1"/>
  <c r="A33" i="1" s="1"/>
  <c r="A53" i="1" s="1"/>
  <c r="A73" i="1" s="1"/>
  <c r="A14" i="1"/>
  <c r="A34" i="1" s="1"/>
  <c r="A54" i="1" s="1"/>
  <c r="A74" i="1" s="1"/>
  <c r="A15" i="1"/>
  <c r="A35" i="1" s="1"/>
  <c r="A55" i="1" s="1"/>
  <c r="A75" i="1" s="1"/>
  <c r="A16" i="1"/>
  <c r="A36" i="1" s="1"/>
  <c r="A56" i="1" s="1"/>
  <c r="A76" i="1" s="1"/>
  <c r="A17" i="1"/>
  <c r="A37" i="1" s="1"/>
  <c r="A57" i="1" s="1"/>
  <c r="A18" i="1"/>
  <c r="A38" i="1" s="1"/>
  <c r="A58" i="1" s="1"/>
  <c r="A78" i="1" s="1"/>
  <c r="A19" i="1"/>
  <c r="A39" i="1" s="1"/>
  <c r="A59" i="1" s="1"/>
  <c r="A79" i="1" s="1"/>
  <c r="E343" i="21"/>
  <c r="L295" i="21"/>
  <c r="L303" i="21"/>
  <c r="K293" i="21"/>
  <c r="K294" i="21"/>
  <c r="K295" i="21"/>
  <c r="K296" i="21"/>
  <c r="K297" i="21"/>
  <c r="K298" i="21"/>
  <c r="K299" i="21"/>
  <c r="K300" i="21"/>
  <c r="K301" i="21"/>
  <c r="K302" i="21"/>
  <c r="K303" i="21"/>
  <c r="K304" i="21"/>
  <c r="K305" i="21"/>
  <c r="K306" i="21"/>
  <c r="K307" i="21"/>
  <c r="K308" i="21"/>
  <c r="J293" i="21"/>
  <c r="J294" i="21"/>
  <c r="J295" i="21"/>
  <c r="J296" i="21"/>
  <c r="J297" i="21"/>
  <c r="J298" i="21"/>
  <c r="J299" i="21"/>
  <c r="J300" i="21"/>
  <c r="J301" i="21"/>
  <c r="J302" i="21"/>
  <c r="J303" i="21"/>
  <c r="J304" i="21"/>
  <c r="J305" i="21"/>
  <c r="J306" i="21"/>
  <c r="J307" i="21"/>
  <c r="J308" i="21"/>
  <c r="I293" i="21"/>
  <c r="I294" i="21"/>
  <c r="I295" i="21"/>
  <c r="I296" i="21"/>
  <c r="I297" i="21"/>
  <c r="I298" i="21"/>
  <c r="I299" i="21"/>
  <c r="I300" i="21"/>
  <c r="I301" i="21"/>
  <c r="I302" i="21"/>
  <c r="I303" i="21"/>
  <c r="I304" i="21"/>
  <c r="I305" i="21"/>
  <c r="I306" i="21"/>
  <c r="I307" i="21"/>
  <c r="I308" i="21"/>
  <c r="H293" i="21"/>
  <c r="H294" i="21"/>
  <c r="H295" i="21"/>
  <c r="H296" i="21"/>
  <c r="H297" i="21"/>
  <c r="H298" i="21"/>
  <c r="H299" i="21"/>
  <c r="H300" i="21"/>
  <c r="H301" i="21"/>
  <c r="H302" i="21"/>
  <c r="H303" i="21"/>
  <c r="H304" i="21"/>
  <c r="H305" i="21"/>
  <c r="H306" i="21"/>
  <c r="H307" i="21"/>
  <c r="H308" i="21"/>
  <c r="G293" i="21"/>
  <c r="G294" i="21"/>
  <c r="G295" i="21"/>
  <c r="G296" i="21"/>
  <c r="G297" i="21"/>
  <c r="G298" i="21"/>
  <c r="G299" i="21"/>
  <c r="G300" i="21"/>
  <c r="G301" i="21"/>
  <c r="G302" i="21"/>
  <c r="G303" i="21"/>
  <c r="G304" i="21"/>
  <c r="G305" i="21"/>
  <c r="G306" i="21"/>
  <c r="G307" i="21"/>
  <c r="G308" i="21"/>
  <c r="G309" i="21"/>
  <c r="G310" i="21"/>
  <c r="G312" i="21"/>
  <c r="G313" i="21"/>
  <c r="G314" i="21"/>
  <c r="G315" i="21"/>
  <c r="G316" i="21"/>
  <c r="G317" i="21"/>
  <c r="G318" i="21"/>
  <c r="G319" i="21"/>
  <c r="G320" i="21"/>
  <c r="G321" i="21"/>
  <c r="G322" i="21"/>
  <c r="G323" i="21"/>
  <c r="G324" i="21"/>
  <c r="F293" i="21"/>
  <c r="F294" i="21"/>
  <c r="F295" i="21"/>
  <c r="F296" i="21"/>
  <c r="F297" i="21"/>
  <c r="F298" i="21"/>
  <c r="F299" i="21"/>
  <c r="F300" i="21"/>
  <c r="F301" i="21"/>
  <c r="F302" i="21"/>
  <c r="F303" i="21"/>
  <c r="F304" i="21"/>
  <c r="F305" i="21"/>
  <c r="F306" i="21"/>
  <c r="F307" i="21"/>
  <c r="F308" i="21"/>
  <c r="E293" i="21"/>
  <c r="E294" i="21"/>
  <c r="E295" i="21"/>
  <c r="E296" i="21"/>
  <c r="E297" i="21"/>
  <c r="E298" i="21"/>
  <c r="E299" i="21"/>
  <c r="E300" i="21"/>
  <c r="E301" i="21"/>
  <c r="E302" i="21"/>
  <c r="E303" i="21"/>
  <c r="E304" i="21"/>
  <c r="E305" i="21"/>
  <c r="E306" i="21"/>
  <c r="E307" i="21"/>
  <c r="E308" i="21"/>
  <c r="D293" i="21"/>
  <c r="D294" i="21"/>
  <c r="D295" i="21"/>
  <c r="D296" i="21"/>
  <c r="D297" i="21"/>
  <c r="D298" i="21"/>
  <c r="D299" i="21"/>
  <c r="D300" i="21"/>
  <c r="D301" i="21"/>
  <c r="D302" i="21"/>
  <c r="D303" i="21"/>
  <c r="D304" i="21"/>
  <c r="D305" i="21"/>
  <c r="D306" i="21"/>
  <c r="D307" i="21"/>
  <c r="D308" i="21"/>
  <c r="C293" i="21"/>
  <c r="L293" i="21" s="1"/>
  <c r="C294" i="21"/>
  <c r="L294" i="21" s="1"/>
  <c r="C295" i="21"/>
  <c r="C296" i="21"/>
  <c r="L296" i="21" s="1"/>
  <c r="C297" i="21"/>
  <c r="L297" i="21" s="1"/>
  <c r="C298" i="21"/>
  <c r="L298" i="21" s="1"/>
  <c r="C299" i="21"/>
  <c r="L299" i="21" s="1"/>
  <c r="C300" i="21"/>
  <c r="L300" i="21" s="1"/>
  <c r="C301" i="21"/>
  <c r="L301" i="21" s="1"/>
  <c r="C302" i="21"/>
  <c r="L302" i="21" s="1"/>
  <c r="C303" i="21"/>
  <c r="C304" i="21"/>
  <c r="L304" i="21" s="1"/>
  <c r="C305" i="21"/>
  <c r="L305" i="21" s="1"/>
  <c r="C306" i="21"/>
  <c r="L306" i="21" s="1"/>
  <c r="C307" i="21"/>
  <c r="L307" i="21" s="1"/>
  <c r="C308" i="21"/>
  <c r="L308" i="21" s="1"/>
  <c r="L248" i="21"/>
  <c r="D351" i="21" s="1"/>
  <c r="L249" i="21"/>
  <c r="D352" i="21" s="1"/>
  <c r="L256" i="21"/>
  <c r="D359" i="21" s="1"/>
  <c r="L257" i="21"/>
  <c r="D360" i="21" s="1"/>
  <c r="K246" i="21"/>
  <c r="K247" i="21"/>
  <c r="K248" i="21"/>
  <c r="K249" i="21"/>
  <c r="K250" i="21"/>
  <c r="K251" i="21"/>
  <c r="K252" i="21"/>
  <c r="K253" i="21"/>
  <c r="K254" i="21"/>
  <c r="K255" i="21"/>
  <c r="K256" i="21"/>
  <c r="K257" i="21"/>
  <c r="K258" i="21"/>
  <c r="K259" i="21"/>
  <c r="K260" i="21"/>
  <c r="K261" i="21"/>
  <c r="J246" i="21"/>
  <c r="J247" i="21"/>
  <c r="J248" i="21"/>
  <c r="J249" i="21"/>
  <c r="J250" i="21"/>
  <c r="J251" i="21"/>
  <c r="J252" i="21"/>
  <c r="J253" i="21"/>
  <c r="J254" i="21"/>
  <c r="J255" i="21"/>
  <c r="J256" i="21"/>
  <c r="J257" i="21"/>
  <c r="J258" i="21"/>
  <c r="J259" i="21"/>
  <c r="J260" i="21"/>
  <c r="J261" i="21"/>
  <c r="I246" i="21"/>
  <c r="I247" i="21"/>
  <c r="I248" i="21"/>
  <c r="I249" i="21"/>
  <c r="I250" i="21"/>
  <c r="I251" i="21"/>
  <c r="I252" i="21"/>
  <c r="I253" i="21"/>
  <c r="I254" i="21"/>
  <c r="I255" i="21"/>
  <c r="I256" i="21"/>
  <c r="I257" i="21"/>
  <c r="I258" i="21"/>
  <c r="I259" i="21"/>
  <c r="I260" i="21"/>
  <c r="I261" i="21"/>
  <c r="H246" i="21"/>
  <c r="H247" i="21"/>
  <c r="H248" i="21"/>
  <c r="H249" i="21"/>
  <c r="H250" i="21"/>
  <c r="H251" i="21"/>
  <c r="H252" i="21"/>
  <c r="H253" i="21"/>
  <c r="H254" i="21"/>
  <c r="H255" i="21"/>
  <c r="H256" i="21"/>
  <c r="H257" i="21"/>
  <c r="H258" i="21"/>
  <c r="H259" i="21"/>
  <c r="H260" i="21"/>
  <c r="H261" i="21"/>
  <c r="G246" i="21"/>
  <c r="G247" i="21"/>
  <c r="G248" i="21"/>
  <c r="G249" i="21"/>
  <c r="G250" i="21"/>
  <c r="G251" i="21"/>
  <c r="G252" i="21"/>
  <c r="G253" i="21"/>
  <c r="G254" i="21"/>
  <c r="G255" i="21"/>
  <c r="G256" i="21"/>
  <c r="G257" i="21"/>
  <c r="G258" i="21"/>
  <c r="G259" i="21"/>
  <c r="G260" i="21"/>
  <c r="G261" i="21"/>
  <c r="F246" i="21"/>
  <c r="F247" i="21"/>
  <c r="F248" i="21"/>
  <c r="F249" i="21"/>
  <c r="F250" i="21"/>
  <c r="F251" i="21"/>
  <c r="F252" i="21"/>
  <c r="F253" i="21"/>
  <c r="F254" i="21"/>
  <c r="F255" i="21"/>
  <c r="F256" i="21"/>
  <c r="F257" i="21"/>
  <c r="F258" i="21"/>
  <c r="F259" i="21"/>
  <c r="F260" i="21"/>
  <c r="F261" i="21"/>
  <c r="E246" i="21"/>
  <c r="E247" i="21"/>
  <c r="E248" i="21"/>
  <c r="E249" i="21"/>
  <c r="E250" i="21"/>
  <c r="E251" i="21"/>
  <c r="E252" i="21"/>
  <c r="E253" i="21"/>
  <c r="E254" i="21"/>
  <c r="E255" i="21"/>
  <c r="E256" i="21"/>
  <c r="E257" i="21"/>
  <c r="E258" i="21"/>
  <c r="E259" i="21"/>
  <c r="E260" i="21"/>
  <c r="E261" i="21"/>
  <c r="D246" i="21"/>
  <c r="D247" i="21"/>
  <c r="D248" i="21"/>
  <c r="D249" i="21"/>
  <c r="D250" i="21"/>
  <c r="D251" i="21"/>
  <c r="D252" i="21"/>
  <c r="D253" i="21"/>
  <c r="D254" i="21"/>
  <c r="D255" i="21"/>
  <c r="D256" i="21"/>
  <c r="D257" i="21"/>
  <c r="D258" i="21"/>
  <c r="D259" i="21"/>
  <c r="D260" i="21"/>
  <c r="D261" i="21"/>
  <c r="C246" i="21"/>
  <c r="L246" i="21" s="1"/>
  <c r="D349" i="21" s="1"/>
  <c r="C247" i="21"/>
  <c r="L247" i="21" s="1"/>
  <c r="D350" i="21" s="1"/>
  <c r="C248" i="21"/>
  <c r="C249" i="21"/>
  <c r="C250" i="21"/>
  <c r="L250" i="21" s="1"/>
  <c r="D353" i="21" s="1"/>
  <c r="C251" i="21"/>
  <c r="L251" i="21" s="1"/>
  <c r="D354" i="21" s="1"/>
  <c r="C252" i="21"/>
  <c r="L252" i="21" s="1"/>
  <c r="D355" i="21" s="1"/>
  <c r="C253" i="21"/>
  <c r="L253" i="21" s="1"/>
  <c r="D356" i="21" s="1"/>
  <c r="C254" i="21"/>
  <c r="L254" i="21" s="1"/>
  <c r="D357" i="21" s="1"/>
  <c r="C255" i="21"/>
  <c r="L255" i="21" s="1"/>
  <c r="D358" i="21" s="1"/>
  <c r="C256" i="21"/>
  <c r="C257" i="21"/>
  <c r="C258" i="21"/>
  <c r="L258" i="21" s="1"/>
  <c r="D361" i="21" s="1"/>
  <c r="C259" i="21"/>
  <c r="L259" i="21" s="1"/>
  <c r="D362" i="21" s="1"/>
  <c r="C260" i="21"/>
  <c r="L260" i="21" s="1"/>
  <c r="D363" i="21" s="1"/>
  <c r="C261" i="21"/>
  <c r="L261" i="21" s="1"/>
  <c r="D364" i="21" s="1"/>
  <c r="A220" i="21"/>
  <c r="A245" i="21" s="1"/>
  <c r="A271" i="21" s="1"/>
  <c r="A292" i="21" s="1"/>
  <c r="A221" i="21"/>
  <c r="A246" i="21" s="1"/>
  <c r="A272" i="21" s="1"/>
  <c r="A293" i="21" s="1"/>
  <c r="A222" i="21"/>
  <c r="A247" i="21" s="1"/>
  <c r="A273" i="21" s="1"/>
  <c r="A294" i="21" s="1"/>
  <c r="A223" i="21"/>
  <c r="A248" i="21" s="1"/>
  <c r="A274" i="21" s="1"/>
  <c r="A295" i="21" s="1"/>
  <c r="A224" i="21"/>
  <c r="A249" i="21" s="1"/>
  <c r="A275" i="21" s="1"/>
  <c r="A296" i="21" s="1"/>
  <c r="A225" i="21"/>
  <c r="A250" i="21" s="1"/>
  <c r="A276" i="21" s="1"/>
  <c r="A297" i="21" s="1"/>
  <c r="A226" i="21"/>
  <c r="A251" i="21" s="1"/>
  <c r="A277" i="21" s="1"/>
  <c r="A298" i="21" s="1"/>
  <c r="A227" i="21"/>
  <c r="A252" i="21" s="1"/>
  <c r="A278" i="21" s="1"/>
  <c r="A299" i="21" s="1"/>
  <c r="A228" i="21"/>
  <c r="A253" i="21" s="1"/>
  <c r="A279" i="21" s="1"/>
  <c r="A300" i="21" s="1"/>
  <c r="A229" i="21"/>
  <c r="A254" i="21" s="1"/>
  <c r="A280" i="21" s="1"/>
  <c r="A301" i="21" s="1"/>
  <c r="A230" i="21"/>
  <c r="A255" i="21" s="1"/>
  <c r="A281" i="21" s="1"/>
  <c r="A302" i="21" s="1"/>
  <c r="A231" i="21"/>
  <c r="A256" i="21" s="1"/>
  <c r="A282" i="21" s="1"/>
  <c r="A303" i="21" s="1"/>
  <c r="A232" i="21"/>
  <c r="A257" i="21" s="1"/>
  <c r="A283" i="21" s="1"/>
  <c r="A304" i="21" s="1"/>
  <c r="A233" i="21"/>
  <c r="A258" i="21" s="1"/>
  <c r="A284" i="21" s="1"/>
  <c r="A305" i="21" s="1"/>
  <c r="A234" i="21"/>
  <c r="A259" i="21" s="1"/>
  <c r="A285" i="21" s="1"/>
  <c r="A306" i="21" s="1"/>
  <c r="A235" i="21"/>
  <c r="A260" i="21" s="1"/>
  <c r="A286" i="21" s="1"/>
  <c r="A307" i="21" s="1"/>
  <c r="A236" i="21"/>
  <c r="A261" i="21" s="1"/>
  <c r="A287" i="21" s="1"/>
  <c r="A308" i="21" s="1"/>
  <c r="B174" i="21"/>
  <c r="B175" i="21"/>
  <c r="B176" i="21"/>
  <c r="B177" i="21"/>
  <c r="B178" i="21"/>
  <c r="B179" i="21"/>
  <c r="B180" i="21"/>
  <c r="B181" i="21"/>
  <c r="B182" i="21"/>
  <c r="B183" i="21"/>
  <c r="B184" i="21"/>
  <c r="B185" i="21"/>
  <c r="B186" i="21"/>
  <c r="B187" i="21"/>
  <c r="B188" i="21"/>
  <c r="B189" i="21"/>
  <c r="L149" i="21"/>
  <c r="D330" i="21" s="1"/>
  <c r="K148" i="21"/>
  <c r="K149" i="21"/>
  <c r="K150" i="21"/>
  <c r="K151" i="21"/>
  <c r="K152" i="21"/>
  <c r="K153" i="21"/>
  <c r="K154" i="21"/>
  <c r="K155" i="21"/>
  <c r="K156" i="21"/>
  <c r="K157" i="21"/>
  <c r="K158" i="21"/>
  <c r="K159" i="21"/>
  <c r="K160" i="21"/>
  <c r="K161" i="21"/>
  <c r="K162" i="21"/>
  <c r="K163" i="21"/>
  <c r="K164" i="21"/>
  <c r="J148" i="21"/>
  <c r="J149" i="21"/>
  <c r="J150" i="21"/>
  <c r="J151" i="21"/>
  <c r="J152" i="21"/>
  <c r="J153" i="21"/>
  <c r="J154" i="21"/>
  <c r="J155" i="21"/>
  <c r="J156" i="21"/>
  <c r="J157" i="21"/>
  <c r="J158" i="21"/>
  <c r="J159" i="21"/>
  <c r="J160" i="21"/>
  <c r="J161" i="21"/>
  <c r="J162" i="21"/>
  <c r="J163" i="21"/>
  <c r="J164" i="21"/>
  <c r="I148" i="21"/>
  <c r="I149" i="21"/>
  <c r="I150" i="21"/>
  <c r="I151" i="21"/>
  <c r="I152" i="21"/>
  <c r="I153" i="21"/>
  <c r="I154" i="21"/>
  <c r="I155" i="21"/>
  <c r="I156" i="21"/>
  <c r="I157" i="21"/>
  <c r="I158" i="21"/>
  <c r="I159" i="21"/>
  <c r="I160" i="21"/>
  <c r="I161" i="21"/>
  <c r="I162" i="21"/>
  <c r="I163" i="21"/>
  <c r="I164" i="21"/>
  <c r="H148" i="21"/>
  <c r="H149" i="21"/>
  <c r="H150" i="21"/>
  <c r="H151" i="21"/>
  <c r="H152" i="21"/>
  <c r="H153" i="21"/>
  <c r="H154" i="21"/>
  <c r="H155" i="21"/>
  <c r="H156" i="21"/>
  <c r="H157" i="21"/>
  <c r="H158" i="21"/>
  <c r="H159" i="21"/>
  <c r="H160" i="21"/>
  <c r="H161" i="21"/>
  <c r="H162" i="21"/>
  <c r="H163" i="21"/>
  <c r="H164" i="21"/>
  <c r="G148" i="21"/>
  <c r="G149" i="21"/>
  <c r="G150" i="21"/>
  <c r="G151" i="21"/>
  <c r="G152" i="21"/>
  <c r="G153" i="21"/>
  <c r="G154" i="21"/>
  <c r="G155" i="21"/>
  <c r="G156" i="21"/>
  <c r="G157" i="21"/>
  <c r="G158" i="21"/>
  <c r="G159" i="21"/>
  <c r="G160" i="21"/>
  <c r="G161" i="21"/>
  <c r="G162" i="21"/>
  <c r="G163" i="21"/>
  <c r="G164" i="21"/>
  <c r="F148" i="21"/>
  <c r="F149" i="21"/>
  <c r="F150" i="21"/>
  <c r="F151" i="21"/>
  <c r="F152" i="21"/>
  <c r="F153" i="21"/>
  <c r="F154" i="21"/>
  <c r="F155" i="21"/>
  <c r="F156" i="21"/>
  <c r="F157" i="21"/>
  <c r="F158" i="21"/>
  <c r="F159" i="21"/>
  <c r="F160" i="21"/>
  <c r="F161" i="21"/>
  <c r="F162" i="21"/>
  <c r="F163" i="21"/>
  <c r="F164" i="21"/>
  <c r="E148" i="21"/>
  <c r="E149" i="21"/>
  <c r="E150" i="21"/>
  <c r="E151" i="21"/>
  <c r="E152" i="21"/>
  <c r="E153" i="21"/>
  <c r="E154" i="21"/>
  <c r="L154" i="21" s="1"/>
  <c r="D335" i="21" s="1"/>
  <c r="E155" i="21"/>
  <c r="E156" i="21"/>
  <c r="E157" i="21"/>
  <c r="E158" i="21"/>
  <c r="E159" i="21"/>
  <c r="E160" i="21"/>
  <c r="E161" i="21"/>
  <c r="E162" i="21"/>
  <c r="L162" i="21" s="1"/>
  <c r="D343" i="21" s="1"/>
  <c r="E163" i="21"/>
  <c r="E164" i="21"/>
  <c r="D148" i="21"/>
  <c r="D149" i="21"/>
  <c r="D150" i="21"/>
  <c r="D151" i="21"/>
  <c r="D152" i="21"/>
  <c r="D153" i="21"/>
  <c r="D154" i="21"/>
  <c r="D155" i="21"/>
  <c r="D156" i="21"/>
  <c r="D157" i="21"/>
  <c r="L157" i="21" s="1"/>
  <c r="D338" i="21" s="1"/>
  <c r="D158" i="21"/>
  <c r="D159" i="21"/>
  <c r="D160" i="21"/>
  <c r="D161" i="21"/>
  <c r="D162" i="21"/>
  <c r="D163" i="21"/>
  <c r="D164" i="21"/>
  <c r="C148" i="21"/>
  <c r="L148" i="21" s="1"/>
  <c r="D329" i="21" s="1"/>
  <c r="C149" i="21"/>
  <c r="C150" i="21"/>
  <c r="C151" i="21"/>
  <c r="C152" i="21"/>
  <c r="L152" i="21" s="1"/>
  <c r="D333" i="21" s="1"/>
  <c r="C153" i="21"/>
  <c r="C154" i="21"/>
  <c r="C155" i="21"/>
  <c r="C156" i="21"/>
  <c r="L156" i="21" s="1"/>
  <c r="D337" i="21" s="1"/>
  <c r="C157" i="21"/>
  <c r="C158" i="21"/>
  <c r="C159" i="21"/>
  <c r="C160" i="21"/>
  <c r="L160" i="21" s="1"/>
  <c r="D341" i="21" s="1"/>
  <c r="C161" i="21"/>
  <c r="C162" i="21"/>
  <c r="C163" i="21"/>
  <c r="C164" i="21"/>
  <c r="L164" i="21" s="1"/>
  <c r="D345" i="21" s="1"/>
  <c r="W128" i="21"/>
  <c r="W129" i="21"/>
  <c r="W130" i="21"/>
  <c r="W131" i="21"/>
  <c r="W132" i="21"/>
  <c r="W133" i="21"/>
  <c r="W134" i="21"/>
  <c r="W135" i="21"/>
  <c r="W136" i="21"/>
  <c r="W137" i="21"/>
  <c r="W138" i="21"/>
  <c r="W139" i="21"/>
  <c r="W140" i="21"/>
  <c r="W141" i="21"/>
  <c r="W142" i="21"/>
  <c r="W143" i="21"/>
  <c r="W144" i="21"/>
  <c r="V128" i="21"/>
  <c r="V129" i="21"/>
  <c r="V130" i="21"/>
  <c r="V131" i="21"/>
  <c r="V132" i="21"/>
  <c r="V133" i="21"/>
  <c r="V134" i="21"/>
  <c r="V135" i="21"/>
  <c r="V136" i="21"/>
  <c r="V137" i="21"/>
  <c r="V138" i="21"/>
  <c r="V139" i="21"/>
  <c r="V140" i="21"/>
  <c r="V141" i="21"/>
  <c r="V142" i="21"/>
  <c r="V143" i="21"/>
  <c r="V144" i="21"/>
  <c r="A128" i="21"/>
  <c r="A148" i="21" s="1"/>
  <c r="A173" i="21" s="1"/>
  <c r="A129" i="21"/>
  <c r="A149" i="21" s="1"/>
  <c r="A174" i="21" s="1"/>
  <c r="A130" i="21"/>
  <c r="A150" i="21" s="1"/>
  <c r="A175" i="21" s="1"/>
  <c r="A131" i="21"/>
  <c r="A151" i="21" s="1"/>
  <c r="A176" i="21" s="1"/>
  <c r="A132" i="21"/>
  <c r="A152" i="21" s="1"/>
  <c r="A177" i="21" s="1"/>
  <c r="A133" i="21"/>
  <c r="A153" i="21" s="1"/>
  <c r="A178" i="21" s="1"/>
  <c r="A134" i="21"/>
  <c r="A154" i="21" s="1"/>
  <c r="A179" i="21" s="1"/>
  <c r="A135" i="21"/>
  <c r="A155" i="21" s="1"/>
  <c r="A180" i="21" s="1"/>
  <c r="A136" i="21"/>
  <c r="A156" i="21" s="1"/>
  <c r="A181" i="21" s="1"/>
  <c r="A137" i="21"/>
  <c r="A157" i="21" s="1"/>
  <c r="A182" i="21" s="1"/>
  <c r="A138" i="21"/>
  <c r="A158" i="21" s="1"/>
  <c r="A183" i="21" s="1"/>
  <c r="A139" i="21"/>
  <c r="A159" i="21" s="1"/>
  <c r="A184" i="21" s="1"/>
  <c r="A140" i="21"/>
  <c r="A160" i="21" s="1"/>
  <c r="A185" i="21" s="1"/>
  <c r="A141" i="21"/>
  <c r="A161" i="21" s="1"/>
  <c r="A186" i="21" s="1"/>
  <c r="A142" i="21"/>
  <c r="A162" i="21" s="1"/>
  <c r="A187" i="21" s="1"/>
  <c r="A143" i="21"/>
  <c r="A163" i="21" s="1"/>
  <c r="A188" i="21" s="1"/>
  <c r="A144" i="21"/>
  <c r="A164" i="21" s="1"/>
  <c r="A189" i="21" s="1"/>
  <c r="K107" i="21"/>
  <c r="K111" i="21"/>
  <c r="K113" i="21"/>
  <c r="K117" i="21"/>
  <c r="J108" i="21"/>
  <c r="J112" i="21"/>
  <c r="J116" i="21"/>
  <c r="J117" i="21"/>
  <c r="I104" i="21"/>
  <c r="I109" i="21"/>
  <c r="I111" i="21"/>
  <c r="I112" i="21"/>
  <c r="I115" i="21"/>
  <c r="I116" i="21"/>
  <c r="H103" i="21"/>
  <c r="H104" i="21"/>
  <c r="H108" i="21"/>
  <c r="H115" i="21"/>
  <c r="H116" i="21"/>
  <c r="G103" i="21"/>
  <c r="G107" i="21"/>
  <c r="G113" i="21"/>
  <c r="F104" i="21"/>
  <c r="F108" i="21"/>
  <c r="F112" i="21"/>
  <c r="F113" i="21"/>
  <c r="F117" i="21"/>
  <c r="E107" i="21"/>
  <c r="E108" i="21"/>
  <c r="E111" i="21"/>
  <c r="E112" i="21"/>
  <c r="E116" i="21"/>
  <c r="E117" i="21"/>
  <c r="D104" i="21"/>
  <c r="D111" i="21"/>
  <c r="D112" i="21"/>
  <c r="D115" i="21"/>
  <c r="D116" i="21"/>
  <c r="C103" i="21"/>
  <c r="C115" i="21"/>
  <c r="K68" i="21"/>
  <c r="K69" i="21"/>
  <c r="K72" i="21"/>
  <c r="K73" i="21"/>
  <c r="K77" i="21"/>
  <c r="J71" i="21"/>
  <c r="J72" i="21"/>
  <c r="J73" i="21"/>
  <c r="J76" i="21"/>
  <c r="J77" i="21"/>
  <c r="J81" i="21"/>
  <c r="I71" i="21"/>
  <c r="I76" i="21"/>
  <c r="I80" i="21"/>
  <c r="I82" i="21"/>
  <c r="H69" i="21"/>
  <c r="H75" i="21"/>
  <c r="G66" i="21"/>
  <c r="G69" i="21"/>
  <c r="G73" i="21"/>
  <c r="G74" i="21"/>
  <c r="G77" i="21"/>
  <c r="G81" i="21"/>
  <c r="F68" i="21"/>
  <c r="F69" i="21"/>
  <c r="F72" i="21"/>
  <c r="F73" i="21"/>
  <c r="F76" i="21"/>
  <c r="F77" i="21"/>
  <c r="F80" i="21"/>
  <c r="F81" i="21"/>
  <c r="E68" i="21"/>
  <c r="E69" i="21"/>
  <c r="E71" i="21"/>
  <c r="E72" i="21"/>
  <c r="E73" i="21"/>
  <c r="E76" i="21"/>
  <c r="E77" i="21"/>
  <c r="E80" i="21"/>
  <c r="E81" i="21"/>
  <c r="D71" i="21"/>
  <c r="D79" i="21"/>
  <c r="C69" i="21"/>
  <c r="C70" i="21"/>
  <c r="C73" i="21"/>
  <c r="C77" i="21"/>
  <c r="C81" i="21"/>
  <c r="A66" i="21"/>
  <c r="A67" i="21"/>
  <c r="A68" i="21"/>
  <c r="A69" i="21"/>
  <c r="A70" i="21"/>
  <c r="A71" i="21"/>
  <c r="A72" i="21"/>
  <c r="A73" i="21"/>
  <c r="A74" i="21"/>
  <c r="A75" i="21"/>
  <c r="A76" i="21"/>
  <c r="A77" i="21"/>
  <c r="A78" i="21"/>
  <c r="A79" i="21"/>
  <c r="A80" i="21"/>
  <c r="A81" i="21"/>
  <c r="A82" i="21"/>
  <c r="L46" i="21"/>
  <c r="L47" i="21"/>
  <c r="L48" i="21"/>
  <c r="L49" i="21"/>
  <c r="L50" i="21"/>
  <c r="L51" i="21"/>
  <c r="L52" i="21"/>
  <c r="L53" i="21"/>
  <c r="L54" i="21"/>
  <c r="L55" i="21"/>
  <c r="L56" i="21"/>
  <c r="L57" i="21"/>
  <c r="L58" i="21"/>
  <c r="L59" i="21"/>
  <c r="L60" i="21"/>
  <c r="L61" i="21"/>
  <c r="L62" i="21"/>
  <c r="I52" i="21"/>
  <c r="S52" i="21" s="1"/>
  <c r="I60" i="21"/>
  <c r="S60" i="21" s="1"/>
  <c r="H47" i="21"/>
  <c r="R47" i="21" s="1"/>
  <c r="H51" i="21"/>
  <c r="R51" i="21" s="1"/>
  <c r="H52" i="21"/>
  <c r="R52" i="21" s="1"/>
  <c r="H55" i="21"/>
  <c r="R55" i="21" s="1"/>
  <c r="H59" i="21"/>
  <c r="R59" i="21" s="1"/>
  <c r="H60" i="21"/>
  <c r="R60" i="21" s="1"/>
  <c r="G47" i="21"/>
  <c r="Q47" i="21" s="1"/>
  <c r="G50" i="21"/>
  <c r="Q50" i="21" s="1"/>
  <c r="G51" i="21"/>
  <c r="Q51" i="21" s="1"/>
  <c r="G55" i="21"/>
  <c r="Q55" i="21" s="1"/>
  <c r="G59" i="21"/>
  <c r="Q59" i="21" s="1"/>
  <c r="F49" i="21"/>
  <c r="P49" i="21" s="1"/>
  <c r="D48" i="21"/>
  <c r="N48" i="21" s="1"/>
  <c r="D56" i="21"/>
  <c r="N56" i="21" s="1"/>
  <c r="C47" i="21"/>
  <c r="C48" i="21"/>
  <c r="C51" i="21"/>
  <c r="C55" i="21"/>
  <c r="C56" i="21"/>
  <c r="C59" i="21"/>
  <c r="X27" i="21"/>
  <c r="M174" i="21" s="1"/>
  <c r="X35" i="21"/>
  <c r="M182" i="21" s="1"/>
  <c r="W26" i="21"/>
  <c r="W27" i="21"/>
  <c r="W28" i="21"/>
  <c r="H68" i="21" s="1"/>
  <c r="W29" i="21"/>
  <c r="I69" i="21" s="1"/>
  <c r="W30" i="21"/>
  <c r="W31" i="21"/>
  <c r="W32" i="21"/>
  <c r="H72" i="21" s="1"/>
  <c r="W33" i="21"/>
  <c r="I73" i="21" s="1"/>
  <c r="W34" i="21"/>
  <c r="W35" i="21"/>
  <c r="W36" i="21"/>
  <c r="H76" i="21" s="1"/>
  <c r="W37" i="21"/>
  <c r="I77" i="21" s="1"/>
  <c r="W38" i="21"/>
  <c r="W39" i="21"/>
  <c r="W40" i="21"/>
  <c r="K80" i="21" s="1"/>
  <c r="W41" i="21"/>
  <c r="I81" i="21" s="1"/>
  <c r="W42" i="21"/>
  <c r="V26" i="21"/>
  <c r="V27" i="21"/>
  <c r="V28" i="21"/>
  <c r="V29" i="21"/>
  <c r="V30" i="21"/>
  <c r="V31" i="21"/>
  <c r="V32" i="21"/>
  <c r="V33" i="21"/>
  <c r="V34" i="21"/>
  <c r="V35" i="21"/>
  <c r="V36" i="21"/>
  <c r="V37" i="21"/>
  <c r="V38" i="21"/>
  <c r="V39" i="21"/>
  <c r="V40" i="21"/>
  <c r="V41" i="21"/>
  <c r="V42" i="21"/>
  <c r="A26" i="21"/>
  <c r="A27" i="21"/>
  <c r="A28" i="21"/>
  <c r="A29" i="21"/>
  <c r="A30" i="21"/>
  <c r="A31" i="21"/>
  <c r="A32" i="21"/>
  <c r="A33" i="21"/>
  <c r="A34" i="21"/>
  <c r="A35" i="21"/>
  <c r="A36" i="21"/>
  <c r="A37" i="21"/>
  <c r="A38" i="21"/>
  <c r="A39" i="21"/>
  <c r="A40" i="21"/>
  <c r="A41" i="21"/>
  <c r="A42" i="21"/>
  <c r="Z6" i="21"/>
  <c r="Z7" i="21"/>
  <c r="C273" i="21" s="1"/>
  <c r="E350" i="21" s="1"/>
  <c r="Z10" i="21"/>
  <c r="Z11" i="21"/>
  <c r="Z14" i="21"/>
  <c r="Z15" i="21"/>
  <c r="C281" i="21" s="1"/>
  <c r="E358" i="21" s="1"/>
  <c r="Z18" i="21"/>
  <c r="Z19" i="21"/>
  <c r="Y5" i="21"/>
  <c r="Y6" i="21"/>
  <c r="Y9" i="21"/>
  <c r="Y10" i="21"/>
  <c r="Y13" i="21"/>
  <c r="Y14" i="21"/>
  <c r="Y17" i="21"/>
  <c r="Y18" i="21"/>
  <c r="Y21" i="21"/>
  <c r="X14" i="21"/>
  <c r="W5" i="21"/>
  <c r="W6" i="21"/>
  <c r="I103" i="21" s="1"/>
  <c r="W7" i="21"/>
  <c r="W8" i="21"/>
  <c r="W9" i="21"/>
  <c r="W10" i="21"/>
  <c r="H107" i="21" s="1"/>
  <c r="W11" i="21"/>
  <c r="W12" i="21"/>
  <c r="W13" i="21"/>
  <c r="H110" i="21" s="1"/>
  <c r="W14" i="21"/>
  <c r="G111" i="21" s="1"/>
  <c r="W15" i="21"/>
  <c r="W16" i="21"/>
  <c r="W17" i="21"/>
  <c r="W18" i="21"/>
  <c r="K115" i="21" s="1"/>
  <c r="W19" i="21"/>
  <c r="W20" i="21"/>
  <c r="W21" i="21"/>
  <c r="V5" i="21"/>
  <c r="V6" i="21"/>
  <c r="V7" i="21"/>
  <c r="V8" i="21"/>
  <c r="V9" i="21"/>
  <c r="V10" i="21"/>
  <c r="V11" i="21"/>
  <c r="V12" i="21"/>
  <c r="J53" i="21" s="1"/>
  <c r="T53" i="21" s="1"/>
  <c r="V13" i="21"/>
  <c r="V14" i="21"/>
  <c r="V15" i="21"/>
  <c r="V16" i="21"/>
  <c r="V17" i="21"/>
  <c r="V18" i="21"/>
  <c r="V19" i="21"/>
  <c r="V20" i="21"/>
  <c r="V21" i="21"/>
  <c r="D359" i="8"/>
  <c r="D367" i="8"/>
  <c r="E349" i="8"/>
  <c r="G78" i="1" s="1"/>
  <c r="D342" i="8"/>
  <c r="G51" i="1" s="1"/>
  <c r="A334" i="8"/>
  <c r="A335" i="8" s="1"/>
  <c r="L327" i="8"/>
  <c r="L297" i="8"/>
  <c r="L298" i="8"/>
  <c r="L302" i="8"/>
  <c r="L303" i="8"/>
  <c r="L307" i="8"/>
  <c r="K295" i="8"/>
  <c r="K296" i="8"/>
  <c r="K297" i="8"/>
  <c r="K298" i="8"/>
  <c r="K299" i="8"/>
  <c r="K300" i="8"/>
  <c r="K301" i="8"/>
  <c r="K302" i="8"/>
  <c r="K303" i="8"/>
  <c r="K304" i="8"/>
  <c r="K305" i="8"/>
  <c r="K306" i="8"/>
  <c r="K307" i="8"/>
  <c r="K308" i="8"/>
  <c r="K309" i="8"/>
  <c r="K310" i="8"/>
  <c r="J295" i="8"/>
  <c r="J296" i="8"/>
  <c r="J297" i="8"/>
  <c r="J298" i="8"/>
  <c r="J299" i="8"/>
  <c r="J300" i="8"/>
  <c r="J301" i="8"/>
  <c r="J302" i="8"/>
  <c r="J303" i="8"/>
  <c r="J304" i="8"/>
  <c r="J305" i="8"/>
  <c r="J306" i="8"/>
  <c r="J307" i="8"/>
  <c r="J308" i="8"/>
  <c r="J309" i="8"/>
  <c r="J310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310" i="8"/>
  <c r="H295" i="8"/>
  <c r="H296" i="8"/>
  <c r="H297" i="8"/>
  <c r="H298" i="8"/>
  <c r="H299" i="8"/>
  <c r="H300" i="8"/>
  <c r="H301" i="8"/>
  <c r="H302" i="8"/>
  <c r="H303" i="8"/>
  <c r="H304" i="8"/>
  <c r="H305" i="8"/>
  <c r="H306" i="8"/>
  <c r="H307" i="8"/>
  <c r="H308" i="8"/>
  <c r="H309" i="8"/>
  <c r="H310" i="8"/>
  <c r="G295" i="8"/>
  <c r="G296" i="8"/>
  <c r="G297" i="8"/>
  <c r="G298" i="8"/>
  <c r="G299" i="8"/>
  <c r="G300" i="8"/>
  <c r="G301" i="8"/>
  <c r="G302" i="8"/>
  <c r="G303" i="8"/>
  <c r="G304" i="8"/>
  <c r="G305" i="8"/>
  <c r="G306" i="8"/>
  <c r="G307" i="8"/>
  <c r="G308" i="8"/>
  <c r="G309" i="8"/>
  <c r="G310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D295" i="8"/>
  <c r="D296" i="8"/>
  <c r="D297" i="8"/>
  <c r="D298" i="8"/>
  <c r="D299" i="8"/>
  <c r="D300" i="8"/>
  <c r="D301" i="8"/>
  <c r="D302" i="8"/>
  <c r="D303" i="8"/>
  <c r="D304" i="8"/>
  <c r="D305" i="8"/>
  <c r="D306" i="8"/>
  <c r="D307" i="8"/>
  <c r="D308" i="8"/>
  <c r="D309" i="8"/>
  <c r="D310" i="8"/>
  <c r="C295" i="8"/>
  <c r="L295" i="8" s="1"/>
  <c r="C296" i="8"/>
  <c r="L296" i="8" s="1"/>
  <c r="C297" i="8"/>
  <c r="C298" i="8"/>
  <c r="C299" i="8"/>
  <c r="L299" i="8" s="1"/>
  <c r="C300" i="8"/>
  <c r="L300" i="8" s="1"/>
  <c r="C301" i="8"/>
  <c r="L301" i="8" s="1"/>
  <c r="C302" i="8"/>
  <c r="C303" i="8"/>
  <c r="C304" i="8"/>
  <c r="L304" i="8" s="1"/>
  <c r="C305" i="8"/>
  <c r="L305" i="8" s="1"/>
  <c r="C306" i="8"/>
  <c r="L306" i="8" s="1"/>
  <c r="C307" i="8"/>
  <c r="C308" i="8"/>
  <c r="L308" i="8" s="1"/>
  <c r="C309" i="8"/>
  <c r="L309" i="8" s="1"/>
  <c r="C310" i="8"/>
  <c r="L310" i="8" s="1"/>
  <c r="C286" i="8"/>
  <c r="E366" i="8" s="1"/>
  <c r="L250" i="8"/>
  <c r="D356" i="8" s="1"/>
  <c r="L251" i="8"/>
  <c r="D357" i="8" s="1"/>
  <c r="L255" i="8"/>
  <c r="D361" i="8" s="1"/>
  <c r="L256" i="8"/>
  <c r="D362" i="8" s="1"/>
  <c r="L260" i="8"/>
  <c r="D366" i="8" s="1"/>
  <c r="K248" i="8"/>
  <c r="K249" i="8"/>
  <c r="K250" i="8"/>
  <c r="K251" i="8"/>
  <c r="K252" i="8"/>
  <c r="K253" i="8"/>
  <c r="K254" i="8"/>
  <c r="K255" i="8"/>
  <c r="K256" i="8"/>
  <c r="K257" i="8"/>
  <c r="K258" i="8"/>
  <c r="K259" i="8"/>
  <c r="K260" i="8"/>
  <c r="K261" i="8"/>
  <c r="K262" i="8"/>
  <c r="K263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H248" i="8"/>
  <c r="H249" i="8"/>
  <c r="H250" i="8"/>
  <c r="H251" i="8"/>
  <c r="H252" i="8"/>
  <c r="H253" i="8"/>
  <c r="H254" i="8"/>
  <c r="H255" i="8"/>
  <c r="H256" i="8"/>
  <c r="H257" i="8"/>
  <c r="H258" i="8"/>
  <c r="H259" i="8"/>
  <c r="H260" i="8"/>
  <c r="H261" i="8"/>
  <c r="H262" i="8"/>
  <c r="H263" i="8"/>
  <c r="G248" i="8"/>
  <c r="G249" i="8"/>
  <c r="G250" i="8"/>
  <c r="G251" i="8"/>
  <c r="G252" i="8"/>
  <c r="G253" i="8"/>
  <c r="G254" i="8"/>
  <c r="G255" i="8"/>
  <c r="G256" i="8"/>
  <c r="G257" i="8"/>
  <c r="G258" i="8"/>
  <c r="G259" i="8"/>
  <c r="G260" i="8"/>
  <c r="G261" i="8"/>
  <c r="G262" i="8"/>
  <c r="G263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C248" i="8"/>
  <c r="L248" i="8" s="1"/>
  <c r="D354" i="8" s="1"/>
  <c r="C249" i="8"/>
  <c r="L249" i="8" s="1"/>
  <c r="D355" i="8" s="1"/>
  <c r="C250" i="8"/>
  <c r="C251" i="8"/>
  <c r="C252" i="8"/>
  <c r="L252" i="8" s="1"/>
  <c r="D358" i="8" s="1"/>
  <c r="C253" i="8"/>
  <c r="L253" i="8" s="1"/>
  <c r="C254" i="8"/>
  <c r="L254" i="8" s="1"/>
  <c r="D360" i="8" s="1"/>
  <c r="C255" i="8"/>
  <c r="C256" i="8"/>
  <c r="C257" i="8"/>
  <c r="L257" i="8" s="1"/>
  <c r="D363" i="8" s="1"/>
  <c r="C258" i="8"/>
  <c r="L258" i="8" s="1"/>
  <c r="D364" i="8" s="1"/>
  <c r="C259" i="8"/>
  <c r="L259" i="8" s="1"/>
  <c r="D365" i="8" s="1"/>
  <c r="C260" i="8"/>
  <c r="C261" i="8"/>
  <c r="L261" i="8" s="1"/>
  <c r="C262" i="8"/>
  <c r="L262" i="8" s="1"/>
  <c r="D368" i="8" s="1"/>
  <c r="G63" i="3" s="1"/>
  <c r="C263" i="8"/>
  <c r="L263" i="8" s="1"/>
  <c r="D369" i="8" s="1"/>
  <c r="G64" i="3" s="1"/>
  <c r="J225" i="8"/>
  <c r="G226" i="8"/>
  <c r="G211" i="8"/>
  <c r="M190" i="8"/>
  <c r="B176" i="8"/>
  <c r="B177" i="8"/>
  <c r="H177" i="8" s="1"/>
  <c r="B178" i="8"/>
  <c r="B179" i="8"/>
  <c r="H179" i="8" s="1"/>
  <c r="B180" i="8"/>
  <c r="B181" i="8"/>
  <c r="H181" i="8" s="1"/>
  <c r="B182" i="8"/>
  <c r="B183" i="8"/>
  <c r="H183" i="8" s="1"/>
  <c r="B184" i="8"/>
  <c r="B185" i="8"/>
  <c r="H185" i="8" s="1"/>
  <c r="B186" i="8"/>
  <c r="B187" i="8"/>
  <c r="H187" i="8" s="1"/>
  <c r="B188" i="8"/>
  <c r="B189" i="8"/>
  <c r="H189" i="8" s="1"/>
  <c r="B190" i="8"/>
  <c r="B191" i="8"/>
  <c r="H191" i="8" s="1"/>
  <c r="L155" i="8"/>
  <c r="D339" i="8" s="1"/>
  <c r="G48" i="1" s="1"/>
  <c r="L160" i="8"/>
  <c r="D344" i="8" s="1"/>
  <c r="G53" i="1" s="1"/>
  <c r="L165" i="8"/>
  <c r="D349" i="8" s="1"/>
  <c r="G58" i="1" s="1"/>
  <c r="K150" i="8"/>
  <c r="K151" i="8"/>
  <c r="K152" i="8"/>
  <c r="K153" i="8"/>
  <c r="K154" i="8"/>
  <c r="K155" i="8"/>
  <c r="K156" i="8"/>
  <c r="K157" i="8"/>
  <c r="K158" i="8"/>
  <c r="K159" i="8"/>
  <c r="K160" i="8"/>
  <c r="K161" i="8"/>
  <c r="K162" i="8"/>
  <c r="K163" i="8"/>
  <c r="K164" i="8"/>
  <c r="K165" i="8"/>
  <c r="K166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H150" i="8"/>
  <c r="H151" i="8"/>
  <c r="H152" i="8"/>
  <c r="H153" i="8"/>
  <c r="H154" i="8"/>
  <c r="H155" i="8"/>
  <c r="H156" i="8"/>
  <c r="H157" i="8"/>
  <c r="H158" i="8"/>
  <c r="H159" i="8"/>
  <c r="H160" i="8"/>
  <c r="H161" i="8"/>
  <c r="H162" i="8"/>
  <c r="H163" i="8"/>
  <c r="H164" i="8"/>
  <c r="H165" i="8"/>
  <c r="H166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L161" i="8" s="1"/>
  <c r="D345" i="8" s="1"/>
  <c r="G54" i="1" s="1"/>
  <c r="F162" i="8"/>
  <c r="F163" i="8"/>
  <c r="F164" i="8"/>
  <c r="F165" i="8"/>
  <c r="F166" i="8"/>
  <c r="E150" i="8"/>
  <c r="E151" i="8"/>
  <c r="E152" i="8"/>
  <c r="E153" i="8"/>
  <c r="E154" i="8"/>
  <c r="E155" i="8"/>
  <c r="E156" i="8"/>
  <c r="L156" i="8" s="1"/>
  <c r="D340" i="8" s="1"/>
  <c r="G49" i="1" s="1"/>
  <c r="E157" i="8"/>
  <c r="L157" i="8" s="1"/>
  <c r="D341" i="8" s="1"/>
  <c r="G50" i="1" s="1"/>
  <c r="E158" i="8"/>
  <c r="E159" i="8"/>
  <c r="E160" i="8"/>
  <c r="E161" i="8"/>
  <c r="E162" i="8"/>
  <c r="E163" i="8"/>
  <c r="E164" i="8"/>
  <c r="E165" i="8"/>
  <c r="E166" i="8"/>
  <c r="D150" i="8"/>
  <c r="D151" i="8"/>
  <c r="L151" i="8" s="1"/>
  <c r="D335" i="8" s="1"/>
  <c r="G44" i="1" s="1"/>
  <c r="D152" i="8"/>
  <c r="L152" i="8" s="1"/>
  <c r="D336" i="8" s="1"/>
  <c r="G45" i="1" s="1"/>
  <c r="D153" i="8"/>
  <c r="L153" i="8" s="1"/>
  <c r="D337" i="8" s="1"/>
  <c r="G46" i="1" s="1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C150" i="8"/>
  <c r="L150" i="8" s="1"/>
  <c r="D334" i="8" s="1"/>
  <c r="G43" i="1" s="1"/>
  <c r="C151" i="8"/>
  <c r="C152" i="8"/>
  <c r="C153" i="8"/>
  <c r="C154" i="8"/>
  <c r="L154" i="8" s="1"/>
  <c r="D338" i="8" s="1"/>
  <c r="G47" i="1" s="1"/>
  <c r="C155" i="8"/>
  <c r="C156" i="8"/>
  <c r="C157" i="8"/>
  <c r="C158" i="8"/>
  <c r="L158" i="8" s="1"/>
  <c r="C159" i="8"/>
  <c r="L159" i="8" s="1"/>
  <c r="D343" i="8" s="1"/>
  <c r="G52" i="1" s="1"/>
  <c r="C160" i="8"/>
  <c r="C161" i="8"/>
  <c r="C162" i="8"/>
  <c r="L162" i="8" s="1"/>
  <c r="D346" i="8" s="1"/>
  <c r="G55" i="1" s="1"/>
  <c r="C163" i="8"/>
  <c r="L163" i="8" s="1"/>
  <c r="D347" i="8" s="1"/>
  <c r="G56" i="1" s="1"/>
  <c r="C164" i="8"/>
  <c r="L164" i="8" s="1"/>
  <c r="D348" i="8" s="1"/>
  <c r="G57" i="1" s="1"/>
  <c r="C165" i="8"/>
  <c r="C166" i="8"/>
  <c r="L166" i="8" s="1"/>
  <c r="D350" i="8" s="1"/>
  <c r="G59" i="1" s="1"/>
  <c r="W130" i="8"/>
  <c r="W131" i="8"/>
  <c r="W132" i="8"/>
  <c r="W133" i="8"/>
  <c r="W134" i="8"/>
  <c r="W135" i="8"/>
  <c r="W136" i="8"/>
  <c r="W137" i="8"/>
  <c r="W138" i="8"/>
  <c r="W139" i="8"/>
  <c r="W140" i="8"/>
  <c r="W141" i="8"/>
  <c r="W142" i="8"/>
  <c r="W143" i="8"/>
  <c r="W144" i="8"/>
  <c r="W145" i="8"/>
  <c r="W146" i="8"/>
  <c r="V130" i="8"/>
  <c r="V131" i="8"/>
  <c r="V132" i="8"/>
  <c r="V133" i="8"/>
  <c r="V134" i="8"/>
  <c r="V135" i="8"/>
  <c r="V136" i="8"/>
  <c r="V137" i="8"/>
  <c r="V138" i="8"/>
  <c r="V139" i="8"/>
  <c r="V140" i="8"/>
  <c r="V141" i="8"/>
  <c r="V142" i="8"/>
  <c r="V143" i="8"/>
  <c r="V144" i="8"/>
  <c r="V145" i="8"/>
  <c r="V146" i="8"/>
  <c r="K104" i="8"/>
  <c r="K105" i="8"/>
  <c r="K109" i="8"/>
  <c r="K120" i="8"/>
  <c r="J111" i="8"/>
  <c r="J112" i="8"/>
  <c r="J119" i="8"/>
  <c r="J120" i="8"/>
  <c r="I111" i="8"/>
  <c r="I119" i="8"/>
  <c r="H105" i="8"/>
  <c r="H109" i="8"/>
  <c r="H113" i="8"/>
  <c r="H117" i="8"/>
  <c r="G104" i="8"/>
  <c r="G105" i="8"/>
  <c r="G108" i="8"/>
  <c r="G109" i="8"/>
  <c r="G112" i="8"/>
  <c r="G113" i="8"/>
  <c r="G116" i="8"/>
  <c r="G117" i="8"/>
  <c r="G120" i="8"/>
  <c r="F105" i="8"/>
  <c r="F107" i="8"/>
  <c r="F108" i="8"/>
  <c r="F109" i="8"/>
  <c r="F111" i="8"/>
  <c r="F112" i="8"/>
  <c r="F113" i="8"/>
  <c r="F116" i="8"/>
  <c r="F117" i="8"/>
  <c r="E107" i="8"/>
  <c r="E114" i="8"/>
  <c r="E115" i="8"/>
  <c r="D105" i="8"/>
  <c r="D109" i="8"/>
  <c r="D113" i="8"/>
  <c r="D117" i="8"/>
  <c r="C104" i="8"/>
  <c r="C105" i="8"/>
  <c r="C108" i="8"/>
  <c r="C109" i="8"/>
  <c r="C112" i="8"/>
  <c r="C113" i="8"/>
  <c r="C116" i="8"/>
  <c r="C117" i="8"/>
  <c r="K66" i="8"/>
  <c r="K67" i="8"/>
  <c r="K82" i="8"/>
  <c r="J66" i="8"/>
  <c r="J69" i="8"/>
  <c r="J73" i="8"/>
  <c r="J74" i="8"/>
  <c r="J77" i="8"/>
  <c r="J81" i="8"/>
  <c r="I68" i="8"/>
  <c r="I69" i="8"/>
  <c r="I72" i="8"/>
  <c r="I73" i="8"/>
  <c r="I76" i="8"/>
  <c r="I77" i="8"/>
  <c r="I80" i="8"/>
  <c r="I81" i="8"/>
  <c r="H68" i="8"/>
  <c r="H69" i="8"/>
  <c r="H71" i="8"/>
  <c r="H72" i="8"/>
  <c r="H73" i="8"/>
  <c r="H75" i="8"/>
  <c r="H76" i="8"/>
  <c r="H77" i="8"/>
  <c r="H80" i="8"/>
  <c r="H81" i="8"/>
  <c r="G78" i="8"/>
  <c r="G79" i="8"/>
  <c r="F69" i="8"/>
  <c r="F73" i="8"/>
  <c r="F77" i="8"/>
  <c r="F81" i="8"/>
  <c r="E68" i="8"/>
  <c r="E69" i="8"/>
  <c r="E72" i="8"/>
  <c r="E73" i="8"/>
  <c r="E76" i="8"/>
  <c r="E77" i="8"/>
  <c r="E80" i="8"/>
  <c r="E81" i="8"/>
  <c r="D67" i="8"/>
  <c r="D68" i="8"/>
  <c r="D69" i="8"/>
  <c r="D72" i="8"/>
  <c r="D73" i="8"/>
  <c r="D76" i="8"/>
  <c r="D77" i="8"/>
  <c r="D80" i="8"/>
  <c r="D81" i="8"/>
  <c r="W26" i="8"/>
  <c r="W27" i="8"/>
  <c r="W28" i="8"/>
  <c r="K68" i="8" s="1"/>
  <c r="W29" i="8"/>
  <c r="K69" i="8" s="1"/>
  <c r="W30" i="8"/>
  <c r="F70" i="8" s="1"/>
  <c r="W31" i="8"/>
  <c r="W32" i="8"/>
  <c r="K72" i="8" s="1"/>
  <c r="W33" i="8"/>
  <c r="K73" i="8" s="1"/>
  <c r="W34" i="8"/>
  <c r="W35" i="8"/>
  <c r="W36" i="8"/>
  <c r="K76" i="8" s="1"/>
  <c r="W37" i="8"/>
  <c r="K77" i="8" s="1"/>
  <c r="W38" i="8"/>
  <c r="W39" i="8"/>
  <c r="W40" i="8"/>
  <c r="K80" i="8" s="1"/>
  <c r="W41" i="8"/>
  <c r="K81" i="8" s="1"/>
  <c r="W42" i="8"/>
  <c r="J82" i="8" s="1"/>
  <c r="V26" i="8"/>
  <c r="V27" i="8"/>
  <c r="V28" i="8"/>
  <c r="V29" i="8"/>
  <c r="V30" i="8"/>
  <c r="V31" i="8"/>
  <c r="V32" i="8"/>
  <c r="V33" i="8"/>
  <c r="V34" i="8"/>
  <c r="V35" i="8"/>
  <c r="V36" i="8"/>
  <c r="V37" i="8"/>
  <c r="V38" i="8"/>
  <c r="V39" i="8"/>
  <c r="V40" i="8"/>
  <c r="V41" i="8"/>
  <c r="V42" i="8"/>
  <c r="C68" i="8"/>
  <c r="C69" i="8"/>
  <c r="C72" i="8"/>
  <c r="C73" i="8"/>
  <c r="C76" i="8"/>
  <c r="C77" i="8"/>
  <c r="C80" i="8"/>
  <c r="C81" i="8"/>
  <c r="T58" i="8"/>
  <c r="S50" i="8"/>
  <c r="S58" i="8"/>
  <c r="P54" i="8"/>
  <c r="O46" i="8"/>
  <c r="O54" i="8"/>
  <c r="K50" i="8"/>
  <c r="K52" i="8"/>
  <c r="K54" i="8"/>
  <c r="K58" i="8"/>
  <c r="K59" i="8"/>
  <c r="J46" i="8"/>
  <c r="J53" i="8"/>
  <c r="J54" i="8"/>
  <c r="G159" i="2" s="1"/>
  <c r="J57" i="8"/>
  <c r="J58" i="8"/>
  <c r="G163" i="2" s="1"/>
  <c r="J62" i="8"/>
  <c r="I46" i="8"/>
  <c r="I50" i="8"/>
  <c r="G134" i="2" s="1"/>
  <c r="I56" i="8"/>
  <c r="I57" i="8"/>
  <c r="I58" i="8"/>
  <c r="G142" i="2" s="1"/>
  <c r="I61" i="8"/>
  <c r="I62" i="8"/>
  <c r="H49" i="8"/>
  <c r="G112" i="2" s="1"/>
  <c r="H60" i="8"/>
  <c r="H61" i="8"/>
  <c r="G46" i="8"/>
  <c r="G50" i="8"/>
  <c r="G54" i="8"/>
  <c r="G62" i="8"/>
  <c r="Q62" i="8" s="1"/>
  <c r="F49" i="8"/>
  <c r="F50" i="8"/>
  <c r="G71" i="2" s="1"/>
  <c r="F53" i="8"/>
  <c r="F54" i="8"/>
  <c r="G75" i="2" s="1"/>
  <c r="F58" i="8"/>
  <c r="E46" i="8"/>
  <c r="G46" i="2" s="1"/>
  <c r="E52" i="8"/>
  <c r="E53" i="8"/>
  <c r="E54" i="8"/>
  <c r="G54" i="2" s="1"/>
  <c r="E57" i="8"/>
  <c r="E58" i="8"/>
  <c r="E62" i="8"/>
  <c r="G62" i="2" s="1"/>
  <c r="D57" i="8"/>
  <c r="D61" i="8"/>
  <c r="G40" i="2" s="1"/>
  <c r="C46" i="8"/>
  <c r="C50" i="8"/>
  <c r="C56" i="8"/>
  <c r="C58" i="8"/>
  <c r="C62" i="8"/>
  <c r="A46" i="8"/>
  <c r="A66" i="8" s="1"/>
  <c r="A104" i="8" s="1"/>
  <c r="A130" i="8" s="1"/>
  <c r="A150" i="8" s="1"/>
  <c r="A175" i="8" s="1"/>
  <c r="A197" i="8" s="1"/>
  <c r="A222" i="8" s="1"/>
  <c r="A247" i="8" s="1"/>
  <c r="A273" i="8" s="1"/>
  <c r="A294" i="8" s="1"/>
  <c r="A314" i="8" s="1"/>
  <c r="A47" i="8"/>
  <c r="A67" i="8" s="1"/>
  <c r="A105" i="8" s="1"/>
  <c r="A131" i="8" s="1"/>
  <c r="A151" i="8" s="1"/>
  <c r="A176" i="8" s="1"/>
  <c r="A198" i="8" s="1"/>
  <c r="A223" i="8" s="1"/>
  <c r="A248" i="8" s="1"/>
  <c r="A274" i="8" s="1"/>
  <c r="A295" i="8" s="1"/>
  <c r="A315" i="8" s="1"/>
  <c r="A49" i="8"/>
  <c r="A69" i="8" s="1"/>
  <c r="A107" i="8" s="1"/>
  <c r="A133" i="8" s="1"/>
  <c r="A153" i="8" s="1"/>
  <c r="A178" i="8" s="1"/>
  <c r="A200" i="8" s="1"/>
  <c r="A225" i="8" s="1"/>
  <c r="A250" i="8" s="1"/>
  <c r="A276" i="8" s="1"/>
  <c r="A297" i="8" s="1"/>
  <c r="A317" i="8" s="1"/>
  <c r="A50" i="8"/>
  <c r="A70" i="8" s="1"/>
  <c r="A108" i="8" s="1"/>
  <c r="A134" i="8" s="1"/>
  <c r="A154" i="8" s="1"/>
  <c r="A179" i="8" s="1"/>
  <c r="A201" i="8" s="1"/>
  <c r="A226" i="8" s="1"/>
  <c r="A251" i="8" s="1"/>
  <c r="A277" i="8" s="1"/>
  <c r="A298" i="8" s="1"/>
  <c r="A318" i="8" s="1"/>
  <c r="A51" i="8"/>
  <c r="A71" i="8" s="1"/>
  <c r="A109" i="8" s="1"/>
  <c r="A135" i="8" s="1"/>
  <c r="A155" i="8" s="1"/>
  <c r="A180" i="8" s="1"/>
  <c r="A202" i="8" s="1"/>
  <c r="A227" i="8" s="1"/>
  <c r="A252" i="8" s="1"/>
  <c r="A278" i="8" s="1"/>
  <c r="A299" i="8" s="1"/>
  <c r="A319" i="8" s="1"/>
  <c r="A54" i="8"/>
  <c r="A74" i="8" s="1"/>
  <c r="A112" i="8" s="1"/>
  <c r="A138" i="8" s="1"/>
  <c r="A158" i="8" s="1"/>
  <c r="A183" i="8" s="1"/>
  <c r="A205" i="8" s="1"/>
  <c r="A230" i="8" s="1"/>
  <c r="A255" i="8" s="1"/>
  <c r="A281" i="8" s="1"/>
  <c r="A302" i="8" s="1"/>
  <c r="A322" i="8" s="1"/>
  <c r="A55" i="8"/>
  <c r="A75" i="8" s="1"/>
  <c r="A113" i="8" s="1"/>
  <c r="A139" i="8" s="1"/>
  <c r="A159" i="8" s="1"/>
  <c r="A184" i="8" s="1"/>
  <c r="A206" i="8" s="1"/>
  <c r="A231" i="8" s="1"/>
  <c r="A256" i="8" s="1"/>
  <c r="A282" i="8" s="1"/>
  <c r="A303" i="8" s="1"/>
  <c r="A323" i="8" s="1"/>
  <c r="A59" i="8"/>
  <c r="A79" i="8" s="1"/>
  <c r="A117" i="8" s="1"/>
  <c r="A143" i="8" s="1"/>
  <c r="A163" i="8" s="1"/>
  <c r="A188" i="8" s="1"/>
  <c r="A210" i="8" s="1"/>
  <c r="A235" i="8" s="1"/>
  <c r="A260" i="8" s="1"/>
  <c r="A286" i="8" s="1"/>
  <c r="A307" i="8" s="1"/>
  <c r="A327" i="8" s="1"/>
  <c r="A61" i="8"/>
  <c r="A81" i="8" s="1"/>
  <c r="A119" i="8" s="1"/>
  <c r="A145" i="8" s="1"/>
  <c r="A165" i="8" s="1"/>
  <c r="A190" i="8" s="1"/>
  <c r="A212" i="8" s="1"/>
  <c r="A237" i="8" s="1"/>
  <c r="A262" i="8" s="1"/>
  <c r="A288" i="8" s="1"/>
  <c r="A309" i="8" s="1"/>
  <c r="A329" i="8" s="1"/>
  <c r="A62" i="8"/>
  <c r="A82" i="8" s="1"/>
  <c r="A120" i="8" s="1"/>
  <c r="A146" i="8" s="1"/>
  <c r="A166" i="8" s="1"/>
  <c r="A191" i="8" s="1"/>
  <c r="A213" i="8" s="1"/>
  <c r="A238" i="8" s="1"/>
  <c r="A263" i="8" s="1"/>
  <c r="A289" i="8" s="1"/>
  <c r="A310" i="8" s="1"/>
  <c r="A330" i="8" s="1"/>
  <c r="A26" i="8"/>
  <c r="A27" i="8"/>
  <c r="A28" i="8"/>
  <c r="A48" i="8" s="1"/>
  <c r="A68" i="8" s="1"/>
  <c r="A106" i="8" s="1"/>
  <c r="A132" i="8" s="1"/>
  <c r="A152" i="8" s="1"/>
  <c r="A177" i="8" s="1"/>
  <c r="A199" i="8" s="1"/>
  <c r="A224" i="8" s="1"/>
  <c r="A249" i="8" s="1"/>
  <c r="A275" i="8" s="1"/>
  <c r="A296" i="8" s="1"/>
  <c r="A316" i="8" s="1"/>
  <c r="A29" i="8"/>
  <c r="A30" i="8"/>
  <c r="A31" i="8"/>
  <c r="A32" i="8"/>
  <c r="A52" i="8" s="1"/>
  <c r="A72" i="8" s="1"/>
  <c r="A110" i="8" s="1"/>
  <c r="A136" i="8" s="1"/>
  <c r="A156" i="8" s="1"/>
  <c r="A181" i="8" s="1"/>
  <c r="A203" i="8" s="1"/>
  <c r="A228" i="8" s="1"/>
  <c r="A253" i="8" s="1"/>
  <c r="A279" i="8" s="1"/>
  <c r="A300" i="8" s="1"/>
  <c r="A320" i="8" s="1"/>
  <c r="A33" i="8"/>
  <c r="A53" i="8" s="1"/>
  <c r="A73" i="8" s="1"/>
  <c r="A111" i="8" s="1"/>
  <c r="A137" i="8" s="1"/>
  <c r="A157" i="8" s="1"/>
  <c r="A182" i="8" s="1"/>
  <c r="A204" i="8" s="1"/>
  <c r="A229" i="8" s="1"/>
  <c r="A254" i="8" s="1"/>
  <c r="A280" i="8" s="1"/>
  <c r="A301" i="8" s="1"/>
  <c r="A321" i="8" s="1"/>
  <c r="A34" i="8"/>
  <c r="A35" i="8"/>
  <c r="A36" i="8"/>
  <c r="A56" i="8" s="1"/>
  <c r="A76" i="8" s="1"/>
  <c r="A114" i="8" s="1"/>
  <c r="A140" i="8" s="1"/>
  <c r="A160" i="8" s="1"/>
  <c r="A185" i="8" s="1"/>
  <c r="A207" i="8" s="1"/>
  <c r="A232" i="8" s="1"/>
  <c r="A257" i="8" s="1"/>
  <c r="A283" i="8" s="1"/>
  <c r="A304" i="8" s="1"/>
  <c r="A324" i="8" s="1"/>
  <c r="A37" i="8"/>
  <c r="A57" i="8" s="1"/>
  <c r="A77" i="8" s="1"/>
  <c r="A115" i="8" s="1"/>
  <c r="A141" i="8" s="1"/>
  <c r="A161" i="8" s="1"/>
  <c r="A186" i="8" s="1"/>
  <c r="A208" i="8" s="1"/>
  <c r="A233" i="8" s="1"/>
  <c r="A258" i="8" s="1"/>
  <c r="A284" i="8" s="1"/>
  <c r="A305" i="8" s="1"/>
  <c r="A325" i="8" s="1"/>
  <c r="A38" i="8"/>
  <c r="A58" i="8" s="1"/>
  <c r="A78" i="8" s="1"/>
  <c r="A116" i="8" s="1"/>
  <c r="A142" i="8" s="1"/>
  <c r="A162" i="8" s="1"/>
  <c r="A187" i="8" s="1"/>
  <c r="A209" i="8" s="1"/>
  <c r="A234" i="8" s="1"/>
  <c r="A259" i="8" s="1"/>
  <c r="A285" i="8" s="1"/>
  <c r="A306" i="8" s="1"/>
  <c r="A326" i="8" s="1"/>
  <c r="A39" i="8"/>
  <c r="A40" i="8"/>
  <c r="A60" i="8" s="1"/>
  <c r="A80" i="8" s="1"/>
  <c r="A118" i="8" s="1"/>
  <c r="A144" i="8" s="1"/>
  <c r="A164" i="8" s="1"/>
  <c r="A189" i="8" s="1"/>
  <c r="A211" i="8" s="1"/>
  <c r="A236" i="8" s="1"/>
  <c r="A261" i="8" s="1"/>
  <c r="A287" i="8" s="1"/>
  <c r="A308" i="8" s="1"/>
  <c r="A328" i="8" s="1"/>
  <c r="A41" i="8"/>
  <c r="A42" i="8"/>
  <c r="AA5" i="8"/>
  <c r="AA6" i="8"/>
  <c r="AA7" i="8"/>
  <c r="AA8" i="8"/>
  <c r="AA9" i="8"/>
  <c r="AA10" i="8"/>
  <c r="AA11" i="8"/>
  <c r="AA12" i="8"/>
  <c r="AA13" i="8"/>
  <c r="AA14" i="8"/>
  <c r="AA15" i="8"/>
  <c r="AA16" i="8"/>
  <c r="AA17" i="8"/>
  <c r="AA18" i="8"/>
  <c r="AA19" i="8"/>
  <c r="AA20" i="8"/>
  <c r="AA21" i="8"/>
  <c r="Z5" i="8"/>
  <c r="L314" i="8" s="1"/>
  <c r="Z6" i="8"/>
  <c r="Z9" i="8"/>
  <c r="Z10" i="8"/>
  <c r="Z14" i="8"/>
  <c r="Z15" i="8"/>
  <c r="Z17" i="8"/>
  <c r="Z18" i="8"/>
  <c r="Z19" i="8"/>
  <c r="Z21" i="8"/>
  <c r="Y5" i="8"/>
  <c r="Y8" i="8"/>
  <c r="Y9" i="8"/>
  <c r="Y13" i="8"/>
  <c r="Y16" i="8"/>
  <c r="Y17" i="8"/>
  <c r="Y20" i="8"/>
  <c r="Y21" i="8"/>
  <c r="X9" i="8"/>
  <c r="X10" i="8"/>
  <c r="X13" i="8"/>
  <c r="X14" i="8"/>
  <c r="X18" i="8"/>
  <c r="W5" i="8"/>
  <c r="W6" i="8"/>
  <c r="J105" i="8" s="1"/>
  <c r="W7" i="8"/>
  <c r="G48" i="8" s="1"/>
  <c r="G90" i="2" s="1"/>
  <c r="W8" i="8"/>
  <c r="J107" i="8" s="1"/>
  <c r="W9" i="8"/>
  <c r="W10" i="8"/>
  <c r="J109" i="8" s="1"/>
  <c r="W11" i="8"/>
  <c r="W12" i="8"/>
  <c r="E111" i="8" s="1"/>
  <c r="W13" i="8"/>
  <c r="W14" i="8"/>
  <c r="J113" i="8" s="1"/>
  <c r="W15" i="8"/>
  <c r="K114" i="8" s="1"/>
  <c r="W16" i="8"/>
  <c r="I115" i="8" s="1"/>
  <c r="W17" i="8"/>
  <c r="W18" i="8"/>
  <c r="K117" i="8" s="1"/>
  <c r="W19" i="8"/>
  <c r="G60" i="8" s="1"/>
  <c r="W20" i="8"/>
  <c r="E119" i="8" s="1"/>
  <c r="W21" i="8"/>
  <c r="V5" i="8"/>
  <c r="V6" i="8"/>
  <c r="V7" i="8"/>
  <c r="Y7" i="8" s="1"/>
  <c r="V8" i="8"/>
  <c r="V9" i="8"/>
  <c r="V10" i="8"/>
  <c r="V11" i="8"/>
  <c r="Y11" i="8" s="1"/>
  <c r="V12" i="8"/>
  <c r="Y12" i="8" s="1"/>
  <c r="V13" i="8"/>
  <c r="V14" i="8"/>
  <c r="V15" i="8"/>
  <c r="Y15" i="8" s="1"/>
  <c r="V16" i="8"/>
  <c r="V17" i="8"/>
  <c r="V18" i="8"/>
  <c r="Y18" i="8" s="1"/>
  <c r="V19" i="8"/>
  <c r="Y19" i="8" s="1"/>
  <c r="V20" i="8"/>
  <c r="V21" i="8"/>
  <c r="D358" i="7"/>
  <c r="A354" i="7"/>
  <c r="A355" i="7"/>
  <c r="D347" i="7"/>
  <c r="F56" i="1" s="1"/>
  <c r="A334" i="7"/>
  <c r="A335" i="7" s="1"/>
  <c r="A336" i="7" s="1"/>
  <c r="A337" i="7" s="1"/>
  <c r="A338" i="7" s="1"/>
  <c r="K295" i="7"/>
  <c r="K296" i="7"/>
  <c r="K297" i="7"/>
  <c r="K298" i="7"/>
  <c r="K299" i="7"/>
  <c r="K300" i="7"/>
  <c r="K301" i="7"/>
  <c r="K302" i="7"/>
  <c r="K303" i="7"/>
  <c r="K304" i="7"/>
  <c r="K305" i="7"/>
  <c r="K306" i="7"/>
  <c r="K307" i="7"/>
  <c r="K308" i="7"/>
  <c r="K309" i="7"/>
  <c r="J295" i="7"/>
  <c r="J296" i="7"/>
  <c r="J297" i="7"/>
  <c r="J298" i="7"/>
  <c r="J299" i="7"/>
  <c r="J300" i="7"/>
  <c r="J301" i="7"/>
  <c r="J302" i="7"/>
  <c r="J303" i="7"/>
  <c r="J304" i="7"/>
  <c r="J305" i="7"/>
  <c r="J306" i="7"/>
  <c r="J307" i="7"/>
  <c r="J308" i="7"/>
  <c r="J309" i="7"/>
  <c r="I295" i="7"/>
  <c r="I296" i="7"/>
  <c r="I297" i="7"/>
  <c r="I298" i="7"/>
  <c r="I299" i="7"/>
  <c r="I300" i="7"/>
  <c r="I301" i="7"/>
  <c r="I302" i="7"/>
  <c r="I303" i="7"/>
  <c r="I304" i="7"/>
  <c r="I305" i="7"/>
  <c r="I306" i="7"/>
  <c r="I307" i="7"/>
  <c r="I308" i="7"/>
  <c r="I309" i="7"/>
  <c r="I310" i="7"/>
  <c r="H295" i="7"/>
  <c r="H296" i="7"/>
  <c r="H297" i="7"/>
  <c r="H298" i="7"/>
  <c r="H299" i="7"/>
  <c r="H300" i="7"/>
  <c r="H301" i="7"/>
  <c r="H302" i="7"/>
  <c r="H303" i="7"/>
  <c r="H304" i="7"/>
  <c r="H305" i="7"/>
  <c r="H306" i="7"/>
  <c r="H307" i="7"/>
  <c r="H308" i="7"/>
  <c r="H309" i="7"/>
  <c r="H310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F295" i="7"/>
  <c r="F296" i="7"/>
  <c r="F297" i="7"/>
  <c r="F298" i="7"/>
  <c r="F299" i="7"/>
  <c r="F300" i="7"/>
  <c r="F301" i="7"/>
  <c r="F302" i="7"/>
  <c r="F303" i="7"/>
  <c r="F304" i="7"/>
  <c r="F305" i="7"/>
  <c r="F306" i="7"/>
  <c r="F307" i="7"/>
  <c r="F308" i="7"/>
  <c r="F309" i="7"/>
  <c r="F310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E310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310" i="7"/>
  <c r="C295" i="7"/>
  <c r="C296" i="7"/>
  <c r="C297" i="7"/>
  <c r="L297" i="7" s="1"/>
  <c r="C298" i="7"/>
  <c r="L298" i="7" s="1"/>
  <c r="C299" i="7"/>
  <c r="C300" i="7"/>
  <c r="C301" i="7"/>
  <c r="L301" i="7" s="1"/>
  <c r="C302" i="7"/>
  <c r="L302" i="7" s="1"/>
  <c r="C303" i="7"/>
  <c r="C304" i="7"/>
  <c r="C305" i="7"/>
  <c r="L305" i="7" s="1"/>
  <c r="C306" i="7"/>
  <c r="L306" i="7" s="1"/>
  <c r="C307" i="7"/>
  <c r="C308" i="7"/>
  <c r="C309" i="7"/>
  <c r="L309" i="7" s="1"/>
  <c r="C310" i="7"/>
  <c r="L250" i="7"/>
  <c r="D356" i="7" s="1"/>
  <c r="L251" i="7"/>
  <c r="D357" i="7" s="1"/>
  <c r="L258" i="7"/>
  <c r="D364" i="7" s="1"/>
  <c r="L259" i="7"/>
  <c r="D365" i="7" s="1"/>
  <c r="K248" i="7"/>
  <c r="K249" i="7"/>
  <c r="K250" i="7"/>
  <c r="K251" i="7"/>
  <c r="K252" i="7"/>
  <c r="K253" i="7"/>
  <c r="K254" i="7"/>
  <c r="L254" i="7" s="1"/>
  <c r="D360" i="7" s="1"/>
  <c r="K255" i="7"/>
  <c r="K256" i="7"/>
  <c r="K257" i="7"/>
  <c r="K258" i="7"/>
  <c r="K259" i="7"/>
  <c r="K260" i="7"/>
  <c r="K261" i="7"/>
  <c r="K262" i="7"/>
  <c r="L262" i="7" s="1"/>
  <c r="D368" i="7" s="1"/>
  <c r="F63" i="3" s="1"/>
  <c r="J248" i="7"/>
  <c r="J249" i="7"/>
  <c r="J250" i="7"/>
  <c r="J251" i="7"/>
  <c r="J252" i="7"/>
  <c r="J253" i="7"/>
  <c r="J254" i="7"/>
  <c r="J255" i="7"/>
  <c r="J256" i="7"/>
  <c r="J257" i="7"/>
  <c r="J258" i="7"/>
  <c r="J259" i="7"/>
  <c r="J260" i="7"/>
  <c r="J261" i="7"/>
  <c r="J262" i="7"/>
  <c r="J263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60" i="7"/>
  <c r="H261" i="7"/>
  <c r="H262" i="7"/>
  <c r="H263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F248" i="7"/>
  <c r="F249" i="7"/>
  <c r="F250" i="7"/>
  <c r="F251" i="7"/>
  <c r="F252" i="7"/>
  <c r="F253" i="7"/>
  <c r="F254" i="7"/>
  <c r="F255" i="7"/>
  <c r="F256" i="7"/>
  <c r="F257" i="7"/>
  <c r="F258" i="7"/>
  <c r="F259" i="7"/>
  <c r="F260" i="7"/>
  <c r="F261" i="7"/>
  <c r="F262" i="7"/>
  <c r="F263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C248" i="7"/>
  <c r="L248" i="7" s="1"/>
  <c r="D354" i="7" s="1"/>
  <c r="C249" i="7"/>
  <c r="L249" i="7" s="1"/>
  <c r="D355" i="7" s="1"/>
  <c r="C250" i="7"/>
  <c r="C251" i="7"/>
  <c r="C252" i="7"/>
  <c r="L252" i="7" s="1"/>
  <c r="C253" i="7"/>
  <c r="L253" i="7" s="1"/>
  <c r="D359" i="7" s="1"/>
  <c r="C254" i="7"/>
  <c r="C255" i="7"/>
  <c r="L255" i="7" s="1"/>
  <c r="D361" i="7" s="1"/>
  <c r="C256" i="7"/>
  <c r="L256" i="7" s="1"/>
  <c r="D362" i="7" s="1"/>
  <c r="C257" i="7"/>
  <c r="L257" i="7" s="1"/>
  <c r="D363" i="7" s="1"/>
  <c r="C258" i="7"/>
  <c r="C259" i="7"/>
  <c r="C260" i="7"/>
  <c r="L260" i="7" s="1"/>
  <c r="D366" i="7" s="1"/>
  <c r="C261" i="7"/>
  <c r="L261" i="7" s="1"/>
  <c r="D367" i="7" s="1"/>
  <c r="C262" i="7"/>
  <c r="C263" i="7"/>
  <c r="K226" i="7"/>
  <c r="K227" i="7"/>
  <c r="K230" i="7"/>
  <c r="K234" i="7"/>
  <c r="K235" i="7"/>
  <c r="K238" i="7"/>
  <c r="J226" i="7"/>
  <c r="J227" i="7"/>
  <c r="J230" i="7"/>
  <c r="J234" i="7"/>
  <c r="J235" i="7"/>
  <c r="J238" i="7"/>
  <c r="I226" i="7"/>
  <c r="I227" i="7"/>
  <c r="I230" i="7"/>
  <c r="I234" i="7"/>
  <c r="I235" i="7"/>
  <c r="I238" i="7"/>
  <c r="H226" i="7"/>
  <c r="H227" i="7"/>
  <c r="H230" i="7"/>
  <c r="H234" i="7"/>
  <c r="H235" i="7"/>
  <c r="G223" i="7"/>
  <c r="G227" i="7"/>
  <c r="G228" i="7"/>
  <c r="G231" i="7"/>
  <c r="G235" i="7"/>
  <c r="F223" i="7"/>
  <c r="F227" i="7"/>
  <c r="F231" i="7"/>
  <c r="F235" i="7"/>
  <c r="F236" i="7"/>
  <c r="E223" i="7"/>
  <c r="E227" i="7"/>
  <c r="E228" i="7"/>
  <c r="E231" i="7"/>
  <c r="E235" i="7"/>
  <c r="D223" i="7"/>
  <c r="D227" i="7"/>
  <c r="D231" i="7"/>
  <c r="D235" i="7"/>
  <c r="D236" i="7"/>
  <c r="C223" i="7"/>
  <c r="C227" i="7"/>
  <c r="C228" i="7"/>
  <c r="C231" i="7"/>
  <c r="C235" i="7"/>
  <c r="K198" i="7"/>
  <c r="K202" i="7"/>
  <c r="K206" i="7"/>
  <c r="K210" i="7"/>
  <c r="K211" i="7"/>
  <c r="J198" i="7"/>
  <c r="J202" i="7"/>
  <c r="J203" i="7"/>
  <c r="J206" i="7"/>
  <c r="J210" i="7"/>
  <c r="I198" i="7"/>
  <c r="I202" i="7"/>
  <c r="I206" i="7"/>
  <c r="I210" i="7"/>
  <c r="I211" i="7"/>
  <c r="H198" i="7"/>
  <c r="H202" i="7"/>
  <c r="H203" i="7"/>
  <c r="H206" i="7"/>
  <c r="H210" i="7"/>
  <c r="G198" i="7"/>
  <c r="G202" i="7"/>
  <c r="G206" i="7"/>
  <c r="G210" i="7"/>
  <c r="G211" i="7"/>
  <c r="F198" i="7"/>
  <c r="F202" i="7"/>
  <c r="F203" i="7"/>
  <c r="F206" i="7"/>
  <c r="F210" i="7"/>
  <c r="E198" i="7"/>
  <c r="E202" i="7"/>
  <c r="E206" i="7"/>
  <c r="E210" i="7"/>
  <c r="E211" i="7"/>
  <c r="D198" i="7"/>
  <c r="D202" i="7"/>
  <c r="D203" i="7"/>
  <c r="D206" i="7"/>
  <c r="D210" i="7"/>
  <c r="C198" i="7"/>
  <c r="L198" i="7" s="1"/>
  <c r="C202" i="7"/>
  <c r="C206" i="7"/>
  <c r="L206" i="7" s="1"/>
  <c r="C210" i="7"/>
  <c r="L210" i="7" s="1"/>
  <c r="C211" i="7"/>
  <c r="M190" i="7"/>
  <c r="B176" i="7"/>
  <c r="L176" i="7" s="1"/>
  <c r="B177" i="7"/>
  <c r="L177" i="7" s="1"/>
  <c r="B178" i="7"/>
  <c r="B179" i="7"/>
  <c r="B180" i="7"/>
  <c r="L180" i="7" s="1"/>
  <c r="B181" i="7"/>
  <c r="L181" i="7" s="1"/>
  <c r="B182" i="7"/>
  <c r="B183" i="7"/>
  <c r="B184" i="7"/>
  <c r="L184" i="7" s="1"/>
  <c r="B185" i="7"/>
  <c r="L185" i="7" s="1"/>
  <c r="B186" i="7"/>
  <c r="B187" i="7"/>
  <c r="B188" i="7"/>
  <c r="L188" i="7" s="1"/>
  <c r="B189" i="7"/>
  <c r="L189" i="7" s="1"/>
  <c r="B190" i="7"/>
  <c r="B191" i="7"/>
  <c r="L154" i="7"/>
  <c r="D338" i="7" s="1"/>
  <c r="F47" i="1" s="1"/>
  <c r="L159" i="7"/>
  <c r="D343" i="7" s="1"/>
  <c r="F52" i="1" s="1"/>
  <c r="K150" i="7"/>
  <c r="K151" i="7"/>
  <c r="K152" i="7"/>
  <c r="K153" i="7"/>
  <c r="K154" i="7"/>
  <c r="K155" i="7"/>
  <c r="K156" i="7"/>
  <c r="K157" i="7"/>
  <c r="K158" i="7"/>
  <c r="K159" i="7"/>
  <c r="K160" i="7"/>
  <c r="K161" i="7"/>
  <c r="K162" i="7"/>
  <c r="K163" i="7"/>
  <c r="K164" i="7"/>
  <c r="K165" i="7"/>
  <c r="K166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D150" i="7"/>
  <c r="D151" i="7"/>
  <c r="L151" i="7" s="1"/>
  <c r="D335" i="7" s="1"/>
  <c r="F44" i="1" s="1"/>
  <c r="D152" i="7"/>
  <c r="L152" i="7" s="1"/>
  <c r="D336" i="7" s="1"/>
  <c r="F45" i="1" s="1"/>
  <c r="D153" i="7"/>
  <c r="D154" i="7"/>
  <c r="D155" i="7"/>
  <c r="L155" i="7" s="1"/>
  <c r="D339" i="7" s="1"/>
  <c r="F48" i="1" s="1"/>
  <c r="D156" i="7"/>
  <c r="L156" i="7" s="1"/>
  <c r="D340" i="7" s="1"/>
  <c r="F49" i="1" s="1"/>
  <c r="D157" i="7"/>
  <c r="D158" i="7"/>
  <c r="D159" i="7"/>
  <c r="D160" i="7"/>
  <c r="L160" i="7" s="1"/>
  <c r="D344" i="7" s="1"/>
  <c r="F53" i="1" s="1"/>
  <c r="D161" i="7"/>
  <c r="D162" i="7"/>
  <c r="D163" i="7"/>
  <c r="L163" i="7" s="1"/>
  <c r="D164" i="7"/>
  <c r="L164" i="7" s="1"/>
  <c r="D348" i="7" s="1"/>
  <c r="F57" i="1" s="1"/>
  <c r="D165" i="7"/>
  <c r="D166" i="7"/>
  <c r="C150" i="7"/>
  <c r="L150" i="7" s="1"/>
  <c r="D334" i="7" s="1"/>
  <c r="F43" i="1" s="1"/>
  <c r="C151" i="7"/>
  <c r="C152" i="7"/>
  <c r="C153" i="7"/>
  <c r="C154" i="7"/>
  <c r="C155" i="7"/>
  <c r="C156" i="7"/>
  <c r="C157" i="7"/>
  <c r="C158" i="7"/>
  <c r="L158" i="7" s="1"/>
  <c r="D342" i="7" s="1"/>
  <c r="F51" i="1" s="1"/>
  <c r="C159" i="7"/>
  <c r="C160" i="7"/>
  <c r="C161" i="7"/>
  <c r="C162" i="7"/>
  <c r="L162" i="7" s="1"/>
  <c r="D346" i="7" s="1"/>
  <c r="F55" i="1" s="1"/>
  <c r="C163" i="7"/>
  <c r="C164" i="7"/>
  <c r="C165" i="7"/>
  <c r="C166" i="7"/>
  <c r="L166" i="7" s="1"/>
  <c r="D350" i="7" s="1"/>
  <c r="F59" i="1" s="1"/>
  <c r="W26" i="7"/>
  <c r="J66" i="7" s="1"/>
  <c r="W27" i="7"/>
  <c r="K67" i="7" s="1"/>
  <c r="W28" i="7"/>
  <c r="W29" i="7"/>
  <c r="W30" i="7"/>
  <c r="J70" i="7" s="1"/>
  <c r="W31" i="7"/>
  <c r="K71" i="7" s="1"/>
  <c r="W32" i="7"/>
  <c r="W33" i="7"/>
  <c r="W34" i="7"/>
  <c r="J74" i="7" s="1"/>
  <c r="W35" i="7"/>
  <c r="K75" i="7" s="1"/>
  <c r="W36" i="7"/>
  <c r="W37" i="7"/>
  <c r="W38" i="7"/>
  <c r="J78" i="7" s="1"/>
  <c r="W39" i="7"/>
  <c r="K79" i="7" s="1"/>
  <c r="W40" i="7"/>
  <c r="W41" i="7"/>
  <c r="W42" i="7"/>
  <c r="J82" i="7" s="1"/>
  <c r="V26" i="7"/>
  <c r="V27" i="7"/>
  <c r="V28" i="7"/>
  <c r="V29" i="7"/>
  <c r="V30" i="7"/>
  <c r="V31" i="7"/>
  <c r="V32" i="7"/>
  <c r="V33" i="7"/>
  <c r="V34" i="7"/>
  <c r="V35" i="7"/>
  <c r="V36" i="7"/>
  <c r="V37" i="7"/>
  <c r="V38" i="7"/>
  <c r="V39" i="7"/>
  <c r="V40" i="7"/>
  <c r="V41" i="7"/>
  <c r="V42" i="7"/>
  <c r="C66" i="7"/>
  <c r="C67" i="7"/>
  <c r="C70" i="7"/>
  <c r="C71" i="7"/>
  <c r="C74" i="7"/>
  <c r="C75" i="7"/>
  <c r="C78" i="7"/>
  <c r="C79" i="7"/>
  <c r="C82" i="7"/>
  <c r="A26" i="7"/>
  <c r="A46" i="7" s="1"/>
  <c r="A66" i="7" s="1"/>
  <c r="A104" i="7" s="1"/>
  <c r="A130" i="7" s="1"/>
  <c r="A150" i="7" s="1"/>
  <c r="A175" i="7" s="1"/>
  <c r="A197" i="7" s="1"/>
  <c r="A222" i="7" s="1"/>
  <c r="A247" i="7" s="1"/>
  <c r="A273" i="7" s="1"/>
  <c r="A294" i="7" s="1"/>
  <c r="A314" i="7" s="1"/>
  <c r="A27" i="7"/>
  <c r="A47" i="7" s="1"/>
  <c r="A67" i="7" s="1"/>
  <c r="A105" i="7" s="1"/>
  <c r="A131" i="7" s="1"/>
  <c r="A151" i="7" s="1"/>
  <c r="A176" i="7" s="1"/>
  <c r="A198" i="7" s="1"/>
  <c r="A223" i="7" s="1"/>
  <c r="A248" i="7" s="1"/>
  <c r="A274" i="7" s="1"/>
  <c r="A295" i="7" s="1"/>
  <c r="A315" i="7" s="1"/>
  <c r="A28" i="7"/>
  <c r="A48" i="7" s="1"/>
  <c r="A68" i="7" s="1"/>
  <c r="A106" i="7" s="1"/>
  <c r="A132" i="7" s="1"/>
  <c r="A152" i="7" s="1"/>
  <c r="A177" i="7" s="1"/>
  <c r="A199" i="7" s="1"/>
  <c r="A224" i="7" s="1"/>
  <c r="A249" i="7" s="1"/>
  <c r="A275" i="7" s="1"/>
  <c r="A296" i="7" s="1"/>
  <c r="A316" i="7" s="1"/>
  <c r="A29" i="7"/>
  <c r="A49" i="7" s="1"/>
  <c r="A69" i="7" s="1"/>
  <c r="A107" i="7" s="1"/>
  <c r="A133" i="7" s="1"/>
  <c r="A153" i="7" s="1"/>
  <c r="A178" i="7" s="1"/>
  <c r="A200" i="7" s="1"/>
  <c r="A225" i="7" s="1"/>
  <c r="A250" i="7" s="1"/>
  <c r="A276" i="7" s="1"/>
  <c r="A297" i="7" s="1"/>
  <c r="A317" i="7" s="1"/>
  <c r="A30" i="7"/>
  <c r="A50" i="7" s="1"/>
  <c r="A70" i="7" s="1"/>
  <c r="A108" i="7" s="1"/>
  <c r="A134" i="7" s="1"/>
  <c r="A154" i="7" s="1"/>
  <c r="A179" i="7" s="1"/>
  <c r="A201" i="7" s="1"/>
  <c r="A226" i="7" s="1"/>
  <c r="A251" i="7" s="1"/>
  <c r="A277" i="7" s="1"/>
  <c r="A298" i="7" s="1"/>
  <c r="A318" i="7" s="1"/>
  <c r="A31" i="7"/>
  <c r="A51" i="7" s="1"/>
  <c r="A71" i="7" s="1"/>
  <c r="A109" i="7" s="1"/>
  <c r="A135" i="7" s="1"/>
  <c r="A155" i="7" s="1"/>
  <c r="A180" i="7" s="1"/>
  <c r="A202" i="7" s="1"/>
  <c r="A227" i="7" s="1"/>
  <c r="A252" i="7" s="1"/>
  <c r="A278" i="7" s="1"/>
  <c r="A299" i="7" s="1"/>
  <c r="A319" i="7" s="1"/>
  <c r="A32" i="7"/>
  <c r="A52" i="7" s="1"/>
  <c r="A72" i="7" s="1"/>
  <c r="A110" i="7" s="1"/>
  <c r="A136" i="7" s="1"/>
  <c r="A156" i="7" s="1"/>
  <c r="A181" i="7" s="1"/>
  <c r="A203" i="7" s="1"/>
  <c r="A228" i="7" s="1"/>
  <c r="A253" i="7" s="1"/>
  <c r="A279" i="7" s="1"/>
  <c r="A300" i="7" s="1"/>
  <c r="A320" i="7" s="1"/>
  <c r="A33" i="7"/>
  <c r="A53" i="7" s="1"/>
  <c r="A73" i="7" s="1"/>
  <c r="A111" i="7" s="1"/>
  <c r="A137" i="7" s="1"/>
  <c r="A157" i="7" s="1"/>
  <c r="A182" i="7" s="1"/>
  <c r="A204" i="7" s="1"/>
  <c r="A229" i="7" s="1"/>
  <c r="A254" i="7" s="1"/>
  <c r="A280" i="7" s="1"/>
  <c r="A301" i="7" s="1"/>
  <c r="A321" i="7" s="1"/>
  <c r="A34" i="7"/>
  <c r="A54" i="7" s="1"/>
  <c r="A74" i="7" s="1"/>
  <c r="A112" i="7" s="1"/>
  <c r="A138" i="7" s="1"/>
  <c r="A158" i="7" s="1"/>
  <c r="A183" i="7" s="1"/>
  <c r="A205" i="7" s="1"/>
  <c r="A230" i="7" s="1"/>
  <c r="A255" i="7" s="1"/>
  <c r="A281" i="7" s="1"/>
  <c r="A302" i="7" s="1"/>
  <c r="A322" i="7" s="1"/>
  <c r="A35" i="7"/>
  <c r="A55" i="7" s="1"/>
  <c r="A75" i="7" s="1"/>
  <c r="A113" i="7" s="1"/>
  <c r="A139" i="7" s="1"/>
  <c r="A159" i="7" s="1"/>
  <c r="A184" i="7" s="1"/>
  <c r="A206" i="7" s="1"/>
  <c r="A231" i="7" s="1"/>
  <c r="A256" i="7" s="1"/>
  <c r="A282" i="7" s="1"/>
  <c r="A303" i="7" s="1"/>
  <c r="A323" i="7" s="1"/>
  <c r="A36" i="7"/>
  <c r="A56" i="7" s="1"/>
  <c r="A76" i="7" s="1"/>
  <c r="A114" i="7" s="1"/>
  <c r="A140" i="7" s="1"/>
  <c r="A160" i="7" s="1"/>
  <c r="A185" i="7" s="1"/>
  <c r="A207" i="7" s="1"/>
  <c r="A232" i="7" s="1"/>
  <c r="A257" i="7" s="1"/>
  <c r="A283" i="7" s="1"/>
  <c r="A304" i="7" s="1"/>
  <c r="A324" i="7" s="1"/>
  <c r="A37" i="7"/>
  <c r="A57" i="7" s="1"/>
  <c r="A77" i="7" s="1"/>
  <c r="A115" i="7" s="1"/>
  <c r="A141" i="7" s="1"/>
  <c r="A161" i="7" s="1"/>
  <c r="A186" i="7" s="1"/>
  <c r="A208" i="7" s="1"/>
  <c r="A233" i="7" s="1"/>
  <c r="A258" i="7" s="1"/>
  <c r="A284" i="7" s="1"/>
  <c r="A305" i="7" s="1"/>
  <c r="A325" i="7" s="1"/>
  <c r="A38" i="7"/>
  <c r="A58" i="7" s="1"/>
  <c r="A78" i="7" s="1"/>
  <c r="A116" i="7" s="1"/>
  <c r="A142" i="7" s="1"/>
  <c r="A162" i="7" s="1"/>
  <c r="A187" i="7" s="1"/>
  <c r="A209" i="7" s="1"/>
  <c r="A234" i="7" s="1"/>
  <c r="A259" i="7" s="1"/>
  <c r="A285" i="7" s="1"/>
  <c r="A306" i="7" s="1"/>
  <c r="A326" i="7" s="1"/>
  <c r="A39" i="7"/>
  <c r="A59" i="7" s="1"/>
  <c r="A79" i="7" s="1"/>
  <c r="A117" i="7" s="1"/>
  <c r="A143" i="7" s="1"/>
  <c r="A163" i="7" s="1"/>
  <c r="A188" i="7" s="1"/>
  <c r="A210" i="7" s="1"/>
  <c r="A235" i="7" s="1"/>
  <c r="A260" i="7" s="1"/>
  <c r="A286" i="7" s="1"/>
  <c r="A307" i="7" s="1"/>
  <c r="A327" i="7" s="1"/>
  <c r="A40" i="7"/>
  <c r="A60" i="7" s="1"/>
  <c r="A80" i="7" s="1"/>
  <c r="A118" i="7" s="1"/>
  <c r="A144" i="7" s="1"/>
  <c r="A164" i="7" s="1"/>
  <c r="A189" i="7" s="1"/>
  <c r="A211" i="7" s="1"/>
  <c r="A236" i="7" s="1"/>
  <c r="A261" i="7" s="1"/>
  <c r="A287" i="7" s="1"/>
  <c r="A308" i="7" s="1"/>
  <c r="A328" i="7" s="1"/>
  <c r="A41" i="7"/>
  <c r="A61" i="7" s="1"/>
  <c r="A81" i="7" s="1"/>
  <c r="A119" i="7" s="1"/>
  <c r="A145" i="7" s="1"/>
  <c r="A165" i="7" s="1"/>
  <c r="A190" i="7" s="1"/>
  <c r="A212" i="7" s="1"/>
  <c r="A237" i="7" s="1"/>
  <c r="A262" i="7" s="1"/>
  <c r="A288" i="7" s="1"/>
  <c r="A309" i="7" s="1"/>
  <c r="A329" i="7" s="1"/>
  <c r="A42" i="7"/>
  <c r="A62" i="7" s="1"/>
  <c r="A82" i="7" s="1"/>
  <c r="A120" i="7" s="1"/>
  <c r="A146" i="7" s="1"/>
  <c r="A166" i="7" s="1"/>
  <c r="A191" i="7" s="1"/>
  <c r="A213" i="7" s="1"/>
  <c r="A238" i="7" s="1"/>
  <c r="A263" i="7" s="1"/>
  <c r="A289" i="7" s="1"/>
  <c r="A310" i="7" s="1"/>
  <c r="A330" i="7" s="1"/>
  <c r="W5" i="7"/>
  <c r="W6" i="7"/>
  <c r="W7" i="7"/>
  <c r="W8" i="7"/>
  <c r="I49" i="7" s="1"/>
  <c r="W9" i="7"/>
  <c r="W10" i="7"/>
  <c r="W11" i="7"/>
  <c r="W12" i="7"/>
  <c r="I53" i="7" s="1"/>
  <c r="W13" i="7"/>
  <c r="W14" i="7"/>
  <c r="W15" i="7"/>
  <c r="W16" i="7"/>
  <c r="I57" i="7" s="1"/>
  <c r="W17" i="7"/>
  <c r="W18" i="7"/>
  <c r="W19" i="7"/>
  <c r="W20" i="7"/>
  <c r="I61" i="7" s="1"/>
  <c r="W21" i="7"/>
  <c r="V5" i="7"/>
  <c r="Y5" i="7" s="1"/>
  <c r="V6" i="7"/>
  <c r="Y6" i="7" s="1"/>
  <c r="K223" i="7" s="1"/>
  <c r="V7" i="7"/>
  <c r="Y7" i="7" s="1"/>
  <c r="V8" i="7"/>
  <c r="Y8" i="7" s="1"/>
  <c r="G225" i="7" s="1"/>
  <c r="V9" i="7"/>
  <c r="Y9" i="7" s="1"/>
  <c r="G226" i="7" s="1"/>
  <c r="V10" i="7"/>
  <c r="Y10" i="7" s="1"/>
  <c r="V11" i="7"/>
  <c r="Y11" i="7" s="1"/>
  <c r="V12" i="7"/>
  <c r="Y12" i="7" s="1"/>
  <c r="G229" i="7" s="1"/>
  <c r="V13" i="7"/>
  <c r="Y13" i="7" s="1"/>
  <c r="G230" i="7" s="1"/>
  <c r="V14" i="7"/>
  <c r="Y14" i="7" s="1"/>
  <c r="K231" i="7" s="1"/>
  <c r="V15" i="7"/>
  <c r="Y15" i="7" s="1"/>
  <c r="V16" i="7"/>
  <c r="Y16" i="7" s="1"/>
  <c r="G233" i="7" s="1"/>
  <c r="V17" i="7"/>
  <c r="Y17" i="7" s="1"/>
  <c r="G234" i="7" s="1"/>
  <c r="V18" i="7"/>
  <c r="Y18" i="7" s="1"/>
  <c r="V19" i="7"/>
  <c r="Y19" i="7" s="1"/>
  <c r="V20" i="7"/>
  <c r="Y20" i="7" s="1"/>
  <c r="G237" i="7" s="1"/>
  <c r="V21" i="7"/>
  <c r="Y21" i="7" s="1"/>
  <c r="G238" i="7" s="1"/>
  <c r="D358" i="6"/>
  <c r="D363" i="6"/>
  <c r="D366" i="6"/>
  <c r="A355" i="6"/>
  <c r="E349" i="6"/>
  <c r="E78" i="1" s="1"/>
  <c r="D341" i="6"/>
  <c r="E50" i="1" s="1"/>
  <c r="A334" i="6"/>
  <c r="A335" i="6" s="1"/>
  <c r="A336" i="6" s="1"/>
  <c r="A337" i="6" s="1"/>
  <c r="L325" i="6"/>
  <c r="L297" i="6"/>
  <c r="L298" i="6"/>
  <c r="L305" i="6"/>
  <c r="L306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I295" i="6"/>
  <c r="I296" i="6"/>
  <c r="I297" i="6"/>
  <c r="I298" i="6"/>
  <c r="I299" i="6"/>
  <c r="I300" i="6"/>
  <c r="I301" i="6"/>
  <c r="I302" i="6"/>
  <c r="I303" i="6"/>
  <c r="I304" i="6"/>
  <c r="I305" i="6"/>
  <c r="I306" i="6"/>
  <c r="I307" i="6"/>
  <c r="I308" i="6"/>
  <c r="I309" i="6"/>
  <c r="I310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E295" i="6"/>
  <c r="E296" i="6"/>
  <c r="E297" i="6"/>
  <c r="E298" i="6"/>
  <c r="E299" i="6"/>
  <c r="E300" i="6"/>
  <c r="E301" i="6"/>
  <c r="E302" i="6"/>
  <c r="E303" i="6"/>
  <c r="E304" i="6"/>
  <c r="E305" i="6"/>
  <c r="E306" i="6"/>
  <c r="E307" i="6"/>
  <c r="E308" i="6"/>
  <c r="E309" i="6"/>
  <c r="E310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C295" i="6"/>
  <c r="L295" i="6" s="1"/>
  <c r="C296" i="6"/>
  <c r="L296" i="6" s="1"/>
  <c r="C297" i="6"/>
  <c r="C298" i="6"/>
  <c r="C299" i="6"/>
  <c r="L299" i="6" s="1"/>
  <c r="C300" i="6"/>
  <c r="L300" i="6" s="1"/>
  <c r="C301" i="6"/>
  <c r="L301" i="6" s="1"/>
  <c r="C302" i="6"/>
  <c r="L302" i="6" s="1"/>
  <c r="C303" i="6"/>
  <c r="L303" i="6" s="1"/>
  <c r="C304" i="6"/>
  <c r="L304" i="6" s="1"/>
  <c r="C305" i="6"/>
  <c r="C306" i="6"/>
  <c r="C307" i="6"/>
  <c r="L307" i="6" s="1"/>
  <c r="C308" i="6"/>
  <c r="L308" i="6" s="1"/>
  <c r="C309" i="6"/>
  <c r="L309" i="6" s="1"/>
  <c r="C310" i="6"/>
  <c r="L310" i="6" s="1"/>
  <c r="L250" i="6"/>
  <c r="D356" i="6" s="1"/>
  <c r="L251" i="6"/>
  <c r="D357" i="6" s="1"/>
  <c r="L258" i="6"/>
  <c r="D364" i="6" s="1"/>
  <c r="L259" i="6"/>
  <c r="D365" i="6" s="1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D248" i="6"/>
  <c r="D249" i="6"/>
  <c r="D250" i="6"/>
  <c r="D251" i="6"/>
  <c r="D252" i="6"/>
  <c r="D253" i="6"/>
  <c r="D254" i="6"/>
  <c r="L254" i="6" s="1"/>
  <c r="D360" i="6" s="1"/>
  <c r="D255" i="6"/>
  <c r="D256" i="6"/>
  <c r="D257" i="6"/>
  <c r="D258" i="6"/>
  <c r="D259" i="6"/>
  <c r="D260" i="6"/>
  <c r="D261" i="6"/>
  <c r="D262" i="6"/>
  <c r="L262" i="6" s="1"/>
  <c r="D368" i="6" s="1"/>
  <c r="E63" i="3" s="1"/>
  <c r="C248" i="6"/>
  <c r="L248" i="6" s="1"/>
  <c r="D354" i="6" s="1"/>
  <c r="C249" i="6"/>
  <c r="L249" i="6" s="1"/>
  <c r="D355" i="6" s="1"/>
  <c r="C250" i="6"/>
  <c r="C251" i="6"/>
  <c r="C252" i="6"/>
  <c r="L252" i="6" s="1"/>
  <c r="C253" i="6"/>
  <c r="L253" i="6" s="1"/>
  <c r="D359" i="6" s="1"/>
  <c r="C254" i="6"/>
  <c r="C255" i="6"/>
  <c r="L255" i="6" s="1"/>
  <c r="D361" i="6" s="1"/>
  <c r="C256" i="6"/>
  <c r="L256" i="6" s="1"/>
  <c r="D362" i="6" s="1"/>
  <c r="C257" i="6"/>
  <c r="L257" i="6" s="1"/>
  <c r="C258" i="6"/>
  <c r="C259" i="6"/>
  <c r="C260" i="6"/>
  <c r="L260" i="6" s="1"/>
  <c r="C261" i="6"/>
  <c r="L261" i="6" s="1"/>
  <c r="D367" i="6" s="1"/>
  <c r="C262" i="6"/>
  <c r="C263" i="6"/>
  <c r="K198" i="6"/>
  <c r="J203" i="6"/>
  <c r="I198" i="6"/>
  <c r="G198" i="6"/>
  <c r="F203" i="6"/>
  <c r="E198" i="6"/>
  <c r="C198" i="6"/>
  <c r="A197" i="6"/>
  <c r="A222" i="6" s="1"/>
  <c r="A247" i="6" s="1"/>
  <c r="A273" i="6" s="1"/>
  <c r="A294" i="6" s="1"/>
  <c r="A314" i="6" s="1"/>
  <c r="A198" i="6"/>
  <c r="A223" i="6" s="1"/>
  <c r="A248" i="6" s="1"/>
  <c r="A274" i="6" s="1"/>
  <c r="A295" i="6" s="1"/>
  <c r="A315" i="6" s="1"/>
  <c r="A202" i="6"/>
  <c r="A227" i="6" s="1"/>
  <c r="A252" i="6" s="1"/>
  <c r="A278" i="6" s="1"/>
  <c r="A299" i="6" s="1"/>
  <c r="A319" i="6" s="1"/>
  <c r="A206" i="6"/>
  <c r="A231" i="6" s="1"/>
  <c r="A256" i="6" s="1"/>
  <c r="A282" i="6" s="1"/>
  <c r="A303" i="6" s="1"/>
  <c r="A323" i="6" s="1"/>
  <c r="A209" i="6"/>
  <c r="A234" i="6" s="1"/>
  <c r="A259" i="6" s="1"/>
  <c r="A285" i="6" s="1"/>
  <c r="A306" i="6" s="1"/>
  <c r="A326" i="6" s="1"/>
  <c r="A210" i="6"/>
  <c r="A235" i="6" s="1"/>
  <c r="A260" i="6" s="1"/>
  <c r="A286" i="6" s="1"/>
  <c r="A307" i="6" s="1"/>
  <c r="A327" i="6" s="1"/>
  <c r="A213" i="6"/>
  <c r="A238" i="6" s="1"/>
  <c r="A263" i="6" s="1"/>
  <c r="A289" i="6" s="1"/>
  <c r="A310" i="6" s="1"/>
  <c r="A330" i="6" s="1"/>
  <c r="M180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A175" i="6"/>
  <c r="A176" i="6"/>
  <c r="A177" i="6"/>
  <c r="A199" i="6" s="1"/>
  <c r="A224" i="6" s="1"/>
  <c r="A249" i="6" s="1"/>
  <c r="A275" i="6" s="1"/>
  <c r="A296" i="6" s="1"/>
  <c r="A316" i="6" s="1"/>
  <c r="A178" i="6"/>
  <c r="A200" i="6" s="1"/>
  <c r="A225" i="6" s="1"/>
  <c r="A250" i="6" s="1"/>
  <c r="A276" i="6" s="1"/>
  <c r="A297" i="6" s="1"/>
  <c r="A317" i="6" s="1"/>
  <c r="A179" i="6"/>
  <c r="A201" i="6" s="1"/>
  <c r="A226" i="6" s="1"/>
  <c r="A251" i="6" s="1"/>
  <c r="A277" i="6" s="1"/>
  <c r="A298" i="6" s="1"/>
  <c r="A318" i="6" s="1"/>
  <c r="A180" i="6"/>
  <c r="A181" i="6"/>
  <c r="A203" i="6" s="1"/>
  <c r="A228" i="6" s="1"/>
  <c r="A253" i="6" s="1"/>
  <c r="A279" i="6" s="1"/>
  <c r="A300" i="6" s="1"/>
  <c r="A320" i="6" s="1"/>
  <c r="A182" i="6"/>
  <c r="A204" i="6" s="1"/>
  <c r="A229" i="6" s="1"/>
  <c r="A254" i="6" s="1"/>
  <c r="A280" i="6" s="1"/>
  <c r="A301" i="6" s="1"/>
  <c r="A321" i="6" s="1"/>
  <c r="A183" i="6"/>
  <c r="A205" i="6" s="1"/>
  <c r="A230" i="6" s="1"/>
  <c r="A255" i="6" s="1"/>
  <c r="A281" i="6" s="1"/>
  <c r="A302" i="6" s="1"/>
  <c r="A322" i="6" s="1"/>
  <c r="A184" i="6"/>
  <c r="A185" i="6"/>
  <c r="A207" i="6" s="1"/>
  <c r="A232" i="6" s="1"/>
  <c r="A257" i="6" s="1"/>
  <c r="A283" i="6" s="1"/>
  <c r="A304" i="6" s="1"/>
  <c r="A324" i="6" s="1"/>
  <c r="A186" i="6"/>
  <c r="A208" i="6" s="1"/>
  <c r="A233" i="6" s="1"/>
  <c r="A258" i="6" s="1"/>
  <c r="A284" i="6" s="1"/>
  <c r="A305" i="6" s="1"/>
  <c r="A325" i="6" s="1"/>
  <c r="A187" i="6"/>
  <c r="A188" i="6"/>
  <c r="A189" i="6"/>
  <c r="A211" i="6" s="1"/>
  <c r="A236" i="6" s="1"/>
  <c r="A261" i="6" s="1"/>
  <c r="A287" i="6" s="1"/>
  <c r="A308" i="6" s="1"/>
  <c r="A328" i="6" s="1"/>
  <c r="A190" i="6"/>
  <c r="A212" i="6" s="1"/>
  <c r="A237" i="6" s="1"/>
  <c r="A262" i="6" s="1"/>
  <c r="A288" i="6" s="1"/>
  <c r="A309" i="6" s="1"/>
  <c r="A329" i="6" s="1"/>
  <c r="A191" i="6"/>
  <c r="L155" i="6"/>
  <c r="D339" i="6" s="1"/>
  <c r="E48" i="1" s="1"/>
  <c r="L159" i="6"/>
  <c r="D343" i="6" s="1"/>
  <c r="E52" i="1" s="1"/>
  <c r="L165" i="6"/>
  <c r="D349" i="6" s="1"/>
  <c r="E58" i="1" s="1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D150" i="6"/>
  <c r="D151" i="6"/>
  <c r="L151" i="6" s="1"/>
  <c r="D335" i="6" s="1"/>
  <c r="E44" i="1" s="1"/>
  <c r="D152" i="6"/>
  <c r="D153" i="6"/>
  <c r="L153" i="6" s="1"/>
  <c r="D337" i="6" s="1"/>
  <c r="E46" i="1" s="1"/>
  <c r="D154" i="6"/>
  <c r="D155" i="6"/>
  <c r="D156" i="6"/>
  <c r="D157" i="6"/>
  <c r="L157" i="6" s="1"/>
  <c r="D158" i="6"/>
  <c r="D159" i="6"/>
  <c r="D160" i="6"/>
  <c r="D161" i="6"/>
  <c r="L161" i="6" s="1"/>
  <c r="D345" i="6" s="1"/>
  <c r="E54" i="1" s="1"/>
  <c r="D162" i="6"/>
  <c r="D163" i="6"/>
  <c r="D164" i="6"/>
  <c r="D165" i="6"/>
  <c r="D166" i="6"/>
  <c r="C150" i="6"/>
  <c r="C151" i="6"/>
  <c r="C152" i="6"/>
  <c r="L152" i="6" s="1"/>
  <c r="D336" i="6" s="1"/>
  <c r="E45" i="1" s="1"/>
  <c r="C153" i="6"/>
  <c r="C154" i="6"/>
  <c r="C155" i="6"/>
  <c r="C156" i="6"/>
  <c r="L156" i="6" s="1"/>
  <c r="D340" i="6" s="1"/>
  <c r="E49" i="1" s="1"/>
  <c r="C157" i="6"/>
  <c r="C158" i="6"/>
  <c r="C159" i="6"/>
  <c r="C160" i="6"/>
  <c r="L160" i="6" s="1"/>
  <c r="D344" i="6" s="1"/>
  <c r="E53" i="1" s="1"/>
  <c r="C161" i="6"/>
  <c r="C162" i="6"/>
  <c r="C163" i="6"/>
  <c r="C164" i="6"/>
  <c r="L164" i="6" s="1"/>
  <c r="D348" i="6" s="1"/>
  <c r="E57" i="1" s="1"/>
  <c r="C165" i="6"/>
  <c r="C166" i="6"/>
  <c r="W130" i="6"/>
  <c r="W131" i="6"/>
  <c r="W132" i="6"/>
  <c r="W133" i="6"/>
  <c r="W134" i="6"/>
  <c r="W135" i="6"/>
  <c r="W136" i="6"/>
  <c r="W137" i="6"/>
  <c r="W138" i="6"/>
  <c r="W139" i="6"/>
  <c r="W140" i="6"/>
  <c r="W141" i="6"/>
  <c r="W142" i="6"/>
  <c r="W143" i="6"/>
  <c r="W144" i="6"/>
  <c r="W145" i="6"/>
  <c r="W146" i="6"/>
  <c r="V130" i="6"/>
  <c r="V131" i="6"/>
  <c r="V132" i="6"/>
  <c r="V133" i="6"/>
  <c r="V134" i="6"/>
  <c r="V135" i="6"/>
  <c r="V136" i="6"/>
  <c r="V137" i="6"/>
  <c r="V138" i="6"/>
  <c r="V139" i="6"/>
  <c r="V140" i="6"/>
  <c r="V141" i="6"/>
  <c r="V142" i="6"/>
  <c r="V143" i="6"/>
  <c r="V144" i="6"/>
  <c r="V145" i="6"/>
  <c r="V146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K105" i="6"/>
  <c r="K107" i="6"/>
  <c r="K111" i="6"/>
  <c r="K115" i="6"/>
  <c r="K117" i="6"/>
  <c r="K119" i="6"/>
  <c r="J106" i="6"/>
  <c r="J107" i="6"/>
  <c r="J110" i="6"/>
  <c r="J111" i="6"/>
  <c r="J115" i="6"/>
  <c r="J119" i="6"/>
  <c r="I105" i="6"/>
  <c r="I107" i="6"/>
  <c r="I110" i="6"/>
  <c r="I111" i="6"/>
  <c r="I114" i="6"/>
  <c r="I115" i="6"/>
  <c r="I119" i="6"/>
  <c r="H108" i="6"/>
  <c r="H113" i="6"/>
  <c r="H114" i="6"/>
  <c r="H118" i="6"/>
  <c r="G107" i="6"/>
  <c r="G111" i="6"/>
  <c r="G113" i="6"/>
  <c r="G115" i="6"/>
  <c r="G117" i="6"/>
  <c r="G119" i="6"/>
  <c r="F106" i="6"/>
  <c r="F107" i="6"/>
  <c r="F111" i="6"/>
  <c r="F115" i="6"/>
  <c r="F118" i="6"/>
  <c r="F119" i="6"/>
  <c r="E105" i="6"/>
  <c r="E106" i="6"/>
  <c r="E107" i="6"/>
  <c r="E110" i="6"/>
  <c r="E111" i="6"/>
  <c r="E115" i="6"/>
  <c r="E117" i="6"/>
  <c r="E119" i="6"/>
  <c r="D105" i="6"/>
  <c r="D109" i="6"/>
  <c r="D110" i="6"/>
  <c r="D114" i="6"/>
  <c r="C107" i="6"/>
  <c r="C109" i="6"/>
  <c r="C111" i="6"/>
  <c r="C113" i="6"/>
  <c r="C115" i="6"/>
  <c r="C119" i="6"/>
  <c r="K66" i="6"/>
  <c r="K69" i="6"/>
  <c r="K70" i="6"/>
  <c r="K74" i="6"/>
  <c r="K81" i="6"/>
  <c r="K82" i="6"/>
  <c r="J67" i="6"/>
  <c r="J69" i="6"/>
  <c r="J71" i="6"/>
  <c r="J73" i="6"/>
  <c r="J75" i="6"/>
  <c r="J79" i="6"/>
  <c r="I67" i="6"/>
  <c r="I70" i="6"/>
  <c r="I71" i="6"/>
  <c r="I74" i="6"/>
  <c r="I75" i="6"/>
  <c r="I78" i="6"/>
  <c r="I79" i="6"/>
  <c r="H66" i="6"/>
  <c r="H67" i="6"/>
  <c r="H71" i="6"/>
  <c r="H73" i="6"/>
  <c r="H74" i="6"/>
  <c r="H75" i="6"/>
  <c r="H77" i="6"/>
  <c r="H78" i="6"/>
  <c r="H79" i="6"/>
  <c r="H82" i="6"/>
  <c r="G66" i="6"/>
  <c r="G70" i="6"/>
  <c r="G77" i="6"/>
  <c r="G78" i="6"/>
  <c r="G81" i="6"/>
  <c r="G82" i="6"/>
  <c r="F67" i="6"/>
  <c r="F69" i="6"/>
  <c r="F71" i="6"/>
  <c r="F75" i="6"/>
  <c r="F79" i="6"/>
  <c r="F80" i="6"/>
  <c r="F81" i="6"/>
  <c r="E66" i="6"/>
  <c r="E67" i="6"/>
  <c r="E68" i="6"/>
  <c r="E70" i="6"/>
  <c r="E71" i="6"/>
  <c r="E74" i="6"/>
  <c r="E75" i="6"/>
  <c r="E79" i="6"/>
  <c r="E82" i="6"/>
  <c r="D67" i="6"/>
  <c r="D69" i="6"/>
  <c r="D70" i="6"/>
  <c r="D71" i="6"/>
  <c r="D73" i="6"/>
  <c r="D74" i="6"/>
  <c r="D75" i="6"/>
  <c r="D78" i="6"/>
  <c r="D79" i="6"/>
  <c r="C66" i="6"/>
  <c r="C73" i="6"/>
  <c r="C74" i="6"/>
  <c r="C77" i="6"/>
  <c r="C78" i="6"/>
  <c r="C82" i="6"/>
  <c r="R60" i="6"/>
  <c r="N56" i="6"/>
  <c r="M60" i="6"/>
  <c r="K48" i="6"/>
  <c r="K52" i="6"/>
  <c r="K54" i="6"/>
  <c r="K59" i="6"/>
  <c r="J47" i="6"/>
  <c r="J58" i="6"/>
  <c r="I52" i="6"/>
  <c r="I56" i="6"/>
  <c r="I61" i="6"/>
  <c r="H51" i="6"/>
  <c r="H55" i="6"/>
  <c r="H56" i="6"/>
  <c r="H60" i="6"/>
  <c r="E123" i="2" s="1"/>
  <c r="G48" i="6"/>
  <c r="G50" i="6"/>
  <c r="G55" i="6"/>
  <c r="G59" i="6"/>
  <c r="G60" i="6"/>
  <c r="F53" i="6"/>
  <c r="F54" i="6"/>
  <c r="F59" i="6"/>
  <c r="E46" i="6"/>
  <c r="E48" i="6"/>
  <c r="E52" i="6"/>
  <c r="E58" i="6"/>
  <c r="D47" i="6"/>
  <c r="D51" i="6"/>
  <c r="D52" i="6"/>
  <c r="D56" i="6"/>
  <c r="E35" i="2" s="1"/>
  <c r="D61" i="6"/>
  <c r="C46" i="6"/>
  <c r="C51" i="6"/>
  <c r="C55" i="6"/>
  <c r="C56" i="6"/>
  <c r="C60" i="6"/>
  <c r="E18" i="2" s="1"/>
  <c r="A49" i="6"/>
  <c r="A69" i="6" s="1"/>
  <c r="A50" i="6"/>
  <c r="A70" i="6" s="1"/>
  <c r="A53" i="6"/>
  <c r="A73" i="6" s="1"/>
  <c r="A55" i="6"/>
  <c r="A75" i="6" s="1"/>
  <c r="A57" i="6"/>
  <c r="A77" i="6" s="1"/>
  <c r="A59" i="6"/>
  <c r="A79" i="6" s="1"/>
  <c r="A61" i="6"/>
  <c r="A81" i="6" s="1"/>
  <c r="X30" i="6"/>
  <c r="M179" i="6" s="1"/>
  <c r="X31" i="6"/>
  <c r="X34" i="6"/>
  <c r="M183" i="6" s="1"/>
  <c r="X35" i="6"/>
  <c r="M184" i="6" s="1"/>
  <c r="X39" i="6"/>
  <c r="M188" i="6" s="1"/>
  <c r="W26" i="6"/>
  <c r="W27" i="6"/>
  <c r="K67" i="6" s="1"/>
  <c r="W28" i="6"/>
  <c r="J68" i="6" s="1"/>
  <c r="W29" i="6"/>
  <c r="G69" i="6" s="1"/>
  <c r="W30" i="6"/>
  <c r="W31" i="6"/>
  <c r="K71" i="6" s="1"/>
  <c r="W32" i="6"/>
  <c r="G72" i="6" s="1"/>
  <c r="W33" i="6"/>
  <c r="K73" i="6" s="1"/>
  <c r="W34" i="6"/>
  <c r="W35" i="6"/>
  <c r="K75" i="6" s="1"/>
  <c r="W36" i="6"/>
  <c r="W37" i="6"/>
  <c r="J77" i="6" s="1"/>
  <c r="W38" i="6"/>
  <c r="W39" i="6"/>
  <c r="K79" i="6" s="1"/>
  <c r="W40" i="6"/>
  <c r="K80" i="6" s="1"/>
  <c r="W41" i="6"/>
  <c r="H81" i="6" s="1"/>
  <c r="W42" i="6"/>
  <c r="V26" i="6"/>
  <c r="V27" i="6"/>
  <c r="V28" i="6"/>
  <c r="V29" i="6"/>
  <c r="V30" i="6"/>
  <c r="V31" i="6"/>
  <c r="V32" i="6"/>
  <c r="V33" i="6"/>
  <c r="V34" i="6"/>
  <c r="V35" i="6"/>
  <c r="V36" i="6"/>
  <c r="V37" i="6"/>
  <c r="V38" i="6"/>
  <c r="V39" i="6"/>
  <c r="V40" i="6"/>
  <c r="V41" i="6"/>
  <c r="V42" i="6"/>
  <c r="A26" i="6"/>
  <c r="A46" i="6" s="1"/>
  <c r="A66" i="6" s="1"/>
  <c r="A27" i="6"/>
  <c r="A47" i="6" s="1"/>
  <c r="A67" i="6" s="1"/>
  <c r="A28" i="6"/>
  <c r="A48" i="6" s="1"/>
  <c r="A68" i="6" s="1"/>
  <c r="A29" i="6"/>
  <c r="A30" i="6"/>
  <c r="A31" i="6"/>
  <c r="A51" i="6" s="1"/>
  <c r="A71" i="6" s="1"/>
  <c r="A32" i="6"/>
  <c r="A52" i="6" s="1"/>
  <c r="A72" i="6" s="1"/>
  <c r="A33" i="6"/>
  <c r="A34" i="6"/>
  <c r="A54" i="6" s="1"/>
  <c r="A74" i="6" s="1"/>
  <c r="A35" i="6"/>
  <c r="A36" i="6"/>
  <c r="A56" i="6" s="1"/>
  <c r="A76" i="6" s="1"/>
  <c r="A37" i="6"/>
  <c r="A38" i="6"/>
  <c r="A58" i="6" s="1"/>
  <c r="A78" i="6" s="1"/>
  <c r="A39" i="6"/>
  <c r="A40" i="6"/>
  <c r="A60" i="6" s="1"/>
  <c r="A80" i="6" s="1"/>
  <c r="A41" i="6"/>
  <c r="A42" i="6"/>
  <c r="A62" i="6" s="1"/>
  <c r="A82" i="6" s="1"/>
  <c r="AA5" i="6"/>
  <c r="AA6" i="6"/>
  <c r="AA7" i="6"/>
  <c r="AA8" i="6"/>
  <c r="AA9" i="6"/>
  <c r="AA10" i="6"/>
  <c r="AA11" i="6"/>
  <c r="AA12" i="6"/>
  <c r="AA13" i="6"/>
  <c r="AA14" i="6"/>
  <c r="AA15" i="6"/>
  <c r="AA16" i="6"/>
  <c r="AA17" i="6"/>
  <c r="AA18" i="6"/>
  <c r="AA19" i="6"/>
  <c r="AA20" i="6"/>
  <c r="AA21" i="6"/>
  <c r="Z7" i="6"/>
  <c r="Z8" i="6"/>
  <c r="Z12" i="6"/>
  <c r="Z16" i="6"/>
  <c r="Z17" i="6"/>
  <c r="L326" i="6" s="1"/>
  <c r="Z19" i="6"/>
  <c r="Z20" i="6"/>
  <c r="Y6" i="6"/>
  <c r="Y7" i="6"/>
  <c r="Y11" i="6"/>
  <c r="Y15" i="6"/>
  <c r="Y18" i="6"/>
  <c r="Y19" i="6"/>
  <c r="X7" i="6"/>
  <c r="X11" i="6"/>
  <c r="X12" i="6"/>
  <c r="X16" i="6"/>
  <c r="X18" i="6"/>
  <c r="W5" i="6"/>
  <c r="W6" i="6"/>
  <c r="W7" i="6"/>
  <c r="H106" i="6" s="1"/>
  <c r="W8" i="6"/>
  <c r="H107" i="6" s="1"/>
  <c r="W9" i="6"/>
  <c r="G108" i="6" s="1"/>
  <c r="W10" i="6"/>
  <c r="W11" i="6"/>
  <c r="F110" i="6" s="1"/>
  <c r="W12" i="6"/>
  <c r="H111" i="6" s="1"/>
  <c r="W13" i="6"/>
  <c r="W14" i="6"/>
  <c r="W15" i="6"/>
  <c r="J114" i="6" s="1"/>
  <c r="W16" i="6"/>
  <c r="H115" i="6" s="1"/>
  <c r="W17" i="6"/>
  <c r="W18" i="6"/>
  <c r="W19" i="6"/>
  <c r="I118" i="6" s="1"/>
  <c r="W20" i="6"/>
  <c r="H119" i="6" s="1"/>
  <c r="W21" i="6"/>
  <c r="V5" i="6"/>
  <c r="Y5" i="6" s="1"/>
  <c r="V6" i="6"/>
  <c r="V7" i="6"/>
  <c r="V8" i="6"/>
  <c r="V9" i="6"/>
  <c r="Y9" i="6" s="1"/>
  <c r="V10" i="6"/>
  <c r="Y10" i="6" s="1"/>
  <c r="V11" i="6"/>
  <c r="V12" i="6"/>
  <c r="V13" i="6"/>
  <c r="Y13" i="6" s="1"/>
  <c r="V14" i="6"/>
  <c r="Y14" i="6" s="1"/>
  <c r="V15" i="6"/>
  <c r="V16" i="6"/>
  <c r="J57" i="6" s="1"/>
  <c r="V17" i="6"/>
  <c r="Y17" i="6" s="1"/>
  <c r="V18" i="6"/>
  <c r="V19" i="6"/>
  <c r="V20" i="6"/>
  <c r="V21" i="6"/>
  <c r="Y21" i="6" s="1"/>
  <c r="D354" i="4"/>
  <c r="D358" i="4"/>
  <c r="D362" i="4"/>
  <c r="A354" i="4"/>
  <c r="A356" i="4"/>
  <c r="A357" i="4"/>
  <c r="A358" i="4"/>
  <c r="A360" i="4"/>
  <c r="A361" i="4"/>
  <c r="A362" i="4"/>
  <c r="A364" i="4"/>
  <c r="A365" i="4"/>
  <c r="A366" i="4"/>
  <c r="A349" i="4"/>
  <c r="A334" i="4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67" i="4" s="1"/>
  <c r="L327" i="4"/>
  <c r="L295" i="4"/>
  <c r="L298" i="4"/>
  <c r="L300" i="4"/>
  <c r="L302" i="4"/>
  <c r="L303" i="4"/>
  <c r="L306" i="4"/>
  <c r="L307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C295" i="4"/>
  <c r="C296" i="4"/>
  <c r="L296" i="4" s="1"/>
  <c r="C297" i="4"/>
  <c r="L297" i="4" s="1"/>
  <c r="C298" i="4"/>
  <c r="C299" i="4"/>
  <c r="L299" i="4" s="1"/>
  <c r="C300" i="4"/>
  <c r="C301" i="4"/>
  <c r="L301" i="4" s="1"/>
  <c r="C302" i="4"/>
  <c r="C303" i="4"/>
  <c r="C304" i="4"/>
  <c r="L304" i="4" s="1"/>
  <c r="C305" i="4"/>
  <c r="L305" i="4" s="1"/>
  <c r="C306" i="4"/>
  <c r="C307" i="4"/>
  <c r="C308" i="4"/>
  <c r="L308" i="4" s="1"/>
  <c r="C309" i="4"/>
  <c r="L309" i="4" s="1"/>
  <c r="C310" i="4"/>
  <c r="C286" i="4"/>
  <c r="E366" i="4" s="1"/>
  <c r="L251" i="4"/>
  <c r="D357" i="4" s="1"/>
  <c r="L255" i="4"/>
  <c r="D361" i="4" s="1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C248" i="4"/>
  <c r="L248" i="4" s="1"/>
  <c r="C249" i="4"/>
  <c r="L249" i="4" s="1"/>
  <c r="D355" i="4" s="1"/>
  <c r="C250" i="4"/>
  <c r="L250" i="4" s="1"/>
  <c r="D356" i="4" s="1"/>
  <c r="C251" i="4"/>
  <c r="C252" i="4"/>
  <c r="L252" i="4" s="1"/>
  <c r="C253" i="4"/>
  <c r="L253" i="4" s="1"/>
  <c r="D359" i="4" s="1"/>
  <c r="C254" i="4"/>
  <c r="L254" i="4" s="1"/>
  <c r="D360" i="4" s="1"/>
  <c r="C255" i="4"/>
  <c r="C256" i="4"/>
  <c r="L256" i="4" s="1"/>
  <c r="C257" i="4"/>
  <c r="L257" i="4" s="1"/>
  <c r="D363" i="4" s="1"/>
  <c r="C258" i="4"/>
  <c r="L258" i="4" s="1"/>
  <c r="D364" i="4" s="1"/>
  <c r="C259" i="4"/>
  <c r="L259" i="4" s="1"/>
  <c r="D365" i="4" s="1"/>
  <c r="C260" i="4"/>
  <c r="L260" i="4" s="1"/>
  <c r="D366" i="4" s="1"/>
  <c r="C261" i="4"/>
  <c r="L261" i="4" s="1"/>
  <c r="D367" i="4" s="1"/>
  <c r="C262" i="4"/>
  <c r="L262" i="4" s="1"/>
  <c r="D368" i="4" s="1"/>
  <c r="D63" i="3" s="1"/>
  <c r="C263" i="4"/>
  <c r="L263" i="4" s="1"/>
  <c r="D369" i="4" s="1"/>
  <c r="D64" i="3" s="1"/>
  <c r="K225" i="4"/>
  <c r="K233" i="4"/>
  <c r="J225" i="4"/>
  <c r="J233" i="4"/>
  <c r="I225" i="4"/>
  <c r="I233" i="4"/>
  <c r="H225" i="4"/>
  <c r="H233" i="4"/>
  <c r="G225" i="4"/>
  <c r="G233" i="4"/>
  <c r="F225" i="4"/>
  <c r="F233" i="4"/>
  <c r="E225" i="4"/>
  <c r="E233" i="4"/>
  <c r="D225" i="4"/>
  <c r="D233" i="4"/>
  <c r="C225" i="4"/>
  <c r="L225" i="4" s="1"/>
  <c r="C356" i="4" s="1"/>
  <c r="C233" i="4"/>
  <c r="L233" i="4" s="1"/>
  <c r="C364" i="4" s="1"/>
  <c r="L200" i="4"/>
  <c r="B356" i="4" s="1"/>
  <c r="K200" i="4"/>
  <c r="K208" i="4"/>
  <c r="J200" i="4"/>
  <c r="J208" i="4"/>
  <c r="I200" i="4"/>
  <c r="I208" i="4"/>
  <c r="H200" i="4"/>
  <c r="H208" i="4"/>
  <c r="G200" i="4"/>
  <c r="G208" i="4"/>
  <c r="F200" i="4"/>
  <c r="F208" i="4"/>
  <c r="E200" i="4"/>
  <c r="E208" i="4"/>
  <c r="D200" i="4"/>
  <c r="D208" i="4"/>
  <c r="C200" i="4"/>
  <c r="C208" i="4"/>
  <c r="L208" i="4" s="1"/>
  <c r="B176" i="4"/>
  <c r="B177" i="4"/>
  <c r="B178" i="4"/>
  <c r="L178" i="4" s="1"/>
  <c r="B179" i="4"/>
  <c r="B180" i="4"/>
  <c r="B181" i="4"/>
  <c r="B182" i="4"/>
  <c r="L182" i="4" s="1"/>
  <c r="B183" i="4"/>
  <c r="B184" i="4"/>
  <c r="B185" i="4"/>
  <c r="B186" i="4"/>
  <c r="L186" i="4" s="1"/>
  <c r="B187" i="4"/>
  <c r="B188" i="4"/>
  <c r="B189" i="4"/>
  <c r="B190" i="4"/>
  <c r="L190" i="4" s="1"/>
  <c r="B191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L150" i="4"/>
  <c r="D334" i="4" s="1"/>
  <c r="D43" i="1" s="1"/>
  <c r="L155" i="4"/>
  <c r="D339" i="4" s="1"/>
  <c r="D48" i="1" s="1"/>
  <c r="L166" i="4"/>
  <c r="D350" i="4" s="1"/>
  <c r="D59" i="1" s="1"/>
  <c r="E150" i="4"/>
  <c r="E151" i="4"/>
  <c r="E152" i="4"/>
  <c r="E153" i="4"/>
  <c r="E154" i="4"/>
  <c r="E155" i="4"/>
  <c r="E156" i="4"/>
  <c r="E157" i="4"/>
  <c r="E158" i="4"/>
  <c r="E159" i="4"/>
  <c r="E160" i="4"/>
  <c r="E161" i="4"/>
  <c r="L161" i="4" s="1"/>
  <c r="D345" i="4" s="1"/>
  <c r="D54" i="1" s="1"/>
  <c r="E162" i="4"/>
  <c r="E163" i="4"/>
  <c r="E164" i="4"/>
  <c r="E165" i="4"/>
  <c r="L165" i="4" s="1"/>
  <c r="D349" i="4" s="1"/>
  <c r="D58" i="1" s="1"/>
  <c r="E166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C150" i="4"/>
  <c r="C151" i="4"/>
  <c r="L151" i="4" s="1"/>
  <c r="D335" i="4" s="1"/>
  <c r="D44" i="1" s="1"/>
  <c r="C152" i="4"/>
  <c r="C153" i="4"/>
  <c r="C154" i="4"/>
  <c r="L154" i="4" s="1"/>
  <c r="D338" i="4" s="1"/>
  <c r="D47" i="1" s="1"/>
  <c r="C155" i="4"/>
  <c r="C156" i="4"/>
  <c r="C157" i="4"/>
  <c r="C158" i="4"/>
  <c r="C159" i="4"/>
  <c r="L159" i="4" s="1"/>
  <c r="D343" i="4" s="1"/>
  <c r="D52" i="1" s="1"/>
  <c r="C160" i="4"/>
  <c r="C161" i="4"/>
  <c r="C162" i="4"/>
  <c r="C163" i="4"/>
  <c r="L163" i="4" s="1"/>
  <c r="D347" i="4" s="1"/>
  <c r="D56" i="1" s="1"/>
  <c r="C164" i="4"/>
  <c r="C165" i="4"/>
  <c r="C166" i="4"/>
  <c r="W130" i="4"/>
  <c r="W131" i="4"/>
  <c r="W132" i="4"/>
  <c r="W133" i="4"/>
  <c r="W134" i="4"/>
  <c r="W135" i="4"/>
  <c r="W136" i="4"/>
  <c r="W137" i="4"/>
  <c r="W138" i="4"/>
  <c r="W139" i="4"/>
  <c r="W140" i="4"/>
  <c r="W141" i="4"/>
  <c r="W142" i="4"/>
  <c r="W143" i="4"/>
  <c r="W144" i="4"/>
  <c r="W145" i="4"/>
  <c r="W146" i="4"/>
  <c r="V130" i="4"/>
  <c r="V131" i="4"/>
  <c r="V132" i="4"/>
  <c r="V133" i="4"/>
  <c r="V134" i="4"/>
  <c r="V135" i="4"/>
  <c r="V136" i="4"/>
  <c r="V137" i="4"/>
  <c r="V138" i="4"/>
  <c r="V139" i="4"/>
  <c r="V140" i="4"/>
  <c r="V141" i="4"/>
  <c r="V142" i="4"/>
  <c r="V143" i="4"/>
  <c r="V144" i="4"/>
  <c r="V145" i="4"/>
  <c r="V146" i="4"/>
  <c r="K105" i="4"/>
  <c r="K106" i="4"/>
  <c r="K109" i="4"/>
  <c r="K112" i="4"/>
  <c r="K113" i="4"/>
  <c r="K116" i="4"/>
  <c r="K117" i="4"/>
  <c r="J104" i="4"/>
  <c r="J105" i="4"/>
  <c r="J109" i="4"/>
  <c r="J111" i="4"/>
  <c r="J113" i="4"/>
  <c r="J115" i="4"/>
  <c r="J116" i="4"/>
  <c r="J117" i="4"/>
  <c r="I104" i="4"/>
  <c r="I105" i="4"/>
  <c r="I109" i="4"/>
  <c r="I111" i="4"/>
  <c r="I113" i="4"/>
  <c r="I115" i="4"/>
  <c r="I116" i="4"/>
  <c r="I117" i="4"/>
  <c r="I120" i="4"/>
  <c r="H104" i="4"/>
  <c r="H108" i="4"/>
  <c r="H114" i="4"/>
  <c r="H115" i="4"/>
  <c r="H119" i="4"/>
  <c r="H120" i="4"/>
  <c r="G105" i="4"/>
  <c r="G107" i="4"/>
  <c r="G109" i="4"/>
  <c r="G113" i="4"/>
  <c r="G114" i="4"/>
  <c r="G117" i="4"/>
  <c r="G118" i="4"/>
  <c r="G119" i="4"/>
  <c r="F105" i="4"/>
  <c r="F107" i="4"/>
  <c r="F109" i="4"/>
  <c r="F113" i="4"/>
  <c r="F114" i="4"/>
  <c r="F117" i="4"/>
  <c r="F118" i="4"/>
  <c r="F119" i="4"/>
  <c r="E105" i="4"/>
  <c r="E106" i="4"/>
  <c r="E108" i="4"/>
  <c r="E109" i="4"/>
  <c r="E112" i="4"/>
  <c r="E113" i="4"/>
  <c r="E117" i="4"/>
  <c r="D105" i="4"/>
  <c r="D107" i="4"/>
  <c r="D109" i="4"/>
  <c r="D111" i="4"/>
  <c r="D112" i="4"/>
  <c r="D113" i="4"/>
  <c r="D116" i="4"/>
  <c r="D117" i="4"/>
  <c r="C104" i="4"/>
  <c r="C106" i="4"/>
  <c r="C110" i="4"/>
  <c r="C111" i="4"/>
  <c r="C115" i="4"/>
  <c r="C116" i="4"/>
  <c r="C120" i="4"/>
  <c r="W26" i="4"/>
  <c r="K66" i="4" s="1"/>
  <c r="W27" i="4"/>
  <c r="W28" i="4"/>
  <c r="K68" i="4" s="1"/>
  <c r="W29" i="4"/>
  <c r="W30" i="4"/>
  <c r="K70" i="4" s="1"/>
  <c r="W31" i="4"/>
  <c r="W32" i="4"/>
  <c r="K72" i="4" s="1"/>
  <c r="W33" i="4"/>
  <c r="J73" i="4" s="1"/>
  <c r="W34" i="4"/>
  <c r="K74" i="4" s="1"/>
  <c r="W35" i="4"/>
  <c r="W36" i="4"/>
  <c r="K76" i="4" s="1"/>
  <c r="W37" i="4"/>
  <c r="J77" i="4" s="1"/>
  <c r="W38" i="4"/>
  <c r="K78" i="4" s="1"/>
  <c r="W39" i="4"/>
  <c r="W40" i="4"/>
  <c r="K80" i="4" s="1"/>
  <c r="W41" i="4"/>
  <c r="W42" i="4"/>
  <c r="K82" i="4" s="1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C66" i="4"/>
  <c r="C68" i="4"/>
  <c r="C70" i="4"/>
  <c r="C72" i="4"/>
  <c r="C74" i="4"/>
  <c r="C76" i="4"/>
  <c r="C77" i="4"/>
  <c r="C78" i="4"/>
  <c r="C80" i="4"/>
  <c r="C82" i="4"/>
  <c r="S46" i="4"/>
  <c r="K48" i="4"/>
  <c r="D174" i="2" s="1"/>
  <c r="K49" i="4"/>
  <c r="K53" i="4"/>
  <c r="K55" i="4"/>
  <c r="K59" i="4"/>
  <c r="J47" i="4"/>
  <c r="J48" i="4"/>
  <c r="J50" i="4"/>
  <c r="J54" i="4"/>
  <c r="J58" i="4"/>
  <c r="J59" i="4"/>
  <c r="I46" i="4"/>
  <c r="D130" i="2" s="1"/>
  <c r="I47" i="4"/>
  <c r="I51" i="4"/>
  <c r="D135" i="2" s="1"/>
  <c r="I53" i="4"/>
  <c r="I54" i="4"/>
  <c r="D138" i="2" s="1"/>
  <c r="I57" i="4"/>
  <c r="I58" i="4"/>
  <c r="I62" i="4"/>
  <c r="D146" i="2" s="1"/>
  <c r="H46" i="4"/>
  <c r="H50" i="4"/>
  <c r="H52" i="4"/>
  <c r="H56" i="4"/>
  <c r="H57" i="4"/>
  <c r="H58" i="4"/>
  <c r="D121" i="2" s="1"/>
  <c r="H61" i="4"/>
  <c r="D124" i="2" s="1"/>
  <c r="H62" i="4"/>
  <c r="G49" i="4"/>
  <c r="D91" i="2" s="1"/>
  <c r="G51" i="4"/>
  <c r="G55" i="4"/>
  <c r="G56" i="4"/>
  <c r="G61" i="4"/>
  <c r="F46" i="4"/>
  <c r="F48" i="4"/>
  <c r="D69" i="2" s="1"/>
  <c r="F50" i="4"/>
  <c r="F54" i="4"/>
  <c r="F55" i="4"/>
  <c r="F59" i="4"/>
  <c r="D80" i="2" s="1"/>
  <c r="F62" i="4"/>
  <c r="E47" i="4"/>
  <c r="D47" i="2" s="1"/>
  <c r="E49" i="4"/>
  <c r="E50" i="4"/>
  <c r="D50" i="2" s="1"/>
  <c r="E53" i="4"/>
  <c r="E54" i="4"/>
  <c r="E58" i="4"/>
  <c r="D58" i="2" s="1"/>
  <c r="D46" i="4"/>
  <c r="D48" i="4"/>
  <c r="D52" i="4"/>
  <c r="D53" i="4"/>
  <c r="D54" i="4"/>
  <c r="D33" i="2" s="1"/>
  <c r="D57" i="4"/>
  <c r="D36" i="2" s="1"/>
  <c r="D58" i="4"/>
  <c r="D62" i="4"/>
  <c r="D41" i="2" s="1"/>
  <c r="C47" i="4"/>
  <c r="C51" i="4"/>
  <c r="C52" i="4"/>
  <c r="C57" i="4"/>
  <c r="C61" i="4"/>
  <c r="A26" i="4"/>
  <c r="A46" i="4" s="1"/>
  <c r="L46" i="4" s="1"/>
  <c r="A27" i="4"/>
  <c r="A47" i="4" s="1"/>
  <c r="L47" i="4" s="1"/>
  <c r="A28" i="4"/>
  <c r="A48" i="4" s="1"/>
  <c r="L48" i="4" s="1"/>
  <c r="A29" i="4"/>
  <c r="A49" i="4" s="1"/>
  <c r="L49" i="4" s="1"/>
  <c r="A30" i="4"/>
  <c r="A50" i="4" s="1"/>
  <c r="L50" i="4" s="1"/>
  <c r="A31" i="4"/>
  <c r="A51" i="4" s="1"/>
  <c r="L51" i="4" s="1"/>
  <c r="A32" i="4"/>
  <c r="A52" i="4" s="1"/>
  <c r="L52" i="4" s="1"/>
  <c r="A33" i="4"/>
  <c r="A53" i="4" s="1"/>
  <c r="L53" i="4" s="1"/>
  <c r="A34" i="4"/>
  <c r="A54" i="4" s="1"/>
  <c r="L54" i="4" s="1"/>
  <c r="A35" i="4"/>
  <c r="A55" i="4" s="1"/>
  <c r="L55" i="4" s="1"/>
  <c r="A36" i="4"/>
  <c r="A56" i="4" s="1"/>
  <c r="L56" i="4" s="1"/>
  <c r="A37" i="4"/>
  <c r="A57" i="4" s="1"/>
  <c r="L57" i="4" s="1"/>
  <c r="A38" i="4"/>
  <c r="A58" i="4" s="1"/>
  <c r="L58" i="4" s="1"/>
  <c r="A39" i="4"/>
  <c r="A59" i="4" s="1"/>
  <c r="L59" i="4" s="1"/>
  <c r="A40" i="4"/>
  <c r="A60" i="4" s="1"/>
  <c r="L60" i="4" s="1"/>
  <c r="A41" i="4"/>
  <c r="A61" i="4" s="1"/>
  <c r="L61" i="4" s="1"/>
  <c r="A42" i="4"/>
  <c r="A62" i="4" s="1"/>
  <c r="L62" i="4" s="1"/>
  <c r="AC12" i="4"/>
  <c r="AC13" i="4"/>
  <c r="AC14" i="4"/>
  <c r="AC15" i="4"/>
  <c r="AC16" i="4"/>
  <c r="AC17" i="4"/>
  <c r="AA5" i="4"/>
  <c r="AA6" i="4"/>
  <c r="AA7" i="4"/>
  <c r="AA8" i="4"/>
  <c r="AA9" i="4"/>
  <c r="AA10" i="4"/>
  <c r="AA11" i="4"/>
  <c r="AA12" i="4"/>
  <c r="AA13" i="4"/>
  <c r="AA14" i="4"/>
  <c r="AA15" i="4"/>
  <c r="AA16" i="4"/>
  <c r="AA17" i="4"/>
  <c r="AA18" i="4"/>
  <c r="AA19" i="4"/>
  <c r="AA20" i="4"/>
  <c r="AA21" i="4"/>
  <c r="Z5" i="4"/>
  <c r="L314" i="4" s="1"/>
  <c r="Z6" i="4"/>
  <c r="L315" i="4" s="1"/>
  <c r="Z9" i="4"/>
  <c r="Z10" i="4"/>
  <c r="Z14" i="4"/>
  <c r="L323" i="4" s="1"/>
  <c r="Z17" i="4"/>
  <c r="L326" i="4" s="1"/>
  <c r="Z18" i="4"/>
  <c r="Z19" i="4"/>
  <c r="Z21" i="4"/>
  <c r="Y5" i="4"/>
  <c r="Y8" i="4"/>
  <c r="Y9" i="4"/>
  <c r="Y13" i="4"/>
  <c r="Y14" i="4"/>
  <c r="Y16" i="4"/>
  <c r="Y17" i="4"/>
  <c r="Y20" i="4"/>
  <c r="Y21" i="4"/>
  <c r="X8" i="4"/>
  <c r="X9" i="4"/>
  <c r="X10" i="4"/>
  <c r="X13" i="4"/>
  <c r="X14" i="4"/>
  <c r="X18" i="4"/>
  <c r="X20" i="4"/>
  <c r="W5" i="4"/>
  <c r="W6" i="4"/>
  <c r="H105" i="4" s="1"/>
  <c r="W7" i="4"/>
  <c r="W8" i="4"/>
  <c r="H107" i="4" s="1"/>
  <c r="W9" i="4"/>
  <c r="W10" i="4"/>
  <c r="H109" i="4" s="1"/>
  <c r="W11" i="4"/>
  <c r="W12" i="4"/>
  <c r="G111" i="4" s="1"/>
  <c r="W13" i="4"/>
  <c r="W14" i="4"/>
  <c r="H113" i="4" s="1"/>
  <c r="W15" i="4"/>
  <c r="W16" i="4"/>
  <c r="D115" i="4" s="1"/>
  <c r="W17" i="4"/>
  <c r="W18" i="4"/>
  <c r="H117" i="4" s="1"/>
  <c r="W19" i="4"/>
  <c r="W20" i="4"/>
  <c r="J119" i="4" s="1"/>
  <c r="W21" i="4"/>
  <c r="V5" i="4"/>
  <c r="V6" i="4"/>
  <c r="V7" i="4"/>
  <c r="Y7" i="4" s="1"/>
  <c r="V8" i="4"/>
  <c r="V9" i="4"/>
  <c r="V10" i="4"/>
  <c r="V11" i="4"/>
  <c r="Y11" i="4" s="1"/>
  <c r="V12" i="4"/>
  <c r="Y12" i="4" s="1"/>
  <c r="V13" i="4"/>
  <c r="V14" i="4"/>
  <c r="V15" i="4"/>
  <c r="Y15" i="4" s="1"/>
  <c r="K232" i="4" s="1"/>
  <c r="V16" i="4"/>
  <c r="V17" i="4"/>
  <c r="V18" i="4"/>
  <c r="V19" i="4"/>
  <c r="Y19" i="4" s="1"/>
  <c r="V20" i="4"/>
  <c r="V21" i="4"/>
  <c r="D364" i="5"/>
  <c r="A355" i="5"/>
  <c r="D336" i="5"/>
  <c r="C44" i="1" s="1"/>
  <c r="A335" i="5"/>
  <c r="A336" i="5" s="1"/>
  <c r="A337" i="5" s="1"/>
  <c r="A338" i="5" s="1"/>
  <c r="A339" i="5" s="1"/>
  <c r="L297" i="5"/>
  <c r="L298" i="5"/>
  <c r="L301" i="5"/>
  <c r="L302" i="5"/>
  <c r="L306" i="5"/>
  <c r="L308" i="5"/>
  <c r="K295" i="5"/>
  <c r="K296" i="5"/>
  <c r="K297" i="5"/>
  <c r="K298" i="5"/>
  <c r="K299" i="5"/>
  <c r="K300" i="5"/>
  <c r="K301" i="5"/>
  <c r="K302" i="5"/>
  <c r="K303" i="5"/>
  <c r="K304" i="5"/>
  <c r="K305" i="5"/>
  <c r="K306" i="5"/>
  <c r="K307" i="5"/>
  <c r="K308" i="5"/>
  <c r="K309" i="5"/>
  <c r="K310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C295" i="5"/>
  <c r="L295" i="5" s="1"/>
  <c r="C296" i="5"/>
  <c r="L296" i="5" s="1"/>
  <c r="C297" i="5"/>
  <c r="C298" i="5"/>
  <c r="C299" i="5"/>
  <c r="L299" i="5" s="1"/>
  <c r="C300" i="5"/>
  <c r="L300" i="5" s="1"/>
  <c r="C301" i="5"/>
  <c r="C302" i="5"/>
  <c r="C303" i="5"/>
  <c r="L303" i="5" s="1"/>
  <c r="C304" i="5"/>
  <c r="L304" i="5" s="1"/>
  <c r="C305" i="5"/>
  <c r="L305" i="5" s="1"/>
  <c r="C306" i="5"/>
  <c r="C307" i="5"/>
  <c r="L307" i="5" s="1"/>
  <c r="C308" i="5"/>
  <c r="C309" i="5"/>
  <c r="L309" i="5" s="1"/>
  <c r="C310" i="5"/>
  <c r="L310" i="5" s="1"/>
  <c r="L253" i="5"/>
  <c r="D360" i="5" s="1"/>
  <c r="L254" i="5"/>
  <c r="D361" i="5" s="1"/>
  <c r="L258" i="5"/>
  <c r="D365" i="5" s="1"/>
  <c r="K248" i="5"/>
  <c r="K249" i="5"/>
  <c r="K250" i="5"/>
  <c r="K251" i="5"/>
  <c r="K252" i="5"/>
  <c r="K253" i="5"/>
  <c r="K254" i="5"/>
  <c r="K255" i="5"/>
  <c r="K256" i="5"/>
  <c r="K257" i="5"/>
  <c r="K258" i="5"/>
  <c r="K259" i="5"/>
  <c r="K260" i="5"/>
  <c r="K261" i="5"/>
  <c r="K262" i="5"/>
  <c r="K263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C248" i="5"/>
  <c r="L248" i="5" s="1"/>
  <c r="D355" i="5" s="1"/>
  <c r="C249" i="5"/>
  <c r="L249" i="5" s="1"/>
  <c r="D356" i="5" s="1"/>
  <c r="C250" i="5"/>
  <c r="L250" i="5" s="1"/>
  <c r="D357" i="5" s="1"/>
  <c r="C251" i="5"/>
  <c r="L251" i="5" s="1"/>
  <c r="D358" i="5" s="1"/>
  <c r="C252" i="5"/>
  <c r="L252" i="5" s="1"/>
  <c r="D359" i="5" s="1"/>
  <c r="C253" i="5"/>
  <c r="C254" i="5"/>
  <c r="C255" i="5"/>
  <c r="L255" i="5" s="1"/>
  <c r="D362" i="5" s="1"/>
  <c r="C256" i="5"/>
  <c r="L256" i="5" s="1"/>
  <c r="D363" i="5" s="1"/>
  <c r="C257" i="5"/>
  <c r="L257" i="5" s="1"/>
  <c r="C258" i="5"/>
  <c r="C259" i="5"/>
  <c r="L259" i="5" s="1"/>
  <c r="D366" i="5" s="1"/>
  <c r="C260" i="5"/>
  <c r="L260" i="5" s="1"/>
  <c r="D367" i="5" s="1"/>
  <c r="C261" i="5"/>
  <c r="L261" i="5" s="1"/>
  <c r="D368" i="5" s="1"/>
  <c r="C262" i="5"/>
  <c r="L262" i="5" s="1"/>
  <c r="D369" i="5" s="1"/>
  <c r="C63" i="3" s="1"/>
  <c r="C263" i="5"/>
  <c r="L263" i="5" s="1"/>
  <c r="D370" i="5" s="1"/>
  <c r="C64" i="3" s="1"/>
  <c r="J233" i="5"/>
  <c r="H233" i="5"/>
  <c r="G229" i="5"/>
  <c r="F225" i="5"/>
  <c r="D224" i="5"/>
  <c r="C224" i="5"/>
  <c r="C232" i="5"/>
  <c r="K199" i="5"/>
  <c r="K207" i="5"/>
  <c r="J199" i="5"/>
  <c r="I199" i="5"/>
  <c r="I207" i="5"/>
  <c r="H199" i="5"/>
  <c r="G199" i="5"/>
  <c r="G207" i="5"/>
  <c r="F199" i="5"/>
  <c r="E200" i="5"/>
  <c r="E208" i="5"/>
  <c r="D200" i="5"/>
  <c r="C200" i="5"/>
  <c r="C208" i="5"/>
  <c r="B175" i="5"/>
  <c r="B176" i="5"/>
  <c r="I176" i="5" s="1"/>
  <c r="B177" i="5"/>
  <c r="B178" i="5"/>
  <c r="I178" i="5" s="1"/>
  <c r="B179" i="5"/>
  <c r="B180" i="5"/>
  <c r="I180" i="5" s="1"/>
  <c r="B181" i="5"/>
  <c r="B182" i="5"/>
  <c r="I182" i="5" s="1"/>
  <c r="B183" i="5"/>
  <c r="B184" i="5"/>
  <c r="I184" i="5" s="1"/>
  <c r="B185" i="5"/>
  <c r="B186" i="5"/>
  <c r="I186" i="5" s="1"/>
  <c r="B187" i="5"/>
  <c r="B188" i="5"/>
  <c r="I188" i="5" s="1"/>
  <c r="B189" i="5"/>
  <c r="B190" i="5"/>
  <c r="I190" i="5" s="1"/>
  <c r="B191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L156" i="5"/>
  <c r="D341" i="5" s="1"/>
  <c r="C49" i="1" s="1"/>
  <c r="L164" i="5"/>
  <c r="D349" i="5" s="1"/>
  <c r="C57" i="1" s="1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6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D150" i="5"/>
  <c r="D151" i="5"/>
  <c r="D152" i="5"/>
  <c r="L152" i="5" s="1"/>
  <c r="D337" i="5" s="1"/>
  <c r="C45" i="1" s="1"/>
  <c r="D153" i="5"/>
  <c r="D154" i="5"/>
  <c r="D155" i="5"/>
  <c r="D156" i="5"/>
  <c r="D157" i="5"/>
  <c r="D158" i="5"/>
  <c r="D159" i="5"/>
  <c r="D160" i="5"/>
  <c r="L160" i="5" s="1"/>
  <c r="D345" i="5" s="1"/>
  <c r="C53" i="1" s="1"/>
  <c r="D161" i="5"/>
  <c r="D162" i="5"/>
  <c r="D163" i="5"/>
  <c r="D164" i="5"/>
  <c r="D165" i="5"/>
  <c r="D166" i="5"/>
  <c r="C150" i="5"/>
  <c r="C151" i="5"/>
  <c r="L151" i="5" s="1"/>
  <c r="C152" i="5"/>
  <c r="C153" i="5"/>
  <c r="C154" i="5"/>
  <c r="C155" i="5"/>
  <c r="L155" i="5" s="1"/>
  <c r="D340" i="5" s="1"/>
  <c r="C48" i="1" s="1"/>
  <c r="C156" i="5"/>
  <c r="C157" i="5"/>
  <c r="C158" i="5"/>
  <c r="C159" i="5"/>
  <c r="L159" i="5" s="1"/>
  <c r="D344" i="5" s="1"/>
  <c r="C52" i="1" s="1"/>
  <c r="C160" i="5"/>
  <c r="C161" i="5"/>
  <c r="C162" i="5"/>
  <c r="C163" i="5"/>
  <c r="L163" i="5" s="1"/>
  <c r="D348" i="5" s="1"/>
  <c r="C56" i="1" s="1"/>
  <c r="C164" i="5"/>
  <c r="C165" i="5"/>
  <c r="C166" i="5"/>
  <c r="W130" i="5"/>
  <c r="W131" i="5"/>
  <c r="W132" i="5"/>
  <c r="W133" i="5"/>
  <c r="W134" i="5"/>
  <c r="W135" i="5"/>
  <c r="W136" i="5"/>
  <c r="W137" i="5"/>
  <c r="W138" i="5"/>
  <c r="W139" i="5"/>
  <c r="W140" i="5"/>
  <c r="W141" i="5"/>
  <c r="W142" i="5"/>
  <c r="W143" i="5"/>
  <c r="W144" i="5"/>
  <c r="W145" i="5"/>
  <c r="W146" i="5"/>
  <c r="V130" i="5"/>
  <c r="V131" i="5"/>
  <c r="V132" i="5"/>
  <c r="V133" i="5"/>
  <c r="V134" i="5"/>
  <c r="V135" i="5"/>
  <c r="V136" i="5"/>
  <c r="V137" i="5"/>
  <c r="V138" i="5"/>
  <c r="V139" i="5"/>
  <c r="V140" i="5"/>
  <c r="V141" i="5"/>
  <c r="V142" i="5"/>
  <c r="V143" i="5"/>
  <c r="V144" i="5"/>
  <c r="V145" i="5"/>
  <c r="V146" i="5"/>
  <c r="K104" i="5"/>
  <c r="K108" i="5"/>
  <c r="K112" i="5"/>
  <c r="K116" i="5"/>
  <c r="K120" i="5"/>
  <c r="J104" i="5"/>
  <c r="J107" i="5"/>
  <c r="J108" i="5"/>
  <c r="J111" i="5"/>
  <c r="J112" i="5"/>
  <c r="J115" i="5"/>
  <c r="J116" i="5"/>
  <c r="J119" i="5"/>
  <c r="J120" i="5"/>
  <c r="I104" i="5"/>
  <c r="I107" i="5"/>
  <c r="I108" i="5"/>
  <c r="I110" i="5"/>
  <c r="I111" i="5"/>
  <c r="I112" i="5"/>
  <c r="I114" i="5"/>
  <c r="I115" i="5"/>
  <c r="I116" i="5"/>
  <c r="I118" i="5"/>
  <c r="I119" i="5"/>
  <c r="I120" i="5"/>
  <c r="H106" i="5"/>
  <c r="H110" i="5"/>
  <c r="H114" i="5"/>
  <c r="H118" i="5"/>
  <c r="G104" i="5"/>
  <c r="G105" i="5"/>
  <c r="G108" i="5"/>
  <c r="G112" i="5"/>
  <c r="G113" i="5"/>
  <c r="G116" i="5"/>
  <c r="G120" i="5"/>
  <c r="F104" i="5"/>
  <c r="F107" i="5"/>
  <c r="F108" i="5"/>
  <c r="F111" i="5"/>
  <c r="F112" i="5"/>
  <c r="F115" i="5"/>
  <c r="F116" i="5"/>
  <c r="F119" i="5"/>
  <c r="F120" i="5"/>
  <c r="E104" i="5"/>
  <c r="E106" i="5"/>
  <c r="E107" i="5"/>
  <c r="E108" i="5"/>
  <c r="E110" i="5"/>
  <c r="E111" i="5"/>
  <c r="E112" i="5"/>
  <c r="E114" i="5"/>
  <c r="E115" i="5"/>
  <c r="E116" i="5"/>
  <c r="E119" i="5"/>
  <c r="E120" i="5"/>
  <c r="D109" i="5"/>
  <c r="D110" i="5"/>
  <c r="D117" i="5"/>
  <c r="D118" i="5"/>
  <c r="C104" i="5"/>
  <c r="C108" i="5"/>
  <c r="C112" i="5"/>
  <c r="C116" i="5"/>
  <c r="C120" i="5"/>
  <c r="K66" i="5"/>
  <c r="K67" i="5"/>
  <c r="K69" i="5"/>
  <c r="K70" i="5"/>
  <c r="K71" i="5"/>
  <c r="K73" i="5"/>
  <c r="K74" i="5"/>
  <c r="K75" i="5"/>
  <c r="K78" i="5"/>
  <c r="K79" i="5"/>
  <c r="K81" i="5"/>
  <c r="K82" i="5"/>
  <c r="J68" i="5"/>
  <c r="J69" i="5"/>
  <c r="J76" i="5"/>
  <c r="J77" i="5"/>
  <c r="I68" i="5"/>
  <c r="I69" i="5"/>
  <c r="I76" i="5"/>
  <c r="I77" i="5"/>
  <c r="H67" i="5"/>
  <c r="H71" i="5"/>
  <c r="H75" i="5"/>
  <c r="H79" i="5"/>
  <c r="G66" i="5"/>
  <c r="G67" i="5"/>
  <c r="G70" i="5"/>
  <c r="G71" i="5"/>
  <c r="G74" i="5"/>
  <c r="G75" i="5"/>
  <c r="G78" i="5"/>
  <c r="G79" i="5"/>
  <c r="G82" i="5"/>
  <c r="F66" i="5"/>
  <c r="F67" i="5"/>
  <c r="F70" i="5"/>
  <c r="F71" i="5"/>
  <c r="F73" i="5"/>
  <c r="F74" i="5"/>
  <c r="F75" i="5"/>
  <c r="F77" i="5"/>
  <c r="F78" i="5"/>
  <c r="F79" i="5"/>
  <c r="F81" i="5"/>
  <c r="F82" i="5"/>
  <c r="E72" i="5"/>
  <c r="E73" i="5"/>
  <c r="E80" i="5"/>
  <c r="E81" i="5"/>
  <c r="D67" i="5"/>
  <c r="D71" i="5"/>
  <c r="D75" i="5"/>
  <c r="D79" i="5"/>
  <c r="C66" i="5"/>
  <c r="C67" i="5"/>
  <c r="C70" i="5"/>
  <c r="C71" i="5"/>
  <c r="C74" i="5"/>
  <c r="C75" i="5"/>
  <c r="C78" i="5"/>
  <c r="C79" i="5"/>
  <c r="C82" i="5"/>
  <c r="S48" i="5"/>
  <c r="S56" i="5"/>
  <c r="R47" i="5"/>
  <c r="O49" i="5"/>
  <c r="O53" i="5"/>
  <c r="O57" i="5"/>
  <c r="O61" i="5"/>
  <c r="N52" i="5"/>
  <c r="N60" i="5"/>
  <c r="K50" i="5"/>
  <c r="K58" i="5"/>
  <c r="J49" i="5"/>
  <c r="J53" i="5"/>
  <c r="C158" i="2" s="1"/>
  <c r="J57" i="5"/>
  <c r="J61" i="5"/>
  <c r="C166" i="2" s="1"/>
  <c r="I48" i="5"/>
  <c r="C132" i="2" s="1"/>
  <c r="I49" i="5"/>
  <c r="C133" i="2" s="1"/>
  <c r="I52" i="5"/>
  <c r="C136" i="2" s="1"/>
  <c r="I53" i="5"/>
  <c r="C137" i="2" s="1"/>
  <c r="I56" i="5"/>
  <c r="C140" i="2" s="1"/>
  <c r="I57" i="5"/>
  <c r="C141" i="2" s="1"/>
  <c r="I60" i="5"/>
  <c r="C144" i="2" s="1"/>
  <c r="I61" i="5"/>
  <c r="C145" i="2" s="1"/>
  <c r="H47" i="5"/>
  <c r="C110" i="2" s="1"/>
  <c r="H48" i="5"/>
  <c r="C111" i="2" s="1"/>
  <c r="H55" i="5"/>
  <c r="C118" i="2" s="1"/>
  <c r="H56" i="5"/>
  <c r="C119" i="2" s="1"/>
  <c r="G46" i="5"/>
  <c r="G54" i="5"/>
  <c r="G62" i="5"/>
  <c r="F49" i="5"/>
  <c r="F53" i="5"/>
  <c r="F57" i="5"/>
  <c r="F61" i="5"/>
  <c r="E48" i="5"/>
  <c r="E49" i="5"/>
  <c r="C49" i="2" s="1"/>
  <c r="E52" i="5"/>
  <c r="E53" i="5"/>
  <c r="C53" i="2" s="1"/>
  <c r="E56" i="5"/>
  <c r="E57" i="5"/>
  <c r="C57" i="2" s="1"/>
  <c r="E60" i="5"/>
  <c r="E61" i="5"/>
  <c r="C61" i="2" s="1"/>
  <c r="D51" i="5"/>
  <c r="D52" i="5"/>
  <c r="C31" i="2" s="1"/>
  <c r="D59" i="5"/>
  <c r="D60" i="5"/>
  <c r="C39" i="2" s="1"/>
  <c r="C50" i="5"/>
  <c r="C58" i="5"/>
  <c r="A49" i="5"/>
  <c r="A69" i="5" s="1"/>
  <c r="A107" i="5" s="1"/>
  <c r="A133" i="5" s="1"/>
  <c r="A153" i="5" s="1"/>
  <c r="A178" i="5" s="1"/>
  <c r="A200" i="5" s="1"/>
  <c r="A225" i="5" s="1"/>
  <c r="A250" i="5" s="1"/>
  <c r="A276" i="5" s="1"/>
  <c r="A297" i="5" s="1"/>
  <c r="A317" i="5" s="1"/>
  <c r="A53" i="5"/>
  <c r="A73" i="5" s="1"/>
  <c r="A111" i="5" s="1"/>
  <c r="A137" i="5" s="1"/>
  <c r="A157" i="5" s="1"/>
  <c r="A182" i="5" s="1"/>
  <c r="A204" i="5" s="1"/>
  <c r="A229" i="5" s="1"/>
  <c r="A254" i="5" s="1"/>
  <c r="A280" i="5" s="1"/>
  <c r="A301" i="5" s="1"/>
  <c r="A321" i="5" s="1"/>
  <c r="A57" i="5"/>
  <c r="A77" i="5" s="1"/>
  <c r="A115" i="5" s="1"/>
  <c r="A141" i="5" s="1"/>
  <c r="A161" i="5" s="1"/>
  <c r="A186" i="5" s="1"/>
  <c r="A208" i="5" s="1"/>
  <c r="A233" i="5" s="1"/>
  <c r="A258" i="5" s="1"/>
  <c r="A284" i="5" s="1"/>
  <c r="A305" i="5" s="1"/>
  <c r="A325" i="5" s="1"/>
  <c r="A61" i="5"/>
  <c r="A81" i="5" s="1"/>
  <c r="A119" i="5" s="1"/>
  <c r="A145" i="5" s="1"/>
  <c r="A165" i="5" s="1"/>
  <c r="A190" i="5" s="1"/>
  <c r="A212" i="5" s="1"/>
  <c r="A237" i="5" s="1"/>
  <c r="A262" i="5" s="1"/>
  <c r="A288" i="5" s="1"/>
  <c r="A309" i="5" s="1"/>
  <c r="A329" i="5" s="1"/>
  <c r="X29" i="5"/>
  <c r="M178" i="5" s="1"/>
  <c r="X30" i="5"/>
  <c r="M179" i="5" s="1"/>
  <c r="X37" i="5"/>
  <c r="M186" i="5" s="1"/>
  <c r="X38" i="5"/>
  <c r="M187" i="5" s="1"/>
  <c r="W26" i="5"/>
  <c r="J66" i="5" s="1"/>
  <c r="W27" i="5"/>
  <c r="J67" i="5" s="1"/>
  <c r="W28" i="5"/>
  <c r="D68" i="5" s="1"/>
  <c r="W29" i="5"/>
  <c r="W30" i="5"/>
  <c r="J70" i="5" s="1"/>
  <c r="W31" i="5"/>
  <c r="J71" i="5" s="1"/>
  <c r="W32" i="5"/>
  <c r="H72" i="5" s="1"/>
  <c r="W33" i="5"/>
  <c r="W34" i="5"/>
  <c r="J74" i="5" s="1"/>
  <c r="W35" i="5"/>
  <c r="J75" i="5" s="1"/>
  <c r="W36" i="5"/>
  <c r="D76" i="5" s="1"/>
  <c r="W37" i="5"/>
  <c r="W38" i="5"/>
  <c r="J78" i="5" s="1"/>
  <c r="W39" i="5"/>
  <c r="J79" i="5" s="1"/>
  <c r="W40" i="5"/>
  <c r="H80" i="5" s="1"/>
  <c r="W41" i="5"/>
  <c r="W42" i="5"/>
  <c r="I82" i="5" s="1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A26" i="5"/>
  <c r="A46" i="5" s="1"/>
  <c r="A66" i="5" s="1"/>
  <c r="A104" i="5" s="1"/>
  <c r="A130" i="5" s="1"/>
  <c r="A150" i="5" s="1"/>
  <c r="A175" i="5" s="1"/>
  <c r="A197" i="5" s="1"/>
  <c r="A222" i="5" s="1"/>
  <c r="A247" i="5" s="1"/>
  <c r="A273" i="5" s="1"/>
  <c r="A294" i="5" s="1"/>
  <c r="A314" i="5" s="1"/>
  <c r="A27" i="5"/>
  <c r="A47" i="5" s="1"/>
  <c r="A67" i="5" s="1"/>
  <c r="A105" i="5" s="1"/>
  <c r="A131" i="5" s="1"/>
  <c r="A151" i="5" s="1"/>
  <c r="A176" i="5" s="1"/>
  <c r="A198" i="5" s="1"/>
  <c r="A223" i="5" s="1"/>
  <c r="A248" i="5" s="1"/>
  <c r="A274" i="5" s="1"/>
  <c r="A295" i="5" s="1"/>
  <c r="A315" i="5" s="1"/>
  <c r="A28" i="5"/>
  <c r="A48" i="5" s="1"/>
  <c r="A68" i="5" s="1"/>
  <c r="A106" i="5" s="1"/>
  <c r="A132" i="5" s="1"/>
  <c r="A152" i="5" s="1"/>
  <c r="A177" i="5" s="1"/>
  <c r="A199" i="5" s="1"/>
  <c r="A224" i="5" s="1"/>
  <c r="A249" i="5" s="1"/>
  <c r="A275" i="5" s="1"/>
  <c r="A296" i="5" s="1"/>
  <c r="A316" i="5" s="1"/>
  <c r="A29" i="5"/>
  <c r="A30" i="5"/>
  <c r="A50" i="5" s="1"/>
  <c r="A70" i="5" s="1"/>
  <c r="A108" i="5" s="1"/>
  <c r="A134" i="5" s="1"/>
  <c r="A154" i="5" s="1"/>
  <c r="A179" i="5" s="1"/>
  <c r="A201" i="5" s="1"/>
  <c r="A226" i="5" s="1"/>
  <c r="A251" i="5" s="1"/>
  <c r="A277" i="5" s="1"/>
  <c r="A298" i="5" s="1"/>
  <c r="A318" i="5" s="1"/>
  <c r="A31" i="5"/>
  <c r="A51" i="5" s="1"/>
  <c r="A71" i="5" s="1"/>
  <c r="A109" i="5" s="1"/>
  <c r="A135" i="5" s="1"/>
  <c r="A155" i="5" s="1"/>
  <c r="A180" i="5" s="1"/>
  <c r="A202" i="5" s="1"/>
  <c r="A227" i="5" s="1"/>
  <c r="A252" i="5" s="1"/>
  <c r="A278" i="5" s="1"/>
  <c r="A299" i="5" s="1"/>
  <c r="A319" i="5" s="1"/>
  <c r="A32" i="5"/>
  <c r="A52" i="5" s="1"/>
  <c r="A72" i="5" s="1"/>
  <c r="A110" i="5" s="1"/>
  <c r="A136" i="5" s="1"/>
  <c r="A156" i="5" s="1"/>
  <c r="A181" i="5" s="1"/>
  <c r="A203" i="5" s="1"/>
  <c r="A228" i="5" s="1"/>
  <c r="A253" i="5" s="1"/>
  <c r="A279" i="5" s="1"/>
  <c r="A300" i="5" s="1"/>
  <c r="A320" i="5" s="1"/>
  <c r="A33" i="5"/>
  <c r="A34" i="5"/>
  <c r="A54" i="5" s="1"/>
  <c r="A74" i="5" s="1"/>
  <c r="A112" i="5" s="1"/>
  <c r="A138" i="5" s="1"/>
  <c r="A158" i="5" s="1"/>
  <c r="A183" i="5" s="1"/>
  <c r="A205" i="5" s="1"/>
  <c r="A230" i="5" s="1"/>
  <c r="A255" i="5" s="1"/>
  <c r="A281" i="5" s="1"/>
  <c r="A302" i="5" s="1"/>
  <c r="A322" i="5" s="1"/>
  <c r="A35" i="5"/>
  <c r="A55" i="5" s="1"/>
  <c r="A75" i="5" s="1"/>
  <c r="A113" i="5" s="1"/>
  <c r="A139" i="5" s="1"/>
  <c r="A159" i="5" s="1"/>
  <c r="A184" i="5" s="1"/>
  <c r="A206" i="5" s="1"/>
  <c r="A231" i="5" s="1"/>
  <c r="A256" i="5" s="1"/>
  <c r="A282" i="5" s="1"/>
  <c r="A303" i="5" s="1"/>
  <c r="A323" i="5" s="1"/>
  <c r="A36" i="5"/>
  <c r="A56" i="5" s="1"/>
  <c r="A76" i="5" s="1"/>
  <c r="A114" i="5" s="1"/>
  <c r="A140" i="5" s="1"/>
  <c r="A160" i="5" s="1"/>
  <c r="A185" i="5" s="1"/>
  <c r="A207" i="5" s="1"/>
  <c r="A232" i="5" s="1"/>
  <c r="A257" i="5" s="1"/>
  <c r="A283" i="5" s="1"/>
  <c r="A304" i="5" s="1"/>
  <c r="A324" i="5" s="1"/>
  <c r="A37" i="5"/>
  <c r="A38" i="5"/>
  <c r="A58" i="5" s="1"/>
  <c r="A78" i="5" s="1"/>
  <c r="A116" i="5" s="1"/>
  <c r="A142" i="5" s="1"/>
  <c r="A162" i="5" s="1"/>
  <c r="A187" i="5" s="1"/>
  <c r="A209" i="5" s="1"/>
  <c r="A234" i="5" s="1"/>
  <c r="A259" i="5" s="1"/>
  <c r="A285" i="5" s="1"/>
  <c r="A306" i="5" s="1"/>
  <c r="A326" i="5" s="1"/>
  <c r="A39" i="5"/>
  <c r="A59" i="5" s="1"/>
  <c r="A79" i="5" s="1"/>
  <c r="A117" i="5" s="1"/>
  <c r="A143" i="5" s="1"/>
  <c r="A163" i="5" s="1"/>
  <c r="A188" i="5" s="1"/>
  <c r="A210" i="5" s="1"/>
  <c r="A235" i="5" s="1"/>
  <c r="A260" i="5" s="1"/>
  <c r="A286" i="5" s="1"/>
  <c r="A307" i="5" s="1"/>
  <c r="A327" i="5" s="1"/>
  <c r="A40" i="5"/>
  <c r="A60" i="5" s="1"/>
  <c r="A80" i="5" s="1"/>
  <c r="A118" i="5" s="1"/>
  <c r="A144" i="5" s="1"/>
  <c r="A164" i="5" s="1"/>
  <c r="A189" i="5" s="1"/>
  <c r="A211" i="5" s="1"/>
  <c r="A236" i="5" s="1"/>
  <c r="A261" i="5" s="1"/>
  <c r="A287" i="5" s="1"/>
  <c r="A308" i="5" s="1"/>
  <c r="A328" i="5" s="1"/>
  <c r="A41" i="5"/>
  <c r="A42" i="5"/>
  <c r="A62" i="5" s="1"/>
  <c r="A82" i="5" s="1"/>
  <c r="A120" i="5" s="1"/>
  <c r="A146" i="5" s="1"/>
  <c r="A166" i="5" s="1"/>
  <c r="A191" i="5" s="1"/>
  <c r="A213" i="5" s="1"/>
  <c r="A238" i="5" s="1"/>
  <c r="A263" i="5" s="1"/>
  <c r="A289" i="5" s="1"/>
  <c r="A310" i="5" s="1"/>
  <c r="A330" i="5" s="1"/>
  <c r="AC12" i="5"/>
  <c r="AC13" i="5"/>
  <c r="AC14" i="5"/>
  <c r="AC15" i="5"/>
  <c r="AC16" i="5"/>
  <c r="AA5" i="5"/>
  <c r="AA6" i="5"/>
  <c r="AA7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Z7" i="5"/>
  <c r="Z11" i="5"/>
  <c r="Z15" i="5"/>
  <c r="Z19" i="5"/>
  <c r="Y6" i="5"/>
  <c r="Y7" i="5"/>
  <c r="K224" i="5" s="1"/>
  <c r="Y8" i="5"/>
  <c r="Y10" i="5"/>
  <c r="K228" i="5" s="1"/>
  <c r="Y11" i="5"/>
  <c r="Y12" i="5"/>
  <c r="F229" i="5" s="1"/>
  <c r="Y15" i="5"/>
  <c r="Y16" i="5"/>
  <c r="Y18" i="5"/>
  <c r="Y19" i="5"/>
  <c r="F237" i="5" s="1"/>
  <c r="Y20" i="5"/>
  <c r="G237" i="5" s="1"/>
  <c r="X8" i="5"/>
  <c r="X12" i="5"/>
  <c r="X16" i="5"/>
  <c r="X20" i="5"/>
  <c r="W5" i="5"/>
  <c r="H104" i="5" s="1"/>
  <c r="W6" i="5"/>
  <c r="H105" i="5" s="1"/>
  <c r="W7" i="5"/>
  <c r="W8" i="5"/>
  <c r="H107" i="5" s="1"/>
  <c r="W9" i="5"/>
  <c r="H108" i="5" s="1"/>
  <c r="W10" i="5"/>
  <c r="K109" i="5" s="1"/>
  <c r="W11" i="5"/>
  <c r="W12" i="5"/>
  <c r="H111" i="5" s="1"/>
  <c r="W13" i="5"/>
  <c r="H112" i="5" s="1"/>
  <c r="W14" i="5"/>
  <c r="H113" i="5" s="1"/>
  <c r="W15" i="5"/>
  <c r="W16" i="5"/>
  <c r="H115" i="5" s="1"/>
  <c r="W17" i="5"/>
  <c r="H116" i="5" s="1"/>
  <c r="W18" i="5"/>
  <c r="K117" i="5" s="1"/>
  <c r="W19" i="5"/>
  <c r="W20" i="5"/>
  <c r="H119" i="5" s="1"/>
  <c r="W21" i="5"/>
  <c r="H120" i="5" s="1"/>
  <c r="V5" i="5"/>
  <c r="J46" i="5" s="1"/>
  <c r="V6" i="5"/>
  <c r="V7" i="5"/>
  <c r="V8" i="5"/>
  <c r="V9" i="5"/>
  <c r="F50" i="5" s="1"/>
  <c r="V10" i="5"/>
  <c r="V11" i="5"/>
  <c r="V12" i="5"/>
  <c r="V13" i="5"/>
  <c r="J54" i="5" s="1"/>
  <c r="V14" i="5"/>
  <c r="Y14" i="5" s="1"/>
  <c r="V15" i="5"/>
  <c r="V16" i="5"/>
  <c r="V17" i="5"/>
  <c r="F58" i="5" s="1"/>
  <c r="V18" i="5"/>
  <c r="V19" i="5"/>
  <c r="V20" i="5"/>
  <c r="V21" i="5"/>
  <c r="J62" i="5" s="1"/>
  <c r="C167" i="2" s="1"/>
  <c r="A351" i="9"/>
  <c r="A331" i="9"/>
  <c r="A332" i="9" s="1"/>
  <c r="A333" i="9" s="1"/>
  <c r="A334" i="9" s="1"/>
  <c r="L298" i="9"/>
  <c r="L306" i="9"/>
  <c r="K296" i="9"/>
  <c r="K297" i="9"/>
  <c r="K298" i="9"/>
  <c r="K299" i="9"/>
  <c r="K300" i="9"/>
  <c r="K301" i="9"/>
  <c r="K302" i="9"/>
  <c r="K303" i="9"/>
  <c r="K304" i="9"/>
  <c r="K305" i="9"/>
  <c r="K306" i="9"/>
  <c r="K307" i="9"/>
  <c r="K308" i="9"/>
  <c r="K309" i="9"/>
  <c r="K310" i="9"/>
  <c r="K311" i="9"/>
  <c r="J296" i="9"/>
  <c r="J297" i="9"/>
  <c r="J298" i="9"/>
  <c r="J299" i="9"/>
  <c r="J300" i="9"/>
  <c r="J301" i="9"/>
  <c r="J302" i="9"/>
  <c r="J303" i="9"/>
  <c r="J304" i="9"/>
  <c r="J305" i="9"/>
  <c r="J306" i="9"/>
  <c r="J307" i="9"/>
  <c r="J308" i="9"/>
  <c r="J309" i="9"/>
  <c r="J310" i="9"/>
  <c r="J311" i="9"/>
  <c r="I296" i="9"/>
  <c r="I297" i="9"/>
  <c r="I298" i="9"/>
  <c r="I299" i="9"/>
  <c r="I300" i="9"/>
  <c r="I301" i="9"/>
  <c r="I302" i="9"/>
  <c r="I303" i="9"/>
  <c r="I304" i="9"/>
  <c r="I305" i="9"/>
  <c r="I306" i="9"/>
  <c r="I307" i="9"/>
  <c r="I308" i="9"/>
  <c r="I309" i="9"/>
  <c r="I310" i="9"/>
  <c r="I311" i="9"/>
  <c r="H296" i="9"/>
  <c r="H297" i="9"/>
  <c r="H298" i="9"/>
  <c r="H299" i="9"/>
  <c r="H300" i="9"/>
  <c r="H301" i="9"/>
  <c r="H302" i="9"/>
  <c r="H303" i="9"/>
  <c r="H304" i="9"/>
  <c r="H305" i="9"/>
  <c r="H306" i="9"/>
  <c r="H307" i="9"/>
  <c r="H308" i="9"/>
  <c r="H309" i="9"/>
  <c r="H310" i="9"/>
  <c r="H311" i="9"/>
  <c r="G296" i="9"/>
  <c r="G297" i="9"/>
  <c r="G298" i="9"/>
  <c r="G299" i="9"/>
  <c r="G300" i="9"/>
  <c r="G301" i="9"/>
  <c r="G302" i="9"/>
  <c r="L302" i="9" s="1"/>
  <c r="G303" i="9"/>
  <c r="G304" i="9"/>
  <c r="G305" i="9"/>
  <c r="G306" i="9"/>
  <c r="G307" i="9"/>
  <c r="G308" i="9"/>
  <c r="G309" i="9"/>
  <c r="G310" i="9"/>
  <c r="L310" i="9" s="1"/>
  <c r="G311" i="9"/>
  <c r="G312" i="9"/>
  <c r="G313" i="9"/>
  <c r="G315" i="9"/>
  <c r="G316" i="9"/>
  <c r="G317" i="9"/>
  <c r="G318" i="9"/>
  <c r="G319" i="9"/>
  <c r="G320" i="9"/>
  <c r="G321" i="9"/>
  <c r="G322" i="9"/>
  <c r="G323" i="9"/>
  <c r="G324" i="9"/>
  <c r="G325" i="9"/>
  <c r="G326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E296" i="9"/>
  <c r="E297" i="9"/>
  <c r="E298" i="9"/>
  <c r="E299" i="9"/>
  <c r="L299" i="9" s="1"/>
  <c r="E300" i="9"/>
  <c r="E301" i="9"/>
  <c r="E302" i="9"/>
  <c r="E303" i="9"/>
  <c r="L303" i="9" s="1"/>
  <c r="E304" i="9"/>
  <c r="E305" i="9"/>
  <c r="E306" i="9"/>
  <c r="E307" i="9"/>
  <c r="L307" i="9" s="1"/>
  <c r="E308" i="9"/>
  <c r="E309" i="9"/>
  <c r="E310" i="9"/>
  <c r="E311" i="9"/>
  <c r="L311" i="9" s="1"/>
  <c r="E312" i="9"/>
  <c r="E313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D296" i="9"/>
  <c r="D297" i="9"/>
  <c r="D298" i="9"/>
  <c r="D299" i="9"/>
  <c r="D300" i="9"/>
  <c r="D301" i="9"/>
  <c r="D302" i="9"/>
  <c r="D303" i="9"/>
  <c r="D304" i="9"/>
  <c r="D305" i="9"/>
  <c r="D306" i="9"/>
  <c r="D307" i="9"/>
  <c r="D308" i="9"/>
  <c r="D309" i="9"/>
  <c r="D310" i="9"/>
  <c r="D311" i="9"/>
  <c r="C296" i="9"/>
  <c r="L296" i="9" s="1"/>
  <c r="C297" i="9"/>
  <c r="L297" i="9" s="1"/>
  <c r="C298" i="9"/>
  <c r="C299" i="9"/>
  <c r="C300" i="9"/>
  <c r="L300" i="9" s="1"/>
  <c r="C301" i="9"/>
  <c r="L301" i="9" s="1"/>
  <c r="C302" i="9"/>
  <c r="C303" i="9"/>
  <c r="C304" i="9"/>
  <c r="L304" i="9" s="1"/>
  <c r="C305" i="9"/>
  <c r="L305" i="9" s="1"/>
  <c r="C306" i="9"/>
  <c r="C307" i="9"/>
  <c r="C308" i="9"/>
  <c r="L308" i="9" s="1"/>
  <c r="C309" i="9"/>
  <c r="L309" i="9" s="1"/>
  <c r="C310" i="9"/>
  <c r="C311" i="9"/>
  <c r="K249" i="9"/>
  <c r="K250" i="9"/>
  <c r="K251" i="9"/>
  <c r="K252" i="9"/>
  <c r="K253" i="9"/>
  <c r="K254" i="9"/>
  <c r="K255" i="9"/>
  <c r="K256" i="9"/>
  <c r="K257" i="9"/>
  <c r="K258" i="9"/>
  <c r="K259" i="9"/>
  <c r="K260" i="9"/>
  <c r="K261" i="9"/>
  <c r="K262" i="9"/>
  <c r="K263" i="9"/>
  <c r="K264" i="9"/>
  <c r="J249" i="9"/>
  <c r="J250" i="9"/>
  <c r="J251" i="9"/>
  <c r="J252" i="9"/>
  <c r="J253" i="9"/>
  <c r="J254" i="9"/>
  <c r="J255" i="9"/>
  <c r="J256" i="9"/>
  <c r="J257" i="9"/>
  <c r="J258" i="9"/>
  <c r="J259" i="9"/>
  <c r="J260" i="9"/>
  <c r="J261" i="9"/>
  <c r="J262" i="9"/>
  <c r="J263" i="9"/>
  <c r="J264" i="9"/>
  <c r="I249" i="9"/>
  <c r="I250" i="9"/>
  <c r="I251" i="9"/>
  <c r="I252" i="9"/>
  <c r="I253" i="9"/>
  <c r="I254" i="9"/>
  <c r="I255" i="9"/>
  <c r="I256" i="9"/>
  <c r="I257" i="9"/>
  <c r="I258" i="9"/>
  <c r="I259" i="9"/>
  <c r="I260" i="9"/>
  <c r="I261" i="9"/>
  <c r="I262" i="9"/>
  <c r="I263" i="9"/>
  <c r="I264" i="9"/>
  <c r="H249" i="9"/>
  <c r="H250" i="9"/>
  <c r="H251" i="9"/>
  <c r="H252" i="9"/>
  <c r="H253" i="9"/>
  <c r="H254" i="9"/>
  <c r="H255" i="9"/>
  <c r="H256" i="9"/>
  <c r="H257" i="9"/>
  <c r="H258" i="9"/>
  <c r="H259" i="9"/>
  <c r="H260" i="9"/>
  <c r="H261" i="9"/>
  <c r="H262" i="9"/>
  <c r="H263" i="9"/>
  <c r="H264" i="9"/>
  <c r="G249" i="9"/>
  <c r="G250" i="9"/>
  <c r="G251" i="9"/>
  <c r="G252" i="9"/>
  <c r="G253" i="9"/>
  <c r="G254" i="9"/>
  <c r="G255" i="9"/>
  <c r="G256" i="9"/>
  <c r="G257" i="9"/>
  <c r="G258" i="9"/>
  <c r="G259" i="9"/>
  <c r="G260" i="9"/>
  <c r="G261" i="9"/>
  <c r="G262" i="9"/>
  <c r="G263" i="9"/>
  <c r="G264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64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D249" i="9"/>
  <c r="D250" i="9"/>
  <c r="D251" i="9"/>
  <c r="D252" i="9"/>
  <c r="D253" i="9"/>
  <c r="D254" i="9"/>
  <c r="D255" i="9"/>
  <c r="D256" i="9"/>
  <c r="D257" i="9"/>
  <c r="D258" i="9"/>
  <c r="D259" i="9"/>
  <c r="D260" i="9"/>
  <c r="D261" i="9"/>
  <c r="D262" i="9"/>
  <c r="D263" i="9"/>
  <c r="D264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J229" i="9"/>
  <c r="A223" i="9"/>
  <c r="A248" i="9" s="1"/>
  <c r="A274" i="9" s="1"/>
  <c r="A295" i="9" s="1"/>
  <c r="A224" i="9"/>
  <c r="A249" i="9" s="1"/>
  <c r="A275" i="9" s="1"/>
  <c r="A296" i="9" s="1"/>
  <c r="A225" i="9"/>
  <c r="A250" i="9" s="1"/>
  <c r="A276" i="9" s="1"/>
  <c r="A297" i="9" s="1"/>
  <c r="A226" i="9"/>
  <c r="A251" i="9" s="1"/>
  <c r="A277" i="9" s="1"/>
  <c r="A298" i="9" s="1"/>
  <c r="A227" i="9"/>
  <c r="A252" i="9" s="1"/>
  <c r="A278" i="9" s="1"/>
  <c r="A299" i="9" s="1"/>
  <c r="A228" i="9"/>
  <c r="A253" i="9" s="1"/>
  <c r="A279" i="9" s="1"/>
  <c r="A300" i="9" s="1"/>
  <c r="A229" i="9"/>
  <c r="A254" i="9" s="1"/>
  <c r="A280" i="9" s="1"/>
  <c r="A301" i="9" s="1"/>
  <c r="A230" i="9"/>
  <c r="A255" i="9" s="1"/>
  <c r="A281" i="9" s="1"/>
  <c r="A302" i="9" s="1"/>
  <c r="A231" i="9"/>
  <c r="A256" i="9" s="1"/>
  <c r="A282" i="9" s="1"/>
  <c r="A303" i="9" s="1"/>
  <c r="A232" i="9"/>
  <c r="A257" i="9" s="1"/>
  <c r="A283" i="9" s="1"/>
  <c r="A304" i="9" s="1"/>
  <c r="A233" i="9"/>
  <c r="A258" i="9" s="1"/>
  <c r="A284" i="9" s="1"/>
  <c r="A305" i="9" s="1"/>
  <c r="A234" i="9"/>
  <c r="A259" i="9" s="1"/>
  <c r="A285" i="9" s="1"/>
  <c r="A306" i="9" s="1"/>
  <c r="A235" i="9"/>
  <c r="A260" i="9" s="1"/>
  <c r="A286" i="9" s="1"/>
  <c r="A307" i="9" s="1"/>
  <c r="A236" i="9"/>
  <c r="A261" i="9" s="1"/>
  <c r="A287" i="9" s="1"/>
  <c r="A308" i="9" s="1"/>
  <c r="A237" i="9"/>
  <c r="A262" i="9" s="1"/>
  <c r="A288" i="9" s="1"/>
  <c r="A309" i="9" s="1"/>
  <c r="A238" i="9"/>
  <c r="A263" i="9" s="1"/>
  <c r="A289" i="9" s="1"/>
  <c r="A310" i="9" s="1"/>
  <c r="A239" i="9"/>
  <c r="A264" i="9" s="1"/>
  <c r="A290" i="9" s="1"/>
  <c r="A311" i="9" s="1"/>
  <c r="K177" i="9"/>
  <c r="K178" i="9"/>
  <c r="K179" i="9"/>
  <c r="K180" i="9"/>
  <c r="K181" i="9"/>
  <c r="K182" i="9"/>
  <c r="K183" i="9"/>
  <c r="K184" i="9"/>
  <c r="K185" i="9"/>
  <c r="K186" i="9"/>
  <c r="K187" i="9"/>
  <c r="K188" i="9"/>
  <c r="K189" i="9"/>
  <c r="K190" i="9"/>
  <c r="K191" i="9"/>
  <c r="K192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I177" i="9"/>
  <c r="I178" i="9"/>
  <c r="I179" i="9"/>
  <c r="I180" i="9"/>
  <c r="I181" i="9"/>
  <c r="I182" i="9"/>
  <c r="I183" i="9"/>
  <c r="I184" i="9"/>
  <c r="I185" i="9"/>
  <c r="I186" i="9"/>
  <c r="I187" i="9"/>
  <c r="I188" i="9"/>
  <c r="I189" i="9"/>
  <c r="I190" i="9"/>
  <c r="I191" i="9"/>
  <c r="I192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L158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I151" i="9"/>
  <c r="I152" i="9"/>
  <c r="I153" i="9"/>
  <c r="I154" i="9"/>
  <c r="I155" i="9"/>
  <c r="I156" i="9"/>
  <c r="I157" i="9"/>
  <c r="I158" i="9"/>
  <c r="I159" i="9"/>
  <c r="I160" i="9"/>
  <c r="I161" i="9"/>
  <c r="I162" i="9"/>
  <c r="I163" i="9"/>
  <c r="I164" i="9"/>
  <c r="I165" i="9"/>
  <c r="I166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G151" i="9"/>
  <c r="G152" i="9"/>
  <c r="G153" i="9"/>
  <c r="G154" i="9"/>
  <c r="G155" i="9"/>
  <c r="L155" i="9" s="1"/>
  <c r="G156" i="9"/>
  <c r="G157" i="9"/>
  <c r="G158" i="9"/>
  <c r="G159" i="9"/>
  <c r="L159" i="9" s="1"/>
  <c r="G160" i="9"/>
  <c r="G161" i="9"/>
  <c r="G162" i="9"/>
  <c r="G163" i="9"/>
  <c r="L163" i="9" s="1"/>
  <c r="G164" i="9"/>
  <c r="G165" i="9"/>
  <c r="G166" i="9"/>
  <c r="G167" i="9"/>
  <c r="F151" i="9"/>
  <c r="F152" i="9"/>
  <c r="F153" i="9"/>
  <c r="F154" i="9"/>
  <c r="L154" i="9" s="1"/>
  <c r="F155" i="9"/>
  <c r="F156" i="9"/>
  <c r="F157" i="9"/>
  <c r="F158" i="9"/>
  <c r="F159" i="9"/>
  <c r="F160" i="9"/>
  <c r="F161" i="9"/>
  <c r="F162" i="9"/>
  <c r="F163" i="9"/>
  <c r="F164" i="9"/>
  <c r="F165" i="9"/>
  <c r="F166" i="9"/>
  <c r="L166" i="9" s="1"/>
  <c r="D346" i="9" s="1"/>
  <c r="B58" i="1" s="1"/>
  <c r="F167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C151" i="9"/>
  <c r="C152" i="9"/>
  <c r="C153" i="9"/>
  <c r="L153" i="9" s="1"/>
  <c r="C154" i="9"/>
  <c r="C155" i="9"/>
  <c r="C156" i="9"/>
  <c r="C157" i="9"/>
  <c r="L157" i="9" s="1"/>
  <c r="C158" i="9"/>
  <c r="C159" i="9"/>
  <c r="C160" i="9"/>
  <c r="C161" i="9"/>
  <c r="L161" i="9" s="1"/>
  <c r="C162" i="9"/>
  <c r="C163" i="9"/>
  <c r="C164" i="9"/>
  <c r="C165" i="9"/>
  <c r="L165" i="9" s="1"/>
  <c r="C166" i="9"/>
  <c r="C167" i="9"/>
  <c r="W130" i="9"/>
  <c r="W131" i="9"/>
  <c r="W132" i="9"/>
  <c r="W133" i="9"/>
  <c r="W134" i="9"/>
  <c r="W135" i="9"/>
  <c r="W136" i="9"/>
  <c r="W137" i="9"/>
  <c r="W138" i="9"/>
  <c r="W139" i="9"/>
  <c r="W140" i="9"/>
  <c r="W141" i="9"/>
  <c r="W142" i="9"/>
  <c r="W143" i="9"/>
  <c r="W144" i="9"/>
  <c r="W145" i="9"/>
  <c r="W146" i="9"/>
  <c r="V130" i="9"/>
  <c r="V131" i="9"/>
  <c r="V132" i="9"/>
  <c r="V133" i="9"/>
  <c r="V134" i="9"/>
  <c r="V135" i="9"/>
  <c r="V136" i="9"/>
  <c r="V137" i="9"/>
  <c r="V138" i="9"/>
  <c r="V139" i="9"/>
  <c r="V140" i="9"/>
  <c r="V141" i="9"/>
  <c r="V142" i="9"/>
  <c r="V143" i="9"/>
  <c r="V144" i="9"/>
  <c r="V145" i="9"/>
  <c r="V146" i="9"/>
  <c r="A130" i="9"/>
  <c r="A151" i="9" s="1"/>
  <c r="A176" i="9" s="1"/>
  <c r="A131" i="9"/>
  <c r="A152" i="9" s="1"/>
  <c r="A177" i="9" s="1"/>
  <c r="A132" i="9"/>
  <c r="A153" i="9" s="1"/>
  <c r="A178" i="9" s="1"/>
  <c r="A133" i="9"/>
  <c r="A154" i="9" s="1"/>
  <c r="A179" i="9" s="1"/>
  <c r="A134" i="9"/>
  <c r="A155" i="9" s="1"/>
  <c r="A180" i="9" s="1"/>
  <c r="A135" i="9"/>
  <c r="A156" i="9" s="1"/>
  <c r="A181" i="9" s="1"/>
  <c r="A136" i="9"/>
  <c r="A157" i="9" s="1"/>
  <c r="A182" i="9" s="1"/>
  <c r="A137" i="9"/>
  <c r="A158" i="9" s="1"/>
  <c r="A183" i="9" s="1"/>
  <c r="A138" i="9"/>
  <c r="A159" i="9" s="1"/>
  <c r="A184" i="9" s="1"/>
  <c r="A139" i="9"/>
  <c r="A160" i="9" s="1"/>
  <c r="A185" i="9" s="1"/>
  <c r="A140" i="9"/>
  <c r="A161" i="9" s="1"/>
  <c r="A186" i="9" s="1"/>
  <c r="A141" i="9"/>
  <c r="A162" i="9" s="1"/>
  <c r="A187" i="9" s="1"/>
  <c r="A142" i="9"/>
  <c r="A163" i="9" s="1"/>
  <c r="A188" i="9" s="1"/>
  <c r="A143" i="9"/>
  <c r="A164" i="9" s="1"/>
  <c r="A189" i="9" s="1"/>
  <c r="A144" i="9"/>
  <c r="A165" i="9" s="1"/>
  <c r="A190" i="9" s="1"/>
  <c r="A145" i="9"/>
  <c r="A166" i="9" s="1"/>
  <c r="A191" i="9" s="1"/>
  <c r="A146" i="9"/>
  <c r="A167" i="9" s="1"/>
  <c r="A192" i="9" s="1"/>
  <c r="K104" i="9"/>
  <c r="K105" i="9"/>
  <c r="K106" i="9"/>
  <c r="K109" i="9"/>
  <c r="K112" i="9"/>
  <c r="K113" i="9"/>
  <c r="K114" i="9"/>
  <c r="K117" i="9"/>
  <c r="K120" i="9"/>
  <c r="J105" i="9"/>
  <c r="J108" i="9"/>
  <c r="J109" i="9"/>
  <c r="J113" i="9"/>
  <c r="J116" i="9"/>
  <c r="J117" i="9"/>
  <c r="I105" i="9"/>
  <c r="I108" i="9"/>
  <c r="I109" i="9"/>
  <c r="I113" i="9"/>
  <c r="I116" i="9"/>
  <c r="I117" i="9"/>
  <c r="H105" i="9"/>
  <c r="H108" i="9"/>
  <c r="H109" i="9"/>
  <c r="H113" i="9"/>
  <c r="H116" i="9"/>
  <c r="H117" i="9"/>
  <c r="G107" i="9"/>
  <c r="G112" i="9"/>
  <c r="G118" i="9"/>
  <c r="G120" i="9"/>
  <c r="F105" i="9"/>
  <c r="F109" i="9"/>
  <c r="F113" i="9"/>
  <c r="F117" i="9"/>
  <c r="E105" i="9"/>
  <c r="E109" i="9"/>
  <c r="E113" i="9"/>
  <c r="E117" i="9"/>
  <c r="D104" i="9"/>
  <c r="D105" i="9"/>
  <c r="D107" i="9"/>
  <c r="D109" i="9"/>
  <c r="D112" i="9"/>
  <c r="D113" i="9"/>
  <c r="D115" i="9"/>
  <c r="D117" i="9"/>
  <c r="D120" i="9"/>
  <c r="C108" i="9"/>
  <c r="C114" i="9"/>
  <c r="C119" i="9"/>
  <c r="K68" i="9"/>
  <c r="K72" i="9"/>
  <c r="K76" i="9"/>
  <c r="K80" i="9"/>
  <c r="J67" i="9"/>
  <c r="J78" i="9"/>
  <c r="I78" i="9"/>
  <c r="H67" i="9"/>
  <c r="H78" i="9"/>
  <c r="G66" i="9"/>
  <c r="G68" i="9"/>
  <c r="G72" i="9"/>
  <c r="G74" i="9"/>
  <c r="G76" i="9"/>
  <c r="G80" i="9"/>
  <c r="G82" i="9"/>
  <c r="F68" i="9"/>
  <c r="F71" i="9"/>
  <c r="F72" i="9"/>
  <c r="F76" i="9"/>
  <c r="F79" i="9"/>
  <c r="F80" i="9"/>
  <c r="E68" i="9"/>
  <c r="E72" i="9"/>
  <c r="E76" i="9"/>
  <c r="E80" i="9"/>
  <c r="D74" i="9"/>
  <c r="D79" i="9"/>
  <c r="C74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T54" i="9"/>
  <c r="T62" i="9"/>
  <c r="S47" i="9"/>
  <c r="P47" i="9"/>
  <c r="P54" i="9"/>
  <c r="O58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K49" i="9"/>
  <c r="B175" i="2" s="1"/>
  <c r="K50" i="9"/>
  <c r="K55" i="9"/>
  <c r="B181" i="2" s="1"/>
  <c r="K58" i="9"/>
  <c r="K59" i="9"/>
  <c r="B185" i="2" s="1"/>
  <c r="J46" i="9"/>
  <c r="B151" i="2" s="1"/>
  <c r="J53" i="9"/>
  <c r="J54" i="9"/>
  <c r="B159" i="2" s="1"/>
  <c r="J60" i="9"/>
  <c r="J62" i="9"/>
  <c r="B167" i="2" s="1"/>
  <c r="I47" i="9"/>
  <c r="B131" i="2" s="1"/>
  <c r="I51" i="9"/>
  <c r="B135" i="2" s="1"/>
  <c r="I57" i="9"/>
  <c r="B141" i="2" s="1"/>
  <c r="H47" i="9"/>
  <c r="H50" i="9"/>
  <c r="B113" i="2" s="1"/>
  <c r="H51" i="9"/>
  <c r="H55" i="9"/>
  <c r="H58" i="9"/>
  <c r="H62" i="9"/>
  <c r="B125" i="2" s="1"/>
  <c r="G50" i="9"/>
  <c r="G52" i="9"/>
  <c r="G60" i="9"/>
  <c r="B102" i="2" s="1"/>
  <c r="G62" i="9"/>
  <c r="F46" i="9"/>
  <c r="F50" i="9"/>
  <c r="B71" i="2" s="1"/>
  <c r="F54" i="9"/>
  <c r="B75" i="2" s="1"/>
  <c r="F57" i="9"/>
  <c r="E48" i="9"/>
  <c r="E50" i="9"/>
  <c r="E54" i="9"/>
  <c r="B54" i="2" s="1"/>
  <c r="E58" i="9"/>
  <c r="B58" i="2" s="1"/>
  <c r="E61" i="9"/>
  <c r="D52" i="9"/>
  <c r="B31" i="2" s="1"/>
  <c r="D55" i="9"/>
  <c r="D59" i="9"/>
  <c r="C46" i="9"/>
  <c r="C48" i="9"/>
  <c r="C56" i="9"/>
  <c r="B14" i="2" s="1"/>
  <c r="C58" i="9"/>
  <c r="C59" i="9"/>
  <c r="X27" i="9"/>
  <c r="M177" i="9" s="1"/>
  <c r="W26" i="9"/>
  <c r="W27" i="9"/>
  <c r="E67" i="9" s="1"/>
  <c r="W28" i="9"/>
  <c r="J68" i="9" s="1"/>
  <c r="W29" i="9"/>
  <c r="W30" i="9"/>
  <c r="W31" i="9"/>
  <c r="W32" i="9"/>
  <c r="J72" i="9" s="1"/>
  <c r="W33" i="9"/>
  <c r="H73" i="9" s="1"/>
  <c r="W34" i="9"/>
  <c r="W35" i="9"/>
  <c r="W36" i="9"/>
  <c r="J76" i="9" s="1"/>
  <c r="W37" i="9"/>
  <c r="D77" i="9" s="1"/>
  <c r="W38" i="9"/>
  <c r="W39" i="9"/>
  <c r="X39" i="9" s="1"/>
  <c r="M189" i="9" s="1"/>
  <c r="W40" i="9"/>
  <c r="J80" i="9" s="1"/>
  <c r="W41" i="9"/>
  <c r="W42" i="9"/>
  <c r="V26" i="9"/>
  <c r="V27" i="9"/>
  <c r="V28" i="9"/>
  <c r="V29" i="9"/>
  <c r="V30" i="9"/>
  <c r="V31" i="9"/>
  <c r="V32" i="9"/>
  <c r="V33" i="9"/>
  <c r="V34" i="9"/>
  <c r="V35" i="9"/>
  <c r="V36" i="9"/>
  <c r="V37" i="9"/>
  <c r="V38" i="9"/>
  <c r="V39" i="9"/>
  <c r="V40" i="9"/>
  <c r="V41" i="9"/>
  <c r="V42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Z5" i="9"/>
  <c r="Z6" i="9"/>
  <c r="Z7" i="9"/>
  <c r="C276" i="9" s="1"/>
  <c r="E352" i="9" s="1"/>
  <c r="Z10" i="9"/>
  <c r="Z11" i="9"/>
  <c r="C280" i="9" s="1"/>
  <c r="E356" i="9" s="1"/>
  <c r="Z13" i="9"/>
  <c r="Z14" i="9"/>
  <c r="C283" i="9" s="1"/>
  <c r="E359" i="9" s="1"/>
  <c r="Z17" i="9"/>
  <c r="Z18" i="9"/>
  <c r="Z21" i="9"/>
  <c r="Y5" i="9"/>
  <c r="Y6" i="9"/>
  <c r="Y9" i="9"/>
  <c r="Y10" i="9"/>
  <c r="Y13" i="9"/>
  <c r="Y16" i="9"/>
  <c r="Y17" i="9"/>
  <c r="Y20" i="9"/>
  <c r="G238" i="9" s="1"/>
  <c r="Y21" i="9"/>
  <c r="X6" i="9"/>
  <c r="X10" i="9"/>
  <c r="X14" i="9"/>
  <c r="X17" i="9"/>
  <c r="W5" i="9"/>
  <c r="W6" i="9"/>
  <c r="W7" i="9"/>
  <c r="W8" i="9"/>
  <c r="F49" i="9" s="1"/>
  <c r="W9" i="9"/>
  <c r="W10" i="9"/>
  <c r="W11" i="9"/>
  <c r="W12" i="9"/>
  <c r="W13" i="9"/>
  <c r="W14" i="9"/>
  <c r="W15" i="9"/>
  <c r="W16" i="9"/>
  <c r="G115" i="9" s="1"/>
  <c r="W17" i="9"/>
  <c r="W18" i="9"/>
  <c r="W19" i="9"/>
  <c r="W20" i="9"/>
  <c r="W21" i="9"/>
  <c r="V5" i="9"/>
  <c r="V6" i="9"/>
  <c r="F47" i="9" s="1"/>
  <c r="B68" i="2" s="1"/>
  <c r="V7" i="9"/>
  <c r="Y7" i="9" s="1"/>
  <c r="V8" i="9"/>
  <c r="Y8" i="9" s="1"/>
  <c r="V9" i="9"/>
  <c r="V10" i="9"/>
  <c r="V11" i="9"/>
  <c r="Y11" i="9" s="1"/>
  <c r="V12" i="9"/>
  <c r="Y12" i="9" s="1"/>
  <c r="V13" i="9"/>
  <c r="V14" i="9"/>
  <c r="V15" i="9"/>
  <c r="Y15" i="9" s="1"/>
  <c r="V16" i="9"/>
  <c r="V17" i="9"/>
  <c r="V18" i="9"/>
  <c r="V19" i="9"/>
  <c r="Y19" i="9" s="1"/>
  <c r="V20" i="9"/>
  <c r="V21" i="9"/>
  <c r="W61" i="9" l="1"/>
  <c r="K230" i="9"/>
  <c r="J230" i="9"/>
  <c r="I230" i="9"/>
  <c r="K205" i="9"/>
  <c r="J205" i="9"/>
  <c r="I205" i="9"/>
  <c r="H205" i="9"/>
  <c r="G205" i="9"/>
  <c r="F205" i="9"/>
  <c r="E205" i="9"/>
  <c r="D205" i="9"/>
  <c r="C205" i="9"/>
  <c r="G230" i="9"/>
  <c r="E230" i="9"/>
  <c r="C230" i="9"/>
  <c r="H230" i="9"/>
  <c r="F230" i="9"/>
  <c r="D230" i="9"/>
  <c r="B70" i="2"/>
  <c r="P49" i="9"/>
  <c r="H224" i="9"/>
  <c r="G224" i="9"/>
  <c r="F224" i="9"/>
  <c r="E224" i="9"/>
  <c r="D224" i="9"/>
  <c r="C224" i="9"/>
  <c r="F199" i="9"/>
  <c r="E199" i="9"/>
  <c r="D199" i="9"/>
  <c r="C199" i="9"/>
  <c r="K199" i="9"/>
  <c r="J199" i="9"/>
  <c r="I199" i="9"/>
  <c r="H199" i="9"/>
  <c r="G199" i="9"/>
  <c r="L199" i="9" s="1"/>
  <c r="K224" i="9"/>
  <c r="J224" i="9"/>
  <c r="I224" i="9"/>
  <c r="K81" i="9"/>
  <c r="E81" i="9"/>
  <c r="X41" i="9"/>
  <c r="M191" i="9" s="1"/>
  <c r="G81" i="9"/>
  <c r="D81" i="9"/>
  <c r="C81" i="9"/>
  <c r="K69" i="9"/>
  <c r="E69" i="9"/>
  <c r="X29" i="9"/>
  <c r="M179" i="9" s="1"/>
  <c r="F69" i="9"/>
  <c r="J69" i="9"/>
  <c r="I69" i="9"/>
  <c r="H69" i="9"/>
  <c r="X34" i="9"/>
  <c r="M184" i="9" s="1"/>
  <c r="B6" i="2"/>
  <c r="M48" i="9"/>
  <c r="B158" i="2"/>
  <c r="T53" i="9"/>
  <c r="D69" i="9"/>
  <c r="G77" i="9"/>
  <c r="L328" i="5"/>
  <c r="C287" i="5"/>
  <c r="E368" i="5" s="1"/>
  <c r="C38" i="2"/>
  <c r="N59" i="5"/>
  <c r="J233" i="9"/>
  <c r="F208" i="9"/>
  <c r="D208" i="9"/>
  <c r="K208" i="9"/>
  <c r="I208" i="9"/>
  <c r="G208" i="9"/>
  <c r="G233" i="9"/>
  <c r="E233" i="9"/>
  <c r="C233" i="9"/>
  <c r="H229" i="9"/>
  <c r="G229" i="9"/>
  <c r="F229" i="9"/>
  <c r="E229" i="9"/>
  <c r="D229" i="9"/>
  <c r="C229" i="9"/>
  <c r="K204" i="9"/>
  <c r="J204" i="9"/>
  <c r="I204" i="9"/>
  <c r="H204" i="9"/>
  <c r="G204" i="9"/>
  <c r="K119" i="9"/>
  <c r="E119" i="9"/>
  <c r="H61" i="9"/>
  <c r="G61" i="9"/>
  <c r="C61" i="9"/>
  <c r="Z20" i="9"/>
  <c r="L191" i="9"/>
  <c r="D119" i="9"/>
  <c r="J61" i="9"/>
  <c r="D61" i="9"/>
  <c r="G119" i="9"/>
  <c r="L119" i="9" s="1"/>
  <c r="C346" i="9" s="1"/>
  <c r="B38" i="1" s="1"/>
  <c r="K111" i="9"/>
  <c r="E111" i="9"/>
  <c r="H53" i="9"/>
  <c r="G53" i="9"/>
  <c r="C53" i="9"/>
  <c r="Z12" i="9"/>
  <c r="G111" i="9"/>
  <c r="F53" i="9"/>
  <c r="L183" i="9"/>
  <c r="D111" i="9"/>
  <c r="X21" i="9"/>
  <c r="K234" i="9"/>
  <c r="J234" i="9"/>
  <c r="I234" i="9"/>
  <c r="K209" i="9"/>
  <c r="J209" i="9"/>
  <c r="I209" i="9"/>
  <c r="H209" i="9"/>
  <c r="G209" i="9"/>
  <c r="H234" i="9"/>
  <c r="G234" i="9"/>
  <c r="F234" i="9"/>
  <c r="E234" i="9"/>
  <c r="D234" i="9"/>
  <c r="C234" i="9"/>
  <c r="F209" i="9"/>
  <c r="E209" i="9"/>
  <c r="D209" i="9"/>
  <c r="C209" i="9"/>
  <c r="H228" i="9"/>
  <c r="G228" i="9"/>
  <c r="F228" i="9"/>
  <c r="E228" i="9"/>
  <c r="D228" i="9"/>
  <c r="C228" i="9"/>
  <c r="F203" i="9"/>
  <c r="E203" i="9"/>
  <c r="D203" i="9"/>
  <c r="C203" i="9"/>
  <c r="K228" i="9"/>
  <c r="J228" i="9"/>
  <c r="I228" i="9"/>
  <c r="G75" i="9"/>
  <c r="F75" i="9"/>
  <c r="X35" i="9"/>
  <c r="M185" i="9" s="1"/>
  <c r="K75" i="9"/>
  <c r="D75" i="9"/>
  <c r="C75" i="9"/>
  <c r="G71" i="9"/>
  <c r="J71" i="9"/>
  <c r="I71" i="9"/>
  <c r="H71" i="9"/>
  <c r="E71" i="9"/>
  <c r="X38" i="9"/>
  <c r="M188" i="9" s="1"/>
  <c r="B17" i="2"/>
  <c r="M59" i="9"/>
  <c r="B34" i="2"/>
  <c r="N55" i="9"/>
  <c r="B92" i="2"/>
  <c r="Q50" i="9"/>
  <c r="B114" i="2"/>
  <c r="R51" i="9"/>
  <c r="I61" i="9"/>
  <c r="I53" i="9"/>
  <c r="K53" i="9"/>
  <c r="M56" i="9"/>
  <c r="O54" i="9"/>
  <c r="Q60" i="9"/>
  <c r="R62" i="9"/>
  <c r="S51" i="9"/>
  <c r="C79" i="9"/>
  <c r="I67" i="9"/>
  <c r="H59" i="9"/>
  <c r="G59" i="9"/>
  <c r="Y18" i="9"/>
  <c r="I55" i="9"/>
  <c r="C55" i="9"/>
  <c r="K51" i="9"/>
  <c r="D51" i="9"/>
  <c r="J118" i="9"/>
  <c r="I118" i="9"/>
  <c r="H118" i="9"/>
  <c r="D118" i="9"/>
  <c r="K60" i="9"/>
  <c r="F60" i="9"/>
  <c r="X19" i="9"/>
  <c r="K118" i="9"/>
  <c r="C118" i="9"/>
  <c r="I60" i="9"/>
  <c r="C60" i="9"/>
  <c r="Z19" i="9"/>
  <c r="C288" i="9" s="1"/>
  <c r="E364" i="9" s="1"/>
  <c r="L190" i="9"/>
  <c r="F118" i="9"/>
  <c r="J114" i="9"/>
  <c r="I114" i="9"/>
  <c r="H114" i="9"/>
  <c r="D114" i="9"/>
  <c r="K56" i="9"/>
  <c r="F56" i="9"/>
  <c r="X15" i="9"/>
  <c r="L186" i="9"/>
  <c r="E114" i="9"/>
  <c r="L114" i="9" s="1"/>
  <c r="J56" i="9"/>
  <c r="D56" i="9"/>
  <c r="G114" i="9"/>
  <c r="J110" i="9"/>
  <c r="I110" i="9"/>
  <c r="H110" i="9"/>
  <c r="D110" i="9"/>
  <c r="K52" i="9"/>
  <c r="F52" i="9"/>
  <c r="X11" i="9"/>
  <c r="F110" i="9"/>
  <c r="E52" i="9"/>
  <c r="K110" i="9"/>
  <c r="C110" i="9"/>
  <c r="J106" i="9"/>
  <c r="I106" i="9"/>
  <c r="H106" i="9"/>
  <c r="D106" i="9"/>
  <c r="K48" i="9"/>
  <c r="F48" i="9"/>
  <c r="X7" i="9"/>
  <c r="L178" i="9"/>
  <c r="G106" i="9"/>
  <c r="H48" i="9"/>
  <c r="G48" i="9"/>
  <c r="E106" i="9"/>
  <c r="X20" i="9"/>
  <c r="X12" i="9"/>
  <c r="H239" i="9"/>
  <c r="G239" i="9"/>
  <c r="F239" i="9"/>
  <c r="E239" i="9"/>
  <c r="D239" i="9"/>
  <c r="C239" i="9"/>
  <c r="F214" i="9"/>
  <c r="E214" i="9"/>
  <c r="D214" i="9"/>
  <c r="C214" i="9"/>
  <c r="K239" i="9"/>
  <c r="J239" i="9"/>
  <c r="K214" i="9"/>
  <c r="J214" i="9"/>
  <c r="I214" i="9"/>
  <c r="H214" i="9"/>
  <c r="Y14" i="9"/>
  <c r="H227" i="9"/>
  <c r="G227" i="9"/>
  <c r="F227" i="9"/>
  <c r="E227" i="9"/>
  <c r="D227" i="9"/>
  <c r="C227" i="9"/>
  <c r="F202" i="9"/>
  <c r="E202" i="9"/>
  <c r="D202" i="9"/>
  <c r="C202" i="9"/>
  <c r="K227" i="9"/>
  <c r="J227" i="9"/>
  <c r="I227" i="9"/>
  <c r="K202" i="9"/>
  <c r="J202" i="9"/>
  <c r="I202" i="9"/>
  <c r="H202" i="9"/>
  <c r="G202" i="9"/>
  <c r="C287" i="9"/>
  <c r="E363" i="9" s="1"/>
  <c r="C275" i="9"/>
  <c r="E351" i="9" s="1"/>
  <c r="F82" i="9"/>
  <c r="H82" i="9"/>
  <c r="E82" i="9"/>
  <c r="F78" i="9"/>
  <c r="K78" i="9"/>
  <c r="D78" i="9"/>
  <c r="C78" i="9"/>
  <c r="G78" i="9"/>
  <c r="F74" i="9"/>
  <c r="E74" i="9"/>
  <c r="J74" i="9"/>
  <c r="I74" i="9"/>
  <c r="H74" i="9"/>
  <c r="F70" i="9"/>
  <c r="G70" i="9"/>
  <c r="X30" i="9"/>
  <c r="M180" i="9" s="1"/>
  <c r="K70" i="9"/>
  <c r="D70" i="9"/>
  <c r="C70" i="9"/>
  <c r="F66" i="9"/>
  <c r="J66" i="9"/>
  <c r="I66" i="9"/>
  <c r="H66" i="9"/>
  <c r="E66" i="9"/>
  <c r="X36" i="9"/>
  <c r="M186" i="9" s="1"/>
  <c r="X28" i="9"/>
  <c r="M178" i="9" s="1"/>
  <c r="B16" i="2"/>
  <c r="M58" i="9"/>
  <c r="C51" i="9"/>
  <c r="D60" i="9"/>
  <c r="D53" i="9"/>
  <c r="D47" i="9"/>
  <c r="E56" i="9"/>
  <c r="E49" i="9"/>
  <c r="F59" i="9"/>
  <c r="F51" i="9"/>
  <c r="B104" i="2"/>
  <c r="Q62" i="9"/>
  <c r="G55" i="9"/>
  <c r="G47" i="9"/>
  <c r="H56" i="9"/>
  <c r="I59" i="9"/>
  <c r="I52" i="9"/>
  <c r="J48" i="9"/>
  <c r="B184" i="2"/>
  <c r="U58" i="9"/>
  <c r="B176" i="2"/>
  <c r="U50" i="9"/>
  <c r="S57" i="9"/>
  <c r="T46" i="9"/>
  <c r="U55" i="9"/>
  <c r="C77" i="9"/>
  <c r="C66" i="9"/>
  <c r="D71" i="9"/>
  <c r="E78" i="9"/>
  <c r="E70" i="9"/>
  <c r="H81" i="9"/>
  <c r="H70" i="9"/>
  <c r="I75" i="9"/>
  <c r="J81" i="9"/>
  <c r="J70" i="9"/>
  <c r="K79" i="9"/>
  <c r="K71" i="9"/>
  <c r="C111" i="9"/>
  <c r="E118" i="9"/>
  <c r="E110" i="9"/>
  <c r="F119" i="9"/>
  <c r="F111" i="9"/>
  <c r="G110" i="9"/>
  <c r="L182" i="9"/>
  <c r="C204" i="9"/>
  <c r="E204" i="9"/>
  <c r="G203" i="9"/>
  <c r="I203" i="9"/>
  <c r="K203" i="9"/>
  <c r="D238" i="9"/>
  <c r="F238" i="9"/>
  <c r="H238" i="9"/>
  <c r="J237" i="9"/>
  <c r="C79" i="2"/>
  <c r="P58" i="5"/>
  <c r="C159" i="2"/>
  <c r="T54" i="5"/>
  <c r="C71" i="2"/>
  <c r="P50" i="5"/>
  <c r="C151" i="2"/>
  <c r="T46" i="5"/>
  <c r="C82" i="2"/>
  <c r="P61" i="5"/>
  <c r="C104" i="2"/>
  <c r="Q62" i="5"/>
  <c r="C162" i="2"/>
  <c r="T57" i="5"/>
  <c r="C176" i="2"/>
  <c r="U50" i="5"/>
  <c r="K231" i="4"/>
  <c r="J231" i="4"/>
  <c r="I231" i="4"/>
  <c r="H231" i="4"/>
  <c r="G231" i="4"/>
  <c r="F231" i="4"/>
  <c r="E231" i="4"/>
  <c r="D231" i="4"/>
  <c r="C231" i="4"/>
  <c r="L231" i="4" s="1"/>
  <c r="C362" i="4" s="1"/>
  <c r="K206" i="4"/>
  <c r="J206" i="4"/>
  <c r="I206" i="4"/>
  <c r="H206" i="4"/>
  <c r="G206" i="4"/>
  <c r="F206" i="4"/>
  <c r="E206" i="4"/>
  <c r="D206" i="4"/>
  <c r="C206" i="4"/>
  <c r="D75" i="2"/>
  <c r="P54" i="4"/>
  <c r="D103" i="2"/>
  <c r="Q61" i="4"/>
  <c r="K234" i="6"/>
  <c r="K210" i="6"/>
  <c r="I210" i="6"/>
  <c r="G210" i="6"/>
  <c r="E210" i="6"/>
  <c r="C210" i="6"/>
  <c r="J235" i="6"/>
  <c r="H235" i="6"/>
  <c r="F235" i="6"/>
  <c r="D235" i="6"/>
  <c r="H210" i="6"/>
  <c r="D210" i="6"/>
  <c r="K235" i="6"/>
  <c r="I235" i="6"/>
  <c r="G235" i="6"/>
  <c r="E235" i="6"/>
  <c r="C235" i="6"/>
  <c r="L235" i="6" s="1"/>
  <c r="C366" i="6" s="1"/>
  <c r="J210" i="6"/>
  <c r="F210" i="6"/>
  <c r="E136" i="2"/>
  <c r="S52" i="6"/>
  <c r="G92" i="2"/>
  <c r="Q50" i="8"/>
  <c r="C286" i="9"/>
  <c r="E362" i="9" s="1"/>
  <c r="K73" i="9"/>
  <c r="E73" i="9"/>
  <c r="X33" i="9"/>
  <c r="M183" i="9" s="1"/>
  <c r="D73" i="9"/>
  <c r="C73" i="9"/>
  <c r="G73" i="9"/>
  <c r="X42" i="9"/>
  <c r="M192" i="9" s="1"/>
  <c r="B38" i="2"/>
  <c r="N59" i="9"/>
  <c r="B61" i="2"/>
  <c r="O61" i="9"/>
  <c r="B94" i="2"/>
  <c r="Q52" i="9"/>
  <c r="B118" i="2"/>
  <c r="R55" i="9"/>
  <c r="G69" i="9"/>
  <c r="C52" i="2"/>
  <c r="O52" i="5"/>
  <c r="C96" i="2"/>
  <c r="Q54" i="5"/>
  <c r="L116" i="5"/>
  <c r="C347" i="5" s="1"/>
  <c r="C35" i="1" s="1"/>
  <c r="K237" i="4"/>
  <c r="J237" i="4"/>
  <c r="I237" i="4"/>
  <c r="H237" i="4"/>
  <c r="G237" i="4"/>
  <c r="F237" i="4"/>
  <c r="E237" i="4"/>
  <c r="D237" i="4"/>
  <c r="C237" i="4"/>
  <c r="K212" i="4"/>
  <c r="J212" i="4"/>
  <c r="I212" i="4"/>
  <c r="H212" i="4"/>
  <c r="G212" i="4"/>
  <c r="F212" i="4"/>
  <c r="E212" i="4"/>
  <c r="D212" i="4"/>
  <c r="C212" i="4"/>
  <c r="D53" i="2"/>
  <c r="O53" i="4"/>
  <c r="D179" i="2"/>
  <c r="U53" i="4"/>
  <c r="E162" i="2"/>
  <c r="T57" i="6"/>
  <c r="E46" i="2"/>
  <c r="O46" i="6"/>
  <c r="E102" i="2"/>
  <c r="Q60" i="6"/>
  <c r="E90" i="2"/>
  <c r="Q48" i="6"/>
  <c r="E178" i="2"/>
  <c r="U52" i="6"/>
  <c r="B366" i="7"/>
  <c r="B286" i="7"/>
  <c r="K226" i="9"/>
  <c r="J226" i="9"/>
  <c r="I226" i="9"/>
  <c r="K201" i="9"/>
  <c r="J201" i="9"/>
  <c r="I201" i="9"/>
  <c r="H201" i="9"/>
  <c r="G201" i="9"/>
  <c r="H226" i="9"/>
  <c r="G226" i="9"/>
  <c r="F226" i="9"/>
  <c r="E226" i="9"/>
  <c r="D226" i="9"/>
  <c r="C226" i="9"/>
  <c r="L226" i="9" s="1"/>
  <c r="C353" i="9" s="1"/>
  <c r="F201" i="9"/>
  <c r="E201" i="9"/>
  <c r="D201" i="9"/>
  <c r="C201" i="9"/>
  <c r="F120" i="9"/>
  <c r="I62" i="9"/>
  <c r="D62" i="9"/>
  <c r="L192" i="9"/>
  <c r="E120" i="9"/>
  <c r="K62" i="9"/>
  <c r="E62" i="9"/>
  <c r="H120" i="9"/>
  <c r="C120" i="9"/>
  <c r="F116" i="9"/>
  <c r="I58" i="9"/>
  <c r="D58" i="9"/>
  <c r="G116" i="9"/>
  <c r="F58" i="9"/>
  <c r="X18" i="9"/>
  <c r="K116" i="9"/>
  <c r="D116" i="9"/>
  <c r="L184" i="9"/>
  <c r="F112" i="9"/>
  <c r="I54" i="9"/>
  <c r="D54" i="9"/>
  <c r="J112" i="9"/>
  <c r="I112" i="9"/>
  <c r="H112" i="9"/>
  <c r="C112" i="9"/>
  <c r="H54" i="9"/>
  <c r="G54" i="9"/>
  <c r="X13" i="9"/>
  <c r="E112" i="9"/>
  <c r="L180" i="9"/>
  <c r="F108" i="9"/>
  <c r="I50" i="9"/>
  <c r="D50" i="9"/>
  <c r="K108" i="9"/>
  <c r="D108" i="9"/>
  <c r="J50" i="9"/>
  <c r="C50" i="9"/>
  <c r="Z9" i="9"/>
  <c r="G108" i="9"/>
  <c r="F104" i="9"/>
  <c r="I46" i="9"/>
  <c r="D46" i="9"/>
  <c r="E104" i="9"/>
  <c r="K46" i="9"/>
  <c r="E46" i="9"/>
  <c r="J104" i="9"/>
  <c r="I104" i="9"/>
  <c r="H104" i="9"/>
  <c r="C104" i="9"/>
  <c r="X16" i="9"/>
  <c r="X9" i="9"/>
  <c r="H235" i="9"/>
  <c r="G235" i="9"/>
  <c r="F235" i="9"/>
  <c r="E235" i="9"/>
  <c r="D235" i="9"/>
  <c r="C235" i="9"/>
  <c r="F210" i="9"/>
  <c r="E210" i="9"/>
  <c r="D210" i="9"/>
  <c r="C210" i="9"/>
  <c r="K235" i="9"/>
  <c r="J235" i="9"/>
  <c r="I235" i="9"/>
  <c r="K210" i="9"/>
  <c r="J210" i="9"/>
  <c r="I210" i="9"/>
  <c r="H210" i="9"/>
  <c r="G210" i="9"/>
  <c r="Z15" i="9"/>
  <c r="C284" i="9" s="1"/>
  <c r="E360" i="9" s="1"/>
  <c r="X32" i="9"/>
  <c r="M182" i="9" s="1"/>
  <c r="C62" i="9"/>
  <c r="C54" i="9"/>
  <c r="C47" i="9"/>
  <c r="D57" i="9"/>
  <c r="D49" i="9"/>
  <c r="E60" i="9"/>
  <c r="E53" i="9"/>
  <c r="F62" i="9"/>
  <c r="F55" i="9"/>
  <c r="G58" i="9"/>
  <c r="G51" i="9"/>
  <c r="H60" i="9"/>
  <c r="H52" i="9"/>
  <c r="H46" i="9"/>
  <c r="I56" i="9"/>
  <c r="I48" i="9"/>
  <c r="J58" i="9"/>
  <c r="J52" i="9"/>
  <c r="K61" i="9"/>
  <c r="K54" i="9"/>
  <c r="K47" i="9"/>
  <c r="R50" i="9"/>
  <c r="U59" i="9"/>
  <c r="C82" i="9"/>
  <c r="C71" i="9"/>
  <c r="D66" i="9"/>
  <c r="E75" i="9"/>
  <c r="H75" i="9"/>
  <c r="I81" i="9"/>
  <c r="I70" i="9"/>
  <c r="J75" i="9"/>
  <c r="K82" i="9"/>
  <c r="K74" i="9"/>
  <c r="K66" i="9"/>
  <c r="C116" i="9"/>
  <c r="C106" i="9"/>
  <c r="E116" i="9"/>
  <c r="E108" i="9"/>
  <c r="F114" i="9"/>
  <c r="F106" i="9"/>
  <c r="G104" i="9"/>
  <c r="L162" i="9"/>
  <c r="L151" i="9"/>
  <c r="D204" i="9"/>
  <c r="F204" i="9"/>
  <c r="H203" i="9"/>
  <c r="J203" i="9"/>
  <c r="C238" i="9"/>
  <c r="L238" i="9" s="1"/>
  <c r="C365" i="9" s="1"/>
  <c r="B40" i="3" s="1"/>
  <c r="E238" i="9"/>
  <c r="I237" i="9"/>
  <c r="F232" i="5"/>
  <c r="E232" i="5"/>
  <c r="L232" i="5" s="1"/>
  <c r="C364" i="5" s="1"/>
  <c r="G232" i="5"/>
  <c r="K232" i="5"/>
  <c r="J232" i="5"/>
  <c r="I232" i="5"/>
  <c r="H232" i="5"/>
  <c r="E207" i="5"/>
  <c r="D207" i="5"/>
  <c r="C207" i="5"/>
  <c r="K233" i="5"/>
  <c r="I233" i="5"/>
  <c r="D233" i="5"/>
  <c r="C233" i="5"/>
  <c r="K208" i="5"/>
  <c r="J208" i="5"/>
  <c r="I208" i="5"/>
  <c r="H208" i="5"/>
  <c r="G208" i="5"/>
  <c r="F208" i="5"/>
  <c r="C16" i="2"/>
  <c r="M58" i="5"/>
  <c r="C74" i="2"/>
  <c r="P53" i="5"/>
  <c r="C88" i="2"/>
  <c r="Q46" i="5"/>
  <c r="C154" i="2"/>
  <c r="T49" i="5"/>
  <c r="R55" i="5"/>
  <c r="D5" i="2"/>
  <c r="M47" i="4"/>
  <c r="D25" i="2"/>
  <c r="N46" i="4"/>
  <c r="D152" i="2"/>
  <c r="T47" i="4"/>
  <c r="E13" i="2"/>
  <c r="M55" i="6"/>
  <c r="E58" i="2"/>
  <c r="O58" i="6"/>
  <c r="E152" i="2"/>
  <c r="T47" i="6"/>
  <c r="C285" i="6"/>
  <c r="E365" i="6" s="1"/>
  <c r="L227" i="7"/>
  <c r="C358" i="7" s="1"/>
  <c r="K238" i="9"/>
  <c r="J238" i="9"/>
  <c r="I238" i="9"/>
  <c r="K213" i="9"/>
  <c r="J213" i="9"/>
  <c r="I213" i="9"/>
  <c r="H213" i="9"/>
  <c r="G213" i="9"/>
  <c r="F213" i="9"/>
  <c r="E213" i="9"/>
  <c r="D213" i="9"/>
  <c r="C213" i="9"/>
  <c r="K77" i="9"/>
  <c r="E77" i="9"/>
  <c r="X37" i="9"/>
  <c r="M187" i="9" s="1"/>
  <c r="J77" i="9"/>
  <c r="I77" i="9"/>
  <c r="H77" i="9"/>
  <c r="F77" i="9"/>
  <c r="B48" i="2"/>
  <c r="O48" i="9"/>
  <c r="B78" i="2"/>
  <c r="P57" i="9"/>
  <c r="B110" i="2"/>
  <c r="R47" i="9"/>
  <c r="B165" i="2"/>
  <c r="T60" i="9"/>
  <c r="I73" i="9"/>
  <c r="C60" i="2"/>
  <c r="O60" i="5"/>
  <c r="H237" i="9"/>
  <c r="G237" i="9"/>
  <c r="F237" i="9"/>
  <c r="E237" i="9"/>
  <c r="D237" i="9"/>
  <c r="C237" i="9"/>
  <c r="K212" i="9"/>
  <c r="J212" i="9"/>
  <c r="I212" i="9"/>
  <c r="H212" i="9"/>
  <c r="G212" i="9"/>
  <c r="K225" i="9"/>
  <c r="J225" i="9"/>
  <c r="I225" i="9"/>
  <c r="F200" i="9"/>
  <c r="E200" i="9"/>
  <c r="D200" i="9"/>
  <c r="C200" i="9"/>
  <c r="K200" i="9"/>
  <c r="J200" i="9"/>
  <c r="I200" i="9"/>
  <c r="H200" i="9"/>
  <c r="G200" i="9"/>
  <c r="H225" i="9"/>
  <c r="G225" i="9"/>
  <c r="F225" i="9"/>
  <c r="E225" i="9"/>
  <c r="D225" i="9"/>
  <c r="C225" i="9"/>
  <c r="K115" i="9"/>
  <c r="E115" i="9"/>
  <c r="H57" i="9"/>
  <c r="G57" i="9"/>
  <c r="C57" i="9"/>
  <c r="Z16" i="9"/>
  <c r="L187" i="9"/>
  <c r="F115" i="9"/>
  <c r="K57" i="9"/>
  <c r="E57" i="9"/>
  <c r="J115" i="9"/>
  <c r="I115" i="9"/>
  <c r="H115" i="9"/>
  <c r="C115" i="9"/>
  <c r="K107" i="9"/>
  <c r="E107" i="9"/>
  <c r="H49" i="9"/>
  <c r="G49" i="9"/>
  <c r="C49" i="9"/>
  <c r="Z8" i="9"/>
  <c r="C277" i="9" s="1"/>
  <c r="E353" i="9" s="1"/>
  <c r="L179" i="9"/>
  <c r="J107" i="9"/>
  <c r="I107" i="9"/>
  <c r="H107" i="9"/>
  <c r="C107" i="9"/>
  <c r="L107" i="9" s="1"/>
  <c r="I49" i="9"/>
  <c r="X8" i="9"/>
  <c r="F107" i="9"/>
  <c r="C290" i="9"/>
  <c r="E366" i="9" s="1"/>
  <c r="G79" i="9"/>
  <c r="E79" i="9"/>
  <c r="X40" i="9"/>
  <c r="M190" i="9" s="1"/>
  <c r="J79" i="9"/>
  <c r="I79" i="9"/>
  <c r="H79" i="9"/>
  <c r="G67" i="9"/>
  <c r="K67" i="9"/>
  <c r="D67" i="9"/>
  <c r="C67" i="9"/>
  <c r="F67" i="9"/>
  <c r="X31" i="9"/>
  <c r="M181" i="9" s="1"/>
  <c r="C52" i="9"/>
  <c r="B4" i="2"/>
  <c r="M46" i="9"/>
  <c r="D48" i="9"/>
  <c r="B50" i="2"/>
  <c r="O50" i="9"/>
  <c r="F61" i="9"/>
  <c r="B67" i="2"/>
  <c r="P46" i="9"/>
  <c r="G56" i="9"/>
  <c r="B121" i="2"/>
  <c r="R58" i="9"/>
  <c r="J57" i="9"/>
  <c r="J49" i="9"/>
  <c r="N52" i="9"/>
  <c r="P50" i="9"/>
  <c r="U49" i="9"/>
  <c r="C69" i="9"/>
  <c r="F81" i="9"/>
  <c r="F73" i="9"/>
  <c r="J73" i="9"/>
  <c r="H119" i="9"/>
  <c r="H111" i="9"/>
  <c r="I119" i="9"/>
  <c r="I111" i="9"/>
  <c r="J119" i="9"/>
  <c r="J111" i="9"/>
  <c r="L188" i="9"/>
  <c r="C212" i="9"/>
  <c r="E212" i="9"/>
  <c r="I229" i="9"/>
  <c r="K229" i="9"/>
  <c r="G231" i="5"/>
  <c r="J231" i="5"/>
  <c r="H231" i="5"/>
  <c r="D206" i="5"/>
  <c r="D231" i="5"/>
  <c r="K206" i="5"/>
  <c r="I206" i="5"/>
  <c r="G206" i="5"/>
  <c r="F231" i="5"/>
  <c r="L320" i="5"/>
  <c r="C8" i="2"/>
  <c r="M50" i="5"/>
  <c r="C30" i="2"/>
  <c r="N51" i="5"/>
  <c r="C184" i="2"/>
  <c r="U58" i="5"/>
  <c r="D208" i="5"/>
  <c r="F207" i="5"/>
  <c r="H207" i="5"/>
  <c r="J207" i="5"/>
  <c r="D232" i="5"/>
  <c r="I228" i="5"/>
  <c r="L318" i="4"/>
  <c r="D15" i="2"/>
  <c r="M57" i="4"/>
  <c r="D93" i="2"/>
  <c r="Q51" i="4"/>
  <c r="D113" i="2"/>
  <c r="R50" i="4"/>
  <c r="D141" i="2"/>
  <c r="S57" i="4"/>
  <c r="D131" i="2"/>
  <c r="S47" i="4"/>
  <c r="D159" i="2"/>
  <c r="T54" i="4"/>
  <c r="B284" i="4"/>
  <c r="B364" i="4"/>
  <c r="B276" i="4"/>
  <c r="K224" i="6"/>
  <c r="J224" i="6"/>
  <c r="I224" i="6"/>
  <c r="H224" i="6"/>
  <c r="G224" i="6"/>
  <c r="F224" i="6"/>
  <c r="E224" i="6"/>
  <c r="D224" i="6"/>
  <c r="C224" i="6"/>
  <c r="L224" i="6" s="1"/>
  <c r="C355" i="6" s="1"/>
  <c r="K199" i="6"/>
  <c r="I199" i="6"/>
  <c r="G199" i="6"/>
  <c r="E199" i="6"/>
  <c r="C199" i="6"/>
  <c r="J199" i="6"/>
  <c r="F199" i="6"/>
  <c r="H199" i="6"/>
  <c r="D199" i="6"/>
  <c r="L202" i="7"/>
  <c r="L164" i="9"/>
  <c r="L160" i="9"/>
  <c r="L156" i="9"/>
  <c r="L152" i="9"/>
  <c r="L261" i="9"/>
  <c r="D363" i="9" s="1"/>
  <c r="L257" i="9"/>
  <c r="D359" i="9" s="1"/>
  <c r="L253" i="9"/>
  <c r="D355" i="9" s="1"/>
  <c r="L249" i="9"/>
  <c r="D351" i="9" s="1"/>
  <c r="X15" i="5"/>
  <c r="X7" i="5"/>
  <c r="F233" i="5"/>
  <c r="F228" i="5"/>
  <c r="E228" i="5"/>
  <c r="G228" i="5"/>
  <c r="E203" i="5"/>
  <c r="D203" i="5"/>
  <c r="C203" i="5"/>
  <c r="G223" i="5"/>
  <c r="D198" i="5"/>
  <c r="F223" i="5"/>
  <c r="D223" i="5"/>
  <c r="K198" i="5"/>
  <c r="I198" i="5"/>
  <c r="G198" i="5"/>
  <c r="Z14" i="5"/>
  <c r="Z6" i="5"/>
  <c r="C59" i="5"/>
  <c r="C51" i="5"/>
  <c r="F62" i="5"/>
  <c r="F54" i="5"/>
  <c r="F46" i="5"/>
  <c r="G55" i="5"/>
  <c r="G47" i="5"/>
  <c r="J58" i="5"/>
  <c r="J50" i="5"/>
  <c r="K59" i="5"/>
  <c r="K51" i="5"/>
  <c r="R56" i="5"/>
  <c r="R48" i="5"/>
  <c r="S57" i="5"/>
  <c r="S49" i="5"/>
  <c r="D80" i="5"/>
  <c r="D72" i="5"/>
  <c r="H76" i="5"/>
  <c r="H68" i="5"/>
  <c r="C117" i="5"/>
  <c r="C109" i="5"/>
  <c r="H117" i="5"/>
  <c r="H109" i="5"/>
  <c r="K113" i="5"/>
  <c r="K105" i="5"/>
  <c r="L166" i="5"/>
  <c r="D351" i="5" s="1"/>
  <c r="C59" i="1" s="1"/>
  <c r="L162" i="5"/>
  <c r="D347" i="5" s="1"/>
  <c r="C55" i="1" s="1"/>
  <c r="L158" i="5"/>
  <c r="D343" i="5" s="1"/>
  <c r="C51" i="1" s="1"/>
  <c r="L154" i="5"/>
  <c r="D339" i="5" s="1"/>
  <c r="C47" i="1" s="1"/>
  <c r="L150" i="5"/>
  <c r="D335" i="5" s="1"/>
  <c r="C43" i="1" s="1"/>
  <c r="F200" i="5"/>
  <c r="L200" i="5" s="1"/>
  <c r="G200" i="5"/>
  <c r="H200" i="5"/>
  <c r="I200" i="5"/>
  <c r="J200" i="5"/>
  <c r="K200" i="5"/>
  <c r="C225" i="5"/>
  <c r="D225" i="5"/>
  <c r="H235" i="5"/>
  <c r="H224" i="5"/>
  <c r="I229" i="5"/>
  <c r="J224" i="5"/>
  <c r="K229" i="5"/>
  <c r="L316" i="5"/>
  <c r="K229" i="4"/>
  <c r="J229" i="4"/>
  <c r="I229" i="4"/>
  <c r="H229" i="4"/>
  <c r="G229" i="4"/>
  <c r="F229" i="4"/>
  <c r="E229" i="4"/>
  <c r="D229" i="4"/>
  <c r="C229" i="4"/>
  <c r="K204" i="4"/>
  <c r="J204" i="4"/>
  <c r="I204" i="4"/>
  <c r="H204" i="4"/>
  <c r="G204" i="4"/>
  <c r="F204" i="4"/>
  <c r="E204" i="4"/>
  <c r="D204" i="4"/>
  <c r="C204" i="4"/>
  <c r="C278" i="4"/>
  <c r="E358" i="4" s="1"/>
  <c r="L319" i="4"/>
  <c r="D19" i="2"/>
  <c r="D9" i="2"/>
  <c r="M51" i="4"/>
  <c r="D27" i="2"/>
  <c r="N48" i="4"/>
  <c r="D54" i="2"/>
  <c r="O54" i="4"/>
  <c r="D76" i="2"/>
  <c r="P55" i="4"/>
  <c r="D97" i="2"/>
  <c r="Q55" i="4"/>
  <c r="D115" i="2"/>
  <c r="R52" i="4"/>
  <c r="D142" i="2"/>
  <c r="S58" i="4"/>
  <c r="D163" i="2"/>
  <c r="T58" i="4"/>
  <c r="D153" i="2"/>
  <c r="T48" i="4"/>
  <c r="D181" i="2"/>
  <c r="U55" i="4"/>
  <c r="M61" i="4"/>
  <c r="N57" i="4"/>
  <c r="P59" i="4"/>
  <c r="P48" i="4"/>
  <c r="R61" i="4"/>
  <c r="U48" i="4"/>
  <c r="C73" i="4"/>
  <c r="L157" i="4"/>
  <c r="D341" i="4" s="1"/>
  <c r="D50" i="1" s="1"/>
  <c r="L153" i="4"/>
  <c r="D337" i="4" s="1"/>
  <c r="D46" i="1" s="1"/>
  <c r="L189" i="4"/>
  <c r="L185" i="4"/>
  <c r="L181" i="4"/>
  <c r="L177" i="4"/>
  <c r="A350" i="4"/>
  <c r="A369" i="4" s="1"/>
  <c r="A368" i="4"/>
  <c r="K228" i="6"/>
  <c r="J228" i="6"/>
  <c r="I228" i="6"/>
  <c r="H228" i="6"/>
  <c r="G228" i="6"/>
  <c r="F228" i="6"/>
  <c r="E228" i="6"/>
  <c r="D228" i="6"/>
  <c r="C228" i="6"/>
  <c r="K203" i="6"/>
  <c r="I203" i="6"/>
  <c r="G203" i="6"/>
  <c r="E203" i="6"/>
  <c r="C203" i="6"/>
  <c r="L328" i="6"/>
  <c r="C276" i="6"/>
  <c r="E356" i="6" s="1"/>
  <c r="L317" i="6"/>
  <c r="E14" i="2"/>
  <c r="M56" i="6"/>
  <c r="E40" i="2"/>
  <c r="N61" i="6"/>
  <c r="E48" i="2"/>
  <c r="O48" i="6"/>
  <c r="E74" i="2"/>
  <c r="P53" i="6"/>
  <c r="E92" i="2"/>
  <c r="Q50" i="6"/>
  <c r="E118" i="2"/>
  <c r="R55" i="6"/>
  <c r="E180" i="2"/>
  <c r="U54" i="6"/>
  <c r="C108" i="6"/>
  <c r="L108" i="6" s="1"/>
  <c r="C338" i="6" s="1"/>
  <c r="E27" i="1" s="1"/>
  <c r="B354" i="7"/>
  <c r="G58" i="2"/>
  <c r="O58" i="8"/>
  <c r="G52" i="2"/>
  <c r="O52" i="8"/>
  <c r="G123" i="2"/>
  <c r="R60" i="8"/>
  <c r="Q48" i="8"/>
  <c r="L189" i="9"/>
  <c r="L185" i="9"/>
  <c r="L181" i="9"/>
  <c r="L177" i="9"/>
  <c r="H231" i="9"/>
  <c r="G231" i="9"/>
  <c r="F231" i="9"/>
  <c r="E231" i="9"/>
  <c r="D231" i="9"/>
  <c r="C231" i="9"/>
  <c r="F206" i="9"/>
  <c r="E206" i="9"/>
  <c r="D206" i="9"/>
  <c r="C206" i="9"/>
  <c r="K231" i="9"/>
  <c r="J231" i="9"/>
  <c r="I231" i="9"/>
  <c r="K206" i="9"/>
  <c r="J206" i="9"/>
  <c r="I206" i="9"/>
  <c r="H206" i="9"/>
  <c r="G206" i="9"/>
  <c r="A335" i="9"/>
  <c r="A353" i="9"/>
  <c r="A352" i="9"/>
  <c r="K118" i="5"/>
  <c r="G118" i="5"/>
  <c r="C118" i="5"/>
  <c r="K60" i="5"/>
  <c r="G60" i="5"/>
  <c r="C60" i="5"/>
  <c r="J118" i="5"/>
  <c r="F118" i="5"/>
  <c r="J60" i="5"/>
  <c r="F60" i="5"/>
  <c r="K114" i="5"/>
  <c r="G114" i="5"/>
  <c r="C114" i="5"/>
  <c r="K56" i="5"/>
  <c r="G56" i="5"/>
  <c r="C56" i="5"/>
  <c r="J114" i="5"/>
  <c r="F114" i="5"/>
  <c r="J56" i="5"/>
  <c r="F56" i="5"/>
  <c r="K110" i="5"/>
  <c r="G110" i="5"/>
  <c r="C110" i="5"/>
  <c r="K52" i="5"/>
  <c r="G52" i="5"/>
  <c r="C52" i="5"/>
  <c r="J110" i="5"/>
  <c r="F110" i="5"/>
  <c r="J52" i="5"/>
  <c r="F52" i="5"/>
  <c r="K106" i="5"/>
  <c r="G106" i="5"/>
  <c r="C106" i="5"/>
  <c r="K48" i="5"/>
  <c r="G48" i="5"/>
  <c r="C48" i="5"/>
  <c r="J106" i="5"/>
  <c r="F106" i="5"/>
  <c r="J48" i="5"/>
  <c r="F48" i="5"/>
  <c r="X19" i="5"/>
  <c r="X11" i="5"/>
  <c r="F236" i="5"/>
  <c r="E236" i="5"/>
  <c r="K236" i="5"/>
  <c r="J236" i="5"/>
  <c r="I236" i="5"/>
  <c r="H236" i="5"/>
  <c r="E211" i="5"/>
  <c r="D211" i="5"/>
  <c r="C211" i="5"/>
  <c r="K225" i="5"/>
  <c r="Z18" i="5"/>
  <c r="Z10" i="5"/>
  <c r="H81" i="5"/>
  <c r="D81" i="5"/>
  <c r="G81" i="5"/>
  <c r="C81" i="5"/>
  <c r="L81" i="5" s="1"/>
  <c r="H77" i="5"/>
  <c r="D77" i="5"/>
  <c r="G77" i="5"/>
  <c r="C77" i="5"/>
  <c r="L77" i="5" s="1"/>
  <c r="H73" i="5"/>
  <c r="D73" i="5"/>
  <c r="G73" i="5"/>
  <c r="C73" i="5"/>
  <c r="L73" i="5" s="1"/>
  <c r="H69" i="5"/>
  <c r="D69" i="5"/>
  <c r="G69" i="5"/>
  <c r="C69" i="5"/>
  <c r="L69" i="5" s="1"/>
  <c r="X42" i="5"/>
  <c r="M191" i="5" s="1"/>
  <c r="X34" i="5"/>
  <c r="M183" i="5" s="1"/>
  <c r="C55" i="5"/>
  <c r="C47" i="5"/>
  <c r="D56" i="5"/>
  <c r="D48" i="5"/>
  <c r="G59" i="5"/>
  <c r="G51" i="5"/>
  <c r="H60" i="5"/>
  <c r="H52" i="5"/>
  <c r="K55" i="5"/>
  <c r="K47" i="5"/>
  <c r="S61" i="5"/>
  <c r="S53" i="5"/>
  <c r="T61" i="5"/>
  <c r="T53" i="5"/>
  <c r="E77" i="5"/>
  <c r="E69" i="5"/>
  <c r="F69" i="5"/>
  <c r="I81" i="5"/>
  <c r="I73" i="5"/>
  <c r="J81" i="5"/>
  <c r="J73" i="5"/>
  <c r="K77" i="5"/>
  <c r="C113" i="5"/>
  <c r="C105" i="5"/>
  <c r="D114" i="5"/>
  <c r="D106" i="5"/>
  <c r="E118" i="5"/>
  <c r="I106" i="5"/>
  <c r="L165" i="5"/>
  <c r="D350" i="5" s="1"/>
  <c r="C58" i="1" s="1"/>
  <c r="L161" i="5"/>
  <c r="D346" i="5" s="1"/>
  <c r="C54" i="1" s="1"/>
  <c r="L157" i="5"/>
  <c r="D342" i="5" s="1"/>
  <c r="C50" i="1" s="1"/>
  <c r="L153" i="5"/>
  <c r="D338" i="5" s="1"/>
  <c r="C46" i="1" s="1"/>
  <c r="F212" i="5"/>
  <c r="F204" i="5"/>
  <c r="G212" i="5"/>
  <c r="G204" i="5"/>
  <c r="H212" i="5"/>
  <c r="H204" i="5"/>
  <c r="I212" i="5"/>
  <c r="I204" i="5"/>
  <c r="J212" i="5"/>
  <c r="J204" i="5"/>
  <c r="K212" i="5"/>
  <c r="K204" i="5"/>
  <c r="C237" i="5"/>
  <c r="C229" i="5"/>
  <c r="D237" i="5"/>
  <c r="D229" i="5"/>
  <c r="E237" i="5"/>
  <c r="G236" i="5"/>
  <c r="G225" i="5"/>
  <c r="H229" i="5"/>
  <c r="I224" i="5"/>
  <c r="J229" i="5"/>
  <c r="I59" i="4"/>
  <c r="C59" i="4"/>
  <c r="G59" i="4"/>
  <c r="J55" i="4"/>
  <c r="E55" i="4"/>
  <c r="I55" i="4"/>
  <c r="C55" i="4"/>
  <c r="K51" i="4"/>
  <c r="F51" i="4"/>
  <c r="B339" i="4" s="1"/>
  <c r="D8" i="1" s="1"/>
  <c r="Y10" i="4"/>
  <c r="J51" i="4"/>
  <c r="E51" i="4"/>
  <c r="G47" i="4"/>
  <c r="K47" i="4"/>
  <c r="F47" i="4"/>
  <c r="Y6" i="4"/>
  <c r="K224" i="4" s="1"/>
  <c r="J118" i="4"/>
  <c r="I118" i="4"/>
  <c r="D118" i="4"/>
  <c r="I60" i="4"/>
  <c r="E60" i="4"/>
  <c r="X19" i="4"/>
  <c r="K118" i="4"/>
  <c r="C118" i="4"/>
  <c r="J60" i="4"/>
  <c r="D60" i="4"/>
  <c r="H118" i="4"/>
  <c r="H60" i="4"/>
  <c r="C60" i="4"/>
  <c r="J114" i="4"/>
  <c r="I114" i="4"/>
  <c r="D114" i="4"/>
  <c r="I56" i="4"/>
  <c r="E56" i="4"/>
  <c r="X15" i="4"/>
  <c r="E114" i="4"/>
  <c r="K56" i="4"/>
  <c r="F56" i="4"/>
  <c r="K114" i="4"/>
  <c r="C114" i="4"/>
  <c r="J56" i="4"/>
  <c r="D56" i="4"/>
  <c r="J110" i="4"/>
  <c r="L110" i="4" s="1"/>
  <c r="C340" i="4" s="1"/>
  <c r="D29" i="1" s="1"/>
  <c r="I110" i="4"/>
  <c r="D110" i="4"/>
  <c r="I52" i="4"/>
  <c r="E52" i="4"/>
  <c r="X11" i="4"/>
  <c r="G110" i="4"/>
  <c r="F110" i="4"/>
  <c r="G52" i="4"/>
  <c r="Z11" i="4"/>
  <c r="E110" i="4"/>
  <c r="K52" i="4"/>
  <c r="F52" i="4"/>
  <c r="J106" i="4"/>
  <c r="I106" i="4"/>
  <c r="D106" i="4"/>
  <c r="I48" i="4"/>
  <c r="E48" i="4"/>
  <c r="X7" i="4"/>
  <c r="H106" i="4"/>
  <c r="H48" i="4"/>
  <c r="C48" i="4"/>
  <c r="G106" i="4"/>
  <c r="F106" i="4"/>
  <c r="G48" i="4"/>
  <c r="Z7" i="4"/>
  <c r="Y18" i="4"/>
  <c r="K230" i="4"/>
  <c r="J230" i="4"/>
  <c r="I230" i="4"/>
  <c r="H230" i="4"/>
  <c r="G230" i="4"/>
  <c r="F230" i="4"/>
  <c r="E230" i="4"/>
  <c r="D230" i="4"/>
  <c r="C230" i="4"/>
  <c r="K205" i="4"/>
  <c r="J205" i="4"/>
  <c r="I205" i="4"/>
  <c r="H205" i="4"/>
  <c r="G205" i="4"/>
  <c r="F205" i="4"/>
  <c r="E205" i="4"/>
  <c r="D205" i="4"/>
  <c r="C205" i="4"/>
  <c r="L205" i="4" s="1"/>
  <c r="L330" i="4"/>
  <c r="Z15" i="4"/>
  <c r="C56" i="4"/>
  <c r="D32" i="2"/>
  <c r="N53" i="4"/>
  <c r="E59" i="4"/>
  <c r="F60" i="4"/>
  <c r="D71" i="2"/>
  <c r="P50" i="4"/>
  <c r="G60" i="4"/>
  <c r="D120" i="2"/>
  <c r="R57" i="4"/>
  <c r="D109" i="2"/>
  <c r="R46" i="4"/>
  <c r="J52" i="4"/>
  <c r="K60" i="4"/>
  <c r="D175" i="2"/>
  <c r="U49" i="4"/>
  <c r="N62" i="4"/>
  <c r="O58" i="4"/>
  <c r="O47" i="4"/>
  <c r="Q49" i="4"/>
  <c r="S62" i="4"/>
  <c r="S51" i="4"/>
  <c r="E118" i="4"/>
  <c r="H110" i="4"/>
  <c r="K110" i="4"/>
  <c r="L162" i="4"/>
  <c r="D346" i="4" s="1"/>
  <c r="D55" i="1" s="1"/>
  <c r="L158" i="4"/>
  <c r="D342" i="4" s="1"/>
  <c r="D51" i="1" s="1"/>
  <c r="F61" i="6"/>
  <c r="J61" i="6"/>
  <c r="E61" i="6"/>
  <c r="Y20" i="6"/>
  <c r="H61" i="6"/>
  <c r="H57" i="6"/>
  <c r="F57" i="6"/>
  <c r="I57" i="6"/>
  <c r="D57" i="6"/>
  <c r="I53" i="6"/>
  <c r="D53" i="6"/>
  <c r="H53" i="6"/>
  <c r="Y12" i="6"/>
  <c r="J53" i="6"/>
  <c r="E53" i="6"/>
  <c r="J49" i="6"/>
  <c r="E49" i="6"/>
  <c r="Y8" i="6"/>
  <c r="I49" i="6"/>
  <c r="D49" i="6"/>
  <c r="H49" i="6"/>
  <c r="F49" i="6"/>
  <c r="I120" i="6"/>
  <c r="E120" i="6"/>
  <c r="H62" i="6"/>
  <c r="D62" i="6"/>
  <c r="X21" i="6"/>
  <c r="G120" i="6"/>
  <c r="G62" i="6"/>
  <c r="K120" i="6"/>
  <c r="F120" i="6"/>
  <c r="K62" i="6"/>
  <c r="F62" i="6"/>
  <c r="Z21" i="6"/>
  <c r="C289" i="6" s="1"/>
  <c r="E369" i="6" s="1"/>
  <c r="H120" i="6"/>
  <c r="C120" i="6"/>
  <c r="J62" i="6"/>
  <c r="E62" i="6"/>
  <c r="J120" i="6"/>
  <c r="C62" i="6"/>
  <c r="I116" i="6"/>
  <c r="E116" i="6"/>
  <c r="H58" i="6"/>
  <c r="D58" i="6"/>
  <c r="X17" i="6"/>
  <c r="H116" i="6"/>
  <c r="C116" i="6"/>
  <c r="I58" i="6"/>
  <c r="C58" i="6"/>
  <c r="G116" i="6"/>
  <c r="G58" i="6"/>
  <c r="K58" i="6"/>
  <c r="F58" i="6"/>
  <c r="I112" i="6"/>
  <c r="E112" i="6"/>
  <c r="H54" i="6"/>
  <c r="D54" i="6"/>
  <c r="X13" i="6"/>
  <c r="J112" i="6"/>
  <c r="D112" i="6"/>
  <c r="J54" i="6"/>
  <c r="E54" i="6"/>
  <c r="H112" i="6"/>
  <c r="C112" i="6"/>
  <c r="I54" i="6"/>
  <c r="C54" i="6"/>
  <c r="K112" i="6"/>
  <c r="G112" i="6"/>
  <c r="F112" i="6"/>
  <c r="G54" i="6"/>
  <c r="Z13" i="6"/>
  <c r="I108" i="6"/>
  <c r="E108" i="6"/>
  <c r="H50" i="6"/>
  <c r="D50" i="6"/>
  <c r="X9" i="6"/>
  <c r="K108" i="6"/>
  <c r="F108" i="6"/>
  <c r="K50" i="6"/>
  <c r="F50" i="6"/>
  <c r="Z9" i="6"/>
  <c r="J108" i="6"/>
  <c r="D108" i="6"/>
  <c r="J50" i="6"/>
  <c r="E50" i="6"/>
  <c r="C50" i="6"/>
  <c r="I104" i="6"/>
  <c r="E104" i="6"/>
  <c r="H46" i="6"/>
  <c r="D46" i="6"/>
  <c r="G104" i="6"/>
  <c r="G46" i="6"/>
  <c r="K104" i="6"/>
  <c r="F104" i="6"/>
  <c r="K46" i="6"/>
  <c r="F46" i="6"/>
  <c r="Z5" i="6"/>
  <c r="L314" i="6" s="1"/>
  <c r="C104" i="6"/>
  <c r="J104" i="6"/>
  <c r="D104" i="6"/>
  <c r="I46" i="6"/>
  <c r="X6" i="6"/>
  <c r="Y16" i="6"/>
  <c r="E31" i="2"/>
  <c r="N52" i="6"/>
  <c r="E57" i="6"/>
  <c r="E101" i="2"/>
  <c r="Q59" i="6"/>
  <c r="I62" i="6"/>
  <c r="I50" i="6"/>
  <c r="J46" i="6"/>
  <c r="D120" i="6"/>
  <c r="F116" i="6"/>
  <c r="H104" i="6"/>
  <c r="G235" i="8"/>
  <c r="F235" i="8"/>
  <c r="E235" i="8"/>
  <c r="D235" i="8"/>
  <c r="C235" i="8"/>
  <c r="K210" i="8"/>
  <c r="J210" i="8"/>
  <c r="I210" i="8"/>
  <c r="H210" i="8"/>
  <c r="G210" i="8"/>
  <c r="F210" i="8"/>
  <c r="E210" i="8"/>
  <c r="D210" i="8"/>
  <c r="C210" i="8"/>
  <c r="L210" i="8" s="1"/>
  <c r="J235" i="8"/>
  <c r="K235" i="8"/>
  <c r="D236" i="8"/>
  <c r="F211" i="8"/>
  <c r="I235" i="8"/>
  <c r="K211" i="8"/>
  <c r="C211" i="8"/>
  <c r="J211" i="8"/>
  <c r="E236" i="8"/>
  <c r="G102" i="2"/>
  <c r="Q60" i="8"/>
  <c r="G230" i="8"/>
  <c r="F230" i="8"/>
  <c r="E230" i="8"/>
  <c r="D230" i="8"/>
  <c r="C230" i="8"/>
  <c r="K205" i="8"/>
  <c r="J205" i="8"/>
  <c r="I205" i="8"/>
  <c r="H205" i="8"/>
  <c r="G205" i="8"/>
  <c r="F205" i="8"/>
  <c r="E205" i="8"/>
  <c r="D205" i="8"/>
  <c r="C205" i="8"/>
  <c r="K230" i="8"/>
  <c r="H230" i="8"/>
  <c r="I230" i="8"/>
  <c r="J230" i="8"/>
  <c r="L330" i="8"/>
  <c r="L324" i="8"/>
  <c r="C283" i="8"/>
  <c r="E363" i="8" s="1"/>
  <c r="B344" i="8"/>
  <c r="G13" i="1" s="1"/>
  <c r="M56" i="8"/>
  <c r="G79" i="2"/>
  <c r="P58" i="8"/>
  <c r="G70" i="2"/>
  <c r="P49" i="8"/>
  <c r="G146" i="2"/>
  <c r="S62" i="8"/>
  <c r="G140" i="2"/>
  <c r="S56" i="8"/>
  <c r="G151" i="2"/>
  <c r="T46" i="8"/>
  <c r="G178" i="2"/>
  <c r="U52" i="8"/>
  <c r="O62" i="8"/>
  <c r="H235" i="8"/>
  <c r="L262" i="9"/>
  <c r="D364" i="9" s="1"/>
  <c r="L258" i="9"/>
  <c r="D360" i="9" s="1"/>
  <c r="L254" i="9"/>
  <c r="D356" i="9" s="1"/>
  <c r="L250" i="9"/>
  <c r="D352" i="9" s="1"/>
  <c r="I62" i="5"/>
  <c r="E62" i="5"/>
  <c r="I58" i="5"/>
  <c r="E58" i="5"/>
  <c r="Y17" i="5"/>
  <c r="K210" i="5" s="1"/>
  <c r="I54" i="5"/>
  <c r="E54" i="5"/>
  <c r="Y13" i="5"/>
  <c r="I50" i="5"/>
  <c r="E50" i="5"/>
  <c r="Y9" i="5"/>
  <c r="F227" i="5" s="1"/>
  <c r="I46" i="5"/>
  <c r="E46" i="5"/>
  <c r="Y5" i="5"/>
  <c r="E198" i="5" s="1"/>
  <c r="J117" i="5"/>
  <c r="F117" i="5"/>
  <c r="J59" i="5"/>
  <c r="F59" i="5"/>
  <c r="I117" i="5"/>
  <c r="E117" i="5"/>
  <c r="I59" i="5"/>
  <c r="E59" i="5"/>
  <c r="X18" i="5"/>
  <c r="J113" i="5"/>
  <c r="F113" i="5"/>
  <c r="J55" i="5"/>
  <c r="F55" i="5"/>
  <c r="I113" i="5"/>
  <c r="E113" i="5"/>
  <c r="I55" i="5"/>
  <c r="E55" i="5"/>
  <c r="X14" i="5"/>
  <c r="J109" i="5"/>
  <c r="F109" i="5"/>
  <c r="J51" i="5"/>
  <c r="F51" i="5"/>
  <c r="I109" i="5"/>
  <c r="E109" i="5"/>
  <c r="I51" i="5"/>
  <c r="E51" i="5"/>
  <c r="X10" i="5"/>
  <c r="J105" i="5"/>
  <c r="F105" i="5"/>
  <c r="J47" i="5"/>
  <c r="F47" i="5"/>
  <c r="I105" i="5"/>
  <c r="E105" i="5"/>
  <c r="I47" i="5"/>
  <c r="E47" i="5"/>
  <c r="X6" i="5"/>
  <c r="G235" i="5"/>
  <c r="D235" i="5"/>
  <c r="I210" i="5"/>
  <c r="F224" i="5"/>
  <c r="L224" i="5" s="1"/>
  <c r="C356" i="5" s="1"/>
  <c r="E224" i="5"/>
  <c r="E199" i="5"/>
  <c r="D199" i="5"/>
  <c r="C199" i="5"/>
  <c r="L324" i="5"/>
  <c r="C283" i="5"/>
  <c r="E364" i="5" s="1"/>
  <c r="G80" i="5"/>
  <c r="C80" i="5"/>
  <c r="K80" i="5"/>
  <c r="F80" i="5"/>
  <c r="X40" i="5"/>
  <c r="M189" i="5" s="1"/>
  <c r="G76" i="5"/>
  <c r="C76" i="5"/>
  <c r="K76" i="5"/>
  <c r="F76" i="5"/>
  <c r="X36" i="5"/>
  <c r="M185" i="5" s="1"/>
  <c r="G72" i="5"/>
  <c r="C72" i="5"/>
  <c r="L72" i="5" s="1"/>
  <c r="K72" i="5"/>
  <c r="F72" i="5"/>
  <c r="X32" i="5"/>
  <c r="M181" i="5" s="1"/>
  <c r="G68" i="5"/>
  <c r="C68" i="5"/>
  <c r="K68" i="5"/>
  <c r="F68" i="5"/>
  <c r="X28" i="5"/>
  <c r="M177" i="5" s="1"/>
  <c r="X41" i="5"/>
  <c r="M190" i="5" s="1"/>
  <c r="X33" i="5"/>
  <c r="M182" i="5" s="1"/>
  <c r="C62" i="5"/>
  <c r="C54" i="5"/>
  <c r="C46" i="5"/>
  <c r="D55" i="5"/>
  <c r="D47" i="5"/>
  <c r="C56" i="2"/>
  <c r="O56" i="5"/>
  <c r="C48" i="2"/>
  <c r="O48" i="5"/>
  <c r="C78" i="2"/>
  <c r="P57" i="5"/>
  <c r="C70" i="2"/>
  <c r="P49" i="5"/>
  <c r="G58" i="5"/>
  <c r="B347" i="5" s="1"/>
  <c r="C15" i="1" s="1"/>
  <c r="G50" i="5"/>
  <c r="H59" i="5"/>
  <c r="H51" i="5"/>
  <c r="K62" i="5"/>
  <c r="K54" i="5"/>
  <c r="K46" i="5"/>
  <c r="S60" i="5"/>
  <c r="S52" i="5"/>
  <c r="E76" i="5"/>
  <c r="E68" i="5"/>
  <c r="I80" i="5"/>
  <c r="I72" i="5"/>
  <c r="J80" i="5"/>
  <c r="J72" i="5"/>
  <c r="L120" i="5"/>
  <c r="C351" i="5" s="1"/>
  <c r="C39" i="1" s="1"/>
  <c r="D113" i="5"/>
  <c r="D105" i="5"/>
  <c r="G117" i="5"/>
  <c r="G109" i="5"/>
  <c r="L189" i="5"/>
  <c r="L185" i="5"/>
  <c r="L181" i="5"/>
  <c r="L177" i="5"/>
  <c r="C212" i="5"/>
  <c r="C204" i="5"/>
  <c r="D212" i="5"/>
  <c r="D204" i="5"/>
  <c r="E212" i="5"/>
  <c r="E204" i="5"/>
  <c r="F211" i="5"/>
  <c r="F203" i="5"/>
  <c r="G211" i="5"/>
  <c r="G203" i="5"/>
  <c r="H211" i="5"/>
  <c r="H203" i="5"/>
  <c r="I211" i="5"/>
  <c r="I203" i="5"/>
  <c r="J211" i="5"/>
  <c r="J203" i="5"/>
  <c r="K211" i="5"/>
  <c r="K203" i="5"/>
  <c r="C236" i="5"/>
  <c r="C228" i="5"/>
  <c r="D236" i="5"/>
  <c r="D228" i="5"/>
  <c r="E225" i="5"/>
  <c r="G224" i="5"/>
  <c r="H228" i="5"/>
  <c r="I223" i="5"/>
  <c r="J228" i="5"/>
  <c r="K223" i="5"/>
  <c r="K226" i="4"/>
  <c r="J226" i="4"/>
  <c r="I226" i="4"/>
  <c r="H226" i="4"/>
  <c r="G226" i="4"/>
  <c r="F226" i="4"/>
  <c r="E226" i="4"/>
  <c r="D226" i="4"/>
  <c r="C226" i="4"/>
  <c r="K201" i="4"/>
  <c r="J201" i="4"/>
  <c r="I201" i="4"/>
  <c r="H201" i="4"/>
  <c r="G201" i="4"/>
  <c r="F201" i="4"/>
  <c r="E201" i="4"/>
  <c r="D201" i="4"/>
  <c r="C201" i="4"/>
  <c r="L328" i="4"/>
  <c r="C287" i="4"/>
  <c r="E367" i="4" s="1"/>
  <c r="D10" i="2"/>
  <c r="M52" i="4"/>
  <c r="D37" i="2"/>
  <c r="N58" i="4"/>
  <c r="D31" i="2"/>
  <c r="N52" i="4"/>
  <c r="D49" i="2"/>
  <c r="O49" i="4"/>
  <c r="D98" i="2"/>
  <c r="Q56" i="4"/>
  <c r="D125" i="2"/>
  <c r="R62" i="4"/>
  <c r="D119" i="2"/>
  <c r="R56" i="4"/>
  <c r="D137" i="2"/>
  <c r="S53" i="4"/>
  <c r="D164" i="2"/>
  <c r="T59" i="4"/>
  <c r="D185" i="2"/>
  <c r="U59" i="4"/>
  <c r="J81" i="4"/>
  <c r="C81" i="4"/>
  <c r="J69" i="4"/>
  <c r="C69" i="4"/>
  <c r="L321" i="6"/>
  <c r="H80" i="6"/>
  <c r="D80" i="6"/>
  <c r="X40" i="6"/>
  <c r="M189" i="6" s="1"/>
  <c r="I80" i="6"/>
  <c r="C80" i="6"/>
  <c r="G80" i="6"/>
  <c r="J80" i="6"/>
  <c r="E80" i="6"/>
  <c r="X41" i="6"/>
  <c r="M190" i="6" s="1"/>
  <c r="H76" i="6"/>
  <c r="D76" i="6"/>
  <c r="X36" i="6"/>
  <c r="M185" i="6" s="1"/>
  <c r="J76" i="6"/>
  <c r="E76" i="6"/>
  <c r="I76" i="6"/>
  <c r="C76" i="6"/>
  <c r="L76" i="6" s="1"/>
  <c r="F76" i="6"/>
  <c r="K76" i="6"/>
  <c r="H72" i="6"/>
  <c r="D72" i="6"/>
  <c r="X32" i="6"/>
  <c r="M181" i="6" s="1"/>
  <c r="K72" i="6"/>
  <c r="F72" i="6"/>
  <c r="J72" i="6"/>
  <c r="E72" i="6"/>
  <c r="I72" i="6"/>
  <c r="C72" i="6"/>
  <c r="H68" i="6"/>
  <c r="D68" i="6"/>
  <c r="X28" i="6"/>
  <c r="M177" i="6" s="1"/>
  <c r="G68" i="6"/>
  <c r="K68" i="6"/>
  <c r="F68" i="6"/>
  <c r="C68" i="6"/>
  <c r="X29" i="6"/>
  <c r="M178" i="6" s="1"/>
  <c r="E4" i="2"/>
  <c r="M46" i="6"/>
  <c r="E30" i="2"/>
  <c r="N51" i="6"/>
  <c r="E75" i="2"/>
  <c r="P54" i="6"/>
  <c r="E119" i="2"/>
  <c r="R56" i="6"/>
  <c r="E145" i="2"/>
  <c r="S61" i="6"/>
  <c r="E163" i="2"/>
  <c r="T58" i="6"/>
  <c r="G76" i="6"/>
  <c r="I68" i="6"/>
  <c r="D116" i="6"/>
  <c r="J116" i="6"/>
  <c r="K116" i="6"/>
  <c r="L191" i="6"/>
  <c r="L187" i="6"/>
  <c r="L183" i="6"/>
  <c r="L179" i="6"/>
  <c r="D203" i="6"/>
  <c r="H203" i="6"/>
  <c r="L235" i="7"/>
  <c r="C366" i="7" s="1"/>
  <c r="G53" i="2"/>
  <c r="O53" i="8"/>
  <c r="G185" i="2"/>
  <c r="U59" i="8"/>
  <c r="E59" i="9"/>
  <c r="E55" i="9"/>
  <c r="E51" i="9"/>
  <c r="E47" i="9"/>
  <c r="J59" i="9"/>
  <c r="J55" i="9"/>
  <c r="J51" i="9"/>
  <c r="J47" i="9"/>
  <c r="C80" i="9"/>
  <c r="C76" i="9"/>
  <c r="C72" i="9"/>
  <c r="C68" i="9"/>
  <c r="D80" i="9"/>
  <c r="D76" i="9"/>
  <c r="D72" i="9"/>
  <c r="D68" i="9"/>
  <c r="H80" i="9"/>
  <c r="H76" i="9"/>
  <c r="H72" i="9"/>
  <c r="H68" i="9"/>
  <c r="I80" i="9"/>
  <c r="I76" i="9"/>
  <c r="I72" i="9"/>
  <c r="I68" i="9"/>
  <c r="C117" i="9"/>
  <c r="C113" i="9"/>
  <c r="C109" i="9"/>
  <c r="C105" i="9"/>
  <c r="G117" i="9"/>
  <c r="G113" i="9"/>
  <c r="G109" i="9"/>
  <c r="G105" i="9"/>
  <c r="L264" i="9"/>
  <c r="D366" i="9" s="1"/>
  <c r="B64" i="3" s="1"/>
  <c r="L260" i="9"/>
  <c r="D362" i="9" s="1"/>
  <c r="L256" i="9"/>
  <c r="D358" i="9" s="1"/>
  <c r="L252" i="9"/>
  <c r="D354" i="9" s="1"/>
  <c r="Z17" i="5"/>
  <c r="Z13" i="5"/>
  <c r="Z9" i="5"/>
  <c r="Z5" i="5"/>
  <c r="L314" i="5" s="1"/>
  <c r="C61" i="5"/>
  <c r="C57" i="5"/>
  <c r="C53" i="5"/>
  <c r="C49" i="5"/>
  <c r="D62" i="5"/>
  <c r="D58" i="5"/>
  <c r="D54" i="5"/>
  <c r="D50" i="5"/>
  <c r="D46" i="5"/>
  <c r="G61" i="5"/>
  <c r="G57" i="5"/>
  <c r="G53" i="5"/>
  <c r="G49" i="5"/>
  <c r="H62" i="5"/>
  <c r="H58" i="5"/>
  <c r="H54" i="5"/>
  <c r="H50" i="5"/>
  <c r="H46" i="5"/>
  <c r="K61" i="5"/>
  <c r="K57" i="5"/>
  <c r="K53" i="5"/>
  <c r="K49" i="5"/>
  <c r="D82" i="5"/>
  <c r="D78" i="5"/>
  <c r="D74" i="5"/>
  <c r="L74" i="5" s="1"/>
  <c r="D70" i="5"/>
  <c r="D66" i="5"/>
  <c r="L66" i="5" s="1"/>
  <c r="E79" i="5"/>
  <c r="E75" i="5"/>
  <c r="L75" i="5" s="1"/>
  <c r="E71" i="5"/>
  <c r="E67" i="5"/>
  <c r="L67" i="5" s="1"/>
  <c r="H82" i="5"/>
  <c r="H78" i="5"/>
  <c r="H74" i="5"/>
  <c r="H70" i="5"/>
  <c r="H66" i="5"/>
  <c r="I79" i="5"/>
  <c r="I75" i="5"/>
  <c r="I71" i="5"/>
  <c r="L71" i="5" s="1"/>
  <c r="I67" i="5"/>
  <c r="C119" i="5"/>
  <c r="C115" i="5"/>
  <c r="C111" i="5"/>
  <c r="L111" i="5" s="1"/>
  <c r="C342" i="5" s="1"/>
  <c r="C30" i="1" s="1"/>
  <c r="C107" i="5"/>
  <c r="D120" i="5"/>
  <c r="D116" i="5"/>
  <c r="D112" i="5"/>
  <c r="L112" i="5" s="1"/>
  <c r="C343" i="5" s="1"/>
  <c r="C31" i="1" s="1"/>
  <c r="D108" i="5"/>
  <c r="L108" i="5" s="1"/>
  <c r="C339" i="5" s="1"/>
  <c r="C27" i="1" s="1"/>
  <c r="D104" i="5"/>
  <c r="L104" i="5" s="1"/>
  <c r="C335" i="5" s="1"/>
  <c r="C23" i="1" s="1"/>
  <c r="G119" i="5"/>
  <c r="G115" i="5"/>
  <c r="G111" i="5"/>
  <c r="G107" i="5"/>
  <c r="K119" i="5"/>
  <c r="K115" i="5"/>
  <c r="K111" i="5"/>
  <c r="K107" i="5"/>
  <c r="E229" i="5"/>
  <c r="G233" i="5"/>
  <c r="H237" i="5"/>
  <c r="I237" i="5"/>
  <c r="J237" i="5"/>
  <c r="K237" i="5"/>
  <c r="A357" i="5"/>
  <c r="F120" i="4"/>
  <c r="K62" i="4"/>
  <c r="G62" i="4"/>
  <c r="C62" i="4"/>
  <c r="G116" i="4"/>
  <c r="L116" i="4" s="1"/>
  <c r="C346" i="4" s="1"/>
  <c r="D35" i="1" s="1"/>
  <c r="F116" i="4"/>
  <c r="K58" i="4"/>
  <c r="G58" i="4"/>
  <c r="C58" i="4"/>
  <c r="G112" i="4"/>
  <c r="F112" i="4"/>
  <c r="K54" i="4"/>
  <c r="G54" i="4"/>
  <c r="C54" i="4"/>
  <c r="G108" i="4"/>
  <c r="F108" i="4"/>
  <c r="K50" i="4"/>
  <c r="G50" i="4"/>
  <c r="C50" i="4"/>
  <c r="G104" i="4"/>
  <c r="F104" i="4"/>
  <c r="K46" i="4"/>
  <c r="G46" i="4"/>
  <c r="C46" i="4"/>
  <c r="X17" i="4"/>
  <c r="X12" i="4"/>
  <c r="X6" i="4"/>
  <c r="K234" i="4"/>
  <c r="J234" i="4"/>
  <c r="I234" i="4"/>
  <c r="H234" i="4"/>
  <c r="G234" i="4"/>
  <c r="F234" i="4"/>
  <c r="E234" i="4"/>
  <c r="D234" i="4"/>
  <c r="C234" i="4"/>
  <c r="K209" i="4"/>
  <c r="J209" i="4"/>
  <c r="I209" i="4"/>
  <c r="H209" i="4"/>
  <c r="G209" i="4"/>
  <c r="F209" i="4"/>
  <c r="E209" i="4"/>
  <c r="D209" i="4"/>
  <c r="C209" i="4"/>
  <c r="Z13" i="4"/>
  <c r="C49" i="4"/>
  <c r="D61" i="4"/>
  <c r="D50" i="4"/>
  <c r="E62" i="4"/>
  <c r="E57" i="4"/>
  <c r="E46" i="4"/>
  <c r="F58" i="4"/>
  <c r="G53" i="4"/>
  <c r="H54" i="4"/>
  <c r="H49" i="4"/>
  <c r="I61" i="4"/>
  <c r="I50" i="4"/>
  <c r="J62" i="4"/>
  <c r="J46" i="4"/>
  <c r="K57" i="4"/>
  <c r="N54" i="4"/>
  <c r="O50" i="4"/>
  <c r="R58" i="4"/>
  <c r="S54" i="4"/>
  <c r="C119" i="4"/>
  <c r="C108" i="4"/>
  <c r="D120" i="4"/>
  <c r="D104" i="4"/>
  <c r="E116" i="4"/>
  <c r="F111" i="4"/>
  <c r="H112" i="4"/>
  <c r="I119" i="4"/>
  <c r="I108" i="4"/>
  <c r="J108" i="4"/>
  <c r="K120" i="4"/>
  <c r="K104" i="4"/>
  <c r="C207" i="4"/>
  <c r="C199" i="4"/>
  <c r="D207" i="4"/>
  <c r="D199" i="4"/>
  <c r="E207" i="4"/>
  <c r="E199" i="4"/>
  <c r="F207" i="4"/>
  <c r="F199" i="4"/>
  <c r="G207" i="4"/>
  <c r="G199" i="4"/>
  <c r="H207" i="4"/>
  <c r="H199" i="4"/>
  <c r="I207" i="4"/>
  <c r="I199" i="4"/>
  <c r="J207" i="4"/>
  <c r="J199" i="4"/>
  <c r="K207" i="4"/>
  <c r="K199" i="4"/>
  <c r="C232" i="4"/>
  <c r="C224" i="4"/>
  <c r="D232" i="4"/>
  <c r="D224" i="4"/>
  <c r="E232" i="4"/>
  <c r="E224" i="4"/>
  <c r="F232" i="4"/>
  <c r="F224" i="4"/>
  <c r="G232" i="4"/>
  <c r="G224" i="4"/>
  <c r="H232" i="4"/>
  <c r="H224" i="4"/>
  <c r="I232" i="4"/>
  <c r="I224" i="4"/>
  <c r="J232" i="4"/>
  <c r="J224" i="4"/>
  <c r="K206" i="6"/>
  <c r="J206" i="6"/>
  <c r="I206" i="6"/>
  <c r="H206" i="6"/>
  <c r="G206" i="6"/>
  <c r="F206" i="6"/>
  <c r="E206" i="6"/>
  <c r="D206" i="6"/>
  <c r="C206" i="6"/>
  <c r="K231" i="6"/>
  <c r="J231" i="6"/>
  <c r="I231" i="6"/>
  <c r="H231" i="6"/>
  <c r="G231" i="6"/>
  <c r="F231" i="6"/>
  <c r="E231" i="6"/>
  <c r="D231" i="6"/>
  <c r="C231" i="6"/>
  <c r="K202" i="6"/>
  <c r="J202" i="6"/>
  <c r="I202" i="6"/>
  <c r="H202" i="6"/>
  <c r="G202" i="6"/>
  <c r="F202" i="6"/>
  <c r="E202" i="6"/>
  <c r="D202" i="6"/>
  <c r="C202" i="6"/>
  <c r="K223" i="6"/>
  <c r="J223" i="6"/>
  <c r="I223" i="6"/>
  <c r="H223" i="6"/>
  <c r="G223" i="6"/>
  <c r="F223" i="6"/>
  <c r="E223" i="6"/>
  <c r="D223" i="6"/>
  <c r="C223" i="6"/>
  <c r="L223" i="6" s="1"/>
  <c r="C354" i="6" s="1"/>
  <c r="E9" i="2"/>
  <c r="M51" i="6"/>
  <c r="E26" i="2"/>
  <c r="N47" i="6"/>
  <c r="E80" i="2"/>
  <c r="P59" i="6"/>
  <c r="E97" i="2"/>
  <c r="Q55" i="6"/>
  <c r="E114" i="2"/>
  <c r="R51" i="6"/>
  <c r="E185" i="2"/>
  <c r="U59" i="6"/>
  <c r="E174" i="2"/>
  <c r="U48" i="6"/>
  <c r="D209" i="6"/>
  <c r="D198" i="6"/>
  <c r="L198" i="6" s="1"/>
  <c r="F209" i="6"/>
  <c r="F198" i="6"/>
  <c r="H209" i="6"/>
  <c r="H198" i="6"/>
  <c r="J209" i="6"/>
  <c r="J198" i="6"/>
  <c r="C234" i="6"/>
  <c r="D234" i="6"/>
  <c r="E234" i="6"/>
  <c r="F234" i="6"/>
  <c r="G234" i="6"/>
  <c r="H234" i="6"/>
  <c r="I234" i="6"/>
  <c r="J234" i="6"/>
  <c r="K236" i="7"/>
  <c r="J236" i="7"/>
  <c r="I236" i="7"/>
  <c r="H236" i="7"/>
  <c r="K232" i="7"/>
  <c r="J232" i="7"/>
  <c r="I232" i="7"/>
  <c r="H232" i="7"/>
  <c r="G232" i="7"/>
  <c r="F232" i="7"/>
  <c r="E232" i="7"/>
  <c r="D232" i="7"/>
  <c r="C232" i="7"/>
  <c r="K207" i="7"/>
  <c r="J207" i="7"/>
  <c r="I207" i="7"/>
  <c r="H207" i="7"/>
  <c r="G207" i="7"/>
  <c r="F207" i="7"/>
  <c r="E207" i="7"/>
  <c r="D207" i="7"/>
  <c r="C207" i="7"/>
  <c r="L207" i="7" s="1"/>
  <c r="K228" i="7"/>
  <c r="J228" i="7"/>
  <c r="I228" i="7"/>
  <c r="H228" i="7"/>
  <c r="K224" i="7"/>
  <c r="J224" i="7"/>
  <c r="I224" i="7"/>
  <c r="H224" i="7"/>
  <c r="G224" i="7"/>
  <c r="F224" i="7"/>
  <c r="E224" i="7"/>
  <c r="D224" i="7"/>
  <c r="C224" i="7"/>
  <c r="K199" i="7"/>
  <c r="J199" i="7"/>
  <c r="I199" i="7"/>
  <c r="H199" i="7"/>
  <c r="G199" i="7"/>
  <c r="F199" i="7"/>
  <c r="E199" i="7"/>
  <c r="D199" i="7"/>
  <c r="C199" i="7"/>
  <c r="S61" i="7"/>
  <c r="F145" i="2"/>
  <c r="S57" i="7"/>
  <c r="F141" i="2"/>
  <c r="S53" i="7"/>
  <c r="F137" i="2"/>
  <c r="S49" i="7"/>
  <c r="F133" i="2"/>
  <c r="K81" i="7"/>
  <c r="C81" i="7"/>
  <c r="K77" i="7"/>
  <c r="C77" i="7"/>
  <c r="K73" i="7"/>
  <c r="C73" i="7"/>
  <c r="K69" i="7"/>
  <c r="C69" i="7"/>
  <c r="B362" i="7"/>
  <c r="D211" i="7"/>
  <c r="F211" i="7"/>
  <c r="L211" i="7" s="1"/>
  <c r="H211" i="7"/>
  <c r="J211" i="7"/>
  <c r="C236" i="7"/>
  <c r="E236" i="7"/>
  <c r="G236" i="7"/>
  <c r="K226" i="8"/>
  <c r="J226" i="8"/>
  <c r="I226" i="8"/>
  <c r="H226" i="8"/>
  <c r="D226" i="8"/>
  <c r="J201" i="8"/>
  <c r="F201" i="8"/>
  <c r="E226" i="8"/>
  <c r="K201" i="8"/>
  <c r="G201" i="8"/>
  <c r="C201" i="8"/>
  <c r="F226" i="8"/>
  <c r="H201" i="8"/>
  <c r="C226" i="8"/>
  <c r="E201" i="8"/>
  <c r="L328" i="8"/>
  <c r="C287" i="8"/>
  <c r="E367" i="8" s="1"/>
  <c r="L323" i="8"/>
  <c r="C282" i="8"/>
  <c r="E362" i="8" s="1"/>
  <c r="M50" i="8"/>
  <c r="D56" i="8"/>
  <c r="H56" i="8"/>
  <c r="G130" i="2"/>
  <c r="S46" i="8"/>
  <c r="R49" i="8"/>
  <c r="I201" i="8"/>
  <c r="L263" i="9"/>
  <c r="D365" i="9" s="1"/>
  <c r="B63" i="3" s="1"/>
  <c r="L259" i="9"/>
  <c r="D361" i="9" s="1"/>
  <c r="L255" i="9"/>
  <c r="D357" i="9" s="1"/>
  <c r="L251" i="9"/>
  <c r="D353" i="9" s="1"/>
  <c r="X21" i="5"/>
  <c r="X17" i="5"/>
  <c r="X13" i="5"/>
  <c r="X9" i="5"/>
  <c r="Z20" i="5"/>
  <c r="Z16" i="5"/>
  <c r="Z12" i="5"/>
  <c r="Z8" i="5"/>
  <c r="X39" i="5"/>
  <c r="M188" i="5" s="1"/>
  <c r="X35" i="5"/>
  <c r="M184" i="5" s="1"/>
  <c r="X31" i="5"/>
  <c r="M180" i="5" s="1"/>
  <c r="X27" i="5"/>
  <c r="M176" i="5" s="1"/>
  <c r="D61" i="5"/>
  <c r="D57" i="5"/>
  <c r="D53" i="5"/>
  <c r="D49" i="5"/>
  <c r="H61" i="5"/>
  <c r="H57" i="5"/>
  <c r="H53" i="5"/>
  <c r="H49" i="5"/>
  <c r="E82" i="5"/>
  <c r="E78" i="5"/>
  <c r="L78" i="5" s="1"/>
  <c r="E74" i="5"/>
  <c r="E70" i="5"/>
  <c r="E66" i="5"/>
  <c r="I78" i="5"/>
  <c r="I74" i="5"/>
  <c r="I70" i="5"/>
  <c r="I66" i="5"/>
  <c r="D119" i="5"/>
  <c r="D115" i="5"/>
  <c r="D111" i="5"/>
  <c r="D107" i="5"/>
  <c r="L191" i="5"/>
  <c r="L187" i="5"/>
  <c r="L183" i="5"/>
  <c r="L179" i="5"/>
  <c r="E233" i="5"/>
  <c r="H225" i="5"/>
  <c r="I225" i="5"/>
  <c r="J225" i="5"/>
  <c r="A340" i="5"/>
  <c r="A358" i="5"/>
  <c r="A356" i="5"/>
  <c r="K119" i="4"/>
  <c r="E119" i="4"/>
  <c r="J61" i="4"/>
  <c r="F61" i="4"/>
  <c r="B349" i="4" s="1"/>
  <c r="D18" i="1" s="1"/>
  <c r="Z20" i="4"/>
  <c r="K115" i="4"/>
  <c r="L115" i="4" s="1"/>
  <c r="C345" i="4" s="1"/>
  <c r="D34" i="1" s="1"/>
  <c r="E115" i="4"/>
  <c r="J57" i="4"/>
  <c r="F57" i="4"/>
  <c r="Z16" i="4"/>
  <c r="K111" i="4"/>
  <c r="E111" i="4"/>
  <c r="J53" i="4"/>
  <c r="F53" i="4"/>
  <c r="Z12" i="4"/>
  <c r="K107" i="4"/>
  <c r="E107" i="4"/>
  <c r="J49" i="4"/>
  <c r="F49" i="4"/>
  <c r="Z8" i="4"/>
  <c r="C277" i="4" s="1"/>
  <c r="E357" i="4" s="1"/>
  <c r="X21" i="4"/>
  <c r="X16" i="4"/>
  <c r="K238" i="4"/>
  <c r="J238" i="4"/>
  <c r="I238" i="4"/>
  <c r="H238" i="4"/>
  <c r="G238" i="4"/>
  <c r="F238" i="4"/>
  <c r="E238" i="4"/>
  <c r="D238" i="4"/>
  <c r="C238" i="4"/>
  <c r="K213" i="4"/>
  <c r="J213" i="4"/>
  <c r="I213" i="4"/>
  <c r="H213" i="4"/>
  <c r="G213" i="4"/>
  <c r="F213" i="4"/>
  <c r="E213" i="4"/>
  <c r="D213" i="4"/>
  <c r="C213" i="4"/>
  <c r="C274" i="4"/>
  <c r="E354" i="4" s="1"/>
  <c r="C53" i="4"/>
  <c r="D49" i="4"/>
  <c r="E61" i="4"/>
  <c r="D83" i="2"/>
  <c r="P62" i="4"/>
  <c r="D67" i="2"/>
  <c r="P46" i="4"/>
  <c r="G57" i="4"/>
  <c r="H53" i="4"/>
  <c r="I49" i="4"/>
  <c r="D155" i="2"/>
  <c r="T50" i="4"/>
  <c r="K61" i="4"/>
  <c r="J79" i="4"/>
  <c r="C79" i="4"/>
  <c r="J75" i="4"/>
  <c r="C75" i="4"/>
  <c r="J71" i="4"/>
  <c r="C71" i="4"/>
  <c r="J67" i="4"/>
  <c r="C67" i="4"/>
  <c r="C112" i="4"/>
  <c r="C107" i="4"/>
  <c r="D119" i="4"/>
  <c r="D108" i="4"/>
  <c r="E120" i="4"/>
  <c r="E104" i="4"/>
  <c r="F115" i="4"/>
  <c r="G115" i="4"/>
  <c r="H116" i="4"/>
  <c r="H111" i="4"/>
  <c r="I112" i="4"/>
  <c r="I107" i="4"/>
  <c r="J112" i="4"/>
  <c r="J107" i="4"/>
  <c r="K108" i="4"/>
  <c r="L164" i="4"/>
  <c r="D348" i="4" s="1"/>
  <c r="D57" i="1" s="1"/>
  <c r="L160" i="4"/>
  <c r="D344" i="4" s="1"/>
  <c r="D53" i="1" s="1"/>
  <c r="L156" i="4"/>
  <c r="D340" i="4" s="1"/>
  <c r="D49" i="1" s="1"/>
  <c r="L152" i="4"/>
  <c r="D336" i="4" s="1"/>
  <c r="D45" i="1" s="1"/>
  <c r="J238" i="6"/>
  <c r="H238" i="6"/>
  <c r="F238" i="6"/>
  <c r="D238" i="6"/>
  <c r="K213" i="6"/>
  <c r="I213" i="6"/>
  <c r="G213" i="6"/>
  <c r="E213" i="6"/>
  <c r="C213" i="6"/>
  <c r="K230" i="6"/>
  <c r="J230" i="6"/>
  <c r="I230" i="6"/>
  <c r="H230" i="6"/>
  <c r="G230" i="6"/>
  <c r="F230" i="6"/>
  <c r="E230" i="6"/>
  <c r="D230" i="6"/>
  <c r="C230" i="6"/>
  <c r="K201" i="6"/>
  <c r="I201" i="6"/>
  <c r="G201" i="6"/>
  <c r="E201" i="6"/>
  <c r="C201" i="6"/>
  <c r="J117" i="6"/>
  <c r="F117" i="6"/>
  <c r="I59" i="6"/>
  <c r="E59" i="6"/>
  <c r="Z18" i="6"/>
  <c r="I117" i="6"/>
  <c r="D117" i="6"/>
  <c r="J59" i="6"/>
  <c r="D59" i="6"/>
  <c r="H117" i="6"/>
  <c r="C117" i="6"/>
  <c r="H59" i="6"/>
  <c r="C59" i="6"/>
  <c r="J113" i="6"/>
  <c r="F113" i="6"/>
  <c r="I55" i="6"/>
  <c r="E55" i="6"/>
  <c r="Z14" i="6"/>
  <c r="K113" i="6"/>
  <c r="E113" i="6"/>
  <c r="K55" i="6"/>
  <c r="F55" i="6"/>
  <c r="X14" i="6"/>
  <c r="I113" i="6"/>
  <c r="D113" i="6"/>
  <c r="J55" i="6"/>
  <c r="D55" i="6"/>
  <c r="J109" i="6"/>
  <c r="F109" i="6"/>
  <c r="I51" i="6"/>
  <c r="E51" i="6"/>
  <c r="Z10" i="6"/>
  <c r="G109" i="6"/>
  <c r="G51" i="6"/>
  <c r="K109" i="6"/>
  <c r="E109" i="6"/>
  <c r="L109" i="6" s="1"/>
  <c r="C339" i="6" s="1"/>
  <c r="E28" i="1" s="1"/>
  <c r="K51" i="6"/>
  <c r="F51" i="6"/>
  <c r="B339" i="6" s="1"/>
  <c r="E8" i="1" s="1"/>
  <c r="X10" i="6"/>
  <c r="J105" i="6"/>
  <c r="F105" i="6"/>
  <c r="I47" i="6"/>
  <c r="E47" i="6"/>
  <c r="Z6" i="6"/>
  <c r="H105" i="6"/>
  <c r="C105" i="6"/>
  <c r="L105" i="6" s="1"/>
  <c r="C335" i="6" s="1"/>
  <c r="E24" i="1" s="1"/>
  <c r="H47" i="6"/>
  <c r="C47" i="6"/>
  <c r="G105" i="6"/>
  <c r="G47" i="6"/>
  <c r="C288" i="6"/>
  <c r="E368" i="6" s="1"/>
  <c r="E52" i="2"/>
  <c r="O52" i="6"/>
  <c r="F47" i="6"/>
  <c r="E140" i="2"/>
  <c r="S56" i="6"/>
  <c r="J51" i="6"/>
  <c r="K47" i="6"/>
  <c r="H109" i="6"/>
  <c r="I109" i="6"/>
  <c r="L163" i="6"/>
  <c r="D347" i="6" s="1"/>
  <c r="E56" i="1" s="1"/>
  <c r="L188" i="6"/>
  <c r="L184" i="6"/>
  <c r="L180" i="6"/>
  <c r="L176" i="6"/>
  <c r="D205" i="6"/>
  <c r="F205" i="6"/>
  <c r="H205" i="6"/>
  <c r="J205" i="6"/>
  <c r="C227" i="6"/>
  <c r="L227" i="6" s="1"/>
  <c r="C358" i="6" s="1"/>
  <c r="D227" i="6"/>
  <c r="E227" i="6"/>
  <c r="F227" i="6"/>
  <c r="G227" i="6"/>
  <c r="H227" i="6"/>
  <c r="I227" i="6"/>
  <c r="J227" i="6"/>
  <c r="K227" i="6"/>
  <c r="L316" i="6"/>
  <c r="C203" i="7"/>
  <c r="E203" i="7"/>
  <c r="G203" i="7"/>
  <c r="I203" i="7"/>
  <c r="K203" i="7"/>
  <c r="D228" i="7"/>
  <c r="L228" i="7" s="1"/>
  <c r="C359" i="7" s="1"/>
  <c r="F228" i="7"/>
  <c r="J59" i="8"/>
  <c r="D59" i="8"/>
  <c r="H59" i="8"/>
  <c r="C59" i="8"/>
  <c r="K55" i="8"/>
  <c r="F55" i="8"/>
  <c r="J55" i="8"/>
  <c r="D55" i="8"/>
  <c r="Y14" i="8"/>
  <c r="H55" i="8"/>
  <c r="G55" i="8"/>
  <c r="C55" i="8"/>
  <c r="G51" i="8"/>
  <c r="Y10" i="8"/>
  <c r="K51" i="8"/>
  <c r="F51" i="8"/>
  <c r="H51" i="8"/>
  <c r="C51" i="8"/>
  <c r="J51" i="8"/>
  <c r="D51" i="8"/>
  <c r="H47" i="8"/>
  <c r="C47" i="8"/>
  <c r="G47" i="8"/>
  <c r="Y6" i="8"/>
  <c r="K47" i="8"/>
  <c r="J47" i="8"/>
  <c r="D47" i="8"/>
  <c r="F47" i="8"/>
  <c r="G118" i="8"/>
  <c r="C118" i="8"/>
  <c r="K118" i="8"/>
  <c r="J118" i="8"/>
  <c r="F118" i="8"/>
  <c r="J60" i="8"/>
  <c r="F60" i="8"/>
  <c r="X19" i="8"/>
  <c r="E118" i="8"/>
  <c r="K60" i="8"/>
  <c r="E60" i="8"/>
  <c r="D118" i="8"/>
  <c r="I60" i="8"/>
  <c r="D60" i="8"/>
  <c r="C60" i="8"/>
  <c r="X20" i="8"/>
  <c r="H118" i="8"/>
  <c r="G114" i="8"/>
  <c r="C114" i="8"/>
  <c r="J114" i="8"/>
  <c r="F114" i="8"/>
  <c r="J56" i="8"/>
  <c r="F56" i="8"/>
  <c r="X15" i="8"/>
  <c r="I114" i="8"/>
  <c r="G56" i="8"/>
  <c r="H114" i="8"/>
  <c r="K56" i="8"/>
  <c r="E56" i="8"/>
  <c r="D114" i="8"/>
  <c r="G110" i="8"/>
  <c r="C110" i="8"/>
  <c r="J110" i="8"/>
  <c r="F110" i="8"/>
  <c r="J52" i="8"/>
  <c r="F52" i="8"/>
  <c r="X11" i="8"/>
  <c r="K110" i="8"/>
  <c r="E110" i="8"/>
  <c r="H52" i="8"/>
  <c r="C52" i="8"/>
  <c r="Z11" i="8"/>
  <c r="D110" i="8"/>
  <c r="G52" i="8"/>
  <c r="I110" i="8"/>
  <c r="I52" i="8"/>
  <c r="K106" i="8"/>
  <c r="G106" i="8"/>
  <c r="C106" i="8"/>
  <c r="J106" i="8"/>
  <c r="F106" i="8"/>
  <c r="J48" i="8"/>
  <c r="F48" i="8"/>
  <c r="X7" i="8"/>
  <c r="I106" i="8"/>
  <c r="I48" i="8"/>
  <c r="D48" i="8"/>
  <c r="H106" i="8"/>
  <c r="H48" i="8"/>
  <c r="C48" i="8"/>
  <c r="Z7" i="8"/>
  <c r="E106" i="8"/>
  <c r="D106" i="8"/>
  <c r="K48" i="8"/>
  <c r="E48" i="8"/>
  <c r="X8" i="8"/>
  <c r="M46" i="8"/>
  <c r="D52" i="8"/>
  <c r="F59" i="8"/>
  <c r="G59" i="8"/>
  <c r="G141" i="2"/>
  <c r="S57" i="8"/>
  <c r="G167" i="2"/>
  <c r="T62" i="8"/>
  <c r="G158" i="2"/>
  <c r="T53" i="8"/>
  <c r="H110" i="8"/>
  <c r="I118" i="8"/>
  <c r="D201" i="8"/>
  <c r="D59" i="4"/>
  <c r="D55" i="4"/>
  <c r="D51" i="4"/>
  <c r="D47" i="4"/>
  <c r="H59" i="4"/>
  <c r="H55" i="4"/>
  <c r="H51" i="4"/>
  <c r="H47" i="4"/>
  <c r="C117" i="4"/>
  <c r="L117" i="4" s="1"/>
  <c r="C347" i="4" s="1"/>
  <c r="D36" i="1" s="1"/>
  <c r="C113" i="4"/>
  <c r="L113" i="4" s="1"/>
  <c r="C343" i="4" s="1"/>
  <c r="D32" i="1" s="1"/>
  <c r="C109" i="4"/>
  <c r="L109" i="4" s="1"/>
  <c r="C339" i="4" s="1"/>
  <c r="D28" i="1" s="1"/>
  <c r="C105" i="4"/>
  <c r="L105" i="4" s="1"/>
  <c r="C335" i="4" s="1"/>
  <c r="D24" i="1" s="1"/>
  <c r="L188" i="4"/>
  <c r="L184" i="4"/>
  <c r="L180" i="4"/>
  <c r="L176" i="4"/>
  <c r="X20" i="6"/>
  <c r="X15" i="6"/>
  <c r="K232" i="6"/>
  <c r="J232" i="6"/>
  <c r="I232" i="6"/>
  <c r="H232" i="6"/>
  <c r="G232" i="6"/>
  <c r="F232" i="6"/>
  <c r="E232" i="6"/>
  <c r="D232" i="6"/>
  <c r="C232" i="6"/>
  <c r="Z11" i="6"/>
  <c r="J82" i="6"/>
  <c r="F82" i="6"/>
  <c r="L82" i="6" s="1"/>
  <c r="J78" i="6"/>
  <c r="F78" i="6"/>
  <c r="J74" i="6"/>
  <c r="F74" i="6"/>
  <c r="L74" i="6" s="1"/>
  <c r="J70" i="6"/>
  <c r="F70" i="6"/>
  <c r="J66" i="6"/>
  <c r="F66" i="6"/>
  <c r="X38" i="6"/>
  <c r="M187" i="6" s="1"/>
  <c r="X33" i="6"/>
  <c r="M182" i="6" s="1"/>
  <c r="X27" i="6"/>
  <c r="M176" i="6" s="1"/>
  <c r="C48" i="6"/>
  <c r="D60" i="6"/>
  <c r="E56" i="6"/>
  <c r="G52" i="6"/>
  <c r="H48" i="6"/>
  <c r="I60" i="6"/>
  <c r="K56" i="6"/>
  <c r="C81" i="6"/>
  <c r="C70" i="6"/>
  <c r="L70" i="6" s="1"/>
  <c r="D82" i="6"/>
  <c r="D77" i="6"/>
  <c r="D66" i="6"/>
  <c r="E78" i="6"/>
  <c r="L78" i="6" s="1"/>
  <c r="F73" i="6"/>
  <c r="G74" i="6"/>
  <c r="H70" i="6"/>
  <c r="I82" i="6"/>
  <c r="I66" i="6"/>
  <c r="K78" i="6"/>
  <c r="D118" i="6"/>
  <c r="E114" i="6"/>
  <c r="L190" i="6"/>
  <c r="L186" i="6"/>
  <c r="L182" i="6"/>
  <c r="L178" i="6"/>
  <c r="C207" i="6"/>
  <c r="D207" i="6"/>
  <c r="E207" i="6"/>
  <c r="F207" i="6"/>
  <c r="G207" i="6"/>
  <c r="H207" i="6"/>
  <c r="I207" i="6"/>
  <c r="J207" i="6"/>
  <c r="K207" i="6"/>
  <c r="L329" i="6"/>
  <c r="A338" i="6"/>
  <c r="A356" i="6"/>
  <c r="A354" i="6"/>
  <c r="J80" i="7"/>
  <c r="C80" i="7"/>
  <c r="J76" i="7"/>
  <c r="C76" i="7"/>
  <c r="J72" i="7"/>
  <c r="C72" i="7"/>
  <c r="J68" i="7"/>
  <c r="C68" i="7"/>
  <c r="L165" i="7"/>
  <c r="D349" i="7" s="1"/>
  <c r="F58" i="1" s="1"/>
  <c r="L161" i="7"/>
  <c r="D345" i="7" s="1"/>
  <c r="F54" i="1" s="1"/>
  <c r="L157" i="7"/>
  <c r="D341" i="7" s="1"/>
  <c r="F50" i="1" s="1"/>
  <c r="L153" i="7"/>
  <c r="D337" i="7" s="1"/>
  <c r="F46" i="1" s="1"/>
  <c r="H231" i="7"/>
  <c r="L231" i="7" s="1"/>
  <c r="H223" i="7"/>
  <c r="I231" i="7"/>
  <c r="I223" i="7"/>
  <c r="J231" i="7"/>
  <c r="J223" i="7"/>
  <c r="G229" i="8"/>
  <c r="F229" i="8"/>
  <c r="E229" i="8"/>
  <c r="D229" i="8"/>
  <c r="C229" i="8"/>
  <c r="K204" i="8"/>
  <c r="J204" i="8"/>
  <c r="I204" i="8"/>
  <c r="H204" i="8"/>
  <c r="G204" i="8"/>
  <c r="F204" i="8"/>
  <c r="E204" i="8"/>
  <c r="D204" i="8"/>
  <c r="C204" i="8"/>
  <c r="K229" i="8"/>
  <c r="J229" i="8"/>
  <c r="I229" i="8"/>
  <c r="H229" i="8"/>
  <c r="G225" i="8"/>
  <c r="F225" i="8"/>
  <c r="E225" i="8"/>
  <c r="D225" i="8"/>
  <c r="C225" i="8"/>
  <c r="K200" i="8"/>
  <c r="J200" i="8"/>
  <c r="I200" i="8"/>
  <c r="H200" i="8"/>
  <c r="G200" i="8"/>
  <c r="F200" i="8"/>
  <c r="E200" i="8"/>
  <c r="D200" i="8"/>
  <c r="C200" i="8"/>
  <c r="H225" i="8"/>
  <c r="I225" i="8"/>
  <c r="L319" i="8"/>
  <c r="C278" i="8"/>
  <c r="E358" i="8" s="1"/>
  <c r="G20" i="2"/>
  <c r="M62" i="8"/>
  <c r="G57" i="2"/>
  <c r="O57" i="8"/>
  <c r="G145" i="2"/>
  <c r="S61" i="8"/>
  <c r="G184" i="2"/>
  <c r="U58" i="8"/>
  <c r="N61" i="8"/>
  <c r="J79" i="8"/>
  <c r="F79" i="8"/>
  <c r="I79" i="8"/>
  <c r="E79" i="8"/>
  <c r="C79" i="8"/>
  <c r="K79" i="8"/>
  <c r="H79" i="8"/>
  <c r="J75" i="8"/>
  <c r="F75" i="8"/>
  <c r="I75" i="8"/>
  <c r="E75" i="8"/>
  <c r="C75" i="8"/>
  <c r="D75" i="8"/>
  <c r="G75" i="8"/>
  <c r="J71" i="8"/>
  <c r="F71" i="8"/>
  <c r="I71" i="8"/>
  <c r="E71" i="8"/>
  <c r="C71" i="8"/>
  <c r="K71" i="8"/>
  <c r="D71" i="8"/>
  <c r="J67" i="8"/>
  <c r="F67" i="8"/>
  <c r="I67" i="8"/>
  <c r="E67" i="8"/>
  <c r="C67" i="8"/>
  <c r="L67" i="8" s="1"/>
  <c r="H67" i="8"/>
  <c r="G67" i="8"/>
  <c r="D79" i="8"/>
  <c r="G71" i="8"/>
  <c r="K75" i="8"/>
  <c r="K225" i="8"/>
  <c r="L191" i="4"/>
  <c r="L187" i="4"/>
  <c r="L183" i="4"/>
  <c r="L179" i="4"/>
  <c r="K118" i="6"/>
  <c r="G118" i="6"/>
  <c r="C118" i="6"/>
  <c r="J60" i="6"/>
  <c r="F60" i="6"/>
  <c r="K114" i="6"/>
  <c r="G114" i="6"/>
  <c r="C114" i="6"/>
  <c r="L114" i="6" s="1"/>
  <c r="C344" i="6" s="1"/>
  <c r="E33" i="1" s="1"/>
  <c r="J56" i="6"/>
  <c r="F56" i="6"/>
  <c r="K110" i="6"/>
  <c r="G110" i="6"/>
  <c r="C110" i="6"/>
  <c r="J52" i="6"/>
  <c r="F52" i="6"/>
  <c r="K106" i="6"/>
  <c r="G106" i="6"/>
  <c r="C106" i="6"/>
  <c r="J48" i="6"/>
  <c r="F48" i="6"/>
  <c r="X19" i="6"/>
  <c r="X8" i="6"/>
  <c r="K236" i="6"/>
  <c r="J236" i="6"/>
  <c r="I236" i="6"/>
  <c r="H236" i="6"/>
  <c r="G236" i="6"/>
  <c r="F236" i="6"/>
  <c r="E236" i="6"/>
  <c r="D236" i="6"/>
  <c r="C236" i="6"/>
  <c r="Z15" i="6"/>
  <c r="I81" i="6"/>
  <c r="E81" i="6"/>
  <c r="I77" i="6"/>
  <c r="E77" i="6"/>
  <c r="I73" i="6"/>
  <c r="E73" i="6"/>
  <c r="I69" i="6"/>
  <c r="E69" i="6"/>
  <c r="X42" i="6"/>
  <c r="M191" i="6" s="1"/>
  <c r="X37" i="6"/>
  <c r="M186" i="6" s="1"/>
  <c r="C52" i="6"/>
  <c r="D48" i="6"/>
  <c r="E60" i="6"/>
  <c r="G56" i="6"/>
  <c r="H52" i="6"/>
  <c r="I48" i="6"/>
  <c r="K60" i="6"/>
  <c r="C69" i="6"/>
  <c r="D81" i="6"/>
  <c r="F77" i="6"/>
  <c r="G73" i="6"/>
  <c r="H69" i="6"/>
  <c r="J81" i="6"/>
  <c r="K77" i="6"/>
  <c r="L111" i="6"/>
  <c r="C341" i="6" s="1"/>
  <c r="E30" i="1" s="1"/>
  <c r="D106" i="6"/>
  <c r="E118" i="6"/>
  <c r="F114" i="6"/>
  <c r="H110" i="6"/>
  <c r="I106" i="6"/>
  <c r="J118" i="6"/>
  <c r="L166" i="6"/>
  <c r="D350" i="6" s="1"/>
  <c r="E59" i="1" s="1"/>
  <c r="L162" i="6"/>
  <c r="D346" i="6" s="1"/>
  <c r="E55" i="1" s="1"/>
  <c r="L158" i="6"/>
  <c r="D342" i="6" s="1"/>
  <c r="E51" i="1" s="1"/>
  <c r="L154" i="6"/>
  <c r="D338" i="6" s="1"/>
  <c r="E47" i="1" s="1"/>
  <c r="L150" i="6"/>
  <c r="D334" i="6" s="1"/>
  <c r="E43" i="1" s="1"/>
  <c r="C211" i="6"/>
  <c r="D211" i="6"/>
  <c r="E211" i="6"/>
  <c r="F211" i="6"/>
  <c r="G211" i="6"/>
  <c r="H211" i="6"/>
  <c r="I211" i="6"/>
  <c r="J211" i="6"/>
  <c r="K211" i="6"/>
  <c r="G236" i="8"/>
  <c r="G237" i="8"/>
  <c r="F237" i="8"/>
  <c r="E237" i="8"/>
  <c r="D237" i="8"/>
  <c r="C237" i="8"/>
  <c r="K212" i="8"/>
  <c r="J212" i="8"/>
  <c r="I212" i="8"/>
  <c r="H212" i="8"/>
  <c r="G212" i="8"/>
  <c r="F212" i="8"/>
  <c r="E212" i="8"/>
  <c r="D212" i="8"/>
  <c r="C212" i="8"/>
  <c r="K237" i="8"/>
  <c r="J237" i="8"/>
  <c r="I237" i="8"/>
  <c r="H237" i="8"/>
  <c r="L318" i="8"/>
  <c r="G36" i="2"/>
  <c r="N57" i="8"/>
  <c r="G74" i="2"/>
  <c r="P53" i="8"/>
  <c r="G96" i="2"/>
  <c r="Q54" i="8"/>
  <c r="G124" i="2"/>
  <c r="R61" i="8"/>
  <c r="G162" i="2"/>
  <c r="T57" i="8"/>
  <c r="G180" i="2"/>
  <c r="U54" i="8"/>
  <c r="L80" i="8"/>
  <c r="I82" i="8"/>
  <c r="E82" i="8"/>
  <c r="C82" i="8"/>
  <c r="H82" i="8"/>
  <c r="D82" i="8"/>
  <c r="G82" i="8"/>
  <c r="F82" i="8"/>
  <c r="I78" i="8"/>
  <c r="E78" i="8"/>
  <c r="C78" i="8"/>
  <c r="H78" i="8"/>
  <c r="D78" i="8"/>
  <c r="K78" i="8"/>
  <c r="J78" i="8"/>
  <c r="I74" i="8"/>
  <c r="E74" i="8"/>
  <c r="C74" i="8"/>
  <c r="H74" i="8"/>
  <c r="D74" i="8"/>
  <c r="G74" i="8"/>
  <c r="F74" i="8"/>
  <c r="I70" i="8"/>
  <c r="E70" i="8"/>
  <c r="C70" i="8"/>
  <c r="H70" i="8"/>
  <c r="D70" i="8"/>
  <c r="K70" i="8"/>
  <c r="J70" i="8"/>
  <c r="I66" i="8"/>
  <c r="E66" i="8"/>
  <c r="C66" i="8"/>
  <c r="H66" i="8"/>
  <c r="D66" i="8"/>
  <c r="G66" i="8"/>
  <c r="F66" i="8"/>
  <c r="F78" i="8"/>
  <c r="G70" i="8"/>
  <c r="K74" i="8"/>
  <c r="Y20" i="21"/>
  <c r="I61" i="21"/>
  <c r="S61" i="21" s="1"/>
  <c r="J61" i="21"/>
  <c r="T61" i="21" s="1"/>
  <c r="Y16" i="21"/>
  <c r="D57" i="21"/>
  <c r="N57" i="21" s="1"/>
  <c r="F57" i="21"/>
  <c r="P57" i="21" s="1"/>
  <c r="Y12" i="21"/>
  <c r="I53" i="21"/>
  <c r="S53" i="21" s="1"/>
  <c r="K53" i="21"/>
  <c r="U53" i="21" s="1"/>
  <c r="Y8" i="21"/>
  <c r="D49" i="21"/>
  <c r="N49" i="21" s="1"/>
  <c r="E49" i="21"/>
  <c r="O49" i="21" s="1"/>
  <c r="I118" i="21"/>
  <c r="E118" i="21"/>
  <c r="J118" i="21"/>
  <c r="D118" i="21"/>
  <c r="I62" i="21"/>
  <c r="S62" i="21" s="1"/>
  <c r="D62" i="21"/>
  <c r="N62" i="21" s="1"/>
  <c r="H118" i="21"/>
  <c r="C118" i="21"/>
  <c r="H62" i="21"/>
  <c r="R62" i="21" s="1"/>
  <c r="C62" i="21"/>
  <c r="Z21" i="21"/>
  <c r="K118" i="21"/>
  <c r="G118" i="21"/>
  <c r="F118" i="21"/>
  <c r="G62" i="21"/>
  <c r="Q62" i="21" s="1"/>
  <c r="E62" i="21"/>
  <c r="O62" i="21" s="1"/>
  <c r="X21" i="21"/>
  <c r="J62" i="21"/>
  <c r="T62" i="21" s="1"/>
  <c r="I114" i="21"/>
  <c r="E114" i="21"/>
  <c r="K114" i="21"/>
  <c r="F114" i="21"/>
  <c r="I58" i="21"/>
  <c r="S58" i="21" s="1"/>
  <c r="D58" i="21"/>
  <c r="N58" i="21" s="1"/>
  <c r="J114" i="21"/>
  <c r="D114" i="21"/>
  <c r="H58" i="21"/>
  <c r="R58" i="21" s="1"/>
  <c r="C58" i="21"/>
  <c r="Z17" i="21"/>
  <c r="X18" i="21"/>
  <c r="K58" i="21"/>
  <c r="U58" i="21" s="1"/>
  <c r="J58" i="21"/>
  <c r="T58" i="21" s="1"/>
  <c r="H114" i="21"/>
  <c r="G114" i="21"/>
  <c r="C114" i="21"/>
  <c r="F58" i="21"/>
  <c r="P58" i="21" s="1"/>
  <c r="E58" i="21"/>
  <c r="O58" i="21" s="1"/>
  <c r="X17" i="21"/>
  <c r="G58" i="21"/>
  <c r="Q58" i="21" s="1"/>
  <c r="I110" i="21"/>
  <c r="E110" i="21"/>
  <c r="G110" i="21"/>
  <c r="I54" i="21"/>
  <c r="S54" i="21" s="1"/>
  <c r="D54" i="21"/>
  <c r="N54" i="21" s="1"/>
  <c r="K110" i="21"/>
  <c r="F110" i="21"/>
  <c r="H54" i="21"/>
  <c r="R54" i="21" s="1"/>
  <c r="C54" i="21"/>
  <c r="Z13" i="21"/>
  <c r="J110" i="21"/>
  <c r="G54" i="21"/>
  <c r="Q54" i="21" s="1"/>
  <c r="F54" i="21"/>
  <c r="P54" i="21" s="1"/>
  <c r="E54" i="21"/>
  <c r="O54" i="21" s="1"/>
  <c r="X13" i="21"/>
  <c r="K54" i="21"/>
  <c r="U54" i="21" s="1"/>
  <c r="J54" i="21"/>
  <c r="T54" i="21" s="1"/>
  <c r="C110" i="21"/>
  <c r="L110" i="21" s="1"/>
  <c r="C337" i="21" s="1"/>
  <c r="I106" i="21"/>
  <c r="E106" i="21"/>
  <c r="H106" i="21"/>
  <c r="C106" i="21"/>
  <c r="I50" i="21"/>
  <c r="S50" i="21" s="1"/>
  <c r="D50" i="21"/>
  <c r="N50" i="21" s="1"/>
  <c r="G106" i="21"/>
  <c r="H50" i="21"/>
  <c r="R50" i="21" s="1"/>
  <c r="C50" i="21"/>
  <c r="Z9" i="21"/>
  <c r="X10" i="21"/>
  <c r="D106" i="21"/>
  <c r="K50" i="21"/>
  <c r="U50" i="21" s="1"/>
  <c r="J50" i="21"/>
  <c r="T50" i="21" s="1"/>
  <c r="K106" i="21"/>
  <c r="F106" i="21"/>
  <c r="F50" i="21"/>
  <c r="P50" i="21" s="1"/>
  <c r="E50" i="21"/>
  <c r="O50" i="21" s="1"/>
  <c r="X9" i="21"/>
  <c r="J106" i="21"/>
  <c r="I102" i="21"/>
  <c r="E102" i="21"/>
  <c r="J102" i="21"/>
  <c r="D102" i="21"/>
  <c r="I46" i="21"/>
  <c r="S46" i="21" s="1"/>
  <c r="D46" i="21"/>
  <c r="N46" i="21" s="1"/>
  <c r="H102" i="21"/>
  <c r="C102" i="21"/>
  <c r="L102" i="21" s="1"/>
  <c r="C329" i="21" s="1"/>
  <c r="H46" i="21"/>
  <c r="R46" i="21" s="1"/>
  <c r="C46" i="21"/>
  <c r="Z5" i="21"/>
  <c r="G46" i="21"/>
  <c r="Q46" i="21" s="1"/>
  <c r="F102" i="21"/>
  <c r="F46" i="21"/>
  <c r="P46" i="21" s="1"/>
  <c r="E46" i="21"/>
  <c r="O46" i="21" s="1"/>
  <c r="K46" i="21"/>
  <c r="U46" i="21" s="1"/>
  <c r="J46" i="21"/>
  <c r="T46" i="21" s="1"/>
  <c r="K102" i="21"/>
  <c r="X6" i="21"/>
  <c r="E57" i="21"/>
  <c r="O57" i="21" s="1"/>
  <c r="K61" i="21"/>
  <c r="U61" i="21" s="1"/>
  <c r="D110" i="21"/>
  <c r="G102" i="21"/>
  <c r="A363" i="4"/>
  <c r="A359" i="4"/>
  <c r="A355" i="4"/>
  <c r="C61" i="6"/>
  <c r="C57" i="6"/>
  <c r="C53" i="6"/>
  <c r="C49" i="6"/>
  <c r="G61" i="6"/>
  <c r="G57" i="6"/>
  <c r="G53" i="6"/>
  <c r="G49" i="6"/>
  <c r="K61" i="6"/>
  <c r="K57" i="6"/>
  <c r="K53" i="6"/>
  <c r="K49" i="6"/>
  <c r="C79" i="6"/>
  <c r="C75" i="6"/>
  <c r="C71" i="6"/>
  <c r="C67" i="6"/>
  <c r="G79" i="6"/>
  <c r="G75" i="6"/>
  <c r="G71" i="6"/>
  <c r="G67" i="6"/>
  <c r="D119" i="6"/>
  <c r="L119" i="6" s="1"/>
  <c r="C349" i="6" s="1"/>
  <c r="E38" i="1" s="1"/>
  <c r="D115" i="6"/>
  <c r="L115" i="6" s="1"/>
  <c r="C345" i="6" s="1"/>
  <c r="E34" i="1" s="1"/>
  <c r="D111" i="6"/>
  <c r="D107" i="6"/>
  <c r="L107" i="6" s="1"/>
  <c r="C337" i="6" s="1"/>
  <c r="E26" i="1" s="1"/>
  <c r="L189" i="6"/>
  <c r="L185" i="6"/>
  <c r="L181" i="6"/>
  <c r="L177" i="6"/>
  <c r="I59" i="7"/>
  <c r="I55" i="7"/>
  <c r="I51" i="7"/>
  <c r="I47" i="7"/>
  <c r="L191" i="7"/>
  <c r="L187" i="7"/>
  <c r="L183" i="7"/>
  <c r="L179" i="7"/>
  <c r="C213" i="7"/>
  <c r="C209" i="7"/>
  <c r="C205" i="7"/>
  <c r="C201" i="7"/>
  <c r="D213" i="7"/>
  <c r="D209" i="7"/>
  <c r="D205" i="7"/>
  <c r="D201" i="7"/>
  <c r="E213" i="7"/>
  <c r="E209" i="7"/>
  <c r="E205" i="7"/>
  <c r="E201" i="7"/>
  <c r="F213" i="7"/>
  <c r="F209" i="7"/>
  <c r="F205" i="7"/>
  <c r="F201" i="7"/>
  <c r="G213" i="7"/>
  <c r="G209" i="7"/>
  <c r="G205" i="7"/>
  <c r="G201" i="7"/>
  <c r="H213" i="7"/>
  <c r="H209" i="7"/>
  <c r="H205" i="7"/>
  <c r="H201" i="7"/>
  <c r="I213" i="7"/>
  <c r="I209" i="7"/>
  <c r="I205" i="7"/>
  <c r="I201" i="7"/>
  <c r="J213" i="7"/>
  <c r="J209" i="7"/>
  <c r="J205" i="7"/>
  <c r="J201" i="7"/>
  <c r="K213" i="7"/>
  <c r="K209" i="7"/>
  <c r="K205" i="7"/>
  <c r="K201" i="7"/>
  <c r="C238" i="7"/>
  <c r="C234" i="7"/>
  <c r="C230" i="7"/>
  <c r="C226" i="7"/>
  <c r="D238" i="7"/>
  <c r="D234" i="7"/>
  <c r="D230" i="7"/>
  <c r="D226" i="7"/>
  <c r="E238" i="7"/>
  <c r="E234" i="7"/>
  <c r="E230" i="7"/>
  <c r="E226" i="7"/>
  <c r="F238" i="7"/>
  <c r="F234" i="7"/>
  <c r="F230" i="7"/>
  <c r="F226" i="7"/>
  <c r="H237" i="7"/>
  <c r="H233" i="7"/>
  <c r="H229" i="7"/>
  <c r="H225" i="7"/>
  <c r="I237" i="7"/>
  <c r="I233" i="7"/>
  <c r="I229" i="7"/>
  <c r="I225" i="7"/>
  <c r="J237" i="7"/>
  <c r="J233" i="7"/>
  <c r="J229" i="7"/>
  <c r="J225" i="7"/>
  <c r="K237" i="7"/>
  <c r="K233" i="7"/>
  <c r="K229" i="7"/>
  <c r="K225" i="7"/>
  <c r="L308" i="7"/>
  <c r="L304" i="7"/>
  <c r="L300" i="7"/>
  <c r="L296" i="7"/>
  <c r="A339" i="7"/>
  <c r="A357" i="7"/>
  <c r="A356" i="7"/>
  <c r="I120" i="8"/>
  <c r="E120" i="8"/>
  <c r="H120" i="8"/>
  <c r="D120" i="8"/>
  <c r="H62" i="8"/>
  <c r="D62" i="8"/>
  <c r="I116" i="8"/>
  <c r="E116" i="8"/>
  <c r="H116" i="8"/>
  <c r="D116" i="8"/>
  <c r="H58" i="8"/>
  <c r="D58" i="8"/>
  <c r="K116" i="8"/>
  <c r="K112" i="8"/>
  <c r="I112" i="8"/>
  <c r="E112" i="8"/>
  <c r="H112" i="8"/>
  <c r="L112" i="8" s="1"/>
  <c r="C342" i="8" s="1"/>
  <c r="G31" i="1" s="1"/>
  <c r="D112" i="8"/>
  <c r="H54" i="8"/>
  <c r="D54" i="8"/>
  <c r="I108" i="8"/>
  <c r="E108" i="8"/>
  <c r="K108" i="8"/>
  <c r="H108" i="8"/>
  <c r="D108" i="8"/>
  <c r="H50" i="8"/>
  <c r="D50" i="8"/>
  <c r="J108" i="8"/>
  <c r="I104" i="8"/>
  <c r="E104" i="8"/>
  <c r="H104" i="8"/>
  <c r="D104" i="8"/>
  <c r="L104" i="8" s="1"/>
  <c r="C334" i="8" s="1"/>
  <c r="G23" i="1" s="1"/>
  <c r="H46" i="8"/>
  <c r="D46" i="8"/>
  <c r="J104" i="8"/>
  <c r="X17" i="8"/>
  <c r="X12" i="8"/>
  <c r="X6" i="8"/>
  <c r="G234" i="8"/>
  <c r="F234" i="8"/>
  <c r="E234" i="8"/>
  <c r="D234" i="8"/>
  <c r="C234" i="8"/>
  <c r="K209" i="8"/>
  <c r="J209" i="8"/>
  <c r="I209" i="8"/>
  <c r="H209" i="8"/>
  <c r="G209" i="8"/>
  <c r="F209" i="8"/>
  <c r="E209" i="8"/>
  <c r="D209" i="8"/>
  <c r="C209" i="8"/>
  <c r="K234" i="8"/>
  <c r="J234" i="8"/>
  <c r="I234" i="8"/>
  <c r="H234" i="8"/>
  <c r="Z13" i="8"/>
  <c r="C54" i="8"/>
  <c r="D49" i="8"/>
  <c r="E61" i="8"/>
  <c r="E50" i="8"/>
  <c r="F62" i="8"/>
  <c r="F57" i="8"/>
  <c r="F46" i="8"/>
  <c r="G58" i="8"/>
  <c r="H53" i="8"/>
  <c r="I54" i="8"/>
  <c r="I49" i="8"/>
  <c r="J61" i="8"/>
  <c r="J50" i="8"/>
  <c r="K62" i="8"/>
  <c r="K46" i="8"/>
  <c r="F120" i="8"/>
  <c r="F115" i="8"/>
  <c r="F104" i="8"/>
  <c r="I107" i="8"/>
  <c r="J116" i="8"/>
  <c r="E211" i="8"/>
  <c r="I211" i="8"/>
  <c r="C236" i="8"/>
  <c r="K229" i="21"/>
  <c r="J229" i="21"/>
  <c r="I229" i="21"/>
  <c r="H229" i="21"/>
  <c r="G229" i="21"/>
  <c r="F229" i="21"/>
  <c r="E229" i="21"/>
  <c r="D229" i="21"/>
  <c r="C229" i="21"/>
  <c r="L229" i="21" s="1"/>
  <c r="C357" i="21" s="1"/>
  <c r="K204" i="21"/>
  <c r="J204" i="21"/>
  <c r="I204" i="21"/>
  <c r="H204" i="21"/>
  <c r="G204" i="21"/>
  <c r="F204" i="21"/>
  <c r="E204" i="21"/>
  <c r="D204" i="21"/>
  <c r="C204" i="21"/>
  <c r="K221" i="21"/>
  <c r="J221" i="21"/>
  <c r="I221" i="21"/>
  <c r="H221" i="21"/>
  <c r="G221" i="21"/>
  <c r="F221" i="21"/>
  <c r="E221" i="21"/>
  <c r="D221" i="21"/>
  <c r="C221" i="21"/>
  <c r="K196" i="21"/>
  <c r="J196" i="21"/>
  <c r="I196" i="21"/>
  <c r="H196" i="21"/>
  <c r="G196" i="21"/>
  <c r="F196" i="21"/>
  <c r="E196" i="21"/>
  <c r="D196" i="21"/>
  <c r="C196" i="21"/>
  <c r="J82" i="21"/>
  <c r="F82" i="21"/>
  <c r="E82" i="21"/>
  <c r="X42" i="21"/>
  <c r="M189" i="21" s="1"/>
  <c r="K82" i="21"/>
  <c r="C82" i="21"/>
  <c r="H82" i="21"/>
  <c r="D82" i="21"/>
  <c r="J78" i="21"/>
  <c r="I78" i="21"/>
  <c r="F78" i="21"/>
  <c r="E78" i="21"/>
  <c r="X38" i="21"/>
  <c r="M185" i="21" s="1"/>
  <c r="G78" i="21"/>
  <c r="D78" i="21"/>
  <c r="K78" i="21"/>
  <c r="H78" i="21"/>
  <c r="J74" i="21"/>
  <c r="K74" i="21"/>
  <c r="F74" i="21"/>
  <c r="I74" i="21"/>
  <c r="E74" i="21"/>
  <c r="X34" i="21"/>
  <c r="M181" i="21" s="1"/>
  <c r="C74" i="21"/>
  <c r="H74" i="21"/>
  <c r="D74" i="21"/>
  <c r="J70" i="21"/>
  <c r="F70" i="21"/>
  <c r="K70" i="21"/>
  <c r="E70" i="21"/>
  <c r="X30" i="21"/>
  <c r="M177" i="21" s="1"/>
  <c r="H70" i="21"/>
  <c r="G70" i="21"/>
  <c r="I70" i="21"/>
  <c r="D70" i="21"/>
  <c r="J66" i="21"/>
  <c r="H66" i="21"/>
  <c r="F66" i="21"/>
  <c r="E66" i="21"/>
  <c r="I66" i="21"/>
  <c r="C66" i="21"/>
  <c r="L66" i="21" s="1"/>
  <c r="K66" i="21"/>
  <c r="D66" i="21"/>
  <c r="M47" i="21"/>
  <c r="C78" i="21"/>
  <c r="G82" i="21"/>
  <c r="L190" i="7"/>
  <c r="L186" i="7"/>
  <c r="L182" i="7"/>
  <c r="L178" i="7"/>
  <c r="C212" i="7"/>
  <c r="C208" i="7"/>
  <c r="C204" i="7"/>
  <c r="C200" i="7"/>
  <c r="D212" i="7"/>
  <c r="D208" i="7"/>
  <c r="D204" i="7"/>
  <c r="D200" i="7"/>
  <c r="E212" i="7"/>
  <c r="E208" i="7"/>
  <c r="E204" i="7"/>
  <c r="E200" i="7"/>
  <c r="F212" i="7"/>
  <c r="F208" i="7"/>
  <c r="F204" i="7"/>
  <c r="F200" i="7"/>
  <c r="G212" i="7"/>
  <c r="G208" i="7"/>
  <c r="G204" i="7"/>
  <c r="G200" i="7"/>
  <c r="H212" i="7"/>
  <c r="H208" i="7"/>
  <c r="H204" i="7"/>
  <c r="H200" i="7"/>
  <c r="I212" i="7"/>
  <c r="I208" i="7"/>
  <c r="I204" i="7"/>
  <c r="I200" i="7"/>
  <c r="J212" i="7"/>
  <c r="J208" i="7"/>
  <c r="J204" i="7"/>
  <c r="J200" i="7"/>
  <c r="K212" i="7"/>
  <c r="K208" i="7"/>
  <c r="K204" i="7"/>
  <c r="K200" i="7"/>
  <c r="C237" i="7"/>
  <c r="C233" i="7"/>
  <c r="C229" i="7"/>
  <c r="C225" i="7"/>
  <c r="D237" i="7"/>
  <c r="D233" i="7"/>
  <c r="D229" i="7"/>
  <c r="D225" i="7"/>
  <c r="E237" i="7"/>
  <c r="E233" i="7"/>
  <c r="E229" i="7"/>
  <c r="E225" i="7"/>
  <c r="F237" i="7"/>
  <c r="F233" i="7"/>
  <c r="F229" i="7"/>
  <c r="F225" i="7"/>
  <c r="L307" i="7"/>
  <c r="L303" i="7"/>
  <c r="L299" i="7"/>
  <c r="L295" i="7"/>
  <c r="K236" i="8"/>
  <c r="J236" i="8"/>
  <c r="I236" i="8"/>
  <c r="H236" i="8"/>
  <c r="K232" i="8"/>
  <c r="J232" i="8"/>
  <c r="I232" i="8"/>
  <c r="H232" i="8"/>
  <c r="G232" i="8"/>
  <c r="F232" i="8"/>
  <c r="E232" i="8"/>
  <c r="D232" i="8"/>
  <c r="C232" i="8"/>
  <c r="K207" i="8"/>
  <c r="J207" i="8"/>
  <c r="I207" i="8"/>
  <c r="H207" i="8"/>
  <c r="G207" i="8"/>
  <c r="F207" i="8"/>
  <c r="E207" i="8"/>
  <c r="D207" i="8"/>
  <c r="C207" i="8"/>
  <c r="L207" i="8" s="1"/>
  <c r="J228" i="8"/>
  <c r="H228" i="8"/>
  <c r="F228" i="8"/>
  <c r="D228" i="8"/>
  <c r="K203" i="8"/>
  <c r="I203" i="8"/>
  <c r="G203" i="8"/>
  <c r="E203" i="8"/>
  <c r="C203" i="8"/>
  <c r="J224" i="8"/>
  <c r="H224" i="8"/>
  <c r="F224" i="8"/>
  <c r="D224" i="8"/>
  <c r="K199" i="8"/>
  <c r="I199" i="8"/>
  <c r="G199" i="8"/>
  <c r="E199" i="8"/>
  <c r="C199" i="8"/>
  <c r="K119" i="8"/>
  <c r="H119" i="8"/>
  <c r="D119" i="8"/>
  <c r="G119" i="8"/>
  <c r="C119" i="8"/>
  <c r="K61" i="8"/>
  <c r="G61" i="8"/>
  <c r="C61" i="8"/>
  <c r="Z20" i="8"/>
  <c r="K115" i="8"/>
  <c r="H115" i="8"/>
  <c r="D115" i="8"/>
  <c r="G115" i="8"/>
  <c r="C115" i="8"/>
  <c r="L115" i="8" s="1"/>
  <c r="C345" i="8" s="1"/>
  <c r="G34" i="1" s="1"/>
  <c r="K57" i="8"/>
  <c r="G57" i="8"/>
  <c r="C57" i="8"/>
  <c r="Z16" i="8"/>
  <c r="K111" i="8"/>
  <c r="H111" i="8"/>
  <c r="D111" i="8"/>
  <c r="G111" i="8"/>
  <c r="C111" i="8"/>
  <c r="K53" i="8"/>
  <c r="G53" i="8"/>
  <c r="C53" i="8"/>
  <c r="Z12" i="8"/>
  <c r="K107" i="8"/>
  <c r="H107" i="8"/>
  <c r="D107" i="8"/>
  <c r="G107" i="8"/>
  <c r="C107" i="8"/>
  <c r="K49" i="8"/>
  <c r="G49" i="8"/>
  <c r="C49" i="8"/>
  <c r="Z8" i="8"/>
  <c r="X21" i="8"/>
  <c r="X16" i="8"/>
  <c r="K238" i="8"/>
  <c r="J238" i="8"/>
  <c r="I238" i="8"/>
  <c r="G238" i="8"/>
  <c r="F238" i="8"/>
  <c r="E238" i="8"/>
  <c r="D238" i="8"/>
  <c r="C238" i="8"/>
  <c r="K213" i="8"/>
  <c r="J213" i="8"/>
  <c r="I213" i="8"/>
  <c r="H213" i="8"/>
  <c r="G213" i="8"/>
  <c r="F213" i="8"/>
  <c r="E213" i="8"/>
  <c r="D213" i="8"/>
  <c r="G233" i="8"/>
  <c r="F233" i="8"/>
  <c r="E233" i="8"/>
  <c r="D233" i="8"/>
  <c r="C233" i="8"/>
  <c r="K208" i="8"/>
  <c r="J208" i="8"/>
  <c r="I208" i="8"/>
  <c r="H208" i="8"/>
  <c r="G208" i="8"/>
  <c r="F208" i="8"/>
  <c r="E208" i="8"/>
  <c r="D208" i="8"/>
  <c r="C208" i="8"/>
  <c r="K233" i="8"/>
  <c r="J233" i="8"/>
  <c r="I233" i="8"/>
  <c r="H233" i="8"/>
  <c r="L326" i="8"/>
  <c r="C285" i="8"/>
  <c r="E365" i="8" s="1"/>
  <c r="L315" i="8"/>
  <c r="C274" i="8"/>
  <c r="E354" i="8" s="1"/>
  <c r="M58" i="8"/>
  <c r="B346" i="8"/>
  <c r="G15" i="1" s="1"/>
  <c r="D53" i="8"/>
  <c r="E49" i="8"/>
  <c r="F61" i="8"/>
  <c r="G88" i="2"/>
  <c r="Q46" i="8"/>
  <c r="H57" i="8"/>
  <c r="I53" i="8"/>
  <c r="J49" i="8"/>
  <c r="G176" i="2"/>
  <c r="U50" i="8"/>
  <c r="P50" i="8"/>
  <c r="T54" i="8"/>
  <c r="L76" i="8"/>
  <c r="L116" i="8"/>
  <c r="C346" i="8" s="1"/>
  <c r="G35" i="1" s="1"/>
  <c r="L108" i="8"/>
  <c r="C338" i="8" s="1"/>
  <c r="G27" i="1" s="1"/>
  <c r="F119" i="8"/>
  <c r="J115" i="8"/>
  <c r="D211" i="8"/>
  <c r="H211" i="8"/>
  <c r="F236" i="8"/>
  <c r="M55" i="21"/>
  <c r="A336" i="8"/>
  <c r="A354" i="8"/>
  <c r="K207" i="21"/>
  <c r="J207" i="21"/>
  <c r="I207" i="21"/>
  <c r="H207" i="21"/>
  <c r="G207" i="21"/>
  <c r="F207" i="21"/>
  <c r="E207" i="21"/>
  <c r="D207" i="21"/>
  <c r="C207" i="21"/>
  <c r="K199" i="21"/>
  <c r="J199" i="21"/>
  <c r="I199" i="21"/>
  <c r="H199" i="21"/>
  <c r="G199" i="21"/>
  <c r="F199" i="21"/>
  <c r="E199" i="21"/>
  <c r="D199" i="21"/>
  <c r="C199" i="21"/>
  <c r="C284" i="21"/>
  <c r="E361" i="21" s="1"/>
  <c r="C276" i="21"/>
  <c r="E353" i="21" s="1"/>
  <c r="K79" i="21"/>
  <c r="J79" i="21"/>
  <c r="G79" i="21"/>
  <c r="C79" i="21"/>
  <c r="L79" i="21" s="1"/>
  <c r="I79" i="21"/>
  <c r="F79" i="21"/>
  <c r="K75" i="21"/>
  <c r="G75" i="21"/>
  <c r="C75" i="21"/>
  <c r="J75" i="21"/>
  <c r="F75" i="21"/>
  <c r="K71" i="21"/>
  <c r="H71" i="21"/>
  <c r="G71" i="21"/>
  <c r="C71" i="21"/>
  <c r="F71" i="21"/>
  <c r="K67" i="21"/>
  <c r="I67" i="21"/>
  <c r="G67" i="21"/>
  <c r="C67" i="21"/>
  <c r="H67" i="21"/>
  <c r="F67" i="21"/>
  <c r="X36" i="21"/>
  <c r="M183" i="21" s="1"/>
  <c r="X28" i="21"/>
  <c r="M175" i="21" s="1"/>
  <c r="M56" i="21"/>
  <c r="B339" i="21"/>
  <c r="M48" i="21"/>
  <c r="B331" i="21"/>
  <c r="E67" i="21"/>
  <c r="I75" i="21"/>
  <c r="L161" i="21"/>
  <c r="D342" i="21" s="1"/>
  <c r="L153" i="21"/>
  <c r="D334" i="21" s="1"/>
  <c r="L158" i="21"/>
  <c r="D339" i="21" s="1"/>
  <c r="L150" i="21"/>
  <c r="D331" i="21" s="1"/>
  <c r="E59" i="8"/>
  <c r="E55" i="8"/>
  <c r="E51" i="8"/>
  <c r="E47" i="8"/>
  <c r="I59" i="8"/>
  <c r="I55" i="8"/>
  <c r="I51" i="8"/>
  <c r="I47" i="8"/>
  <c r="F80" i="8"/>
  <c r="F76" i="8"/>
  <c r="F72" i="8"/>
  <c r="F68" i="8"/>
  <c r="L68" i="8" s="1"/>
  <c r="G81" i="8"/>
  <c r="L81" i="8" s="1"/>
  <c r="G77" i="8"/>
  <c r="L77" i="8" s="1"/>
  <c r="G73" i="8"/>
  <c r="L73" i="8" s="1"/>
  <c r="G69" i="8"/>
  <c r="L69" i="8" s="1"/>
  <c r="J80" i="8"/>
  <c r="J76" i="8"/>
  <c r="J72" i="8"/>
  <c r="J68" i="8"/>
  <c r="E117" i="8"/>
  <c r="L117" i="8" s="1"/>
  <c r="C347" i="8" s="1"/>
  <c r="G36" i="1" s="1"/>
  <c r="E113" i="8"/>
  <c r="L113" i="8" s="1"/>
  <c r="C343" i="8" s="1"/>
  <c r="G32" i="1" s="1"/>
  <c r="E109" i="8"/>
  <c r="E105" i="8"/>
  <c r="I117" i="8"/>
  <c r="I113" i="8"/>
  <c r="I109" i="8"/>
  <c r="I105" i="8"/>
  <c r="K113" i="8"/>
  <c r="L190" i="8"/>
  <c r="L186" i="8"/>
  <c r="L182" i="8"/>
  <c r="L178" i="8"/>
  <c r="G60" i="21"/>
  <c r="Q60" i="21" s="1"/>
  <c r="Y19" i="21"/>
  <c r="G56" i="21"/>
  <c r="Q56" i="21" s="1"/>
  <c r="Y15" i="21"/>
  <c r="G52" i="21"/>
  <c r="Q52" i="21" s="1"/>
  <c r="Y11" i="21"/>
  <c r="G48" i="21"/>
  <c r="Q48" i="21" s="1"/>
  <c r="Y7" i="21"/>
  <c r="H117" i="21"/>
  <c r="D117" i="21"/>
  <c r="I117" i="21"/>
  <c r="C117" i="21"/>
  <c r="H61" i="21"/>
  <c r="R61" i="21" s="1"/>
  <c r="C61" i="21"/>
  <c r="Z20" i="21"/>
  <c r="C286" i="21" s="1"/>
  <c r="E363" i="21" s="1"/>
  <c r="G117" i="21"/>
  <c r="G61" i="21"/>
  <c r="Q61" i="21" s="1"/>
  <c r="X20" i="21"/>
  <c r="H113" i="21"/>
  <c r="D113" i="21"/>
  <c r="J113" i="21"/>
  <c r="E113" i="21"/>
  <c r="H57" i="21"/>
  <c r="R57" i="21" s="1"/>
  <c r="C57" i="21"/>
  <c r="Z16" i="21"/>
  <c r="C282" i="21" s="1"/>
  <c r="E359" i="21" s="1"/>
  <c r="I113" i="21"/>
  <c r="C113" i="21"/>
  <c r="G57" i="21"/>
  <c r="Q57" i="21" s="1"/>
  <c r="X16" i="21"/>
  <c r="H109" i="21"/>
  <c r="D109" i="21"/>
  <c r="K109" i="21"/>
  <c r="F109" i="21"/>
  <c r="H53" i="21"/>
  <c r="R53" i="21" s="1"/>
  <c r="C53" i="21"/>
  <c r="Z12" i="21"/>
  <c r="C278" i="21" s="1"/>
  <c r="E355" i="21" s="1"/>
  <c r="J109" i="21"/>
  <c r="E109" i="21"/>
  <c r="G53" i="21"/>
  <c r="Q53" i="21" s="1"/>
  <c r="X12" i="21"/>
  <c r="H105" i="21"/>
  <c r="D105" i="21"/>
  <c r="G105" i="21"/>
  <c r="H49" i="21"/>
  <c r="R49" i="21" s="1"/>
  <c r="C49" i="21"/>
  <c r="Z8" i="21"/>
  <c r="C274" i="21" s="1"/>
  <c r="E351" i="21" s="1"/>
  <c r="K105" i="21"/>
  <c r="F105" i="21"/>
  <c r="G49" i="21"/>
  <c r="Q49" i="21" s="1"/>
  <c r="X8" i="21"/>
  <c r="K211" i="21"/>
  <c r="J211" i="21"/>
  <c r="I211" i="21"/>
  <c r="H211" i="21"/>
  <c r="G211" i="21"/>
  <c r="F211" i="21"/>
  <c r="E211" i="21"/>
  <c r="D211" i="21"/>
  <c r="C211" i="21"/>
  <c r="K236" i="21"/>
  <c r="J236" i="21"/>
  <c r="I236" i="21"/>
  <c r="H236" i="21"/>
  <c r="G236" i="21"/>
  <c r="F236" i="21"/>
  <c r="E236" i="21"/>
  <c r="D236" i="21"/>
  <c r="C236" i="21"/>
  <c r="K203" i="21"/>
  <c r="J203" i="21"/>
  <c r="I203" i="21"/>
  <c r="H203" i="21"/>
  <c r="G203" i="21"/>
  <c r="F203" i="21"/>
  <c r="E203" i="21"/>
  <c r="D203" i="21"/>
  <c r="C203" i="21"/>
  <c r="K228" i="21"/>
  <c r="J228" i="21"/>
  <c r="I228" i="21"/>
  <c r="H228" i="21"/>
  <c r="G228" i="21"/>
  <c r="F228" i="21"/>
  <c r="E228" i="21"/>
  <c r="D228" i="21"/>
  <c r="C228" i="21"/>
  <c r="L228" i="21" s="1"/>
  <c r="C356" i="21" s="1"/>
  <c r="C280" i="21"/>
  <c r="E357" i="21" s="1"/>
  <c r="C272" i="21"/>
  <c r="E349" i="21" s="1"/>
  <c r="X40" i="21"/>
  <c r="M187" i="21" s="1"/>
  <c r="X32" i="21"/>
  <c r="M179" i="21" s="1"/>
  <c r="C60" i="21"/>
  <c r="C52" i="21"/>
  <c r="D61" i="21"/>
  <c r="N61" i="21" s="1"/>
  <c r="D53" i="21"/>
  <c r="N53" i="21" s="1"/>
  <c r="H56" i="21"/>
  <c r="R56" i="21" s="1"/>
  <c r="H48" i="21"/>
  <c r="R48" i="21" s="1"/>
  <c r="I57" i="21"/>
  <c r="S57" i="21" s="1"/>
  <c r="I49" i="21"/>
  <c r="S49" i="21" s="1"/>
  <c r="L69" i="21"/>
  <c r="E75" i="21"/>
  <c r="J67" i="21"/>
  <c r="C109" i="21"/>
  <c r="E105" i="21"/>
  <c r="G109" i="21"/>
  <c r="I105" i="21"/>
  <c r="J105" i="21"/>
  <c r="L163" i="21"/>
  <c r="D344" i="21" s="1"/>
  <c r="L159" i="21"/>
  <c r="D340" i="21" s="1"/>
  <c r="L155" i="21"/>
  <c r="D336" i="21" s="1"/>
  <c r="L151" i="21"/>
  <c r="D332" i="21" s="1"/>
  <c r="G80" i="8"/>
  <c r="G76" i="8"/>
  <c r="G72" i="8"/>
  <c r="G68" i="8"/>
  <c r="J117" i="8"/>
  <c r="K233" i="21"/>
  <c r="J233" i="21"/>
  <c r="I233" i="21"/>
  <c r="H233" i="21"/>
  <c r="G233" i="21"/>
  <c r="F233" i="21"/>
  <c r="E233" i="21"/>
  <c r="D233" i="21"/>
  <c r="C233" i="21"/>
  <c r="K208" i="21"/>
  <c r="J208" i="21"/>
  <c r="I208" i="21"/>
  <c r="H208" i="21"/>
  <c r="G208" i="21"/>
  <c r="F208" i="21"/>
  <c r="E208" i="21"/>
  <c r="D208" i="21"/>
  <c r="C208" i="21"/>
  <c r="L208" i="21" s="1"/>
  <c r="K225" i="21"/>
  <c r="J225" i="21"/>
  <c r="I225" i="21"/>
  <c r="H225" i="21"/>
  <c r="G225" i="21"/>
  <c r="F225" i="21"/>
  <c r="E225" i="21"/>
  <c r="D225" i="21"/>
  <c r="C225" i="21"/>
  <c r="K200" i="21"/>
  <c r="J200" i="21"/>
  <c r="I200" i="21"/>
  <c r="H200" i="21"/>
  <c r="G200" i="21"/>
  <c r="F200" i="21"/>
  <c r="E200" i="21"/>
  <c r="D200" i="21"/>
  <c r="C200" i="21"/>
  <c r="C285" i="21"/>
  <c r="E362" i="21" s="1"/>
  <c r="C277" i="21"/>
  <c r="E354" i="21" s="1"/>
  <c r="X39" i="21"/>
  <c r="M186" i="21" s="1"/>
  <c r="X31" i="21"/>
  <c r="M178" i="21" s="1"/>
  <c r="M59" i="21"/>
  <c r="B342" i="21"/>
  <c r="M51" i="21"/>
  <c r="D60" i="21"/>
  <c r="N60" i="21" s="1"/>
  <c r="D52" i="21"/>
  <c r="N52" i="21" s="1"/>
  <c r="E61" i="21"/>
  <c r="O61" i="21" s="1"/>
  <c r="E53" i="21"/>
  <c r="O53" i="21" s="1"/>
  <c r="F61" i="21"/>
  <c r="P61" i="21" s="1"/>
  <c r="F53" i="21"/>
  <c r="P53" i="21" s="1"/>
  <c r="I56" i="21"/>
  <c r="S56" i="21" s="1"/>
  <c r="I48" i="21"/>
  <c r="S48" i="21" s="1"/>
  <c r="J57" i="21"/>
  <c r="T57" i="21" s="1"/>
  <c r="J49" i="21"/>
  <c r="T49" i="21" s="1"/>
  <c r="K57" i="21"/>
  <c r="U57" i="21" s="1"/>
  <c r="K49" i="21"/>
  <c r="U49" i="21" s="1"/>
  <c r="D75" i="21"/>
  <c r="D67" i="21"/>
  <c r="E79" i="21"/>
  <c r="H79" i="21"/>
  <c r="C105" i="21"/>
  <c r="L105" i="21" s="1"/>
  <c r="C332" i="21" s="1"/>
  <c r="C232" i="21"/>
  <c r="D232" i="21"/>
  <c r="E232" i="21"/>
  <c r="F232" i="21"/>
  <c r="G232" i="21"/>
  <c r="H232" i="21"/>
  <c r="I232" i="21"/>
  <c r="J232" i="21"/>
  <c r="K232" i="21"/>
  <c r="L188" i="8"/>
  <c r="L184" i="8"/>
  <c r="L180" i="8"/>
  <c r="L176" i="8"/>
  <c r="K116" i="21"/>
  <c r="G116" i="21"/>
  <c r="C116" i="21"/>
  <c r="L116" i="21" s="1"/>
  <c r="C343" i="21" s="1"/>
  <c r="K112" i="21"/>
  <c r="G112" i="21"/>
  <c r="C112" i="21"/>
  <c r="K108" i="21"/>
  <c r="G108" i="21"/>
  <c r="C108" i="21"/>
  <c r="K104" i="21"/>
  <c r="G104" i="21"/>
  <c r="C104" i="21"/>
  <c r="D59" i="21"/>
  <c r="N59" i="21" s="1"/>
  <c r="D55" i="21"/>
  <c r="N55" i="21" s="1"/>
  <c r="D51" i="21"/>
  <c r="N51" i="21" s="1"/>
  <c r="D47" i="21"/>
  <c r="N47" i="21" s="1"/>
  <c r="E60" i="21"/>
  <c r="O60" i="21" s="1"/>
  <c r="E56" i="21"/>
  <c r="O56" i="21" s="1"/>
  <c r="E52" i="21"/>
  <c r="O52" i="21" s="1"/>
  <c r="E48" i="21"/>
  <c r="O48" i="21" s="1"/>
  <c r="F60" i="21"/>
  <c r="P60" i="21" s="1"/>
  <c r="F56" i="21"/>
  <c r="P56" i="21" s="1"/>
  <c r="F52" i="21"/>
  <c r="P52" i="21" s="1"/>
  <c r="F48" i="21"/>
  <c r="P48" i="21" s="1"/>
  <c r="I59" i="21"/>
  <c r="S59" i="21" s="1"/>
  <c r="I55" i="21"/>
  <c r="S55" i="21" s="1"/>
  <c r="I51" i="21"/>
  <c r="S51" i="21" s="1"/>
  <c r="I47" i="21"/>
  <c r="S47" i="21" s="1"/>
  <c r="J60" i="21"/>
  <c r="T60" i="21" s="1"/>
  <c r="J56" i="21"/>
  <c r="T56" i="21" s="1"/>
  <c r="J52" i="21"/>
  <c r="T52" i="21" s="1"/>
  <c r="J48" i="21"/>
  <c r="T48" i="21" s="1"/>
  <c r="K60" i="21"/>
  <c r="U60" i="21" s="1"/>
  <c r="K56" i="21"/>
  <c r="U56" i="21" s="1"/>
  <c r="K52" i="21"/>
  <c r="U52" i="21" s="1"/>
  <c r="K48" i="21"/>
  <c r="U48" i="21" s="1"/>
  <c r="C80" i="21"/>
  <c r="C76" i="21"/>
  <c r="C72" i="21"/>
  <c r="C68" i="21"/>
  <c r="D81" i="21"/>
  <c r="L81" i="21" s="1"/>
  <c r="D77" i="21"/>
  <c r="L77" i="21" s="1"/>
  <c r="D73" i="21"/>
  <c r="L73" i="21" s="1"/>
  <c r="D69" i="21"/>
  <c r="G80" i="21"/>
  <c r="G76" i="21"/>
  <c r="G72" i="21"/>
  <c r="G68" i="21"/>
  <c r="H81" i="21"/>
  <c r="H77" i="21"/>
  <c r="H73" i="21"/>
  <c r="I68" i="21"/>
  <c r="J80" i="21"/>
  <c r="J69" i="21"/>
  <c r="K81" i="21"/>
  <c r="K76" i="21"/>
  <c r="C107" i="21"/>
  <c r="D108" i="21"/>
  <c r="D103" i="21"/>
  <c r="L103" i="21" s="1"/>
  <c r="C330" i="21" s="1"/>
  <c r="E115" i="21"/>
  <c r="L115" i="21" s="1"/>
  <c r="C342" i="21" s="1"/>
  <c r="E104" i="21"/>
  <c r="F116" i="21"/>
  <c r="H112" i="21"/>
  <c r="I108" i="21"/>
  <c r="J104" i="21"/>
  <c r="L188" i="21"/>
  <c r="L184" i="21"/>
  <c r="L180" i="21"/>
  <c r="L176" i="21"/>
  <c r="J115" i="21"/>
  <c r="F115" i="21"/>
  <c r="J111" i="21"/>
  <c r="F111" i="21"/>
  <c r="J107" i="21"/>
  <c r="F107" i="21"/>
  <c r="J103" i="21"/>
  <c r="F103" i="21"/>
  <c r="X19" i="21"/>
  <c r="X15" i="21"/>
  <c r="X11" i="21"/>
  <c r="X7" i="21"/>
  <c r="X41" i="21"/>
  <c r="M188" i="21" s="1"/>
  <c r="X37" i="21"/>
  <c r="M184" i="21" s="1"/>
  <c r="X33" i="21"/>
  <c r="M180" i="21" s="1"/>
  <c r="X29" i="21"/>
  <c r="M176" i="21" s="1"/>
  <c r="E59" i="21"/>
  <c r="O59" i="21" s="1"/>
  <c r="E55" i="21"/>
  <c r="O55" i="21" s="1"/>
  <c r="E51" i="21"/>
  <c r="O51" i="21" s="1"/>
  <c r="E47" i="21"/>
  <c r="O47" i="21" s="1"/>
  <c r="F59" i="21"/>
  <c r="P59" i="21" s="1"/>
  <c r="F55" i="21"/>
  <c r="P55" i="21" s="1"/>
  <c r="F51" i="21"/>
  <c r="P51" i="21" s="1"/>
  <c r="F47" i="21"/>
  <c r="P47" i="21" s="1"/>
  <c r="J59" i="21"/>
  <c r="T59" i="21" s="1"/>
  <c r="J55" i="21"/>
  <c r="T55" i="21" s="1"/>
  <c r="J51" i="21"/>
  <c r="T51" i="21" s="1"/>
  <c r="J47" i="21"/>
  <c r="T47" i="21" s="1"/>
  <c r="K59" i="21"/>
  <c r="U59" i="21" s="1"/>
  <c r="K55" i="21"/>
  <c r="U55" i="21" s="1"/>
  <c r="K51" i="21"/>
  <c r="U51" i="21" s="1"/>
  <c r="K47" i="21"/>
  <c r="U47" i="21" s="1"/>
  <c r="D80" i="21"/>
  <c r="D76" i="21"/>
  <c r="D72" i="21"/>
  <c r="D68" i="21"/>
  <c r="H80" i="21"/>
  <c r="I72" i="21"/>
  <c r="J68" i="21"/>
  <c r="C111" i="21"/>
  <c r="D107" i="21"/>
  <c r="E103" i="21"/>
  <c r="G115" i="21"/>
  <c r="H111" i="21"/>
  <c r="I107" i="21"/>
  <c r="K103" i="21"/>
  <c r="L187" i="21"/>
  <c r="L183" i="21"/>
  <c r="L179" i="21"/>
  <c r="L175" i="21"/>
  <c r="L186" i="21"/>
  <c r="L182" i="21"/>
  <c r="L178" i="21"/>
  <c r="L174" i="21"/>
  <c r="L189" i="21"/>
  <c r="L185" i="21"/>
  <c r="L181" i="21"/>
  <c r="L177" i="21"/>
  <c r="D188" i="21"/>
  <c r="D186" i="21"/>
  <c r="D184" i="21"/>
  <c r="D182" i="21"/>
  <c r="D180" i="21"/>
  <c r="D178" i="21"/>
  <c r="D176" i="21"/>
  <c r="D174" i="21"/>
  <c r="E188" i="21"/>
  <c r="E186" i="21"/>
  <c r="E184" i="21"/>
  <c r="E182" i="21"/>
  <c r="E180" i="21"/>
  <c r="E178" i="21"/>
  <c r="E176" i="21"/>
  <c r="E174" i="21"/>
  <c r="F188" i="21"/>
  <c r="F186" i="21"/>
  <c r="F184" i="21"/>
  <c r="F182" i="21"/>
  <c r="F180" i="21"/>
  <c r="F178" i="21"/>
  <c r="F176" i="21"/>
  <c r="F174" i="21"/>
  <c r="G188" i="21"/>
  <c r="G186" i="21"/>
  <c r="G184" i="21"/>
  <c r="G182" i="21"/>
  <c r="G180" i="21"/>
  <c r="G178" i="21"/>
  <c r="G176" i="21"/>
  <c r="G174" i="21"/>
  <c r="H188" i="21"/>
  <c r="H186" i="21"/>
  <c r="H184" i="21"/>
  <c r="H182" i="21"/>
  <c r="H180" i="21"/>
  <c r="H178" i="21"/>
  <c r="H176" i="21"/>
  <c r="H174" i="21"/>
  <c r="I188" i="21"/>
  <c r="I186" i="21"/>
  <c r="I184" i="21"/>
  <c r="I182" i="21"/>
  <c r="I180" i="21"/>
  <c r="I178" i="21"/>
  <c r="I176" i="21"/>
  <c r="I174" i="21"/>
  <c r="J188" i="21"/>
  <c r="J186" i="21"/>
  <c r="J184" i="21"/>
  <c r="J182" i="21"/>
  <c r="J180" i="21"/>
  <c r="J178" i="21"/>
  <c r="J176" i="21"/>
  <c r="J174" i="21"/>
  <c r="K188" i="21"/>
  <c r="K186" i="21"/>
  <c r="K184" i="21"/>
  <c r="K182" i="21"/>
  <c r="K180" i="21"/>
  <c r="K178" i="21"/>
  <c r="K176" i="21"/>
  <c r="K174" i="21"/>
  <c r="D189" i="21"/>
  <c r="D187" i="21"/>
  <c r="D185" i="21"/>
  <c r="D183" i="21"/>
  <c r="D181" i="21"/>
  <c r="D179" i="21"/>
  <c r="D177" i="21"/>
  <c r="D175" i="21"/>
  <c r="E189" i="21"/>
  <c r="E187" i="21"/>
  <c r="E185" i="21"/>
  <c r="E183" i="21"/>
  <c r="E181" i="21"/>
  <c r="E179" i="21"/>
  <c r="E177" i="21"/>
  <c r="E175" i="21"/>
  <c r="F189" i="21"/>
  <c r="F187" i="21"/>
  <c r="F185" i="21"/>
  <c r="F183" i="21"/>
  <c r="F181" i="21"/>
  <c r="F179" i="21"/>
  <c r="F177" i="21"/>
  <c r="F175" i="21"/>
  <c r="G189" i="21"/>
  <c r="G187" i="21"/>
  <c r="G185" i="21"/>
  <c r="G183" i="21"/>
  <c r="G181" i="21"/>
  <c r="G179" i="21"/>
  <c r="G177" i="21"/>
  <c r="G175" i="21"/>
  <c r="H189" i="21"/>
  <c r="H187" i="21"/>
  <c r="H185" i="21"/>
  <c r="H183" i="21"/>
  <c r="H181" i="21"/>
  <c r="H179" i="21"/>
  <c r="H177" i="21"/>
  <c r="H175" i="21"/>
  <c r="I189" i="21"/>
  <c r="I187" i="21"/>
  <c r="I185" i="21"/>
  <c r="I183" i="21"/>
  <c r="I181" i="21"/>
  <c r="I179" i="21"/>
  <c r="I177" i="21"/>
  <c r="I175" i="21"/>
  <c r="J189" i="21"/>
  <c r="J187" i="21"/>
  <c r="J185" i="21"/>
  <c r="J183" i="21"/>
  <c r="J181" i="21"/>
  <c r="J179" i="21"/>
  <c r="J177" i="21"/>
  <c r="J175" i="21"/>
  <c r="K189" i="21"/>
  <c r="K187" i="21"/>
  <c r="K185" i="21"/>
  <c r="K183" i="21"/>
  <c r="K181" i="21"/>
  <c r="K179" i="21"/>
  <c r="K177" i="21"/>
  <c r="K175" i="21"/>
  <c r="D190" i="8"/>
  <c r="D188" i="8"/>
  <c r="D186" i="8"/>
  <c r="D184" i="8"/>
  <c r="D182" i="8"/>
  <c r="D180" i="8"/>
  <c r="D178" i="8"/>
  <c r="D176" i="8"/>
  <c r="E190" i="8"/>
  <c r="E188" i="8"/>
  <c r="E186" i="8"/>
  <c r="E184" i="8"/>
  <c r="E182" i="8"/>
  <c r="E180" i="8"/>
  <c r="E178" i="8"/>
  <c r="E176" i="8"/>
  <c r="F190" i="8"/>
  <c r="F188" i="8"/>
  <c r="F186" i="8"/>
  <c r="F184" i="8"/>
  <c r="F182" i="8"/>
  <c r="F180" i="8"/>
  <c r="F178" i="8"/>
  <c r="F176" i="8"/>
  <c r="G190" i="8"/>
  <c r="G188" i="8"/>
  <c r="G186" i="8"/>
  <c r="G184" i="8"/>
  <c r="G182" i="8"/>
  <c r="G180" i="8"/>
  <c r="G178" i="8"/>
  <c r="G176" i="8"/>
  <c r="H190" i="8"/>
  <c r="H188" i="8"/>
  <c r="H186" i="8"/>
  <c r="H184" i="8"/>
  <c r="H182" i="8"/>
  <c r="H180" i="8"/>
  <c r="H178" i="8"/>
  <c r="H176" i="8"/>
  <c r="I189" i="8"/>
  <c r="I187" i="8"/>
  <c r="I185" i="8"/>
  <c r="I183" i="8"/>
  <c r="I181" i="8"/>
  <c r="I179" i="8"/>
  <c r="I177" i="8"/>
  <c r="J191" i="8"/>
  <c r="J189" i="8"/>
  <c r="J187" i="8"/>
  <c r="J185" i="8"/>
  <c r="J183" i="8"/>
  <c r="J181" i="8"/>
  <c r="J179" i="8"/>
  <c r="J177" i="8"/>
  <c r="K191" i="8"/>
  <c r="K189" i="8"/>
  <c r="K187" i="8"/>
  <c r="K185" i="8"/>
  <c r="K183" i="8"/>
  <c r="K181" i="8"/>
  <c r="K179" i="8"/>
  <c r="K177" i="8"/>
  <c r="L191" i="8"/>
  <c r="L189" i="8"/>
  <c r="L187" i="8"/>
  <c r="L185" i="8"/>
  <c r="L183" i="8"/>
  <c r="L181" i="8"/>
  <c r="L179" i="8"/>
  <c r="L177" i="8"/>
  <c r="D191" i="8"/>
  <c r="D189" i="8"/>
  <c r="D187" i="8"/>
  <c r="D185" i="8"/>
  <c r="D183" i="8"/>
  <c r="D181" i="8"/>
  <c r="D179" i="8"/>
  <c r="D177" i="8"/>
  <c r="E191" i="8"/>
  <c r="E189" i="8"/>
  <c r="E187" i="8"/>
  <c r="E185" i="8"/>
  <c r="E183" i="8"/>
  <c r="E181" i="8"/>
  <c r="E179" i="8"/>
  <c r="E177" i="8"/>
  <c r="F191" i="8"/>
  <c r="F189" i="8"/>
  <c r="F187" i="8"/>
  <c r="F185" i="8"/>
  <c r="F183" i="8"/>
  <c r="F181" i="8"/>
  <c r="F179" i="8"/>
  <c r="F177" i="8"/>
  <c r="G191" i="8"/>
  <c r="G189" i="8"/>
  <c r="G187" i="8"/>
  <c r="G185" i="8"/>
  <c r="G183" i="8"/>
  <c r="G181" i="8"/>
  <c r="G179" i="8"/>
  <c r="G177" i="8"/>
  <c r="I190" i="8"/>
  <c r="I188" i="8"/>
  <c r="I186" i="8"/>
  <c r="I184" i="8"/>
  <c r="I182" i="8"/>
  <c r="I180" i="8"/>
  <c r="I178" i="8"/>
  <c r="I176" i="8"/>
  <c r="J190" i="8"/>
  <c r="J188" i="8"/>
  <c r="J186" i="8"/>
  <c r="J184" i="8"/>
  <c r="J182" i="8"/>
  <c r="J180" i="8"/>
  <c r="J178" i="8"/>
  <c r="J176" i="8"/>
  <c r="K190" i="8"/>
  <c r="K188" i="8"/>
  <c r="K186" i="8"/>
  <c r="K184" i="8"/>
  <c r="K182" i="8"/>
  <c r="K180" i="8"/>
  <c r="K178" i="8"/>
  <c r="K176" i="8"/>
  <c r="D190" i="7"/>
  <c r="D188" i="7"/>
  <c r="D186" i="7"/>
  <c r="D184" i="7"/>
  <c r="D182" i="7"/>
  <c r="D180" i="7"/>
  <c r="D178" i="7"/>
  <c r="D176" i="7"/>
  <c r="E190" i="7"/>
  <c r="E188" i="7"/>
  <c r="E186" i="7"/>
  <c r="E184" i="7"/>
  <c r="E182" i="7"/>
  <c r="E180" i="7"/>
  <c r="E178" i="7"/>
  <c r="E176" i="7"/>
  <c r="F190" i="7"/>
  <c r="F188" i="7"/>
  <c r="F186" i="7"/>
  <c r="F184" i="7"/>
  <c r="F182" i="7"/>
  <c r="F180" i="7"/>
  <c r="F178" i="7"/>
  <c r="F176" i="7"/>
  <c r="G190" i="7"/>
  <c r="G188" i="7"/>
  <c r="G186" i="7"/>
  <c r="G184" i="7"/>
  <c r="G182" i="7"/>
  <c r="G180" i="7"/>
  <c r="G178" i="7"/>
  <c r="G176" i="7"/>
  <c r="H190" i="7"/>
  <c r="H188" i="7"/>
  <c r="H186" i="7"/>
  <c r="H184" i="7"/>
  <c r="H182" i="7"/>
  <c r="H180" i="7"/>
  <c r="H178" i="7"/>
  <c r="H176" i="7"/>
  <c r="I190" i="7"/>
  <c r="I188" i="7"/>
  <c r="I186" i="7"/>
  <c r="I184" i="7"/>
  <c r="I182" i="7"/>
  <c r="I180" i="7"/>
  <c r="I178" i="7"/>
  <c r="I176" i="7"/>
  <c r="J190" i="7"/>
  <c r="J188" i="7"/>
  <c r="J186" i="7"/>
  <c r="J184" i="7"/>
  <c r="J182" i="7"/>
  <c r="J180" i="7"/>
  <c r="J178" i="7"/>
  <c r="J176" i="7"/>
  <c r="K190" i="7"/>
  <c r="K188" i="7"/>
  <c r="K186" i="7"/>
  <c r="K184" i="7"/>
  <c r="K182" i="7"/>
  <c r="K180" i="7"/>
  <c r="K178" i="7"/>
  <c r="K176" i="7"/>
  <c r="D191" i="7"/>
  <c r="D189" i="7"/>
  <c r="D187" i="7"/>
  <c r="D185" i="7"/>
  <c r="D183" i="7"/>
  <c r="D181" i="7"/>
  <c r="D179" i="7"/>
  <c r="D177" i="7"/>
  <c r="E191" i="7"/>
  <c r="E189" i="7"/>
  <c r="E187" i="7"/>
  <c r="E185" i="7"/>
  <c r="E183" i="7"/>
  <c r="E181" i="7"/>
  <c r="E179" i="7"/>
  <c r="E177" i="7"/>
  <c r="F191" i="7"/>
  <c r="F189" i="7"/>
  <c r="F187" i="7"/>
  <c r="F185" i="7"/>
  <c r="F183" i="7"/>
  <c r="F181" i="7"/>
  <c r="F179" i="7"/>
  <c r="F177" i="7"/>
  <c r="G191" i="7"/>
  <c r="G189" i="7"/>
  <c r="G187" i="7"/>
  <c r="G185" i="7"/>
  <c r="G183" i="7"/>
  <c r="G181" i="7"/>
  <c r="G179" i="7"/>
  <c r="G177" i="7"/>
  <c r="H191" i="7"/>
  <c r="H189" i="7"/>
  <c r="H187" i="7"/>
  <c r="H185" i="7"/>
  <c r="H183" i="7"/>
  <c r="H181" i="7"/>
  <c r="H179" i="7"/>
  <c r="H177" i="7"/>
  <c r="I191" i="7"/>
  <c r="I189" i="7"/>
  <c r="I187" i="7"/>
  <c r="I185" i="7"/>
  <c r="I183" i="7"/>
  <c r="I181" i="7"/>
  <c r="I179" i="7"/>
  <c r="I177" i="7"/>
  <c r="J191" i="7"/>
  <c r="J189" i="7"/>
  <c r="J187" i="7"/>
  <c r="J185" i="7"/>
  <c r="J183" i="7"/>
  <c r="J181" i="7"/>
  <c r="J179" i="7"/>
  <c r="J177" i="7"/>
  <c r="K191" i="7"/>
  <c r="K189" i="7"/>
  <c r="K187" i="7"/>
  <c r="K185" i="7"/>
  <c r="K183" i="7"/>
  <c r="K181" i="7"/>
  <c r="K179" i="7"/>
  <c r="K177" i="7"/>
  <c r="K120" i="7"/>
  <c r="I120" i="7"/>
  <c r="G120" i="7"/>
  <c r="E120" i="7"/>
  <c r="C120" i="7"/>
  <c r="J120" i="7"/>
  <c r="H120" i="7"/>
  <c r="F120" i="7"/>
  <c r="D120" i="7"/>
  <c r="K62" i="7"/>
  <c r="K118" i="7"/>
  <c r="I118" i="7"/>
  <c r="G118" i="7"/>
  <c r="E118" i="7"/>
  <c r="C118" i="7"/>
  <c r="J118" i="7"/>
  <c r="H118" i="7"/>
  <c r="F118" i="7"/>
  <c r="D118" i="7"/>
  <c r="K60" i="7"/>
  <c r="K116" i="7"/>
  <c r="I116" i="7"/>
  <c r="G116" i="7"/>
  <c r="E116" i="7"/>
  <c r="C116" i="7"/>
  <c r="J116" i="7"/>
  <c r="H116" i="7"/>
  <c r="F116" i="7"/>
  <c r="D116" i="7"/>
  <c r="K58" i="7"/>
  <c r="K114" i="7"/>
  <c r="I114" i="7"/>
  <c r="G114" i="7"/>
  <c r="E114" i="7"/>
  <c r="C114" i="7"/>
  <c r="J114" i="7"/>
  <c r="H114" i="7"/>
  <c r="F114" i="7"/>
  <c r="D114" i="7"/>
  <c r="K56" i="7"/>
  <c r="K112" i="7"/>
  <c r="I112" i="7"/>
  <c r="G112" i="7"/>
  <c r="E112" i="7"/>
  <c r="C112" i="7"/>
  <c r="J112" i="7"/>
  <c r="H112" i="7"/>
  <c r="F112" i="7"/>
  <c r="D112" i="7"/>
  <c r="K54" i="7"/>
  <c r="K110" i="7"/>
  <c r="I110" i="7"/>
  <c r="G110" i="7"/>
  <c r="E110" i="7"/>
  <c r="C110" i="7"/>
  <c r="J110" i="7"/>
  <c r="H110" i="7"/>
  <c r="F110" i="7"/>
  <c r="D110" i="7"/>
  <c r="K52" i="7"/>
  <c r="K108" i="7"/>
  <c r="I108" i="7"/>
  <c r="G108" i="7"/>
  <c r="E108" i="7"/>
  <c r="C108" i="7"/>
  <c r="J108" i="7"/>
  <c r="H108" i="7"/>
  <c r="F108" i="7"/>
  <c r="D108" i="7"/>
  <c r="K50" i="7"/>
  <c r="K106" i="7"/>
  <c r="I106" i="7"/>
  <c r="G106" i="7"/>
  <c r="E106" i="7"/>
  <c r="C106" i="7"/>
  <c r="J48" i="7"/>
  <c r="J106" i="7"/>
  <c r="H106" i="7"/>
  <c r="F106" i="7"/>
  <c r="D106" i="7"/>
  <c r="K48" i="7"/>
  <c r="K104" i="7"/>
  <c r="I104" i="7"/>
  <c r="G104" i="7"/>
  <c r="E104" i="7"/>
  <c r="C104" i="7"/>
  <c r="J46" i="7"/>
  <c r="J104" i="7"/>
  <c r="H104" i="7"/>
  <c r="F104" i="7"/>
  <c r="D104" i="7"/>
  <c r="K46" i="7"/>
  <c r="X20" i="7"/>
  <c r="X18" i="7"/>
  <c r="X16" i="7"/>
  <c r="X14" i="7"/>
  <c r="X12" i="7"/>
  <c r="X10" i="7"/>
  <c r="X8" i="7"/>
  <c r="X6" i="7"/>
  <c r="Z21" i="7"/>
  <c r="Z19" i="7"/>
  <c r="Z17" i="7"/>
  <c r="Z15" i="7"/>
  <c r="Z13" i="7"/>
  <c r="Z11" i="7"/>
  <c r="Z9" i="7"/>
  <c r="Z7" i="7"/>
  <c r="Z5" i="7"/>
  <c r="L314" i="7" s="1"/>
  <c r="C61" i="7"/>
  <c r="C59" i="7"/>
  <c r="C57" i="7"/>
  <c r="C55" i="7"/>
  <c r="C53" i="7"/>
  <c r="C51" i="7"/>
  <c r="C49" i="7"/>
  <c r="C47" i="7"/>
  <c r="D62" i="7"/>
  <c r="D60" i="7"/>
  <c r="D58" i="7"/>
  <c r="D56" i="7"/>
  <c r="D54" i="7"/>
  <c r="D52" i="7"/>
  <c r="D50" i="7"/>
  <c r="D48" i="7"/>
  <c r="D46" i="7"/>
  <c r="E61" i="7"/>
  <c r="E59" i="7"/>
  <c r="E57" i="7"/>
  <c r="E55" i="7"/>
  <c r="E53" i="7"/>
  <c r="E51" i="7"/>
  <c r="E49" i="7"/>
  <c r="E47" i="7"/>
  <c r="F62" i="7"/>
  <c r="F60" i="7"/>
  <c r="F58" i="7"/>
  <c r="F56" i="7"/>
  <c r="F54" i="7"/>
  <c r="F52" i="7"/>
  <c r="F50" i="7"/>
  <c r="F48" i="7"/>
  <c r="F46" i="7"/>
  <c r="G61" i="7"/>
  <c r="G59" i="7"/>
  <c r="G57" i="7"/>
  <c r="G55" i="7"/>
  <c r="G53" i="7"/>
  <c r="G51" i="7"/>
  <c r="G49" i="7"/>
  <c r="G47" i="7"/>
  <c r="H62" i="7"/>
  <c r="H60" i="7"/>
  <c r="H58" i="7"/>
  <c r="H56" i="7"/>
  <c r="H54" i="7"/>
  <c r="H52" i="7"/>
  <c r="H50" i="7"/>
  <c r="H48" i="7"/>
  <c r="H46" i="7"/>
  <c r="J62" i="7"/>
  <c r="J60" i="7"/>
  <c r="J58" i="7"/>
  <c r="J56" i="7"/>
  <c r="J54" i="7"/>
  <c r="J52" i="7"/>
  <c r="J50" i="7"/>
  <c r="J119" i="7"/>
  <c r="H119" i="7"/>
  <c r="F119" i="7"/>
  <c r="D119" i="7"/>
  <c r="K61" i="7"/>
  <c r="K119" i="7"/>
  <c r="I119" i="7"/>
  <c r="G119" i="7"/>
  <c r="E119" i="7"/>
  <c r="C119" i="7"/>
  <c r="L119" i="7" s="1"/>
  <c r="C349" i="7" s="1"/>
  <c r="F38" i="1" s="1"/>
  <c r="J117" i="7"/>
  <c r="H117" i="7"/>
  <c r="F117" i="7"/>
  <c r="D117" i="7"/>
  <c r="K59" i="7"/>
  <c r="K117" i="7"/>
  <c r="I117" i="7"/>
  <c r="G117" i="7"/>
  <c r="E117" i="7"/>
  <c r="C117" i="7"/>
  <c r="J115" i="7"/>
  <c r="H115" i="7"/>
  <c r="F115" i="7"/>
  <c r="D115" i="7"/>
  <c r="K57" i="7"/>
  <c r="K115" i="7"/>
  <c r="I115" i="7"/>
  <c r="G115" i="7"/>
  <c r="E115" i="7"/>
  <c r="C115" i="7"/>
  <c r="L115" i="7" s="1"/>
  <c r="C345" i="7" s="1"/>
  <c r="F34" i="1" s="1"/>
  <c r="J113" i="7"/>
  <c r="H113" i="7"/>
  <c r="F113" i="7"/>
  <c r="D113" i="7"/>
  <c r="K55" i="7"/>
  <c r="K113" i="7"/>
  <c r="I113" i="7"/>
  <c r="G113" i="7"/>
  <c r="E113" i="7"/>
  <c r="C113" i="7"/>
  <c r="J111" i="7"/>
  <c r="H111" i="7"/>
  <c r="F111" i="7"/>
  <c r="D111" i="7"/>
  <c r="K53" i="7"/>
  <c r="K111" i="7"/>
  <c r="I111" i="7"/>
  <c r="G111" i="7"/>
  <c r="E111" i="7"/>
  <c r="C111" i="7"/>
  <c r="L111" i="7" s="1"/>
  <c r="C341" i="7" s="1"/>
  <c r="F30" i="1" s="1"/>
  <c r="J109" i="7"/>
  <c r="H109" i="7"/>
  <c r="F109" i="7"/>
  <c r="D109" i="7"/>
  <c r="K51" i="7"/>
  <c r="K109" i="7"/>
  <c r="I109" i="7"/>
  <c r="G109" i="7"/>
  <c r="E109" i="7"/>
  <c r="C109" i="7"/>
  <c r="J107" i="7"/>
  <c r="H107" i="7"/>
  <c r="F107" i="7"/>
  <c r="D107" i="7"/>
  <c r="K49" i="7"/>
  <c r="K107" i="7"/>
  <c r="I107" i="7"/>
  <c r="G107" i="7"/>
  <c r="E107" i="7"/>
  <c r="C107" i="7"/>
  <c r="L107" i="7" s="1"/>
  <c r="C337" i="7" s="1"/>
  <c r="F26" i="1" s="1"/>
  <c r="J105" i="7"/>
  <c r="H105" i="7"/>
  <c r="F105" i="7"/>
  <c r="D105" i="7"/>
  <c r="K47" i="7"/>
  <c r="K105" i="7"/>
  <c r="I105" i="7"/>
  <c r="G105" i="7"/>
  <c r="E105" i="7"/>
  <c r="C105" i="7"/>
  <c r="J47" i="7"/>
  <c r="X21" i="7"/>
  <c r="X19" i="7"/>
  <c r="X17" i="7"/>
  <c r="X15" i="7"/>
  <c r="X13" i="7"/>
  <c r="X11" i="7"/>
  <c r="X9" i="7"/>
  <c r="X7" i="7"/>
  <c r="Z20" i="7"/>
  <c r="Z18" i="7"/>
  <c r="Z16" i="7"/>
  <c r="Z14" i="7"/>
  <c r="Z12" i="7"/>
  <c r="Z10" i="7"/>
  <c r="Z8" i="7"/>
  <c r="Z6" i="7"/>
  <c r="C62" i="7"/>
  <c r="C60" i="7"/>
  <c r="C58" i="7"/>
  <c r="C56" i="7"/>
  <c r="C54" i="7"/>
  <c r="C52" i="7"/>
  <c r="C50" i="7"/>
  <c r="C48" i="7"/>
  <c r="C46" i="7"/>
  <c r="D61" i="7"/>
  <c r="D59" i="7"/>
  <c r="D57" i="7"/>
  <c r="D55" i="7"/>
  <c r="D53" i="7"/>
  <c r="D51" i="7"/>
  <c r="D49" i="7"/>
  <c r="D47" i="7"/>
  <c r="E62" i="7"/>
  <c r="E60" i="7"/>
  <c r="E58" i="7"/>
  <c r="E56" i="7"/>
  <c r="E54" i="7"/>
  <c r="E52" i="7"/>
  <c r="E50" i="7"/>
  <c r="E48" i="7"/>
  <c r="E46" i="7"/>
  <c r="F61" i="7"/>
  <c r="F59" i="7"/>
  <c r="F57" i="7"/>
  <c r="F55" i="7"/>
  <c r="F53" i="7"/>
  <c r="F51" i="7"/>
  <c r="F49" i="7"/>
  <c r="F47" i="7"/>
  <c r="G62" i="7"/>
  <c r="G60" i="7"/>
  <c r="G58" i="7"/>
  <c r="G56" i="7"/>
  <c r="G54" i="7"/>
  <c r="G52" i="7"/>
  <c r="G50" i="7"/>
  <c r="G48" i="7"/>
  <c r="G46" i="7"/>
  <c r="H61" i="7"/>
  <c r="H59" i="7"/>
  <c r="H57" i="7"/>
  <c r="H55" i="7"/>
  <c r="H53" i="7"/>
  <c r="H51" i="7"/>
  <c r="H49" i="7"/>
  <c r="H47" i="7"/>
  <c r="I62" i="7"/>
  <c r="I60" i="7"/>
  <c r="I58" i="7"/>
  <c r="I56" i="7"/>
  <c r="I54" i="7"/>
  <c r="I52" i="7"/>
  <c r="I50" i="7"/>
  <c r="I48" i="7"/>
  <c r="I46" i="7"/>
  <c r="J61" i="7"/>
  <c r="J59" i="7"/>
  <c r="J57" i="7"/>
  <c r="J55" i="7"/>
  <c r="J53" i="7"/>
  <c r="J51" i="7"/>
  <c r="J49" i="7"/>
  <c r="D81" i="7"/>
  <c r="D79" i="7"/>
  <c r="D77" i="7"/>
  <c r="D75" i="7"/>
  <c r="D73" i="7"/>
  <c r="D71" i="7"/>
  <c r="D69" i="7"/>
  <c r="D67" i="7"/>
  <c r="E82" i="7"/>
  <c r="E80" i="7"/>
  <c r="E78" i="7"/>
  <c r="E76" i="7"/>
  <c r="E74" i="7"/>
  <c r="E72" i="7"/>
  <c r="E70" i="7"/>
  <c r="E68" i="7"/>
  <c r="E66" i="7"/>
  <c r="F81" i="7"/>
  <c r="F79" i="7"/>
  <c r="F77" i="7"/>
  <c r="F75" i="7"/>
  <c r="F73" i="7"/>
  <c r="F71" i="7"/>
  <c r="F69" i="7"/>
  <c r="F67" i="7"/>
  <c r="G82" i="7"/>
  <c r="G80" i="7"/>
  <c r="G78" i="7"/>
  <c r="G76" i="7"/>
  <c r="G74" i="7"/>
  <c r="G72" i="7"/>
  <c r="G70" i="7"/>
  <c r="G68" i="7"/>
  <c r="G66" i="7"/>
  <c r="H81" i="7"/>
  <c r="H79" i="7"/>
  <c r="H77" i="7"/>
  <c r="H75" i="7"/>
  <c r="H73" i="7"/>
  <c r="H71" i="7"/>
  <c r="H69" i="7"/>
  <c r="H67" i="7"/>
  <c r="I82" i="7"/>
  <c r="I80" i="7"/>
  <c r="I78" i="7"/>
  <c r="I76" i="7"/>
  <c r="I74" i="7"/>
  <c r="I72" i="7"/>
  <c r="I70" i="7"/>
  <c r="I68" i="7"/>
  <c r="I66" i="7"/>
  <c r="J81" i="7"/>
  <c r="J79" i="7"/>
  <c r="J77" i="7"/>
  <c r="J75" i="7"/>
  <c r="J73" i="7"/>
  <c r="J71" i="7"/>
  <c r="J69" i="7"/>
  <c r="J67" i="7"/>
  <c r="K82" i="7"/>
  <c r="K80" i="7"/>
  <c r="K78" i="7"/>
  <c r="K76" i="7"/>
  <c r="K74" i="7"/>
  <c r="K72" i="7"/>
  <c r="K70" i="7"/>
  <c r="K68" i="7"/>
  <c r="K66" i="7"/>
  <c r="D82" i="7"/>
  <c r="D80" i="7"/>
  <c r="D78" i="7"/>
  <c r="D76" i="7"/>
  <c r="D74" i="7"/>
  <c r="D72" i="7"/>
  <c r="D70" i="7"/>
  <c r="D68" i="7"/>
  <c r="D66" i="7"/>
  <c r="E81" i="7"/>
  <c r="E79" i="7"/>
  <c r="E77" i="7"/>
  <c r="E75" i="7"/>
  <c r="E73" i="7"/>
  <c r="E71" i="7"/>
  <c r="E69" i="7"/>
  <c r="E67" i="7"/>
  <c r="F82" i="7"/>
  <c r="F80" i="7"/>
  <c r="F78" i="7"/>
  <c r="F76" i="7"/>
  <c r="F74" i="7"/>
  <c r="F72" i="7"/>
  <c r="F70" i="7"/>
  <c r="F68" i="7"/>
  <c r="F66" i="7"/>
  <c r="G81" i="7"/>
  <c r="G79" i="7"/>
  <c r="G77" i="7"/>
  <c r="G75" i="7"/>
  <c r="G73" i="7"/>
  <c r="G71" i="7"/>
  <c r="G69" i="7"/>
  <c r="G67" i="7"/>
  <c r="H82" i="7"/>
  <c r="H80" i="7"/>
  <c r="H78" i="7"/>
  <c r="H76" i="7"/>
  <c r="H74" i="7"/>
  <c r="H72" i="7"/>
  <c r="H70" i="7"/>
  <c r="H68" i="7"/>
  <c r="H66" i="7"/>
  <c r="I81" i="7"/>
  <c r="I79" i="7"/>
  <c r="I77" i="7"/>
  <c r="I75" i="7"/>
  <c r="I73" i="7"/>
  <c r="I71" i="7"/>
  <c r="I69" i="7"/>
  <c r="I67" i="7"/>
  <c r="D190" i="6"/>
  <c r="D188" i="6"/>
  <c r="D186" i="6"/>
  <c r="D184" i="6"/>
  <c r="D182" i="6"/>
  <c r="D180" i="6"/>
  <c r="D178" i="6"/>
  <c r="D176" i="6"/>
  <c r="E190" i="6"/>
  <c r="E188" i="6"/>
  <c r="E186" i="6"/>
  <c r="E184" i="6"/>
  <c r="E182" i="6"/>
  <c r="E180" i="6"/>
  <c r="E178" i="6"/>
  <c r="E176" i="6"/>
  <c r="F190" i="6"/>
  <c r="F188" i="6"/>
  <c r="F186" i="6"/>
  <c r="F184" i="6"/>
  <c r="F182" i="6"/>
  <c r="F180" i="6"/>
  <c r="F178" i="6"/>
  <c r="F176" i="6"/>
  <c r="G190" i="6"/>
  <c r="G188" i="6"/>
  <c r="G186" i="6"/>
  <c r="G184" i="6"/>
  <c r="G182" i="6"/>
  <c r="G180" i="6"/>
  <c r="G178" i="6"/>
  <c r="G176" i="6"/>
  <c r="H190" i="6"/>
  <c r="H188" i="6"/>
  <c r="H186" i="6"/>
  <c r="H184" i="6"/>
  <c r="H182" i="6"/>
  <c r="H180" i="6"/>
  <c r="H178" i="6"/>
  <c r="H176" i="6"/>
  <c r="I190" i="6"/>
  <c r="I188" i="6"/>
  <c r="I186" i="6"/>
  <c r="I184" i="6"/>
  <c r="I182" i="6"/>
  <c r="I180" i="6"/>
  <c r="I178" i="6"/>
  <c r="I176" i="6"/>
  <c r="J190" i="6"/>
  <c r="J188" i="6"/>
  <c r="J186" i="6"/>
  <c r="J184" i="6"/>
  <c r="J182" i="6"/>
  <c r="J180" i="6"/>
  <c r="J178" i="6"/>
  <c r="J176" i="6"/>
  <c r="K190" i="6"/>
  <c r="K188" i="6"/>
  <c r="K186" i="6"/>
  <c r="K184" i="6"/>
  <c r="K182" i="6"/>
  <c r="K180" i="6"/>
  <c r="K178" i="6"/>
  <c r="K176" i="6"/>
  <c r="L81" i="6"/>
  <c r="L79" i="6"/>
  <c r="L77" i="6"/>
  <c r="L75" i="6"/>
  <c r="L73" i="6"/>
  <c r="L71" i="6"/>
  <c r="L69" i="6"/>
  <c r="L67" i="6"/>
  <c r="D191" i="6"/>
  <c r="D189" i="6"/>
  <c r="D187" i="6"/>
  <c r="D185" i="6"/>
  <c r="D183" i="6"/>
  <c r="D181" i="6"/>
  <c r="D179" i="6"/>
  <c r="D177" i="6"/>
  <c r="E191" i="6"/>
  <c r="E189" i="6"/>
  <c r="E187" i="6"/>
  <c r="E185" i="6"/>
  <c r="E183" i="6"/>
  <c r="E181" i="6"/>
  <c r="E179" i="6"/>
  <c r="E177" i="6"/>
  <c r="F191" i="6"/>
  <c r="F189" i="6"/>
  <c r="F187" i="6"/>
  <c r="F185" i="6"/>
  <c r="F183" i="6"/>
  <c r="F181" i="6"/>
  <c r="F179" i="6"/>
  <c r="F177" i="6"/>
  <c r="G191" i="6"/>
  <c r="G189" i="6"/>
  <c r="G187" i="6"/>
  <c r="G185" i="6"/>
  <c r="G183" i="6"/>
  <c r="G181" i="6"/>
  <c r="G179" i="6"/>
  <c r="G177" i="6"/>
  <c r="H191" i="6"/>
  <c r="H189" i="6"/>
  <c r="H187" i="6"/>
  <c r="H185" i="6"/>
  <c r="H183" i="6"/>
  <c r="H181" i="6"/>
  <c r="H179" i="6"/>
  <c r="H177" i="6"/>
  <c r="I191" i="6"/>
  <c r="I189" i="6"/>
  <c r="I187" i="6"/>
  <c r="I185" i="6"/>
  <c r="I183" i="6"/>
  <c r="I181" i="6"/>
  <c r="I179" i="6"/>
  <c r="I177" i="6"/>
  <c r="J191" i="6"/>
  <c r="J189" i="6"/>
  <c r="J187" i="6"/>
  <c r="J185" i="6"/>
  <c r="J183" i="6"/>
  <c r="J181" i="6"/>
  <c r="J179" i="6"/>
  <c r="J177" i="6"/>
  <c r="K191" i="6"/>
  <c r="K189" i="6"/>
  <c r="K187" i="6"/>
  <c r="K185" i="6"/>
  <c r="K183" i="6"/>
  <c r="K181" i="6"/>
  <c r="K179" i="6"/>
  <c r="K177" i="6"/>
  <c r="D190" i="4"/>
  <c r="D188" i="4"/>
  <c r="D186" i="4"/>
  <c r="D184" i="4"/>
  <c r="D182" i="4"/>
  <c r="D180" i="4"/>
  <c r="D178" i="4"/>
  <c r="D176" i="4"/>
  <c r="E190" i="4"/>
  <c r="E188" i="4"/>
  <c r="E186" i="4"/>
  <c r="E184" i="4"/>
  <c r="E182" i="4"/>
  <c r="E180" i="4"/>
  <c r="E178" i="4"/>
  <c r="E176" i="4"/>
  <c r="F190" i="4"/>
  <c r="F188" i="4"/>
  <c r="F186" i="4"/>
  <c r="F184" i="4"/>
  <c r="F182" i="4"/>
  <c r="F180" i="4"/>
  <c r="F178" i="4"/>
  <c r="F176" i="4"/>
  <c r="G190" i="4"/>
  <c r="G188" i="4"/>
  <c r="G186" i="4"/>
  <c r="G184" i="4"/>
  <c r="G182" i="4"/>
  <c r="G180" i="4"/>
  <c r="G178" i="4"/>
  <c r="G176" i="4"/>
  <c r="H190" i="4"/>
  <c r="H188" i="4"/>
  <c r="H186" i="4"/>
  <c r="H184" i="4"/>
  <c r="H182" i="4"/>
  <c r="H180" i="4"/>
  <c r="H178" i="4"/>
  <c r="H176" i="4"/>
  <c r="I190" i="4"/>
  <c r="I188" i="4"/>
  <c r="I186" i="4"/>
  <c r="I184" i="4"/>
  <c r="I182" i="4"/>
  <c r="I180" i="4"/>
  <c r="I178" i="4"/>
  <c r="I176" i="4"/>
  <c r="J190" i="4"/>
  <c r="J188" i="4"/>
  <c r="J186" i="4"/>
  <c r="J184" i="4"/>
  <c r="J182" i="4"/>
  <c r="J180" i="4"/>
  <c r="J178" i="4"/>
  <c r="J176" i="4"/>
  <c r="K190" i="4"/>
  <c r="K188" i="4"/>
  <c r="K186" i="4"/>
  <c r="K184" i="4"/>
  <c r="K182" i="4"/>
  <c r="K180" i="4"/>
  <c r="K178" i="4"/>
  <c r="K176" i="4"/>
  <c r="D191" i="4"/>
  <c r="D189" i="4"/>
  <c r="D187" i="4"/>
  <c r="D185" i="4"/>
  <c r="D183" i="4"/>
  <c r="D181" i="4"/>
  <c r="D179" i="4"/>
  <c r="D177" i="4"/>
  <c r="E191" i="4"/>
  <c r="E189" i="4"/>
  <c r="E187" i="4"/>
  <c r="E185" i="4"/>
  <c r="E183" i="4"/>
  <c r="E181" i="4"/>
  <c r="E179" i="4"/>
  <c r="E177" i="4"/>
  <c r="F191" i="4"/>
  <c r="F189" i="4"/>
  <c r="F187" i="4"/>
  <c r="F185" i="4"/>
  <c r="F183" i="4"/>
  <c r="F181" i="4"/>
  <c r="F179" i="4"/>
  <c r="F177" i="4"/>
  <c r="G191" i="4"/>
  <c r="G189" i="4"/>
  <c r="G187" i="4"/>
  <c r="G185" i="4"/>
  <c r="G183" i="4"/>
  <c r="G181" i="4"/>
  <c r="G179" i="4"/>
  <c r="G177" i="4"/>
  <c r="H191" i="4"/>
  <c r="H189" i="4"/>
  <c r="H187" i="4"/>
  <c r="H185" i="4"/>
  <c r="H183" i="4"/>
  <c r="H181" i="4"/>
  <c r="H179" i="4"/>
  <c r="H177" i="4"/>
  <c r="I191" i="4"/>
  <c r="I189" i="4"/>
  <c r="I187" i="4"/>
  <c r="I185" i="4"/>
  <c r="I183" i="4"/>
  <c r="I181" i="4"/>
  <c r="I179" i="4"/>
  <c r="I177" i="4"/>
  <c r="J191" i="4"/>
  <c r="J189" i="4"/>
  <c r="J187" i="4"/>
  <c r="J185" i="4"/>
  <c r="J183" i="4"/>
  <c r="J181" i="4"/>
  <c r="J179" i="4"/>
  <c r="J177" i="4"/>
  <c r="K191" i="4"/>
  <c r="K189" i="4"/>
  <c r="K187" i="4"/>
  <c r="K185" i="4"/>
  <c r="K183" i="4"/>
  <c r="K181" i="4"/>
  <c r="K179" i="4"/>
  <c r="K177" i="4"/>
  <c r="A81" i="4"/>
  <c r="A119" i="4" s="1"/>
  <c r="A145" i="4" s="1"/>
  <c r="A165" i="4" s="1"/>
  <c r="A190" i="4" s="1"/>
  <c r="A212" i="4" s="1"/>
  <c r="A237" i="4" s="1"/>
  <c r="A262" i="4" s="1"/>
  <c r="A288" i="4" s="1"/>
  <c r="A309" i="4" s="1"/>
  <c r="A329" i="4" s="1"/>
  <c r="A79" i="4"/>
  <c r="A117" i="4" s="1"/>
  <c r="A143" i="4" s="1"/>
  <c r="A163" i="4" s="1"/>
  <c r="A188" i="4" s="1"/>
  <c r="A210" i="4" s="1"/>
  <c r="A235" i="4" s="1"/>
  <c r="A260" i="4" s="1"/>
  <c r="A286" i="4" s="1"/>
  <c r="A307" i="4" s="1"/>
  <c r="A327" i="4" s="1"/>
  <c r="A77" i="4"/>
  <c r="A115" i="4" s="1"/>
  <c r="A141" i="4" s="1"/>
  <c r="A161" i="4" s="1"/>
  <c r="A186" i="4" s="1"/>
  <c r="A208" i="4" s="1"/>
  <c r="A233" i="4" s="1"/>
  <c r="A258" i="4" s="1"/>
  <c r="A284" i="4" s="1"/>
  <c r="A305" i="4" s="1"/>
  <c r="A325" i="4" s="1"/>
  <c r="A75" i="4"/>
  <c r="A113" i="4" s="1"/>
  <c r="A139" i="4" s="1"/>
  <c r="A159" i="4" s="1"/>
  <c r="A184" i="4" s="1"/>
  <c r="A206" i="4" s="1"/>
  <c r="A231" i="4" s="1"/>
  <c r="A256" i="4" s="1"/>
  <c r="A282" i="4" s="1"/>
  <c r="A303" i="4" s="1"/>
  <c r="A323" i="4" s="1"/>
  <c r="A73" i="4"/>
  <c r="A111" i="4" s="1"/>
  <c r="A137" i="4" s="1"/>
  <c r="A157" i="4" s="1"/>
  <c r="A182" i="4" s="1"/>
  <c r="A204" i="4" s="1"/>
  <c r="A229" i="4" s="1"/>
  <c r="A254" i="4" s="1"/>
  <c r="A280" i="4" s="1"/>
  <c r="A301" i="4" s="1"/>
  <c r="A321" i="4" s="1"/>
  <c r="A71" i="4"/>
  <c r="A109" i="4" s="1"/>
  <c r="A135" i="4" s="1"/>
  <c r="A155" i="4" s="1"/>
  <c r="A180" i="4" s="1"/>
  <c r="A202" i="4" s="1"/>
  <c r="A227" i="4" s="1"/>
  <c r="A252" i="4" s="1"/>
  <c r="A278" i="4" s="1"/>
  <c r="A299" i="4" s="1"/>
  <c r="A319" i="4" s="1"/>
  <c r="A69" i="4"/>
  <c r="A107" i="4" s="1"/>
  <c r="A133" i="4" s="1"/>
  <c r="A153" i="4" s="1"/>
  <c r="A178" i="4" s="1"/>
  <c r="A200" i="4" s="1"/>
  <c r="A225" i="4" s="1"/>
  <c r="A250" i="4" s="1"/>
  <c r="A276" i="4" s="1"/>
  <c r="A297" i="4" s="1"/>
  <c r="A317" i="4" s="1"/>
  <c r="A67" i="4"/>
  <c r="A105" i="4" s="1"/>
  <c r="A131" i="4" s="1"/>
  <c r="A151" i="4" s="1"/>
  <c r="A176" i="4" s="1"/>
  <c r="A198" i="4" s="1"/>
  <c r="A223" i="4" s="1"/>
  <c r="A248" i="4" s="1"/>
  <c r="A274" i="4" s="1"/>
  <c r="A295" i="4" s="1"/>
  <c r="A315" i="4" s="1"/>
  <c r="X41" i="4"/>
  <c r="M190" i="4" s="1"/>
  <c r="X39" i="4"/>
  <c r="M188" i="4" s="1"/>
  <c r="X37" i="4"/>
  <c r="M186" i="4" s="1"/>
  <c r="X35" i="4"/>
  <c r="M184" i="4" s="1"/>
  <c r="X33" i="4"/>
  <c r="M182" i="4" s="1"/>
  <c r="X31" i="4"/>
  <c r="M180" i="4" s="1"/>
  <c r="X29" i="4"/>
  <c r="M178" i="4" s="1"/>
  <c r="X27" i="4"/>
  <c r="M176" i="4" s="1"/>
  <c r="D81" i="4"/>
  <c r="D79" i="4"/>
  <c r="D77" i="4"/>
  <c r="D75" i="4"/>
  <c r="D73" i="4"/>
  <c r="D71" i="4"/>
  <c r="D69" i="4"/>
  <c r="D67" i="4"/>
  <c r="E81" i="4"/>
  <c r="E79" i="4"/>
  <c r="E77" i="4"/>
  <c r="E75" i="4"/>
  <c r="E73" i="4"/>
  <c r="E71" i="4"/>
  <c r="E69" i="4"/>
  <c r="E67" i="4"/>
  <c r="F82" i="4"/>
  <c r="F80" i="4"/>
  <c r="F78" i="4"/>
  <c r="F76" i="4"/>
  <c r="F74" i="4"/>
  <c r="F72" i="4"/>
  <c r="F70" i="4"/>
  <c r="F68" i="4"/>
  <c r="F66" i="4"/>
  <c r="G81" i="4"/>
  <c r="G79" i="4"/>
  <c r="G77" i="4"/>
  <c r="G75" i="4"/>
  <c r="G73" i="4"/>
  <c r="G71" i="4"/>
  <c r="G69" i="4"/>
  <c r="G67" i="4"/>
  <c r="H82" i="4"/>
  <c r="H80" i="4"/>
  <c r="H78" i="4"/>
  <c r="H76" i="4"/>
  <c r="H74" i="4"/>
  <c r="H72" i="4"/>
  <c r="H70" i="4"/>
  <c r="H68" i="4"/>
  <c r="H66" i="4"/>
  <c r="I81" i="4"/>
  <c r="I79" i="4"/>
  <c r="I77" i="4"/>
  <c r="I75" i="4"/>
  <c r="I73" i="4"/>
  <c r="I71" i="4"/>
  <c r="I69" i="4"/>
  <c r="I67" i="4"/>
  <c r="J82" i="4"/>
  <c r="J80" i="4"/>
  <c r="J78" i="4"/>
  <c r="J76" i="4"/>
  <c r="J74" i="4"/>
  <c r="J72" i="4"/>
  <c r="J70" i="4"/>
  <c r="J68" i="4"/>
  <c r="J66" i="4"/>
  <c r="K81" i="4"/>
  <c r="K79" i="4"/>
  <c r="K77" i="4"/>
  <c r="K75" i="4"/>
  <c r="K73" i="4"/>
  <c r="K71" i="4"/>
  <c r="K69" i="4"/>
  <c r="K67" i="4"/>
  <c r="L67" i="4" s="1"/>
  <c r="A82" i="4"/>
  <c r="A120" i="4" s="1"/>
  <c r="A146" i="4" s="1"/>
  <c r="A166" i="4" s="1"/>
  <c r="A191" i="4" s="1"/>
  <c r="A213" i="4" s="1"/>
  <c r="A238" i="4" s="1"/>
  <c r="A263" i="4" s="1"/>
  <c r="A80" i="4"/>
  <c r="A118" i="4" s="1"/>
  <c r="A144" i="4" s="1"/>
  <c r="A164" i="4" s="1"/>
  <c r="A189" i="4" s="1"/>
  <c r="A211" i="4" s="1"/>
  <c r="A236" i="4" s="1"/>
  <c r="A261" i="4" s="1"/>
  <c r="A287" i="4" s="1"/>
  <c r="A308" i="4" s="1"/>
  <c r="A328" i="4" s="1"/>
  <c r="A78" i="4"/>
  <c r="A116" i="4" s="1"/>
  <c r="A142" i="4" s="1"/>
  <c r="A162" i="4" s="1"/>
  <c r="A187" i="4" s="1"/>
  <c r="A209" i="4" s="1"/>
  <c r="A234" i="4" s="1"/>
  <c r="A259" i="4" s="1"/>
  <c r="A285" i="4" s="1"/>
  <c r="A306" i="4" s="1"/>
  <c r="A326" i="4" s="1"/>
  <c r="A76" i="4"/>
  <c r="A114" i="4" s="1"/>
  <c r="A140" i="4" s="1"/>
  <c r="A160" i="4" s="1"/>
  <c r="A185" i="4" s="1"/>
  <c r="A207" i="4" s="1"/>
  <c r="A232" i="4" s="1"/>
  <c r="A257" i="4" s="1"/>
  <c r="A283" i="4" s="1"/>
  <c r="A304" i="4" s="1"/>
  <c r="A324" i="4" s="1"/>
  <c r="A74" i="4"/>
  <c r="A112" i="4" s="1"/>
  <c r="A138" i="4" s="1"/>
  <c r="A158" i="4" s="1"/>
  <c r="A183" i="4" s="1"/>
  <c r="A205" i="4" s="1"/>
  <c r="A230" i="4" s="1"/>
  <c r="A255" i="4" s="1"/>
  <c r="A281" i="4" s="1"/>
  <c r="A302" i="4" s="1"/>
  <c r="A322" i="4" s="1"/>
  <c r="A72" i="4"/>
  <c r="A110" i="4" s="1"/>
  <c r="A136" i="4" s="1"/>
  <c r="A156" i="4" s="1"/>
  <c r="A181" i="4" s="1"/>
  <c r="A203" i="4" s="1"/>
  <c r="A228" i="4" s="1"/>
  <c r="A253" i="4" s="1"/>
  <c r="A279" i="4" s="1"/>
  <c r="A300" i="4" s="1"/>
  <c r="A320" i="4" s="1"/>
  <c r="A70" i="4"/>
  <c r="A108" i="4" s="1"/>
  <c r="A134" i="4" s="1"/>
  <c r="A154" i="4" s="1"/>
  <c r="A179" i="4" s="1"/>
  <c r="A201" i="4" s="1"/>
  <c r="A226" i="4" s="1"/>
  <c r="A251" i="4" s="1"/>
  <c r="A277" i="4" s="1"/>
  <c r="A298" i="4" s="1"/>
  <c r="A318" i="4" s="1"/>
  <c r="A68" i="4"/>
  <c r="A106" i="4" s="1"/>
  <c r="A132" i="4" s="1"/>
  <c r="A152" i="4" s="1"/>
  <c r="A177" i="4" s="1"/>
  <c r="A199" i="4" s="1"/>
  <c r="A224" i="4" s="1"/>
  <c r="A249" i="4" s="1"/>
  <c r="A275" i="4" s="1"/>
  <c r="A296" i="4" s="1"/>
  <c r="A316" i="4" s="1"/>
  <c r="A66" i="4"/>
  <c r="A104" i="4" s="1"/>
  <c r="A130" i="4" s="1"/>
  <c r="A150" i="4" s="1"/>
  <c r="A175" i="4" s="1"/>
  <c r="A197" i="4" s="1"/>
  <c r="A222" i="4" s="1"/>
  <c r="A247" i="4" s="1"/>
  <c r="A273" i="4" s="1"/>
  <c r="A294" i="4" s="1"/>
  <c r="A314" i="4" s="1"/>
  <c r="X42" i="4"/>
  <c r="M191" i="4" s="1"/>
  <c r="X40" i="4"/>
  <c r="M189" i="4" s="1"/>
  <c r="X38" i="4"/>
  <c r="M187" i="4" s="1"/>
  <c r="X36" i="4"/>
  <c r="M185" i="4" s="1"/>
  <c r="X34" i="4"/>
  <c r="M183" i="4" s="1"/>
  <c r="X32" i="4"/>
  <c r="M181" i="4" s="1"/>
  <c r="X30" i="4"/>
  <c r="M179" i="4" s="1"/>
  <c r="X28" i="4"/>
  <c r="M177" i="4" s="1"/>
  <c r="D82" i="4"/>
  <c r="D80" i="4"/>
  <c r="D78" i="4"/>
  <c r="D76" i="4"/>
  <c r="D74" i="4"/>
  <c r="D72" i="4"/>
  <c r="D70" i="4"/>
  <c r="D68" i="4"/>
  <c r="D66" i="4"/>
  <c r="E80" i="4"/>
  <c r="E78" i="4"/>
  <c r="E76" i="4"/>
  <c r="E74" i="4"/>
  <c r="E72" i="4"/>
  <c r="E70" i="4"/>
  <c r="E68" i="4"/>
  <c r="E66" i="4"/>
  <c r="F81" i="4"/>
  <c r="F79" i="4"/>
  <c r="F77" i="4"/>
  <c r="F75" i="4"/>
  <c r="F73" i="4"/>
  <c r="F71" i="4"/>
  <c r="F69" i="4"/>
  <c r="F67" i="4"/>
  <c r="G82" i="4"/>
  <c r="G80" i="4"/>
  <c r="G78" i="4"/>
  <c r="G76" i="4"/>
  <c r="G74" i="4"/>
  <c r="G72" i="4"/>
  <c r="G70" i="4"/>
  <c r="G68" i="4"/>
  <c r="G66" i="4"/>
  <c r="H81" i="4"/>
  <c r="H79" i="4"/>
  <c r="H77" i="4"/>
  <c r="H75" i="4"/>
  <c r="H73" i="4"/>
  <c r="H71" i="4"/>
  <c r="H69" i="4"/>
  <c r="H67" i="4"/>
  <c r="I82" i="4"/>
  <c r="I80" i="4"/>
  <c r="I78" i="4"/>
  <c r="I76" i="4"/>
  <c r="I74" i="4"/>
  <c r="I72" i="4"/>
  <c r="I70" i="4"/>
  <c r="I68" i="4"/>
  <c r="I66" i="4"/>
  <c r="E191" i="5"/>
  <c r="E189" i="5"/>
  <c r="E187" i="5"/>
  <c r="E185" i="5"/>
  <c r="E183" i="5"/>
  <c r="E181" i="5"/>
  <c r="E179" i="5"/>
  <c r="E177" i="5"/>
  <c r="F191" i="5"/>
  <c r="F189" i="5"/>
  <c r="F187" i="5"/>
  <c r="F185" i="5"/>
  <c r="F183" i="5"/>
  <c r="F181" i="5"/>
  <c r="F179" i="5"/>
  <c r="F177" i="5"/>
  <c r="G191" i="5"/>
  <c r="G189" i="5"/>
  <c r="G187" i="5"/>
  <c r="G185" i="5"/>
  <c r="G183" i="5"/>
  <c r="G181" i="5"/>
  <c r="G179" i="5"/>
  <c r="G177" i="5"/>
  <c r="H191" i="5"/>
  <c r="H189" i="5"/>
  <c r="H187" i="5"/>
  <c r="H185" i="5"/>
  <c r="H183" i="5"/>
  <c r="H181" i="5"/>
  <c r="H179" i="5"/>
  <c r="H177" i="5"/>
  <c r="I191" i="5"/>
  <c r="I189" i="5"/>
  <c r="I187" i="5"/>
  <c r="I185" i="5"/>
  <c r="I183" i="5"/>
  <c r="I181" i="5"/>
  <c r="I179" i="5"/>
  <c r="I177" i="5"/>
  <c r="J190" i="5"/>
  <c r="J188" i="5"/>
  <c r="J186" i="5"/>
  <c r="J184" i="5"/>
  <c r="J182" i="5"/>
  <c r="J180" i="5"/>
  <c r="J178" i="5"/>
  <c r="J176" i="5"/>
  <c r="K190" i="5"/>
  <c r="K188" i="5"/>
  <c r="K186" i="5"/>
  <c r="K184" i="5"/>
  <c r="K182" i="5"/>
  <c r="K180" i="5"/>
  <c r="K178" i="5"/>
  <c r="K176" i="5"/>
  <c r="L190" i="5"/>
  <c r="L188" i="5"/>
  <c r="L186" i="5"/>
  <c r="L184" i="5"/>
  <c r="L182" i="5"/>
  <c r="L180" i="5"/>
  <c r="L178" i="5"/>
  <c r="L176" i="5"/>
  <c r="E190" i="5"/>
  <c r="E188" i="5"/>
  <c r="E186" i="5"/>
  <c r="E184" i="5"/>
  <c r="E182" i="5"/>
  <c r="E180" i="5"/>
  <c r="E178" i="5"/>
  <c r="E176" i="5"/>
  <c r="F190" i="5"/>
  <c r="F188" i="5"/>
  <c r="F186" i="5"/>
  <c r="F184" i="5"/>
  <c r="F182" i="5"/>
  <c r="F180" i="5"/>
  <c r="F178" i="5"/>
  <c r="F176" i="5"/>
  <c r="G190" i="5"/>
  <c r="G188" i="5"/>
  <c r="G186" i="5"/>
  <c r="G184" i="5"/>
  <c r="G182" i="5"/>
  <c r="G180" i="5"/>
  <c r="G178" i="5"/>
  <c r="G176" i="5"/>
  <c r="H190" i="5"/>
  <c r="H188" i="5"/>
  <c r="H186" i="5"/>
  <c r="H184" i="5"/>
  <c r="H182" i="5"/>
  <c r="H180" i="5"/>
  <c r="H178" i="5"/>
  <c r="H176" i="5"/>
  <c r="J189" i="5"/>
  <c r="J187" i="5"/>
  <c r="J185" i="5"/>
  <c r="J183" i="5"/>
  <c r="J181" i="5"/>
  <c r="J179" i="5"/>
  <c r="J177" i="5"/>
  <c r="K191" i="5"/>
  <c r="K189" i="5"/>
  <c r="K187" i="5"/>
  <c r="K185" i="5"/>
  <c r="K183" i="5"/>
  <c r="K181" i="5"/>
  <c r="K179" i="5"/>
  <c r="K177" i="5"/>
  <c r="L32" i="19"/>
  <c r="L33" i="19"/>
  <c r="L34" i="19"/>
  <c r="L35" i="19"/>
  <c r="L36" i="19"/>
  <c r="L37" i="19"/>
  <c r="L38" i="19"/>
  <c r="B367" i="7" l="1"/>
  <c r="B274" i="6"/>
  <c r="B354" i="6"/>
  <c r="T61" i="7"/>
  <c r="F166" i="2"/>
  <c r="R59" i="7"/>
  <c r="F122" i="2"/>
  <c r="Q58" i="7"/>
  <c r="F100" i="2"/>
  <c r="O56" i="7"/>
  <c r="F56" i="2"/>
  <c r="M54" i="7"/>
  <c r="B342" i="7"/>
  <c r="F11" i="1" s="1"/>
  <c r="R52" i="7"/>
  <c r="F115" i="2"/>
  <c r="P50" i="7"/>
  <c r="F71" i="2"/>
  <c r="G32" i="2"/>
  <c r="N53" i="8"/>
  <c r="L321" i="8"/>
  <c r="C280" i="8"/>
  <c r="E360" i="8" s="1"/>
  <c r="E6" i="2"/>
  <c r="B336" i="6"/>
  <c r="E5" i="1" s="1"/>
  <c r="M48" i="6"/>
  <c r="E173" i="2"/>
  <c r="U47" i="6"/>
  <c r="E89" i="2"/>
  <c r="Q47" i="6"/>
  <c r="E131" i="2"/>
  <c r="S47" i="6"/>
  <c r="E135" i="2"/>
  <c r="S51" i="6"/>
  <c r="L325" i="4"/>
  <c r="C284" i="4"/>
  <c r="E364" i="4" s="1"/>
  <c r="C285" i="4"/>
  <c r="E365" i="4" s="1"/>
  <c r="A341" i="5"/>
  <c r="A359" i="5"/>
  <c r="C120" i="2"/>
  <c r="R57" i="5"/>
  <c r="D117" i="2"/>
  <c r="R54" i="4"/>
  <c r="D104" i="2"/>
  <c r="Q62" i="4"/>
  <c r="C99" i="2"/>
  <c r="Q57" i="5"/>
  <c r="B156" i="2"/>
  <c r="T51" i="9"/>
  <c r="C188" i="2"/>
  <c r="U62" i="5"/>
  <c r="C55" i="2"/>
  <c r="O55" i="5"/>
  <c r="C142" i="2"/>
  <c r="S58" i="5"/>
  <c r="D90" i="2"/>
  <c r="Q48" i="4"/>
  <c r="D94" i="2"/>
  <c r="Q52" i="4"/>
  <c r="D13" i="2"/>
  <c r="B343" i="4"/>
  <c r="D12" i="1" s="1"/>
  <c r="M55" i="4"/>
  <c r="C93" i="2"/>
  <c r="Q51" i="5"/>
  <c r="L319" i="5"/>
  <c r="C278" i="5"/>
  <c r="E359" i="5" s="1"/>
  <c r="C279" i="5"/>
  <c r="E360" i="5" s="1"/>
  <c r="C10" i="2"/>
  <c r="B341" i="5"/>
  <c r="C9" i="1" s="1"/>
  <c r="M52" i="5"/>
  <c r="C81" i="2"/>
  <c r="P60" i="5"/>
  <c r="B157" i="2"/>
  <c r="T52" i="9"/>
  <c r="B60" i="2"/>
  <c r="O60" i="9"/>
  <c r="L69" i="7"/>
  <c r="L77" i="7"/>
  <c r="T55" i="7"/>
  <c r="F160" i="2"/>
  <c r="S46" i="7"/>
  <c r="F130" i="2"/>
  <c r="S54" i="7"/>
  <c r="F138" i="2"/>
  <c r="S62" i="7"/>
  <c r="F146" i="2"/>
  <c r="R53" i="7"/>
  <c r="F116" i="2"/>
  <c r="R61" i="7"/>
  <c r="F124" i="2"/>
  <c r="Q52" i="7"/>
  <c r="F94" i="2"/>
  <c r="Q60" i="7"/>
  <c r="F102" i="2"/>
  <c r="P51" i="7"/>
  <c r="F72" i="2"/>
  <c r="P59" i="7"/>
  <c r="F80" i="2"/>
  <c r="O50" i="7"/>
  <c r="F50" i="2"/>
  <c r="O58" i="7"/>
  <c r="F58" i="2"/>
  <c r="N49" i="7"/>
  <c r="F28" i="2"/>
  <c r="N57" i="7"/>
  <c r="F36" i="2"/>
  <c r="M48" i="7"/>
  <c r="B336" i="7"/>
  <c r="F5" i="1" s="1"/>
  <c r="M56" i="7"/>
  <c r="B344" i="7"/>
  <c r="F13" i="1" s="1"/>
  <c r="C274" i="7"/>
  <c r="E354" i="7" s="1"/>
  <c r="L315" i="7"/>
  <c r="L323" i="7"/>
  <c r="C282" i="7"/>
  <c r="E362" i="7" s="1"/>
  <c r="T47" i="7"/>
  <c r="F152" i="2"/>
  <c r="U49" i="7"/>
  <c r="F175" i="2"/>
  <c r="U53" i="7"/>
  <c r="F179" i="2"/>
  <c r="U57" i="7"/>
  <c r="F183" i="2"/>
  <c r="U61" i="7"/>
  <c r="F187" i="2"/>
  <c r="T56" i="7"/>
  <c r="F161" i="2"/>
  <c r="R46" i="7"/>
  <c r="F109" i="2"/>
  <c r="R54" i="7"/>
  <c r="F117" i="2"/>
  <c r="R62" i="7"/>
  <c r="F125" i="2"/>
  <c r="Q53" i="7"/>
  <c r="F95" i="2"/>
  <c r="Q61" i="7"/>
  <c r="F103" i="2"/>
  <c r="P52" i="7"/>
  <c r="F73" i="2"/>
  <c r="P60" i="7"/>
  <c r="F81" i="2"/>
  <c r="O51" i="7"/>
  <c r="F51" i="2"/>
  <c r="O59" i="7"/>
  <c r="F59" i="2"/>
  <c r="N50" i="7"/>
  <c r="F29" i="2"/>
  <c r="N58" i="7"/>
  <c r="F37" i="2"/>
  <c r="M49" i="7"/>
  <c r="B337" i="7"/>
  <c r="F6" i="1" s="1"/>
  <c r="M57" i="7"/>
  <c r="B345" i="7"/>
  <c r="F14" i="1" s="1"/>
  <c r="C275" i="7"/>
  <c r="E355" i="7" s="1"/>
  <c r="L316" i="7"/>
  <c r="L324" i="7"/>
  <c r="C283" i="7"/>
  <c r="E363" i="7" s="1"/>
  <c r="U46" i="7"/>
  <c r="F172" i="2"/>
  <c r="T48" i="7"/>
  <c r="F153" i="2"/>
  <c r="U52" i="7"/>
  <c r="F178" i="2"/>
  <c r="U56" i="7"/>
  <c r="F182" i="2"/>
  <c r="U60" i="7"/>
  <c r="F186" i="2"/>
  <c r="L76" i="21"/>
  <c r="L112" i="21"/>
  <c r="C339" i="21" s="1"/>
  <c r="L233" i="21"/>
  <c r="C361" i="21" s="1"/>
  <c r="L203" i="21"/>
  <c r="M49" i="21"/>
  <c r="B332" i="21"/>
  <c r="G139" i="2"/>
  <c r="S55" i="8"/>
  <c r="G55" i="2"/>
  <c r="O55" i="8"/>
  <c r="L71" i="21"/>
  <c r="A337" i="8"/>
  <c r="A355" i="8"/>
  <c r="G154" i="2"/>
  <c r="T49" i="8"/>
  <c r="G91" i="2"/>
  <c r="Q49" i="8"/>
  <c r="B341" i="8"/>
  <c r="G10" i="1" s="1"/>
  <c r="M53" i="8"/>
  <c r="L325" i="8"/>
  <c r="C284" i="8"/>
  <c r="E364" i="8" s="1"/>
  <c r="G187" i="2"/>
  <c r="U61" i="8"/>
  <c r="B363" i="8"/>
  <c r="L233" i="7"/>
  <c r="C364" i="7" s="1"/>
  <c r="L208" i="7"/>
  <c r="B330" i="21"/>
  <c r="G188" i="2"/>
  <c r="U62" i="8"/>
  <c r="G138" i="2"/>
  <c r="S54" i="8"/>
  <c r="G78" i="2"/>
  <c r="P57" i="8"/>
  <c r="G28" i="2"/>
  <c r="N49" i="8"/>
  <c r="L234" i="8"/>
  <c r="C365" i="8" s="1"/>
  <c r="G29" i="2"/>
  <c r="N50" i="8"/>
  <c r="B338" i="8"/>
  <c r="G7" i="1" s="1"/>
  <c r="G117" i="2"/>
  <c r="R54" i="8"/>
  <c r="G121" i="2"/>
  <c r="R58" i="8"/>
  <c r="L234" i="7"/>
  <c r="C365" i="7" s="1"/>
  <c r="L209" i="7"/>
  <c r="S55" i="7"/>
  <c r="F139" i="2"/>
  <c r="E183" i="2"/>
  <c r="U57" i="6"/>
  <c r="E99" i="2"/>
  <c r="Q57" i="6"/>
  <c r="E15" i="2"/>
  <c r="B345" i="6"/>
  <c r="E14" i="1" s="1"/>
  <c r="M57" i="6"/>
  <c r="L106" i="21"/>
  <c r="C333" i="21" s="1"/>
  <c r="C279" i="21"/>
  <c r="E356" i="21" s="1"/>
  <c r="C283" i="21"/>
  <c r="E360" i="21" s="1"/>
  <c r="K235" i="21"/>
  <c r="J235" i="21"/>
  <c r="I235" i="21"/>
  <c r="H235" i="21"/>
  <c r="G235" i="21"/>
  <c r="F235" i="21"/>
  <c r="E235" i="21"/>
  <c r="D235" i="21"/>
  <c r="C235" i="21"/>
  <c r="K210" i="21"/>
  <c r="J210" i="21"/>
  <c r="I210" i="21"/>
  <c r="H210" i="21"/>
  <c r="G210" i="21"/>
  <c r="F210" i="21"/>
  <c r="E210" i="21"/>
  <c r="D210" i="21"/>
  <c r="C210" i="21"/>
  <c r="L66" i="8"/>
  <c r="L82" i="8"/>
  <c r="L211" i="6"/>
  <c r="E98" i="2"/>
  <c r="Q56" i="6"/>
  <c r="L106" i="6"/>
  <c r="C336" i="6" s="1"/>
  <c r="E25" i="1" s="1"/>
  <c r="E157" i="2"/>
  <c r="T52" i="6"/>
  <c r="E77" i="2"/>
  <c r="P56" i="6"/>
  <c r="L223" i="7"/>
  <c r="A339" i="6"/>
  <c r="A357" i="6"/>
  <c r="L66" i="6"/>
  <c r="G80" i="2"/>
  <c r="P59" i="8"/>
  <c r="G136" i="2"/>
  <c r="S52" i="8"/>
  <c r="L320" i="8"/>
  <c r="C279" i="8"/>
  <c r="E359" i="8" s="1"/>
  <c r="G98" i="2"/>
  <c r="Q56" i="8"/>
  <c r="G161" i="2"/>
  <c r="T56" i="8"/>
  <c r="G39" i="2"/>
  <c r="N60" i="8"/>
  <c r="G186" i="2"/>
  <c r="U60" i="8"/>
  <c r="G165" i="2"/>
  <c r="T60" i="8"/>
  <c r="L118" i="8"/>
  <c r="C348" i="8" s="1"/>
  <c r="G37" i="1" s="1"/>
  <c r="G152" i="2"/>
  <c r="T47" i="8"/>
  <c r="B335" i="8"/>
  <c r="G4" i="1" s="1"/>
  <c r="M47" i="8"/>
  <c r="B339" i="8"/>
  <c r="G8" i="1" s="1"/>
  <c r="M51" i="8"/>
  <c r="K227" i="8"/>
  <c r="J227" i="8"/>
  <c r="I227" i="8"/>
  <c r="H227" i="8"/>
  <c r="G227" i="8"/>
  <c r="F227" i="8"/>
  <c r="E227" i="8"/>
  <c r="D227" i="8"/>
  <c r="C227" i="8"/>
  <c r="K202" i="8"/>
  <c r="J202" i="8"/>
  <c r="I202" i="8"/>
  <c r="H202" i="8"/>
  <c r="G202" i="8"/>
  <c r="F202" i="8"/>
  <c r="E202" i="8"/>
  <c r="D202" i="8"/>
  <c r="C202" i="8"/>
  <c r="K228" i="8"/>
  <c r="G228" i="8"/>
  <c r="C228" i="8"/>
  <c r="H203" i="8"/>
  <c r="D203" i="8"/>
  <c r="I228" i="8"/>
  <c r="E228" i="8"/>
  <c r="J203" i="8"/>
  <c r="F203" i="8"/>
  <c r="G118" i="2"/>
  <c r="R55" i="8"/>
  <c r="G76" i="2"/>
  <c r="P55" i="8"/>
  <c r="G38" i="2"/>
  <c r="N59" i="8"/>
  <c r="D99" i="2"/>
  <c r="Q57" i="4"/>
  <c r="L199" i="7"/>
  <c r="L70" i="5"/>
  <c r="L204" i="5"/>
  <c r="E134" i="2"/>
  <c r="S50" i="6"/>
  <c r="E57" i="2"/>
  <c r="O57" i="6"/>
  <c r="L104" i="6"/>
  <c r="C334" i="6" s="1"/>
  <c r="E23" i="1" s="1"/>
  <c r="E25" i="2"/>
  <c r="N46" i="6"/>
  <c r="B334" i="6"/>
  <c r="E3" i="1" s="1"/>
  <c r="E8" i="2"/>
  <c r="B338" i="6"/>
  <c r="E7" i="1" s="1"/>
  <c r="M50" i="6"/>
  <c r="E113" i="2"/>
  <c r="R50" i="6"/>
  <c r="E96" i="2"/>
  <c r="Q54" i="6"/>
  <c r="E12" i="2"/>
  <c r="B342" i="6"/>
  <c r="E11" i="1" s="1"/>
  <c r="M54" i="6"/>
  <c r="E54" i="2"/>
  <c r="O54" i="6"/>
  <c r="E62" i="2"/>
  <c r="O62" i="6"/>
  <c r="E41" i="2"/>
  <c r="N62" i="6"/>
  <c r="E70" i="2"/>
  <c r="P49" i="6"/>
  <c r="K225" i="6"/>
  <c r="J225" i="6"/>
  <c r="I225" i="6"/>
  <c r="H225" i="6"/>
  <c r="G225" i="6"/>
  <c r="F225" i="6"/>
  <c r="E225" i="6"/>
  <c r="D225" i="6"/>
  <c r="C225" i="6"/>
  <c r="K200" i="6"/>
  <c r="J200" i="6"/>
  <c r="I200" i="6"/>
  <c r="H200" i="6"/>
  <c r="G200" i="6"/>
  <c r="F200" i="6"/>
  <c r="E200" i="6"/>
  <c r="D200" i="6"/>
  <c r="C200" i="6"/>
  <c r="J226" i="6"/>
  <c r="H226" i="6"/>
  <c r="F226" i="6"/>
  <c r="D226" i="6"/>
  <c r="E226" i="6"/>
  <c r="K226" i="6"/>
  <c r="C226" i="6"/>
  <c r="I226" i="6"/>
  <c r="G226" i="6"/>
  <c r="H201" i="6"/>
  <c r="L201" i="6" s="1"/>
  <c r="D201" i="6"/>
  <c r="J201" i="6"/>
  <c r="F201" i="6"/>
  <c r="E158" i="2"/>
  <c r="T53" i="6"/>
  <c r="E137" i="2"/>
  <c r="S53" i="6"/>
  <c r="E120" i="2"/>
  <c r="R57" i="6"/>
  <c r="E166" i="2"/>
  <c r="T61" i="6"/>
  <c r="D157" i="2"/>
  <c r="T52" i="4"/>
  <c r="D81" i="2"/>
  <c r="P60" i="4"/>
  <c r="D14" i="2"/>
  <c r="B344" i="4"/>
  <c r="D13" i="1" s="1"/>
  <c r="M56" i="4"/>
  <c r="L105" i="5"/>
  <c r="C336" i="5" s="1"/>
  <c r="C24" i="1" s="1"/>
  <c r="L204" i="4"/>
  <c r="C177" i="2"/>
  <c r="U51" i="5"/>
  <c r="C89" i="2"/>
  <c r="Q47" i="5"/>
  <c r="C83" i="2"/>
  <c r="P62" i="5"/>
  <c r="L323" i="5"/>
  <c r="C282" i="5"/>
  <c r="E363" i="5" s="1"/>
  <c r="B27" i="2"/>
  <c r="N48" i="9"/>
  <c r="B112" i="2"/>
  <c r="R49" i="9"/>
  <c r="B183" i="2"/>
  <c r="U57" i="9"/>
  <c r="B15" i="2"/>
  <c r="M57" i="9"/>
  <c r="F202" i="5"/>
  <c r="H227" i="5"/>
  <c r="B172" i="2"/>
  <c r="U46" i="9"/>
  <c r="B155" i="2"/>
  <c r="T50" i="9"/>
  <c r="B134" i="2"/>
  <c r="S50" i="9"/>
  <c r="B138" i="2"/>
  <c r="S54" i="9"/>
  <c r="B37" i="2"/>
  <c r="N58" i="9"/>
  <c r="L237" i="4"/>
  <c r="C368" i="4" s="1"/>
  <c r="D40" i="3" s="1"/>
  <c r="B143" i="2"/>
  <c r="S59" i="9"/>
  <c r="B49" i="2"/>
  <c r="O49" i="9"/>
  <c r="B39" i="2"/>
  <c r="N60" i="9"/>
  <c r="L74" i="9"/>
  <c r="B351" i="9"/>
  <c r="S52" i="7"/>
  <c r="F136" i="2"/>
  <c r="R51" i="7"/>
  <c r="F114" i="2"/>
  <c r="Q50" i="7"/>
  <c r="F92" i="2"/>
  <c r="P57" i="7"/>
  <c r="F78" i="2"/>
  <c r="O48" i="7"/>
  <c r="F48" i="2"/>
  <c r="N55" i="7"/>
  <c r="F34" i="2"/>
  <c r="M46" i="7"/>
  <c r="B334" i="7"/>
  <c r="F3" i="1" s="1"/>
  <c r="C280" i="7"/>
  <c r="E360" i="7" s="1"/>
  <c r="L321" i="7"/>
  <c r="L329" i="7"/>
  <c r="C288" i="7"/>
  <c r="E368" i="7" s="1"/>
  <c r="T62" i="7"/>
  <c r="F167" i="2"/>
  <c r="R60" i="7"/>
  <c r="F123" i="2"/>
  <c r="Q59" i="7"/>
  <c r="F101" i="2"/>
  <c r="O49" i="7"/>
  <c r="F49" i="2"/>
  <c r="O57" i="7"/>
  <c r="F57" i="2"/>
  <c r="N56" i="7"/>
  <c r="F35" i="2"/>
  <c r="M47" i="7"/>
  <c r="B335" i="7"/>
  <c r="F4" i="1" s="1"/>
  <c r="L322" i="7"/>
  <c r="C281" i="7"/>
  <c r="E361" i="7" s="1"/>
  <c r="B284" i="21"/>
  <c r="B361" i="21"/>
  <c r="M61" i="21"/>
  <c r="B344" i="21"/>
  <c r="K234" i="21"/>
  <c r="J234" i="21"/>
  <c r="I234" i="21"/>
  <c r="H234" i="21"/>
  <c r="G234" i="21"/>
  <c r="F234" i="21"/>
  <c r="E234" i="21"/>
  <c r="D234" i="21"/>
  <c r="C234" i="21"/>
  <c r="K209" i="21"/>
  <c r="J209" i="21"/>
  <c r="I209" i="21"/>
  <c r="H209" i="21"/>
  <c r="G209" i="21"/>
  <c r="F209" i="21"/>
  <c r="E209" i="21"/>
  <c r="D209" i="21"/>
  <c r="C209" i="21"/>
  <c r="L109" i="8"/>
  <c r="C339" i="8" s="1"/>
  <c r="G28" i="1" s="1"/>
  <c r="L72" i="8"/>
  <c r="G135" i="2"/>
  <c r="S51" i="8"/>
  <c r="L67" i="21"/>
  <c r="L233" i="8"/>
  <c r="C364" i="8" s="1"/>
  <c r="B337" i="8"/>
  <c r="G6" i="1" s="1"/>
  <c r="M49" i="8"/>
  <c r="L203" i="8"/>
  <c r="L229" i="8"/>
  <c r="C360" i="8" s="1"/>
  <c r="D118" i="2"/>
  <c r="R55" i="4"/>
  <c r="E93" i="2"/>
  <c r="Q51" i="6"/>
  <c r="E160" i="2"/>
  <c r="T55" i="6"/>
  <c r="C282" i="6"/>
  <c r="E362" i="6" s="1"/>
  <c r="L323" i="6"/>
  <c r="D74" i="2"/>
  <c r="P53" i="4"/>
  <c r="C36" i="2"/>
  <c r="N57" i="5"/>
  <c r="L325" i="5"/>
  <c r="C284" i="5"/>
  <c r="E365" i="5" s="1"/>
  <c r="L199" i="4"/>
  <c r="L108" i="4"/>
  <c r="C338" i="4" s="1"/>
  <c r="D27" i="1" s="1"/>
  <c r="D167" i="2"/>
  <c r="T62" i="4"/>
  <c r="D7" i="2"/>
  <c r="B337" i="4"/>
  <c r="D6" i="1" s="1"/>
  <c r="M49" i="4"/>
  <c r="D8" i="2"/>
  <c r="B338" i="4"/>
  <c r="D7" i="1" s="1"/>
  <c r="M50" i="4"/>
  <c r="C121" i="2"/>
  <c r="R58" i="5"/>
  <c r="C33" i="2"/>
  <c r="N54" i="5"/>
  <c r="L318" i="5"/>
  <c r="C277" i="5"/>
  <c r="E358" i="5" s="1"/>
  <c r="L109" i="9"/>
  <c r="B51" i="2"/>
  <c r="O51" i="9"/>
  <c r="C12" i="2"/>
  <c r="B343" i="5"/>
  <c r="C11" i="1" s="1"/>
  <c r="M54" i="5"/>
  <c r="C135" i="2"/>
  <c r="S51" i="5"/>
  <c r="C156" i="2"/>
  <c r="T51" i="5"/>
  <c r="K226" i="5"/>
  <c r="J226" i="5"/>
  <c r="I226" i="5"/>
  <c r="H226" i="5"/>
  <c r="G226" i="5"/>
  <c r="D226" i="5"/>
  <c r="C226" i="5"/>
  <c r="K201" i="5"/>
  <c r="J201" i="5"/>
  <c r="I201" i="5"/>
  <c r="H201" i="5"/>
  <c r="G201" i="5"/>
  <c r="F201" i="5"/>
  <c r="E226" i="5"/>
  <c r="F226" i="5"/>
  <c r="E201" i="5"/>
  <c r="D201" i="5"/>
  <c r="C201" i="5"/>
  <c r="L201" i="5" s="1"/>
  <c r="E227" i="5"/>
  <c r="K227" i="5"/>
  <c r="D227" i="5"/>
  <c r="I202" i="5"/>
  <c r="G227" i="5"/>
  <c r="D202" i="5"/>
  <c r="I227" i="5"/>
  <c r="K202" i="5"/>
  <c r="G202" i="5"/>
  <c r="C54" i="2"/>
  <c r="O54" i="5"/>
  <c r="D111" i="2"/>
  <c r="R48" i="4"/>
  <c r="D73" i="2"/>
  <c r="P52" i="4"/>
  <c r="D52" i="2"/>
  <c r="O52" i="4"/>
  <c r="B340" i="4"/>
  <c r="D9" i="1" s="1"/>
  <c r="D156" i="2"/>
  <c r="T51" i="4"/>
  <c r="C173" i="2"/>
  <c r="U47" i="5"/>
  <c r="C174" i="2"/>
  <c r="U48" i="5"/>
  <c r="C18" i="2"/>
  <c r="B349" i="5"/>
  <c r="C17" i="1" s="1"/>
  <c r="M60" i="5"/>
  <c r="A336" i="9"/>
  <c r="A354" i="9"/>
  <c r="C227" i="5"/>
  <c r="B109" i="2"/>
  <c r="R46" i="9"/>
  <c r="B12" i="2"/>
  <c r="M54" i="9"/>
  <c r="B111" i="2"/>
  <c r="R48" i="9"/>
  <c r="B69" i="2"/>
  <c r="P48" i="9"/>
  <c r="B52" i="2"/>
  <c r="O52" i="9"/>
  <c r="B178" i="2"/>
  <c r="U52" i="9"/>
  <c r="B182" i="2"/>
  <c r="U56" i="9"/>
  <c r="B18" i="2"/>
  <c r="M60" i="9"/>
  <c r="B177" i="2"/>
  <c r="U51" i="9"/>
  <c r="B101" i="2"/>
  <c r="Q59" i="9"/>
  <c r="C281" i="9"/>
  <c r="E357" i="9" s="1"/>
  <c r="C282" i="9"/>
  <c r="E358" i="9" s="1"/>
  <c r="B166" i="2"/>
  <c r="T61" i="9"/>
  <c r="B19" i="2"/>
  <c r="B346" i="9"/>
  <c r="B18" i="1" s="1"/>
  <c r="M61" i="9"/>
  <c r="L205" i="9"/>
  <c r="T49" i="7"/>
  <c r="F154" i="2"/>
  <c r="T57" i="7"/>
  <c r="F162" i="2"/>
  <c r="S48" i="7"/>
  <c r="F132" i="2"/>
  <c r="S56" i="7"/>
  <c r="F140" i="2"/>
  <c r="R47" i="7"/>
  <c r="F110" i="2"/>
  <c r="R55" i="7"/>
  <c r="F118" i="2"/>
  <c r="Q46" i="7"/>
  <c r="F88" i="2"/>
  <c r="Q54" i="7"/>
  <c r="F96" i="2"/>
  <c r="Q62" i="7"/>
  <c r="F104" i="2"/>
  <c r="P53" i="7"/>
  <c r="F74" i="2"/>
  <c r="P61" i="7"/>
  <c r="F82" i="2"/>
  <c r="O52" i="7"/>
  <c r="F52" i="2"/>
  <c r="O60" i="7"/>
  <c r="F60" i="2"/>
  <c r="N51" i="7"/>
  <c r="F30" i="2"/>
  <c r="N59" i="7"/>
  <c r="F38" i="2"/>
  <c r="M50" i="7"/>
  <c r="B338" i="7"/>
  <c r="F7" i="1" s="1"/>
  <c r="M58" i="7"/>
  <c r="B346" i="7"/>
  <c r="F15" i="1" s="1"/>
  <c r="L317" i="7"/>
  <c r="C276" i="7"/>
  <c r="E356" i="7" s="1"/>
  <c r="C284" i="7"/>
  <c r="E364" i="7" s="1"/>
  <c r="L325" i="7"/>
  <c r="L105" i="7"/>
  <c r="C335" i="7" s="1"/>
  <c r="F24" i="1" s="1"/>
  <c r="L109" i="7"/>
  <c r="C339" i="7" s="1"/>
  <c r="F28" i="1" s="1"/>
  <c r="L113" i="7"/>
  <c r="C343" i="7" s="1"/>
  <c r="F32" i="1" s="1"/>
  <c r="L117" i="7"/>
  <c r="C347" i="7" s="1"/>
  <c r="F36" i="1" s="1"/>
  <c r="T50" i="7"/>
  <c r="F155" i="2"/>
  <c r="T58" i="7"/>
  <c r="F163" i="2"/>
  <c r="R48" i="7"/>
  <c r="F111" i="2"/>
  <c r="R56" i="7"/>
  <c r="F119" i="2"/>
  <c r="Q47" i="7"/>
  <c r="F89" i="2"/>
  <c r="Q55" i="7"/>
  <c r="F97" i="2"/>
  <c r="P46" i="7"/>
  <c r="F67" i="2"/>
  <c r="P54" i="7"/>
  <c r="F75" i="2"/>
  <c r="P62" i="7"/>
  <c r="F83" i="2"/>
  <c r="O53" i="7"/>
  <c r="F53" i="2"/>
  <c r="O61" i="7"/>
  <c r="F61" i="2"/>
  <c r="N52" i="7"/>
  <c r="F31" i="2"/>
  <c r="N60" i="7"/>
  <c r="F39" i="2"/>
  <c r="M51" i="7"/>
  <c r="B339" i="7"/>
  <c r="F8" i="1" s="1"/>
  <c r="M59" i="7"/>
  <c r="B347" i="7"/>
  <c r="F16" i="1" s="1"/>
  <c r="L318" i="7"/>
  <c r="C277" i="7"/>
  <c r="E357" i="7" s="1"/>
  <c r="L326" i="7"/>
  <c r="C285" i="7"/>
  <c r="E365" i="7" s="1"/>
  <c r="T46" i="7"/>
  <c r="F151" i="2"/>
  <c r="L111" i="21"/>
  <c r="C338" i="21" s="1"/>
  <c r="L107" i="21"/>
  <c r="C334" i="21" s="1"/>
  <c r="L80" i="21"/>
  <c r="L108" i="21"/>
  <c r="C335" i="21" s="1"/>
  <c r="B334" i="21"/>
  <c r="L200" i="21"/>
  <c r="M52" i="21"/>
  <c r="B335" i="21"/>
  <c r="L236" i="21"/>
  <c r="C364" i="21" s="1"/>
  <c r="M57" i="21"/>
  <c r="B340" i="21"/>
  <c r="L117" i="21"/>
  <c r="C344" i="21" s="1"/>
  <c r="K222" i="21"/>
  <c r="J222" i="21"/>
  <c r="I222" i="21"/>
  <c r="H222" i="21"/>
  <c r="G222" i="21"/>
  <c r="F222" i="21"/>
  <c r="E222" i="21"/>
  <c r="D222" i="21"/>
  <c r="C222" i="21"/>
  <c r="H197" i="21"/>
  <c r="D197" i="21"/>
  <c r="K197" i="21"/>
  <c r="G197" i="21"/>
  <c r="C197" i="21"/>
  <c r="F197" i="21"/>
  <c r="E197" i="21"/>
  <c r="J197" i="21"/>
  <c r="I197" i="21"/>
  <c r="K230" i="21"/>
  <c r="J230" i="21"/>
  <c r="I230" i="21"/>
  <c r="H230" i="21"/>
  <c r="G230" i="21"/>
  <c r="F230" i="21"/>
  <c r="E230" i="21"/>
  <c r="D230" i="21"/>
  <c r="C230" i="21"/>
  <c r="L230" i="21" s="1"/>
  <c r="C358" i="21" s="1"/>
  <c r="K205" i="21"/>
  <c r="J205" i="21"/>
  <c r="I205" i="21"/>
  <c r="H205" i="21"/>
  <c r="G205" i="21"/>
  <c r="F205" i="21"/>
  <c r="E205" i="21"/>
  <c r="D205" i="21"/>
  <c r="C205" i="21"/>
  <c r="G143" i="2"/>
  <c r="S59" i="8"/>
  <c r="G59" i="2"/>
  <c r="O59" i="8"/>
  <c r="L199" i="21"/>
  <c r="B338" i="21"/>
  <c r="G137" i="2"/>
  <c r="S53" i="8"/>
  <c r="G82" i="2"/>
  <c r="P61" i="8"/>
  <c r="G175" i="2"/>
  <c r="U49" i="8"/>
  <c r="L225" i="8"/>
  <c r="C356" i="8" s="1"/>
  <c r="C362" i="7"/>
  <c r="B282" i="7"/>
  <c r="E182" i="2"/>
  <c r="U56" i="6"/>
  <c r="E56" i="2"/>
  <c r="O56" i="6"/>
  <c r="B344" i="6"/>
  <c r="E13" i="1" s="1"/>
  <c r="C279" i="6"/>
  <c r="E359" i="6" s="1"/>
  <c r="L320" i="6"/>
  <c r="C280" i="6"/>
  <c r="E360" i="6" s="1"/>
  <c r="D110" i="2"/>
  <c r="R47" i="4"/>
  <c r="D26" i="2"/>
  <c r="N47" i="4"/>
  <c r="B335" i="4"/>
  <c r="D4" i="1" s="1"/>
  <c r="L203" i="7"/>
  <c r="E5" i="2"/>
  <c r="B335" i="6"/>
  <c r="E4" i="1" s="1"/>
  <c r="M47" i="6"/>
  <c r="C274" i="6"/>
  <c r="E354" i="6" s="1"/>
  <c r="L315" i="6"/>
  <c r="C275" i="6"/>
  <c r="E355" i="6" s="1"/>
  <c r="C278" i="6"/>
  <c r="E358" i="6" s="1"/>
  <c r="L319" i="6"/>
  <c r="E139" i="2"/>
  <c r="S55" i="6"/>
  <c r="E122" i="2"/>
  <c r="R59" i="6"/>
  <c r="E164" i="2"/>
  <c r="T59" i="6"/>
  <c r="E59" i="2"/>
  <c r="O59" i="6"/>
  <c r="L213" i="4"/>
  <c r="B369" i="4" s="1"/>
  <c r="D18" i="3" s="1"/>
  <c r="L317" i="4"/>
  <c r="C276" i="4"/>
  <c r="E356" i="4" s="1"/>
  <c r="L111" i="4"/>
  <c r="C341" i="4" s="1"/>
  <c r="D30" i="1" s="1"/>
  <c r="D162" i="2"/>
  <c r="T57" i="4"/>
  <c r="D82" i="2"/>
  <c r="P61" i="4"/>
  <c r="C112" i="2"/>
  <c r="R49" i="5"/>
  <c r="C28" i="2"/>
  <c r="N49" i="5"/>
  <c r="L317" i="5"/>
  <c r="C276" i="5"/>
  <c r="E357" i="5" s="1"/>
  <c r="L201" i="8"/>
  <c r="L231" i="6"/>
  <c r="C362" i="6" s="1"/>
  <c r="L224" i="4"/>
  <c r="C355" i="4" s="1"/>
  <c r="L104" i="4"/>
  <c r="C334" i="4" s="1"/>
  <c r="D23" i="1" s="1"/>
  <c r="D183" i="2"/>
  <c r="U57" i="4"/>
  <c r="D145" i="2"/>
  <c r="S61" i="4"/>
  <c r="D79" i="2"/>
  <c r="P58" i="4"/>
  <c r="D29" i="2"/>
  <c r="N50" i="4"/>
  <c r="L209" i="4"/>
  <c r="D176" i="2"/>
  <c r="U50" i="4"/>
  <c r="D96" i="2"/>
  <c r="Q54" i="4"/>
  <c r="D16" i="2"/>
  <c r="B346" i="4"/>
  <c r="D15" i="1" s="1"/>
  <c r="M58" i="4"/>
  <c r="L119" i="5"/>
  <c r="C350" i="5" s="1"/>
  <c r="C38" i="1" s="1"/>
  <c r="C179" i="2"/>
  <c r="U53" i="5"/>
  <c r="C113" i="2"/>
  <c r="R50" i="5"/>
  <c r="C91" i="2"/>
  <c r="Q49" i="5"/>
  <c r="C25" i="2"/>
  <c r="N46" i="5"/>
  <c r="C41" i="2"/>
  <c r="N62" i="5"/>
  <c r="C19" i="2"/>
  <c r="M61" i="5"/>
  <c r="B350" i="5"/>
  <c r="C18" i="1" s="1"/>
  <c r="C285" i="5"/>
  <c r="E366" i="5" s="1"/>
  <c r="L326" i="5"/>
  <c r="L117" i="9"/>
  <c r="L80" i="9"/>
  <c r="B164" i="2"/>
  <c r="T59" i="9"/>
  <c r="B59" i="2"/>
  <c r="O59" i="9"/>
  <c r="L68" i="6"/>
  <c r="L226" i="4"/>
  <c r="C357" i="4" s="1"/>
  <c r="C172" i="2"/>
  <c r="U46" i="5"/>
  <c r="C122" i="2"/>
  <c r="R59" i="5"/>
  <c r="C34" i="2"/>
  <c r="N55" i="5"/>
  <c r="L80" i="5"/>
  <c r="L199" i="5"/>
  <c r="C47" i="2"/>
  <c r="O47" i="5"/>
  <c r="C68" i="2"/>
  <c r="P47" i="5"/>
  <c r="C143" i="2"/>
  <c r="S59" i="5"/>
  <c r="C164" i="2"/>
  <c r="T59" i="5"/>
  <c r="C46" i="2"/>
  <c r="O46" i="5"/>
  <c r="C134" i="2"/>
  <c r="S50" i="5"/>
  <c r="K234" i="5"/>
  <c r="J234" i="5"/>
  <c r="I234" i="5"/>
  <c r="H234" i="5"/>
  <c r="D234" i="5"/>
  <c r="C234" i="5"/>
  <c r="K209" i="5"/>
  <c r="J209" i="5"/>
  <c r="I209" i="5"/>
  <c r="H209" i="5"/>
  <c r="G209" i="5"/>
  <c r="F209" i="5"/>
  <c r="F234" i="5"/>
  <c r="E234" i="5"/>
  <c r="G234" i="5"/>
  <c r="E209" i="5"/>
  <c r="D209" i="5"/>
  <c r="C209" i="5"/>
  <c r="F235" i="5"/>
  <c r="J235" i="5"/>
  <c r="C210" i="5"/>
  <c r="J210" i="5"/>
  <c r="F210" i="5"/>
  <c r="I235" i="5"/>
  <c r="E210" i="5"/>
  <c r="C235" i="5"/>
  <c r="H210" i="5"/>
  <c r="E235" i="5"/>
  <c r="C146" i="2"/>
  <c r="S62" i="5"/>
  <c r="K235" i="4"/>
  <c r="J235" i="4"/>
  <c r="I235" i="4"/>
  <c r="H235" i="4"/>
  <c r="G235" i="4"/>
  <c r="F235" i="4"/>
  <c r="E235" i="4"/>
  <c r="D235" i="4"/>
  <c r="C235" i="4"/>
  <c r="K210" i="4"/>
  <c r="J210" i="4"/>
  <c r="I210" i="4"/>
  <c r="H210" i="4"/>
  <c r="G210" i="4"/>
  <c r="F210" i="4"/>
  <c r="E210" i="4"/>
  <c r="D210" i="4"/>
  <c r="C210" i="4"/>
  <c r="K236" i="4"/>
  <c r="J236" i="4"/>
  <c r="I236" i="4"/>
  <c r="H236" i="4"/>
  <c r="G236" i="4"/>
  <c r="F236" i="4"/>
  <c r="E236" i="4"/>
  <c r="D236" i="4"/>
  <c r="C236" i="4"/>
  <c r="K211" i="4"/>
  <c r="J211" i="4"/>
  <c r="I211" i="4"/>
  <c r="H211" i="4"/>
  <c r="G211" i="4"/>
  <c r="F211" i="4"/>
  <c r="E211" i="4"/>
  <c r="D211" i="4"/>
  <c r="C211" i="4"/>
  <c r="D161" i="2"/>
  <c r="T56" i="4"/>
  <c r="D182" i="2"/>
  <c r="U56" i="4"/>
  <c r="D140" i="2"/>
  <c r="S56" i="4"/>
  <c r="D18" i="2"/>
  <c r="B348" i="4"/>
  <c r="D17" i="1" s="1"/>
  <c r="M60" i="4"/>
  <c r="D165" i="2"/>
  <c r="T60" i="4"/>
  <c r="D60" i="2"/>
  <c r="O60" i="4"/>
  <c r="D89" i="2"/>
  <c r="Q47" i="4"/>
  <c r="D72" i="2"/>
  <c r="P51" i="4"/>
  <c r="D55" i="2"/>
  <c r="O55" i="4"/>
  <c r="D143" i="2"/>
  <c r="S59" i="4"/>
  <c r="C115" i="2"/>
  <c r="R52" i="5"/>
  <c r="C27" i="2"/>
  <c r="N48" i="5"/>
  <c r="C69" i="2"/>
  <c r="P48" i="5"/>
  <c r="C6" i="2"/>
  <c r="B337" i="5"/>
  <c r="C5" i="1" s="1"/>
  <c r="M48" i="5"/>
  <c r="C178" i="2"/>
  <c r="U52" i="5"/>
  <c r="C77" i="2"/>
  <c r="P56" i="5"/>
  <c r="C14" i="2"/>
  <c r="M56" i="5"/>
  <c r="B345" i="5"/>
  <c r="C13" i="1" s="1"/>
  <c r="C186" i="2"/>
  <c r="U60" i="5"/>
  <c r="L225" i="5"/>
  <c r="C357" i="5" s="1"/>
  <c r="L109" i="5"/>
  <c r="C340" i="5" s="1"/>
  <c r="C28" i="1" s="1"/>
  <c r="B278" i="7"/>
  <c r="B358" i="7"/>
  <c r="H202" i="5"/>
  <c r="J227" i="5"/>
  <c r="L233" i="5"/>
  <c r="C365" i="5" s="1"/>
  <c r="L207" i="5"/>
  <c r="L106" i="9"/>
  <c r="B180" i="2"/>
  <c r="U54" i="9"/>
  <c r="B132" i="2"/>
  <c r="S48" i="9"/>
  <c r="B123" i="2"/>
  <c r="R60" i="9"/>
  <c r="B83" i="2"/>
  <c r="P62" i="9"/>
  <c r="B36" i="2"/>
  <c r="N57" i="9"/>
  <c r="L108" i="9"/>
  <c r="L110" i="9"/>
  <c r="B35" i="2"/>
  <c r="N56" i="9"/>
  <c r="L118" i="9"/>
  <c r="B186" i="2"/>
  <c r="U60" i="9"/>
  <c r="B139" i="2"/>
  <c r="S55" i="9"/>
  <c r="B137" i="2"/>
  <c r="S53" i="9"/>
  <c r="L75" i="9"/>
  <c r="B74" i="2"/>
  <c r="P53" i="9"/>
  <c r="B95" i="2"/>
  <c r="Q53" i="9"/>
  <c r="B124" i="2"/>
  <c r="R61" i="9"/>
  <c r="L229" i="9"/>
  <c r="C356" i="9" s="1"/>
  <c r="T53" i="7"/>
  <c r="F158" i="2"/>
  <c r="S60" i="7"/>
  <c r="F144" i="2"/>
  <c r="P49" i="7"/>
  <c r="F70" i="2"/>
  <c r="N47" i="7"/>
  <c r="F26" i="2"/>
  <c r="M62" i="7"/>
  <c r="F20" i="2"/>
  <c r="B350" i="7"/>
  <c r="F19" i="1" s="1"/>
  <c r="T54" i="7"/>
  <c r="F159" i="2"/>
  <c r="Q51" i="7"/>
  <c r="F93" i="2"/>
  <c r="P58" i="7"/>
  <c r="F79" i="2"/>
  <c r="N48" i="7"/>
  <c r="F27" i="2"/>
  <c r="M55" i="7"/>
  <c r="B343" i="7"/>
  <c r="F12" i="1" s="1"/>
  <c r="L330" i="7"/>
  <c r="C289" i="7"/>
  <c r="E369" i="7" s="1"/>
  <c r="U48" i="7"/>
  <c r="F174" i="2"/>
  <c r="L72" i="21"/>
  <c r="K226" i="21"/>
  <c r="J226" i="21"/>
  <c r="I226" i="21"/>
  <c r="H226" i="21"/>
  <c r="G226" i="21"/>
  <c r="F226" i="21"/>
  <c r="E226" i="21"/>
  <c r="D226" i="21"/>
  <c r="C226" i="21"/>
  <c r="K201" i="21"/>
  <c r="J201" i="21"/>
  <c r="I201" i="21"/>
  <c r="H201" i="21"/>
  <c r="G201" i="21"/>
  <c r="F201" i="21"/>
  <c r="E201" i="21"/>
  <c r="D201" i="21"/>
  <c r="C201" i="21"/>
  <c r="G51" i="2"/>
  <c r="O51" i="8"/>
  <c r="E111" i="2"/>
  <c r="R48" i="6"/>
  <c r="D34" i="2"/>
  <c r="N55" i="4"/>
  <c r="E68" i="2"/>
  <c r="P47" i="6"/>
  <c r="E72" i="2"/>
  <c r="P51" i="6"/>
  <c r="E76" i="2"/>
  <c r="P55" i="6"/>
  <c r="D154" i="2"/>
  <c r="T49" i="4"/>
  <c r="D57" i="2"/>
  <c r="O57" i="4"/>
  <c r="B345" i="4"/>
  <c r="D14" i="1" s="1"/>
  <c r="D88" i="2"/>
  <c r="Q46" i="4"/>
  <c r="D184" i="2"/>
  <c r="U58" i="4"/>
  <c r="C187" i="2"/>
  <c r="U61" i="5"/>
  <c r="C11" i="2"/>
  <c r="B342" i="5"/>
  <c r="C10" i="1" s="1"/>
  <c r="M53" i="5"/>
  <c r="L72" i="9"/>
  <c r="C100" i="2"/>
  <c r="Q58" i="5"/>
  <c r="C76" i="2"/>
  <c r="P55" i="5"/>
  <c r="B361" i="4"/>
  <c r="D132" i="2"/>
  <c r="S48" i="4"/>
  <c r="D68" i="2"/>
  <c r="P47" i="4"/>
  <c r="D101" i="2"/>
  <c r="Q59" i="4"/>
  <c r="C5" i="2"/>
  <c r="M47" i="5"/>
  <c r="B336" i="5"/>
  <c r="C4" i="1" s="1"/>
  <c r="C73" i="2"/>
  <c r="P52" i="5"/>
  <c r="C182" i="2"/>
  <c r="U56" i="5"/>
  <c r="B357" i="5"/>
  <c r="E202" i="5"/>
  <c r="B100" i="2"/>
  <c r="Q58" i="9"/>
  <c r="L73" i="7"/>
  <c r="L81" i="7"/>
  <c r="T51" i="7"/>
  <c r="F156" i="2"/>
  <c r="T59" i="7"/>
  <c r="F164" i="2"/>
  <c r="S50" i="7"/>
  <c r="F134" i="2"/>
  <c r="S58" i="7"/>
  <c r="F142" i="2"/>
  <c r="R49" i="7"/>
  <c r="F112" i="2"/>
  <c r="R57" i="7"/>
  <c r="F120" i="2"/>
  <c r="Q48" i="7"/>
  <c r="F90" i="2"/>
  <c r="Q56" i="7"/>
  <c r="F98" i="2"/>
  <c r="P47" i="7"/>
  <c r="F68" i="2"/>
  <c r="P55" i="7"/>
  <c r="F76" i="2"/>
  <c r="O46" i="7"/>
  <c r="F46" i="2"/>
  <c r="O54" i="7"/>
  <c r="F54" i="2"/>
  <c r="O62" i="7"/>
  <c r="F62" i="2"/>
  <c r="N53" i="7"/>
  <c r="F32" i="2"/>
  <c r="N61" i="7"/>
  <c r="F40" i="2"/>
  <c r="M52" i="7"/>
  <c r="B340" i="7"/>
  <c r="F9" i="1" s="1"/>
  <c r="M60" i="7"/>
  <c r="B348" i="7"/>
  <c r="F17" i="1" s="1"/>
  <c r="C278" i="7"/>
  <c r="E358" i="7" s="1"/>
  <c r="L319" i="7"/>
  <c r="C286" i="7"/>
  <c r="E366" i="7" s="1"/>
  <c r="L327" i="7"/>
  <c r="U47" i="7"/>
  <c r="F173" i="2"/>
  <c r="U51" i="7"/>
  <c r="F177" i="2"/>
  <c r="U55" i="7"/>
  <c r="F181" i="2"/>
  <c r="U59" i="7"/>
  <c r="F185" i="2"/>
  <c r="T52" i="7"/>
  <c r="F157" i="2"/>
  <c r="T60" i="7"/>
  <c r="F165" i="2"/>
  <c r="R50" i="7"/>
  <c r="F113" i="2"/>
  <c r="R58" i="7"/>
  <c r="F121" i="2"/>
  <c r="Q49" i="7"/>
  <c r="F91" i="2"/>
  <c r="Q57" i="7"/>
  <c r="F99" i="2"/>
  <c r="P48" i="7"/>
  <c r="F69" i="2"/>
  <c r="P56" i="7"/>
  <c r="F77" i="2"/>
  <c r="O47" i="7"/>
  <c r="F47" i="2"/>
  <c r="O55" i="7"/>
  <c r="F55" i="2"/>
  <c r="N46" i="7"/>
  <c r="F25" i="2"/>
  <c r="N54" i="7"/>
  <c r="F33" i="2"/>
  <c r="N62" i="7"/>
  <c r="F41" i="2"/>
  <c r="M53" i="7"/>
  <c r="B341" i="7"/>
  <c r="F10" i="1" s="1"/>
  <c r="M61" i="7"/>
  <c r="F19" i="2"/>
  <c r="B349" i="7"/>
  <c r="F18" i="1" s="1"/>
  <c r="C279" i="7"/>
  <c r="E359" i="7" s="1"/>
  <c r="L320" i="7"/>
  <c r="L328" i="7"/>
  <c r="C287" i="7"/>
  <c r="E367" i="7" s="1"/>
  <c r="U50" i="7"/>
  <c r="F176" i="2"/>
  <c r="U54" i="7"/>
  <c r="F180" i="2"/>
  <c r="U58" i="7"/>
  <c r="F184" i="2"/>
  <c r="U62" i="7"/>
  <c r="F188" i="2"/>
  <c r="L68" i="21"/>
  <c r="L104" i="21"/>
  <c r="C331" i="21" s="1"/>
  <c r="L232" i="21"/>
  <c r="C360" i="21" s="1"/>
  <c r="L225" i="21"/>
  <c r="C353" i="21" s="1"/>
  <c r="L109" i="21"/>
  <c r="C336" i="21" s="1"/>
  <c r="M60" i="21"/>
  <c r="B343" i="21"/>
  <c r="L211" i="21"/>
  <c r="B364" i="21" s="1"/>
  <c r="M53" i="21"/>
  <c r="B336" i="21"/>
  <c r="L113" i="21"/>
  <c r="C340" i="21" s="1"/>
  <c r="L105" i="8"/>
  <c r="C335" i="8" s="1"/>
  <c r="G24" i="1" s="1"/>
  <c r="G131" i="2"/>
  <c r="S47" i="8"/>
  <c r="G47" i="2"/>
  <c r="O47" i="8"/>
  <c r="L75" i="21"/>
  <c r="L207" i="21"/>
  <c r="G120" i="2"/>
  <c r="R57" i="8"/>
  <c r="G49" i="2"/>
  <c r="O49" i="8"/>
  <c r="L208" i="8"/>
  <c r="L317" i="8"/>
  <c r="C276" i="8"/>
  <c r="E356" i="8" s="1"/>
  <c r="C277" i="8"/>
  <c r="E357" i="8" s="1"/>
  <c r="L107" i="8"/>
  <c r="C337" i="8" s="1"/>
  <c r="G26" i="1" s="1"/>
  <c r="G179" i="2"/>
  <c r="U53" i="8"/>
  <c r="G99" i="2"/>
  <c r="Q57" i="8"/>
  <c r="G19" i="2"/>
  <c r="B349" i="8"/>
  <c r="G18" i="1" s="1"/>
  <c r="M61" i="8"/>
  <c r="L225" i="7"/>
  <c r="C356" i="7" s="1"/>
  <c r="L200" i="7"/>
  <c r="L70" i="21"/>
  <c r="L221" i="21"/>
  <c r="C349" i="21" s="1"/>
  <c r="G166" i="2"/>
  <c r="T61" i="8"/>
  <c r="G100" i="2"/>
  <c r="Q58" i="8"/>
  <c r="G50" i="2"/>
  <c r="O50" i="8"/>
  <c r="C281" i="8"/>
  <c r="E361" i="8" s="1"/>
  <c r="L322" i="8"/>
  <c r="G109" i="2"/>
  <c r="R46" i="8"/>
  <c r="G125" i="2"/>
  <c r="R62" i="8"/>
  <c r="L226" i="7"/>
  <c r="C357" i="7" s="1"/>
  <c r="L201" i="7"/>
  <c r="S47" i="7"/>
  <c r="F131" i="2"/>
  <c r="E175" i="2"/>
  <c r="U49" i="6"/>
  <c r="E91" i="2"/>
  <c r="Q49" i="6"/>
  <c r="E7" i="2"/>
  <c r="B337" i="6"/>
  <c r="E6" i="1" s="1"/>
  <c r="M49" i="6"/>
  <c r="M46" i="21"/>
  <c r="B329" i="21"/>
  <c r="C275" i="21"/>
  <c r="E352" i="21" s="1"/>
  <c r="L114" i="21"/>
  <c r="C341" i="21" s="1"/>
  <c r="K227" i="21"/>
  <c r="J227" i="21"/>
  <c r="I227" i="21"/>
  <c r="H227" i="21"/>
  <c r="G227" i="21"/>
  <c r="F227" i="21"/>
  <c r="E227" i="21"/>
  <c r="D227" i="21"/>
  <c r="C227" i="21"/>
  <c r="K202" i="21"/>
  <c r="J202" i="21"/>
  <c r="I202" i="21"/>
  <c r="H202" i="21"/>
  <c r="G202" i="21"/>
  <c r="F202" i="21"/>
  <c r="E202" i="21"/>
  <c r="D202" i="21"/>
  <c r="C202" i="21"/>
  <c r="L202" i="21" s="1"/>
  <c r="L74" i="8"/>
  <c r="L237" i="8"/>
  <c r="C368" i="8" s="1"/>
  <c r="G40" i="3" s="1"/>
  <c r="E132" i="2"/>
  <c r="S48" i="6"/>
  <c r="E27" i="2"/>
  <c r="N48" i="6"/>
  <c r="C283" i="6"/>
  <c r="E363" i="6" s="1"/>
  <c r="C284" i="6"/>
  <c r="E364" i="6" s="1"/>
  <c r="L324" i="6"/>
  <c r="E69" i="2"/>
  <c r="P48" i="6"/>
  <c r="E165" i="2"/>
  <c r="T60" i="6"/>
  <c r="L75" i="8"/>
  <c r="L207" i="6"/>
  <c r="B334" i="8"/>
  <c r="G3" i="1" s="1"/>
  <c r="G174" i="2"/>
  <c r="U48" i="8"/>
  <c r="B336" i="8"/>
  <c r="G5" i="1" s="1"/>
  <c r="M48" i="8"/>
  <c r="G132" i="2"/>
  <c r="S48" i="8"/>
  <c r="G153" i="2"/>
  <c r="T48" i="8"/>
  <c r="G94" i="2"/>
  <c r="Q52" i="8"/>
  <c r="G115" i="2"/>
  <c r="R52" i="8"/>
  <c r="G73" i="2"/>
  <c r="P52" i="8"/>
  <c r="L110" i="8"/>
  <c r="C340" i="8" s="1"/>
  <c r="G29" i="1" s="1"/>
  <c r="G182" i="2"/>
  <c r="U56" i="8"/>
  <c r="G68" i="2"/>
  <c r="P47" i="8"/>
  <c r="G223" i="8"/>
  <c r="F223" i="8"/>
  <c r="E223" i="8"/>
  <c r="D223" i="8"/>
  <c r="C223" i="8"/>
  <c r="L223" i="8" s="1"/>
  <c r="C354" i="8" s="1"/>
  <c r="K198" i="8"/>
  <c r="J198" i="8"/>
  <c r="I198" i="8"/>
  <c r="H198" i="8"/>
  <c r="G198" i="8"/>
  <c r="F198" i="8"/>
  <c r="E198" i="8"/>
  <c r="D198" i="8"/>
  <c r="C198" i="8"/>
  <c r="K223" i="8"/>
  <c r="J223" i="8"/>
  <c r="I223" i="8"/>
  <c r="H223" i="8"/>
  <c r="I224" i="8"/>
  <c r="E224" i="8"/>
  <c r="J199" i="8"/>
  <c r="L199" i="8" s="1"/>
  <c r="F199" i="8"/>
  <c r="K224" i="8"/>
  <c r="G224" i="8"/>
  <c r="C224" i="8"/>
  <c r="L224" i="8" s="1"/>
  <c r="C355" i="8" s="1"/>
  <c r="H199" i="8"/>
  <c r="D199" i="8"/>
  <c r="G30" i="2"/>
  <c r="N51" i="8"/>
  <c r="G72" i="2"/>
  <c r="P51" i="8"/>
  <c r="B343" i="8"/>
  <c r="G12" i="1" s="1"/>
  <c r="M55" i="8"/>
  <c r="G34" i="2"/>
  <c r="N55" i="8"/>
  <c r="B347" i="8"/>
  <c r="G16" i="1" s="1"/>
  <c r="M59" i="8"/>
  <c r="L112" i="4"/>
  <c r="C342" i="4" s="1"/>
  <c r="D31" i="1" s="1"/>
  <c r="D133" i="2"/>
  <c r="S49" i="4"/>
  <c r="D28" i="2"/>
  <c r="N49" i="4"/>
  <c r="G119" i="2"/>
  <c r="R56" i="8"/>
  <c r="B283" i="7"/>
  <c r="B363" i="7"/>
  <c r="L79" i="5"/>
  <c r="L228" i="5"/>
  <c r="C360" i="5" s="1"/>
  <c r="G210" i="5"/>
  <c r="D210" i="5"/>
  <c r="L230" i="8"/>
  <c r="C361" i="8" s="1"/>
  <c r="B366" i="8"/>
  <c r="E67" i="2"/>
  <c r="P46" i="6"/>
  <c r="E88" i="2"/>
  <c r="Q46" i="6"/>
  <c r="E155" i="2"/>
  <c r="T50" i="6"/>
  <c r="E71" i="2"/>
  <c r="P50" i="6"/>
  <c r="L112" i="6"/>
  <c r="C342" i="6" s="1"/>
  <c r="E31" i="1" s="1"/>
  <c r="E117" i="2"/>
  <c r="R54" i="6"/>
  <c r="E184" i="2"/>
  <c r="U58" i="6"/>
  <c r="E142" i="2"/>
  <c r="S58" i="6"/>
  <c r="E37" i="2"/>
  <c r="N58" i="6"/>
  <c r="E20" i="2"/>
  <c r="B350" i="6"/>
  <c r="E19" i="1" s="1"/>
  <c r="M62" i="6"/>
  <c r="L120" i="6"/>
  <c r="C350" i="6" s="1"/>
  <c r="E39" i="1" s="1"/>
  <c r="E188" i="2"/>
  <c r="U62" i="6"/>
  <c r="E28" i="2"/>
  <c r="N49" i="6"/>
  <c r="E154" i="2"/>
  <c r="T49" i="6"/>
  <c r="E116" i="2"/>
  <c r="R53" i="6"/>
  <c r="E141" i="2"/>
  <c r="S57" i="6"/>
  <c r="K237" i="6"/>
  <c r="J237" i="6"/>
  <c r="I237" i="6"/>
  <c r="H237" i="6"/>
  <c r="G237" i="6"/>
  <c r="F237" i="6"/>
  <c r="E237" i="6"/>
  <c r="D237" i="6"/>
  <c r="C237" i="6"/>
  <c r="K212" i="6"/>
  <c r="J212" i="6"/>
  <c r="I212" i="6"/>
  <c r="H212" i="6"/>
  <c r="G212" i="6"/>
  <c r="F212" i="6"/>
  <c r="E212" i="6"/>
  <c r="D212" i="6"/>
  <c r="C212" i="6"/>
  <c r="I238" i="6"/>
  <c r="E238" i="6"/>
  <c r="J213" i="6"/>
  <c r="F213" i="6"/>
  <c r="K238" i="6"/>
  <c r="G238" i="6"/>
  <c r="C238" i="6"/>
  <c r="H213" i="6"/>
  <c r="D213" i="6"/>
  <c r="L213" i="6" s="1"/>
  <c r="L229" i="5"/>
  <c r="C361" i="5" s="1"/>
  <c r="L203" i="6"/>
  <c r="C155" i="2"/>
  <c r="T50" i="5"/>
  <c r="C67" i="2"/>
  <c r="P46" i="5"/>
  <c r="C17" i="2"/>
  <c r="B348" i="5"/>
  <c r="C16" i="1" s="1"/>
  <c r="M59" i="5"/>
  <c r="L208" i="5"/>
  <c r="L69" i="9"/>
  <c r="B154" i="2"/>
  <c r="T49" i="9"/>
  <c r="B98" i="2"/>
  <c r="Q56" i="9"/>
  <c r="L67" i="9"/>
  <c r="B7" i="2"/>
  <c r="M49" i="9"/>
  <c r="B120" i="2"/>
  <c r="R57" i="9"/>
  <c r="J202" i="5"/>
  <c r="C202" i="5"/>
  <c r="B25" i="2"/>
  <c r="N46" i="9"/>
  <c r="C278" i="9"/>
  <c r="E354" i="9" s="1"/>
  <c r="C279" i="9"/>
  <c r="E355" i="9" s="1"/>
  <c r="B117" i="2"/>
  <c r="R54" i="9"/>
  <c r="B79" i="2"/>
  <c r="P58" i="9"/>
  <c r="B188" i="2"/>
  <c r="U62" i="9"/>
  <c r="B146" i="2"/>
  <c r="S62" i="9"/>
  <c r="L201" i="9"/>
  <c r="K235" i="5"/>
  <c r="L111" i="9"/>
  <c r="L77" i="9"/>
  <c r="B153" i="2"/>
  <c r="T48" i="9"/>
  <c r="B89" i="2"/>
  <c r="Q47" i="9"/>
  <c r="B72" i="2"/>
  <c r="P51" i="9"/>
  <c r="B26" i="2"/>
  <c r="N47" i="9"/>
  <c r="L111" i="8"/>
  <c r="C341" i="8" s="1"/>
  <c r="G30" i="1" s="1"/>
  <c r="G183" i="2"/>
  <c r="U57" i="8"/>
  <c r="G103" i="2"/>
  <c r="Q61" i="8"/>
  <c r="L232" i="8"/>
  <c r="C363" i="8" s="1"/>
  <c r="L237" i="7"/>
  <c r="C368" i="7" s="1"/>
  <c r="F40" i="3" s="1"/>
  <c r="L212" i="7"/>
  <c r="L74" i="21"/>
  <c r="L196" i="21"/>
  <c r="L236" i="8"/>
  <c r="C367" i="8" s="1"/>
  <c r="G172" i="2"/>
  <c r="U46" i="8"/>
  <c r="G133" i="2"/>
  <c r="S49" i="8"/>
  <c r="G67" i="2"/>
  <c r="P46" i="8"/>
  <c r="G61" i="2"/>
  <c r="O61" i="8"/>
  <c r="L209" i="8"/>
  <c r="G33" i="2"/>
  <c r="N54" i="8"/>
  <c r="G37" i="2"/>
  <c r="N58" i="8"/>
  <c r="L230" i="7"/>
  <c r="C361" i="7" s="1"/>
  <c r="L205" i="7"/>
  <c r="S51" i="7"/>
  <c r="F135" i="2"/>
  <c r="E179" i="2"/>
  <c r="U53" i="6"/>
  <c r="E95" i="2"/>
  <c r="Q53" i="6"/>
  <c r="E11" i="2"/>
  <c r="B341" i="6"/>
  <c r="E10" i="1" s="1"/>
  <c r="M53" i="6"/>
  <c r="M50" i="21"/>
  <c r="B333" i="21"/>
  <c r="M62" i="21"/>
  <c r="K198" i="21"/>
  <c r="J198" i="21"/>
  <c r="I198" i="21"/>
  <c r="H198" i="21"/>
  <c r="G198" i="21"/>
  <c r="F198" i="21"/>
  <c r="E198" i="21"/>
  <c r="D198" i="21"/>
  <c r="C198" i="21"/>
  <c r="K223" i="21"/>
  <c r="J223" i="21"/>
  <c r="I223" i="21"/>
  <c r="H223" i="21"/>
  <c r="G223" i="21"/>
  <c r="F223" i="21"/>
  <c r="E223" i="21"/>
  <c r="D223" i="21"/>
  <c r="C223" i="21"/>
  <c r="J224" i="21"/>
  <c r="F224" i="21"/>
  <c r="I224" i="21"/>
  <c r="E224" i="21"/>
  <c r="K224" i="21"/>
  <c r="C224" i="21"/>
  <c r="H224" i="21"/>
  <c r="G224" i="21"/>
  <c r="D224" i="21"/>
  <c r="L70" i="8"/>
  <c r="L212" i="8"/>
  <c r="E186" i="2"/>
  <c r="U60" i="6"/>
  <c r="E60" i="2"/>
  <c r="O60" i="6"/>
  <c r="L110" i="6"/>
  <c r="C340" i="6" s="1"/>
  <c r="E29" i="1" s="1"/>
  <c r="E161" i="2"/>
  <c r="T56" i="6"/>
  <c r="E81" i="2"/>
  <c r="P60" i="6"/>
  <c r="L79" i="8"/>
  <c r="L200" i="8"/>
  <c r="E144" i="2"/>
  <c r="S60" i="6"/>
  <c r="E39" i="2"/>
  <c r="N60" i="6"/>
  <c r="B348" i="6"/>
  <c r="E17" i="1" s="1"/>
  <c r="L232" i="6"/>
  <c r="C363" i="6" s="1"/>
  <c r="D114" i="2"/>
  <c r="R51" i="4"/>
  <c r="D30" i="2"/>
  <c r="N51" i="4"/>
  <c r="G31" i="2"/>
  <c r="N52" i="8"/>
  <c r="G48" i="2"/>
  <c r="O48" i="8"/>
  <c r="L316" i="8"/>
  <c r="C275" i="8"/>
  <c r="E355" i="8" s="1"/>
  <c r="G27" i="2"/>
  <c r="N48" i="8"/>
  <c r="G69" i="2"/>
  <c r="P48" i="8"/>
  <c r="L106" i="8"/>
  <c r="C336" i="8" s="1"/>
  <c r="G25" i="1" s="1"/>
  <c r="B340" i="8"/>
  <c r="G9" i="1" s="1"/>
  <c r="M52" i="8"/>
  <c r="G56" i="2"/>
  <c r="O56" i="8"/>
  <c r="G144" i="2"/>
  <c r="S60" i="8"/>
  <c r="G173" i="2"/>
  <c r="U47" i="8"/>
  <c r="G110" i="2"/>
  <c r="R47" i="8"/>
  <c r="G114" i="2"/>
  <c r="R51" i="8"/>
  <c r="G93" i="2"/>
  <c r="Q51" i="8"/>
  <c r="K231" i="8"/>
  <c r="J231" i="8"/>
  <c r="I231" i="8"/>
  <c r="H231" i="8"/>
  <c r="G231" i="8"/>
  <c r="C231" i="8"/>
  <c r="I206" i="8"/>
  <c r="E206" i="8"/>
  <c r="D231" i="8"/>
  <c r="J206" i="8"/>
  <c r="F206" i="8"/>
  <c r="K206" i="8"/>
  <c r="C206" i="8"/>
  <c r="F231" i="8"/>
  <c r="H206" i="8"/>
  <c r="E231" i="8"/>
  <c r="D206" i="8"/>
  <c r="G206" i="8"/>
  <c r="G181" i="2"/>
  <c r="U55" i="8"/>
  <c r="G164" i="2"/>
  <c r="T59" i="8"/>
  <c r="E156" i="2"/>
  <c r="T51" i="6"/>
  <c r="E177" i="2"/>
  <c r="U51" i="6"/>
  <c r="L113" i="6"/>
  <c r="C343" i="6" s="1"/>
  <c r="E32" i="1" s="1"/>
  <c r="E181" i="2"/>
  <c r="U55" i="6"/>
  <c r="E55" i="2"/>
  <c r="O55" i="6"/>
  <c r="E17" i="2"/>
  <c r="B347" i="6"/>
  <c r="E16" i="1" s="1"/>
  <c r="M59" i="6"/>
  <c r="E38" i="2"/>
  <c r="N59" i="6"/>
  <c r="C286" i="6"/>
  <c r="E366" i="6" s="1"/>
  <c r="L327" i="6"/>
  <c r="D187" i="2"/>
  <c r="U61" i="4"/>
  <c r="D116" i="2"/>
  <c r="R53" i="4"/>
  <c r="D11" i="2"/>
  <c r="M53" i="4"/>
  <c r="B341" i="4"/>
  <c r="D10" i="1" s="1"/>
  <c r="L238" i="4"/>
  <c r="C369" i="4" s="1"/>
  <c r="D41" i="3" s="1"/>
  <c r="D70" i="2"/>
  <c r="P49" i="4"/>
  <c r="L321" i="4"/>
  <c r="C280" i="4"/>
  <c r="E360" i="4" s="1"/>
  <c r="D166" i="2"/>
  <c r="T61" i="4"/>
  <c r="C116" i="2"/>
  <c r="R53" i="5"/>
  <c r="C32" i="2"/>
  <c r="N53" i="5"/>
  <c r="L321" i="5"/>
  <c r="C280" i="5"/>
  <c r="E361" i="5" s="1"/>
  <c r="L232" i="7"/>
  <c r="C363" i="7" s="1"/>
  <c r="L234" i="6"/>
  <c r="C365" i="6" s="1"/>
  <c r="L206" i="6"/>
  <c r="L232" i="4"/>
  <c r="C363" i="4" s="1"/>
  <c r="D151" i="2"/>
  <c r="T46" i="4"/>
  <c r="D112" i="2"/>
  <c r="R49" i="4"/>
  <c r="D46" i="2"/>
  <c r="O46" i="4"/>
  <c r="D40" i="2"/>
  <c r="N61" i="4"/>
  <c r="L234" i="4"/>
  <c r="C365" i="4" s="1"/>
  <c r="D4" i="2"/>
  <c r="B334" i="4"/>
  <c r="D3" i="1" s="1"/>
  <c r="M46" i="4"/>
  <c r="D180" i="2"/>
  <c r="U54" i="4"/>
  <c r="D100" i="2"/>
  <c r="Q58" i="4"/>
  <c r="D20" i="2"/>
  <c r="M62" i="4"/>
  <c r="B350" i="4"/>
  <c r="D19" i="1" s="1"/>
  <c r="L107" i="5"/>
  <c r="C338" i="5" s="1"/>
  <c r="C26" i="1" s="1"/>
  <c r="C183" i="2"/>
  <c r="U57" i="5"/>
  <c r="C117" i="2"/>
  <c r="R54" i="5"/>
  <c r="C95" i="2"/>
  <c r="Q53" i="5"/>
  <c r="C29" i="2"/>
  <c r="N50" i="5"/>
  <c r="C7" i="2"/>
  <c r="M49" i="5"/>
  <c r="B338" i="5"/>
  <c r="C6" i="1" s="1"/>
  <c r="L105" i="9"/>
  <c r="L68" i="9"/>
  <c r="B152" i="2"/>
  <c r="T47" i="9"/>
  <c r="B47" i="2"/>
  <c r="O47" i="9"/>
  <c r="L72" i="6"/>
  <c r="L201" i="4"/>
  <c r="L236" i="5"/>
  <c r="C368" i="5" s="1"/>
  <c r="C114" i="2"/>
  <c r="R51" i="5"/>
  <c r="C26" i="2"/>
  <c r="N47" i="5"/>
  <c r="C20" i="2"/>
  <c r="B351" i="5"/>
  <c r="C19" i="1" s="1"/>
  <c r="M62" i="5"/>
  <c r="L76" i="5"/>
  <c r="C131" i="2"/>
  <c r="S47" i="5"/>
  <c r="C152" i="2"/>
  <c r="T47" i="5"/>
  <c r="C51" i="2"/>
  <c r="O51" i="5"/>
  <c r="C72" i="2"/>
  <c r="P51" i="5"/>
  <c r="C130" i="2"/>
  <c r="S46" i="5"/>
  <c r="K230" i="5"/>
  <c r="J230" i="5"/>
  <c r="I230" i="5"/>
  <c r="H230" i="5"/>
  <c r="D230" i="5"/>
  <c r="C230" i="5"/>
  <c r="K205" i="5"/>
  <c r="J205" i="5"/>
  <c r="I205" i="5"/>
  <c r="H205" i="5"/>
  <c r="G205" i="5"/>
  <c r="F205" i="5"/>
  <c r="F230" i="5"/>
  <c r="E205" i="5"/>
  <c r="D205" i="5"/>
  <c r="C205" i="5"/>
  <c r="L205" i="5" s="1"/>
  <c r="G230" i="5"/>
  <c r="E230" i="5"/>
  <c r="C58" i="2"/>
  <c r="O58" i="5"/>
  <c r="L205" i="8"/>
  <c r="E146" i="2"/>
  <c r="S62" i="6"/>
  <c r="E130" i="2"/>
  <c r="S46" i="6"/>
  <c r="E109" i="2"/>
  <c r="R46" i="6"/>
  <c r="E50" i="2"/>
  <c r="O50" i="6"/>
  <c r="L318" i="6"/>
  <c r="C277" i="6"/>
  <c r="E357" i="6" s="1"/>
  <c r="E138" i="2"/>
  <c r="S54" i="6"/>
  <c r="E159" i="2"/>
  <c r="T54" i="6"/>
  <c r="E33" i="2"/>
  <c r="N54" i="6"/>
  <c r="E79" i="2"/>
  <c r="P58" i="6"/>
  <c r="E16" i="2"/>
  <c r="B346" i="6"/>
  <c r="E15" i="1" s="1"/>
  <c r="M58" i="6"/>
  <c r="E167" i="2"/>
  <c r="T62" i="6"/>
  <c r="E83" i="2"/>
  <c r="P62" i="6"/>
  <c r="E104" i="2"/>
  <c r="Q62" i="6"/>
  <c r="E125" i="2"/>
  <c r="R62" i="6"/>
  <c r="E112" i="2"/>
  <c r="R49" i="6"/>
  <c r="E49" i="2"/>
  <c r="O49" i="6"/>
  <c r="K229" i="6"/>
  <c r="J229" i="6"/>
  <c r="I229" i="6"/>
  <c r="H229" i="6"/>
  <c r="G229" i="6"/>
  <c r="F229" i="6"/>
  <c r="E229" i="6"/>
  <c r="D229" i="6"/>
  <c r="C229" i="6"/>
  <c r="K204" i="6"/>
  <c r="J204" i="6"/>
  <c r="I204" i="6"/>
  <c r="H204" i="6"/>
  <c r="G204" i="6"/>
  <c r="F204" i="6"/>
  <c r="E204" i="6"/>
  <c r="D204" i="6"/>
  <c r="C204" i="6"/>
  <c r="L204" i="6" s="1"/>
  <c r="I205" i="6"/>
  <c r="E205" i="6"/>
  <c r="K205" i="6"/>
  <c r="G205" i="6"/>
  <c r="C205" i="6"/>
  <c r="E36" i="2"/>
  <c r="N57" i="6"/>
  <c r="E124" i="2"/>
  <c r="R61" i="6"/>
  <c r="E82" i="2"/>
  <c r="P61" i="6"/>
  <c r="D102" i="2"/>
  <c r="Q60" i="4"/>
  <c r="D59" i="2"/>
  <c r="O59" i="4"/>
  <c r="C283" i="4"/>
  <c r="E363" i="4" s="1"/>
  <c r="L324" i="4"/>
  <c r="L230" i="4"/>
  <c r="C361" i="4" s="1"/>
  <c r="L106" i="4"/>
  <c r="C336" i="4" s="1"/>
  <c r="D25" i="1" s="1"/>
  <c r="D178" i="2"/>
  <c r="U52" i="4"/>
  <c r="D136" i="2"/>
  <c r="S52" i="4"/>
  <c r="D35" i="2"/>
  <c r="N56" i="4"/>
  <c r="D77" i="2"/>
  <c r="P56" i="4"/>
  <c r="D56" i="2"/>
  <c r="O56" i="4"/>
  <c r="D39" i="2"/>
  <c r="N60" i="4"/>
  <c r="D173" i="2"/>
  <c r="U47" i="4"/>
  <c r="K227" i="4"/>
  <c r="J227" i="4"/>
  <c r="I227" i="4"/>
  <c r="H227" i="4"/>
  <c r="G227" i="4"/>
  <c r="F227" i="4"/>
  <c r="E227" i="4"/>
  <c r="D227" i="4"/>
  <c r="C227" i="4"/>
  <c r="K202" i="4"/>
  <c r="J202" i="4"/>
  <c r="I202" i="4"/>
  <c r="H202" i="4"/>
  <c r="G202" i="4"/>
  <c r="F202" i="4"/>
  <c r="E202" i="4"/>
  <c r="D202" i="4"/>
  <c r="C202" i="4"/>
  <c r="K228" i="4"/>
  <c r="J228" i="4"/>
  <c r="I228" i="4"/>
  <c r="H228" i="4"/>
  <c r="G228" i="4"/>
  <c r="F228" i="4"/>
  <c r="E228" i="4"/>
  <c r="D228" i="4"/>
  <c r="C228" i="4"/>
  <c r="L228" i="4" s="1"/>
  <c r="C359" i="4" s="1"/>
  <c r="K203" i="4"/>
  <c r="J203" i="4"/>
  <c r="I203" i="4"/>
  <c r="H203" i="4"/>
  <c r="G203" i="4"/>
  <c r="F203" i="4"/>
  <c r="E203" i="4"/>
  <c r="D203" i="4"/>
  <c r="C203" i="4"/>
  <c r="D139" i="2"/>
  <c r="S55" i="4"/>
  <c r="D17" i="2"/>
  <c r="B347" i="4"/>
  <c r="D16" i="1" s="1"/>
  <c r="M59" i="4"/>
  <c r="L237" i="5"/>
  <c r="C369" i="5" s="1"/>
  <c r="C40" i="3" s="1"/>
  <c r="C123" i="2"/>
  <c r="R60" i="5"/>
  <c r="C35" i="2"/>
  <c r="N56" i="5"/>
  <c r="L211" i="5"/>
  <c r="C153" i="2"/>
  <c r="T48" i="5"/>
  <c r="C90" i="2"/>
  <c r="Q48" i="5"/>
  <c r="L110" i="5"/>
  <c r="C341" i="5" s="1"/>
  <c r="C29" i="1" s="1"/>
  <c r="C161" i="2"/>
  <c r="T56" i="5"/>
  <c r="C98" i="2"/>
  <c r="Q56" i="5"/>
  <c r="L118" i="5"/>
  <c r="C349" i="5" s="1"/>
  <c r="C37" i="1" s="1"/>
  <c r="L228" i="6"/>
  <c r="C359" i="6" s="1"/>
  <c r="L117" i="5"/>
  <c r="C348" i="5" s="1"/>
  <c r="C36" i="1" s="1"/>
  <c r="C185" i="2"/>
  <c r="U59" i="5"/>
  <c r="C97" i="2"/>
  <c r="Q55" i="5"/>
  <c r="C9" i="2"/>
  <c r="B340" i="5"/>
  <c r="C8" i="1" s="1"/>
  <c r="M51" i="5"/>
  <c r="F198" i="5"/>
  <c r="J198" i="5"/>
  <c r="E223" i="5"/>
  <c r="L199" i="6"/>
  <c r="B339" i="5"/>
  <c r="C7" i="1" s="1"/>
  <c r="E231" i="5"/>
  <c r="H206" i="5"/>
  <c r="C231" i="5"/>
  <c r="E206" i="5"/>
  <c r="K231" i="5"/>
  <c r="B82" i="2"/>
  <c r="P61" i="9"/>
  <c r="B99" i="2"/>
  <c r="Q57" i="9"/>
  <c r="L225" i="9"/>
  <c r="C352" i="9" s="1"/>
  <c r="L116" i="9"/>
  <c r="B187" i="2"/>
  <c r="U61" i="9"/>
  <c r="B140" i="2"/>
  <c r="S56" i="9"/>
  <c r="B93" i="2"/>
  <c r="Q51" i="9"/>
  <c r="B53" i="2"/>
  <c r="O53" i="9"/>
  <c r="B5" i="2"/>
  <c r="M47" i="9"/>
  <c r="B96" i="2"/>
  <c r="Q54" i="9"/>
  <c r="B142" i="2"/>
  <c r="S58" i="9"/>
  <c r="B62" i="2"/>
  <c r="O62" i="9"/>
  <c r="B41" i="2"/>
  <c r="N62" i="9"/>
  <c r="L73" i="9"/>
  <c r="L210" i="6"/>
  <c r="B136" i="2"/>
  <c r="S52" i="9"/>
  <c r="B97" i="2"/>
  <c r="Q55" i="9"/>
  <c r="B80" i="2"/>
  <c r="P59" i="9"/>
  <c r="B32" i="2"/>
  <c r="N53" i="9"/>
  <c r="L70" i="9"/>
  <c r="L78" i="9"/>
  <c r="H232" i="9"/>
  <c r="G232" i="9"/>
  <c r="F232" i="9"/>
  <c r="E232" i="9"/>
  <c r="D232" i="9"/>
  <c r="C232" i="9"/>
  <c r="F207" i="9"/>
  <c r="E207" i="9"/>
  <c r="D207" i="9"/>
  <c r="C207" i="9"/>
  <c r="K207" i="9"/>
  <c r="J207" i="9"/>
  <c r="I207" i="9"/>
  <c r="H207" i="9"/>
  <c r="G207" i="9"/>
  <c r="L207" i="9" s="1"/>
  <c r="K232" i="9"/>
  <c r="J232" i="9"/>
  <c r="I232" i="9"/>
  <c r="B90" i="2"/>
  <c r="Q48" i="9"/>
  <c r="B73" i="2"/>
  <c r="P52" i="9"/>
  <c r="B161" i="2"/>
  <c r="T56" i="9"/>
  <c r="B77" i="2"/>
  <c r="P56" i="9"/>
  <c r="B30" i="2"/>
  <c r="N51" i="9"/>
  <c r="H236" i="9"/>
  <c r="G236" i="9"/>
  <c r="F236" i="9"/>
  <c r="E236" i="9"/>
  <c r="D236" i="9"/>
  <c r="C236" i="9"/>
  <c r="F211" i="9"/>
  <c r="E211" i="9"/>
  <c r="D211" i="9"/>
  <c r="C211" i="9"/>
  <c r="K236" i="9"/>
  <c r="J236" i="9"/>
  <c r="I236" i="9"/>
  <c r="K211" i="9"/>
  <c r="I211" i="9"/>
  <c r="G211" i="9"/>
  <c r="H211" i="9"/>
  <c r="F212" i="9"/>
  <c r="J211" i="9"/>
  <c r="D212" i="9"/>
  <c r="L212" i="9" s="1"/>
  <c r="L79" i="9"/>
  <c r="B145" i="2"/>
  <c r="S61" i="9"/>
  <c r="L228" i="9"/>
  <c r="C355" i="9" s="1"/>
  <c r="L209" i="9"/>
  <c r="B116" i="2"/>
  <c r="R53" i="9"/>
  <c r="B40" i="2"/>
  <c r="N61" i="9"/>
  <c r="C289" i="9"/>
  <c r="E365" i="9" s="1"/>
  <c r="F233" i="9"/>
  <c r="H208" i="9"/>
  <c r="C208" i="9"/>
  <c r="L208" i="9" s="1"/>
  <c r="I233" i="9"/>
  <c r="L224" i="9"/>
  <c r="C351" i="9" s="1"/>
  <c r="K237" i="9"/>
  <c r="L237" i="9" s="1"/>
  <c r="C364" i="9" s="1"/>
  <c r="L230" i="9"/>
  <c r="C357" i="9" s="1"/>
  <c r="G95" i="2"/>
  <c r="Q53" i="8"/>
  <c r="M57" i="8"/>
  <c r="B345" i="8"/>
  <c r="G14" i="1" s="1"/>
  <c r="L329" i="8"/>
  <c r="C288" i="8"/>
  <c r="E368" i="8" s="1"/>
  <c r="L119" i="8"/>
  <c r="C349" i="8" s="1"/>
  <c r="G38" i="1" s="1"/>
  <c r="L229" i="7"/>
  <c r="C360" i="7" s="1"/>
  <c r="L204" i="7"/>
  <c r="L78" i="21"/>
  <c r="L82" i="21"/>
  <c r="L204" i="21"/>
  <c r="G155" i="2"/>
  <c r="T50" i="8"/>
  <c r="G116" i="2"/>
  <c r="R53" i="8"/>
  <c r="G83" i="2"/>
  <c r="P62" i="8"/>
  <c r="B342" i="8"/>
  <c r="G11" i="1" s="1"/>
  <c r="M54" i="8"/>
  <c r="G25" i="2"/>
  <c r="N46" i="8"/>
  <c r="G113" i="2"/>
  <c r="R50" i="8"/>
  <c r="G41" i="2"/>
  <c r="N62" i="8"/>
  <c r="B350" i="8"/>
  <c r="G19" i="1" s="1"/>
  <c r="A340" i="7"/>
  <c r="A358" i="7"/>
  <c r="L213" i="7"/>
  <c r="S59" i="7"/>
  <c r="F143" i="2"/>
  <c r="E187" i="2"/>
  <c r="U61" i="6"/>
  <c r="E103" i="2"/>
  <c r="Q61" i="6"/>
  <c r="E19" i="2"/>
  <c r="B349" i="6"/>
  <c r="E18" i="1" s="1"/>
  <c r="M61" i="6"/>
  <c r="M54" i="21"/>
  <c r="B337" i="21"/>
  <c r="M58" i="21"/>
  <c r="B341" i="21"/>
  <c r="L118" i="21"/>
  <c r="C345" i="21" s="1"/>
  <c r="K206" i="21"/>
  <c r="J206" i="21"/>
  <c r="I206" i="21"/>
  <c r="H206" i="21"/>
  <c r="G206" i="21"/>
  <c r="F206" i="21"/>
  <c r="E206" i="21"/>
  <c r="D206" i="21"/>
  <c r="C206" i="21"/>
  <c r="L206" i="21" s="1"/>
  <c r="K231" i="21"/>
  <c r="J231" i="21"/>
  <c r="I231" i="21"/>
  <c r="H231" i="21"/>
  <c r="G231" i="21"/>
  <c r="F231" i="21"/>
  <c r="E231" i="21"/>
  <c r="D231" i="21"/>
  <c r="C231" i="21"/>
  <c r="L78" i="8"/>
  <c r="E115" i="2"/>
  <c r="R52" i="6"/>
  <c r="E10" i="2"/>
  <c r="M52" i="6"/>
  <c r="B340" i="6"/>
  <c r="E9" i="1" s="1"/>
  <c r="L236" i="6"/>
  <c r="C367" i="6" s="1"/>
  <c r="E153" i="2"/>
  <c r="T48" i="6"/>
  <c r="E73" i="2"/>
  <c r="P52" i="6"/>
  <c r="L118" i="6"/>
  <c r="C348" i="6" s="1"/>
  <c r="E37" i="1" s="1"/>
  <c r="L71" i="8"/>
  <c r="L204" i="8"/>
  <c r="E94" i="2"/>
  <c r="Q52" i="6"/>
  <c r="D122" i="2"/>
  <c r="R59" i="4"/>
  <c r="D38" i="2"/>
  <c r="N59" i="4"/>
  <c r="G101" i="2"/>
  <c r="Q59" i="8"/>
  <c r="G111" i="2"/>
  <c r="R48" i="8"/>
  <c r="G157" i="2"/>
  <c r="T52" i="8"/>
  <c r="G77" i="2"/>
  <c r="P56" i="8"/>
  <c r="L114" i="8"/>
  <c r="C344" i="8" s="1"/>
  <c r="G33" i="1" s="1"/>
  <c r="B348" i="8"/>
  <c r="G17" i="1" s="1"/>
  <c r="M60" i="8"/>
  <c r="G60" i="2"/>
  <c r="O60" i="8"/>
  <c r="G81" i="2"/>
  <c r="P60" i="8"/>
  <c r="G26" i="2"/>
  <c r="N47" i="8"/>
  <c r="G89" i="2"/>
  <c r="Q47" i="8"/>
  <c r="G156" i="2"/>
  <c r="T51" i="8"/>
  <c r="G177" i="2"/>
  <c r="U51" i="8"/>
  <c r="G97" i="2"/>
  <c r="Q55" i="8"/>
  <c r="G160" i="2"/>
  <c r="T55" i="8"/>
  <c r="G122" i="2"/>
  <c r="R59" i="8"/>
  <c r="E110" i="2"/>
  <c r="R47" i="6"/>
  <c r="E47" i="2"/>
  <c r="O47" i="6"/>
  <c r="E51" i="2"/>
  <c r="O51" i="6"/>
  <c r="E34" i="2"/>
  <c r="N55" i="6"/>
  <c r="L117" i="6"/>
  <c r="C347" i="6" s="1"/>
  <c r="E36" i="1" s="1"/>
  <c r="E143" i="2"/>
  <c r="S59" i="6"/>
  <c r="L230" i="6"/>
  <c r="C361" i="6" s="1"/>
  <c r="L107" i="4"/>
  <c r="C337" i="4" s="1"/>
  <c r="D26" i="1" s="1"/>
  <c r="D61" i="2"/>
  <c r="O61" i="4"/>
  <c r="D158" i="2"/>
  <c r="T53" i="4"/>
  <c r="D78" i="2"/>
  <c r="P57" i="4"/>
  <c r="L329" i="4"/>
  <c r="C288" i="4"/>
  <c r="E368" i="4" s="1"/>
  <c r="C124" i="2"/>
  <c r="R61" i="5"/>
  <c r="C40" i="2"/>
  <c r="N61" i="5"/>
  <c r="L329" i="5"/>
  <c r="C288" i="5"/>
  <c r="E369" i="5" s="1"/>
  <c r="G35" i="2"/>
  <c r="N56" i="8"/>
  <c r="L226" i="8"/>
  <c r="C357" i="8" s="1"/>
  <c r="L236" i="7"/>
  <c r="C367" i="7" s="1"/>
  <c r="L224" i="7"/>
  <c r="C355" i="7" s="1"/>
  <c r="L202" i="6"/>
  <c r="L207" i="4"/>
  <c r="L119" i="4"/>
  <c r="C349" i="4" s="1"/>
  <c r="D38" i="1" s="1"/>
  <c r="D134" i="2"/>
  <c r="S50" i="4"/>
  <c r="D95" i="2"/>
  <c r="Q53" i="4"/>
  <c r="D62" i="2"/>
  <c r="O62" i="4"/>
  <c r="C281" i="4"/>
  <c r="E361" i="4" s="1"/>
  <c r="L322" i="4"/>
  <c r="D172" i="2"/>
  <c r="U46" i="4"/>
  <c r="D92" i="2"/>
  <c r="Q50" i="4"/>
  <c r="D12" i="2"/>
  <c r="B342" i="4"/>
  <c r="D11" i="1" s="1"/>
  <c r="M54" i="4"/>
  <c r="D188" i="2"/>
  <c r="U62" i="4"/>
  <c r="L115" i="5"/>
  <c r="C346" i="5" s="1"/>
  <c r="C34" i="1" s="1"/>
  <c r="C175" i="2"/>
  <c r="U49" i="5"/>
  <c r="C109" i="2"/>
  <c r="R46" i="5"/>
  <c r="C103" i="2"/>
  <c r="Q61" i="5"/>
  <c r="C37" i="2"/>
  <c r="N58" i="5"/>
  <c r="C15" i="2"/>
  <c r="M57" i="5"/>
  <c r="B346" i="5"/>
  <c r="C14" i="1" s="1"/>
  <c r="C281" i="5"/>
  <c r="E362" i="5" s="1"/>
  <c r="L322" i="5"/>
  <c r="L113" i="9"/>
  <c r="L76" i="9"/>
  <c r="B160" i="2"/>
  <c r="T55" i="9"/>
  <c r="B55" i="2"/>
  <c r="O55" i="9"/>
  <c r="L80" i="6"/>
  <c r="C282" i="4"/>
  <c r="E362" i="4" s="1"/>
  <c r="L212" i="5"/>
  <c r="C180" i="2"/>
  <c r="U54" i="5"/>
  <c r="C92" i="2"/>
  <c r="Q50" i="5"/>
  <c r="C4" i="2"/>
  <c r="B335" i="5"/>
  <c r="C3" i="1" s="1"/>
  <c r="M46" i="5"/>
  <c r="L68" i="5"/>
  <c r="C139" i="2"/>
  <c r="S55" i="5"/>
  <c r="C160" i="2"/>
  <c r="T55" i="5"/>
  <c r="C59" i="2"/>
  <c r="O59" i="5"/>
  <c r="C80" i="2"/>
  <c r="P59" i="5"/>
  <c r="H223" i="5"/>
  <c r="J223" i="5"/>
  <c r="C50" i="2"/>
  <c r="O50" i="5"/>
  <c r="C138" i="2"/>
  <c r="S54" i="5"/>
  <c r="C62" i="2"/>
  <c r="O62" i="5"/>
  <c r="C289" i="8"/>
  <c r="E369" i="8" s="1"/>
  <c r="L211" i="8"/>
  <c r="L235" i="8"/>
  <c r="C366" i="8" s="1"/>
  <c r="E151" i="2"/>
  <c r="T46" i="6"/>
  <c r="K233" i="6"/>
  <c r="J233" i="6"/>
  <c r="I233" i="6"/>
  <c r="H233" i="6"/>
  <c r="G233" i="6"/>
  <c r="F233" i="6"/>
  <c r="E233" i="6"/>
  <c r="D233" i="6"/>
  <c r="C233" i="6"/>
  <c r="K208" i="6"/>
  <c r="J208" i="6"/>
  <c r="I208" i="6"/>
  <c r="H208" i="6"/>
  <c r="G208" i="6"/>
  <c r="F208" i="6"/>
  <c r="E208" i="6"/>
  <c r="D208" i="6"/>
  <c r="C208" i="6"/>
  <c r="K209" i="6"/>
  <c r="G209" i="6"/>
  <c r="C209" i="6"/>
  <c r="I209" i="6"/>
  <c r="E209" i="6"/>
  <c r="E172" i="2"/>
  <c r="U46" i="6"/>
  <c r="E176" i="2"/>
  <c r="U50" i="6"/>
  <c r="E29" i="2"/>
  <c r="N50" i="6"/>
  <c r="L322" i="6"/>
  <c r="C281" i="6"/>
  <c r="E361" i="6" s="1"/>
  <c r="E100" i="2"/>
  <c r="Q58" i="6"/>
  <c r="L116" i="6"/>
  <c r="C346" i="6" s="1"/>
  <c r="E35" i="1" s="1"/>
  <c r="E121" i="2"/>
  <c r="R58" i="6"/>
  <c r="E133" i="2"/>
  <c r="S49" i="6"/>
  <c r="E53" i="2"/>
  <c r="O53" i="6"/>
  <c r="E32" i="2"/>
  <c r="N53" i="6"/>
  <c r="E78" i="2"/>
  <c r="P57" i="6"/>
  <c r="E61" i="2"/>
  <c r="O61" i="6"/>
  <c r="D186" i="2"/>
  <c r="U60" i="4"/>
  <c r="C289" i="4"/>
  <c r="E369" i="4" s="1"/>
  <c r="L316" i="4"/>
  <c r="C275" i="4"/>
  <c r="E355" i="4" s="1"/>
  <c r="D6" i="2"/>
  <c r="B336" i="4"/>
  <c r="D5" i="1" s="1"/>
  <c r="M48" i="4"/>
  <c r="D48" i="2"/>
  <c r="O48" i="4"/>
  <c r="C279" i="4"/>
  <c r="E359" i="4" s="1"/>
  <c r="L320" i="4"/>
  <c r="L114" i="4"/>
  <c r="C344" i="4" s="1"/>
  <c r="D33" i="1" s="1"/>
  <c r="D123" i="2"/>
  <c r="R60" i="4"/>
  <c r="L118" i="4"/>
  <c r="C348" i="4" s="1"/>
  <c r="D37" i="1" s="1"/>
  <c r="D144" i="2"/>
  <c r="S60" i="4"/>
  <c r="K223" i="4"/>
  <c r="J223" i="4"/>
  <c r="I223" i="4"/>
  <c r="H223" i="4"/>
  <c r="G223" i="4"/>
  <c r="F223" i="4"/>
  <c r="E223" i="4"/>
  <c r="D223" i="4"/>
  <c r="C223" i="4"/>
  <c r="K198" i="4"/>
  <c r="J198" i="4"/>
  <c r="I198" i="4"/>
  <c r="H198" i="4"/>
  <c r="G198" i="4"/>
  <c r="F198" i="4"/>
  <c r="E198" i="4"/>
  <c r="D198" i="4"/>
  <c r="C198" i="4"/>
  <c r="L198" i="4" s="1"/>
  <c r="D51" i="2"/>
  <c r="O51" i="4"/>
  <c r="D177" i="2"/>
  <c r="U51" i="4"/>
  <c r="D160" i="2"/>
  <c r="T55" i="4"/>
  <c r="L113" i="5"/>
  <c r="C344" i="5" s="1"/>
  <c r="C32" i="1" s="1"/>
  <c r="C181" i="2"/>
  <c r="U55" i="5"/>
  <c r="C101" i="2"/>
  <c r="Q59" i="5"/>
  <c r="C13" i="2"/>
  <c r="B344" i="5"/>
  <c r="C12" i="1" s="1"/>
  <c r="M55" i="5"/>
  <c r="L327" i="5"/>
  <c r="C286" i="5"/>
  <c r="E367" i="5" s="1"/>
  <c r="L106" i="5"/>
  <c r="C337" i="5" s="1"/>
  <c r="C25" i="1" s="1"/>
  <c r="C157" i="2"/>
  <c r="T52" i="5"/>
  <c r="C94" i="2"/>
  <c r="Q52" i="5"/>
  <c r="L114" i="5"/>
  <c r="C345" i="5" s="1"/>
  <c r="C33" i="1" s="1"/>
  <c r="C165" i="2"/>
  <c r="T60" i="5"/>
  <c r="C102" i="2"/>
  <c r="Q60" i="5"/>
  <c r="L206" i="9"/>
  <c r="L231" i="9"/>
  <c r="C358" i="9" s="1"/>
  <c r="C287" i="6"/>
  <c r="E367" i="6" s="1"/>
  <c r="L229" i="4"/>
  <c r="C360" i="4" s="1"/>
  <c r="C163" i="2"/>
  <c r="T58" i="5"/>
  <c r="C75" i="2"/>
  <c r="P54" i="5"/>
  <c r="L315" i="5"/>
  <c r="C274" i="5"/>
  <c r="E355" i="5" s="1"/>
  <c r="H198" i="5"/>
  <c r="C223" i="5"/>
  <c r="C198" i="5"/>
  <c r="L203" i="5"/>
  <c r="F206" i="5"/>
  <c r="J206" i="5"/>
  <c r="C206" i="5"/>
  <c r="I231" i="5"/>
  <c r="B162" i="2"/>
  <c r="T57" i="9"/>
  <c r="B10" i="2"/>
  <c r="M52" i="9"/>
  <c r="B133" i="2"/>
  <c r="S49" i="9"/>
  <c r="B91" i="2"/>
  <c r="Q49" i="9"/>
  <c r="L115" i="9"/>
  <c r="B57" i="2"/>
  <c r="O57" i="9"/>
  <c r="C285" i="9"/>
  <c r="E361" i="9" s="1"/>
  <c r="L200" i="9"/>
  <c r="L213" i="9"/>
  <c r="B343" i="6"/>
  <c r="E12" i="1" s="1"/>
  <c r="L71" i="9"/>
  <c r="B173" i="2"/>
  <c r="U47" i="9"/>
  <c r="B163" i="2"/>
  <c r="T58" i="9"/>
  <c r="B115" i="2"/>
  <c r="R52" i="9"/>
  <c r="B76" i="2"/>
  <c r="P55" i="9"/>
  <c r="B28" i="2"/>
  <c r="N49" i="9"/>
  <c r="B20" i="2"/>
  <c r="B347" i="9"/>
  <c r="B19" i="1" s="1"/>
  <c r="M62" i="9"/>
  <c r="L210" i="9"/>
  <c r="L235" i="9"/>
  <c r="C362" i="9" s="1"/>
  <c r="L104" i="9"/>
  <c r="B46" i="2"/>
  <c r="O46" i="9"/>
  <c r="B130" i="2"/>
  <c r="S46" i="9"/>
  <c r="B8" i="2"/>
  <c r="M50" i="9"/>
  <c r="B29" i="2"/>
  <c r="N50" i="9"/>
  <c r="L112" i="9"/>
  <c r="B33" i="2"/>
  <c r="N54" i="9"/>
  <c r="L212" i="4"/>
  <c r="L206" i="4"/>
  <c r="C275" i="5"/>
  <c r="E356" i="5" s="1"/>
  <c r="L203" i="9"/>
  <c r="L66" i="9"/>
  <c r="B119" i="2"/>
  <c r="R56" i="9"/>
  <c r="B56" i="2"/>
  <c r="O56" i="9"/>
  <c r="B9" i="2"/>
  <c r="M51" i="9"/>
  <c r="L202" i="9"/>
  <c r="L227" i="9"/>
  <c r="C354" i="9" s="1"/>
  <c r="B174" i="2"/>
  <c r="U48" i="9"/>
  <c r="B144" i="2"/>
  <c r="S60" i="9"/>
  <c r="B81" i="2"/>
  <c r="P60" i="9"/>
  <c r="B13" i="2"/>
  <c r="M55" i="9"/>
  <c r="B122" i="2"/>
  <c r="R59" i="9"/>
  <c r="B179" i="2"/>
  <c r="U53" i="9"/>
  <c r="L234" i="9"/>
  <c r="C361" i="9" s="1"/>
  <c r="B11" i="2"/>
  <c r="M53" i="9"/>
  <c r="B103" i="2"/>
  <c r="Q61" i="9"/>
  <c r="L204" i="9"/>
  <c r="D233" i="9"/>
  <c r="L233" i="9" s="1"/>
  <c r="C360" i="9" s="1"/>
  <c r="H233" i="9"/>
  <c r="J208" i="9"/>
  <c r="E208" i="9"/>
  <c r="K233" i="9"/>
  <c r="L81" i="9"/>
  <c r="L68" i="7"/>
  <c r="L72" i="7"/>
  <c r="L76" i="7"/>
  <c r="L80" i="7"/>
  <c r="L67" i="7"/>
  <c r="L71" i="7"/>
  <c r="L75" i="7"/>
  <c r="L79" i="7"/>
  <c r="L66" i="7"/>
  <c r="L70" i="7"/>
  <c r="L74" i="7"/>
  <c r="L78" i="7"/>
  <c r="L82" i="7"/>
  <c r="L106" i="7"/>
  <c r="C336" i="7" s="1"/>
  <c r="F25" i="1" s="1"/>
  <c r="L108" i="7"/>
  <c r="C338" i="7" s="1"/>
  <c r="F27" i="1" s="1"/>
  <c r="L110" i="7"/>
  <c r="C340" i="7" s="1"/>
  <c r="F29" i="1" s="1"/>
  <c r="L112" i="7"/>
  <c r="C342" i="7" s="1"/>
  <c r="F31" i="1" s="1"/>
  <c r="L114" i="7"/>
  <c r="C344" i="7" s="1"/>
  <c r="F33" i="1" s="1"/>
  <c r="L116" i="7"/>
  <c r="C346" i="7" s="1"/>
  <c r="F35" i="1" s="1"/>
  <c r="L118" i="7"/>
  <c r="C348" i="7" s="1"/>
  <c r="F37" i="1" s="1"/>
  <c r="L120" i="7"/>
  <c r="C350" i="7" s="1"/>
  <c r="F39" i="1" s="1"/>
  <c r="L104" i="7"/>
  <c r="C334" i="7" s="1"/>
  <c r="F23" i="1" s="1"/>
  <c r="L66" i="4"/>
  <c r="L70" i="4"/>
  <c r="L74" i="4"/>
  <c r="L78" i="4"/>
  <c r="L69" i="4"/>
  <c r="L73" i="4"/>
  <c r="L77" i="4"/>
  <c r="L81" i="4"/>
  <c r="L68" i="4"/>
  <c r="L72" i="4"/>
  <c r="L76" i="4"/>
  <c r="L80" i="4"/>
  <c r="L71" i="4"/>
  <c r="L75" i="4"/>
  <c r="L79" i="4"/>
  <c r="B202" i="23"/>
  <c r="C202" i="23"/>
  <c r="D202" i="23"/>
  <c r="E202" i="23"/>
  <c r="F202" i="23"/>
  <c r="G202" i="23"/>
  <c r="H202" i="23"/>
  <c r="I202" i="23"/>
  <c r="B203" i="23"/>
  <c r="C203" i="23"/>
  <c r="D203" i="23"/>
  <c r="E203" i="23"/>
  <c r="F203" i="23"/>
  <c r="G203" i="23"/>
  <c r="H203" i="23"/>
  <c r="I203" i="23"/>
  <c r="B204" i="23"/>
  <c r="C204" i="23"/>
  <c r="D204" i="23"/>
  <c r="E204" i="23"/>
  <c r="F204" i="23"/>
  <c r="G204" i="23"/>
  <c r="H204" i="23"/>
  <c r="I204" i="23"/>
  <c r="B205" i="23"/>
  <c r="C205" i="23"/>
  <c r="D205" i="23"/>
  <c r="E205" i="23"/>
  <c r="F205" i="23"/>
  <c r="G205" i="23"/>
  <c r="H205" i="23"/>
  <c r="I205" i="23"/>
  <c r="B202" i="17"/>
  <c r="C202" i="17"/>
  <c r="D202" i="17"/>
  <c r="E202" i="17"/>
  <c r="F202" i="17"/>
  <c r="G202" i="17"/>
  <c r="H202" i="17"/>
  <c r="I202" i="17"/>
  <c r="B203" i="17"/>
  <c r="C203" i="17"/>
  <c r="D203" i="17"/>
  <c r="E203" i="17"/>
  <c r="F203" i="17"/>
  <c r="G203" i="17"/>
  <c r="H203" i="17"/>
  <c r="I203" i="17"/>
  <c r="B204" i="17"/>
  <c r="C204" i="17"/>
  <c r="D204" i="17"/>
  <c r="E204" i="17"/>
  <c r="F204" i="17"/>
  <c r="G204" i="17"/>
  <c r="H204" i="17"/>
  <c r="I204" i="17"/>
  <c r="B205" i="17"/>
  <c r="C205" i="17"/>
  <c r="D205" i="17"/>
  <c r="E205" i="17"/>
  <c r="F205" i="17"/>
  <c r="G205" i="17"/>
  <c r="H205" i="17"/>
  <c r="I205" i="17"/>
  <c r="B202" i="16"/>
  <c r="C202" i="16"/>
  <c r="D202" i="16"/>
  <c r="E202" i="16"/>
  <c r="F202" i="16"/>
  <c r="G202" i="16"/>
  <c r="H202" i="16"/>
  <c r="I202" i="16"/>
  <c r="B203" i="16"/>
  <c r="C203" i="16"/>
  <c r="D203" i="16"/>
  <c r="E203" i="16"/>
  <c r="F203" i="16"/>
  <c r="G203" i="16"/>
  <c r="H203" i="16"/>
  <c r="I203" i="16"/>
  <c r="B204" i="16"/>
  <c r="C204" i="16"/>
  <c r="D204" i="16"/>
  <c r="E204" i="16"/>
  <c r="F204" i="16"/>
  <c r="G204" i="16"/>
  <c r="H204" i="16"/>
  <c r="I204" i="16"/>
  <c r="B205" i="16"/>
  <c r="C205" i="16"/>
  <c r="D205" i="16"/>
  <c r="E205" i="16"/>
  <c r="F205" i="16"/>
  <c r="G205" i="16"/>
  <c r="H205" i="16"/>
  <c r="I205" i="16"/>
  <c r="B202" i="15"/>
  <c r="C202" i="15"/>
  <c r="D202" i="15"/>
  <c r="E202" i="15"/>
  <c r="F202" i="15"/>
  <c r="G202" i="15"/>
  <c r="H202" i="15"/>
  <c r="I202" i="15"/>
  <c r="B203" i="15"/>
  <c r="C203" i="15"/>
  <c r="D203" i="15"/>
  <c r="E203" i="15"/>
  <c r="F203" i="15"/>
  <c r="G203" i="15"/>
  <c r="H203" i="15"/>
  <c r="I203" i="15"/>
  <c r="B204" i="15"/>
  <c r="C204" i="15"/>
  <c r="D204" i="15"/>
  <c r="E204" i="15"/>
  <c r="F204" i="15"/>
  <c r="G204" i="15"/>
  <c r="H204" i="15"/>
  <c r="I204" i="15"/>
  <c r="B205" i="15"/>
  <c r="C205" i="15"/>
  <c r="D205" i="15"/>
  <c r="E205" i="15"/>
  <c r="F205" i="15"/>
  <c r="G205" i="15"/>
  <c r="H205" i="15"/>
  <c r="I205" i="15"/>
  <c r="B202" i="14"/>
  <c r="C202" i="14"/>
  <c r="D202" i="14"/>
  <c r="E202" i="14"/>
  <c r="F202" i="14"/>
  <c r="G202" i="14"/>
  <c r="H202" i="14"/>
  <c r="I202" i="14"/>
  <c r="B203" i="14"/>
  <c r="C203" i="14"/>
  <c r="D203" i="14"/>
  <c r="E203" i="14"/>
  <c r="F203" i="14"/>
  <c r="G203" i="14"/>
  <c r="H203" i="14"/>
  <c r="I203" i="14"/>
  <c r="B204" i="14"/>
  <c r="C204" i="14"/>
  <c r="D204" i="14"/>
  <c r="E204" i="14"/>
  <c r="F204" i="14"/>
  <c r="G204" i="14"/>
  <c r="H204" i="14"/>
  <c r="I204" i="14"/>
  <c r="B205" i="14"/>
  <c r="C205" i="14"/>
  <c r="D205" i="14"/>
  <c r="E205" i="14"/>
  <c r="F205" i="14"/>
  <c r="G205" i="14"/>
  <c r="H205" i="14"/>
  <c r="I205" i="14"/>
  <c r="B202" i="13"/>
  <c r="C202" i="13"/>
  <c r="D202" i="13"/>
  <c r="E202" i="13"/>
  <c r="F202" i="13"/>
  <c r="G202" i="13"/>
  <c r="H202" i="13"/>
  <c r="I202" i="13"/>
  <c r="B203" i="13"/>
  <c r="C203" i="13"/>
  <c r="D203" i="13"/>
  <c r="E203" i="13"/>
  <c r="F203" i="13"/>
  <c r="G203" i="13"/>
  <c r="H203" i="13"/>
  <c r="I203" i="13"/>
  <c r="B204" i="13"/>
  <c r="C204" i="13"/>
  <c r="D204" i="13"/>
  <c r="E204" i="13"/>
  <c r="F204" i="13"/>
  <c r="G204" i="13"/>
  <c r="H204" i="13"/>
  <c r="I204" i="13"/>
  <c r="B205" i="13"/>
  <c r="C205" i="13"/>
  <c r="D205" i="13"/>
  <c r="E205" i="13"/>
  <c r="F205" i="13"/>
  <c r="G205" i="13"/>
  <c r="H205" i="13"/>
  <c r="I205" i="13"/>
  <c r="B202" i="12"/>
  <c r="C202" i="12"/>
  <c r="D202" i="12"/>
  <c r="E202" i="12"/>
  <c r="F202" i="12"/>
  <c r="G202" i="12"/>
  <c r="H202" i="12"/>
  <c r="I202" i="12"/>
  <c r="B203" i="12"/>
  <c r="C203" i="12"/>
  <c r="D203" i="12"/>
  <c r="E203" i="12"/>
  <c r="F203" i="12"/>
  <c r="G203" i="12"/>
  <c r="H203" i="12"/>
  <c r="I203" i="12"/>
  <c r="B204" i="12"/>
  <c r="C204" i="12"/>
  <c r="D204" i="12"/>
  <c r="E204" i="12"/>
  <c r="F204" i="12"/>
  <c r="G204" i="12"/>
  <c r="H204" i="12"/>
  <c r="I204" i="12"/>
  <c r="B205" i="12"/>
  <c r="C205" i="12"/>
  <c r="D205" i="12"/>
  <c r="E205" i="12"/>
  <c r="F205" i="12"/>
  <c r="G205" i="12"/>
  <c r="H205" i="12"/>
  <c r="I205" i="12"/>
  <c r="B219" i="10"/>
  <c r="K215" i="10" s="1"/>
  <c r="K213" i="10"/>
  <c r="K214" i="10"/>
  <c r="S214" i="10" s="1"/>
  <c r="K216" i="10"/>
  <c r="S216" i="10" s="1"/>
  <c r="B284" i="9" l="1"/>
  <c r="B360" i="9"/>
  <c r="B357" i="6"/>
  <c r="B277" i="6"/>
  <c r="B288" i="9"/>
  <c r="B364" i="9"/>
  <c r="B369" i="6"/>
  <c r="E18" i="3" s="1"/>
  <c r="B275" i="8"/>
  <c r="B355" i="8"/>
  <c r="B354" i="4"/>
  <c r="L208" i="6"/>
  <c r="B363" i="4"/>
  <c r="B283" i="4"/>
  <c r="B359" i="21"/>
  <c r="B359" i="9"/>
  <c r="B360" i="6"/>
  <c r="B280" i="6"/>
  <c r="B362" i="5"/>
  <c r="B361" i="7"/>
  <c r="B281" i="7"/>
  <c r="B272" i="21"/>
  <c r="B349" i="21"/>
  <c r="B278" i="21"/>
  <c r="B355" i="21"/>
  <c r="L235" i="4"/>
  <c r="C366" i="4" s="1"/>
  <c r="A337" i="9"/>
  <c r="A355" i="9"/>
  <c r="B358" i="5"/>
  <c r="B355" i="4"/>
  <c r="B275" i="4"/>
  <c r="B359" i="8"/>
  <c r="B360" i="4"/>
  <c r="B280" i="4"/>
  <c r="B355" i="7"/>
  <c r="B275" i="7"/>
  <c r="B286" i="9"/>
  <c r="B362" i="9"/>
  <c r="B289" i="9"/>
  <c r="B365" i="9"/>
  <c r="B17" i="3" s="1"/>
  <c r="L198" i="5"/>
  <c r="L223" i="4"/>
  <c r="C354" i="4" s="1"/>
  <c r="L233" i="6"/>
  <c r="C364" i="6" s="1"/>
  <c r="B287" i="8"/>
  <c r="B367" i="8"/>
  <c r="B278" i="6"/>
  <c r="B358" i="6"/>
  <c r="B280" i="8"/>
  <c r="B360" i="8"/>
  <c r="L236" i="9"/>
  <c r="C363" i="9" s="1"/>
  <c r="L232" i="9"/>
  <c r="C359" i="9" s="1"/>
  <c r="L231" i="5"/>
  <c r="C363" i="5" s="1"/>
  <c r="B275" i="6"/>
  <c r="B355" i="6"/>
  <c r="L202" i="4"/>
  <c r="L229" i="6"/>
  <c r="C360" i="6" s="1"/>
  <c r="L223" i="21"/>
  <c r="C351" i="21" s="1"/>
  <c r="B283" i="6"/>
  <c r="B363" i="6"/>
  <c r="L227" i="21"/>
  <c r="C355" i="21" s="1"/>
  <c r="B284" i="8"/>
  <c r="B364" i="8"/>
  <c r="L211" i="4"/>
  <c r="L235" i="5"/>
  <c r="C367" i="5" s="1"/>
  <c r="L209" i="5"/>
  <c r="L234" i="5"/>
  <c r="C366" i="5" s="1"/>
  <c r="L197" i="21"/>
  <c r="B276" i="21"/>
  <c r="B353" i="21"/>
  <c r="B281" i="9"/>
  <c r="B357" i="9"/>
  <c r="L209" i="21"/>
  <c r="A340" i="6"/>
  <c r="A358" i="6"/>
  <c r="L210" i="21"/>
  <c r="B283" i="8"/>
  <c r="K217" i="10"/>
  <c r="S217" i="10" s="1"/>
  <c r="K219" i="10" s="1"/>
  <c r="K212" i="10"/>
  <c r="S213" i="10" s="1"/>
  <c r="B288" i="4"/>
  <c r="B368" i="4"/>
  <c r="D17" i="3" s="1"/>
  <c r="L223" i="5"/>
  <c r="C355" i="5" s="1"/>
  <c r="A341" i="7"/>
  <c r="A359" i="7"/>
  <c r="B280" i="21"/>
  <c r="B357" i="21"/>
  <c r="B285" i="9"/>
  <c r="B361" i="9"/>
  <c r="L227" i="4"/>
  <c r="C358" i="4" s="1"/>
  <c r="L230" i="5"/>
  <c r="C362" i="5" s="1"/>
  <c r="L231" i="8"/>
  <c r="C362" i="8" s="1"/>
  <c r="B368" i="8"/>
  <c r="G17" i="3" s="1"/>
  <c r="B288" i="8"/>
  <c r="L198" i="21"/>
  <c r="B365" i="8"/>
  <c r="B285" i="8"/>
  <c r="B288" i="7"/>
  <c r="B368" i="7"/>
  <c r="F17" i="3" s="1"/>
  <c r="B277" i="9"/>
  <c r="B353" i="9"/>
  <c r="L212" i="6"/>
  <c r="B283" i="21"/>
  <c r="B360" i="21"/>
  <c r="B276" i="5"/>
  <c r="B281" i="4"/>
  <c r="L201" i="21"/>
  <c r="B283" i="5"/>
  <c r="B364" i="5"/>
  <c r="L236" i="4"/>
  <c r="C367" i="4" s="1"/>
  <c r="L210" i="5"/>
  <c r="B285" i="4"/>
  <c r="B365" i="4"/>
  <c r="B357" i="8"/>
  <c r="B277" i="8"/>
  <c r="B279" i="7"/>
  <c r="B359" i="7"/>
  <c r="B352" i="21"/>
  <c r="L222" i="21"/>
  <c r="C350" i="21" s="1"/>
  <c r="L227" i="5"/>
  <c r="C359" i="5" s="1"/>
  <c r="L234" i="21"/>
  <c r="C362" i="21" s="1"/>
  <c r="B275" i="9"/>
  <c r="L200" i="6"/>
  <c r="B361" i="5"/>
  <c r="B280" i="5"/>
  <c r="L202" i="8"/>
  <c r="C354" i="7"/>
  <c r="B274" i="7"/>
  <c r="B287" i="6"/>
  <c r="B367" i="6"/>
  <c r="L235" i="21"/>
  <c r="C363" i="21" s="1"/>
  <c r="B364" i="7"/>
  <c r="B284" i="7"/>
  <c r="A338" i="8"/>
  <c r="A356" i="8"/>
  <c r="B279" i="21"/>
  <c r="B356" i="21"/>
  <c r="A342" i="5"/>
  <c r="A360" i="5"/>
  <c r="B287" i="7"/>
  <c r="B279" i="5"/>
  <c r="B360" i="5"/>
  <c r="B368" i="5"/>
  <c r="B287" i="5"/>
  <c r="B282" i="4"/>
  <c r="B362" i="4"/>
  <c r="L206" i="5"/>
  <c r="B282" i="9"/>
  <c r="B358" i="9"/>
  <c r="L209" i="6"/>
  <c r="B360" i="7"/>
  <c r="B280" i="7"/>
  <c r="B286" i="6"/>
  <c r="B366" i="6"/>
  <c r="S215" i="10"/>
  <c r="B280" i="9"/>
  <c r="B356" i="9"/>
  <c r="B278" i="9"/>
  <c r="B354" i="9"/>
  <c r="B279" i="9"/>
  <c r="B355" i="9"/>
  <c r="B276" i="9"/>
  <c r="B352" i="9"/>
  <c r="B288" i="5"/>
  <c r="B369" i="5"/>
  <c r="C17" i="3" s="1"/>
  <c r="L231" i="21"/>
  <c r="C359" i="21" s="1"/>
  <c r="B369" i="7"/>
  <c r="F18" i="3" s="1"/>
  <c r="L211" i="9"/>
  <c r="L203" i="4"/>
  <c r="L205" i="6"/>
  <c r="B361" i="8"/>
  <c r="B281" i="8"/>
  <c r="B277" i="4"/>
  <c r="B357" i="4"/>
  <c r="B282" i="6"/>
  <c r="B362" i="6"/>
  <c r="L206" i="8"/>
  <c r="B356" i="8"/>
  <c r="B276" i="8"/>
  <c r="L224" i="21"/>
  <c r="C352" i="21" s="1"/>
  <c r="L202" i="5"/>
  <c r="B284" i="5"/>
  <c r="B365" i="5"/>
  <c r="B279" i="6"/>
  <c r="B359" i="6"/>
  <c r="L238" i="6"/>
  <c r="C369" i="6" s="1"/>
  <c r="E41" i="3" s="1"/>
  <c r="L237" i="6"/>
  <c r="C368" i="6" s="1"/>
  <c r="E40" i="3" s="1"/>
  <c r="B286" i="8"/>
  <c r="L198" i="8"/>
  <c r="B357" i="7"/>
  <c r="B277" i="7"/>
  <c r="B356" i="7"/>
  <c r="B276" i="7"/>
  <c r="L226" i="21"/>
  <c r="C354" i="21" s="1"/>
  <c r="L210" i="4"/>
  <c r="B356" i="5"/>
  <c r="B275" i="5"/>
  <c r="L205" i="21"/>
  <c r="L226" i="5"/>
  <c r="C358" i="5" s="1"/>
  <c r="L226" i="6"/>
  <c r="C357" i="6" s="1"/>
  <c r="L225" i="6"/>
  <c r="C356" i="6" s="1"/>
  <c r="L228" i="8"/>
  <c r="C359" i="8" s="1"/>
  <c r="L227" i="8"/>
  <c r="C358" i="8" s="1"/>
  <c r="B365" i="7"/>
  <c r="B285" i="7"/>
  <c r="B190" i="13"/>
  <c r="C190" i="13"/>
  <c r="D190" i="13"/>
  <c r="E190" i="13"/>
  <c r="F190" i="13"/>
  <c r="G190" i="13"/>
  <c r="H190" i="13"/>
  <c r="I190" i="13"/>
  <c r="B191" i="13"/>
  <c r="C191" i="13"/>
  <c r="D191" i="13"/>
  <c r="E191" i="13"/>
  <c r="F191" i="13"/>
  <c r="G191" i="13"/>
  <c r="H191" i="13"/>
  <c r="I191" i="13"/>
  <c r="B192" i="13"/>
  <c r="C192" i="13"/>
  <c r="D192" i="13"/>
  <c r="E192" i="13"/>
  <c r="F192" i="13"/>
  <c r="G192" i="13"/>
  <c r="H192" i="13"/>
  <c r="I192" i="13"/>
  <c r="B193" i="13"/>
  <c r="C193" i="13"/>
  <c r="D193" i="13"/>
  <c r="E193" i="13"/>
  <c r="F193" i="13"/>
  <c r="G193" i="13"/>
  <c r="H193" i="13"/>
  <c r="I193" i="13"/>
  <c r="B194" i="13"/>
  <c r="C194" i="13"/>
  <c r="D194" i="13"/>
  <c r="E194" i="13"/>
  <c r="F194" i="13"/>
  <c r="G194" i="13"/>
  <c r="H194" i="13"/>
  <c r="I194" i="13"/>
  <c r="B195" i="13"/>
  <c r="C195" i="13"/>
  <c r="D195" i="13"/>
  <c r="E195" i="13"/>
  <c r="F195" i="13"/>
  <c r="G195" i="13"/>
  <c r="H195" i="13"/>
  <c r="I195" i="13"/>
  <c r="B196" i="13"/>
  <c r="C196" i="13"/>
  <c r="D196" i="13"/>
  <c r="E196" i="13"/>
  <c r="F196" i="13"/>
  <c r="G196" i="13"/>
  <c r="H196" i="13"/>
  <c r="I196" i="13"/>
  <c r="B197" i="13"/>
  <c r="C197" i="13"/>
  <c r="D197" i="13"/>
  <c r="E197" i="13"/>
  <c r="F197" i="13"/>
  <c r="G197" i="13"/>
  <c r="H197" i="13"/>
  <c r="I197" i="13"/>
  <c r="B198" i="13"/>
  <c r="C198" i="13"/>
  <c r="D198" i="13"/>
  <c r="E198" i="13"/>
  <c r="F198" i="13"/>
  <c r="G198" i="13"/>
  <c r="H198" i="13"/>
  <c r="I198" i="13"/>
  <c r="B199" i="13"/>
  <c r="C199" i="13"/>
  <c r="D199" i="13"/>
  <c r="E199" i="13"/>
  <c r="F199" i="13"/>
  <c r="G199" i="13"/>
  <c r="H199" i="13"/>
  <c r="I199" i="13"/>
  <c r="B200" i="13"/>
  <c r="C200" i="13"/>
  <c r="D200" i="13"/>
  <c r="E200" i="13"/>
  <c r="F200" i="13"/>
  <c r="G200" i="13"/>
  <c r="H200" i="13"/>
  <c r="I200" i="13"/>
  <c r="B201" i="13"/>
  <c r="C201" i="13"/>
  <c r="D201" i="13"/>
  <c r="E201" i="13"/>
  <c r="F201" i="13"/>
  <c r="G201" i="13"/>
  <c r="H201" i="13"/>
  <c r="I201" i="13"/>
  <c r="B201" i="23"/>
  <c r="C201" i="23"/>
  <c r="D201" i="23"/>
  <c r="E201" i="23"/>
  <c r="F201" i="23"/>
  <c r="G201" i="23"/>
  <c r="H201" i="23"/>
  <c r="I201" i="23"/>
  <c r="B201" i="17"/>
  <c r="C201" i="17"/>
  <c r="D201" i="17"/>
  <c r="E201" i="17"/>
  <c r="F201" i="17"/>
  <c r="G201" i="17"/>
  <c r="H201" i="17"/>
  <c r="I201" i="17"/>
  <c r="B201" i="16"/>
  <c r="C201" i="16"/>
  <c r="D201" i="16"/>
  <c r="E201" i="16"/>
  <c r="F201" i="16"/>
  <c r="G201" i="16"/>
  <c r="H201" i="16"/>
  <c r="I201" i="16"/>
  <c r="B201" i="15"/>
  <c r="C201" i="15"/>
  <c r="D201" i="15"/>
  <c r="E201" i="15"/>
  <c r="F201" i="15"/>
  <c r="G201" i="15"/>
  <c r="H201" i="15"/>
  <c r="I201" i="15"/>
  <c r="B201" i="14"/>
  <c r="C201" i="14"/>
  <c r="D201" i="14"/>
  <c r="E201" i="14"/>
  <c r="F201" i="14"/>
  <c r="G201" i="14"/>
  <c r="H201" i="14"/>
  <c r="I201" i="14"/>
  <c r="B200" i="12"/>
  <c r="C200" i="12"/>
  <c r="D200" i="12"/>
  <c r="E200" i="12"/>
  <c r="F200" i="12"/>
  <c r="G200" i="12"/>
  <c r="H200" i="12"/>
  <c r="I200" i="12"/>
  <c r="B201" i="12"/>
  <c r="C201" i="12"/>
  <c r="D201" i="12"/>
  <c r="E201" i="12"/>
  <c r="F201" i="12"/>
  <c r="G201" i="12"/>
  <c r="H201" i="12"/>
  <c r="I201" i="12"/>
  <c r="C199" i="12"/>
  <c r="C219" i="10"/>
  <c r="C255" i="10"/>
  <c r="C256" i="10"/>
  <c r="C257" i="10"/>
  <c r="C258" i="10"/>
  <c r="C259" i="10"/>
  <c r="C260" i="10"/>
  <c r="C261" i="10"/>
  <c r="C262" i="10"/>
  <c r="C263" i="10"/>
  <c r="C264" i="10"/>
  <c r="B354" i="8" l="1"/>
  <c r="B274" i="8"/>
  <c r="B278" i="5"/>
  <c r="B359" i="5"/>
  <c r="B362" i="8"/>
  <c r="B282" i="8"/>
  <c r="B359" i="4"/>
  <c r="B279" i="4"/>
  <c r="B365" i="6"/>
  <c r="B285" i="6"/>
  <c r="B282" i="21"/>
  <c r="B274" i="4"/>
  <c r="B287" i="9"/>
  <c r="B363" i="9"/>
  <c r="A343" i="5"/>
  <c r="A361" i="5"/>
  <c r="A339" i="8"/>
  <c r="A357" i="8"/>
  <c r="B358" i="8"/>
  <c r="B278" i="8"/>
  <c r="B286" i="5"/>
  <c r="B367" i="5"/>
  <c r="B277" i="21"/>
  <c r="B354" i="21"/>
  <c r="B274" i="21"/>
  <c r="B351" i="21"/>
  <c r="A341" i="6"/>
  <c r="A359" i="6"/>
  <c r="B366" i="5"/>
  <c r="B285" i="5"/>
  <c r="B274" i="5"/>
  <c r="B355" i="5"/>
  <c r="A338" i="9"/>
  <c r="A356" i="9"/>
  <c r="B281" i="5"/>
  <c r="B366" i="4"/>
  <c r="B286" i="4"/>
  <c r="B275" i="21"/>
  <c r="B368" i="6"/>
  <c r="E17" i="3" s="1"/>
  <c r="B288" i="6"/>
  <c r="B285" i="21"/>
  <c r="B362" i="21"/>
  <c r="B277" i="5"/>
  <c r="B283" i="9"/>
  <c r="B356" i="6"/>
  <c r="B276" i="6"/>
  <c r="A342" i="7"/>
  <c r="A360" i="7"/>
  <c r="B281" i="21"/>
  <c r="B358" i="21"/>
  <c r="B361" i="6"/>
  <c r="B281" i="6"/>
  <c r="B282" i="5"/>
  <c r="B363" i="5"/>
  <c r="B286" i="21"/>
  <c r="B363" i="21"/>
  <c r="B273" i="21"/>
  <c r="B350" i="21"/>
  <c r="B367" i="4"/>
  <c r="B287" i="4"/>
  <c r="B278" i="4"/>
  <c r="B358" i="4"/>
  <c r="B279" i="8"/>
  <c r="B364" i="6"/>
  <c r="B284" i="6"/>
  <c r="L212" i="10"/>
  <c r="L216" i="10"/>
  <c r="L214" i="10"/>
  <c r="T214" i="10" s="1"/>
  <c r="L211" i="10"/>
  <c r="L213" i="10"/>
  <c r="T213" i="10" s="1"/>
  <c r="L217" i="10"/>
  <c r="T217" i="10" s="1"/>
  <c r="L215" i="10"/>
  <c r="B199" i="23"/>
  <c r="C199" i="23"/>
  <c r="D199" i="23"/>
  <c r="E199" i="23"/>
  <c r="F199" i="23"/>
  <c r="G199" i="23"/>
  <c r="H199" i="23"/>
  <c r="I199" i="23"/>
  <c r="B200" i="23"/>
  <c r="C200" i="23"/>
  <c r="D200" i="23"/>
  <c r="E200" i="23"/>
  <c r="F200" i="23"/>
  <c r="G200" i="23"/>
  <c r="H200" i="23"/>
  <c r="I200" i="23"/>
  <c r="B199" i="17"/>
  <c r="C199" i="17"/>
  <c r="D199" i="17"/>
  <c r="E199" i="17"/>
  <c r="F199" i="17"/>
  <c r="G199" i="17"/>
  <c r="H199" i="17"/>
  <c r="I199" i="17"/>
  <c r="B200" i="17"/>
  <c r="C200" i="17"/>
  <c r="D200" i="17"/>
  <c r="E200" i="17"/>
  <c r="F200" i="17"/>
  <c r="G200" i="17"/>
  <c r="H200" i="17"/>
  <c r="I200" i="17"/>
  <c r="B199" i="16"/>
  <c r="C199" i="16"/>
  <c r="D199" i="16"/>
  <c r="E199" i="16"/>
  <c r="F199" i="16"/>
  <c r="G199" i="16"/>
  <c r="H199" i="16"/>
  <c r="I199" i="16"/>
  <c r="B200" i="16"/>
  <c r="C200" i="16"/>
  <c r="D200" i="16"/>
  <c r="E200" i="16"/>
  <c r="F200" i="16"/>
  <c r="G200" i="16"/>
  <c r="H200" i="16"/>
  <c r="I200" i="16"/>
  <c r="B199" i="15"/>
  <c r="C199" i="15"/>
  <c r="D199" i="15"/>
  <c r="E199" i="15"/>
  <c r="F199" i="15"/>
  <c r="G199" i="15"/>
  <c r="H199" i="15"/>
  <c r="I199" i="15"/>
  <c r="B200" i="15"/>
  <c r="C200" i="15"/>
  <c r="D200" i="15"/>
  <c r="E200" i="15"/>
  <c r="F200" i="15"/>
  <c r="G200" i="15"/>
  <c r="H200" i="15"/>
  <c r="I200" i="15"/>
  <c r="I199" i="14"/>
  <c r="I200" i="14"/>
  <c r="H199" i="14"/>
  <c r="H200" i="14"/>
  <c r="G199" i="14"/>
  <c r="G200" i="14"/>
  <c r="F199" i="14"/>
  <c r="F200" i="14"/>
  <c r="E199" i="14"/>
  <c r="E200" i="14"/>
  <c r="D199" i="14"/>
  <c r="D200" i="14"/>
  <c r="C199" i="14"/>
  <c r="C200" i="14"/>
  <c r="B197" i="14"/>
  <c r="B198" i="14"/>
  <c r="B199" i="14"/>
  <c r="B200" i="14"/>
  <c r="I199" i="12"/>
  <c r="H199" i="12"/>
  <c r="G199" i="12"/>
  <c r="F199" i="12"/>
  <c r="E199" i="12"/>
  <c r="D199" i="12"/>
  <c r="B199" i="12"/>
  <c r="A343" i="7" l="1"/>
  <c r="A361" i="7"/>
  <c r="A342" i="6"/>
  <c r="A360" i="6"/>
  <c r="A344" i="5"/>
  <c r="A362" i="5"/>
  <c r="A339" i="9"/>
  <c r="A357" i="9"/>
  <c r="A340" i="8"/>
  <c r="A358" i="8"/>
  <c r="T216" i="10"/>
  <c r="T215" i="10"/>
  <c r="T212" i="10"/>
  <c r="K211" i="10"/>
  <c r="S212" i="10" s="1"/>
  <c r="B194" i="23"/>
  <c r="C194" i="23"/>
  <c r="D194" i="23"/>
  <c r="E194" i="23"/>
  <c r="F194" i="23"/>
  <c r="G194" i="23"/>
  <c r="H194" i="23"/>
  <c r="I194" i="23"/>
  <c r="B195" i="23"/>
  <c r="C195" i="23"/>
  <c r="D195" i="23"/>
  <c r="E195" i="23"/>
  <c r="F195" i="23"/>
  <c r="G195" i="23"/>
  <c r="H195" i="23"/>
  <c r="I195" i="23"/>
  <c r="B196" i="23"/>
  <c r="C196" i="23"/>
  <c r="D196" i="23"/>
  <c r="E196" i="23"/>
  <c r="F196" i="23"/>
  <c r="G196" i="23"/>
  <c r="H196" i="23"/>
  <c r="I196" i="23"/>
  <c r="B197" i="23"/>
  <c r="C197" i="23"/>
  <c r="D197" i="23"/>
  <c r="E197" i="23"/>
  <c r="F197" i="23"/>
  <c r="G197" i="23"/>
  <c r="H197" i="23"/>
  <c r="I197" i="23"/>
  <c r="B198" i="23"/>
  <c r="C198" i="23"/>
  <c r="D198" i="23"/>
  <c r="E198" i="23"/>
  <c r="F198" i="23"/>
  <c r="G198" i="23"/>
  <c r="H198" i="23"/>
  <c r="I198" i="23"/>
  <c r="B194" i="17"/>
  <c r="C194" i="17"/>
  <c r="D194" i="17"/>
  <c r="E194" i="17"/>
  <c r="F194" i="17"/>
  <c r="G194" i="17"/>
  <c r="H194" i="17"/>
  <c r="I194" i="17"/>
  <c r="B195" i="17"/>
  <c r="C195" i="17"/>
  <c r="D195" i="17"/>
  <c r="E195" i="17"/>
  <c r="F195" i="17"/>
  <c r="G195" i="17"/>
  <c r="H195" i="17"/>
  <c r="I195" i="17"/>
  <c r="B196" i="17"/>
  <c r="C196" i="17"/>
  <c r="D196" i="17"/>
  <c r="E196" i="17"/>
  <c r="F196" i="17"/>
  <c r="G196" i="17"/>
  <c r="H196" i="17"/>
  <c r="I196" i="17"/>
  <c r="B197" i="17"/>
  <c r="C197" i="17"/>
  <c r="D197" i="17"/>
  <c r="E197" i="17"/>
  <c r="F197" i="17"/>
  <c r="G197" i="17"/>
  <c r="H197" i="17"/>
  <c r="I197" i="17"/>
  <c r="B198" i="17"/>
  <c r="C198" i="17"/>
  <c r="D198" i="17"/>
  <c r="E198" i="17"/>
  <c r="F198" i="17"/>
  <c r="G198" i="17"/>
  <c r="H198" i="17"/>
  <c r="I198" i="17"/>
  <c r="B195" i="16"/>
  <c r="C195" i="16"/>
  <c r="D195" i="16"/>
  <c r="E195" i="16"/>
  <c r="F195" i="16"/>
  <c r="G195" i="16"/>
  <c r="H195" i="16"/>
  <c r="I195" i="16"/>
  <c r="B196" i="16"/>
  <c r="C196" i="16"/>
  <c r="D196" i="16"/>
  <c r="E196" i="16"/>
  <c r="F196" i="16"/>
  <c r="G196" i="16"/>
  <c r="H196" i="16"/>
  <c r="I196" i="16"/>
  <c r="B197" i="16"/>
  <c r="C197" i="16"/>
  <c r="D197" i="16"/>
  <c r="E197" i="16"/>
  <c r="F197" i="16"/>
  <c r="G197" i="16"/>
  <c r="H197" i="16"/>
  <c r="I197" i="16"/>
  <c r="B198" i="16"/>
  <c r="C198" i="16"/>
  <c r="D198" i="16"/>
  <c r="E198" i="16"/>
  <c r="F198" i="16"/>
  <c r="G198" i="16"/>
  <c r="H198" i="16"/>
  <c r="I198" i="16"/>
  <c r="B193" i="15"/>
  <c r="C193" i="15"/>
  <c r="D193" i="15"/>
  <c r="E193" i="15"/>
  <c r="F193" i="15"/>
  <c r="G193" i="15"/>
  <c r="H193" i="15"/>
  <c r="I193" i="15"/>
  <c r="B194" i="15"/>
  <c r="C194" i="15"/>
  <c r="D194" i="15"/>
  <c r="E194" i="15"/>
  <c r="F194" i="15"/>
  <c r="G194" i="15"/>
  <c r="H194" i="15"/>
  <c r="I194" i="15"/>
  <c r="B195" i="15"/>
  <c r="C195" i="15"/>
  <c r="D195" i="15"/>
  <c r="E195" i="15"/>
  <c r="F195" i="15"/>
  <c r="G195" i="15"/>
  <c r="H195" i="15"/>
  <c r="I195" i="15"/>
  <c r="B196" i="15"/>
  <c r="C196" i="15"/>
  <c r="D196" i="15"/>
  <c r="E196" i="15"/>
  <c r="F196" i="15"/>
  <c r="G196" i="15"/>
  <c r="H196" i="15"/>
  <c r="I196" i="15"/>
  <c r="B197" i="15"/>
  <c r="C197" i="15"/>
  <c r="D197" i="15"/>
  <c r="E197" i="15"/>
  <c r="F197" i="15"/>
  <c r="G197" i="15"/>
  <c r="H197" i="15"/>
  <c r="I197" i="15"/>
  <c r="B198" i="15"/>
  <c r="C198" i="15"/>
  <c r="D198" i="15"/>
  <c r="E198" i="15"/>
  <c r="F198" i="15"/>
  <c r="G198" i="15"/>
  <c r="H198" i="15"/>
  <c r="I198" i="15"/>
  <c r="B195" i="14"/>
  <c r="C195" i="14"/>
  <c r="D195" i="14"/>
  <c r="E195" i="14"/>
  <c r="F195" i="14"/>
  <c r="G195" i="14"/>
  <c r="H195" i="14"/>
  <c r="I195" i="14"/>
  <c r="B196" i="14"/>
  <c r="C196" i="14"/>
  <c r="D196" i="14"/>
  <c r="E196" i="14"/>
  <c r="F196" i="14"/>
  <c r="G196" i="14"/>
  <c r="H196" i="14"/>
  <c r="I196" i="14"/>
  <c r="C197" i="14"/>
  <c r="D197" i="14"/>
  <c r="E197" i="14"/>
  <c r="F197" i="14"/>
  <c r="G197" i="14"/>
  <c r="H197" i="14"/>
  <c r="I197" i="14"/>
  <c r="C198" i="14"/>
  <c r="D198" i="14"/>
  <c r="E198" i="14"/>
  <c r="F198" i="14"/>
  <c r="G198" i="14"/>
  <c r="H198" i="14"/>
  <c r="I198" i="14"/>
  <c r="B193" i="12"/>
  <c r="C193" i="12"/>
  <c r="D193" i="12"/>
  <c r="E193" i="12"/>
  <c r="F193" i="12"/>
  <c r="G193" i="12"/>
  <c r="H193" i="12"/>
  <c r="I193" i="12"/>
  <c r="B194" i="12"/>
  <c r="C194" i="12"/>
  <c r="D194" i="12"/>
  <c r="E194" i="12"/>
  <c r="F194" i="12"/>
  <c r="G194" i="12"/>
  <c r="H194" i="12"/>
  <c r="I194" i="12"/>
  <c r="B195" i="12"/>
  <c r="C195" i="12"/>
  <c r="D195" i="12"/>
  <c r="E195" i="12"/>
  <c r="F195" i="12"/>
  <c r="G195" i="12"/>
  <c r="H195" i="12"/>
  <c r="I195" i="12"/>
  <c r="B196" i="12"/>
  <c r="C196" i="12"/>
  <c r="D196" i="12"/>
  <c r="E196" i="12"/>
  <c r="F196" i="12"/>
  <c r="G196" i="12"/>
  <c r="H196" i="12"/>
  <c r="I196" i="12"/>
  <c r="B197" i="12"/>
  <c r="C197" i="12"/>
  <c r="D197" i="12"/>
  <c r="E197" i="12"/>
  <c r="F197" i="12"/>
  <c r="G197" i="12"/>
  <c r="H197" i="12"/>
  <c r="I197" i="12"/>
  <c r="B198" i="12"/>
  <c r="C198" i="12"/>
  <c r="D198" i="12"/>
  <c r="E198" i="12"/>
  <c r="F198" i="12"/>
  <c r="G198" i="12"/>
  <c r="H198" i="12"/>
  <c r="I198" i="12"/>
  <c r="K205" i="10"/>
  <c r="K206" i="10"/>
  <c r="K207" i="10"/>
  <c r="K208" i="10"/>
  <c r="K209" i="10"/>
  <c r="K210" i="10"/>
  <c r="L223" i="24"/>
  <c r="L224" i="24" s="1"/>
  <c r="L225" i="24" s="1"/>
  <c r="A3" i="18"/>
  <c r="A4" i="18" s="1"/>
  <c r="A5" i="18" s="1"/>
  <c r="A6" i="18" s="1"/>
  <c r="A7" i="18" s="1"/>
  <c r="A8" i="18" s="1"/>
  <c r="A9" i="18" s="1"/>
  <c r="A10" i="18" s="1"/>
  <c r="A11" i="18" s="1"/>
  <c r="A12" i="18" s="1"/>
  <c r="A13" i="18" s="1"/>
  <c r="A14" i="18" s="1"/>
  <c r="A196" i="11"/>
  <c r="L31" i="19" s="1"/>
  <c r="A195" i="11"/>
  <c r="L30" i="19" s="1"/>
  <c r="A194" i="11"/>
  <c r="L29" i="19" s="1"/>
  <c r="A193" i="11"/>
  <c r="L28" i="19" s="1"/>
  <c r="A192" i="11"/>
  <c r="L27" i="19" s="1"/>
  <c r="A191" i="11"/>
  <c r="L26" i="19" s="1"/>
  <c r="A190" i="11"/>
  <c r="L25" i="19" s="1"/>
  <c r="A189" i="11"/>
  <c r="L24" i="19" s="1"/>
  <c r="A188" i="11"/>
  <c r="L23" i="19" s="1"/>
  <c r="A187" i="11"/>
  <c r="L22" i="19" s="1"/>
  <c r="A186" i="11"/>
  <c r="A185" i="11"/>
  <c r="A184" i="11"/>
  <c r="A183" i="11"/>
  <c r="A145" i="24" s="1"/>
  <c r="A182" i="11"/>
  <c r="A144" i="24" s="1"/>
  <c r="A181" i="11"/>
  <c r="A143" i="24" s="1"/>
  <c r="A180" i="11"/>
  <c r="A142" i="24" s="1"/>
  <c r="A179" i="11"/>
  <c r="A141" i="24" s="1"/>
  <c r="A178" i="11"/>
  <c r="A140" i="24" s="1"/>
  <c r="A177" i="11"/>
  <c r="A139" i="24" s="1"/>
  <c r="A176" i="11"/>
  <c r="A138" i="24" s="1"/>
  <c r="A175" i="11"/>
  <c r="A137" i="24" s="1"/>
  <c r="A174" i="11"/>
  <c r="A136" i="24" s="1"/>
  <c r="A173" i="11"/>
  <c r="A135" i="24" s="1"/>
  <c r="A172" i="11"/>
  <c r="A134" i="24" s="1"/>
  <c r="A171" i="11"/>
  <c r="A133" i="24" s="1"/>
  <c r="A170" i="11"/>
  <c r="A132" i="24" s="1"/>
  <c r="A169" i="11"/>
  <c r="A131" i="24" s="1"/>
  <c r="A168" i="11"/>
  <c r="A130" i="24" s="1"/>
  <c r="A167" i="11"/>
  <c r="A129" i="24" s="1"/>
  <c r="A166" i="11"/>
  <c r="A128" i="24" s="1"/>
  <c r="A165" i="11"/>
  <c r="A127" i="24" s="1"/>
  <c r="A164" i="11"/>
  <c r="A126" i="24" s="1"/>
  <c r="A163" i="11"/>
  <c r="A125" i="24" s="1"/>
  <c r="A162" i="11"/>
  <c r="A124" i="24" s="1"/>
  <c r="A161" i="11"/>
  <c r="A123" i="24" s="1"/>
  <c r="A160" i="11"/>
  <c r="A122" i="24" s="1"/>
  <c r="A159" i="11"/>
  <c r="A121" i="24" s="1"/>
  <c r="A158" i="11"/>
  <c r="A120" i="24" s="1"/>
  <c r="A157" i="11"/>
  <c r="A119" i="24" s="1"/>
  <c r="A156" i="11"/>
  <c r="A118" i="24" s="1"/>
  <c r="A155" i="11"/>
  <c r="A117" i="24" s="1"/>
  <c r="A154" i="11"/>
  <c r="A116" i="24" s="1"/>
  <c r="A153" i="11"/>
  <c r="A115" i="24" s="1"/>
  <c r="A152" i="11"/>
  <c r="A114" i="24" s="1"/>
  <c r="A151" i="11"/>
  <c r="A113" i="24" s="1"/>
  <c r="A150" i="11"/>
  <c r="A112" i="24" s="1"/>
  <c r="A149" i="11"/>
  <c r="A111" i="24" s="1"/>
  <c r="A148" i="11"/>
  <c r="A110" i="24" s="1"/>
  <c r="A147" i="11"/>
  <c r="A109" i="24" s="1"/>
  <c r="A146" i="11"/>
  <c r="A108" i="24" s="1"/>
  <c r="A145" i="11"/>
  <c r="A107" i="24" s="1"/>
  <c r="A144" i="11"/>
  <c r="A106" i="24" s="1"/>
  <c r="A143" i="11"/>
  <c r="A105" i="24" s="1"/>
  <c r="A142" i="11"/>
  <c r="A104" i="24" s="1"/>
  <c r="A141" i="11"/>
  <c r="A103" i="24" s="1"/>
  <c r="A140" i="11"/>
  <c r="A102" i="24" s="1"/>
  <c r="A139" i="11"/>
  <c r="A101" i="24" s="1"/>
  <c r="A138" i="11"/>
  <c r="A100" i="24" s="1"/>
  <c r="A137" i="11"/>
  <c r="A99" i="24" s="1"/>
  <c r="A136" i="11"/>
  <c r="A98" i="24" s="1"/>
  <c r="A135" i="11"/>
  <c r="A97" i="24" s="1"/>
  <c r="A134" i="11"/>
  <c r="A96" i="24" s="1"/>
  <c r="A133" i="11"/>
  <c r="A95" i="24" s="1"/>
  <c r="A132" i="11"/>
  <c r="A94" i="24" s="1"/>
  <c r="A131" i="11"/>
  <c r="A93" i="24" s="1"/>
  <c r="A130" i="11"/>
  <c r="A92" i="24" s="1"/>
  <c r="A129" i="11"/>
  <c r="A91" i="24" s="1"/>
  <c r="A128" i="11"/>
  <c r="A90" i="24" s="1"/>
  <c r="A127" i="11"/>
  <c r="A89" i="24" s="1"/>
  <c r="A126" i="11"/>
  <c r="A88" i="24" s="1"/>
  <c r="A125" i="11"/>
  <c r="A87" i="24" s="1"/>
  <c r="A124" i="11"/>
  <c r="A86" i="24" s="1"/>
  <c r="A123" i="11"/>
  <c r="A85" i="24" s="1"/>
  <c r="A122" i="11"/>
  <c r="A84" i="24" s="1"/>
  <c r="A121" i="11"/>
  <c r="A83" i="24" s="1"/>
  <c r="A120" i="11"/>
  <c r="A82" i="24" s="1"/>
  <c r="A119" i="11"/>
  <c r="A81" i="24" s="1"/>
  <c r="A118" i="11"/>
  <c r="A80" i="24" s="1"/>
  <c r="A117" i="11"/>
  <c r="A79" i="24" s="1"/>
  <c r="A116" i="11"/>
  <c r="A78" i="24" s="1"/>
  <c r="A115" i="11"/>
  <c r="A77" i="24" s="1"/>
  <c r="A114" i="11"/>
  <c r="A76" i="24" s="1"/>
  <c r="A113" i="11"/>
  <c r="A75" i="24" s="1"/>
  <c r="A112" i="11"/>
  <c r="A74" i="24" s="1"/>
  <c r="A111" i="11"/>
  <c r="A73" i="24" s="1"/>
  <c r="A110" i="11"/>
  <c r="A72" i="24" s="1"/>
  <c r="A109" i="11"/>
  <c r="A71" i="24" s="1"/>
  <c r="A108" i="11"/>
  <c r="A70" i="24" s="1"/>
  <c r="A107" i="11"/>
  <c r="A69" i="24" s="1"/>
  <c r="A106" i="11"/>
  <c r="A68" i="24" s="1"/>
  <c r="A105" i="11"/>
  <c r="A67" i="24" s="1"/>
  <c r="A104" i="11"/>
  <c r="A66" i="24" s="1"/>
  <c r="A103" i="11"/>
  <c r="A65" i="24" s="1"/>
  <c r="A102" i="11"/>
  <c r="A64" i="24" s="1"/>
  <c r="A101" i="11"/>
  <c r="A63" i="24" s="1"/>
  <c r="A100" i="11"/>
  <c r="A28" i="24" s="1"/>
  <c r="A99" i="11"/>
  <c r="A27" i="24" s="1"/>
  <c r="A98" i="11"/>
  <c r="A26" i="24" s="1"/>
  <c r="A97" i="11"/>
  <c r="A96" i="11"/>
  <c r="A95" i="11"/>
  <c r="A94" i="11"/>
  <c r="A93" i="11"/>
  <c r="A92" i="11"/>
  <c r="A91" i="11"/>
  <c r="A90" i="11"/>
  <c r="A89" i="11"/>
  <c r="A88" i="11"/>
  <c r="A25" i="24" s="1"/>
  <c r="A87" i="11"/>
  <c r="A24" i="24" s="1"/>
  <c r="A86" i="11"/>
  <c r="A23" i="24" s="1"/>
  <c r="A85" i="11"/>
  <c r="A84" i="11"/>
  <c r="A83" i="11"/>
  <c r="A82" i="11"/>
  <c r="A81" i="11"/>
  <c r="A80" i="11"/>
  <c r="A79" i="11"/>
  <c r="A78" i="11"/>
  <c r="A77" i="11"/>
  <c r="A76" i="11"/>
  <c r="A22" i="24" s="1"/>
  <c r="A75" i="11"/>
  <c r="A21" i="24" s="1"/>
  <c r="A74" i="11"/>
  <c r="A20" i="24" s="1"/>
  <c r="A73" i="11"/>
  <c r="A72" i="11"/>
  <c r="A71" i="11"/>
  <c r="A70" i="11"/>
  <c r="A69" i="11"/>
  <c r="A68" i="11"/>
  <c r="A67" i="11"/>
  <c r="A66" i="11"/>
  <c r="A65" i="11"/>
  <c r="A64" i="11"/>
  <c r="A19" i="24" s="1"/>
  <c r="A63" i="11"/>
  <c r="A18" i="24" s="1"/>
  <c r="A62" i="11"/>
  <c r="A17" i="24" s="1"/>
  <c r="A61" i="11"/>
  <c r="A60" i="11"/>
  <c r="A59" i="11"/>
  <c r="A58" i="11"/>
  <c r="A57" i="11"/>
  <c r="A56" i="11"/>
  <c r="A55" i="11"/>
  <c r="A54" i="11"/>
  <c r="A53" i="11"/>
  <c r="A52" i="11"/>
  <c r="A16" i="24" s="1"/>
  <c r="A51" i="11"/>
  <c r="A15" i="24" s="1"/>
  <c r="A50" i="11"/>
  <c r="A14" i="24" s="1"/>
  <c r="A49" i="11"/>
  <c r="A48" i="11"/>
  <c r="A47" i="11"/>
  <c r="A46" i="11"/>
  <c r="A45" i="11"/>
  <c r="A44" i="11"/>
  <c r="A43" i="11"/>
  <c r="A42" i="11"/>
  <c r="A41" i="11"/>
  <c r="A40" i="11"/>
  <c r="A13" i="24" s="1"/>
  <c r="A39" i="11"/>
  <c r="A12" i="24" s="1"/>
  <c r="A38" i="11"/>
  <c r="A11" i="24" s="1"/>
  <c r="A37" i="11"/>
  <c r="A36" i="11"/>
  <c r="A35" i="11"/>
  <c r="A34" i="11"/>
  <c r="A33" i="11"/>
  <c r="A32" i="11"/>
  <c r="A31" i="11"/>
  <c r="A30" i="11"/>
  <c r="A29" i="11"/>
  <c r="A28" i="11"/>
  <c r="A10" i="24" s="1"/>
  <c r="A27" i="11"/>
  <c r="A9" i="24" s="1"/>
  <c r="A26" i="11"/>
  <c r="A8" i="24" s="1"/>
  <c r="A25" i="11"/>
  <c r="A24" i="11"/>
  <c r="A23" i="11"/>
  <c r="A22" i="11"/>
  <c r="A21" i="11"/>
  <c r="A20" i="11"/>
  <c r="A19" i="11"/>
  <c r="A18" i="11"/>
  <c r="A17" i="11"/>
  <c r="A16" i="11"/>
  <c r="A7" i="24" s="1"/>
  <c r="A15" i="11"/>
  <c r="A6" i="24" s="1"/>
  <c r="A14" i="11"/>
  <c r="A5" i="24" s="1"/>
  <c r="A13" i="11"/>
  <c r="A12" i="11"/>
  <c r="A11" i="11"/>
  <c r="A10" i="11"/>
  <c r="A9" i="11"/>
  <c r="A8" i="11"/>
  <c r="A7" i="11"/>
  <c r="A6" i="11"/>
  <c r="A5" i="11"/>
  <c r="A4" i="11"/>
  <c r="A4" i="24" s="1"/>
  <c r="A3" i="11"/>
  <c r="A3" i="24" s="1"/>
  <c r="A2" i="11"/>
  <c r="A2" i="24" s="1"/>
  <c r="G1" i="11"/>
  <c r="O1" i="11" s="1"/>
  <c r="F1" i="11"/>
  <c r="Q4" i="19" s="1"/>
  <c r="E1" i="11"/>
  <c r="M1" i="11" s="1"/>
  <c r="D1" i="11"/>
  <c r="C1" i="11"/>
  <c r="K1" i="11" s="1"/>
  <c r="B1" i="11"/>
  <c r="M4" i="19" s="1"/>
  <c r="A196" i="23"/>
  <c r="I193" i="23"/>
  <c r="H193" i="23"/>
  <c r="G193" i="23"/>
  <c r="F193" i="23"/>
  <c r="E193" i="23"/>
  <c r="D193" i="23"/>
  <c r="C193" i="23"/>
  <c r="B193" i="23"/>
  <c r="I192" i="23"/>
  <c r="H192" i="23"/>
  <c r="G192" i="23"/>
  <c r="F192" i="23"/>
  <c r="E192" i="23"/>
  <c r="D192" i="23"/>
  <c r="C192" i="23"/>
  <c r="B192" i="23"/>
  <c r="A192" i="23"/>
  <c r="I191" i="23"/>
  <c r="H191" i="23"/>
  <c r="G191" i="23"/>
  <c r="F191" i="23"/>
  <c r="E191" i="23"/>
  <c r="D191" i="23"/>
  <c r="C191" i="23"/>
  <c r="B191" i="23"/>
  <c r="A191" i="23"/>
  <c r="I190" i="23"/>
  <c r="H190" i="23"/>
  <c r="G190" i="23"/>
  <c r="F190" i="23"/>
  <c r="E190" i="23"/>
  <c r="D190" i="23"/>
  <c r="C190" i="23"/>
  <c r="B190" i="23"/>
  <c r="A190" i="23"/>
  <c r="I189" i="23"/>
  <c r="H189" i="23"/>
  <c r="G189" i="23"/>
  <c r="F189" i="23"/>
  <c r="E189" i="23"/>
  <c r="D189" i="23"/>
  <c r="C189" i="23"/>
  <c r="B189" i="23"/>
  <c r="A189" i="23"/>
  <c r="I188" i="23"/>
  <c r="H188" i="23"/>
  <c r="G188" i="23"/>
  <c r="F188" i="23"/>
  <c r="E188" i="23"/>
  <c r="D188" i="23"/>
  <c r="C188" i="23"/>
  <c r="B188" i="23"/>
  <c r="A188" i="23"/>
  <c r="I187" i="23"/>
  <c r="H187" i="23"/>
  <c r="G187" i="23"/>
  <c r="F187" i="23"/>
  <c r="E187" i="23"/>
  <c r="D187" i="23"/>
  <c r="C187" i="23"/>
  <c r="B187" i="23"/>
  <c r="A187" i="23"/>
  <c r="I186" i="23"/>
  <c r="H186" i="23"/>
  <c r="G186" i="23"/>
  <c r="F186" i="23"/>
  <c r="E186" i="23"/>
  <c r="D186" i="23"/>
  <c r="C186" i="23"/>
  <c r="B186" i="23"/>
  <c r="A186" i="23"/>
  <c r="I185" i="23"/>
  <c r="H185" i="23"/>
  <c r="G185" i="23"/>
  <c r="F185" i="23"/>
  <c r="E185" i="23"/>
  <c r="D185" i="23"/>
  <c r="C185" i="23"/>
  <c r="B185" i="23"/>
  <c r="A185" i="23"/>
  <c r="I184" i="23"/>
  <c r="H184" i="23"/>
  <c r="G184" i="23"/>
  <c r="F184" i="23"/>
  <c r="E184" i="23"/>
  <c r="D184" i="23"/>
  <c r="C184" i="23"/>
  <c r="B184" i="23"/>
  <c r="A184" i="23"/>
  <c r="I183" i="23"/>
  <c r="H183" i="23"/>
  <c r="G183" i="23"/>
  <c r="F183" i="23"/>
  <c r="E183" i="23"/>
  <c r="D183" i="23"/>
  <c r="C183" i="23"/>
  <c r="B183" i="23"/>
  <c r="A183" i="23"/>
  <c r="I182" i="23"/>
  <c r="H182" i="23"/>
  <c r="G182" i="23"/>
  <c r="F182" i="23"/>
  <c r="E182" i="23"/>
  <c r="D182" i="23"/>
  <c r="C182" i="23"/>
  <c r="B182" i="23"/>
  <c r="A182" i="23"/>
  <c r="I181" i="23"/>
  <c r="H181" i="23"/>
  <c r="G181" i="23"/>
  <c r="F181" i="23"/>
  <c r="E181" i="23"/>
  <c r="D181" i="23"/>
  <c r="C181" i="23"/>
  <c r="B181" i="23"/>
  <c r="A181" i="23"/>
  <c r="I180" i="23"/>
  <c r="H180" i="23"/>
  <c r="G180" i="23"/>
  <c r="F180" i="23"/>
  <c r="E180" i="23"/>
  <c r="D180" i="23"/>
  <c r="C180" i="23"/>
  <c r="B180" i="23"/>
  <c r="A180" i="23"/>
  <c r="I179" i="23"/>
  <c r="H179" i="23"/>
  <c r="G179" i="23"/>
  <c r="F179" i="23"/>
  <c r="E179" i="23"/>
  <c r="D179" i="23"/>
  <c r="C179" i="23"/>
  <c r="B179" i="23"/>
  <c r="A179" i="23"/>
  <c r="I178" i="23"/>
  <c r="H178" i="23"/>
  <c r="G178" i="23"/>
  <c r="F178" i="23"/>
  <c r="E178" i="23"/>
  <c r="D178" i="23"/>
  <c r="C178" i="23"/>
  <c r="B178" i="23"/>
  <c r="A178" i="23"/>
  <c r="I177" i="23"/>
  <c r="H177" i="23"/>
  <c r="G177" i="23"/>
  <c r="F177" i="23"/>
  <c r="E177" i="23"/>
  <c r="D177" i="23"/>
  <c r="C177" i="23"/>
  <c r="B177" i="23"/>
  <c r="A177" i="23"/>
  <c r="I176" i="23"/>
  <c r="H176" i="23"/>
  <c r="G176" i="23"/>
  <c r="F176" i="23"/>
  <c r="E176" i="23"/>
  <c r="D176" i="23"/>
  <c r="C176" i="23"/>
  <c r="B176" i="23"/>
  <c r="A176" i="23"/>
  <c r="I175" i="23"/>
  <c r="H175" i="23"/>
  <c r="G175" i="23"/>
  <c r="F175" i="23"/>
  <c r="E175" i="23"/>
  <c r="D175" i="23"/>
  <c r="C175" i="23"/>
  <c r="B175" i="23"/>
  <c r="A175" i="23"/>
  <c r="I174" i="23"/>
  <c r="H174" i="23"/>
  <c r="G174" i="23"/>
  <c r="F174" i="23"/>
  <c r="E174" i="23"/>
  <c r="D174" i="23"/>
  <c r="C174" i="23"/>
  <c r="B174" i="23"/>
  <c r="A174" i="23"/>
  <c r="I173" i="23"/>
  <c r="H173" i="23"/>
  <c r="G173" i="23"/>
  <c r="F173" i="23"/>
  <c r="E173" i="23"/>
  <c r="D173" i="23"/>
  <c r="C173" i="23"/>
  <c r="B173" i="23"/>
  <c r="A173" i="23"/>
  <c r="I172" i="23"/>
  <c r="H172" i="23"/>
  <c r="G172" i="23"/>
  <c r="F172" i="23"/>
  <c r="E172" i="23"/>
  <c r="D172" i="23"/>
  <c r="C172" i="23"/>
  <c r="B172" i="23"/>
  <c r="A172" i="23"/>
  <c r="I171" i="23"/>
  <c r="H171" i="23"/>
  <c r="G171" i="23"/>
  <c r="F171" i="23"/>
  <c r="E171" i="23"/>
  <c r="D171" i="23"/>
  <c r="C171" i="23"/>
  <c r="B171" i="23"/>
  <c r="A171" i="23"/>
  <c r="I170" i="23"/>
  <c r="H170" i="23"/>
  <c r="G170" i="23"/>
  <c r="F170" i="23"/>
  <c r="E170" i="23"/>
  <c r="D170" i="23"/>
  <c r="C170" i="23"/>
  <c r="B170" i="23"/>
  <c r="A170" i="23"/>
  <c r="I169" i="23"/>
  <c r="H169" i="23"/>
  <c r="G169" i="23"/>
  <c r="F169" i="23"/>
  <c r="E169" i="23"/>
  <c r="D169" i="23"/>
  <c r="C169" i="23"/>
  <c r="B169" i="23"/>
  <c r="A169" i="23"/>
  <c r="I168" i="23"/>
  <c r="H168" i="23"/>
  <c r="G168" i="23"/>
  <c r="F168" i="23"/>
  <c r="E168" i="23"/>
  <c r="D168" i="23"/>
  <c r="C168" i="23"/>
  <c r="B168" i="23"/>
  <c r="A168" i="23"/>
  <c r="I167" i="23"/>
  <c r="H167" i="23"/>
  <c r="G167" i="23"/>
  <c r="F167" i="23"/>
  <c r="E167" i="23"/>
  <c r="D167" i="23"/>
  <c r="C167" i="23"/>
  <c r="B167" i="23"/>
  <c r="A167" i="23"/>
  <c r="I166" i="23"/>
  <c r="H166" i="23"/>
  <c r="G166" i="23"/>
  <c r="F166" i="23"/>
  <c r="E166" i="23"/>
  <c r="D166" i="23"/>
  <c r="C166" i="23"/>
  <c r="B166" i="23"/>
  <c r="A166" i="23"/>
  <c r="I165" i="23"/>
  <c r="H165" i="23"/>
  <c r="G165" i="23"/>
  <c r="F165" i="23"/>
  <c r="E165" i="23"/>
  <c r="D165" i="23"/>
  <c r="C165" i="23"/>
  <c r="B165" i="23"/>
  <c r="A165" i="23"/>
  <c r="I164" i="23"/>
  <c r="H164" i="23"/>
  <c r="G164" i="23"/>
  <c r="F164" i="23"/>
  <c r="E164" i="23"/>
  <c r="D164" i="23"/>
  <c r="C164" i="23"/>
  <c r="B164" i="23"/>
  <c r="A164" i="23"/>
  <c r="I163" i="23"/>
  <c r="H163" i="23"/>
  <c r="G163" i="23"/>
  <c r="F163" i="23"/>
  <c r="E163" i="23"/>
  <c r="D163" i="23"/>
  <c r="C163" i="23"/>
  <c r="B163" i="23"/>
  <c r="A163" i="23"/>
  <c r="I162" i="23"/>
  <c r="H162" i="23"/>
  <c r="G162" i="23"/>
  <c r="F162" i="23"/>
  <c r="E162" i="23"/>
  <c r="D162" i="23"/>
  <c r="C162" i="23"/>
  <c r="B162" i="23"/>
  <c r="A162" i="23"/>
  <c r="I161" i="23"/>
  <c r="H161" i="23"/>
  <c r="G161" i="23"/>
  <c r="F161" i="23"/>
  <c r="E161" i="23"/>
  <c r="D161" i="23"/>
  <c r="C161" i="23"/>
  <c r="B161" i="23"/>
  <c r="A161" i="23"/>
  <c r="I160" i="23"/>
  <c r="H160" i="23"/>
  <c r="G160" i="23"/>
  <c r="F160" i="23"/>
  <c r="E160" i="23"/>
  <c r="D160" i="23"/>
  <c r="C160" i="23"/>
  <c r="B160" i="23"/>
  <c r="A160" i="23"/>
  <c r="I159" i="23"/>
  <c r="H159" i="23"/>
  <c r="G159" i="23"/>
  <c r="F159" i="23"/>
  <c r="E159" i="23"/>
  <c r="D159" i="23"/>
  <c r="C159" i="23"/>
  <c r="B159" i="23"/>
  <c r="A159" i="23"/>
  <c r="I158" i="23"/>
  <c r="H158" i="23"/>
  <c r="G158" i="23"/>
  <c r="F158" i="23"/>
  <c r="E158" i="23"/>
  <c r="D158" i="23"/>
  <c r="C158" i="23"/>
  <c r="B158" i="23"/>
  <c r="A158" i="23"/>
  <c r="I157" i="23"/>
  <c r="H157" i="23"/>
  <c r="G157" i="23"/>
  <c r="F157" i="23"/>
  <c r="E157" i="23"/>
  <c r="D157" i="23"/>
  <c r="C157" i="23"/>
  <c r="B157" i="23"/>
  <c r="A157" i="23"/>
  <c r="I156" i="23"/>
  <c r="H156" i="23"/>
  <c r="G156" i="23"/>
  <c r="F156" i="23"/>
  <c r="E156" i="23"/>
  <c r="D156" i="23"/>
  <c r="C156" i="23"/>
  <c r="B156" i="23"/>
  <c r="A156" i="23"/>
  <c r="I155" i="23"/>
  <c r="H155" i="23"/>
  <c r="G155" i="23"/>
  <c r="F155" i="23"/>
  <c r="E155" i="23"/>
  <c r="D155" i="23"/>
  <c r="C155" i="23"/>
  <c r="B155" i="23"/>
  <c r="A155" i="23"/>
  <c r="I154" i="23"/>
  <c r="H154" i="23"/>
  <c r="G154" i="23"/>
  <c r="F154" i="23"/>
  <c r="E154" i="23"/>
  <c r="D154" i="23"/>
  <c r="C154" i="23"/>
  <c r="B154" i="23"/>
  <c r="A154" i="23"/>
  <c r="I153" i="23"/>
  <c r="H153" i="23"/>
  <c r="G153" i="23"/>
  <c r="F153" i="23"/>
  <c r="E153" i="23"/>
  <c r="D153" i="23"/>
  <c r="C153" i="23"/>
  <c r="B153" i="23"/>
  <c r="A153" i="23"/>
  <c r="I152" i="23"/>
  <c r="H152" i="23"/>
  <c r="G152" i="23"/>
  <c r="F152" i="23"/>
  <c r="E152" i="23"/>
  <c r="D152" i="23"/>
  <c r="C152" i="23"/>
  <c r="B152" i="23"/>
  <c r="A152" i="23"/>
  <c r="I151" i="23"/>
  <c r="H151" i="23"/>
  <c r="G151" i="23"/>
  <c r="F151" i="23"/>
  <c r="E151" i="23"/>
  <c r="D151" i="23"/>
  <c r="C151" i="23"/>
  <c r="B151" i="23"/>
  <c r="A151" i="23"/>
  <c r="I150" i="23"/>
  <c r="H150" i="23"/>
  <c r="G150" i="23"/>
  <c r="F150" i="23"/>
  <c r="E150" i="23"/>
  <c r="D150" i="23"/>
  <c r="C150" i="23"/>
  <c r="B150" i="23"/>
  <c r="A150" i="23"/>
  <c r="I149" i="23"/>
  <c r="H149" i="23"/>
  <c r="G149" i="23"/>
  <c r="F149" i="23"/>
  <c r="E149" i="23"/>
  <c r="D149" i="23"/>
  <c r="C149" i="23"/>
  <c r="B149" i="23"/>
  <c r="A149" i="23"/>
  <c r="I148" i="23"/>
  <c r="H148" i="23"/>
  <c r="G148" i="23"/>
  <c r="F148" i="23"/>
  <c r="E148" i="23"/>
  <c r="D148" i="23"/>
  <c r="C148" i="23"/>
  <c r="B148" i="23"/>
  <c r="A148" i="23"/>
  <c r="I147" i="23"/>
  <c r="H147" i="23"/>
  <c r="G147" i="23"/>
  <c r="F147" i="23"/>
  <c r="E147" i="23"/>
  <c r="D147" i="23"/>
  <c r="C147" i="23"/>
  <c r="B147" i="23"/>
  <c r="A147" i="23"/>
  <c r="I146" i="23"/>
  <c r="H146" i="23"/>
  <c r="G146" i="23"/>
  <c r="F146" i="23"/>
  <c r="E146" i="23"/>
  <c r="D146" i="23"/>
  <c r="C146" i="23"/>
  <c r="B146" i="23"/>
  <c r="A146" i="23"/>
  <c r="I145" i="23"/>
  <c r="H145" i="23"/>
  <c r="G145" i="23"/>
  <c r="F145" i="23"/>
  <c r="E145" i="23"/>
  <c r="D145" i="23"/>
  <c r="C145" i="23"/>
  <c r="B145" i="23"/>
  <c r="A145" i="23"/>
  <c r="I144" i="23"/>
  <c r="H144" i="23"/>
  <c r="G144" i="23"/>
  <c r="F144" i="23"/>
  <c r="E144" i="23"/>
  <c r="D144" i="23"/>
  <c r="C144" i="23"/>
  <c r="B144" i="23"/>
  <c r="A144" i="23"/>
  <c r="I143" i="23"/>
  <c r="H143" i="23"/>
  <c r="G143" i="23"/>
  <c r="F143" i="23"/>
  <c r="E143" i="23"/>
  <c r="D143" i="23"/>
  <c r="C143" i="23"/>
  <c r="B143" i="23"/>
  <c r="A143" i="23"/>
  <c r="I142" i="23"/>
  <c r="H142" i="23"/>
  <c r="G142" i="23"/>
  <c r="F142" i="23"/>
  <c r="E142" i="23"/>
  <c r="D142" i="23"/>
  <c r="C142" i="23"/>
  <c r="B142" i="23"/>
  <c r="A142" i="23"/>
  <c r="I141" i="23"/>
  <c r="H141" i="23"/>
  <c r="G141" i="23"/>
  <c r="F141" i="23"/>
  <c r="E141" i="23"/>
  <c r="D141" i="23"/>
  <c r="C141" i="23"/>
  <c r="B141" i="23"/>
  <c r="A141" i="23"/>
  <c r="I140" i="23"/>
  <c r="H140" i="23"/>
  <c r="G140" i="23"/>
  <c r="F140" i="23"/>
  <c r="E140" i="23"/>
  <c r="D140" i="23"/>
  <c r="C140" i="23"/>
  <c r="B140" i="23"/>
  <c r="A140" i="23"/>
  <c r="I139" i="23"/>
  <c r="H139" i="23"/>
  <c r="G139" i="23"/>
  <c r="F139" i="23"/>
  <c r="E139" i="23"/>
  <c r="D139" i="23"/>
  <c r="C139" i="23"/>
  <c r="B139" i="23"/>
  <c r="A139" i="23"/>
  <c r="I138" i="23"/>
  <c r="H138" i="23"/>
  <c r="G138" i="23"/>
  <c r="F138" i="23"/>
  <c r="E138" i="23"/>
  <c r="D138" i="23"/>
  <c r="C138" i="23"/>
  <c r="B138" i="23"/>
  <c r="A138" i="23"/>
  <c r="I137" i="23"/>
  <c r="H137" i="23"/>
  <c r="G137" i="23"/>
  <c r="F137" i="23"/>
  <c r="E137" i="23"/>
  <c r="D137" i="23"/>
  <c r="C137" i="23"/>
  <c r="B137" i="23"/>
  <c r="A137" i="23"/>
  <c r="I136" i="23"/>
  <c r="H136" i="23"/>
  <c r="G136" i="23"/>
  <c r="F136" i="23"/>
  <c r="E136" i="23"/>
  <c r="D136" i="23"/>
  <c r="C136" i="23"/>
  <c r="B136" i="23"/>
  <c r="A136" i="23"/>
  <c r="I135" i="23"/>
  <c r="H135" i="23"/>
  <c r="G135" i="23"/>
  <c r="F135" i="23"/>
  <c r="E135" i="23"/>
  <c r="D135" i="23"/>
  <c r="C135" i="23"/>
  <c r="B135" i="23"/>
  <c r="A135" i="23"/>
  <c r="I134" i="23"/>
  <c r="H134" i="23"/>
  <c r="G134" i="23"/>
  <c r="F134" i="23"/>
  <c r="E134" i="23"/>
  <c r="D134" i="23"/>
  <c r="C134" i="23"/>
  <c r="B134" i="23"/>
  <c r="A134" i="23"/>
  <c r="I133" i="23"/>
  <c r="H133" i="23"/>
  <c r="G133" i="23"/>
  <c r="F133" i="23"/>
  <c r="E133" i="23"/>
  <c r="D133" i="23"/>
  <c r="C133" i="23"/>
  <c r="B133" i="23"/>
  <c r="A133" i="23"/>
  <c r="I132" i="23"/>
  <c r="H132" i="23"/>
  <c r="G132" i="23"/>
  <c r="F132" i="23"/>
  <c r="E132" i="23"/>
  <c r="D132" i="23"/>
  <c r="C132" i="23"/>
  <c r="B132" i="23"/>
  <c r="A132" i="23"/>
  <c r="I131" i="23"/>
  <c r="H131" i="23"/>
  <c r="G131" i="23"/>
  <c r="F131" i="23"/>
  <c r="E131" i="23"/>
  <c r="D131" i="23"/>
  <c r="C131" i="23"/>
  <c r="B131" i="23"/>
  <c r="A131" i="23"/>
  <c r="I130" i="23"/>
  <c r="H130" i="23"/>
  <c r="G130" i="23"/>
  <c r="F130" i="23"/>
  <c r="E130" i="23"/>
  <c r="D130" i="23"/>
  <c r="C130" i="23"/>
  <c r="B130" i="23"/>
  <c r="A130" i="23"/>
  <c r="I129" i="23"/>
  <c r="H129" i="23"/>
  <c r="G129" i="23"/>
  <c r="F129" i="23"/>
  <c r="E129" i="23"/>
  <c r="D129" i="23"/>
  <c r="C129" i="23"/>
  <c r="B129" i="23"/>
  <c r="A129" i="23"/>
  <c r="I128" i="23"/>
  <c r="H128" i="23"/>
  <c r="G128" i="23"/>
  <c r="F128" i="23"/>
  <c r="E128" i="23"/>
  <c r="D128" i="23"/>
  <c r="C128" i="23"/>
  <c r="B128" i="23"/>
  <c r="A128" i="23"/>
  <c r="I127" i="23"/>
  <c r="H127" i="23"/>
  <c r="G127" i="23"/>
  <c r="F127" i="23"/>
  <c r="E127" i="23"/>
  <c r="D127" i="23"/>
  <c r="C127" i="23"/>
  <c r="B127" i="23"/>
  <c r="A127" i="23"/>
  <c r="I126" i="23"/>
  <c r="H126" i="23"/>
  <c r="G126" i="23"/>
  <c r="F126" i="23"/>
  <c r="E126" i="23"/>
  <c r="D126" i="23"/>
  <c r="C126" i="23"/>
  <c r="B126" i="23"/>
  <c r="A126" i="23"/>
  <c r="I125" i="23"/>
  <c r="H125" i="23"/>
  <c r="G125" i="23"/>
  <c r="F125" i="23"/>
  <c r="E125" i="23"/>
  <c r="D125" i="23"/>
  <c r="C125" i="23"/>
  <c r="B125" i="23"/>
  <c r="A125" i="23"/>
  <c r="I124" i="23"/>
  <c r="H124" i="23"/>
  <c r="G124" i="23"/>
  <c r="F124" i="23"/>
  <c r="E124" i="23"/>
  <c r="D124" i="23"/>
  <c r="C124" i="23"/>
  <c r="B124" i="23"/>
  <c r="A124" i="23"/>
  <c r="I123" i="23"/>
  <c r="H123" i="23"/>
  <c r="G123" i="23"/>
  <c r="F123" i="23"/>
  <c r="E123" i="23"/>
  <c r="D123" i="23"/>
  <c r="C123" i="23"/>
  <c r="B123" i="23"/>
  <c r="A123" i="23"/>
  <c r="I122" i="23"/>
  <c r="H122" i="23"/>
  <c r="G122" i="23"/>
  <c r="F122" i="23"/>
  <c r="E122" i="23"/>
  <c r="D122" i="23"/>
  <c r="C122" i="23"/>
  <c r="B122" i="23"/>
  <c r="A122" i="23"/>
  <c r="I121" i="23"/>
  <c r="H121" i="23"/>
  <c r="G121" i="23"/>
  <c r="F121" i="23"/>
  <c r="E121" i="23"/>
  <c r="D121" i="23"/>
  <c r="C121" i="23"/>
  <c r="B121" i="23"/>
  <c r="A121" i="23"/>
  <c r="I120" i="23"/>
  <c r="H120" i="23"/>
  <c r="G120" i="23"/>
  <c r="F120" i="23"/>
  <c r="E120" i="23"/>
  <c r="D120" i="23"/>
  <c r="C120" i="23"/>
  <c r="B120" i="23"/>
  <c r="A120" i="23"/>
  <c r="I119" i="23"/>
  <c r="H119" i="23"/>
  <c r="G119" i="23"/>
  <c r="F119" i="23"/>
  <c r="E119" i="23"/>
  <c r="D119" i="23"/>
  <c r="C119" i="23"/>
  <c r="B119" i="23"/>
  <c r="A119" i="23"/>
  <c r="I118" i="23"/>
  <c r="H118" i="23"/>
  <c r="G118" i="23"/>
  <c r="F118" i="23"/>
  <c r="E118" i="23"/>
  <c r="D118" i="23"/>
  <c r="C118" i="23"/>
  <c r="B118" i="23"/>
  <c r="A118" i="23"/>
  <c r="I117" i="23"/>
  <c r="H117" i="23"/>
  <c r="G117" i="23"/>
  <c r="F117" i="23"/>
  <c r="E117" i="23"/>
  <c r="D117" i="23"/>
  <c r="C117" i="23"/>
  <c r="B117" i="23"/>
  <c r="A117" i="23"/>
  <c r="I116" i="23"/>
  <c r="H116" i="23"/>
  <c r="G116" i="23"/>
  <c r="F116" i="23"/>
  <c r="E116" i="23"/>
  <c r="D116" i="23"/>
  <c r="C116" i="23"/>
  <c r="B116" i="23"/>
  <c r="A116" i="23"/>
  <c r="I115" i="23"/>
  <c r="H115" i="23"/>
  <c r="G115" i="23"/>
  <c r="F115" i="23"/>
  <c r="E115" i="23"/>
  <c r="D115" i="23"/>
  <c r="C115" i="23"/>
  <c r="B115" i="23"/>
  <c r="A115" i="23"/>
  <c r="I114" i="23"/>
  <c r="H114" i="23"/>
  <c r="G114" i="23"/>
  <c r="F114" i="23"/>
  <c r="E114" i="23"/>
  <c r="D114" i="23"/>
  <c r="C114" i="23"/>
  <c r="B114" i="23"/>
  <c r="A114" i="23"/>
  <c r="I113" i="23"/>
  <c r="H113" i="23"/>
  <c r="G113" i="23"/>
  <c r="F113" i="23"/>
  <c r="E113" i="23"/>
  <c r="D113" i="23"/>
  <c r="C113" i="23"/>
  <c r="B113" i="23"/>
  <c r="A113" i="23"/>
  <c r="I112" i="23"/>
  <c r="H112" i="23"/>
  <c r="G112" i="23"/>
  <c r="F112" i="23"/>
  <c r="E112" i="23"/>
  <c r="D112" i="23"/>
  <c r="C112" i="23"/>
  <c r="B112" i="23"/>
  <c r="A112" i="23"/>
  <c r="I111" i="23"/>
  <c r="H111" i="23"/>
  <c r="G111" i="23"/>
  <c r="F111" i="23"/>
  <c r="E111" i="23"/>
  <c r="D111" i="23"/>
  <c r="C111" i="23"/>
  <c r="B111" i="23"/>
  <c r="A111" i="23"/>
  <c r="I110" i="23"/>
  <c r="H110" i="23"/>
  <c r="G110" i="23"/>
  <c r="F110" i="23"/>
  <c r="E110" i="23"/>
  <c r="D110" i="23"/>
  <c r="C110" i="23"/>
  <c r="B110" i="23"/>
  <c r="A110" i="23"/>
  <c r="I109" i="23"/>
  <c r="H109" i="23"/>
  <c r="G109" i="23"/>
  <c r="F109" i="23"/>
  <c r="E109" i="23"/>
  <c r="D109" i="23"/>
  <c r="C109" i="23"/>
  <c r="B109" i="23"/>
  <c r="A109" i="23"/>
  <c r="I108" i="23"/>
  <c r="H108" i="23"/>
  <c r="G108" i="23"/>
  <c r="F108" i="23"/>
  <c r="E108" i="23"/>
  <c r="D108" i="23"/>
  <c r="C108" i="23"/>
  <c r="B108" i="23"/>
  <c r="A108" i="23"/>
  <c r="I107" i="23"/>
  <c r="H107" i="23"/>
  <c r="G107" i="23"/>
  <c r="F107" i="23"/>
  <c r="E107" i="23"/>
  <c r="D107" i="23"/>
  <c r="C107" i="23"/>
  <c r="B107" i="23"/>
  <c r="A107" i="23"/>
  <c r="I106" i="23"/>
  <c r="H106" i="23"/>
  <c r="G106" i="23"/>
  <c r="F106" i="23"/>
  <c r="E106" i="23"/>
  <c r="D106" i="23"/>
  <c r="C106" i="23"/>
  <c r="B106" i="23"/>
  <c r="A106" i="23"/>
  <c r="I105" i="23"/>
  <c r="H105" i="23"/>
  <c r="G105" i="23"/>
  <c r="F105" i="23"/>
  <c r="E105" i="23"/>
  <c r="D105" i="23"/>
  <c r="C105" i="23"/>
  <c r="B105" i="23"/>
  <c r="A105" i="23"/>
  <c r="I104" i="23"/>
  <c r="H104" i="23"/>
  <c r="G104" i="23"/>
  <c r="F104" i="23"/>
  <c r="E104" i="23"/>
  <c r="D104" i="23"/>
  <c r="C104" i="23"/>
  <c r="B104" i="23"/>
  <c r="A104" i="23"/>
  <c r="I103" i="23"/>
  <c r="H103" i="23"/>
  <c r="G103" i="23"/>
  <c r="F103" i="23"/>
  <c r="E103" i="23"/>
  <c r="D103" i="23"/>
  <c r="C103" i="23"/>
  <c r="B103" i="23"/>
  <c r="A103" i="23"/>
  <c r="I102" i="23"/>
  <c r="H102" i="23"/>
  <c r="G102" i="23"/>
  <c r="F102" i="23"/>
  <c r="E102" i="23"/>
  <c r="D102" i="23"/>
  <c r="C102" i="23"/>
  <c r="B102" i="23"/>
  <c r="A102" i="23"/>
  <c r="I101" i="23"/>
  <c r="H101" i="23"/>
  <c r="G101" i="23"/>
  <c r="F101" i="23"/>
  <c r="E101" i="23"/>
  <c r="D101" i="23"/>
  <c r="C101" i="23"/>
  <c r="B101" i="23"/>
  <c r="A101" i="23"/>
  <c r="I100" i="23"/>
  <c r="H100" i="23"/>
  <c r="G100" i="23"/>
  <c r="F100" i="23"/>
  <c r="E100" i="23"/>
  <c r="D100" i="23"/>
  <c r="C100" i="23"/>
  <c r="B100" i="23"/>
  <c r="A100" i="23"/>
  <c r="I99" i="23"/>
  <c r="H99" i="23"/>
  <c r="G99" i="23"/>
  <c r="F99" i="23"/>
  <c r="E99" i="23"/>
  <c r="D99" i="23"/>
  <c r="C99" i="23"/>
  <c r="B99" i="23"/>
  <c r="A99" i="23"/>
  <c r="I98" i="23"/>
  <c r="H98" i="23"/>
  <c r="G98" i="23"/>
  <c r="F98" i="23"/>
  <c r="E98" i="23"/>
  <c r="D98" i="23"/>
  <c r="C98" i="23"/>
  <c r="B98" i="23"/>
  <c r="A98" i="23"/>
  <c r="I97" i="23"/>
  <c r="H97" i="23"/>
  <c r="G97" i="23"/>
  <c r="F97" i="23"/>
  <c r="E97" i="23"/>
  <c r="D97" i="23"/>
  <c r="C97" i="23"/>
  <c r="B97" i="23"/>
  <c r="A97" i="23"/>
  <c r="I96" i="23"/>
  <c r="H96" i="23"/>
  <c r="G96" i="23"/>
  <c r="F96" i="23"/>
  <c r="E96" i="23"/>
  <c r="D96" i="23"/>
  <c r="C96" i="23"/>
  <c r="B96" i="23"/>
  <c r="A96" i="23"/>
  <c r="I95" i="23"/>
  <c r="H95" i="23"/>
  <c r="G95" i="23"/>
  <c r="F95" i="23"/>
  <c r="E95" i="23"/>
  <c r="D95" i="23"/>
  <c r="C95" i="23"/>
  <c r="B95" i="23"/>
  <c r="A95" i="23"/>
  <c r="I94" i="23"/>
  <c r="H94" i="23"/>
  <c r="G94" i="23"/>
  <c r="F94" i="23"/>
  <c r="E94" i="23"/>
  <c r="D94" i="23"/>
  <c r="C94" i="23"/>
  <c r="B94" i="23"/>
  <c r="A94" i="23"/>
  <c r="I93" i="23"/>
  <c r="H93" i="23"/>
  <c r="G93" i="23"/>
  <c r="F93" i="23"/>
  <c r="E93" i="23"/>
  <c r="D93" i="23"/>
  <c r="C93" i="23"/>
  <c r="B93" i="23"/>
  <c r="A93" i="23"/>
  <c r="I92" i="23"/>
  <c r="H92" i="23"/>
  <c r="G92" i="23"/>
  <c r="F92" i="23"/>
  <c r="E92" i="23"/>
  <c r="D92" i="23"/>
  <c r="C92" i="23"/>
  <c r="B92" i="23"/>
  <c r="A92" i="23"/>
  <c r="I91" i="23"/>
  <c r="H91" i="23"/>
  <c r="G91" i="23"/>
  <c r="F91" i="23"/>
  <c r="E91" i="23"/>
  <c r="D91" i="23"/>
  <c r="C91" i="23"/>
  <c r="B91" i="23"/>
  <c r="A91" i="23"/>
  <c r="I90" i="23"/>
  <c r="H90" i="23"/>
  <c r="G90" i="23"/>
  <c r="F90" i="23"/>
  <c r="E90" i="23"/>
  <c r="D90" i="23"/>
  <c r="C90" i="23"/>
  <c r="B90" i="23"/>
  <c r="A90" i="23"/>
  <c r="I89" i="23"/>
  <c r="H89" i="23"/>
  <c r="G89" i="23"/>
  <c r="F89" i="23"/>
  <c r="E89" i="23"/>
  <c r="D89" i="23"/>
  <c r="C89" i="23"/>
  <c r="B89" i="23"/>
  <c r="A89" i="23"/>
  <c r="I88" i="23"/>
  <c r="H88" i="23"/>
  <c r="G88" i="23"/>
  <c r="F88" i="23"/>
  <c r="E88" i="23"/>
  <c r="D88" i="23"/>
  <c r="C88" i="23"/>
  <c r="B88" i="23"/>
  <c r="A88" i="23"/>
  <c r="I87" i="23"/>
  <c r="H87" i="23"/>
  <c r="G87" i="23"/>
  <c r="F87" i="23"/>
  <c r="E87" i="23"/>
  <c r="D87" i="23"/>
  <c r="C87" i="23"/>
  <c r="B87" i="23"/>
  <c r="A87" i="23"/>
  <c r="I86" i="23"/>
  <c r="H86" i="23"/>
  <c r="G86" i="23"/>
  <c r="F86" i="23"/>
  <c r="E86" i="23"/>
  <c r="D86" i="23"/>
  <c r="C86" i="23"/>
  <c r="B86" i="23"/>
  <c r="A86" i="23"/>
  <c r="I85" i="23"/>
  <c r="H85" i="23"/>
  <c r="G85" i="23"/>
  <c r="F85" i="23"/>
  <c r="E85" i="23"/>
  <c r="D85" i="23"/>
  <c r="C85" i="23"/>
  <c r="B85" i="23"/>
  <c r="A85" i="23"/>
  <c r="I84" i="23"/>
  <c r="H84" i="23"/>
  <c r="G84" i="23"/>
  <c r="F84" i="23"/>
  <c r="E84" i="23"/>
  <c r="D84" i="23"/>
  <c r="C84" i="23"/>
  <c r="B84" i="23"/>
  <c r="A84" i="23"/>
  <c r="I83" i="23"/>
  <c r="H83" i="23"/>
  <c r="G83" i="23"/>
  <c r="F83" i="23"/>
  <c r="E83" i="23"/>
  <c r="D83" i="23"/>
  <c r="C83" i="23"/>
  <c r="B83" i="23"/>
  <c r="A83" i="23"/>
  <c r="I82" i="23"/>
  <c r="H82" i="23"/>
  <c r="G82" i="23"/>
  <c r="F82" i="23"/>
  <c r="E82" i="23"/>
  <c r="D82" i="23"/>
  <c r="C82" i="23"/>
  <c r="B82" i="23"/>
  <c r="A82" i="23"/>
  <c r="I81" i="23"/>
  <c r="H81" i="23"/>
  <c r="G81" i="23"/>
  <c r="F81" i="23"/>
  <c r="E81" i="23"/>
  <c r="D81" i="23"/>
  <c r="C81" i="23"/>
  <c r="B81" i="23"/>
  <c r="A81" i="23"/>
  <c r="I80" i="23"/>
  <c r="H80" i="23"/>
  <c r="G80" i="23"/>
  <c r="F80" i="23"/>
  <c r="E80" i="23"/>
  <c r="D80" i="23"/>
  <c r="C80" i="23"/>
  <c r="B80" i="23"/>
  <c r="A80" i="23"/>
  <c r="I79" i="23"/>
  <c r="H79" i="23"/>
  <c r="G79" i="23"/>
  <c r="F79" i="23"/>
  <c r="E79" i="23"/>
  <c r="D79" i="23"/>
  <c r="C79" i="23"/>
  <c r="B79" i="23"/>
  <c r="A79" i="23"/>
  <c r="I78" i="23"/>
  <c r="H78" i="23"/>
  <c r="G78" i="23"/>
  <c r="F78" i="23"/>
  <c r="E78" i="23"/>
  <c r="D78" i="23"/>
  <c r="C78" i="23"/>
  <c r="B78" i="23"/>
  <c r="A78" i="23"/>
  <c r="I77" i="23"/>
  <c r="H77" i="23"/>
  <c r="G77" i="23"/>
  <c r="F77" i="23"/>
  <c r="E77" i="23"/>
  <c r="D77" i="23"/>
  <c r="C77" i="23"/>
  <c r="B77" i="23"/>
  <c r="A77" i="23"/>
  <c r="I76" i="23"/>
  <c r="H76" i="23"/>
  <c r="G76" i="23"/>
  <c r="F76" i="23"/>
  <c r="E76" i="23"/>
  <c r="D76" i="23"/>
  <c r="C76" i="23"/>
  <c r="B76" i="23"/>
  <c r="A76" i="23"/>
  <c r="I75" i="23"/>
  <c r="H75" i="23"/>
  <c r="G75" i="23"/>
  <c r="F75" i="23"/>
  <c r="E75" i="23"/>
  <c r="D75" i="23"/>
  <c r="C75" i="23"/>
  <c r="B75" i="23"/>
  <c r="A75" i="23"/>
  <c r="I74" i="23"/>
  <c r="H74" i="23"/>
  <c r="G74" i="23"/>
  <c r="F74" i="23"/>
  <c r="E74" i="23"/>
  <c r="D74" i="23"/>
  <c r="C74" i="23"/>
  <c r="B74" i="23"/>
  <c r="A74" i="23"/>
  <c r="I73" i="23"/>
  <c r="H73" i="23"/>
  <c r="G73" i="23"/>
  <c r="F73" i="23"/>
  <c r="E73" i="23"/>
  <c r="D73" i="23"/>
  <c r="C73" i="23"/>
  <c r="B73" i="23"/>
  <c r="A73" i="23"/>
  <c r="I72" i="23"/>
  <c r="H72" i="23"/>
  <c r="G72" i="23"/>
  <c r="F72" i="23"/>
  <c r="E72" i="23"/>
  <c r="D72" i="23"/>
  <c r="C72" i="23"/>
  <c r="B72" i="23"/>
  <c r="A72" i="23"/>
  <c r="I71" i="23"/>
  <c r="H71" i="23"/>
  <c r="G71" i="23"/>
  <c r="F71" i="23"/>
  <c r="E71" i="23"/>
  <c r="D71" i="23"/>
  <c r="C71" i="23"/>
  <c r="B71" i="23"/>
  <c r="A71" i="23"/>
  <c r="I70" i="23"/>
  <c r="H70" i="23"/>
  <c r="G70" i="23"/>
  <c r="F70" i="23"/>
  <c r="E70" i="23"/>
  <c r="D70" i="23"/>
  <c r="C70" i="23"/>
  <c r="B70" i="23"/>
  <c r="A70" i="23"/>
  <c r="I69" i="23"/>
  <c r="H69" i="23"/>
  <c r="G69" i="23"/>
  <c r="F69" i="23"/>
  <c r="E69" i="23"/>
  <c r="D69" i="23"/>
  <c r="C69" i="23"/>
  <c r="B69" i="23"/>
  <c r="A69" i="23"/>
  <c r="I68" i="23"/>
  <c r="H68" i="23"/>
  <c r="G68" i="23"/>
  <c r="F68" i="23"/>
  <c r="E68" i="23"/>
  <c r="D68" i="23"/>
  <c r="C68" i="23"/>
  <c r="B68" i="23"/>
  <c r="A68" i="23"/>
  <c r="I67" i="23"/>
  <c r="H67" i="23"/>
  <c r="G67" i="23"/>
  <c r="F67" i="23"/>
  <c r="E67" i="23"/>
  <c r="D67" i="23"/>
  <c r="C67" i="23"/>
  <c r="B67" i="23"/>
  <c r="A67" i="23"/>
  <c r="I66" i="23"/>
  <c r="H66" i="23"/>
  <c r="G66" i="23"/>
  <c r="F66" i="23"/>
  <c r="E66" i="23"/>
  <c r="D66" i="23"/>
  <c r="C66" i="23"/>
  <c r="B66" i="23"/>
  <c r="A66" i="23"/>
  <c r="I65" i="23"/>
  <c r="H65" i="23"/>
  <c r="G65" i="23"/>
  <c r="F65" i="23"/>
  <c r="E65" i="23"/>
  <c r="D65" i="23"/>
  <c r="C65" i="23"/>
  <c r="B65" i="23"/>
  <c r="A65" i="23"/>
  <c r="I64" i="23"/>
  <c r="H64" i="23"/>
  <c r="G64" i="23"/>
  <c r="F64" i="23"/>
  <c r="E64" i="23"/>
  <c r="D64" i="23"/>
  <c r="C64" i="23"/>
  <c r="B64" i="23"/>
  <c r="A64" i="23"/>
  <c r="I63" i="23"/>
  <c r="H63" i="23"/>
  <c r="G63" i="23"/>
  <c r="F63" i="23"/>
  <c r="E63" i="23"/>
  <c r="D63" i="23"/>
  <c r="C63" i="23"/>
  <c r="B63" i="23"/>
  <c r="A63" i="23"/>
  <c r="I62" i="23"/>
  <c r="H62" i="23"/>
  <c r="G62" i="23"/>
  <c r="F62" i="23"/>
  <c r="E62" i="23"/>
  <c r="D62" i="23"/>
  <c r="C62" i="23"/>
  <c r="B62" i="23"/>
  <c r="A62" i="23"/>
  <c r="I61" i="23"/>
  <c r="H61" i="23"/>
  <c r="G61" i="23"/>
  <c r="F61" i="23"/>
  <c r="E61" i="23"/>
  <c r="D61" i="23"/>
  <c r="C61" i="23"/>
  <c r="B61" i="23"/>
  <c r="A61" i="23"/>
  <c r="I60" i="23"/>
  <c r="H60" i="23"/>
  <c r="G60" i="23"/>
  <c r="F60" i="23"/>
  <c r="E60" i="23"/>
  <c r="D60" i="23"/>
  <c r="C60" i="23"/>
  <c r="B60" i="23"/>
  <c r="A60" i="23"/>
  <c r="I59" i="23"/>
  <c r="H59" i="23"/>
  <c r="G59" i="23"/>
  <c r="F59" i="23"/>
  <c r="E59" i="23"/>
  <c r="D59" i="23"/>
  <c r="C59" i="23"/>
  <c r="B59" i="23"/>
  <c r="A59" i="23"/>
  <c r="I58" i="23"/>
  <c r="H58" i="23"/>
  <c r="G58" i="23"/>
  <c r="F58" i="23"/>
  <c r="E58" i="23"/>
  <c r="D58" i="23"/>
  <c r="C58" i="23"/>
  <c r="B58" i="23"/>
  <c r="A58" i="23"/>
  <c r="I57" i="23"/>
  <c r="H57" i="23"/>
  <c r="G57" i="23"/>
  <c r="F57" i="23"/>
  <c r="E57" i="23"/>
  <c r="D57" i="23"/>
  <c r="C57" i="23"/>
  <c r="B57" i="23"/>
  <c r="A57" i="23"/>
  <c r="I56" i="23"/>
  <c r="H56" i="23"/>
  <c r="G56" i="23"/>
  <c r="F56" i="23"/>
  <c r="E56" i="23"/>
  <c r="D56" i="23"/>
  <c r="C56" i="23"/>
  <c r="B56" i="23"/>
  <c r="A56" i="23"/>
  <c r="I55" i="23"/>
  <c r="H55" i="23"/>
  <c r="G55" i="23"/>
  <c r="F55" i="23"/>
  <c r="E55" i="23"/>
  <c r="D55" i="23"/>
  <c r="C55" i="23"/>
  <c r="B55" i="23"/>
  <c r="A55" i="23"/>
  <c r="I54" i="23"/>
  <c r="H54" i="23"/>
  <c r="G54" i="23"/>
  <c r="F54" i="23"/>
  <c r="E54" i="23"/>
  <c r="D54" i="23"/>
  <c r="C54" i="23"/>
  <c r="B54" i="23"/>
  <c r="A54" i="23"/>
  <c r="I53" i="23"/>
  <c r="H53" i="23"/>
  <c r="G53" i="23"/>
  <c r="F53" i="23"/>
  <c r="E53" i="23"/>
  <c r="D53" i="23"/>
  <c r="C53" i="23"/>
  <c r="B53" i="23"/>
  <c r="A53" i="23"/>
  <c r="I52" i="23"/>
  <c r="H52" i="23"/>
  <c r="G52" i="23"/>
  <c r="F52" i="23"/>
  <c r="E52" i="23"/>
  <c r="D52" i="23"/>
  <c r="C52" i="23"/>
  <c r="B52" i="23"/>
  <c r="A52" i="23"/>
  <c r="I51" i="23"/>
  <c r="H51" i="23"/>
  <c r="G51" i="23"/>
  <c r="F51" i="23"/>
  <c r="E51" i="23"/>
  <c r="D51" i="23"/>
  <c r="C51" i="23"/>
  <c r="B51" i="23"/>
  <c r="A51" i="23"/>
  <c r="H50" i="23"/>
  <c r="G50" i="23"/>
  <c r="F50" i="23"/>
  <c r="E50" i="23"/>
  <c r="D50" i="23"/>
  <c r="C50" i="23"/>
  <c r="B50" i="23"/>
  <c r="A50" i="23"/>
  <c r="H49" i="23"/>
  <c r="G49" i="23"/>
  <c r="F49" i="23"/>
  <c r="E49" i="23"/>
  <c r="D49" i="23"/>
  <c r="C49" i="23"/>
  <c r="B49" i="23"/>
  <c r="A49" i="23"/>
  <c r="H48" i="23"/>
  <c r="G48" i="23"/>
  <c r="F48" i="23"/>
  <c r="E48" i="23"/>
  <c r="D48" i="23"/>
  <c r="C48" i="23"/>
  <c r="B48" i="23"/>
  <c r="A48" i="23"/>
  <c r="H47" i="23"/>
  <c r="G47" i="23"/>
  <c r="F47" i="23"/>
  <c r="E47" i="23"/>
  <c r="D47" i="23"/>
  <c r="C47" i="23"/>
  <c r="B47" i="23"/>
  <c r="A47" i="23"/>
  <c r="H46" i="23"/>
  <c r="G46" i="23"/>
  <c r="F46" i="23"/>
  <c r="E46" i="23"/>
  <c r="D46" i="23"/>
  <c r="C46" i="23"/>
  <c r="B46" i="23"/>
  <c r="A46" i="23"/>
  <c r="H45" i="23"/>
  <c r="G45" i="23"/>
  <c r="F45" i="23"/>
  <c r="E45" i="23"/>
  <c r="D45" i="23"/>
  <c r="C45" i="23"/>
  <c r="B45" i="23"/>
  <c r="A45" i="23"/>
  <c r="H44" i="23"/>
  <c r="G44" i="23"/>
  <c r="F44" i="23"/>
  <c r="E44" i="23"/>
  <c r="D44" i="23"/>
  <c r="C44" i="23"/>
  <c r="B44" i="23"/>
  <c r="A44" i="23"/>
  <c r="H43" i="23"/>
  <c r="G43" i="23"/>
  <c r="F43" i="23"/>
  <c r="E43" i="23"/>
  <c r="D43" i="23"/>
  <c r="C43" i="23"/>
  <c r="B43" i="23"/>
  <c r="A43" i="23"/>
  <c r="H42" i="23"/>
  <c r="G42" i="23"/>
  <c r="F42" i="23"/>
  <c r="E42" i="23"/>
  <c r="D42" i="23"/>
  <c r="C42" i="23"/>
  <c r="B42" i="23"/>
  <c r="A42" i="23"/>
  <c r="H41" i="23"/>
  <c r="G41" i="23"/>
  <c r="F41" i="23"/>
  <c r="E41" i="23"/>
  <c r="D41" i="23"/>
  <c r="C41" i="23"/>
  <c r="B41" i="23"/>
  <c r="A41" i="23"/>
  <c r="H40" i="23"/>
  <c r="G40" i="23"/>
  <c r="F40" i="23"/>
  <c r="E40" i="23"/>
  <c r="D40" i="23"/>
  <c r="C40" i="23"/>
  <c r="B40" i="23"/>
  <c r="A40" i="23"/>
  <c r="H39" i="23"/>
  <c r="G39" i="23"/>
  <c r="F39" i="23"/>
  <c r="E39" i="23"/>
  <c r="D39" i="23"/>
  <c r="C39" i="23"/>
  <c r="B39" i="23"/>
  <c r="A39" i="23"/>
  <c r="H38" i="23"/>
  <c r="G38" i="23"/>
  <c r="F38" i="23"/>
  <c r="E38" i="23"/>
  <c r="D38" i="23"/>
  <c r="C38" i="23"/>
  <c r="B38" i="23"/>
  <c r="A38" i="23"/>
  <c r="H37" i="23"/>
  <c r="G37" i="23"/>
  <c r="F37" i="23"/>
  <c r="E37" i="23"/>
  <c r="D37" i="23"/>
  <c r="C37" i="23"/>
  <c r="B37" i="23"/>
  <c r="A37" i="23"/>
  <c r="H36" i="23"/>
  <c r="G36" i="23"/>
  <c r="F36" i="23"/>
  <c r="E36" i="23"/>
  <c r="D36" i="23"/>
  <c r="C36" i="23"/>
  <c r="B36" i="23"/>
  <c r="A36" i="23"/>
  <c r="H35" i="23"/>
  <c r="G35" i="23"/>
  <c r="F35" i="23"/>
  <c r="E35" i="23"/>
  <c r="D35" i="23"/>
  <c r="C35" i="23"/>
  <c r="B35" i="23"/>
  <c r="A35" i="23"/>
  <c r="H34" i="23"/>
  <c r="G34" i="23"/>
  <c r="F34" i="23"/>
  <c r="E34" i="23"/>
  <c r="D34" i="23"/>
  <c r="C34" i="23"/>
  <c r="B34" i="23"/>
  <c r="A34" i="23"/>
  <c r="H33" i="23"/>
  <c r="G33" i="23"/>
  <c r="F33" i="23"/>
  <c r="E33" i="23"/>
  <c r="D33" i="23"/>
  <c r="C33" i="23"/>
  <c r="B33" i="23"/>
  <c r="A33" i="23"/>
  <c r="H32" i="23"/>
  <c r="G32" i="23"/>
  <c r="F32" i="23"/>
  <c r="E32" i="23"/>
  <c r="D32" i="23"/>
  <c r="C32" i="23"/>
  <c r="B32" i="23"/>
  <c r="A32" i="23"/>
  <c r="H31" i="23"/>
  <c r="G31" i="23"/>
  <c r="F31" i="23"/>
  <c r="E31" i="23"/>
  <c r="D31" i="23"/>
  <c r="C31" i="23"/>
  <c r="B31" i="23"/>
  <c r="A31" i="23"/>
  <c r="H30" i="23"/>
  <c r="G30" i="23"/>
  <c r="F30" i="23"/>
  <c r="E30" i="23"/>
  <c r="D30" i="23"/>
  <c r="C30" i="23"/>
  <c r="B30" i="23"/>
  <c r="A30" i="23"/>
  <c r="H29" i="23"/>
  <c r="G29" i="23"/>
  <c r="F29" i="23"/>
  <c r="E29" i="23"/>
  <c r="D29" i="23"/>
  <c r="C29" i="23"/>
  <c r="B29" i="23"/>
  <c r="A29" i="23"/>
  <c r="H28" i="23"/>
  <c r="G28" i="23"/>
  <c r="F28" i="23"/>
  <c r="E28" i="23"/>
  <c r="D28" i="23"/>
  <c r="C28" i="23"/>
  <c r="B28" i="23"/>
  <c r="A28" i="23"/>
  <c r="H27" i="23"/>
  <c r="G27" i="23"/>
  <c r="F27" i="23"/>
  <c r="E27" i="23"/>
  <c r="D27" i="23"/>
  <c r="C27" i="23"/>
  <c r="B27" i="23"/>
  <c r="A27" i="23"/>
  <c r="H26" i="23"/>
  <c r="G26" i="23"/>
  <c r="F26" i="23"/>
  <c r="E26" i="23"/>
  <c r="D26" i="23"/>
  <c r="C26" i="23"/>
  <c r="B26" i="23"/>
  <c r="A26" i="23"/>
  <c r="H25" i="23"/>
  <c r="G25" i="23"/>
  <c r="F25" i="23"/>
  <c r="E25" i="23"/>
  <c r="D25" i="23"/>
  <c r="C25" i="23"/>
  <c r="B25" i="23"/>
  <c r="A25" i="23"/>
  <c r="H24" i="23"/>
  <c r="G24" i="23"/>
  <c r="F24" i="23"/>
  <c r="E24" i="23"/>
  <c r="D24" i="23"/>
  <c r="C24" i="23"/>
  <c r="B24" i="23"/>
  <c r="A24" i="23"/>
  <c r="H23" i="23"/>
  <c r="G23" i="23"/>
  <c r="F23" i="23"/>
  <c r="E23" i="23"/>
  <c r="D23" i="23"/>
  <c r="C23" i="23"/>
  <c r="B23" i="23"/>
  <c r="A23" i="23"/>
  <c r="H22" i="23"/>
  <c r="G22" i="23"/>
  <c r="F22" i="23"/>
  <c r="E22" i="23"/>
  <c r="D22" i="23"/>
  <c r="C22" i="23"/>
  <c r="B22" i="23"/>
  <c r="A22" i="23"/>
  <c r="H21" i="23"/>
  <c r="G21" i="23"/>
  <c r="F21" i="23"/>
  <c r="E21" i="23"/>
  <c r="D21" i="23"/>
  <c r="C21" i="23"/>
  <c r="B21" i="23"/>
  <c r="A21" i="23"/>
  <c r="H20" i="23"/>
  <c r="G20" i="23"/>
  <c r="F20" i="23"/>
  <c r="E20" i="23"/>
  <c r="D20" i="23"/>
  <c r="C20" i="23"/>
  <c r="B20" i="23"/>
  <c r="A20" i="23"/>
  <c r="H19" i="23"/>
  <c r="G19" i="23"/>
  <c r="F19" i="23"/>
  <c r="E19" i="23"/>
  <c r="D19" i="23"/>
  <c r="C19" i="23"/>
  <c r="B19" i="23"/>
  <c r="A19" i="23"/>
  <c r="H18" i="23"/>
  <c r="G18" i="23"/>
  <c r="F18" i="23"/>
  <c r="E18" i="23"/>
  <c r="D18" i="23"/>
  <c r="C18" i="23"/>
  <c r="B18" i="23"/>
  <c r="A18" i="23"/>
  <c r="H17" i="23"/>
  <c r="G17" i="23"/>
  <c r="F17" i="23"/>
  <c r="E17" i="23"/>
  <c r="D17" i="23"/>
  <c r="C17" i="23"/>
  <c r="B17" i="23"/>
  <c r="A17" i="23"/>
  <c r="H16" i="23"/>
  <c r="G16" i="23"/>
  <c r="F16" i="23"/>
  <c r="E16" i="23"/>
  <c r="D16" i="23"/>
  <c r="C16" i="23"/>
  <c r="B16" i="23"/>
  <c r="A16" i="23"/>
  <c r="H15" i="23"/>
  <c r="G15" i="23"/>
  <c r="F15" i="23"/>
  <c r="E15" i="23"/>
  <c r="D15" i="23"/>
  <c r="C15" i="23"/>
  <c r="B15" i="23"/>
  <c r="A15" i="23"/>
  <c r="H14" i="23"/>
  <c r="G14" i="23"/>
  <c r="F14" i="23"/>
  <c r="E14" i="23"/>
  <c r="D14" i="23"/>
  <c r="C14" i="23"/>
  <c r="B14" i="23"/>
  <c r="A14" i="23"/>
  <c r="H13" i="23"/>
  <c r="G13" i="23"/>
  <c r="F13" i="23"/>
  <c r="E13" i="23"/>
  <c r="D13" i="23"/>
  <c r="C13" i="23"/>
  <c r="B13" i="23"/>
  <c r="A13" i="23"/>
  <c r="H12" i="23"/>
  <c r="G12" i="23"/>
  <c r="F12" i="23"/>
  <c r="E12" i="23"/>
  <c r="D12" i="23"/>
  <c r="C12" i="23"/>
  <c r="B12" i="23"/>
  <c r="A12" i="23"/>
  <c r="H11" i="23"/>
  <c r="G11" i="23"/>
  <c r="F11" i="23"/>
  <c r="E11" i="23"/>
  <c r="D11" i="23"/>
  <c r="C11" i="23"/>
  <c r="B11" i="23"/>
  <c r="A11" i="23"/>
  <c r="H10" i="23"/>
  <c r="G10" i="23"/>
  <c r="F10" i="23"/>
  <c r="E10" i="23"/>
  <c r="D10" i="23"/>
  <c r="C10" i="23"/>
  <c r="B10" i="23"/>
  <c r="A10" i="23"/>
  <c r="H9" i="23"/>
  <c r="G9" i="23"/>
  <c r="F9" i="23"/>
  <c r="E9" i="23"/>
  <c r="D9" i="23"/>
  <c r="C9" i="23"/>
  <c r="B9" i="23"/>
  <c r="A9" i="23"/>
  <c r="H8" i="23"/>
  <c r="G8" i="23"/>
  <c r="F8" i="23"/>
  <c r="E8" i="23"/>
  <c r="D8" i="23"/>
  <c r="C8" i="23"/>
  <c r="B8" i="23"/>
  <c r="A8" i="23"/>
  <c r="H7" i="23"/>
  <c r="G7" i="23"/>
  <c r="F7" i="23"/>
  <c r="E7" i="23"/>
  <c r="D7" i="23"/>
  <c r="C7" i="23"/>
  <c r="B7" i="23"/>
  <c r="A7" i="23"/>
  <c r="H6" i="23"/>
  <c r="G6" i="23"/>
  <c r="F6" i="23"/>
  <c r="E6" i="23"/>
  <c r="D6" i="23"/>
  <c r="C6" i="23"/>
  <c r="B6" i="23"/>
  <c r="A6" i="23"/>
  <c r="H5" i="23"/>
  <c r="G5" i="23"/>
  <c r="F5" i="23"/>
  <c r="E5" i="23"/>
  <c r="D5" i="23"/>
  <c r="C5" i="23"/>
  <c r="B5" i="23"/>
  <c r="A5" i="23"/>
  <c r="H4" i="23"/>
  <c r="G4" i="23"/>
  <c r="F4" i="23"/>
  <c r="E4" i="23"/>
  <c r="D4" i="23"/>
  <c r="C4" i="23"/>
  <c r="B4" i="23"/>
  <c r="A4" i="23"/>
  <c r="H3" i="23"/>
  <c r="G3" i="23"/>
  <c r="F3" i="23"/>
  <c r="E3" i="23"/>
  <c r="D3" i="23"/>
  <c r="C3" i="23"/>
  <c r="B3" i="23"/>
  <c r="A3" i="23"/>
  <c r="H2" i="23"/>
  <c r="G2" i="23"/>
  <c r="F2" i="23"/>
  <c r="E2" i="23"/>
  <c r="D2" i="23"/>
  <c r="C2" i="23"/>
  <c r="B2" i="23"/>
  <c r="A2" i="23"/>
  <c r="S1" i="23"/>
  <c r="AC1" i="23" s="1"/>
  <c r="R1" i="23"/>
  <c r="AB1" i="23" s="1"/>
  <c r="Q1" i="23"/>
  <c r="AA1" i="23" s="1"/>
  <c r="P1" i="23"/>
  <c r="Z1" i="23" s="1"/>
  <c r="O1" i="23"/>
  <c r="Y1" i="23" s="1"/>
  <c r="N1" i="23"/>
  <c r="X1" i="23" s="1"/>
  <c r="M1" i="23"/>
  <c r="W1" i="23" s="1"/>
  <c r="L1" i="23"/>
  <c r="V1" i="23" s="1"/>
  <c r="K1" i="23"/>
  <c r="U1" i="23" s="1"/>
  <c r="A1" i="23"/>
  <c r="H1" i="11" s="1"/>
  <c r="S4" i="19" s="1"/>
  <c r="A196" i="17"/>
  <c r="I193" i="17"/>
  <c r="H193" i="17"/>
  <c r="G193" i="17"/>
  <c r="F193" i="17"/>
  <c r="E193" i="17"/>
  <c r="D193" i="17"/>
  <c r="C193" i="17"/>
  <c r="B193" i="17"/>
  <c r="I192" i="17"/>
  <c r="H192" i="17"/>
  <c r="G192" i="17"/>
  <c r="F192" i="17"/>
  <c r="E192" i="17"/>
  <c r="D192" i="17"/>
  <c r="C192" i="17"/>
  <c r="B192" i="17"/>
  <c r="A192" i="17"/>
  <c r="I191" i="17"/>
  <c r="H191" i="17"/>
  <c r="G191" i="17"/>
  <c r="F191" i="17"/>
  <c r="E191" i="17"/>
  <c r="D191" i="17"/>
  <c r="C191" i="17"/>
  <c r="B191" i="17"/>
  <c r="A191" i="17"/>
  <c r="I190" i="17"/>
  <c r="H190" i="17"/>
  <c r="G190" i="17"/>
  <c r="F190" i="17"/>
  <c r="E190" i="17"/>
  <c r="D190" i="17"/>
  <c r="C190" i="17"/>
  <c r="B190" i="17"/>
  <c r="A190" i="17"/>
  <c r="I189" i="17"/>
  <c r="H189" i="17"/>
  <c r="G189" i="17"/>
  <c r="F189" i="17"/>
  <c r="E189" i="17"/>
  <c r="D189" i="17"/>
  <c r="C189" i="17"/>
  <c r="B189" i="17"/>
  <c r="A189" i="17"/>
  <c r="I188" i="17"/>
  <c r="H188" i="17"/>
  <c r="G188" i="17"/>
  <c r="F188" i="17"/>
  <c r="E188" i="17"/>
  <c r="D188" i="17"/>
  <c r="C188" i="17"/>
  <c r="B188" i="17"/>
  <c r="A188" i="17"/>
  <c r="I187" i="17"/>
  <c r="H187" i="17"/>
  <c r="G187" i="17"/>
  <c r="F187" i="17"/>
  <c r="E187" i="17"/>
  <c r="D187" i="17"/>
  <c r="C187" i="17"/>
  <c r="B187" i="17"/>
  <c r="A187" i="17"/>
  <c r="I186" i="17"/>
  <c r="H186" i="17"/>
  <c r="G186" i="17"/>
  <c r="F186" i="17"/>
  <c r="E186" i="17"/>
  <c r="D186" i="17"/>
  <c r="C186" i="17"/>
  <c r="B186" i="17"/>
  <c r="A186" i="17"/>
  <c r="I185" i="17"/>
  <c r="H185" i="17"/>
  <c r="G185" i="17"/>
  <c r="F185" i="17"/>
  <c r="E185" i="17"/>
  <c r="D185" i="17"/>
  <c r="C185" i="17"/>
  <c r="B185" i="17"/>
  <c r="A185" i="17"/>
  <c r="I184" i="17"/>
  <c r="H184" i="17"/>
  <c r="G184" i="17"/>
  <c r="F184" i="17"/>
  <c r="E184" i="17"/>
  <c r="D184" i="17"/>
  <c r="C184" i="17"/>
  <c r="B184" i="17"/>
  <c r="A184" i="17"/>
  <c r="I183" i="17"/>
  <c r="H183" i="17"/>
  <c r="G183" i="17"/>
  <c r="F183" i="17"/>
  <c r="E183" i="17"/>
  <c r="D183" i="17"/>
  <c r="C183" i="17"/>
  <c r="B183" i="17"/>
  <c r="A183" i="17"/>
  <c r="I182" i="17"/>
  <c r="H182" i="17"/>
  <c r="G182" i="17"/>
  <c r="F182" i="17"/>
  <c r="E182" i="17"/>
  <c r="D182" i="17"/>
  <c r="C182" i="17"/>
  <c r="B182" i="17"/>
  <c r="A182" i="17"/>
  <c r="I181" i="17"/>
  <c r="H181" i="17"/>
  <c r="G181" i="17"/>
  <c r="F181" i="17"/>
  <c r="E181" i="17"/>
  <c r="D181" i="17"/>
  <c r="C181" i="17"/>
  <c r="B181" i="17"/>
  <c r="A181" i="17"/>
  <c r="I180" i="17"/>
  <c r="H180" i="17"/>
  <c r="G180" i="17"/>
  <c r="F180" i="17"/>
  <c r="E180" i="17"/>
  <c r="D180" i="17"/>
  <c r="C180" i="17"/>
  <c r="B180" i="17"/>
  <c r="A180" i="17"/>
  <c r="I179" i="17"/>
  <c r="H179" i="17"/>
  <c r="G179" i="17"/>
  <c r="F179" i="17"/>
  <c r="E179" i="17"/>
  <c r="D179" i="17"/>
  <c r="C179" i="17"/>
  <c r="B179" i="17"/>
  <c r="A179" i="17"/>
  <c r="I178" i="17"/>
  <c r="H178" i="17"/>
  <c r="G178" i="17"/>
  <c r="F178" i="17"/>
  <c r="E178" i="17"/>
  <c r="D178" i="17"/>
  <c r="C178" i="17"/>
  <c r="B178" i="17"/>
  <c r="A178" i="17"/>
  <c r="I177" i="17"/>
  <c r="H177" i="17"/>
  <c r="G177" i="17"/>
  <c r="F177" i="17"/>
  <c r="E177" i="17"/>
  <c r="D177" i="17"/>
  <c r="C177" i="17"/>
  <c r="B177" i="17"/>
  <c r="A177" i="17"/>
  <c r="I176" i="17"/>
  <c r="H176" i="17"/>
  <c r="G176" i="17"/>
  <c r="F176" i="17"/>
  <c r="E176" i="17"/>
  <c r="D176" i="17"/>
  <c r="C176" i="17"/>
  <c r="B176" i="17"/>
  <c r="A176" i="17"/>
  <c r="I175" i="17"/>
  <c r="H175" i="17"/>
  <c r="G175" i="17"/>
  <c r="F175" i="17"/>
  <c r="E175" i="17"/>
  <c r="D175" i="17"/>
  <c r="C175" i="17"/>
  <c r="B175" i="17"/>
  <c r="A175" i="17"/>
  <c r="I174" i="17"/>
  <c r="H174" i="17"/>
  <c r="G174" i="17"/>
  <c r="F174" i="17"/>
  <c r="E174" i="17"/>
  <c r="D174" i="17"/>
  <c r="C174" i="17"/>
  <c r="B174" i="17"/>
  <c r="A174" i="17"/>
  <c r="I173" i="17"/>
  <c r="H173" i="17"/>
  <c r="G173" i="17"/>
  <c r="F173" i="17"/>
  <c r="E173" i="17"/>
  <c r="D173" i="17"/>
  <c r="C173" i="17"/>
  <c r="B173" i="17"/>
  <c r="A173" i="17"/>
  <c r="I172" i="17"/>
  <c r="H172" i="17"/>
  <c r="G172" i="17"/>
  <c r="F172" i="17"/>
  <c r="E172" i="17"/>
  <c r="D172" i="17"/>
  <c r="C172" i="17"/>
  <c r="B172" i="17"/>
  <c r="A172" i="17"/>
  <c r="I171" i="17"/>
  <c r="H171" i="17"/>
  <c r="G171" i="17"/>
  <c r="F171" i="17"/>
  <c r="E171" i="17"/>
  <c r="D171" i="17"/>
  <c r="C171" i="17"/>
  <c r="B171" i="17"/>
  <c r="A171" i="17"/>
  <c r="I170" i="17"/>
  <c r="H170" i="17"/>
  <c r="G170" i="17"/>
  <c r="F170" i="17"/>
  <c r="E170" i="17"/>
  <c r="D170" i="17"/>
  <c r="C170" i="17"/>
  <c r="B170" i="17"/>
  <c r="A170" i="17"/>
  <c r="I169" i="17"/>
  <c r="H169" i="17"/>
  <c r="G169" i="17"/>
  <c r="F169" i="17"/>
  <c r="E169" i="17"/>
  <c r="D169" i="17"/>
  <c r="C169" i="17"/>
  <c r="B169" i="17"/>
  <c r="A169" i="17"/>
  <c r="I168" i="17"/>
  <c r="H168" i="17"/>
  <c r="G168" i="17"/>
  <c r="F168" i="17"/>
  <c r="E168" i="17"/>
  <c r="D168" i="17"/>
  <c r="C168" i="17"/>
  <c r="B168" i="17"/>
  <c r="A168" i="17"/>
  <c r="I167" i="17"/>
  <c r="H167" i="17"/>
  <c r="G167" i="17"/>
  <c r="F167" i="17"/>
  <c r="E167" i="17"/>
  <c r="D167" i="17"/>
  <c r="C167" i="17"/>
  <c r="B167" i="17"/>
  <c r="A167" i="17"/>
  <c r="I166" i="17"/>
  <c r="H166" i="17"/>
  <c r="G166" i="17"/>
  <c r="F166" i="17"/>
  <c r="E166" i="17"/>
  <c r="D166" i="17"/>
  <c r="C166" i="17"/>
  <c r="B166" i="17"/>
  <c r="A166" i="17"/>
  <c r="I165" i="17"/>
  <c r="H165" i="17"/>
  <c r="G165" i="17"/>
  <c r="F165" i="17"/>
  <c r="E165" i="17"/>
  <c r="D165" i="17"/>
  <c r="C165" i="17"/>
  <c r="B165" i="17"/>
  <c r="A165" i="17"/>
  <c r="I164" i="17"/>
  <c r="H164" i="17"/>
  <c r="G164" i="17"/>
  <c r="F164" i="17"/>
  <c r="E164" i="17"/>
  <c r="D164" i="17"/>
  <c r="C164" i="17"/>
  <c r="B164" i="17"/>
  <c r="A164" i="17"/>
  <c r="I163" i="17"/>
  <c r="H163" i="17"/>
  <c r="G163" i="17"/>
  <c r="F163" i="17"/>
  <c r="E163" i="17"/>
  <c r="D163" i="17"/>
  <c r="C163" i="17"/>
  <c r="B163" i="17"/>
  <c r="A163" i="17"/>
  <c r="I162" i="17"/>
  <c r="H162" i="17"/>
  <c r="G162" i="17"/>
  <c r="F162" i="17"/>
  <c r="E162" i="17"/>
  <c r="D162" i="17"/>
  <c r="C162" i="17"/>
  <c r="B162" i="17"/>
  <c r="A162" i="17"/>
  <c r="I161" i="17"/>
  <c r="H161" i="17"/>
  <c r="G161" i="17"/>
  <c r="F161" i="17"/>
  <c r="E161" i="17"/>
  <c r="D161" i="17"/>
  <c r="C161" i="17"/>
  <c r="B161" i="17"/>
  <c r="A161" i="17"/>
  <c r="I160" i="17"/>
  <c r="H160" i="17"/>
  <c r="G160" i="17"/>
  <c r="F160" i="17"/>
  <c r="E160" i="17"/>
  <c r="D160" i="17"/>
  <c r="C160" i="17"/>
  <c r="B160" i="17"/>
  <c r="A160" i="17"/>
  <c r="I159" i="17"/>
  <c r="H159" i="17"/>
  <c r="G159" i="17"/>
  <c r="F159" i="17"/>
  <c r="E159" i="17"/>
  <c r="D159" i="17"/>
  <c r="C159" i="17"/>
  <c r="B159" i="17"/>
  <c r="A159" i="17"/>
  <c r="I158" i="17"/>
  <c r="H158" i="17"/>
  <c r="G158" i="17"/>
  <c r="F158" i="17"/>
  <c r="E158" i="17"/>
  <c r="D158" i="17"/>
  <c r="C158" i="17"/>
  <c r="B158" i="17"/>
  <c r="A158" i="17"/>
  <c r="I157" i="17"/>
  <c r="H157" i="17"/>
  <c r="G157" i="17"/>
  <c r="F157" i="17"/>
  <c r="E157" i="17"/>
  <c r="D157" i="17"/>
  <c r="C157" i="17"/>
  <c r="B157" i="17"/>
  <c r="A157" i="17"/>
  <c r="I156" i="17"/>
  <c r="H156" i="17"/>
  <c r="G156" i="17"/>
  <c r="F156" i="17"/>
  <c r="E156" i="17"/>
  <c r="D156" i="17"/>
  <c r="C156" i="17"/>
  <c r="B156" i="17"/>
  <c r="A156" i="17"/>
  <c r="I155" i="17"/>
  <c r="H155" i="17"/>
  <c r="G155" i="17"/>
  <c r="F155" i="17"/>
  <c r="E155" i="17"/>
  <c r="D155" i="17"/>
  <c r="C155" i="17"/>
  <c r="B155" i="17"/>
  <c r="A155" i="17"/>
  <c r="I154" i="17"/>
  <c r="H154" i="17"/>
  <c r="G154" i="17"/>
  <c r="F154" i="17"/>
  <c r="E154" i="17"/>
  <c r="D154" i="17"/>
  <c r="C154" i="17"/>
  <c r="B154" i="17"/>
  <c r="A154" i="17"/>
  <c r="I153" i="17"/>
  <c r="H153" i="17"/>
  <c r="G153" i="17"/>
  <c r="F153" i="17"/>
  <c r="E153" i="17"/>
  <c r="D153" i="17"/>
  <c r="C153" i="17"/>
  <c r="B153" i="17"/>
  <c r="A153" i="17"/>
  <c r="I152" i="17"/>
  <c r="H152" i="17"/>
  <c r="G152" i="17"/>
  <c r="F152" i="17"/>
  <c r="E152" i="17"/>
  <c r="D152" i="17"/>
  <c r="C152" i="17"/>
  <c r="B152" i="17"/>
  <c r="A152" i="17"/>
  <c r="I151" i="17"/>
  <c r="H151" i="17"/>
  <c r="G151" i="17"/>
  <c r="F151" i="17"/>
  <c r="E151" i="17"/>
  <c r="D151" i="17"/>
  <c r="C151" i="17"/>
  <c r="B151" i="17"/>
  <c r="A151" i="17"/>
  <c r="I150" i="17"/>
  <c r="H150" i="17"/>
  <c r="G150" i="17"/>
  <c r="F150" i="17"/>
  <c r="E150" i="17"/>
  <c r="D150" i="17"/>
  <c r="C150" i="17"/>
  <c r="B150" i="17"/>
  <c r="A150" i="17"/>
  <c r="I149" i="17"/>
  <c r="H149" i="17"/>
  <c r="G149" i="17"/>
  <c r="F149" i="17"/>
  <c r="E149" i="17"/>
  <c r="D149" i="17"/>
  <c r="C149" i="17"/>
  <c r="B149" i="17"/>
  <c r="A149" i="17"/>
  <c r="I148" i="17"/>
  <c r="H148" i="17"/>
  <c r="G148" i="17"/>
  <c r="F148" i="17"/>
  <c r="E148" i="17"/>
  <c r="D148" i="17"/>
  <c r="C148" i="17"/>
  <c r="B148" i="17"/>
  <c r="A148" i="17"/>
  <c r="I147" i="17"/>
  <c r="H147" i="17"/>
  <c r="G147" i="17"/>
  <c r="F147" i="17"/>
  <c r="E147" i="17"/>
  <c r="D147" i="17"/>
  <c r="C147" i="17"/>
  <c r="B147" i="17"/>
  <c r="A147" i="17"/>
  <c r="I146" i="17"/>
  <c r="H146" i="17"/>
  <c r="G146" i="17"/>
  <c r="F146" i="17"/>
  <c r="E146" i="17"/>
  <c r="D146" i="17"/>
  <c r="C146" i="17"/>
  <c r="B146" i="17"/>
  <c r="A146" i="17"/>
  <c r="I145" i="17"/>
  <c r="H145" i="17"/>
  <c r="G145" i="17"/>
  <c r="F145" i="17"/>
  <c r="E145" i="17"/>
  <c r="D145" i="17"/>
  <c r="C145" i="17"/>
  <c r="B145" i="17"/>
  <c r="A145" i="17"/>
  <c r="I144" i="17"/>
  <c r="H144" i="17"/>
  <c r="G144" i="17"/>
  <c r="F144" i="17"/>
  <c r="E144" i="17"/>
  <c r="D144" i="17"/>
  <c r="C144" i="17"/>
  <c r="B144" i="17"/>
  <c r="A144" i="17"/>
  <c r="I143" i="17"/>
  <c r="H143" i="17"/>
  <c r="G143" i="17"/>
  <c r="F143" i="17"/>
  <c r="E143" i="17"/>
  <c r="D143" i="17"/>
  <c r="C143" i="17"/>
  <c r="B143" i="17"/>
  <c r="A143" i="17"/>
  <c r="I142" i="17"/>
  <c r="H142" i="17"/>
  <c r="G142" i="17"/>
  <c r="F142" i="17"/>
  <c r="E142" i="17"/>
  <c r="D142" i="17"/>
  <c r="C142" i="17"/>
  <c r="B142" i="17"/>
  <c r="A142" i="17"/>
  <c r="I141" i="17"/>
  <c r="H141" i="17"/>
  <c r="G141" i="17"/>
  <c r="F141" i="17"/>
  <c r="E141" i="17"/>
  <c r="D141" i="17"/>
  <c r="C141" i="17"/>
  <c r="B141" i="17"/>
  <c r="A141" i="17"/>
  <c r="I140" i="17"/>
  <c r="H140" i="17"/>
  <c r="G140" i="17"/>
  <c r="F140" i="17"/>
  <c r="E140" i="17"/>
  <c r="D140" i="17"/>
  <c r="C140" i="17"/>
  <c r="B140" i="17"/>
  <c r="A140" i="17"/>
  <c r="I139" i="17"/>
  <c r="H139" i="17"/>
  <c r="G139" i="17"/>
  <c r="F139" i="17"/>
  <c r="E139" i="17"/>
  <c r="D139" i="17"/>
  <c r="C139" i="17"/>
  <c r="B139" i="17"/>
  <c r="A139" i="17"/>
  <c r="I138" i="17"/>
  <c r="H138" i="17"/>
  <c r="G138" i="17"/>
  <c r="F138" i="17"/>
  <c r="E138" i="17"/>
  <c r="D138" i="17"/>
  <c r="C138" i="17"/>
  <c r="B138" i="17"/>
  <c r="A138" i="17"/>
  <c r="I137" i="17"/>
  <c r="H137" i="17"/>
  <c r="G137" i="17"/>
  <c r="F137" i="17"/>
  <c r="E137" i="17"/>
  <c r="D137" i="17"/>
  <c r="C137" i="17"/>
  <c r="B137" i="17"/>
  <c r="A137" i="17"/>
  <c r="I136" i="17"/>
  <c r="H136" i="17"/>
  <c r="G136" i="17"/>
  <c r="F136" i="17"/>
  <c r="E136" i="17"/>
  <c r="D136" i="17"/>
  <c r="C136" i="17"/>
  <c r="B136" i="17"/>
  <c r="A136" i="17"/>
  <c r="I135" i="17"/>
  <c r="H135" i="17"/>
  <c r="G135" i="17"/>
  <c r="F135" i="17"/>
  <c r="E135" i="17"/>
  <c r="D135" i="17"/>
  <c r="C135" i="17"/>
  <c r="B135" i="17"/>
  <c r="A135" i="17"/>
  <c r="I134" i="17"/>
  <c r="H134" i="17"/>
  <c r="G134" i="17"/>
  <c r="F134" i="17"/>
  <c r="E134" i="17"/>
  <c r="D134" i="17"/>
  <c r="C134" i="17"/>
  <c r="B134" i="17"/>
  <c r="A134" i="17"/>
  <c r="I133" i="17"/>
  <c r="H133" i="17"/>
  <c r="G133" i="17"/>
  <c r="F133" i="17"/>
  <c r="E133" i="17"/>
  <c r="D133" i="17"/>
  <c r="C133" i="17"/>
  <c r="B133" i="17"/>
  <c r="A133" i="17"/>
  <c r="I132" i="17"/>
  <c r="H132" i="17"/>
  <c r="G132" i="17"/>
  <c r="F132" i="17"/>
  <c r="E132" i="17"/>
  <c r="D132" i="17"/>
  <c r="C132" i="17"/>
  <c r="B132" i="17"/>
  <c r="A132" i="17"/>
  <c r="I131" i="17"/>
  <c r="H131" i="17"/>
  <c r="G131" i="17"/>
  <c r="F131" i="17"/>
  <c r="E131" i="17"/>
  <c r="D131" i="17"/>
  <c r="C131" i="17"/>
  <c r="B131" i="17"/>
  <c r="A131" i="17"/>
  <c r="I130" i="17"/>
  <c r="H130" i="17"/>
  <c r="G130" i="17"/>
  <c r="F130" i="17"/>
  <c r="E130" i="17"/>
  <c r="D130" i="17"/>
  <c r="C130" i="17"/>
  <c r="B130" i="17"/>
  <c r="A130" i="17"/>
  <c r="I129" i="17"/>
  <c r="H129" i="17"/>
  <c r="G129" i="17"/>
  <c r="F129" i="17"/>
  <c r="E129" i="17"/>
  <c r="D129" i="17"/>
  <c r="C129" i="17"/>
  <c r="B129" i="17"/>
  <c r="A129" i="17"/>
  <c r="I128" i="17"/>
  <c r="H128" i="17"/>
  <c r="G128" i="17"/>
  <c r="F128" i="17"/>
  <c r="E128" i="17"/>
  <c r="D128" i="17"/>
  <c r="C128" i="17"/>
  <c r="B128" i="17"/>
  <c r="A128" i="17"/>
  <c r="I127" i="17"/>
  <c r="H127" i="17"/>
  <c r="G127" i="17"/>
  <c r="F127" i="17"/>
  <c r="E127" i="17"/>
  <c r="D127" i="17"/>
  <c r="C127" i="17"/>
  <c r="B127" i="17"/>
  <c r="A127" i="17"/>
  <c r="I126" i="17"/>
  <c r="H126" i="17"/>
  <c r="G126" i="17"/>
  <c r="F126" i="17"/>
  <c r="E126" i="17"/>
  <c r="D126" i="17"/>
  <c r="C126" i="17"/>
  <c r="B126" i="17"/>
  <c r="A126" i="17"/>
  <c r="I125" i="17"/>
  <c r="H125" i="17"/>
  <c r="G125" i="17"/>
  <c r="F125" i="17"/>
  <c r="E125" i="17"/>
  <c r="D125" i="17"/>
  <c r="C125" i="17"/>
  <c r="B125" i="17"/>
  <c r="A125" i="17"/>
  <c r="I124" i="17"/>
  <c r="H124" i="17"/>
  <c r="G124" i="17"/>
  <c r="F124" i="17"/>
  <c r="E124" i="17"/>
  <c r="D124" i="17"/>
  <c r="C124" i="17"/>
  <c r="B124" i="17"/>
  <c r="A124" i="17"/>
  <c r="I123" i="17"/>
  <c r="H123" i="17"/>
  <c r="G123" i="17"/>
  <c r="F123" i="17"/>
  <c r="E123" i="17"/>
  <c r="D123" i="17"/>
  <c r="C123" i="17"/>
  <c r="B123" i="17"/>
  <c r="A123" i="17"/>
  <c r="I122" i="17"/>
  <c r="H122" i="17"/>
  <c r="G122" i="17"/>
  <c r="F122" i="17"/>
  <c r="E122" i="17"/>
  <c r="D122" i="17"/>
  <c r="C122" i="17"/>
  <c r="B122" i="17"/>
  <c r="A122" i="17"/>
  <c r="I121" i="17"/>
  <c r="H121" i="17"/>
  <c r="G121" i="17"/>
  <c r="F121" i="17"/>
  <c r="E121" i="17"/>
  <c r="D121" i="17"/>
  <c r="C121" i="17"/>
  <c r="B121" i="17"/>
  <c r="A121" i="17"/>
  <c r="I120" i="17"/>
  <c r="H120" i="17"/>
  <c r="G120" i="17"/>
  <c r="F120" i="17"/>
  <c r="E120" i="17"/>
  <c r="D120" i="17"/>
  <c r="C120" i="17"/>
  <c r="B120" i="17"/>
  <c r="A120" i="17"/>
  <c r="I119" i="17"/>
  <c r="H119" i="17"/>
  <c r="G119" i="17"/>
  <c r="F119" i="17"/>
  <c r="E119" i="17"/>
  <c r="D119" i="17"/>
  <c r="C119" i="17"/>
  <c r="B119" i="17"/>
  <c r="A119" i="17"/>
  <c r="I118" i="17"/>
  <c r="H118" i="17"/>
  <c r="G118" i="17"/>
  <c r="F118" i="17"/>
  <c r="E118" i="17"/>
  <c r="D118" i="17"/>
  <c r="C118" i="17"/>
  <c r="B118" i="17"/>
  <c r="A118" i="17"/>
  <c r="I117" i="17"/>
  <c r="H117" i="17"/>
  <c r="G117" i="17"/>
  <c r="F117" i="17"/>
  <c r="E117" i="17"/>
  <c r="D117" i="17"/>
  <c r="C117" i="17"/>
  <c r="B117" i="17"/>
  <c r="A117" i="17"/>
  <c r="I116" i="17"/>
  <c r="H116" i="17"/>
  <c r="G116" i="17"/>
  <c r="F116" i="17"/>
  <c r="E116" i="17"/>
  <c r="D116" i="17"/>
  <c r="C116" i="17"/>
  <c r="B116" i="17"/>
  <c r="A116" i="17"/>
  <c r="I115" i="17"/>
  <c r="H115" i="17"/>
  <c r="G115" i="17"/>
  <c r="F115" i="17"/>
  <c r="E115" i="17"/>
  <c r="D115" i="17"/>
  <c r="C115" i="17"/>
  <c r="B115" i="17"/>
  <c r="A115" i="17"/>
  <c r="I114" i="17"/>
  <c r="H114" i="17"/>
  <c r="G114" i="17"/>
  <c r="F114" i="17"/>
  <c r="E114" i="17"/>
  <c r="D114" i="17"/>
  <c r="C114" i="17"/>
  <c r="B114" i="17"/>
  <c r="A114" i="17"/>
  <c r="I113" i="17"/>
  <c r="H113" i="17"/>
  <c r="G113" i="17"/>
  <c r="F113" i="17"/>
  <c r="E113" i="17"/>
  <c r="D113" i="17"/>
  <c r="C113" i="17"/>
  <c r="B113" i="17"/>
  <c r="A113" i="17"/>
  <c r="I112" i="17"/>
  <c r="H112" i="17"/>
  <c r="G112" i="17"/>
  <c r="F112" i="17"/>
  <c r="E112" i="17"/>
  <c r="D112" i="17"/>
  <c r="C112" i="17"/>
  <c r="B112" i="17"/>
  <c r="A112" i="17"/>
  <c r="I111" i="17"/>
  <c r="H111" i="17"/>
  <c r="G111" i="17"/>
  <c r="F111" i="17"/>
  <c r="E111" i="17"/>
  <c r="D111" i="17"/>
  <c r="C111" i="17"/>
  <c r="B111" i="17"/>
  <c r="A111" i="17"/>
  <c r="I110" i="17"/>
  <c r="H110" i="17"/>
  <c r="G110" i="17"/>
  <c r="F110" i="17"/>
  <c r="E110" i="17"/>
  <c r="D110" i="17"/>
  <c r="C110" i="17"/>
  <c r="B110" i="17"/>
  <c r="A110" i="17"/>
  <c r="I109" i="17"/>
  <c r="H109" i="17"/>
  <c r="G109" i="17"/>
  <c r="F109" i="17"/>
  <c r="E109" i="17"/>
  <c r="D109" i="17"/>
  <c r="C109" i="17"/>
  <c r="B109" i="17"/>
  <c r="A109" i="17"/>
  <c r="I108" i="17"/>
  <c r="H108" i="17"/>
  <c r="G108" i="17"/>
  <c r="F108" i="17"/>
  <c r="E108" i="17"/>
  <c r="D108" i="17"/>
  <c r="C108" i="17"/>
  <c r="B108" i="17"/>
  <c r="A108" i="17"/>
  <c r="I107" i="17"/>
  <c r="H107" i="17"/>
  <c r="G107" i="17"/>
  <c r="F107" i="17"/>
  <c r="E107" i="17"/>
  <c r="D107" i="17"/>
  <c r="C107" i="17"/>
  <c r="B107" i="17"/>
  <c r="A107" i="17"/>
  <c r="I106" i="17"/>
  <c r="H106" i="17"/>
  <c r="G106" i="17"/>
  <c r="F106" i="17"/>
  <c r="E106" i="17"/>
  <c r="D106" i="17"/>
  <c r="C106" i="17"/>
  <c r="B106" i="17"/>
  <c r="A106" i="17"/>
  <c r="I105" i="17"/>
  <c r="H105" i="17"/>
  <c r="G105" i="17"/>
  <c r="F105" i="17"/>
  <c r="E105" i="17"/>
  <c r="D105" i="17"/>
  <c r="C105" i="17"/>
  <c r="B105" i="17"/>
  <c r="A105" i="17"/>
  <c r="I104" i="17"/>
  <c r="H104" i="17"/>
  <c r="G104" i="17"/>
  <c r="F104" i="17"/>
  <c r="E104" i="17"/>
  <c r="D104" i="17"/>
  <c r="C104" i="17"/>
  <c r="B104" i="17"/>
  <c r="A104" i="17"/>
  <c r="I103" i="17"/>
  <c r="H103" i="17"/>
  <c r="G103" i="17"/>
  <c r="F103" i="17"/>
  <c r="E103" i="17"/>
  <c r="D103" i="17"/>
  <c r="C103" i="17"/>
  <c r="B103" i="17"/>
  <c r="A103" i="17"/>
  <c r="I102" i="17"/>
  <c r="H102" i="17"/>
  <c r="G102" i="17"/>
  <c r="F102" i="17"/>
  <c r="E102" i="17"/>
  <c r="D102" i="17"/>
  <c r="C102" i="17"/>
  <c r="B102" i="17"/>
  <c r="A102" i="17"/>
  <c r="I101" i="17"/>
  <c r="H101" i="17"/>
  <c r="G101" i="17"/>
  <c r="F101" i="17"/>
  <c r="E101" i="17"/>
  <c r="D101" i="17"/>
  <c r="C101" i="17"/>
  <c r="B101" i="17"/>
  <c r="A101" i="17"/>
  <c r="I100" i="17"/>
  <c r="H100" i="17"/>
  <c r="G100" i="17"/>
  <c r="F100" i="17"/>
  <c r="E100" i="17"/>
  <c r="D100" i="17"/>
  <c r="C100" i="17"/>
  <c r="B100" i="17"/>
  <c r="A100" i="17"/>
  <c r="I99" i="17"/>
  <c r="H99" i="17"/>
  <c r="G99" i="17"/>
  <c r="F99" i="17"/>
  <c r="E99" i="17"/>
  <c r="D99" i="17"/>
  <c r="C99" i="17"/>
  <c r="B99" i="17"/>
  <c r="A99" i="17"/>
  <c r="I98" i="17"/>
  <c r="H98" i="17"/>
  <c r="G98" i="17"/>
  <c r="F98" i="17"/>
  <c r="E98" i="17"/>
  <c r="D98" i="17"/>
  <c r="C98" i="17"/>
  <c r="B98" i="17"/>
  <c r="A98" i="17"/>
  <c r="I97" i="17"/>
  <c r="H97" i="17"/>
  <c r="G97" i="17"/>
  <c r="F97" i="17"/>
  <c r="E97" i="17"/>
  <c r="D97" i="17"/>
  <c r="C97" i="17"/>
  <c r="B97" i="17"/>
  <c r="A97" i="17"/>
  <c r="I96" i="17"/>
  <c r="H96" i="17"/>
  <c r="G96" i="17"/>
  <c r="F96" i="17"/>
  <c r="E96" i="17"/>
  <c r="D96" i="17"/>
  <c r="C96" i="17"/>
  <c r="B96" i="17"/>
  <c r="A96" i="17"/>
  <c r="I95" i="17"/>
  <c r="H95" i="17"/>
  <c r="G95" i="17"/>
  <c r="F95" i="17"/>
  <c r="E95" i="17"/>
  <c r="D95" i="17"/>
  <c r="C95" i="17"/>
  <c r="B95" i="17"/>
  <c r="A95" i="17"/>
  <c r="I94" i="17"/>
  <c r="H94" i="17"/>
  <c r="G94" i="17"/>
  <c r="F94" i="17"/>
  <c r="E94" i="17"/>
  <c r="D94" i="17"/>
  <c r="C94" i="17"/>
  <c r="B94" i="17"/>
  <c r="A94" i="17"/>
  <c r="I93" i="17"/>
  <c r="H93" i="17"/>
  <c r="G93" i="17"/>
  <c r="F93" i="17"/>
  <c r="E93" i="17"/>
  <c r="D93" i="17"/>
  <c r="C93" i="17"/>
  <c r="B93" i="17"/>
  <c r="A93" i="17"/>
  <c r="I92" i="17"/>
  <c r="H92" i="17"/>
  <c r="G92" i="17"/>
  <c r="F92" i="17"/>
  <c r="E92" i="17"/>
  <c r="D92" i="17"/>
  <c r="C92" i="17"/>
  <c r="B92" i="17"/>
  <c r="A92" i="17"/>
  <c r="I91" i="17"/>
  <c r="H91" i="17"/>
  <c r="G91" i="17"/>
  <c r="F91" i="17"/>
  <c r="E91" i="17"/>
  <c r="D91" i="17"/>
  <c r="C91" i="17"/>
  <c r="B91" i="17"/>
  <c r="A91" i="17"/>
  <c r="I90" i="17"/>
  <c r="H90" i="17"/>
  <c r="G90" i="17"/>
  <c r="F90" i="17"/>
  <c r="E90" i="17"/>
  <c r="D90" i="17"/>
  <c r="C90" i="17"/>
  <c r="B90" i="17"/>
  <c r="A90" i="17"/>
  <c r="I89" i="17"/>
  <c r="H89" i="17"/>
  <c r="G89" i="17"/>
  <c r="F89" i="17"/>
  <c r="E89" i="17"/>
  <c r="D89" i="17"/>
  <c r="C89" i="17"/>
  <c r="B89" i="17"/>
  <c r="A89" i="17"/>
  <c r="I88" i="17"/>
  <c r="H88" i="17"/>
  <c r="G88" i="17"/>
  <c r="F88" i="17"/>
  <c r="E88" i="17"/>
  <c r="D88" i="17"/>
  <c r="C88" i="17"/>
  <c r="B88" i="17"/>
  <c r="A88" i="17"/>
  <c r="I87" i="17"/>
  <c r="H87" i="17"/>
  <c r="G87" i="17"/>
  <c r="F87" i="17"/>
  <c r="E87" i="17"/>
  <c r="D87" i="17"/>
  <c r="C87" i="17"/>
  <c r="B87" i="17"/>
  <c r="A87" i="17"/>
  <c r="I86" i="17"/>
  <c r="H86" i="17"/>
  <c r="G86" i="17"/>
  <c r="F86" i="17"/>
  <c r="E86" i="17"/>
  <c r="D86" i="17"/>
  <c r="C86" i="17"/>
  <c r="B86" i="17"/>
  <c r="A86" i="17"/>
  <c r="I85" i="17"/>
  <c r="H85" i="17"/>
  <c r="G85" i="17"/>
  <c r="F85" i="17"/>
  <c r="E85" i="17"/>
  <c r="D85" i="17"/>
  <c r="C85" i="17"/>
  <c r="B85" i="17"/>
  <c r="A85" i="17"/>
  <c r="I84" i="17"/>
  <c r="H84" i="17"/>
  <c r="G84" i="17"/>
  <c r="F84" i="17"/>
  <c r="E84" i="17"/>
  <c r="D84" i="17"/>
  <c r="C84" i="17"/>
  <c r="B84" i="17"/>
  <c r="A84" i="17"/>
  <c r="I83" i="17"/>
  <c r="H83" i="17"/>
  <c r="G83" i="17"/>
  <c r="F83" i="17"/>
  <c r="E83" i="17"/>
  <c r="D83" i="17"/>
  <c r="C83" i="17"/>
  <c r="B83" i="17"/>
  <c r="A83" i="17"/>
  <c r="I82" i="17"/>
  <c r="H82" i="17"/>
  <c r="G82" i="17"/>
  <c r="F82" i="17"/>
  <c r="E82" i="17"/>
  <c r="D82" i="17"/>
  <c r="C82" i="17"/>
  <c r="B82" i="17"/>
  <c r="A82" i="17"/>
  <c r="I81" i="17"/>
  <c r="H81" i="17"/>
  <c r="G81" i="17"/>
  <c r="F81" i="17"/>
  <c r="E81" i="17"/>
  <c r="D81" i="17"/>
  <c r="C81" i="17"/>
  <c r="B81" i="17"/>
  <c r="A81" i="17"/>
  <c r="I80" i="17"/>
  <c r="H80" i="17"/>
  <c r="G80" i="17"/>
  <c r="F80" i="17"/>
  <c r="E80" i="17"/>
  <c r="D80" i="17"/>
  <c r="C80" i="17"/>
  <c r="B80" i="17"/>
  <c r="A80" i="17"/>
  <c r="I79" i="17"/>
  <c r="H79" i="17"/>
  <c r="G79" i="17"/>
  <c r="F79" i="17"/>
  <c r="E79" i="17"/>
  <c r="D79" i="17"/>
  <c r="C79" i="17"/>
  <c r="B79" i="17"/>
  <c r="A79" i="17"/>
  <c r="I78" i="17"/>
  <c r="H78" i="17"/>
  <c r="G78" i="17"/>
  <c r="F78" i="17"/>
  <c r="E78" i="17"/>
  <c r="D78" i="17"/>
  <c r="C78" i="17"/>
  <c r="B78" i="17"/>
  <c r="A78" i="17"/>
  <c r="I77" i="17"/>
  <c r="H77" i="17"/>
  <c r="G77" i="17"/>
  <c r="F77" i="17"/>
  <c r="E77" i="17"/>
  <c r="D77" i="17"/>
  <c r="C77" i="17"/>
  <c r="B77" i="17"/>
  <c r="A77" i="17"/>
  <c r="I76" i="17"/>
  <c r="H76" i="17"/>
  <c r="G76" i="17"/>
  <c r="F76" i="17"/>
  <c r="E76" i="17"/>
  <c r="D76" i="17"/>
  <c r="C76" i="17"/>
  <c r="B76" i="17"/>
  <c r="A76" i="17"/>
  <c r="I75" i="17"/>
  <c r="H75" i="17"/>
  <c r="G75" i="17"/>
  <c r="F75" i="17"/>
  <c r="E75" i="17"/>
  <c r="D75" i="17"/>
  <c r="C75" i="17"/>
  <c r="B75" i="17"/>
  <c r="A75" i="17"/>
  <c r="I74" i="17"/>
  <c r="H74" i="17"/>
  <c r="G74" i="17"/>
  <c r="F74" i="17"/>
  <c r="E74" i="17"/>
  <c r="D74" i="17"/>
  <c r="C74" i="17"/>
  <c r="B74" i="17"/>
  <c r="A74" i="17"/>
  <c r="I73" i="17"/>
  <c r="H73" i="17"/>
  <c r="G73" i="17"/>
  <c r="F73" i="17"/>
  <c r="E73" i="17"/>
  <c r="D73" i="17"/>
  <c r="C73" i="17"/>
  <c r="B73" i="17"/>
  <c r="A73" i="17"/>
  <c r="I72" i="17"/>
  <c r="H72" i="17"/>
  <c r="G72" i="17"/>
  <c r="F72" i="17"/>
  <c r="E72" i="17"/>
  <c r="D72" i="17"/>
  <c r="C72" i="17"/>
  <c r="B72" i="17"/>
  <c r="A72" i="17"/>
  <c r="I71" i="17"/>
  <c r="H71" i="17"/>
  <c r="G71" i="17"/>
  <c r="F71" i="17"/>
  <c r="E71" i="17"/>
  <c r="D71" i="17"/>
  <c r="C71" i="17"/>
  <c r="B71" i="17"/>
  <c r="A71" i="17"/>
  <c r="I70" i="17"/>
  <c r="H70" i="17"/>
  <c r="G70" i="17"/>
  <c r="F70" i="17"/>
  <c r="E70" i="17"/>
  <c r="D70" i="17"/>
  <c r="C70" i="17"/>
  <c r="B70" i="17"/>
  <c r="A70" i="17"/>
  <c r="I69" i="17"/>
  <c r="H69" i="17"/>
  <c r="G69" i="17"/>
  <c r="F69" i="17"/>
  <c r="E69" i="17"/>
  <c r="D69" i="17"/>
  <c r="C69" i="17"/>
  <c r="B69" i="17"/>
  <c r="A69" i="17"/>
  <c r="I68" i="17"/>
  <c r="H68" i="17"/>
  <c r="G68" i="17"/>
  <c r="F68" i="17"/>
  <c r="E68" i="17"/>
  <c r="D68" i="17"/>
  <c r="C68" i="17"/>
  <c r="B68" i="17"/>
  <c r="A68" i="17"/>
  <c r="I67" i="17"/>
  <c r="H67" i="17"/>
  <c r="G67" i="17"/>
  <c r="F67" i="17"/>
  <c r="E67" i="17"/>
  <c r="D67" i="17"/>
  <c r="C67" i="17"/>
  <c r="B67" i="17"/>
  <c r="A67" i="17"/>
  <c r="I66" i="17"/>
  <c r="H66" i="17"/>
  <c r="G66" i="17"/>
  <c r="F66" i="17"/>
  <c r="E66" i="17"/>
  <c r="D66" i="17"/>
  <c r="C66" i="17"/>
  <c r="B66" i="17"/>
  <c r="A66" i="17"/>
  <c r="I65" i="17"/>
  <c r="H65" i="17"/>
  <c r="G65" i="17"/>
  <c r="F65" i="17"/>
  <c r="E65" i="17"/>
  <c r="D65" i="17"/>
  <c r="C65" i="17"/>
  <c r="B65" i="17"/>
  <c r="A65" i="17"/>
  <c r="I64" i="17"/>
  <c r="H64" i="17"/>
  <c r="G64" i="17"/>
  <c r="F64" i="17"/>
  <c r="E64" i="17"/>
  <c r="D64" i="17"/>
  <c r="C64" i="17"/>
  <c r="B64" i="17"/>
  <c r="A64" i="17"/>
  <c r="I63" i="17"/>
  <c r="H63" i="17"/>
  <c r="G63" i="17"/>
  <c r="F63" i="17"/>
  <c r="E63" i="17"/>
  <c r="D63" i="17"/>
  <c r="C63" i="17"/>
  <c r="B63" i="17"/>
  <c r="A63" i="17"/>
  <c r="I62" i="17"/>
  <c r="H62" i="17"/>
  <c r="G62" i="17"/>
  <c r="F62" i="17"/>
  <c r="E62" i="17"/>
  <c r="D62" i="17"/>
  <c r="C62" i="17"/>
  <c r="B62" i="17"/>
  <c r="A62" i="17"/>
  <c r="I61" i="17"/>
  <c r="H61" i="17"/>
  <c r="G61" i="17"/>
  <c r="F61" i="17"/>
  <c r="E61" i="17"/>
  <c r="D61" i="17"/>
  <c r="C61" i="17"/>
  <c r="B61" i="17"/>
  <c r="A61" i="17"/>
  <c r="I60" i="17"/>
  <c r="H60" i="17"/>
  <c r="G60" i="17"/>
  <c r="F60" i="17"/>
  <c r="E60" i="17"/>
  <c r="D60" i="17"/>
  <c r="C60" i="17"/>
  <c r="B60" i="17"/>
  <c r="A60" i="17"/>
  <c r="I59" i="17"/>
  <c r="H59" i="17"/>
  <c r="G59" i="17"/>
  <c r="F59" i="17"/>
  <c r="E59" i="17"/>
  <c r="D59" i="17"/>
  <c r="C59" i="17"/>
  <c r="B59" i="17"/>
  <c r="A59" i="17"/>
  <c r="I58" i="17"/>
  <c r="H58" i="17"/>
  <c r="G58" i="17"/>
  <c r="F58" i="17"/>
  <c r="E58" i="17"/>
  <c r="D58" i="17"/>
  <c r="C58" i="17"/>
  <c r="B58" i="17"/>
  <c r="A58" i="17"/>
  <c r="I57" i="17"/>
  <c r="H57" i="17"/>
  <c r="G57" i="17"/>
  <c r="F57" i="17"/>
  <c r="E57" i="17"/>
  <c r="D57" i="17"/>
  <c r="C57" i="17"/>
  <c r="B57" i="17"/>
  <c r="A57" i="17"/>
  <c r="I56" i="17"/>
  <c r="H56" i="17"/>
  <c r="G56" i="17"/>
  <c r="F56" i="17"/>
  <c r="E56" i="17"/>
  <c r="D56" i="17"/>
  <c r="C56" i="17"/>
  <c r="B56" i="17"/>
  <c r="A56" i="17"/>
  <c r="I55" i="17"/>
  <c r="H55" i="17"/>
  <c r="G55" i="17"/>
  <c r="F55" i="17"/>
  <c r="E55" i="17"/>
  <c r="D55" i="17"/>
  <c r="C55" i="17"/>
  <c r="B55" i="17"/>
  <c r="A55" i="17"/>
  <c r="I54" i="17"/>
  <c r="H54" i="17"/>
  <c r="G54" i="17"/>
  <c r="F54" i="17"/>
  <c r="E54" i="17"/>
  <c r="D54" i="17"/>
  <c r="C54" i="17"/>
  <c r="B54" i="17"/>
  <c r="A54" i="17"/>
  <c r="I53" i="17"/>
  <c r="H53" i="17"/>
  <c r="G53" i="17"/>
  <c r="F53" i="17"/>
  <c r="E53" i="17"/>
  <c r="D53" i="17"/>
  <c r="C53" i="17"/>
  <c r="B53" i="17"/>
  <c r="A53" i="17"/>
  <c r="I52" i="17"/>
  <c r="H52" i="17"/>
  <c r="G52" i="17"/>
  <c r="F52" i="17"/>
  <c r="E52" i="17"/>
  <c r="D52" i="17"/>
  <c r="C52" i="17"/>
  <c r="B52" i="17"/>
  <c r="A52" i="17"/>
  <c r="I51" i="17"/>
  <c r="H51" i="17"/>
  <c r="G51" i="17"/>
  <c r="F51" i="17"/>
  <c r="E51" i="17"/>
  <c r="D51" i="17"/>
  <c r="C51" i="17"/>
  <c r="B51" i="17"/>
  <c r="A51" i="17"/>
  <c r="H50" i="17"/>
  <c r="G50" i="17"/>
  <c r="F50" i="17"/>
  <c r="E50" i="17"/>
  <c r="D50" i="17"/>
  <c r="C50" i="17"/>
  <c r="B50" i="17"/>
  <c r="A50" i="17"/>
  <c r="H49" i="17"/>
  <c r="G49" i="17"/>
  <c r="F49" i="17"/>
  <c r="E49" i="17"/>
  <c r="D49" i="17"/>
  <c r="C49" i="17"/>
  <c r="B49" i="17"/>
  <c r="A49" i="17"/>
  <c r="H48" i="17"/>
  <c r="G48" i="17"/>
  <c r="F48" i="17"/>
  <c r="E48" i="17"/>
  <c r="D48" i="17"/>
  <c r="C48" i="17"/>
  <c r="B48" i="17"/>
  <c r="A48" i="17"/>
  <c r="H47" i="17"/>
  <c r="G47" i="17"/>
  <c r="F47" i="17"/>
  <c r="E47" i="17"/>
  <c r="D47" i="17"/>
  <c r="C47" i="17"/>
  <c r="B47" i="17"/>
  <c r="A47" i="17"/>
  <c r="H46" i="17"/>
  <c r="G46" i="17"/>
  <c r="F46" i="17"/>
  <c r="E46" i="17"/>
  <c r="D46" i="17"/>
  <c r="C46" i="17"/>
  <c r="B46" i="17"/>
  <c r="A46" i="17"/>
  <c r="H45" i="17"/>
  <c r="G45" i="17"/>
  <c r="F45" i="17"/>
  <c r="E45" i="17"/>
  <c r="D45" i="17"/>
  <c r="C45" i="17"/>
  <c r="B45" i="17"/>
  <c r="A45" i="17"/>
  <c r="H44" i="17"/>
  <c r="G44" i="17"/>
  <c r="F44" i="17"/>
  <c r="E44" i="17"/>
  <c r="D44" i="17"/>
  <c r="C44" i="17"/>
  <c r="B44" i="17"/>
  <c r="A44" i="17"/>
  <c r="H43" i="17"/>
  <c r="G43" i="17"/>
  <c r="F43" i="17"/>
  <c r="E43" i="17"/>
  <c r="D43" i="17"/>
  <c r="C43" i="17"/>
  <c r="B43" i="17"/>
  <c r="A43" i="17"/>
  <c r="H42" i="17"/>
  <c r="G42" i="17"/>
  <c r="F42" i="17"/>
  <c r="E42" i="17"/>
  <c r="D42" i="17"/>
  <c r="C42" i="17"/>
  <c r="B42" i="17"/>
  <c r="A42" i="17"/>
  <c r="H41" i="17"/>
  <c r="G41" i="17"/>
  <c r="F41" i="17"/>
  <c r="E41" i="17"/>
  <c r="D41" i="17"/>
  <c r="C41" i="17"/>
  <c r="B41" i="17"/>
  <c r="A41" i="17"/>
  <c r="H40" i="17"/>
  <c r="G40" i="17"/>
  <c r="F40" i="17"/>
  <c r="E40" i="17"/>
  <c r="D40" i="17"/>
  <c r="C40" i="17"/>
  <c r="B40" i="17"/>
  <c r="A40" i="17"/>
  <c r="H39" i="17"/>
  <c r="G39" i="17"/>
  <c r="F39" i="17"/>
  <c r="E39" i="17"/>
  <c r="D39" i="17"/>
  <c r="C39" i="17"/>
  <c r="B39" i="17"/>
  <c r="A39" i="17"/>
  <c r="H38" i="17"/>
  <c r="G38" i="17"/>
  <c r="F38" i="17"/>
  <c r="E38" i="17"/>
  <c r="D38" i="17"/>
  <c r="C38" i="17"/>
  <c r="B38" i="17"/>
  <c r="A38" i="17"/>
  <c r="H37" i="17"/>
  <c r="G37" i="17"/>
  <c r="F37" i="17"/>
  <c r="E37" i="17"/>
  <c r="D37" i="17"/>
  <c r="C37" i="17"/>
  <c r="B37" i="17"/>
  <c r="A37" i="17"/>
  <c r="H36" i="17"/>
  <c r="G36" i="17"/>
  <c r="F36" i="17"/>
  <c r="E36" i="17"/>
  <c r="D36" i="17"/>
  <c r="C36" i="17"/>
  <c r="B36" i="17"/>
  <c r="A36" i="17"/>
  <c r="H35" i="17"/>
  <c r="G35" i="17"/>
  <c r="F35" i="17"/>
  <c r="E35" i="17"/>
  <c r="D35" i="17"/>
  <c r="C35" i="17"/>
  <c r="B35" i="17"/>
  <c r="A35" i="17"/>
  <c r="H34" i="17"/>
  <c r="G34" i="17"/>
  <c r="F34" i="17"/>
  <c r="E34" i="17"/>
  <c r="D34" i="17"/>
  <c r="C34" i="17"/>
  <c r="B34" i="17"/>
  <c r="A34" i="17"/>
  <c r="H33" i="17"/>
  <c r="G33" i="17"/>
  <c r="F33" i="17"/>
  <c r="E33" i="17"/>
  <c r="D33" i="17"/>
  <c r="C33" i="17"/>
  <c r="B33" i="17"/>
  <c r="A33" i="17"/>
  <c r="H32" i="17"/>
  <c r="G32" i="17"/>
  <c r="F32" i="17"/>
  <c r="E32" i="17"/>
  <c r="D32" i="17"/>
  <c r="C32" i="17"/>
  <c r="B32" i="17"/>
  <c r="A32" i="17"/>
  <c r="H31" i="17"/>
  <c r="G31" i="17"/>
  <c r="F31" i="17"/>
  <c r="E31" i="17"/>
  <c r="D31" i="17"/>
  <c r="C31" i="17"/>
  <c r="B31" i="17"/>
  <c r="A31" i="17"/>
  <c r="H30" i="17"/>
  <c r="G30" i="17"/>
  <c r="F30" i="17"/>
  <c r="E30" i="17"/>
  <c r="D30" i="17"/>
  <c r="C30" i="17"/>
  <c r="B30" i="17"/>
  <c r="A30" i="17"/>
  <c r="H29" i="17"/>
  <c r="G29" i="17"/>
  <c r="F29" i="17"/>
  <c r="E29" i="17"/>
  <c r="D29" i="17"/>
  <c r="C29" i="17"/>
  <c r="B29" i="17"/>
  <c r="A29" i="17"/>
  <c r="H28" i="17"/>
  <c r="G28" i="17"/>
  <c r="F28" i="17"/>
  <c r="E28" i="17"/>
  <c r="D28" i="17"/>
  <c r="C28" i="17"/>
  <c r="B28" i="17"/>
  <c r="A28" i="17"/>
  <c r="H27" i="17"/>
  <c r="G27" i="17"/>
  <c r="F27" i="17"/>
  <c r="E27" i="17"/>
  <c r="D27" i="17"/>
  <c r="C27" i="17"/>
  <c r="B27" i="17"/>
  <c r="A27" i="17"/>
  <c r="H26" i="17"/>
  <c r="G26" i="17"/>
  <c r="F26" i="17"/>
  <c r="E26" i="17"/>
  <c r="D26" i="17"/>
  <c r="C26" i="17"/>
  <c r="B26" i="17"/>
  <c r="A26" i="17"/>
  <c r="H25" i="17"/>
  <c r="G25" i="17"/>
  <c r="F25" i="17"/>
  <c r="E25" i="17"/>
  <c r="D25" i="17"/>
  <c r="C25" i="17"/>
  <c r="B25" i="17"/>
  <c r="A25" i="17"/>
  <c r="H24" i="17"/>
  <c r="G24" i="17"/>
  <c r="F24" i="17"/>
  <c r="E24" i="17"/>
  <c r="D24" i="17"/>
  <c r="C24" i="17"/>
  <c r="B24" i="17"/>
  <c r="A24" i="17"/>
  <c r="H23" i="17"/>
  <c r="G23" i="17"/>
  <c r="F23" i="17"/>
  <c r="E23" i="17"/>
  <c r="D23" i="17"/>
  <c r="C23" i="17"/>
  <c r="B23" i="17"/>
  <c r="A23" i="17"/>
  <c r="H22" i="17"/>
  <c r="G22" i="17"/>
  <c r="F22" i="17"/>
  <c r="E22" i="17"/>
  <c r="D22" i="17"/>
  <c r="C22" i="17"/>
  <c r="B22" i="17"/>
  <c r="A22" i="17"/>
  <c r="H21" i="17"/>
  <c r="G21" i="17"/>
  <c r="F21" i="17"/>
  <c r="E21" i="17"/>
  <c r="D21" i="17"/>
  <c r="C21" i="17"/>
  <c r="B21" i="17"/>
  <c r="A21" i="17"/>
  <c r="H20" i="17"/>
  <c r="G20" i="17"/>
  <c r="F20" i="17"/>
  <c r="E20" i="17"/>
  <c r="D20" i="17"/>
  <c r="C20" i="17"/>
  <c r="B20" i="17"/>
  <c r="A20" i="17"/>
  <c r="H19" i="17"/>
  <c r="G19" i="17"/>
  <c r="F19" i="17"/>
  <c r="E19" i="17"/>
  <c r="D19" i="17"/>
  <c r="C19" i="17"/>
  <c r="B19" i="17"/>
  <c r="A19" i="17"/>
  <c r="H18" i="17"/>
  <c r="G18" i="17"/>
  <c r="F18" i="17"/>
  <c r="E18" i="17"/>
  <c r="D18" i="17"/>
  <c r="C18" i="17"/>
  <c r="B18" i="17"/>
  <c r="A18" i="17"/>
  <c r="H17" i="17"/>
  <c r="G17" i="17"/>
  <c r="F17" i="17"/>
  <c r="E17" i="17"/>
  <c r="D17" i="17"/>
  <c r="C17" i="17"/>
  <c r="B17" i="17"/>
  <c r="A17" i="17"/>
  <c r="H16" i="17"/>
  <c r="G16" i="17"/>
  <c r="F16" i="17"/>
  <c r="E16" i="17"/>
  <c r="D16" i="17"/>
  <c r="C16" i="17"/>
  <c r="B16" i="17"/>
  <c r="A16" i="17"/>
  <c r="H15" i="17"/>
  <c r="G15" i="17"/>
  <c r="F15" i="17"/>
  <c r="E15" i="17"/>
  <c r="D15" i="17"/>
  <c r="C15" i="17"/>
  <c r="B15" i="17"/>
  <c r="A15" i="17"/>
  <c r="H14" i="17"/>
  <c r="G14" i="17"/>
  <c r="F14" i="17"/>
  <c r="E14" i="17"/>
  <c r="D14" i="17"/>
  <c r="C14" i="17"/>
  <c r="B14" i="17"/>
  <c r="A14" i="17"/>
  <c r="H13" i="17"/>
  <c r="G13" i="17"/>
  <c r="F13" i="17"/>
  <c r="E13" i="17"/>
  <c r="D13" i="17"/>
  <c r="C13" i="17"/>
  <c r="B13" i="17"/>
  <c r="A13" i="17"/>
  <c r="H12" i="17"/>
  <c r="G12" i="17"/>
  <c r="F12" i="17"/>
  <c r="E12" i="17"/>
  <c r="D12" i="17"/>
  <c r="C12" i="17"/>
  <c r="B12" i="17"/>
  <c r="A12" i="17"/>
  <c r="H11" i="17"/>
  <c r="G11" i="17"/>
  <c r="F11" i="17"/>
  <c r="E11" i="17"/>
  <c r="D11" i="17"/>
  <c r="C11" i="17"/>
  <c r="B11" i="17"/>
  <c r="A11" i="17"/>
  <c r="H10" i="17"/>
  <c r="G10" i="17"/>
  <c r="F10" i="17"/>
  <c r="E10" i="17"/>
  <c r="D10" i="17"/>
  <c r="C10" i="17"/>
  <c r="B10" i="17"/>
  <c r="A10" i="17"/>
  <c r="H9" i="17"/>
  <c r="G9" i="17"/>
  <c r="F9" i="17"/>
  <c r="E9" i="17"/>
  <c r="D9" i="17"/>
  <c r="C9" i="17"/>
  <c r="B9" i="17"/>
  <c r="A9" i="17"/>
  <c r="H8" i="17"/>
  <c r="G8" i="17"/>
  <c r="F8" i="17"/>
  <c r="E8" i="17"/>
  <c r="D8" i="17"/>
  <c r="C8" i="17"/>
  <c r="B8" i="17"/>
  <c r="A8" i="17"/>
  <c r="H7" i="17"/>
  <c r="G7" i="17"/>
  <c r="F7" i="17"/>
  <c r="E7" i="17"/>
  <c r="D7" i="17"/>
  <c r="C7" i="17"/>
  <c r="B7" i="17"/>
  <c r="A7" i="17"/>
  <c r="H6" i="17"/>
  <c r="G6" i="17"/>
  <c r="F6" i="17"/>
  <c r="E6" i="17"/>
  <c r="D6" i="17"/>
  <c r="C6" i="17"/>
  <c r="B6" i="17"/>
  <c r="A6" i="17"/>
  <c r="H5" i="17"/>
  <c r="G5" i="17"/>
  <c r="F5" i="17"/>
  <c r="E5" i="17"/>
  <c r="D5" i="17"/>
  <c r="C5" i="17"/>
  <c r="B5" i="17"/>
  <c r="A5" i="17"/>
  <c r="H4" i="17"/>
  <c r="G4" i="17"/>
  <c r="F4" i="17"/>
  <c r="E4" i="17"/>
  <c r="D4" i="17"/>
  <c r="C4" i="17"/>
  <c r="B4" i="17"/>
  <c r="A4" i="17"/>
  <c r="H3" i="17"/>
  <c r="G3" i="17"/>
  <c r="F3" i="17"/>
  <c r="E3" i="17"/>
  <c r="D3" i="17"/>
  <c r="C3" i="17"/>
  <c r="B3" i="17"/>
  <c r="A3" i="17"/>
  <c r="H2" i="17"/>
  <c r="G2" i="17"/>
  <c r="F2" i="17"/>
  <c r="E2" i="17"/>
  <c r="D2" i="17"/>
  <c r="C2" i="17"/>
  <c r="B2" i="17"/>
  <c r="A2" i="17"/>
  <c r="S1" i="17"/>
  <c r="AC1" i="17" s="1"/>
  <c r="R1" i="17"/>
  <c r="AB1" i="17" s="1"/>
  <c r="Q1" i="17"/>
  <c r="AA1" i="17" s="1"/>
  <c r="P1" i="17"/>
  <c r="Z1" i="17" s="1"/>
  <c r="O1" i="17"/>
  <c r="Y1" i="17" s="1"/>
  <c r="N1" i="17"/>
  <c r="X1" i="17" s="1"/>
  <c r="M1" i="17"/>
  <c r="W1" i="17" s="1"/>
  <c r="L1" i="17"/>
  <c r="V1" i="17" s="1"/>
  <c r="K1" i="17"/>
  <c r="U1" i="17" s="1"/>
  <c r="I194" i="16"/>
  <c r="H194" i="16"/>
  <c r="G194" i="16"/>
  <c r="F194" i="16"/>
  <c r="E194" i="16"/>
  <c r="D194" i="16"/>
  <c r="C194" i="16"/>
  <c r="B194" i="16"/>
  <c r="I193" i="16"/>
  <c r="H193" i="16"/>
  <c r="G193" i="16"/>
  <c r="F193" i="16"/>
  <c r="E193" i="16"/>
  <c r="D193" i="16"/>
  <c r="C193" i="16"/>
  <c r="B193" i="16"/>
  <c r="I192" i="16"/>
  <c r="H192" i="16"/>
  <c r="G192" i="16"/>
  <c r="F192" i="16"/>
  <c r="E192" i="16"/>
  <c r="D192" i="16"/>
  <c r="C192" i="16"/>
  <c r="B192" i="16"/>
  <c r="A192" i="16"/>
  <c r="I191" i="16"/>
  <c r="H191" i="16"/>
  <c r="G191" i="16"/>
  <c r="F191" i="16"/>
  <c r="E191" i="16"/>
  <c r="D191" i="16"/>
  <c r="C191" i="16"/>
  <c r="B191" i="16"/>
  <c r="A191" i="16"/>
  <c r="I190" i="16"/>
  <c r="H190" i="16"/>
  <c r="G190" i="16"/>
  <c r="F190" i="16"/>
  <c r="E190" i="16"/>
  <c r="D190" i="16"/>
  <c r="C190" i="16"/>
  <c r="B190" i="16"/>
  <c r="A190" i="16"/>
  <c r="I189" i="16"/>
  <c r="H189" i="16"/>
  <c r="G189" i="16"/>
  <c r="F189" i="16"/>
  <c r="E189" i="16"/>
  <c r="D189" i="16"/>
  <c r="C189" i="16"/>
  <c r="B189" i="16"/>
  <c r="A189" i="16"/>
  <c r="I188" i="16"/>
  <c r="H188" i="16"/>
  <c r="G188" i="16"/>
  <c r="F188" i="16"/>
  <c r="E188" i="16"/>
  <c r="D188" i="16"/>
  <c r="C188" i="16"/>
  <c r="B188" i="16"/>
  <c r="A188" i="16"/>
  <c r="I187" i="16"/>
  <c r="H187" i="16"/>
  <c r="G187" i="16"/>
  <c r="F187" i="16"/>
  <c r="E187" i="16"/>
  <c r="D187" i="16"/>
  <c r="C187" i="16"/>
  <c r="B187" i="16"/>
  <c r="A187" i="16"/>
  <c r="I186" i="16"/>
  <c r="H186" i="16"/>
  <c r="G186" i="16"/>
  <c r="F186" i="16"/>
  <c r="E186" i="16"/>
  <c r="D186" i="16"/>
  <c r="C186" i="16"/>
  <c r="B186" i="16"/>
  <c r="A186" i="16"/>
  <c r="I185" i="16"/>
  <c r="H185" i="16"/>
  <c r="G185" i="16"/>
  <c r="F185" i="16"/>
  <c r="E185" i="16"/>
  <c r="D185" i="16"/>
  <c r="C185" i="16"/>
  <c r="B185" i="16"/>
  <c r="A185" i="16"/>
  <c r="I184" i="16"/>
  <c r="H184" i="16"/>
  <c r="G184" i="16"/>
  <c r="F184" i="16"/>
  <c r="E184" i="16"/>
  <c r="D184" i="16"/>
  <c r="C184" i="16"/>
  <c r="B184" i="16"/>
  <c r="A184" i="16"/>
  <c r="I183" i="16"/>
  <c r="H183" i="16"/>
  <c r="G183" i="16"/>
  <c r="F183" i="16"/>
  <c r="E183" i="16"/>
  <c r="D183" i="16"/>
  <c r="C183" i="16"/>
  <c r="B183" i="16"/>
  <c r="A183" i="16"/>
  <c r="I182" i="16"/>
  <c r="H182" i="16"/>
  <c r="G182" i="16"/>
  <c r="F182" i="16"/>
  <c r="E182" i="16"/>
  <c r="D182" i="16"/>
  <c r="C182" i="16"/>
  <c r="B182" i="16"/>
  <c r="A182" i="16"/>
  <c r="I181" i="16"/>
  <c r="H181" i="16"/>
  <c r="G181" i="16"/>
  <c r="F181" i="16"/>
  <c r="E181" i="16"/>
  <c r="D181" i="16"/>
  <c r="C181" i="16"/>
  <c r="B181" i="16"/>
  <c r="A181" i="16"/>
  <c r="I180" i="16"/>
  <c r="H180" i="16"/>
  <c r="G180" i="16"/>
  <c r="F180" i="16"/>
  <c r="E180" i="16"/>
  <c r="D180" i="16"/>
  <c r="C180" i="16"/>
  <c r="B180" i="16"/>
  <c r="A180" i="16"/>
  <c r="I179" i="16"/>
  <c r="H179" i="16"/>
  <c r="G179" i="16"/>
  <c r="F179" i="16"/>
  <c r="E179" i="16"/>
  <c r="D179" i="16"/>
  <c r="C179" i="16"/>
  <c r="B179" i="16"/>
  <c r="A179" i="16"/>
  <c r="I178" i="16"/>
  <c r="H178" i="16"/>
  <c r="G178" i="16"/>
  <c r="F178" i="16"/>
  <c r="E178" i="16"/>
  <c r="D178" i="16"/>
  <c r="C178" i="16"/>
  <c r="B178" i="16"/>
  <c r="A178" i="16"/>
  <c r="I177" i="16"/>
  <c r="H177" i="16"/>
  <c r="G177" i="16"/>
  <c r="F177" i="16"/>
  <c r="E177" i="16"/>
  <c r="D177" i="16"/>
  <c r="C177" i="16"/>
  <c r="B177" i="16"/>
  <c r="A177" i="16"/>
  <c r="I176" i="16"/>
  <c r="H176" i="16"/>
  <c r="G176" i="16"/>
  <c r="F176" i="16"/>
  <c r="E176" i="16"/>
  <c r="D176" i="16"/>
  <c r="C176" i="16"/>
  <c r="B176" i="16"/>
  <c r="A176" i="16"/>
  <c r="I175" i="16"/>
  <c r="H175" i="16"/>
  <c r="G175" i="16"/>
  <c r="F175" i="16"/>
  <c r="E175" i="16"/>
  <c r="D175" i="16"/>
  <c r="C175" i="16"/>
  <c r="B175" i="16"/>
  <c r="A175" i="16"/>
  <c r="I174" i="16"/>
  <c r="H174" i="16"/>
  <c r="G174" i="16"/>
  <c r="F174" i="16"/>
  <c r="E174" i="16"/>
  <c r="D174" i="16"/>
  <c r="C174" i="16"/>
  <c r="B174" i="16"/>
  <c r="A174" i="16"/>
  <c r="I173" i="16"/>
  <c r="H173" i="16"/>
  <c r="G173" i="16"/>
  <c r="F173" i="16"/>
  <c r="E173" i="16"/>
  <c r="D173" i="16"/>
  <c r="C173" i="16"/>
  <c r="B173" i="16"/>
  <c r="A173" i="16"/>
  <c r="I172" i="16"/>
  <c r="H172" i="16"/>
  <c r="G172" i="16"/>
  <c r="F172" i="16"/>
  <c r="E172" i="16"/>
  <c r="D172" i="16"/>
  <c r="C172" i="16"/>
  <c r="B172" i="16"/>
  <c r="A172" i="16"/>
  <c r="I171" i="16"/>
  <c r="H171" i="16"/>
  <c r="G171" i="16"/>
  <c r="F171" i="16"/>
  <c r="E171" i="16"/>
  <c r="D171" i="16"/>
  <c r="C171" i="16"/>
  <c r="B171" i="16"/>
  <c r="A171" i="16"/>
  <c r="I170" i="16"/>
  <c r="H170" i="16"/>
  <c r="G170" i="16"/>
  <c r="F170" i="16"/>
  <c r="E170" i="16"/>
  <c r="D170" i="16"/>
  <c r="C170" i="16"/>
  <c r="B170" i="16"/>
  <c r="A170" i="16"/>
  <c r="I169" i="16"/>
  <c r="H169" i="16"/>
  <c r="G169" i="16"/>
  <c r="F169" i="16"/>
  <c r="E169" i="16"/>
  <c r="D169" i="16"/>
  <c r="C169" i="16"/>
  <c r="B169" i="16"/>
  <c r="A169" i="16"/>
  <c r="I168" i="16"/>
  <c r="H168" i="16"/>
  <c r="G168" i="16"/>
  <c r="F168" i="16"/>
  <c r="E168" i="16"/>
  <c r="D168" i="16"/>
  <c r="C168" i="16"/>
  <c r="B168" i="16"/>
  <c r="A168" i="16"/>
  <c r="I167" i="16"/>
  <c r="H167" i="16"/>
  <c r="G167" i="16"/>
  <c r="F167" i="16"/>
  <c r="E167" i="16"/>
  <c r="D167" i="16"/>
  <c r="C167" i="16"/>
  <c r="B167" i="16"/>
  <c r="A167" i="16"/>
  <c r="I166" i="16"/>
  <c r="H166" i="16"/>
  <c r="G166" i="16"/>
  <c r="F166" i="16"/>
  <c r="E166" i="16"/>
  <c r="D166" i="16"/>
  <c r="C166" i="16"/>
  <c r="B166" i="16"/>
  <c r="A166" i="16"/>
  <c r="I165" i="16"/>
  <c r="H165" i="16"/>
  <c r="G165" i="16"/>
  <c r="F165" i="16"/>
  <c r="E165" i="16"/>
  <c r="D165" i="16"/>
  <c r="C165" i="16"/>
  <c r="B165" i="16"/>
  <c r="A165" i="16"/>
  <c r="I164" i="16"/>
  <c r="H164" i="16"/>
  <c r="G164" i="16"/>
  <c r="F164" i="16"/>
  <c r="E164" i="16"/>
  <c r="D164" i="16"/>
  <c r="C164" i="16"/>
  <c r="B164" i="16"/>
  <c r="A164" i="16"/>
  <c r="I163" i="16"/>
  <c r="H163" i="16"/>
  <c r="G163" i="16"/>
  <c r="F163" i="16"/>
  <c r="E163" i="16"/>
  <c r="D163" i="16"/>
  <c r="C163" i="16"/>
  <c r="B163" i="16"/>
  <c r="A163" i="16"/>
  <c r="I162" i="16"/>
  <c r="H162" i="16"/>
  <c r="G162" i="16"/>
  <c r="F162" i="16"/>
  <c r="E162" i="16"/>
  <c r="D162" i="16"/>
  <c r="C162" i="16"/>
  <c r="B162" i="16"/>
  <c r="A162" i="16"/>
  <c r="I161" i="16"/>
  <c r="H161" i="16"/>
  <c r="G161" i="16"/>
  <c r="F161" i="16"/>
  <c r="E161" i="16"/>
  <c r="D161" i="16"/>
  <c r="C161" i="16"/>
  <c r="B161" i="16"/>
  <c r="A161" i="16"/>
  <c r="I160" i="16"/>
  <c r="H160" i="16"/>
  <c r="G160" i="16"/>
  <c r="F160" i="16"/>
  <c r="E160" i="16"/>
  <c r="D160" i="16"/>
  <c r="C160" i="16"/>
  <c r="B160" i="16"/>
  <c r="A160" i="16"/>
  <c r="I159" i="16"/>
  <c r="H159" i="16"/>
  <c r="G159" i="16"/>
  <c r="F159" i="16"/>
  <c r="E159" i="16"/>
  <c r="D159" i="16"/>
  <c r="C159" i="16"/>
  <c r="B159" i="16"/>
  <c r="A159" i="16"/>
  <c r="I158" i="16"/>
  <c r="H158" i="16"/>
  <c r="G158" i="16"/>
  <c r="F158" i="16"/>
  <c r="E158" i="16"/>
  <c r="D158" i="16"/>
  <c r="C158" i="16"/>
  <c r="B158" i="16"/>
  <c r="A158" i="16"/>
  <c r="I157" i="16"/>
  <c r="H157" i="16"/>
  <c r="G157" i="16"/>
  <c r="F157" i="16"/>
  <c r="E157" i="16"/>
  <c r="D157" i="16"/>
  <c r="C157" i="16"/>
  <c r="B157" i="16"/>
  <c r="A157" i="16"/>
  <c r="I156" i="16"/>
  <c r="H156" i="16"/>
  <c r="G156" i="16"/>
  <c r="F156" i="16"/>
  <c r="E156" i="16"/>
  <c r="D156" i="16"/>
  <c r="C156" i="16"/>
  <c r="B156" i="16"/>
  <c r="A156" i="16"/>
  <c r="I155" i="16"/>
  <c r="H155" i="16"/>
  <c r="G155" i="16"/>
  <c r="F155" i="16"/>
  <c r="E155" i="16"/>
  <c r="D155" i="16"/>
  <c r="C155" i="16"/>
  <c r="B155" i="16"/>
  <c r="A155" i="16"/>
  <c r="I154" i="16"/>
  <c r="H154" i="16"/>
  <c r="G154" i="16"/>
  <c r="F154" i="16"/>
  <c r="E154" i="16"/>
  <c r="D154" i="16"/>
  <c r="C154" i="16"/>
  <c r="B154" i="16"/>
  <c r="A154" i="16"/>
  <c r="I153" i="16"/>
  <c r="H153" i="16"/>
  <c r="G153" i="16"/>
  <c r="F153" i="16"/>
  <c r="E153" i="16"/>
  <c r="D153" i="16"/>
  <c r="C153" i="16"/>
  <c r="B153" i="16"/>
  <c r="A153" i="16"/>
  <c r="I152" i="16"/>
  <c r="H152" i="16"/>
  <c r="G152" i="16"/>
  <c r="F152" i="16"/>
  <c r="E152" i="16"/>
  <c r="D152" i="16"/>
  <c r="C152" i="16"/>
  <c r="B152" i="16"/>
  <c r="A152" i="16"/>
  <c r="I151" i="16"/>
  <c r="H151" i="16"/>
  <c r="G151" i="16"/>
  <c r="F151" i="16"/>
  <c r="E151" i="16"/>
  <c r="D151" i="16"/>
  <c r="C151" i="16"/>
  <c r="B151" i="16"/>
  <c r="A151" i="16"/>
  <c r="I150" i="16"/>
  <c r="H150" i="16"/>
  <c r="G150" i="16"/>
  <c r="F150" i="16"/>
  <c r="E150" i="16"/>
  <c r="D150" i="16"/>
  <c r="C150" i="16"/>
  <c r="B150" i="16"/>
  <c r="A150" i="16"/>
  <c r="I149" i="16"/>
  <c r="H149" i="16"/>
  <c r="G149" i="16"/>
  <c r="F149" i="16"/>
  <c r="E149" i="16"/>
  <c r="D149" i="16"/>
  <c r="C149" i="16"/>
  <c r="B149" i="16"/>
  <c r="A149" i="16"/>
  <c r="I148" i="16"/>
  <c r="H148" i="16"/>
  <c r="G148" i="16"/>
  <c r="F148" i="16"/>
  <c r="E148" i="16"/>
  <c r="D148" i="16"/>
  <c r="C148" i="16"/>
  <c r="B148" i="16"/>
  <c r="A148" i="16"/>
  <c r="I147" i="16"/>
  <c r="H147" i="16"/>
  <c r="G147" i="16"/>
  <c r="F147" i="16"/>
  <c r="E147" i="16"/>
  <c r="D147" i="16"/>
  <c r="C147" i="16"/>
  <c r="B147" i="16"/>
  <c r="A147" i="16"/>
  <c r="I146" i="16"/>
  <c r="H146" i="16"/>
  <c r="G146" i="16"/>
  <c r="F146" i="16"/>
  <c r="E146" i="16"/>
  <c r="D146" i="16"/>
  <c r="C146" i="16"/>
  <c r="B146" i="16"/>
  <c r="A146" i="16"/>
  <c r="I145" i="16"/>
  <c r="H145" i="16"/>
  <c r="G145" i="16"/>
  <c r="F145" i="16"/>
  <c r="E145" i="16"/>
  <c r="D145" i="16"/>
  <c r="C145" i="16"/>
  <c r="B145" i="16"/>
  <c r="A145" i="16"/>
  <c r="I144" i="16"/>
  <c r="H144" i="16"/>
  <c r="G144" i="16"/>
  <c r="F144" i="16"/>
  <c r="E144" i="16"/>
  <c r="D144" i="16"/>
  <c r="C144" i="16"/>
  <c r="B144" i="16"/>
  <c r="A144" i="16"/>
  <c r="I143" i="16"/>
  <c r="H143" i="16"/>
  <c r="G143" i="16"/>
  <c r="F143" i="16"/>
  <c r="E143" i="16"/>
  <c r="D143" i="16"/>
  <c r="C143" i="16"/>
  <c r="B143" i="16"/>
  <c r="A143" i="16"/>
  <c r="I142" i="16"/>
  <c r="H142" i="16"/>
  <c r="G142" i="16"/>
  <c r="F142" i="16"/>
  <c r="E142" i="16"/>
  <c r="D142" i="16"/>
  <c r="C142" i="16"/>
  <c r="B142" i="16"/>
  <c r="A142" i="16"/>
  <c r="I141" i="16"/>
  <c r="H141" i="16"/>
  <c r="G141" i="16"/>
  <c r="F141" i="16"/>
  <c r="E141" i="16"/>
  <c r="D141" i="16"/>
  <c r="C141" i="16"/>
  <c r="B141" i="16"/>
  <c r="A141" i="16"/>
  <c r="I140" i="16"/>
  <c r="H140" i="16"/>
  <c r="G140" i="16"/>
  <c r="F140" i="16"/>
  <c r="E140" i="16"/>
  <c r="D140" i="16"/>
  <c r="C140" i="16"/>
  <c r="B140" i="16"/>
  <c r="A140" i="16"/>
  <c r="I139" i="16"/>
  <c r="H139" i="16"/>
  <c r="G139" i="16"/>
  <c r="F139" i="16"/>
  <c r="E139" i="16"/>
  <c r="D139" i="16"/>
  <c r="C139" i="16"/>
  <c r="B139" i="16"/>
  <c r="A139" i="16"/>
  <c r="I138" i="16"/>
  <c r="H138" i="16"/>
  <c r="G138" i="16"/>
  <c r="F138" i="16"/>
  <c r="E138" i="16"/>
  <c r="D138" i="16"/>
  <c r="C138" i="16"/>
  <c r="B138" i="16"/>
  <c r="A138" i="16"/>
  <c r="I137" i="16"/>
  <c r="H137" i="16"/>
  <c r="G137" i="16"/>
  <c r="F137" i="16"/>
  <c r="E137" i="16"/>
  <c r="D137" i="16"/>
  <c r="C137" i="16"/>
  <c r="B137" i="16"/>
  <c r="A137" i="16"/>
  <c r="I136" i="16"/>
  <c r="H136" i="16"/>
  <c r="G136" i="16"/>
  <c r="F136" i="16"/>
  <c r="E136" i="16"/>
  <c r="D136" i="16"/>
  <c r="C136" i="16"/>
  <c r="B136" i="16"/>
  <c r="A136" i="16"/>
  <c r="I135" i="16"/>
  <c r="H135" i="16"/>
  <c r="G135" i="16"/>
  <c r="F135" i="16"/>
  <c r="E135" i="16"/>
  <c r="D135" i="16"/>
  <c r="C135" i="16"/>
  <c r="B135" i="16"/>
  <c r="A135" i="16"/>
  <c r="I134" i="16"/>
  <c r="H134" i="16"/>
  <c r="G134" i="16"/>
  <c r="F134" i="16"/>
  <c r="E134" i="16"/>
  <c r="D134" i="16"/>
  <c r="C134" i="16"/>
  <c r="B134" i="16"/>
  <c r="A134" i="16"/>
  <c r="I133" i="16"/>
  <c r="H133" i="16"/>
  <c r="G133" i="16"/>
  <c r="F133" i="16"/>
  <c r="E133" i="16"/>
  <c r="D133" i="16"/>
  <c r="C133" i="16"/>
  <c r="B133" i="16"/>
  <c r="A133" i="16"/>
  <c r="I132" i="16"/>
  <c r="H132" i="16"/>
  <c r="G132" i="16"/>
  <c r="F132" i="16"/>
  <c r="E132" i="16"/>
  <c r="D132" i="16"/>
  <c r="C132" i="16"/>
  <c r="B132" i="16"/>
  <c r="A132" i="16"/>
  <c r="I131" i="16"/>
  <c r="H131" i="16"/>
  <c r="G131" i="16"/>
  <c r="F131" i="16"/>
  <c r="E131" i="16"/>
  <c r="D131" i="16"/>
  <c r="C131" i="16"/>
  <c r="B131" i="16"/>
  <c r="A131" i="16"/>
  <c r="I130" i="16"/>
  <c r="H130" i="16"/>
  <c r="G130" i="16"/>
  <c r="F130" i="16"/>
  <c r="E130" i="16"/>
  <c r="D130" i="16"/>
  <c r="C130" i="16"/>
  <c r="B130" i="16"/>
  <c r="A130" i="16"/>
  <c r="I129" i="16"/>
  <c r="H129" i="16"/>
  <c r="G129" i="16"/>
  <c r="F129" i="16"/>
  <c r="E129" i="16"/>
  <c r="D129" i="16"/>
  <c r="C129" i="16"/>
  <c r="B129" i="16"/>
  <c r="A129" i="16"/>
  <c r="I128" i="16"/>
  <c r="H128" i="16"/>
  <c r="G128" i="16"/>
  <c r="F128" i="16"/>
  <c r="E128" i="16"/>
  <c r="D128" i="16"/>
  <c r="C128" i="16"/>
  <c r="B128" i="16"/>
  <c r="A128" i="16"/>
  <c r="I127" i="16"/>
  <c r="H127" i="16"/>
  <c r="G127" i="16"/>
  <c r="F127" i="16"/>
  <c r="E127" i="16"/>
  <c r="D127" i="16"/>
  <c r="C127" i="16"/>
  <c r="B127" i="16"/>
  <c r="A127" i="16"/>
  <c r="I126" i="16"/>
  <c r="H126" i="16"/>
  <c r="G126" i="16"/>
  <c r="F126" i="16"/>
  <c r="E126" i="16"/>
  <c r="D126" i="16"/>
  <c r="C126" i="16"/>
  <c r="B126" i="16"/>
  <c r="A126" i="16"/>
  <c r="I125" i="16"/>
  <c r="H125" i="16"/>
  <c r="G125" i="16"/>
  <c r="F125" i="16"/>
  <c r="E125" i="16"/>
  <c r="D125" i="16"/>
  <c r="C125" i="16"/>
  <c r="B125" i="16"/>
  <c r="A125" i="16"/>
  <c r="I124" i="16"/>
  <c r="H124" i="16"/>
  <c r="G124" i="16"/>
  <c r="F124" i="16"/>
  <c r="E124" i="16"/>
  <c r="D124" i="16"/>
  <c r="C124" i="16"/>
  <c r="B124" i="16"/>
  <c r="A124" i="16"/>
  <c r="I123" i="16"/>
  <c r="H123" i="16"/>
  <c r="G123" i="16"/>
  <c r="F123" i="16"/>
  <c r="E123" i="16"/>
  <c r="D123" i="16"/>
  <c r="C123" i="16"/>
  <c r="B123" i="16"/>
  <c r="A123" i="16"/>
  <c r="I122" i="16"/>
  <c r="H122" i="16"/>
  <c r="G122" i="16"/>
  <c r="F122" i="16"/>
  <c r="E122" i="16"/>
  <c r="D122" i="16"/>
  <c r="C122" i="16"/>
  <c r="B122" i="16"/>
  <c r="A122" i="16"/>
  <c r="I121" i="16"/>
  <c r="H121" i="16"/>
  <c r="G121" i="16"/>
  <c r="F121" i="16"/>
  <c r="E121" i="16"/>
  <c r="D121" i="16"/>
  <c r="C121" i="16"/>
  <c r="B121" i="16"/>
  <c r="A121" i="16"/>
  <c r="I120" i="16"/>
  <c r="H120" i="16"/>
  <c r="G120" i="16"/>
  <c r="F120" i="16"/>
  <c r="E120" i="16"/>
  <c r="D120" i="16"/>
  <c r="C120" i="16"/>
  <c r="B120" i="16"/>
  <c r="A120" i="16"/>
  <c r="I119" i="16"/>
  <c r="H119" i="16"/>
  <c r="G119" i="16"/>
  <c r="F119" i="16"/>
  <c r="E119" i="16"/>
  <c r="D119" i="16"/>
  <c r="C119" i="16"/>
  <c r="B119" i="16"/>
  <c r="A119" i="16"/>
  <c r="I118" i="16"/>
  <c r="H118" i="16"/>
  <c r="G118" i="16"/>
  <c r="F118" i="16"/>
  <c r="E118" i="16"/>
  <c r="D118" i="16"/>
  <c r="C118" i="16"/>
  <c r="B118" i="16"/>
  <c r="A118" i="16"/>
  <c r="I117" i="16"/>
  <c r="H117" i="16"/>
  <c r="G117" i="16"/>
  <c r="F117" i="16"/>
  <c r="E117" i="16"/>
  <c r="D117" i="16"/>
  <c r="C117" i="16"/>
  <c r="B117" i="16"/>
  <c r="A117" i="16"/>
  <c r="I116" i="16"/>
  <c r="H116" i="16"/>
  <c r="G116" i="16"/>
  <c r="F116" i="16"/>
  <c r="E116" i="16"/>
  <c r="D116" i="16"/>
  <c r="C116" i="16"/>
  <c r="B116" i="16"/>
  <c r="A116" i="16"/>
  <c r="I115" i="16"/>
  <c r="H115" i="16"/>
  <c r="G115" i="16"/>
  <c r="F115" i="16"/>
  <c r="E115" i="16"/>
  <c r="D115" i="16"/>
  <c r="C115" i="16"/>
  <c r="B115" i="16"/>
  <c r="A115" i="16"/>
  <c r="I114" i="16"/>
  <c r="H114" i="16"/>
  <c r="G114" i="16"/>
  <c r="F114" i="16"/>
  <c r="E114" i="16"/>
  <c r="D114" i="16"/>
  <c r="C114" i="16"/>
  <c r="B114" i="16"/>
  <c r="A114" i="16"/>
  <c r="I113" i="16"/>
  <c r="H113" i="16"/>
  <c r="G113" i="16"/>
  <c r="F113" i="16"/>
  <c r="E113" i="16"/>
  <c r="D113" i="16"/>
  <c r="C113" i="16"/>
  <c r="B113" i="16"/>
  <c r="A113" i="16"/>
  <c r="I112" i="16"/>
  <c r="H112" i="16"/>
  <c r="G112" i="16"/>
  <c r="F112" i="16"/>
  <c r="E112" i="16"/>
  <c r="D112" i="16"/>
  <c r="C112" i="16"/>
  <c r="B112" i="16"/>
  <c r="A112" i="16"/>
  <c r="I111" i="16"/>
  <c r="H111" i="16"/>
  <c r="G111" i="16"/>
  <c r="F111" i="16"/>
  <c r="E111" i="16"/>
  <c r="D111" i="16"/>
  <c r="C111" i="16"/>
  <c r="B111" i="16"/>
  <c r="A111" i="16"/>
  <c r="I110" i="16"/>
  <c r="H110" i="16"/>
  <c r="G110" i="16"/>
  <c r="F110" i="16"/>
  <c r="E110" i="16"/>
  <c r="D110" i="16"/>
  <c r="C110" i="16"/>
  <c r="B110" i="16"/>
  <c r="A110" i="16"/>
  <c r="I109" i="16"/>
  <c r="H109" i="16"/>
  <c r="G109" i="16"/>
  <c r="F109" i="16"/>
  <c r="E109" i="16"/>
  <c r="D109" i="16"/>
  <c r="C109" i="16"/>
  <c r="B109" i="16"/>
  <c r="A109" i="16"/>
  <c r="I108" i="16"/>
  <c r="H108" i="16"/>
  <c r="G108" i="16"/>
  <c r="F108" i="16"/>
  <c r="E108" i="16"/>
  <c r="D108" i="16"/>
  <c r="C108" i="16"/>
  <c r="B108" i="16"/>
  <c r="A108" i="16"/>
  <c r="I107" i="16"/>
  <c r="H107" i="16"/>
  <c r="G107" i="16"/>
  <c r="F107" i="16"/>
  <c r="E107" i="16"/>
  <c r="D107" i="16"/>
  <c r="C107" i="16"/>
  <c r="B107" i="16"/>
  <c r="A107" i="16"/>
  <c r="I106" i="16"/>
  <c r="H106" i="16"/>
  <c r="G106" i="16"/>
  <c r="F106" i="16"/>
  <c r="E106" i="16"/>
  <c r="D106" i="16"/>
  <c r="C106" i="16"/>
  <c r="B106" i="16"/>
  <c r="A106" i="16"/>
  <c r="I105" i="16"/>
  <c r="H105" i="16"/>
  <c r="G105" i="16"/>
  <c r="F105" i="16"/>
  <c r="E105" i="16"/>
  <c r="D105" i="16"/>
  <c r="C105" i="16"/>
  <c r="B105" i="16"/>
  <c r="A105" i="16"/>
  <c r="I104" i="16"/>
  <c r="H104" i="16"/>
  <c r="G104" i="16"/>
  <c r="F104" i="16"/>
  <c r="E104" i="16"/>
  <c r="D104" i="16"/>
  <c r="C104" i="16"/>
  <c r="B104" i="16"/>
  <c r="A104" i="16"/>
  <c r="I103" i="16"/>
  <c r="H103" i="16"/>
  <c r="G103" i="16"/>
  <c r="F103" i="16"/>
  <c r="E103" i="16"/>
  <c r="D103" i="16"/>
  <c r="C103" i="16"/>
  <c r="B103" i="16"/>
  <c r="A103" i="16"/>
  <c r="I102" i="16"/>
  <c r="H102" i="16"/>
  <c r="G102" i="16"/>
  <c r="F102" i="16"/>
  <c r="E102" i="16"/>
  <c r="D102" i="16"/>
  <c r="C102" i="16"/>
  <c r="B102" i="16"/>
  <c r="A102" i="16"/>
  <c r="I101" i="16"/>
  <c r="H101" i="16"/>
  <c r="G101" i="16"/>
  <c r="F101" i="16"/>
  <c r="E101" i="16"/>
  <c r="D101" i="16"/>
  <c r="C101" i="16"/>
  <c r="B101" i="16"/>
  <c r="A101" i="16"/>
  <c r="I100" i="16"/>
  <c r="H100" i="16"/>
  <c r="G100" i="16"/>
  <c r="F100" i="16"/>
  <c r="E100" i="16"/>
  <c r="D100" i="16"/>
  <c r="C100" i="16"/>
  <c r="B100" i="16"/>
  <c r="A100" i="16"/>
  <c r="I99" i="16"/>
  <c r="H99" i="16"/>
  <c r="G99" i="16"/>
  <c r="F99" i="16"/>
  <c r="E99" i="16"/>
  <c r="D99" i="16"/>
  <c r="C99" i="16"/>
  <c r="B99" i="16"/>
  <c r="A99" i="16"/>
  <c r="I98" i="16"/>
  <c r="H98" i="16"/>
  <c r="G98" i="16"/>
  <c r="F98" i="16"/>
  <c r="E98" i="16"/>
  <c r="D98" i="16"/>
  <c r="C98" i="16"/>
  <c r="B98" i="16"/>
  <c r="A98" i="16"/>
  <c r="I97" i="16"/>
  <c r="H97" i="16"/>
  <c r="G97" i="16"/>
  <c r="F97" i="16"/>
  <c r="E97" i="16"/>
  <c r="D97" i="16"/>
  <c r="C97" i="16"/>
  <c r="B97" i="16"/>
  <c r="A97" i="16"/>
  <c r="I96" i="16"/>
  <c r="H96" i="16"/>
  <c r="G96" i="16"/>
  <c r="F96" i="16"/>
  <c r="E96" i="16"/>
  <c r="D96" i="16"/>
  <c r="C96" i="16"/>
  <c r="B96" i="16"/>
  <c r="A96" i="16"/>
  <c r="I95" i="16"/>
  <c r="H95" i="16"/>
  <c r="G95" i="16"/>
  <c r="F95" i="16"/>
  <c r="E95" i="16"/>
  <c r="D95" i="16"/>
  <c r="C95" i="16"/>
  <c r="B95" i="16"/>
  <c r="A95" i="16"/>
  <c r="I94" i="16"/>
  <c r="H94" i="16"/>
  <c r="G94" i="16"/>
  <c r="F94" i="16"/>
  <c r="E94" i="16"/>
  <c r="D94" i="16"/>
  <c r="C94" i="16"/>
  <c r="B94" i="16"/>
  <c r="A94" i="16"/>
  <c r="I93" i="16"/>
  <c r="H93" i="16"/>
  <c r="G93" i="16"/>
  <c r="F93" i="16"/>
  <c r="E93" i="16"/>
  <c r="D93" i="16"/>
  <c r="C93" i="16"/>
  <c r="B93" i="16"/>
  <c r="A93" i="16"/>
  <c r="I92" i="16"/>
  <c r="H92" i="16"/>
  <c r="G92" i="16"/>
  <c r="F92" i="16"/>
  <c r="E92" i="16"/>
  <c r="D92" i="16"/>
  <c r="C92" i="16"/>
  <c r="B92" i="16"/>
  <c r="A92" i="16"/>
  <c r="I91" i="16"/>
  <c r="H91" i="16"/>
  <c r="G91" i="16"/>
  <c r="F91" i="16"/>
  <c r="E91" i="16"/>
  <c r="D91" i="16"/>
  <c r="C91" i="16"/>
  <c r="B91" i="16"/>
  <c r="A91" i="16"/>
  <c r="I90" i="16"/>
  <c r="H90" i="16"/>
  <c r="G90" i="16"/>
  <c r="F90" i="16"/>
  <c r="E90" i="16"/>
  <c r="D90" i="16"/>
  <c r="C90" i="16"/>
  <c r="B90" i="16"/>
  <c r="A90" i="16"/>
  <c r="I89" i="16"/>
  <c r="H89" i="16"/>
  <c r="G89" i="16"/>
  <c r="F89" i="16"/>
  <c r="E89" i="16"/>
  <c r="D89" i="16"/>
  <c r="C89" i="16"/>
  <c r="B89" i="16"/>
  <c r="A89" i="16"/>
  <c r="I88" i="16"/>
  <c r="H88" i="16"/>
  <c r="G88" i="16"/>
  <c r="F88" i="16"/>
  <c r="E88" i="16"/>
  <c r="D88" i="16"/>
  <c r="C88" i="16"/>
  <c r="B88" i="16"/>
  <c r="A88" i="16"/>
  <c r="I87" i="16"/>
  <c r="H87" i="16"/>
  <c r="G87" i="16"/>
  <c r="F87" i="16"/>
  <c r="E87" i="16"/>
  <c r="D87" i="16"/>
  <c r="C87" i="16"/>
  <c r="B87" i="16"/>
  <c r="A87" i="16"/>
  <c r="I86" i="16"/>
  <c r="H86" i="16"/>
  <c r="G86" i="16"/>
  <c r="F86" i="16"/>
  <c r="E86" i="16"/>
  <c r="D86" i="16"/>
  <c r="C86" i="16"/>
  <c r="B86" i="16"/>
  <c r="A86" i="16"/>
  <c r="I85" i="16"/>
  <c r="H85" i="16"/>
  <c r="G85" i="16"/>
  <c r="F85" i="16"/>
  <c r="E85" i="16"/>
  <c r="D85" i="16"/>
  <c r="C85" i="16"/>
  <c r="B85" i="16"/>
  <c r="A85" i="16"/>
  <c r="I84" i="16"/>
  <c r="H84" i="16"/>
  <c r="G84" i="16"/>
  <c r="F84" i="16"/>
  <c r="E84" i="16"/>
  <c r="D84" i="16"/>
  <c r="C84" i="16"/>
  <c r="B84" i="16"/>
  <c r="A84" i="16"/>
  <c r="I83" i="16"/>
  <c r="H83" i="16"/>
  <c r="G83" i="16"/>
  <c r="F83" i="16"/>
  <c r="E83" i="16"/>
  <c r="D83" i="16"/>
  <c r="C83" i="16"/>
  <c r="B83" i="16"/>
  <c r="A83" i="16"/>
  <c r="I82" i="16"/>
  <c r="H82" i="16"/>
  <c r="G82" i="16"/>
  <c r="F82" i="16"/>
  <c r="E82" i="16"/>
  <c r="D82" i="16"/>
  <c r="C82" i="16"/>
  <c r="B82" i="16"/>
  <c r="A82" i="16"/>
  <c r="I81" i="16"/>
  <c r="H81" i="16"/>
  <c r="G81" i="16"/>
  <c r="F81" i="16"/>
  <c r="E81" i="16"/>
  <c r="D81" i="16"/>
  <c r="C81" i="16"/>
  <c r="B81" i="16"/>
  <c r="A81" i="16"/>
  <c r="I80" i="16"/>
  <c r="H80" i="16"/>
  <c r="G80" i="16"/>
  <c r="F80" i="16"/>
  <c r="E80" i="16"/>
  <c r="D80" i="16"/>
  <c r="C80" i="16"/>
  <c r="B80" i="16"/>
  <c r="A80" i="16"/>
  <c r="I79" i="16"/>
  <c r="H79" i="16"/>
  <c r="G79" i="16"/>
  <c r="F79" i="16"/>
  <c r="E79" i="16"/>
  <c r="D79" i="16"/>
  <c r="C79" i="16"/>
  <c r="B79" i="16"/>
  <c r="A79" i="16"/>
  <c r="I78" i="16"/>
  <c r="H78" i="16"/>
  <c r="G78" i="16"/>
  <c r="F78" i="16"/>
  <c r="E78" i="16"/>
  <c r="D78" i="16"/>
  <c r="C78" i="16"/>
  <c r="B78" i="16"/>
  <c r="A78" i="16"/>
  <c r="I77" i="16"/>
  <c r="H77" i="16"/>
  <c r="G77" i="16"/>
  <c r="F77" i="16"/>
  <c r="E77" i="16"/>
  <c r="D77" i="16"/>
  <c r="C77" i="16"/>
  <c r="B77" i="16"/>
  <c r="A77" i="16"/>
  <c r="I76" i="16"/>
  <c r="H76" i="16"/>
  <c r="G76" i="16"/>
  <c r="F76" i="16"/>
  <c r="E76" i="16"/>
  <c r="D76" i="16"/>
  <c r="C76" i="16"/>
  <c r="B76" i="16"/>
  <c r="A76" i="16"/>
  <c r="I75" i="16"/>
  <c r="H75" i="16"/>
  <c r="G75" i="16"/>
  <c r="F75" i="16"/>
  <c r="E75" i="16"/>
  <c r="D75" i="16"/>
  <c r="C75" i="16"/>
  <c r="B75" i="16"/>
  <c r="A75" i="16"/>
  <c r="I74" i="16"/>
  <c r="H74" i="16"/>
  <c r="G74" i="16"/>
  <c r="F74" i="16"/>
  <c r="E74" i="16"/>
  <c r="D74" i="16"/>
  <c r="C74" i="16"/>
  <c r="B74" i="16"/>
  <c r="A74" i="16"/>
  <c r="I73" i="16"/>
  <c r="H73" i="16"/>
  <c r="G73" i="16"/>
  <c r="F73" i="16"/>
  <c r="E73" i="16"/>
  <c r="D73" i="16"/>
  <c r="C73" i="16"/>
  <c r="B73" i="16"/>
  <c r="A73" i="16"/>
  <c r="I72" i="16"/>
  <c r="H72" i="16"/>
  <c r="G72" i="16"/>
  <c r="F72" i="16"/>
  <c r="E72" i="16"/>
  <c r="D72" i="16"/>
  <c r="C72" i="16"/>
  <c r="B72" i="16"/>
  <c r="A72" i="16"/>
  <c r="I71" i="16"/>
  <c r="H71" i="16"/>
  <c r="G71" i="16"/>
  <c r="F71" i="16"/>
  <c r="E71" i="16"/>
  <c r="D71" i="16"/>
  <c r="C71" i="16"/>
  <c r="B71" i="16"/>
  <c r="A71" i="16"/>
  <c r="I70" i="16"/>
  <c r="H70" i="16"/>
  <c r="G70" i="16"/>
  <c r="F70" i="16"/>
  <c r="E70" i="16"/>
  <c r="D70" i="16"/>
  <c r="C70" i="16"/>
  <c r="B70" i="16"/>
  <c r="A70" i="16"/>
  <c r="I69" i="16"/>
  <c r="H69" i="16"/>
  <c r="G69" i="16"/>
  <c r="F69" i="16"/>
  <c r="E69" i="16"/>
  <c r="D69" i="16"/>
  <c r="C69" i="16"/>
  <c r="B69" i="16"/>
  <c r="A69" i="16"/>
  <c r="I68" i="16"/>
  <c r="H68" i="16"/>
  <c r="G68" i="16"/>
  <c r="F68" i="16"/>
  <c r="E68" i="16"/>
  <c r="D68" i="16"/>
  <c r="C68" i="16"/>
  <c r="B68" i="16"/>
  <c r="A68" i="16"/>
  <c r="I67" i="16"/>
  <c r="H67" i="16"/>
  <c r="G67" i="16"/>
  <c r="F67" i="16"/>
  <c r="E67" i="16"/>
  <c r="D67" i="16"/>
  <c r="C67" i="16"/>
  <c r="B67" i="16"/>
  <c r="A67" i="16"/>
  <c r="I66" i="16"/>
  <c r="H66" i="16"/>
  <c r="G66" i="16"/>
  <c r="F66" i="16"/>
  <c r="E66" i="16"/>
  <c r="D66" i="16"/>
  <c r="C66" i="16"/>
  <c r="B66" i="16"/>
  <c r="A66" i="16"/>
  <c r="I65" i="16"/>
  <c r="H65" i="16"/>
  <c r="G65" i="16"/>
  <c r="F65" i="16"/>
  <c r="E65" i="16"/>
  <c r="D65" i="16"/>
  <c r="C65" i="16"/>
  <c r="B65" i="16"/>
  <c r="A65" i="16"/>
  <c r="I64" i="16"/>
  <c r="H64" i="16"/>
  <c r="G64" i="16"/>
  <c r="F64" i="16"/>
  <c r="E64" i="16"/>
  <c r="D64" i="16"/>
  <c r="C64" i="16"/>
  <c r="B64" i="16"/>
  <c r="A64" i="16"/>
  <c r="I63" i="16"/>
  <c r="H63" i="16"/>
  <c r="G63" i="16"/>
  <c r="F63" i="16"/>
  <c r="E63" i="16"/>
  <c r="D63" i="16"/>
  <c r="C63" i="16"/>
  <c r="B63" i="16"/>
  <c r="A63" i="16"/>
  <c r="I62" i="16"/>
  <c r="H62" i="16"/>
  <c r="G62" i="16"/>
  <c r="F62" i="16"/>
  <c r="E62" i="16"/>
  <c r="D62" i="16"/>
  <c r="C62" i="16"/>
  <c r="B62" i="16"/>
  <c r="A62" i="16"/>
  <c r="I61" i="16"/>
  <c r="H61" i="16"/>
  <c r="G61" i="16"/>
  <c r="F61" i="16"/>
  <c r="E61" i="16"/>
  <c r="D61" i="16"/>
  <c r="C61" i="16"/>
  <c r="B61" i="16"/>
  <c r="A61" i="16"/>
  <c r="I60" i="16"/>
  <c r="H60" i="16"/>
  <c r="G60" i="16"/>
  <c r="F60" i="16"/>
  <c r="E60" i="16"/>
  <c r="D60" i="16"/>
  <c r="C60" i="16"/>
  <c r="B60" i="16"/>
  <c r="A60" i="16"/>
  <c r="I59" i="16"/>
  <c r="H59" i="16"/>
  <c r="G59" i="16"/>
  <c r="F59" i="16"/>
  <c r="E59" i="16"/>
  <c r="D59" i="16"/>
  <c r="C59" i="16"/>
  <c r="B59" i="16"/>
  <c r="A59" i="16"/>
  <c r="I58" i="16"/>
  <c r="H58" i="16"/>
  <c r="G58" i="16"/>
  <c r="F58" i="16"/>
  <c r="E58" i="16"/>
  <c r="D58" i="16"/>
  <c r="C58" i="16"/>
  <c r="B58" i="16"/>
  <c r="A58" i="16"/>
  <c r="I57" i="16"/>
  <c r="H57" i="16"/>
  <c r="G57" i="16"/>
  <c r="F57" i="16"/>
  <c r="E57" i="16"/>
  <c r="D57" i="16"/>
  <c r="C57" i="16"/>
  <c r="B57" i="16"/>
  <c r="A57" i="16"/>
  <c r="I56" i="16"/>
  <c r="H56" i="16"/>
  <c r="G56" i="16"/>
  <c r="F56" i="16"/>
  <c r="E56" i="16"/>
  <c r="D56" i="16"/>
  <c r="C56" i="16"/>
  <c r="B56" i="16"/>
  <c r="A56" i="16"/>
  <c r="I55" i="16"/>
  <c r="H55" i="16"/>
  <c r="G55" i="16"/>
  <c r="F55" i="16"/>
  <c r="E55" i="16"/>
  <c r="D55" i="16"/>
  <c r="C55" i="16"/>
  <c r="B55" i="16"/>
  <c r="A55" i="16"/>
  <c r="I54" i="16"/>
  <c r="H54" i="16"/>
  <c r="G54" i="16"/>
  <c r="F54" i="16"/>
  <c r="E54" i="16"/>
  <c r="D54" i="16"/>
  <c r="C54" i="16"/>
  <c r="B54" i="16"/>
  <c r="A54" i="16"/>
  <c r="I53" i="16"/>
  <c r="H53" i="16"/>
  <c r="G53" i="16"/>
  <c r="F53" i="16"/>
  <c r="E53" i="16"/>
  <c r="D53" i="16"/>
  <c r="C53" i="16"/>
  <c r="B53" i="16"/>
  <c r="A53" i="16"/>
  <c r="I52" i="16"/>
  <c r="H52" i="16"/>
  <c r="G52" i="16"/>
  <c r="F52" i="16"/>
  <c r="E52" i="16"/>
  <c r="D52" i="16"/>
  <c r="C52" i="16"/>
  <c r="B52" i="16"/>
  <c r="A52" i="16"/>
  <c r="I51" i="16"/>
  <c r="H51" i="16"/>
  <c r="G51" i="16"/>
  <c r="F51" i="16"/>
  <c r="E51" i="16"/>
  <c r="D51" i="16"/>
  <c r="C51" i="16"/>
  <c r="B51" i="16"/>
  <c r="A51" i="16"/>
  <c r="H50" i="16"/>
  <c r="G50" i="16"/>
  <c r="F50" i="16"/>
  <c r="E50" i="16"/>
  <c r="D50" i="16"/>
  <c r="C50" i="16"/>
  <c r="B50" i="16"/>
  <c r="A50" i="16"/>
  <c r="H49" i="16"/>
  <c r="G49" i="16"/>
  <c r="F49" i="16"/>
  <c r="E49" i="16"/>
  <c r="D49" i="16"/>
  <c r="C49" i="16"/>
  <c r="B49" i="16"/>
  <c r="A49" i="16"/>
  <c r="H48" i="16"/>
  <c r="G48" i="16"/>
  <c r="F48" i="16"/>
  <c r="E48" i="16"/>
  <c r="D48" i="16"/>
  <c r="C48" i="16"/>
  <c r="B48" i="16"/>
  <c r="A48" i="16"/>
  <c r="H47" i="16"/>
  <c r="G47" i="16"/>
  <c r="F47" i="16"/>
  <c r="E47" i="16"/>
  <c r="D47" i="16"/>
  <c r="C47" i="16"/>
  <c r="B47" i="16"/>
  <c r="A47" i="16"/>
  <c r="H46" i="16"/>
  <c r="G46" i="16"/>
  <c r="F46" i="16"/>
  <c r="E46" i="16"/>
  <c r="D46" i="16"/>
  <c r="C46" i="16"/>
  <c r="B46" i="16"/>
  <c r="A46" i="16"/>
  <c r="H45" i="16"/>
  <c r="G45" i="16"/>
  <c r="F45" i="16"/>
  <c r="E45" i="16"/>
  <c r="D45" i="16"/>
  <c r="C45" i="16"/>
  <c r="B45" i="16"/>
  <c r="A45" i="16"/>
  <c r="H44" i="16"/>
  <c r="G44" i="16"/>
  <c r="F44" i="16"/>
  <c r="E44" i="16"/>
  <c r="D44" i="16"/>
  <c r="C44" i="16"/>
  <c r="B44" i="16"/>
  <c r="A44" i="16"/>
  <c r="H43" i="16"/>
  <c r="G43" i="16"/>
  <c r="F43" i="16"/>
  <c r="E43" i="16"/>
  <c r="D43" i="16"/>
  <c r="C43" i="16"/>
  <c r="B43" i="16"/>
  <c r="A43" i="16"/>
  <c r="H42" i="16"/>
  <c r="G42" i="16"/>
  <c r="F42" i="16"/>
  <c r="E42" i="16"/>
  <c r="D42" i="16"/>
  <c r="C42" i="16"/>
  <c r="B42" i="16"/>
  <c r="A42" i="16"/>
  <c r="H41" i="16"/>
  <c r="G41" i="16"/>
  <c r="F41" i="16"/>
  <c r="E41" i="16"/>
  <c r="D41" i="16"/>
  <c r="C41" i="16"/>
  <c r="B41" i="16"/>
  <c r="A41" i="16"/>
  <c r="H40" i="16"/>
  <c r="G40" i="16"/>
  <c r="F40" i="16"/>
  <c r="E40" i="16"/>
  <c r="D40" i="16"/>
  <c r="C40" i="16"/>
  <c r="B40" i="16"/>
  <c r="A40" i="16"/>
  <c r="H39" i="16"/>
  <c r="G39" i="16"/>
  <c r="F39" i="16"/>
  <c r="E39" i="16"/>
  <c r="D39" i="16"/>
  <c r="C39" i="16"/>
  <c r="B39" i="16"/>
  <c r="A39" i="16"/>
  <c r="H38" i="16"/>
  <c r="G38" i="16"/>
  <c r="F38" i="16"/>
  <c r="E38" i="16"/>
  <c r="D38" i="16"/>
  <c r="C38" i="16"/>
  <c r="B38" i="16"/>
  <c r="A38" i="16"/>
  <c r="H37" i="16"/>
  <c r="G37" i="16"/>
  <c r="F37" i="16"/>
  <c r="E37" i="16"/>
  <c r="D37" i="16"/>
  <c r="C37" i="16"/>
  <c r="B37" i="16"/>
  <c r="A37" i="16"/>
  <c r="H36" i="16"/>
  <c r="G36" i="16"/>
  <c r="F36" i="16"/>
  <c r="E36" i="16"/>
  <c r="D36" i="16"/>
  <c r="C36" i="16"/>
  <c r="B36" i="16"/>
  <c r="A36" i="16"/>
  <c r="H35" i="16"/>
  <c r="G35" i="16"/>
  <c r="F35" i="16"/>
  <c r="E35" i="16"/>
  <c r="D35" i="16"/>
  <c r="C35" i="16"/>
  <c r="B35" i="16"/>
  <c r="A35" i="16"/>
  <c r="H34" i="16"/>
  <c r="G34" i="16"/>
  <c r="F34" i="16"/>
  <c r="E34" i="16"/>
  <c r="D34" i="16"/>
  <c r="C34" i="16"/>
  <c r="B34" i="16"/>
  <c r="A34" i="16"/>
  <c r="H33" i="16"/>
  <c r="G33" i="16"/>
  <c r="F33" i="16"/>
  <c r="E33" i="16"/>
  <c r="D33" i="16"/>
  <c r="C33" i="16"/>
  <c r="B33" i="16"/>
  <c r="A33" i="16"/>
  <c r="H32" i="16"/>
  <c r="G32" i="16"/>
  <c r="F32" i="16"/>
  <c r="E32" i="16"/>
  <c r="D32" i="16"/>
  <c r="C32" i="16"/>
  <c r="B32" i="16"/>
  <c r="A32" i="16"/>
  <c r="H31" i="16"/>
  <c r="G31" i="16"/>
  <c r="F31" i="16"/>
  <c r="E31" i="16"/>
  <c r="D31" i="16"/>
  <c r="C31" i="16"/>
  <c r="B31" i="16"/>
  <c r="A31" i="16"/>
  <c r="H30" i="16"/>
  <c r="G30" i="16"/>
  <c r="F30" i="16"/>
  <c r="E30" i="16"/>
  <c r="D30" i="16"/>
  <c r="C30" i="16"/>
  <c r="B30" i="16"/>
  <c r="A30" i="16"/>
  <c r="H29" i="16"/>
  <c r="G29" i="16"/>
  <c r="F29" i="16"/>
  <c r="E29" i="16"/>
  <c r="D29" i="16"/>
  <c r="C29" i="16"/>
  <c r="B29" i="16"/>
  <c r="A29" i="16"/>
  <c r="H28" i="16"/>
  <c r="G28" i="16"/>
  <c r="F28" i="16"/>
  <c r="E28" i="16"/>
  <c r="D28" i="16"/>
  <c r="C28" i="16"/>
  <c r="B28" i="16"/>
  <c r="A28" i="16"/>
  <c r="H27" i="16"/>
  <c r="G27" i="16"/>
  <c r="F27" i="16"/>
  <c r="E27" i="16"/>
  <c r="D27" i="16"/>
  <c r="C27" i="16"/>
  <c r="B27" i="16"/>
  <c r="A27" i="16"/>
  <c r="H26" i="16"/>
  <c r="G26" i="16"/>
  <c r="F26" i="16"/>
  <c r="E26" i="16"/>
  <c r="D26" i="16"/>
  <c r="C26" i="16"/>
  <c r="B26" i="16"/>
  <c r="A26" i="16"/>
  <c r="H25" i="16"/>
  <c r="G25" i="16"/>
  <c r="F25" i="16"/>
  <c r="E25" i="16"/>
  <c r="D25" i="16"/>
  <c r="C25" i="16"/>
  <c r="B25" i="16"/>
  <c r="A25" i="16"/>
  <c r="H24" i="16"/>
  <c r="G24" i="16"/>
  <c r="F24" i="16"/>
  <c r="E24" i="16"/>
  <c r="D24" i="16"/>
  <c r="C24" i="16"/>
  <c r="B24" i="16"/>
  <c r="A24" i="16"/>
  <c r="H23" i="16"/>
  <c r="G23" i="16"/>
  <c r="F23" i="16"/>
  <c r="E23" i="16"/>
  <c r="D23" i="16"/>
  <c r="C23" i="16"/>
  <c r="B23" i="16"/>
  <c r="A23" i="16"/>
  <c r="H22" i="16"/>
  <c r="G22" i="16"/>
  <c r="F22" i="16"/>
  <c r="E22" i="16"/>
  <c r="D22" i="16"/>
  <c r="C22" i="16"/>
  <c r="B22" i="16"/>
  <c r="A22" i="16"/>
  <c r="H21" i="16"/>
  <c r="G21" i="16"/>
  <c r="F21" i="16"/>
  <c r="E21" i="16"/>
  <c r="D21" i="16"/>
  <c r="C21" i="16"/>
  <c r="B21" i="16"/>
  <c r="A21" i="16"/>
  <c r="H20" i="16"/>
  <c r="G20" i="16"/>
  <c r="F20" i="16"/>
  <c r="E20" i="16"/>
  <c r="D20" i="16"/>
  <c r="C20" i="16"/>
  <c r="B20" i="16"/>
  <c r="A20" i="16"/>
  <c r="H19" i="16"/>
  <c r="G19" i="16"/>
  <c r="F19" i="16"/>
  <c r="E19" i="16"/>
  <c r="D19" i="16"/>
  <c r="C19" i="16"/>
  <c r="B19" i="16"/>
  <c r="A19" i="16"/>
  <c r="H18" i="16"/>
  <c r="G18" i="16"/>
  <c r="F18" i="16"/>
  <c r="E18" i="16"/>
  <c r="D18" i="16"/>
  <c r="C18" i="16"/>
  <c r="B18" i="16"/>
  <c r="A18" i="16"/>
  <c r="H17" i="16"/>
  <c r="G17" i="16"/>
  <c r="F17" i="16"/>
  <c r="E17" i="16"/>
  <c r="D17" i="16"/>
  <c r="C17" i="16"/>
  <c r="B17" i="16"/>
  <c r="A17" i="16"/>
  <c r="H16" i="16"/>
  <c r="G16" i="16"/>
  <c r="F16" i="16"/>
  <c r="E16" i="16"/>
  <c r="D16" i="16"/>
  <c r="C16" i="16"/>
  <c r="B16" i="16"/>
  <c r="A16" i="16"/>
  <c r="H15" i="16"/>
  <c r="G15" i="16"/>
  <c r="F15" i="16"/>
  <c r="E15" i="16"/>
  <c r="D15" i="16"/>
  <c r="C15" i="16"/>
  <c r="B15" i="16"/>
  <c r="A15" i="16"/>
  <c r="H14" i="16"/>
  <c r="G14" i="16"/>
  <c r="F14" i="16"/>
  <c r="E14" i="16"/>
  <c r="D14" i="16"/>
  <c r="C14" i="16"/>
  <c r="B14" i="16"/>
  <c r="A14" i="16"/>
  <c r="H13" i="16"/>
  <c r="G13" i="16"/>
  <c r="F13" i="16"/>
  <c r="E13" i="16"/>
  <c r="D13" i="16"/>
  <c r="C13" i="16"/>
  <c r="B13" i="16"/>
  <c r="A13" i="16"/>
  <c r="H12" i="16"/>
  <c r="G12" i="16"/>
  <c r="F12" i="16"/>
  <c r="E12" i="16"/>
  <c r="D12" i="16"/>
  <c r="C12" i="16"/>
  <c r="B12" i="16"/>
  <c r="A12" i="16"/>
  <c r="H11" i="16"/>
  <c r="G11" i="16"/>
  <c r="F11" i="16"/>
  <c r="E11" i="16"/>
  <c r="D11" i="16"/>
  <c r="C11" i="16"/>
  <c r="B11" i="16"/>
  <c r="A11" i="16"/>
  <c r="H10" i="16"/>
  <c r="G10" i="16"/>
  <c r="F10" i="16"/>
  <c r="E10" i="16"/>
  <c r="D10" i="16"/>
  <c r="C10" i="16"/>
  <c r="B10" i="16"/>
  <c r="A10" i="16"/>
  <c r="H9" i="16"/>
  <c r="G9" i="16"/>
  <c r="F9" i="16"/>
  <c r="E9" i="16"/>
  <c r="D9" i="16"/>
  <c r="C9" i="16"/>
  <c r="B9" i="16"/>
  <c r="A9" i="16"/>
  <c r="H8" i="16"/>
  <c r="G8" i="16"/>
  <c r="F8" i="16"/>
  <c r="E8" i="16"/>
  <c r="D8" i="16"/>
  <c r="C8" i="16"/>
  <c r="B8" i="16"/>
  <c r="A8" i="16"/>
  <c r="H7" i="16"/>
  <c r="G7" i="16"/>
  <c r="F7" i="16"/>
  <c r="E7" i="16"/>
  <c r="D7" i="16"/>
  <c r="C7" i="16"/>
  <c r="B7" i="16"/>
  <c r="A7" i="16"/>
  <c r="H6" i="16"/>
  <c r="G6" i="16"/>
  <c r="F6" i="16"/>
  <c r="E6" i="16"/>
  <c r="D6" i="16"/>
  <c r="C6" i="16"/>
  <c r="B6" i="16"/>
  <c r="A6" i="16"/>
  <c r="H5" i="16"/>
  <c r="G5" i="16"/>
  <c r="F5" i="16"/>
  <c r="E5" i="16"/>
  <c r="D5" i="16"/>
  <c r="C5" i="16"/>
  <c r="B5" i="16"/>
  <c r="A5" i="16"/>
  <c r="H4" i="16"/>
  <c r="G4" i="16"/>
  <c r="F4" i="16"/>
  <c r="E4" i="16"/>
  <c r="D4" i="16"/>
  <c r="C4" i="16"/>
  <c r="B4" i="16"/>
  <c r="A4" i="16"/>
  <c r="H3" i="16"/>
  <c r="G3" i="16"/>
  <c r="F3" i="16"/>
  <c r="E3" i="16"/>
  <c r="D3" i="16"/>
  <c r="C3" i="16"/>
  <c r="B3" i="16"/>
  <c r="A3" i="16"/>
  <c r="H2" i="16"/>
  <c r="G2" i="16"/>
  <c r="F2" i="16"/>
  <c r="E2" i="16"/>
  <c r="D2" i="16"/>
  <c r="C2" i="16"/>
  <c r="B2" i="16"/>
  <c r="A2" i="16"/>
  <c r="S1" i="16"/>
  <c r="AC1" i="16" s="1"/>
  <c r="R1" i="16"/>
  <c r="AB1" i="16" s="1"/>
  <c r="Q1" i="16"/>
  <c r="AA1" i="16" s="1"/>
  <c r="P1" i="16"/>
  <c r="Z1" i="16" s="1"/>
  <c r="O1" i="16"/>
  <c r="Y1" i="16" s="1"/>
  <c r="N1" i="16"/>
  <c r="X1" i="16" s="1"/>
  <c r="M1" i="16"/>
  <c r="W1" i="16" s="1"/>
  <c r="L1" i="16"/>
  <c r="V1" i="16" s="1"/>
  <c r="K1" i="16"/>
  <c r="U1" i="16" s="1"/>
  <c r="A196" i="15"/>
  <c r="I192" i="15"/>
  <c r="H192" i="15"/>
  <c r="G192" i="15"/>
  <c r="F192" i="15"/>
  <c r="E192" i="15"/>
  <c r="D192" i="15"/>
  <c r="C192" i="15"/>
  <c r="B192" i="15"/>
  <c r="A192" i="15"/>
  <c r="I191" i="15"/>
  <c r="H191" i="15"/>
  <c r="G191" i="15"/>
  <c r="F191" i="15"/>
  <c r="E191" i="15"/>
  <c r="D191" i="15"/>
  <c r="C191" i="15"/>
  <c r="B191" i="15"/>
  <c r="A191" i="15"/>
  <c r="I190" i="15"/>
  <c r="H190" i="15"/>
  <c r="G190" i="15"/>
  <c r="F190" i="15"/>
  <c r="E190" i="15"/>
  <c r="D190" i="15"/>
  <c r="C190" i="15"/>
  <c r="B190" i="15"/>
  <c r="A190" i="15"/>
  <c r="I189" i="15"/>
  <c r="H189" i="15"/>
  <c r="G189" i="15"/>
  <c r="F189" i="15"/>
  <c r="E189" i="15"/>
  <c r="D189" i="15"/>
  <c r="C189" i="15"/>
  <c r="B189" i="15"/>
  <c r="A189" i="15"/>
  <c r="I188" i="15"/>
  <c r="H188" i="15"/>
  <c r="G188" i="15"/>
  <c r="F188" i="15"/>
  <c r="E188" i="15"/>
  <c r="D188" i="15"/>
  <c r="C188" i="15"/>
  <c r="B188" i="15"/>
  <c r="A188" i="15"/>
  <c r="I187" i="15"/>
  <c r="H187" i="15"/>
  <c r="G187" i="15"/>
  <c r="F187" i="15"/>
  <c r="E187" i="15"/>
  <c r="D187" i="15"/>
  <c r="C187" i="15"/>
  <c r="B187" i="15"/>
  <c r="A187" i="15"/>
  <c r="I186" i="15"/>
  <c r="H186" i="15"/>
  <c r="G186" i="15"/>
  <c r="F186" i="15"/>
  <c r="E186" i="15"/>
  <c r="D186" i="15"/>
  <c r="C186" i="15"/>
  <c r="B186" i="15"/>
  <c r="A186" i="15"/>
  <c r="I185" i="15"/>
  <c r="H185" i="15"/>
  <c r="G185" i="15"/>
  <c r="F185" i="15"/>
  <c r="E185" i="15"/>
  <c r="D185" i="15"/>
  <c r="C185" i="15"/>
  <c r="B185" i="15"/>
  <c r="A185" i="15"/>
  <c r="I184" i="15"/>
  <c r="H184" i="15"/>
  <c r="G184" i="15"/>
  <c r="F184" i="15"/>
  <c r="E184" i="15"/>
  <c r="D184" i="15"/>
  <c r="C184" i="15"/>
  <c r="B184" i="15"/>
  <c r="A184" i="15"/>
  <c r="I183" i="15"/>
  <c r="H183" i="15"/>
  <c r="G183" i="15"/>
  <c r="F183" i="15"/>
  <c r="E183" i="15"/>
  <c r="D183" i="15"/>
  <c r="C183" i="15"/>
  <c r="B183" i="15"/>
  <c r="A183" i="15"/>
  <c r="I182" i="15"/>
  <c r="H182" i="15"/>
  <c r="G182" i="15"/>
  <c r="F182" i="15"/>
  <c r="E182" i="15"/>
  <c r="D182" i="15"/>
  <c r="C182" i="15"/>
  <c r="B182" i="15"/>
  <c r="A182" i="15"/>
  <c r="I181" i="15"/>
  <c r="H181" i="15"/>
  <c r="G181" i="15"/>
  <c r="F181" i="15"/>
  <c r="E181" i="15"/>
  <c r="D181" i="15"/>
  <c r="C181" i="15"/>
  <c r="B181" i="15"/>
  <c r="A181" i="15"/>
  <c r="I180" i="15"/>
  <c r="H180" i="15"/>
  <c r="G180" i="15"/>
  <c r="F180" i="15"/>
  <c r="E180" i="15"/>
  <c r="D180" i="15"/>
  <c r="C180" i="15"/>
  <c r="B180" i="15"/>
  <c r="A180" i="15"/>
  <c r="I179" i="15"/>
  <c r="H179" i="15"/>
  <c r="G179" i="15"/>
  <c r="F179" i="15"/>
  <c r="E179" i="15"/>
  <c r="D179" i="15"/>
  <c r="C179" i="15"/>
  <c r="B179" i="15"/>
  <c r="A179" i="15"/>
  <c r="I178" i="15"/>
  <c r="H178" i="15"/>
  <c r="G178" i="15"/>
  <c r="F178" i="15"/>
  <c r="E178" i="15"/>
  <c r="D178" i="15"/>
  <c r="C178" i="15"/>
  <c r="B178" i="15"/>
  <c r="A178" i="15"/>
  <c r="I177" i="15"/>
  <c r="H177" i="15"/>
  <c r="G177" i="15"/>
  <c r="F177" i="15"/>
  <c r="E177" i="15"/>
  <c r="D177" i="15"/>
  <c r="C177" i="15"/>
  <c r="B177" i="15"/>
  <c r="A177" i="15"/>
  <c r="I176" i="15"/>
  <c r="H176" i="15"/>
  <c r="G176" i="15"/>
  <c r="F176" i="15"/>
  <c r="E176" i="15"/>
  <c r="D176" i="15"/>
  <c r="C176" i="15"/>
  <c r="B176" i="15"/>
  <c r="A176" i="15"/>
  <c r="I175" i="15"/>
  <c r="H175" i="15"/>
  <c r="G175" i="15"/>
  <c r="F175" i="15"/>
  <c r="E175" i="15"/>
  <c r="D175" i="15"/>
  <c r="C175" i="15"/>
  <c r="B175" i="15"/>
  <c r="A175" i="15"/>
  <c r="I174" i="15"/>
  <c r="H174" i="15"/>
  <c r="G174" i="15"/>
  <c r="F174" i="15"/>
  <c r="E174" i="15"/>
  <c r="D174" i="15"/>
  <c r="C174" i="15"/>
  <c r="B174" i="15"/>
  <c r="A174" i="15"/>
  <c r="I173" i="15"/>
  <c r="H173" i="15"/>
  <c r="G173" i="15"/>
  <c r="F173" i="15"/>
  <c r="E173" i="15"/>
  <c r="D173" i="15"/>
  <c r="C173" i="15"/>
  <c r="B173" i="15"/>
  <c r="A173" i="15"/>
  <c r="I172" i="15"/>
  <c r="H172" i="15"/>
  <c r="G172" i="15"/>
  <c r="F172" i="15"/>
  <c r="E172" i="15"/>
  <c r="D172" i="15"/>
  <c r="C172" i="15"/>
  <c r="B172" i="15"/>
  <c r="A172" i="15"/>
  <c r="I171" i="15"/>
  <c r="H171" i="15"/>
  <c r="G171" i="15"/>
  <c r="F171" i="15"/>
  <c r="E171" i="15"/>
  <c r="D171" i="15"/>
  <c r="C171" i="15"/>
  <c r="B171" i="15"/>
  <c r="A171" i="15"/>
  <c r="I170" i="15"/>
  <c r="H170" i="15"/>
  <c r="G170" i="15"/>
  <c r="F170" i="15"/>
  <c r="E170" i="15"/>
  <c r="D170" i="15"/>
  <c r="C170" i="15"/>
  <c r="B170" i="15"/>
  <c r="A170" i="15"/>
  <c r="I169" i="15"/>
  <c r="H169" i="15"/>
  <c r="G169" i="15"/>
  <c r="F169" i="15"/>
  <c r="E169" i="15"/>
  <c r="D169" i="15"/>
  <c r="C169" i="15"/>
  <c r="B169" i="15"/>
  <c r="A169" i="15"/>
  <c r="I168" i="15"/>
  <c r="H168" i="15"/>
  <c r="G168" i="15"/>
  <c r="F168" i="15"/>
  <c r="E168" i="15"/>
  <c r="D168" i="15"/>
  <c r="C168" i="15"/>
  <c r="B168" i="15"/>
  <c r="A168" i="15"/>
  <c r="I167" i="15"/>
  <c r="H167" i="15"/>
  <c r="G167" i="15"/>
  <c r="F167" i="15"/>
  <c r="E167" i="15"/>
  <c r="D167" i="15"/>
  <c r="C167" i="15"/>
  <c r="B167" i="15"/>
  <c r="A167" i="15"/>
  <c r="I166" i="15"/>
  <c r="H166" i="15"/>
  <c r="G166" i="15"/>
  <c r="F166" i="15"/>
  <c r="E166" i="15"/>
  <c r="D166" i="15"/>
  <c r="C166" i="15"/>
  <c r="B166" i="15"/>
  <c r="A166" i="15"/>
  <c r="I165" i="15"/>
  <c r="H165" i="15"/>
  <c r="G165" i="15"/>
  <c r="F165" i="15"/>
  <c r="E165" i="15"/>
  <c r="D165" i="15"/>
  <c r="C165" i="15"/>
  <c r="B165" i="15"/>
  <c r="A165" i="15"/>
  <c r="I164" i="15"/>
  <c r="H164" i="15"/>
  <c r="G164" i="15"/>
  <c r="F164" i="15"/>
  <c r="E164" i="15"/>
  <c r="D164" i="15"/>
  <c r="C164" i="15"/>
  <c r="B164" i="15"/>
  <c r="A164" i="15"/>
  <c r="I163" i="15"/>
  <c r="H163" i="15"/>
  <c r="G163" i="15"/>
  <c r="F163" i="15"/>
  <c r="E163" i="15"/>
  <c r="D163" i="15"/>
  <c r="C163" i="15"/>
  <c r="B163" i="15"/>
  <c r="A163" i="15"/>
  <c r="I162" i="15"/>
  <c r="H162" i="15"/>
  <c r="G162" i="15"/>
  <c r="F162" i="15"/>
  <c r="E162" i="15"/>
  <c r="D162" i="15"/>
  <c r="C162" i="15"/>
  <c r="B162" i="15"/>
  <c r="A162" i="15"/>
  <c r="I161" i="15"/>
  <c r="H161" i="15"/>
  <c r="G161" i="15"/>
  <c r="F161" i="15"/>
  <c r="E161" i="15"/>
  <c r="D161" i="15"/>
  <c r="C161" i="15"/>
  <c r="B161" i="15"/>
  <c r="A161" i="15"/>
  <c r="I160" i="15"/>
  <c r="H160" i="15"/>
  <c r="G160" i="15"/>
  <c r="F160" i="15"/>
  <c r="E160" i="15"/>
  <c r="D160" i="15"/>
  <c r="C160" i="15"/>
  <c r="B160" i="15"/>
  <c r="A160" i="15"/>
  <c r="I159" i="15"/>
  <c r="H159" i="15"/>
  <c r="G159" i="15"/>
  <c r="F159" i="15"/>
  <c r="E159" i="15"/>
  <c r="D159" i="15"/>
  <c r="C159" i="15"/>
  <c r="B159" i="15"/>
  <c r="A159" i="15"/>
  <c r="I158" i="15"/>
  <c r="H158" i="15"/>
  <c r="G158" i="15"/>
  <c r="F158" i="15"/>
  <c r="E158" i="15"/>
  <c r="D158" i="15"/>
  <c r="C158" i="15"/>
  <c r="B158" i="15"/>
  <c r="A158" i="15"/>
  <c r="I157" i="15"/>
  <c r="H157" i="15"/>
  <c r="G157" i="15"/>
  <c r="F157" i="15"/>
  <c r="E157" i="15"/>
  <c r="D157" i="15"/>
  <c r="C157" i="15"/>
  <c r="B157" i="15"/>
  <c r="A157" i="15"/>
  <c r="I156" i="15"/>
  <c r="H156" i="15"/>
  <c r="G156" i="15"/>
  <c r="F156" i="15"/>
  <c r="E156" i="15"/>
  <c r="D156" i="15"/>
  <c r="C156" i="15"/>
  <c r="B156" i="15"/>
  <c r="A156" i="15"/>
  <c r="I155" i="15"/>
  <c r="H155" i="15"/>
  <c r="G155" i="15"/>
  <c r="F155" i="15"/>
  <c r="E155" i="15"/>
  <c r="D155" i="15"/>
  <c r="C155" i="15"/>
  <c r="B155" i="15"/>
  <c r="A155" i="15"/>
  <c r="I154" i="15"/>
  <c r="H154" i="15"/>
  <c r="G154" i="15"/>
  <c r="F154" i="15"/>
  <c r="E154" i="15"/>
  <c r="D154" i="15"/>
  <c r="C154" i="15"/>
  <c r="B154" i="15"/>
  <c r="A154" i="15"/>
  <c r="I153" i="15"/>
  <c r="H153" i="15"/>
  <c r="G153" i="15"/>
  <c r="F153" i="15"/>
  <c r="E153" i="15"/>
  <c r="D153" i="15"/>
  <c r="C153" i="15"/>
  <c r="B153" i="15"/>
  <c r="A153" i="15"/>
  <c r="I152" i="15"/>
  <c r="H152" i="15"/>
  <c r="G152" i="15"/>
  <c r="F152" i="15"/>
  <c r="E152" i="15"/>
  <c r="D152" i="15"/>
  <c r="C152" i="15"/>
  <c r="B152" i="15"/>
  <c r="A152" i="15"/>
  <c r="I151" i="15"/>
  <c r="H151" i="15"/>
  <c r="G151" i="15"/>
  <c r="F151" i="15"/>
  <c r="E151" i="15"/>
  <c r="D151" i="15"/>
  <c r="C151" i="15"/>
  <c r="B151" i="15"/>
  <c r="A151" i="15"/>
  <c r="I150" i="15"/>
  <c r="H150" i="15"/>
  <c r="G150" i="15"/>
  <c r="F150" i="15"/>
  <c r="E150" i="15"/>
  <c r="D150" i="15"/>
  <c r="C150" i="15"/>
  <c r="B150" i="15"/>
  <c r="A150" i="15"/>
  <c r="I149" i="15"/>
  <c r="H149" i="15"/>
  <c r="G149" i="15"/>
  <c r="F149" i="15"/>
  <c r="E149" i="15"/>
  <c r="D149" i="15"/>
  <c r="C149" i="15"/>
  <c r="B149" i="15"/>
  <c r="A149" i="15"/>
  <c r="I148" i="15"/>
  <c r="H148" i="15"/>
  <c r="G148" i="15"/>
  <c r="F148" i="15"/>
  <c r="E148" i="15"/>
  <c r="D148" i="15"/>
  <c r="C148" i="15"/>
  <c r="B148" i="15"/>
  <c r="A148" i="15"/>
  <c r="I147" i="15"/>
  <c r="H147" i="15"/>
  <c r="G147" i="15"/>
  <c r="F147" i="15"/>
  <c r="E147" i="15"/>
  <c r="D147" i="15"/>
  <c r="C147" i="15"/>
  <c r="B147" i="15"/>
  <c r="A147" i="15"/>
  <c r="I146" i="15"/>
  <c r="H146" i="15"/>
  <c r="G146" i="15"/>
  <c r="F146" i="15"/>
  <c r="E146" i="15"/>
  <c r="D146" i="15"/>
  <c r="C146" i="15"/>
  <c r="B146" i="15"/>
  <c r="A146" i="15"/>
  <c r="I145" i="15"/>
  <c r="H145" i="15"/>
  <c r="G145" i="15"/>
  <c r="F145" i="15"/>
  <c r="E145" i="15"/>
  <c r="D145" i="15"/>
  <c r="C145" i="15"/>
  <c r="B145" i="15"/>
  <c r="A145" i="15"/>
  <c r="I144" i="15"/>
  <c r="H144" i="15"/>
  <c r="G144" i="15"/>
  <c r="F144" i="15"/>
  <c r="E144" i="15"/>
  <c r="D144" i="15"/>
  <c r="C144" i="15"/>
  <c r="B144" i="15"/>
  <c r="A144" i="15"/>
  <c r="I143" i="15"/>
  <c r="H143" i="15"/>
  <c r="G143" i="15"/>
  <c r="F143" i="15"/>
  <c r="E143" i="15"/>
  <c r="D143" i="15"/>
  <c r="C143" i="15"/>
  <c r="B143" i="15"/>
  <c r="A143" i="15"/>
  <c r="I142" i="15"/>
  <c r="H142" i="15"/>
  <c r="G142" i="15"/>
  <c r="F142" i="15"/>
  <c r="E142" i="15"/>
  <c r="D142" i="15"/>
  <c r="C142" i="15"/>
  <c r="B142" i="15"/>
  <c r="A142" i="15"/>
  <c r="I141" i="15"/>
  <c r="H141" i="15"/>
  <c r="G141" i="15"/>
  <c r="F141" i="15"/>
  <c r="E141" i="15"/>
  <c r="D141" i="15"/>
  <c r="C141" i="15"/>
  <c r="B141" i="15"/>
  <c r="A141" i="15"/>
  <c r="I140" i="15"/>
  <c r="H140" i="15"/>
  <c r="G140" i="15"/>
  <c r="F140" i="15"/>
  <c r="E140" i="15"/>
  <c r="D140" i="15"/>
  <c r="C140" i="15"/>
  <c r="B140" i="15"/>
  <c r="A140" i="15"/>
  <c r="I139" i="15"/>
  <c r="H139" i="15"/>
  <c r="G139" i="15"/>
  <c r="F139" i="15"/>
  <c r="E139" i="15"/>
  <c r="D139" i="15"/>
  <c r="C139" i="15"/>
  <c r="B139" i="15"/>
  <c r="A139" i="15"/>
  <c r="I138" i="15"/>
  <c r="H138" i="15"/>
  <c r="G138" i="15"/>
  <c r="F138" i="15"/>
  <c r="E138" i="15"/>
  <c r="D138" i="15"/>
  <c r="C138" i="15"/>
  <c r="B138" i="15"/>
  <c r="A138" i="15"/>
  <c r="I137" i="15"/>
  <c r="H137" i="15"/>
  <c r="G137" i="15"/>
  <c r="F137" i="15"/>
  <c r="E137" i="15"/>
  <c r="D137" i="15"/>
  <c r="C137" i="15"/>
  <c r="B137" i="15"/>
  <c r="A137" i="15"/>
  <c r="I136" i="15"/>
  <c r="H136" i="15"/>
  <c r="G136" i="15"/>
  <c r="F136" i="15"/>
  <c r="E136" i="15"/>
  <c r="D136" i="15"/>
  <c r="C136" i="15"/>
  <c r="B136" i="15"/>
  <c r="A136" i="15"/>
  <c r="I135" i="15"/>
  <c r="H135" i="15"/>
  <c r="G135" i="15"/>
  <c r="F135" i="15"/>
  <c r="E135" i="15"/>
  <c r="D135" i="15"/>
  <c r="C135" i="15"/>
  <c r="B135" i="15"/>
  <c r="A135" i="15"/>
  <c r="I134" i="15"/>
  <c r="H134" i="15"/>
  <c r="G134" i="15"/>
  <c r="F134" i="15"/>
  <c r="E134" i="15"/>
  <c r="D134" i="15"/>
  <c r="C134" i="15"/>
  <c r="B134" i="15"/>
  <c r="A134" i="15"/>
  <c r="I133" i="15"/>
  <c r="H133" i="15"/>
  <c r="G133" i="15"/>
  <c r="F133" i="15"/>
  <c r="E133" i="15"/>
  <c r="D133" i="15"/>
  <c r="C133" i="15"/>
  <c r="B133" i="15"/>
  <c r="A133" i="15"/>
  <c r="I132" i="15"/>
  <c r="H132" i="15"/>
  <c r="G132" i="15"/>
  <c r="F132" i="15"/>
  <c r="E132" i="15"/>
  <c r="D132" i="15"/>
  <c r="C132" i="15"/>
  <c r="B132" i="15"/>
  <c r="A132" i="15"/>
  <c r="I131" i="15"/>
  <c r="H131" i="15"/>
  <c r="G131" i="15"/>
  <c r="F131" i="15"/>
  <c r="E131" i="15"/>
  <c r="D131" i="15"/>
  <c r="C131" i="15"/>
  <c r="B131" i="15"/>
  <c r="A131" i="15"/>
  <c r="I130" i="15"/>
  <c r="H130" i="15"/>
  <c r="G130" i="15"/>
  <c r="F130" i="15"/>
  <c r="E130" i="15"/>
  <c r="D130" i="15"/>
  <c r="C130" i="15"/>
  <c r="B130" i="15"/>
  <c r="A130" i="15"/>
  <c r="I129" i="15"/>
  <c r="H129" i="15"/>
  <c r="G129" i="15"/>
  <c r="F129" i="15"/>
  <c r="E129" i="15"/>
  <c r="D129" i="15"/>
  <c r="C129" i="15"/>
  <c r="B129" i="15"/>
  <c r="A129" i="15"/>
  <c r="I128" i="15"/>
  <c r="H128" i="15"/>
  <c r="G128" i="15"/>
  <c r="F128" i="15"/>
  <c r="E128" i="15"/>
  <c r="D128" i="15"/>
  <c r="C128" i="15"/>
  <c r="B128" i="15"/>
  <c r="A128" i="15"/>
  <c r="I127" i="15"/>
  <c r="H127" i="15"/>
  <c r="G127" i="15"/>
  <c r="F127" i="15"/>
  <c r="E127" i="15"/>
  <c r="D127" i="15"/>
  <c r="C127" i="15"/>
  <c r="B127" i="15"/>
  <c r="A127" i="15"/>
  <c r="I126" i="15"/>
  <c r="H126" i="15"/>
  <c r="G126" i="15"/>
  <c r="F126" i="15"/>
  <c r="E126" i="15"/>
  <c r="D126" i="15"/>
  <c r="C126" i="15"/>
  <c r="B126" i="15"/>
  <c r="A126" i="15"/>
  <c r="I125" i="15"/>
  <c r="H125" i="15"/>
  <c r="G125" i="15"/>
  <c r="F125" i="15"/>
  <c r="E125" i="15"/>
  <c r="D125" i="15"/>
  <c r="C125" i="15"/>
  <c r="B125" i="15"/>
  <c r="A125" i="15"/>
  <c r="I124" i="15"/>
  <c r="H124" i="15"/>
  <c r="G124" i="15"/>
  <c r="F124" i="15"/>
  <c r="E124" i="15"/>
  <c r="D124" i="15"/>
  <c r="C124" i="15"/>
  <c r="B124" i="15"/>
  <c r="A124" i="15"/>
  <c r="I123" i="15"/>
  <c r="H123" i="15"/>
  <c r="G123" i="15"/>
  <c r="F123" i="15"/>
  <c r="E123" i="15"/>
  <c r="D123" i="15"/>
  <c r="C123" i="15"/>
  <c r="B123" i="15"/>
  <c r="A123" i="15"/>
  <c r="I122" i="15"/>
  <c r="H122" i="15"/>
  <c r="G122" i="15"/>
  <c r="F122" i="15"/>
  <c r="E122" i="15"/>
  <c r="D122" i="15"/>
  <c r="C122" i="15"/>
  <c r="B122" i="15"/>
  <c r="A122" i="15"/>
  <c r="I121" i="15"/>
  <c r="H121" i="15"/>
  <c r="G121" i="15"/>
  <c r="F121" i="15"/>
  <c r="E121" i="15"/>
  <c r="D121" i="15"/>
  <c r="C121" i="15"/>
  <c r="B121" i="15"/>
  <c r="A121" i="15"/>
  <c r="I120" i="15"/>
  <c r="H120" i="15"/>
  <c r="G120" i="15"/>
  <c r="F120" i="15"/>
  <c r="E120" i="15"/>
  <c r="D120" i="15"/>
  <c r="C120" i="15"/>
  <c r="B120" i="15"/>
  <c r="A120" i="15"/>
  <c r="I119" i="15"/>
  <c r="H119" i="15"/>
  <c r="G119" i="15"/>
  <c r="F119" i="15"/>
  <c r="E119" i="15"/>
  <c r="D119" i="15"/>
  <c r="C119" i="15"/>
  <c r="B119" i="15"/>
  <c r="A119" i="15"/>
  <c r="I118" i="15"/>
  <c r="H118" i="15"/>
  <c r="G118" i="15"/>
  <c r="F118" i="15"/>
  <c r="E118" i="15"/>
  <c r="D118" i="15"/>
  <c r="C118" i="15"/>
  <c r="B118" i="15"/>
  <c r="A118" i="15"/>
  <c r="I117" i="15"/>
  <c r="H117" i="15"/>
  <c r="G117" i="15"/>
  <c r="F117" i="15"/>
  <c r="E117" i="15"/>
  <c r="D117" i="15"/>
  <c r="C117" i="15"/>
  <c r="B117" i="15"/>
  <c r="A117" i="15"/>
  <c r="I116" i="15"/>
  <c r="H116" i="15"/>
  <c r="G116" i="15"/>
  <c r="F116" i="15"/>
  <c r="E116" i="15"/>
  <c r="D116" i="15"/>
  <c r="C116" i="15"/>
  <c r="B116" i="15"/>
  <c r="A116" i="15"/>
  <c r="I115" i="15"/>
  <c r="H115" i="15"/>
  <c r="G115" i="15"/>
  <c r="F115" i="15"/>
  <c r="E115" i="15"/>
  <c r="D115" i="15"/>
  <c r="C115" i="15"/>
  <c r="B115" i="15"/>
  <c r="A115" i="15"/>
  <c r="I114" i="15"/>
  <c r="H114" i="15"/>
  <c r="G114" i="15"/>
  <c r="F114" i="15"/>
  <c r="E114" i="15"/>
  <c r="D114" i="15"/>
  <c r="C114" i="15"/>
  <c r="B114" i="15"/>
  <c r="A114" i="15"/>
  <c r="I113" i="15"/>
  <c r="H113" i="15"/>
  <c r="G113" i="15"/>
  <c r="F113" i="15"/>
  <c r="E113" i="15"/>
  <c r="D113" i="15"/>
  <c r="C113" i="15"/>
  <c r="B113" i="15"/>
  <c r="A113" i="15"/>
  <c r="I112" i="15"/>
  <c r="H112" i="15"/>
  <c r="G112" i="15"/>
  <c r="F112" i="15"/>
  <c r="E112" i="15"/>
  <c r="D112" i="15"/>
  <c r="C112" i="15"/>
  <c r="B112" i="15"/>
  <c r="A112" i="15"/>
  <c r="I111" i="15"/>
  <c r="H111" i="15"/>
  <c r="G111" i="15"/>
  <c r="F111" i="15"/>
  <c r="E111" i="15"/>
  <c r="D111" i="15"/>
  <c r="C111" i="15"/>
  <c r="B111" i="15"/>
  <c r="A111" i="15"/>
  <c r="I110" i="15"/>
  <c r="H110" i="15"/>
  <c r="G110" i="15"/>
  <c r="F110" i="15"/>
  <c r="E110" i="15"/>
  <c r="D110" i="15"/>
  <c r="C110" i="15"/>
  <c r="B110" i="15"/>
  <c r="A110" i="15"/>
  <c r="I109" i="15"/>
  <c r="H109" i="15"/>
  <c r="G109" i="15"/>
  <c r="F109" i="15"/>
  <c r="E109" i="15"/>
  <c r="D109" i="15"/>
  <c r="C109" i="15"/>
  <c r="B109" i="15"/>
  <c r="A109" i="15"/>
  <c r="I108" i="15"/>
  <c r="H108" i="15"/>
  <c r="G108" i="15"/>
  <c r="F108" i="15"/>
  <c r="E108" i="15"/>
  <c r="D108" i="15"/>
  <c r="C108" i="15"/>
  <c r="B108" i="15"/>
  <c r="A108" i="15"/>
  <c r="I107" i="15"/>
  <c r="H107" i="15"/>
  <c r="G107" i="15"/>
  <c r="F107" i="15"/>
  <c r="E107" i="15"/>
  <c r="D107" i="15"/>
  <c r="C107" i="15"/>
  <c r="B107" i="15"/>
  <c r="A107" i="15"/>
  <c r="I106" i="15"/>
  <c r="H106" i="15"/>
  <c r="G106" i="15"/>
  <c r="F106" i="15"/>
  <c r="E106" i="15"/>
  <c r="D106" i="15"/>
  <c r="C106" i="15"/>
  <c r="B106" i="15"/>
  <c r="A106" i="15"/>
  <c r="I105" i="15"/>
  <c r="H105" i="15"/>
  <c r="G105" i="15"/>
  <c r="F105" i="15"/>
  <c r="E105" i="15"/>
  <c r="D105" i="15"/>
  <c r="C105" i="15"/>
  <c r="B105" i="15"/>
  <c r="A105" i="15"/>
  <c r="I104" i="15"/>
  <c r="H104" i="15"/>
  <c r="G104" i="15"/>
  <c r="F104" i="15"/>
  <c r="E104" i="15"/>
  <c r="D104" i="15"/>
  <c r="C104" i="15"/>
  <c r="B104" i="15"/>
  <c r="A104" i="15"/>
  <c r="I103" i="15"/>
  <c r="H103" i="15"/>
  <c r="G103" i="15"/>
  <c r="F103" i="15"/>
  <c r="E103" i="15"/>
  <c r="D103" i="15"/>
  <c r="C103" i="15"/>
  <c r="B103" i="15"/>
  <c r="A103" i="15"/>
  <c r="I102" i="15"/>
  <c r="H102" i="15"/>
  <c r="G102" i="15"/>
  <c r="F102" i="15"/>
  <c r="E102" i="15"/>
  <c r="D102" i="15"/>
  <c r="C102" i="15"/>
  <c r="B102" i="15"/>
  <c r="A102" i="15"/>
  <c r="I101" i="15"/>
  <c r="H101" i="15"/>
  <c r="G101" i="15"/>
  <c r="F101" i="15"/>
  <c r="E101" i="15"/>
  <c r="D101" i="15"/>
  <c r="C101" i="15"/>
  <c r="B101" i="15"/>
  <c r="A101" i="15"/>
  <c r="I100" i="15"/>
  <c r="H100" i="15"/>
  <c r="G100" i="15"/>
  <c r="F100" i="15"/>
  <c r="E100" i="15"/>
  <c r="D100" i="15"/>
  <c r="C100" i="15"/>
  <c r="B100" i="15"/>
  <c r="A100" i="15"/>
  <c r="I99" i="15"/>
  <c r="H99" i="15"/>
  <c r="G99" i="15"/>
  <c r="F99" i="15"/>
  <c r="E99" i="15"/>
  <c r="D99" i="15"/>
  <c r="C99" i="15"/>
  <c r="B99" i="15"/>
  <c r="A99" i="15"/>
  <c r="I98" i="15"/>
  <c r="H98" i="15"/>
  <c r="G98" i="15"/>
  <c r="F98" i="15"/>
  <c r="E98" i="15"/>
  <c r="D98" i="15"/>
  <c r="C98" i="15"/>
  <c r="B98" i="15"/>
  <c r="A98" i="15"/>
  <c r="I97" i="15"/>
  <c r="H97" i="15"/>
  <c r="G97" i="15"/>
  <c r="F97" i="15"/>
  <c r="E97" i="15"/>
  <c r="D97" i="15"/>
  <c r="C97" i="15"/>
  <c r="B97" i="15"/>
  <c r="A97" i="15"/>
  <c r="I96" i="15"/>
  <c r="H96" i="15"/>
  <c r="G96" i="15"/>
  <c r="F96" i="15"/>
  <c r="E96" i="15"/>
  <c r="D96" i="15"/>
  <c r="C96" i="15"/>
  <c r="B96" i="15"/>
  <c r="A96" i="15"/>
  <c r="I95" i="15"/>
  <c r="H95" i="15"/>
  <c r="G95" i="15"/>
  <c r="F95" i="15"/>
  <c r="E95" i="15"/>
  <c r="D95" i="15"/>
  <c r="C95" i="15"/>
  <c r="B95" i="15"/>
  <c r="A95" i="15"/>
  <c r="I94" i="15"/>
  <c r="H94" i="15"/>
  <c r="G94" i="15"/>
  <c r="F94" i="15"/>
  <c r="E94" i="15"/>
  <c r="D94" i="15"/>
  <c r="C94" i="15"/>
  <c r="B94" i="15"/>
  <c r="A94" i="15"/>
  <c r="I93" i="15"/>
  <c r="H93" i="15"/>
  <c r="G93" i="15"/>
  <c r="F93" i="15"/>
  <c r="E93" i="15"/>
  <c r="D93" i="15"/>
  <c r="C93" i="15"/>
  <c r="B93" i="15"/>
  <c r="A93" i="15"/>
  <c r="I92" i="15"/>
  <c r="H92" i="15"/>
  <c r="G92" i="15"/>
  <c r="F92" i="15"/>
  <c r="E92" i="15"/>
  <c r="D92" i="15"/>
  <c r="C92" i="15"/>
  <c r="B92" i="15"/>
  <c r="A92" i="15"/>
  <c r="I91" i="15"/>
  <c r="H91" i="15"/>
  <c r="G91" i="15"/>
  <c r="F91" i="15"/>
  <c r="E91" i="15"/>
  <c r="D91" i="15"/>
  <c r="C91" i="15"/>
  <c r="B91" i="15"/>
  <c r="A91" i="15"/>
  <c r="I90" i="15"/>
  <c r="H90" i="15"/>
  <c r="G90" i="15"/>
  <c r="F90" i="15"/>
  <c r="E90" i="15"/>
  <c r="D90" i="15"/>
  <c r="C90" i="15"/>
  <c r="B90" i="15"/>
  <c r="A90" i="15"/>
  <c r="I89" i="15"/>
  <c r="H89" i="15"/>
  <c r="G89" i="15"/>
  <c r="F89" i="15"/>
  <c r="E89" i="15"/>
  <c r="D89" i="15"/>
  <c r="C89" i="15"/>
  <c r="B89" i="15"/>
  <c r="A89" i="15"/>
  <c r="I88" i="15"/>
  <c r="H88" i="15"/>
  <c r="G88" i="15"/>
  <c r="F88" i="15"/>
  <c r="E88" i="15"/>
  <c r="D88" i="15"/>
  <c r="C88" i="15"/>
  <c r="B88" i="15"/>
  <c r="A88" i="15"/>
  <c r="I87" i="15"/>
  <c r="H87" i="15"/>
  <c r="G87" i="15"/>
  <c r="F87" i="15"/>
  <c r="E87" i="15"/>
  <c r="D87" i="15"/>
  <c r="C87" i="15"/>
  <c r="B87" i="15"/>
  <c r="A87" i="15"/>
  <c r="I86" i="15"/>
  <c r="H86" i="15"/>
  <c r="G86" i="15"/>
  <c r="F86" i="15"/>
  <c r="E86" i="15"/>
  <c r="D86" i="15"/>
  <c r="C86" i="15"/>
  <c r="B86" i="15"/>
  <c r="A86" i="15"/>
  <c r="I85" i="15"/>
  <c r="H85" i="15"/>
  <c r="G85" i="15"/>
  <c r="F85" i="15"/>
  <c r="E85" i="15"/>
  <c r="D85" i="15"/>
  <c r="C85" i="15"/>
  <c r="B85" i="15"/>
  <c r="A85" i="15"/>
  <c r="I84" i="15"/>
  <c r="H84" i="15"/>
  <c r="G84" i="15"/>
  <c r="F84" i="15"/>
  <c r="E84" i="15"/>
  <c r="D84" i="15"/>
  <c r="C84" i="15"/>
  <c r="B84" i="15"/>
  <c r="A84" i="15"/>
  <c r="I83" i="15"/>
  <c r="H83" i="15"/>
  <c r="G83" i="15"/>
  <c r="F83" i="15"/>
  <c r="E83" i="15"/>
  <c r="D83" i="15"/>
  <c r="C83" i="15"/>
  <c r="B83" i="15"/>
  <c r="A83" i="15"/>
  <c r="I82" i="15"/>
  <c r="H82" i="15"/>
  <c r="G82" i="15"/>
  <c r="F82" i="15"/>
  <c r="E82" i="15"/>
  <c r="D82" i="15"/>
  <c r="C82" i="15"/>
  <c r="B82" i="15"/>
  <c r="A82" i="15"/>
  <c r="I81" i="15"/>
  <c r="H81" i="15"/>
  <c r="G81" i="15"/>
  <c r="F81" i="15"/>
  <c r="E81" i="15"/>
  <c r="D81" i="15"/>
  <c r="C81" i="15"/>
  <c r="B81" i="15"/>
  <c r="A81" i="15"/>
  <c r="I80" i="15"/>
  <c r="H80" i="15"/>
  <c r="G80" i="15"/>
  <c r="F80" i="15"/>
  <c r="E80" i="15"/>
  <c r="D80" i="15"/>
  <c r="C80" i="15"/>
  <c r="B80" i="15"/>
  <c r="A80" i="15"/>
  <c r="I79" i="15"/>
  <c r="H79" i="15"/>
  <c r="G79" i="15"/>
  <c r="F79" i="15"/>
  <c r="E79" i="15"/>
  <c r="D79" i="15"/>
  <c r="C79" i="15"/>
  <c r="B79" i="15"/>
  <c r="A79" i="15"/>
  <c r="I78" i="15"/>
  <c r="H78" i="15"/>
  <c r="G78" i="15"/>
  <c r="F78" i="15"/>
  <c r="E78" i="15"/>
  <c r="D78" i="15"/>
  <c r="C78" i="15"/>
  <c r="B78" i="15"/>
  <c r="A78" i="15"/>
  <c r="I77" i="15"/>
  <c r="H77" i="15"/>
  <c r="G77" i="15"/>
  <c r="F77" i="15"/>
  <c r="E77" i="15"/>
  <c r="D77" i="15"/>
  <c r="C77" i="15"/>
  <c r="B77" i="15"/>
  <c r="A77" i="15"/>
  <c r="I76" i="15"/>
  <c r="H76" i="15"/>
  <c r="G76" i="15"/>
  <c r="F76" i="15"/>
  <c r="E76" i="15"/>
  <c r="D76" i="15"/>
  <c r="C76" i="15"/>
  <c r="B76" i="15"/>
  <c r="A76" i="15"/>
  <c r="I75" i="15"/>
  <c r="H75" i="15"/>
  <c r="G75" i="15"/>
  <c r="F75" i="15"/>
  <c r="E75" i="15"/>
  <c r="D75" i="15"/>
  <c r="C75" i="15"/>
  <c r="B75" i="15"/>
  <c r="A75" i="15"/>
  <c r="I74" i="15"/>
  <c r="H74" i="15"/>
  <c r="G74" i="15"/>
  <c r="F74" i="15"/>
  <c r="E74" i="15"/>
  <c r="D74" i="15"/>
  <c r="C74" i="15"/>
  <c r="B74" i="15"/>
  <c r="A74" i="15"/>
  <c r="I73" i="15"/>
  <c r="H73" i="15"/>
  <c r="G73" i="15"/>
  <c r="F73" i="15"/>
  <c r="E73" i="15"/>
  <c r="D73" i="15"/>
  <c r="C73" i="15"/>
  <c r="B73" i="15"/>
  <c r="A73" i="15"/>
  <c r="I72" i="15"/>
  <c r="H72" i="15"/>
  <c r="G72" i="15"/>
  <c r="F72" i="15"/>
  <c r="E72" i="15"/>
  <c r="D72" i="15"/>
  <c r="C72" i="15"/>
  <c r="B72" i="15"/>
  <c r="A72" i="15"/>
  <c r="I71" i="15"/>
  <c r="H71" i="15"/>
  <c r="G71" i="15"/>
  <c r="F71" i="15"/>
  <c r="E71" i="15"/>
  <c r="D71" i="15"/>
  <c r="C71" i="15"/>
  <c r="B71" i="15"/>
  <c r="A71" i="15"/>
  <c r="I70" i="15"/>
  <c r="H70" i="15"/>
  <c r="G70" i="15"/>
  <c r="F70" i="15"/>
  <c r="E70" i="15"/>
  <c r="D70" i="15"/>
  <c r="C70" i="15"/>
  <c r="B70" i="15"/>
  <c r="A70" i="15"/>
  <c r="I69" i="15"/>
  <c r="H69" i="15"/>
  <c r="G69" i="15"/>
  <c r="F69" i="15"/>
  <c r="E69" i="15"/>
  <c r="D69" i="15"/>
  <c r="C69" i="15"/>
  <c r="B69" i="15"/>
  <c r="A69" i="15"/>
  <c r="I68" i="15"/>
  <c r="H68" i="15"/>
  <c r="G68" i="15"/>
  <c r="F68" i="15"/>
  <c r="E68" i="15"/>
  <c r="D68" i="15"/>
  <c r="C68" i="15"/>
  <c r="B68" i="15"/>
  <c r="A68" i="15"/>
  <c r="I67" i="15"/>
  <c r="H67" i="15"/>
  <c r="G67" i="15"/>
  <c r="F67" i="15"/>
  <c r="E67" i="15"/>
  <c r="D67" i="15"/>
  <c r="C67" i="15"/>
  <c r="B67" i="15"/>
  <c r="A67" i="15"/>
  <c r="I66" i="15"/>
  <c r="H66" i="15"/>
  <c r="G66" i="15"/>
  <c r="F66" i="15"/>
  <c r="E66" i="15"/>
  <c r="D66" i="15"/>
  <c r="C66" i="15"/>
  <c r="B66" i="15"/>
  <c r="A66" i="15"/>
  <c r="I65" i="15"/>
  <c r="H65" i="15"/>
  <c r="G65" i="15"/>
  <c r="F65" i="15"/>
  <c r="E65" i="15"/>
  <c r="D65" i="15"/>
  <c r="C65" i="15"/>
  <c r="B65" i="15"/>
  <c r="A65" i="15"/>
  <c r="I64" i="15"/>
  <c r="H64" i="15"/>
  <c r="G64" i="15"/>
  <c r="F64" i="15"/>
  <c r="E64" i="15"/>
  <c r="D64" i="15"/>
  <c r="C64" i="15"/>
  <c r="B64" i="15"/>
  <c r="A64" i="15"/>
  <c r="I63" i="15"/>
  <c r="H63" i="15"/>
  <c r="G63" i="15"/>
  <c r="F63" i="15"/>
  <c r="E63" i="15"/>
  <c r="D63" i="15"/>
  <c r="C63" i="15"/>
  <c r="B63" i="15"/>
  <c r="A63" i="15"/>
  <c r="I62" i="15"/>
  <c r="H62" i="15"/>
  <c r="G62" i="15"/>
  <c r="F62" i="15"/>
  <c r="E62" i="15"/>
  <c r="D62" i="15"/>
  <c r="C62" i="15"/>
  <c r="B62" i="15"/>
  <c r="A62" i="15"/>
  <c r="I61" i="15"/>
  <c r="H61" i="15"/>
  <c r="G61" i="15"/>
  <c r="F61" i="15"/>
  <c r="E61" i="15"/>
  <c r="D61" i="15"/>
  <c r="C61" i="15"/>
  <c r="B61" i="15"/>
  <c r="A61" i="15"/>
  <c r="I60" i="15"/>
  <c r="H60" i="15"/>
  <c r="G60" i="15"/>
  <c r="F60" i="15"/>
  <c r="E60" i="15"/>
  <c r="D60" i="15"/>
  <c r="C60" i="15"/>
  <c r="B60" i="15"/>
  <c r="A60" i="15"/>
  <c r="I59" i="15"/>
  <c r="H59" i="15"/>
  <c r="G59" i="15"/>
  <c r="F59" i="15"/>
  <c r="E59" i="15"/>
  <c r="D59" i="15"/>
  <c r="C59" i="15"/>
  <c r="B59" i="15"/>
  <c r="A59" i="15"/>
  <c r="I58" i="15"/>
  <c r="H58" i="15"/>
  <c r="G58" i="15"/>
  <c r="F58" i="15"/>
  <c r="E58" i="15"/>
  <c r="D58" i="15"/>
  <c r="C58" i="15"/>
  <c r="B58" i="15"/>
  <c r="A58" i="15"/>
  <c r="I57" i="15"/>
  <c r="H57" i="15"/>
  <c r="G57" i="15"/>
  <c r="F57" i="15"/>
  <c r="E57" i="15"/>
  <c r="D57" i="15"/>
  <c r="C57" i="15"/>
  <c r="B57" i="15"/>
  <c r="A57" i="15"/>
  <c r="I56" i="15"/>
  <c r="H56" i="15"/>
  <c r="G56" i="15"/>
  <c r="F56" i="15"/>
  <c r="E56" i="15"/>
  <c r="D56" i="15"/>
  <c r="C56" i="15"/>
  <c r="B56" i="15"/>
  <c r="A56" i="15"/>
  <c r="I55" i="15"/>
  <c r="H55" i="15"/>
  <c r="G55" i="15"/>
  <c r="F55" i="15"/>
  <c r="E55" i="15"/>
  <c r="D55" i="15"/>
  <c r="C55" i="15"/>
  <c r="B55" i="15"/>
  <c r="A55" i="15"/>
  <c r="I54" i="15"/>
  <c r="H54" i="15"/>
  <c r="G54" i="15"/>
  <c r="F54" i="15"/>
  <c r="E54" i="15"/>
  <c r="D54" i="15"/>
  <c r="C54" i="15"/>
  <c r="B54" i="15"/>
  <c r="A54" i="15"/>
  <c r="I53" i="15"/>
  <c r="H53" i="15"/>
  <c r="G53" i="15"/>
  <c r="F53" i="15"/>
  <c r="E53" i="15"/>
  <c r="D53" i="15"/>
  <c r="C53" i="15"/>
  <c r="B53" i="15"/>
  <c r="A53" i="15"/>
  <c r="I52" i="15"/>
  <c r="H52" i="15"/>
  <c r="G52" i="15"/>
  <c r="F52" i="15"/>
  <c r="E52" i="15"/>
  <c r="D52" i="15"/>
  <c r="C52" i="15"/>
  <c r="B52" i="15"/>
  <c r="A52" i="15"/>
  <c r="I51" i="15"/>
  <c r="H51" i="15"/>
  <c r="G51" i="15"/>
  <c r="F51" i="15"/>
  <c r="E51" i="15"/>
  <c r="D51" i="15"/>
  <c r="C51" i="15"/>
  <c r="B51" i="15"/>
  <c r="A51" i="15"/>
  <c r="H50" i="15"/>
  <c r="G50" i="15"/>
  <c r="F50" i="15"/>
  <c r="E50" i="15"/>
  <c r="D50" i="15"/>
  <c r="C50" i="15"/>
  <c r="B50" i="15"/>
  <c r="A50" i="15"/>
  <c r="H49" i="15"/>
  <c r="G49" i="15"/>
  <c r="F49" i="15"/>
  <c r="E49" i="15"/>
  <c r="D49" i="15"/>
  <c r="C49" i="15"/>
  <c r="B49" i="15"/>
  <c r="A49" i="15"/>
  <c r="H48" i="15"/>
  <c r="G48" i="15"/>
  <c r="F48" i="15"/>
  <c r="E48" i="15"/>
  <c r="D48" i="15"/>
  <c r="C48" i="15"/>
  <c r="B48" i="15"/>
  <c r="A48" i="15"/>
  <c r="H47" i="15"/>
  <c r="G47" i="15"/>
  <c r="F47" i="15"/>
  <c r="E47" i="15"/>
  <c r="D47" i="15"/>
  <c r="C47" i="15"/>
  <c r="B47" i="15"/>
  <c r="A47" i="15"/>
  <c r="H46" i="15"/>
  <c r="G46" i="15"/>
  <c r="F46" i="15"/>
  <c r="E46" i="15"/>
  <c r="D46" i="15"/>
  <c r="C46" i="15"/>
  <c r="B46" i="15"/>
  <c r="A46" i="15"/>
  <c r="H45" i="15"/>
  <c r="G45" i="15"/>
  <c r="F45" i="15"/>
  <c r="E45" i="15"/>
  <c r="D45" i="15"/>
  <c r="C45" i="15"/>
  <c r="B45" i="15"/>
  <c r="A45" i="15"/>
  <c r="H44" i="15"/>
  <c r="G44" i="15"/>
  <c r="F44" i="15"/>
  <c r="E44" i="15"/>
  <c r="D44" i="15"/>
  <c r="C44" i="15"/>
  <c r="B44" i="15"/>
  <c r="A44" i="15"/>
  <c r="H43" i="15"/>
  <c r="G43" i="15"/>
  <c r="F43" i="15"/>
  <c r="E43" i="15"/>
  <c r="D43" i="15"/>
  <c r="C43" i="15"/>
  <c r="B43" i="15"/>
  <c r="A43" i="15"/>
  <c r="H42" i="15"/>
  <c r="G42" i="15"/>
  <c r="F42" i="15"/>
  <c r="E42" i="15"/>
  <c r="D42" i="15"/>
  <c r="C42" i="15"/>
  <c r="B42" i="15"/>
  <c r="A42" i="15"/>
  <c r="H41" i="15"/>
  <c r="G41" i="15"/>
  <c r="F41" i="15"/>
  <c r="E41" i="15"/>
  <c r="D41" i="15"/>
  <c r="C41" i="15"/>
  <c r="B41" i="15"/>
  <c r="A41" i="15"/>
  <c r="H40" i="15"/>
  <c r="G40" i="15"/>
  <c r="F40" i="15"/>
  <c r="E40" i="15"/>
  <c r="D40" i="15"/>
  <c r="C40" i="15"/>
  <c r="B40" i="15"/>
  <c r="A40" i="15"/>
  <c r="H39" i="15"/>
  <c r="G39" i="15"/>
  <c r="F39" i="15"/>
  <c r="E39" i="15"/>
  <c r="D39" i="15"/>
  <c r="C39" i="15"/>
  <c r="B39" i="15"/>
  <c r="A39" i="15"/>
  <c r="H38" i="15"/>
  <c r="G38" i="15"/>
  <c r="F38" i="15"/>
  <c r="E38" i="15"/>
  <c r="D38" i="15"/>
  <c r="C38" i="15"/>
  <c r="B38" i="15"/>
  <c r="A38" i="15"/>
  <c r="H37" i="15"/>
  <c r="G37" i="15"/>
  <c r="F37" i="15"/>
  <c r="E37" i="15"/>
  <c r="D37" i="15"/>
  <c r="C37" i="15"/>
  <c r="B37" i="15"/>
  <c r="A37" i="15"/>
  <c r="H36" i="15"/>
  <c r="G36" i="15"/>
  <c r="F36" i="15"/>
  <c r="E36" i="15"/>
  <c r="D36" i="15"/>
  <c r="C36" i="15"/>
  <c r="B36" i="15"/>
  <c r="A36" i="15"/>
  <c r="H35" i="15"/>
  <c r="G35" i="15"/>
  <c r="F35" i="15"/>
  <c r="E35" i="15"/>
  <c r="D35" i="15"/>
  <c r="C35" i="15"/>
  <c r="B35" i="15"/>
  <c r="A35" i="15"/>
  <c r="H34" i="15"/>
  <c r="G34" i="15"/>
  <c r="F34" i="15"/>
  <c r="E34" i="15"/>
  <c r="D34" i="15"/>
  <c r="C34" i="15"/>
  <c r="B34" i="15"/>
  <c r="A34" i="15"/>
  <c r="H33" i="15"/>
  <c r="G33" i="15"/>
  <c r="F33" i="15"/>
  <c r="E33" i="15"/>
  <c r="D33" i="15"/>
  <c r="C33" i="15"/>
  <c r="B33" i="15"/>
  <c r="A33" i="15"/>
  <c r="H32" i="15"/>
  <c r="G32" i="15"/>
  <c r="F32" i="15"/>
  <c r="E32" i="15"/>
  <c r="D32" i="15"/>
  <c r="C32" i="15"/>
  <c r="B32" i="15"/>
  <c r="A32" i="15"/>
  <c r="H31" i="15"/>
  <c r="G31" i="15"/>
  <c r="F31" i="15"/>
  <c r="E31" i="15"/>
  <c r="D31" i="15"/>
  <c r="C31" i="15"/>
  <c r="B31" i="15"/>
  <c r="A31" i="15"/>
  <c r="H30" i="15"/>
  <c r="G30" i="15"/>
  <c r="F30" i="15"/>
  <c r="E30" i="15"/>
  <c r="D30" i="15"/>
  <c r="C30" i="15"/>
  <c r="B30" i="15"/>
  <c r="A30" i="15"/>
  <c r="H29" i="15"/>
  <c r="G29" i="15"/>
  <c r="F29" i="15"/>
  <c r="E29" i="15"/>
  <c r="D29" i="15"/>
  <c r="C29" i="15"/>
  <c r="B29" i="15"/>
  <c r="A29" i="15"/>
  <c r="H28" i="15"/>
  <c r="G28" i="15"/>
  <c r="F28" i="15"/>
  <c r="E28" i="15"/>
  <c r="D28" i="15"/>
  <c r="C28" i="15"/>
  <c r="B28" i="15"/>
  <c r="A28" i="15"/>
  <c r="H27" i="15"/>
  <c r="G27" i="15"/>
  <c r="F27" i="15"/>
  <c r="E27" i="15"/>
  <c r="D27" i="15"/>
  <c r="C27" i="15"/>
  <c r="B27" i="15"/>
  <c r="A27" i="15"/>
  <c r="H26" i="15"/>
  <c r="G26" i="15"/>
  <c r="F26" i="15"/>
  <c r="E26" i="15"/>
  <c r="D26" i="15"/>
  <c r="C26" i="15"/>
  <c r="B26" i="15"/>
  <c r="A26" i="15"/>
  <c r="H25" i="15"/>
  <c r="G25" i="15"/>
  <c r="F25" i="15"/>
  <c r="E25" i="15"/>
  <c r="D25" i="15"/>
  <c r="C25" i="15"/>
  <c r="B25" i="15"/>
  <c r="A25" i="15"/>
  <c r="H24" i="15"/>
  <c r="G24" i="15"/>
  <c r="F24" i="15"/>
  <c r="E24" i="15"/>
  <c r="D24" i="15"/>
  <c r="C24" i="15"/>
  <c r="B24" i="15"/>
  <c r="A24" i="15"/>
  <c r="H23" i="15"/>
  <c r="G23" i="15"/>
  <c r="F23" i="15"/>
  <c r="E23" i="15"/>
  <c r="D23" i="15"/>
  <c r="C23" i="15"/>
  <c r="B23" i="15"/>
  <c r="A23" i="15"/>
  <c r="H22" i="15"/>
  <c r="G22" i="15"/>
  <c r="F22" i="15"/>
  <c r="E22" i="15"/>
  <c r="D22" i="15"/>
  <c r="C22" i="15"/>
  <c r="B22" i="15"/>
  <c r="A22" i="15"/>
  <c r="H21" i="15"/>
  <c r="G21" i="15"/>
  <c r="F21" i="15"/>
  <c r="E21" i="15"/>
  <c r="D21" i="15"/>
  <c r="C21" i="15"/>
  <c r="B21" i="15"/>
  <c r="A21" i="15"/>
  <c r="H20" i="15"/>
  <c r="G20" i="15"/>
  <c r="F20" i="15"/>
  <c r="E20" i="15"/>
  <c r="D20" i="15"/>
  <c r="C20" i="15"/>
  <c r="B20" i="15"/>
  <c r="A20" i="15"/>
  <c r="H19" i="15"/>
  <c r="G19" i="15"/>
  <c r="F19" i="15"/>
  <c r="E19" i="15"/>
  <c r="D19" i="15"/>
  <c r="C19" i="15"/>
  <c r="B19" i="15"/>
  <c r="A19" i="15"/>
  <c r="H18" i="15"/>
  <c r="G18" i="15"/>
  <c r="F18" i="15"/>
  <c r="E18" i="15"/>
  <c r="D18" i="15"/>
  <c r="C18" i="15"/>
  <c r="B18" i="15"/>
  <c r="A18" i="15"/>
  <c r="H17" i="15"/>
  <c r="G17" i="15"/>
  <c r="F17" i="15"/>
  <c r="E17" i="15"/>
  <c r="D17" i="15"/>
  <c r="C17" i="15"/>
  <c r="B17" i="15"/>
  <c r="A17" i="15"/>
  <c r="H16" i="15"/>
  <c r="G16" i="15"/>
  <c r="F16" i="15"/>
  <c r="E16" i="15"/>
  <c r="D16" i="15"/>
  <c r="C16" i="15"/>
  <c r="B16" i="15"/>
  <c r="A16" i="15"/>
  <c r="H15" i="15"/>
  <c r="G15" i="15"/>
  <c r="F15" i="15"/>
  <c r="E15" i="15"/>
  <c r="D15" i="15"/>
  <c r="C15" i="15"/>
  <c r="B15" i="15"/>
  <c r="A15" i="15"/>
  <c r="H14" i="15"/>
  <c r="G14" i="15"/>
  <c r="F14" i="15"/>
  <c r="E14" i="15"/>
  <c r="D14" i="15"/>
  <c r="C14" i="15"/>
  <c r="B14" i="15"/>
  <c r="A14" i="15"/>
  <c r="H13" i="15"/>
  <c r="G13" i="15"/>
  <c r="F13" i="15"/>
  <c r="E13" i="15"/>
  <c r="D13" i="15"/>
  <c r="C13" i="15"/>
  <c r="B13" i="15"/>
  <c r="A13" i="15"/>
  <c r="H12" i="15"/>
  <c r="G12" i="15"/>
  <c r="F12" i="15"/>
  <c r="E12" i="15"/>
  <c r="D12" i="15"/>
  <c r="C12" i="15"/>
  <c r="B12" i="15"/>
  <c r="A12" i="15"/>
  <c r="H11" i="15"/>
  <c r="G11" i="15"/>
  <c r="F11" i="15"/>
  <c r="E11" i="15"/>
  <c r="D11" i="15"/>
  <c r="C11" i="15"/>
  <c r="B11" i="15"/>
  <c r="A11" i="15"/>
  <c r="H10" i="15"/>
  <c r="G10" i="15"/>
  <c r="F10" i="15"/>
  <c r="E10" i="15"/>
  <c r="D10" i="15"/>
  <c r="C10" i="15"/>
  <c r="B10" i="15"/>
  <c r="A10" i="15"/>
  <c r="H9" i="15"/>
  <c r="G9" i="15"/>
  <c r="F9" i="15"/>
  <c r="E9" i="15"/>
  <c r="D9" i="15"/>
  <c r="C9" i="15"/>
  <c r="B9" i="15"/>
  <c r="A9" i="15"/>
  <c r="H8" i="15"/>
  <c r="G8" i="15"/>
  <c r="F8" i="15"/>
  <c r="E8" i="15"/>
  <c r="D8" i="15"/>
  <c r="C8" i="15"/>
  <c r="B8" i="15"/>
  <c r="A8" i="15"/>
  <c r="H7" i="15"/>
  <c r="G7" i="15"/>
  <c r="F7" i="15"/>
  <c r="E7" i="15"/>
  <c r="D7" i="15"/>
  <c r="C7" i="15"/>
  <c r="B7" i="15"/>
  <c r="A7" i="15"/>
  <c r="H6" i="15"/>
  <c r="G6" i="15"/>
  <c r="F6" i="15"/>
  <c r="E6" i="15"/>
  <c r="D6" i="15"/>
  <c r="C6" i="15"/>
  <c r="B6" i="15"/>
  <c r="A6" i="15"/>
  <c r="H5" i="15"/>
  <c r="G5" i="15"/>
  <c r="F5" i="15"/>
  <c r="E5" i="15"/>
  <c r="D5" i="15"/>
  <c r="C5" i="15"/>
  <c r="B5" i="15"/>
  <c r="A5" i="15"/>
  <c r="H4" i="15"/>
  <c r="G4" i="15"/>
  <c r="F4" i="15"/>
  <c r="E4" i="15"/>
  <c r="D4" i="15"/>
  <c r="C4" i="15"/>
  <c r="B4" i="15"/>
  <c r="A4" i="15"/>
  <c r="H3" i="15"/>
  <c r="G3" i="15"/>
  <c r="F3" i="15"/>
  <c r="E3" i="15"/>
  <c r="D3" i="15"/>
  <c r="C3" i="15"/>
  <c r="B3" i="15"/>
  <c r="A3" i="15"/>
  <c r="H2" i="15"/>
  <c r="G2" i="15"/>
  <c r="F2" i="15"/>
  <c r="E2" i="15"/>
  <c r="D2" i="15"/>
  <c r="C2" i="15"/>
  <c r="B2" i="15"/>
  <c r="A2" i="15"/>
  <c r="S1" i="15"/>
  <c r="AC1" i="15" s="1"/>
  <c r="R1" i="15"/>
  <c r="AB1" i="15" s="1"/>
  <c r="Q1" i="15"/>
  <c r="AA1" i="15" s="1"/>
  <c r="P1" i="15"/>
  <c r="Z1" i="15" s="1"/>
  <c r="O1" i="15"/>
  <c r="Y1" i="15" s="1"/>
  <c r="N1" i="15"/>
  <c r="X1" i="15" s="1"/>
  <c r="M1" i="15"/>
  <c r="W1" i="15" s="1"/>
  <c r="L1" i="15"/>
  <c r="V1" i="15" s="1"/>
  <c r="K1" i="15"/>
  <c r="U1" i="15" s="1"/>
  <c r="A196" i="14"/>
  <c r="I194" i="14"/>
  <c r="H194" i="14"/>
  <c r="G194" i="14"/>
  <c r="F194" i="14"/>
  <c r="E194" i="14"/>
  <c r="D194" i="14"/>
  <c r="C194" i="14"/>
  <c r="B194" i="14"/>
  <c r="I193" i="14"/>
  <c r="H193" i="14"/>
  <c r="G193" i="14"/>
  <c r="F193" i="14"/>
  <c r="E193" i="14"/>
  <c r="D193" i="14"/>
  <c r="C193" i="14"/>
  <c r="B193" i="14"/>
  <c r="I192" i="14"/>
  <c r="H192" i="14"/>
  <c r="G192" i="14"/>
  <c r="F192" i="14"/>
  <c r="E192" i="14"/>
  <c r="D192" i="14"/>
  <c r="C192" i="14"/>
  <c r="B192" i="14"/>
  <c r="A192" i="14"/>
  <c r="I191" i="14"/>
  <c r="H191" i="14"/>
  <c r="G191" i="14"/>
  <c r="F191" i="14"/>
  <c r="E191" i="14"/>
  <c r="D191" i="14"/>
  <c r="C191" i="14"/>
  <c r="B191" i="14"/>
  <c r="A191" i="14"/>
  <c r="I190" i="14"/>
  <c r="H190" i="14"/>
  <c r="G190" i="14"/>
  <c r="F190" i="14"/>
  <c r="E190" i="14"/>
  <c r="D190" i="14"/>
  <c r="C190" i="14"/>
  <c r="B190" i="14"/>
  <c r="A190" i="14"/>
  <c r="I189" i="14"/>
  <c r="H189" i="14"/>
  <c r="G189" i="14"/>
  <c r="F189" i="14"/>
  <c r="E189" i="14"/>
  <c r="D189" i="14"/>
  <c r="C189" i="14"/>
  <c r="B189" i="14"/>
  <c r="A189" i="14"/>
  <c r="I188" i="14"/>
  <c r="H188" i="14"/>
  <c r="G188" i="14"/>
  <c r="F188" i="14"/>
  <c r="E188" i="14"/>
  <c r="D188" i="14"/>
  <c r="C188" i="14"/>
  <c r="B188" i="14"/>
  <c r="A188" i="14"/>
  <c r="I187" i="14"/>
  <c r="H187" i="14"/>
  <c r="G187" i="14"/>
  <c r="F187" i="14"/>
  <c r="E187" i="14"/>
  <c r="D187" i="14"/>
  <c r="C187" i="14"/>
  <c r="B187" i="14"/>
  <c r="A187" i="14"/>
  <c r="I186" i="14"/>
  <c r="H186" i="14"/>
  <c r="G186" i="14"/>
  <c r="F186" i="14"/>
  <c r="E186" i="14"/>
  <c r="D186" i="14"/>
  <c r="C186" i="14"/>
  <c r="B186" i="14"/>
  <c r="A186" i="14"/>
  <c r="I185" i="14"/>
  <c r="H185" i="14"/>
  <c r="G185" i="14"/>
  <c r="F185" i="14"/>
  <c r="E185" i="14"/>
  <c r="D185" i="14"/>
  <c r="C185" i="14"/>
  <c r="B185" i="14"/>
  <c r="A185" i="14"/>
  <c r="I184" i="14"/>
  <c r="H184" i="14"/>
  <c r="G184" i="14"/>
  <c r="F184" i="14"/>
  <c r="E184" i="14"/>
  <c r="D184" i="14"/>
  <c r="C184" i="14"/>
  <c r="B184" i="14"/>
  <c r="A184" i="14"/>
  <c r="I183" i="14"/>
  <c r="H183" i="14"/>
  <c r="G183" i="14"/>
  <c r="F183" i="14"/>
  <c r="E183" i="14"/>
  <c r="D183" i="14"/>
  <c r="C183" i="14"/>
  <c r="B183" i="14"/>
  <c r="A183" i="14"/>
  <c r="I182" i="14"/>
  <c r="H182" i="14"/>
  <c r="G182" i="14"/>
  <c r="F182" i="14"/>
  <c r="E182" i="14"/>
  <c r="D182" i="14"/>
  <c r="C182" i="14"/>
  <c r="B182" i="14"/>
  <c r="A182" i="14"/>
  <c r="I181" i="14"/>
  <c r="H181" i="14"/>
  <c r="G181" i="14"/>
  <c r="F181" i="14"/>
  <c r="E181" i="14"/>
  <c r="D181" i="14"/>
  <c r="C181" i="14"/>
  <c r="B181" i="14"/>
  <c r="A181" i="14"/>
  <c r="I180" i="14"/>
  <c r="H180" i="14"/>
  <c r="G180" i="14"/>
  <c r="F180" i="14"/>
  <c r="E180" i="14"/>
  <c r="D180" i="14"/>
  <c r="C180" i="14"/>
  <c r="B180" i="14"/>
  <c r="A180" i="14"/>
  <c r="I179" i="14"/>
  <c r="H179" i="14"/>
  <c r="G179" i="14"/>
  <c r="F179" i="14"/>
  <c r="E179" i="14"/>
  <c r="D179" i="14"/>
  <c r="C179" i="14"/>
  <c r="B179" i="14"/>
  <c r="A179" i="14"/>
  <c r="I178" i="14"/>
  <c r="H178" i="14"/>
  <c r="G178" i="14"/>
  <c r="F178" i="14"/>
  <c r="E178" i="14"/>
  <c r="D178" i="14"/>
  <c r="C178" i="14"/>
  <c r="B178" i="14"/>
  <c r="A178" i="14"/>
  <c r="I177" i="14"/>
  <c r="H177" i="14"/>
  <c r="G177" i="14"/>
  <c r="F177" i="14"/>
  <c r="E177" i="14"/>
  <c r="D177" i="14"/>
  <c r="C177" i="14"/>
  <c r="B177" i="14"/>
  <c r="A177" i="14"/>
  <c r="I176" i="14"/>
  <c r="H176" i="14"/>
  <c r="G176" i="14"/>
  <c r="F176" i="14"/>
  <c r="E176" i="14"/>
  <c r="D176" i="14"/>
  <c r="C176" i="14"/>
  <c r="B176" i="14"/>
  <c r="A176" i="14"/>
  <c r="I175" i="14"/>
  <c r="H175" i="14"/>
  <c r="G175" i="14"/>
  <c r="F175" i="14"/>
  <c r="E175" i="14"/>
  <c r="D175" i="14"/>
  <c r="C175" i="14"/>
  <c r="B175" i="14"/>
  <c r="A175" i="14"/>
  <c r="I174" i="14"/>
  <c r="H174" i="14"/>
  <c r="G174" i="14"/>
  <c r="F174" i="14"/>
  <c r="E174" i="14"/>
  <c r="D174" i="14"/>
  <c r="C174" i="14"/>
  <c r="B174" i="14"/>
  <c r="A174" i="14"/>
  <c r="I173" i="14"/>
  <c r="H173" i="14"/>
  <c r="G173" i="14"/>
  <c r="F173" i="14"/>
  <c r="E173" i="14"/>
  <c r="D173" i="14"/>
  <c r="C173" i="14"/>
  <c r="B173" i="14"/>
  <c r="A173" i="14"/>
  <c r="I172" i="14"/>
  <c r="H172" i="14"/>
  <c r="G172" i="14"/>
  <c r="F172" i="14"/>
  <c r="E172" i="14"/>
  <c r="D172" i="14"/>
  <c r="C172" i="14"/>
  <c r="B172" i="14"/>
  <c r="A172" i="14"/>
  <c r="I171" i="14"/>
  <c r="H171" i="14"/>
  <c r="G171" i="14"/>
  <c r="F171" i="14"/>
  <c r="E171" i="14"/>
  <c r="D171" i="14"/>
  <c r="C171" i="14"/>
  <c r="B171" i="14"/>
  <c r="A171" i="14"/>
  <c r="I170" i="14"/>
  <c r="H170" i="14"/>
  <c r="G170" i="14"/>
  <c r="F170" i="14"/>
  <c r="E170" i="14"/>
  <c r="D170" i="14"/>
  <c r="C170" i="14"/>
  <c r="B170" i="14"/>
  <c r="A170" i="14"/>
  <c r="I169" i="14"/>
  <c r="H169" i="14"/>
  <c r="G169" i="14"/>
  <c r="F169" i="14"/>
  <c r="E169" i="14"/>
  <c r="D169" i="14"/>
  <c r="C169" i="14"/>
  <c r="B169" i="14"/>
  <c r="A169" i="14"/>
  <c r="I168" i="14"/>
  <c r="H168" i="14"/>
  <c r="G168" i="14"/>
  <c r="F168" i="14"/>
  <c r="E168" i="14"/>
  <c r="D168" i="14"/>
  <c r="C168" i="14"/>
  <c r="B168" i="14"/>
  <c r="A168" i="14"/>
  <c r="I167" i="14"/>
  <c r="H167" i="14"/>
  <c r="G167" i="14"/>
  <c r="F167" i="14"/>
  <c r="E167" i="14"/>
  <c r="D167" i="14"/>
  <c r="C167" i="14"/>
  <c r="B167" i="14"/>
  <c r="A167" i="14"/>
  <c r="I166" i="14"/>
  <c r="H166" i="14"/>
  <c r="G166" i="14"/>
  <c r="F166" i="14"/>
  <c r="E166" i="14"/>
  <c r="D166" i="14"/>
  <c r="C166" i="14"/>
  <c r="B166" i="14"/>
  <c r="A166" i="14"/>
  <c r="I165" i="14"/>
  <c r="H165" i="14"/>
  <c r="G165" i="14"/>
  <c r="F165" i="14"/>
  <c r="E165" i="14"/>
  <c r="D165" i="14"/>
  <c r="C165" i="14"/>
  <c r="B165" i="14"/>
  <c r="A165" i="14"/>
  <c r="I164" i="14"/>
  <c r="H164" i="14"/>
  <c r="G164" i="14"/>
  <c r="F164" i="14"/>
  <c r="E164" i="14"/>
  <c r="D164" i="14"/>
  <c r="C164" i="14"/>
  <c r="B164" i="14"/>
  <c r="A164" i="14"/>
  <c r="I163" i="14"/>
  <c r="H163" i="14"/>
  <c r="G163" i="14"/>
  <c r="F163" i="14"/>
  <c r="E163" i="14"/>
  <c r="D163" i="14"/>
  <c r="C163" i="14"/>
  <c r="B163" i="14"/>
  <c r="A163" i="14"/>
  <c r="I162" i="14"/>
  <c r="H162" i="14"/>
  <c r="G162" i="14"/>
  <c r="F162" i="14"/>
  <c r="E162" i="14"/>
  <c r="D162" i="14"/>
  <c r="C162" i="14"/>
  <c r="B162" i="14"/>
  <c r="A162" i="14"/>
  <c r="I161" i="14"/>
  <c r="H161" i="14"/>
  <c r="G161" i="14"/>
  <c r="F161" i="14"/>
  <c r="E161" i="14"/>
  <c r="D161" i="14"/>
  <c r="C161" i="14"/>
  <c r="B161" i="14"/>
  <c r="A161" i="14"/>
  <c r="I160" i="14"/>
  <c r="H160" i="14"/>
  <c r="G160" i="14"/>
  <c r="F160" i="14"/>
  <c r="E160" i="14"/>
  <c r="D160" i="14"/>
  <c r="C160" i="14"/>
  <c r="B160" i="14"/>
  <c r="A160" i="14"/>
  <c r="I159" i="14"/>
  <c r="H159" i="14"/>
  <c r="G159" i="14"/>
  <c r="F159" i="14"/>
  <c r="E159" i="14"/>
  <c r="D159" i="14"/>
  <c r="C159" i="14"/>
  <c r="B159" i="14"/>
  <c r="A159" i="14"/>
  <c r="I158" i="14"/>
  <c r="H158" i="14"/>
  <c r="G158" i="14"/>
  <c r="F158" i="14"/>
  <c r="E158" i="14"/>
  <c r="D158" i="14"/>
  <c r="C158" i="14"/>
  <c r="B158" i="14"/>
  <c r="A158" i="14"/>
  <c r="I157" i="14"/>
  <c r="H157" i="14"/>
  <c r="G157" i="14"/>
  <c r="F157" i="14"/>
  <c r="E157" i="14"/>
  <c r="D157" i="14"/>
  <c r="C157" i="14"/>
  <c r="B157" i="14"/>
  <c r="A157" i="14"/>
  <c r="I156" i="14"/>
  <c r="H156" i="14"/>
  <c r="G156" i="14"/>
  <c r="F156" i="14"/>
  <c r="E156" i="14"/>
  <c r="D156" i="14"/>
  <c r="C156" i="14"/>
  <c r="B156" i="14"/>
  <c r="A156" i="14"/>
  <c r="I155" i="14"/>
  <c r="H155" i="14"/>
  <c r="G155" i="14"/>
  <c r="F155" i="14"/>
  <c r="E155" i="14"/>
  <c r="D155" i="14"/>
  <c r="C155" i="14"/>
  <c r="B155" i="14"/>
  <c r="A155" i="14"/>
  <c r="I154" i="14"/>
  <c r="H154" i="14"/>
  <c r="G154" i="14"/>
  <c r="F154" i="14"/>
  <c r="E154" i="14"/>
  <c r="D154" i="14"/>
  <c r="C154" i="14"/>
  <c r="B154" i="14"/>
  <c r="A154" i="14"/>
  <c r="I153" i="14"/>
  <c r="H153" i="14"/>
  <c r="G153" i="14"/>
  <c r="F153" i="14"/>
  <c r="E153" i="14"/>
  <c r="D153" i="14"/>
  <c r="C153" i="14"/>
  <c r="B153" i="14"/>
  <c r="A153" i="14"/>
  <c r="I152" i="14"/>
  <c r="H152" i="14"/>
  <c r="G152" i="14"/>
  <c r="F152" i="14"/>
  <c r="E152" i="14"/>
  <c r="D152" i="14"/>
  <c r="C152" i="14"/>
  <c r="B152" i="14"/>
  <c r="A152" i="14"/>
  <c r="I151" i="14"/>
  <c r="H151" i="14"/>
  <c r="G151" i="14"/>
  <c r="F151" i="14"/>
  <c r="E151" i="14"/>
  <c r="D151" i="14"/>
  <c r="C151" i="14"/>
  <c r="B151" i="14"/>
  <c r="A151" i="14"/>
  <c r="I150" i="14"/>
  <c r="H150" i="14"/>
  <c r="G150" i="14"/>
  <c r="F150" i="14"/>
  <c r="E150" i="14"/>
  <c r="D150" i="14"/>
  <c r="C150" i="14"/>
  <c r="B150" i="14"/>
  <c r="A150" i="14"/>
  <c r="I149" i="14"/>
  <c r="H149" i="14"/>
  <c r="G149" i="14"/>
  <c r="F149" i="14"/>
  <c r="E149" i="14"/>
  <c r="D149" i="14"/>
  <c r="C149" i="14"/>
  <c r="B149" i="14"/>
  <c r="A149" i="14"/>
  <c r="I148" i="14"/>
  <c r="H148" i="14"/>
  <c r="G148" i="14"/>
  <c r="F148" i="14"/>
  <c r="E148" i="14"/>
  <c r="D148" i="14"/>
  <c r="C148" i="14"/>
  <c r="B148" i="14"/>
  <c r="A148" i="14"/>
  <c r="I147" i="14"/>
  <c r="H147" i="14"/>
  <c r="G147" i="14"/>
  <c r="F147" i="14"/>
  <c r="E147" i="14"/>
  <c r="D147" i="14"/>
  <c r="C147" i="14"/>
  <c r="B147" i="14"/>
  <c r="A147" i="14"/>
  <c r="I146" i="14"/>
  <c r="H146" i="14"/>
  <c r="G146" i="14"/>
  <c r="F146" i="14"/>
  <c r="E146" i="14"/>
  <c r="D146" i="14"/>
  <c r="C146" i="14"/>
  <c r="B146" i="14"/>
  <c r="A146" i="14"/>
  <c r="I145" i="14"/>
  <c r="H145" i="14"/>
  <c r="G145" i="14"/>
  <c r="F145" i="14"/>
  <c r="E145" i="14"/>
  <c r="D145" i="14"/>
  <c r="C145" i="14"/>
  <c r="B145" i="14"/>
  <c r="A145" i="14"/>
  <c r="I144" i="14"/>
  <c r="H144" i="14"/>
  <c r="G144" i="14"/>
  <c r="F144" i="14"/>
  <c r="E144" i="14"/>
  <c r="D144" i="14"/>
  <c r="C144" i="14"/>
  <c r="B144" i="14"/>
  <c r="A144" i="14"/>
  <c r="I143" i="14"/>
  <c r="H143" i="14"/>
  <c r="G143" i="14"/>
  <c r="F143" i="14"/>
  <c r="E143" i="14"/>
  <c r="D143" i="14"/>
  <c r="C143" i="14"/>
  <c r="B143" i="14"/>
  <c r="A143" i="14"/>
  <c r="I142" i="14"/>
  <c r="H142" i="14"/>
  <c r="G142" i="14"/>
  <c r="F142" i="14"/>
  <c r="E142" i="14"/>
  <c r="D142" i="14"/>
  <c r="C142" i="14"/>
  <c r="B142" i="14"/>
  <c r="A142" i="14"/>
  <c r="I141" i="14"/>
  <c r="H141" i="14"/>
  <c r="G141" i="14"/>
  <c r="F141" i="14"/>
  <c r="E141" i="14"/>
  <c r="D141" i="14"/>
  <c r="C141" i="14"/>
  <c r="B141" i="14"/>
  <c r="A141" i="14"/>
  <c r="I140" i="14"/>
  <c r="H140" i="14"/>
  <c r="G140" i="14"/>
  <c r="F140" i="14"/>
  <c r="E140" i="14"/>
  <c r="D140" i="14"/>
  <c r="C140" i="14"/>
  <c r="B140" i="14"/>
  <c r="A140" i="14"/>
  <c r="I139" i="14"/>
  <c r="H139" i="14"/>
  <c r="G139" i="14"/>
  <c r="F139" i="14"/>
  <c r="E139" i="14"/>
  <c r="D139" i="14"/>
  <c r="C139" i="14"/>
  <c r="B139" i="14"/>
  <c r="A139" i="14"/>
  <c r="I138" i="14"/>
  <c r="H138" i="14"/>
  <c r="G138" i="14"/>
  <c r="F138" i="14"/>
  <c r="E138" i="14"/>
  <c r="D138" i="14"/>
  <c r="C138" i="14"/>
  <c r="B138" i="14"/>
  <c r="A138" i="14"/>
  <c r="I137" i="14"/>
  <c r="H137" i="14"/>
  <c r="G137" i="14"/>
  <c r="F137" i="14"/>
  <c r="E137" i="14"/>
  <c r="D137" i="14"/>
  <c r="C137" i="14"/>
  <c r="B137" i="14"/>
  <c r="A137" i="14"/>
  <c r="I136" i="14"/>
  <c r="H136" i="14"/>
  <c r="G136" i="14"/>
  <c r="F136" i="14"/>
  <c r="E136" i="14"/>
  <c r="D136" i="14"/>
  <c r="C136" i="14"/>
  <c r="B136" i="14"/>
  <c r="A136" i="14"/>
  <c r="I135" i="14"/>
  <c r="H135" i="14"/>
  <c r="G135" i="14"/>
  <c r="F135" i="14"/>
  <c r="E135" i="14"/>
  <c r="D135" i="14"/>
  <c r="C135" i="14"/>
  <c r="B135" i="14"/>
  <c r="A135" i="14"/>
  <c r="I134" i="14"/>
  <c r="H134" i="14"/>
  <c r="G134" i="14"/>
  <c r="F134" i="14"/>
  <c r="E134" i="14"/>
  <c r="D134" i="14"/>
  <c r="C134" i="14"/>
  <c r="B134" i="14"/>
  <c r="A134" i="14"/>
  <c r="I133" i="14"/>
  <c r="H133" i="14"/>
  <c r="G133" i="14"/>
  <c r="F133" i="14"/>
  <c r="E133" i="14"/>
  <c r="D133" i="14"/>
  <c r="C133" i="14"/>
  <c r="B133" i="14"/>
  <c r="A133" i="14"/>
  <c r="I132" i="14"/>
  <c r="H132" i="14"/>
  <c r="G132" i="14"/>
  <c r="F132" i="14"/>
  <c r="E132" i="14"/>
  <c r="D132" i="14"/>
  <c r="C132" i="14"/>
  <c r="B132" i="14"/>
  <c r="A132" i="14"/>
  <c r="I131" i="14"/>
  <c r="H131" i="14"/>
  <c r="G131" i="14"/>
  <c r="F131" i="14"/>
  <c r="E131" i="14"/>
  <c r="D131" i="14"/>
  <c r="C131" i="14"/>
  <c r="B131" i="14"/>
  <c r="A131" i="14"/>
  <c r="I130" i="14"/>
  <c r="H130" i="14"/>
  <c r="G130" i="14"/>
  <c r="F130" i="14"/>
  <c r="E130" i="14"/>
  <c r="D130" i="14"/>
  <c r="C130" i="14"/>
  <c r="B130" i="14"/>
  <c r="A130" i="14"/>
  <c r="I129" i="14"/>
  <c r="H129" i="14"/>
  <c r="G129" i="14"/>
  <c r="F129" i="14"/>
  <c r="E129" i="14"/>
  <c r="D129" i="14"/>
  <c r="C129" i="14"/>
  <c r="B129" i="14"/>
  <c r="A129" i="14"/>
  <c r="I128" i="14"/>
  <c r="H128" i="14"/>
  <c r="G128" i="14"/>
  <c r="F128" i="14"/>
  <c r="E128" i="14"/>
  <c r="D128" i="14"/>
  <c r="C128" i="14"/>
  <c r="B128" i="14"/>
  <c r="A128" i="14"/>
  <c r="I127" i="14"/>
  <c r="H127" i="14"/>
  <c r="G127" i="14"/>
  <c r="F127" i="14"/>
  <c r="E127" i="14"/>
  <c r="D127" i="14"/>
  <c r="C127" i="14"/>
  <c r="B127" i="14"/>
  <c r="A127" i="14"/>
  <c r="I126" i="14"/>
  <c r="H126" i="14"/>
  <c r="G126" i="14"/>
  <c r="F126" i="14"/>
  <c r="E126" i="14"/>
  <c r="D126" i="14"/>
  <c r="C126" i="14"/>
  <c r="B126" i="14"/>
  <c r="A126" i="14"/>
  <c r="I125" i="14"/>
  <c r="H125" i="14"/>
  <c r="G125" i="14"/>
  <c r="F125" i="14"/>
  <c r="E125" i="14"/>
  <c r="D125" i="14"/>
  <c r="C125" i="14"/>
  <c r="B125" i="14"/>
  <c r="A125" i="14"/>
  <c r="I124" i="14"/>
  <c r="H124" i="14"/>
  <c r="G124" i="14"/>
  <c r="F124" i="14"/>
  <c r="E124" i="14"/>
  <c r="D124" i="14"/>
  <c r="C124" i="14"/>
  <c r="B124" i="14"/>
  <c r="A124" i="14"/>
  <c r="I123" i="14"/>
  <c r="H123" i="14"/>
  <c r="G123" i="14"/>
  <c r="F123" i="14"/>
  <c r="E123" i="14"/>
  <c r="D123" i="14"/>
  <c r="C123" i="14"/>
  <c r="B123" i="14"/>
  <c r="A123" i="14"/>
  <c r="I122" i="14"/>
  <c r="H122" i="14"/>
  <c r="G122" i="14"/>
  <c r="F122" i="14"/>
  <c r="E122" i="14"/>
  <c r="D122" i="14"/>
  <c r="C122" i="14"/>
  <c r="B122" i="14"/>
  <c r="A122" i="14"/>
  <c r="I121" i="14"/>
  <c r="H121" i="14"/>
  <c r="G121" i="14"/>
  <c r="F121" i="14"/>
  <c r="E121" i="14"/>
  <c r="D121" i="14"/>
  <c r="C121" i="14"/>
  <c r="B121" i="14"/>
  <c r="A121" i="14"/>
  <c r="I120" i="14"/>
  <c r="H120" i="14"/>
  <c r="G120" i="14"/>
  <c r="F120" i="14"/>
  <c r="E120" i="14"/>
  <c r="D120" i="14"/>
  <c r="C120" i="14"/>
  <c r="B120" i="14"/>
  <c r="A120" i="14"/>
  <c r="I119" i="14"/>
  <c r="H119" i="14"/>
  <c r="G119" i="14"/>
  <c r="F119" i="14"/>
  <c r="E119" i="14"/>
  <c r="D119" i="14"/>
  <c r="C119" i="14"/>
  <c r="B119" i="14"/>
  <c r="A119" i="14"/>
  <c r="I118" i="14"/>
  <c r="H118" i="14"/>
  <c r="G118" i="14"/>
  <c r="F118" i="14"/>
  <c r="E118" i="14"/>
  <c r="D118" i="14"/>
  <c r="C118" i="14"/>
  <c r="B118" i="14"/>
  <c r="A118" i="14"/>
  <c r="I117" i="14"/>
  <c r="H117" i="14"/>
  <c r="G117" i="14"/>
  <c r="F117" i="14"/>
  <c r="E117" i="14"/>
  <c r="D117" i="14"/>
  <c r="C117" i="14"/>
  <c r="B117" i="14"/>
  <c r="A117" i="14"/>
  <c r="I116" i="14"/>
  <c r="H116" i="14"/>
  <c r="G116" i="14"/>
  <c r="F116" i="14"/>
  <c r="E116" i="14"/>
  <c r="D116" i="14"/>
  <c r="C116" i="14"/>
  <c r="B116" i="14"/>
  <c r="A116" i="14"/>
  <c r="I115" i="14"/>
  <c r="H115" i="14"/>
  <c r="G115" i="14"/>
  <c r="F115" i="14"/>
  <c r="E115" i="14"/>
  <c r="D115" i="14"/>
  <c r="C115" i="14"/>
  <c r="B115" i="14"/>
  <c r="A115" i="14"/>
  <c r="I114" i="14"/>
  <c r="H114" i="14"/>
  <c r="G114" i="14"/>
  <c r="F114" i="14"/>
  <c r="E114" i="14"/>
  <c r="D114" i="14"/>
  <c r="C114" i="14"/>
  <c r="B114" i="14"/>
  <c r="A114" i="14"/>
  <c r="I113" i="14"/>
  <c r="H113" i="14"/>
  <c r="G113" i="14"/>
  <c r="F113" i="14"/>
  <c r="E113" i="14"/>
  <c r="D113" i="14"/>
  <c r="C113" i="14"/>
  <c r="B113" i="14"/>
  <c r="A113" i="14"/>
  <c r="I112" i="14"/>
  <c r="H112" i="14"/>
  <c r="G112" i="14"/>
  <c r="F112" i="14"/>
  <c r="E112" i="14"/>
  <c r="D112" i="14"/>
  <c r="C112" i="14"/>
  <c r="B112" i="14"/>
  <c r="A112" i="14"/>
  <c r="I111" i="14"/>
  <c r="H111" i="14"/>
  <c r="G111" i="14"/>
  <c r="F111" i="14"/>
  <c r="E111" i="14"/>
  <c r="D111" i="14"/>
  <c r="C111" i="14"/>
  <c r="B111" i="14"/>
  <c r="A111" i="14"/>
  <c r="I110" i="14"/>
  <c r="H110" i="14"/>
  <c r="G110" i="14"/>
  <c r="F110" i="14"/>
  <c r="E110" i="14"/>
  <c r="D110" i="14"/>
  <c r="C110" i="14"/>
  <c r="B110" i="14"/>
  <c r="A110" i="14"/>
  <c r="I109" i="14"/>
  <c r="H109" i="14"/>
  <c r="G109" i="14"/>
  <c r="F109" i="14"/>
  <c r="E109" i="14"/>
  <c r="D109" i="14"/>
  <c r="C109" i="14"/>
  <c r="B109" i="14"/>
  <c r="A109" i="14"/>
  <c r="I108" i="14"/>
  <c r="H108" i="14"/>
  <c r="G108" i="14"/>
  <c r="F108" i="14"/>
  <c r="E108" i="14"/>
  <c r="D108" i="14"/>
  <c r="C108" i="14"/>
  <c r="B108" i="14"/>
  <c r="A108" i="14"/>
  <c r="I107" i="14"/>
  <c r="H107" i="14"/>
  <c r="G107" i="14"/>
  <c r="F107" i="14"/>
  <c r="E107" i="14"/>
  <c r="D107" i="14"/>
  <c r="C107" i="14"/>
  <c r="B107" i="14"/>
  <c r="A107" i="14"/>
  <c r="I106" i="14"/>
  <c r="H106" i="14"/>
  <c r="G106" i="14"/>
  <c r="F106" i="14"/>
  <c r="E106" i="14"/>
  <c r="D106" i="14"/>
  <c r="C106" i="14"/>
  <c r="B106" i="14"/>
  <c r="A106" i="14"/>
  <c r="I105" i="14"/>
  <c r="H105" i="14"/>
  <c r="G105" i="14"/>
  <c r="F105" i="14"/>
  <c r="E105" i="14"/>
  <c r="D105" i="14"/>
  <c r="C105" i="14"/>
  <c r="B105" i="14"/>
  <c r="A105" i="14"/>
  <c r="I104" i="14"/>
  <c r="H104" i="14"/>
  <c r="G104" i="14"/>
  <c r="F104" i="14"/>
  <c r="E104" i="14"/>
  <c r="D104" i="14"/>
  <c r="C104" i="14"/>
  <c r="B104" i="14"/>
  <c r="A104" i="14"/>
  <c r="I103" i="14"/>
  <c r="H103" i="14"/>
  <c r="G103" i="14"/>
  <c r="F103" i="14"/>
  <c r="E103" i="14"/>
  <c r="D103" i="14"/>
  <c r="C103" i="14"/>
  <c r="B103" i="14"/>
  <c r="A103" i="14"/>
  <c r="I102" i="14"/>
  <c r="H102" i="14"/>
  <c r="G102" i="14"/>
  <c r="F102" i="14"/>
  <c r="E102" i="14"/>
  <c r="D102" i="14"/>
  <c r="C102" i="14"/>
  <c r="B102" i="14"/>
  <c r="A102" i="14"/>
  <c r="I101" i="14"/>
  <c r="H101" i="14"/>
  <c r="G101" i="14"/>
  <c r="F101" i="14"/>
  <c r="E101" i="14"/>
  <c r="D101" i="14"/>
  <c r="C101" i="14"/>
  <c r="B101" i="14"/>
  <c r="A101" i="14"/>
  <c r="I100" i="14"/>
  <c r="H100" i="14"/>
  <c r="G100" i="14"/>
  <c r="F100" i="14"/>
  <c r="E100" i="14"/>
  <c r="D100" i="14"/>
  <c r="C100" i="14"/>
  <c r="B100" i="14"/>
  <c r="A100" i="14"/>
  <c r="I99" i="14"/>
  <c r="H99" i="14"/>
  <c r="G99" i="14"/>
  <c r="F99" i="14"/>
  <c r="E99" i="14"/>
  <c r="D99" i="14"/>
  <c r="C99" i="14"/>
  <c r="B99" i="14"/>
  <c r="A99" i="14"/>
  <c r="I98" i="14"/>
  <c r="H98" i="14"/>
  <c r="G98" i="14"/>
  <c r="F98" i="14"/>
  <c r="E98" i="14"/>
  <c r="D98" i="14"/>
  <c r="C98" i="14"/>
  <c r="B98" i="14"/>
  <c r="A98" i="14"/>
  <c r="I97" i="14"/>
  <c r="H97" i="14"/>
  <c r="G97" i="14"/>
  <c r="F97" i="14"/>
  <c r="E97" i="14"/>
  <c r="D97" i="14"/>
  <c r="C97" i="14"/>
  <c r="B97" i="14"/>
  <c r="A97" i="14"/>
  <c r="I96" i="14"/>
  <c r="H96" i="14"/>
  <c r="G96" i="14"/>
  <c r="F96" i="14"/>
  <c r="E96" i="14"/>
  <c r="D96" i="14"/>
  <c r="C96" i="14"/>
  <c r="B96" i="14"/>
  <c r="A96" i="14"/>
  <c r="I95" i="14"/>
  <c r="H95" i="14"/>
  <c r="G95" i="14"/>
  <c r="F95" i="14"/>
  <c r="E95" i="14"/>
  <c r="D95" i="14"/>
  <c r="C95" i="14"/>
  <c r="B95" i="14"/>
  <c r="A95" i="14"/>
  <c r="I94" i="14"/>
  <c r="H94" i="14"/>
  <c r="G94" i="14"/>
  <c r="F94" i="14"/>
  <c r="E94" i="14"/>
  <c r="D94" i="14"/>
  <c r="C94" i="14"/>
  <c r="B94" i="14"/>
  <c r="A94" i="14"/>
  <c r="I93" i="14"/>
  <c r="H93" i="14"/>
  <c r="G93" i="14"/>
  <c r="F93" i="14"/>
  <c r="E93" i="14"/>
  <c r="D93" i="14"/>
  <c r="C93" i="14"/>
  <c r="B93" i="14"/>
  <c r="A93" i="14"/>
  <c r="I92" i="14"/>
  <c r="H92" i="14"/>
  <c r="G92" i="14"/>
  <c r="F92" i="14"/>
  <c r="E92" i="14"/>
  <c r="D92" i="14"/>
  <c r="C92" i="14"/>
  <c r="B92" i="14"/>
  <c r="A92" i="14"/>
  <c r="I91" i="14"/>
  <c r="H91" i="14"/>
  <c r="G91" i="14"/>
  <c r="F91" i="14"/>
  <c r="E91" i="14"/>
  <c r="D91" i="14"/>
  <c r="C91" i="14"/>
  <c r="B91" i="14"/>
  <c r="A91" i="14"/>
  <c r="I90" i="14"/>
  <c r="H90" i="14"/>
  <c r="G90" i="14"/>
  <c r="F90" i="14"/>
  <c r="E90" i="14"/>
  <c r="D90" i="14"/>
  <c r="C90" i="14"/>
  <c r="B90" i="14"/>
  <c r="A90" i="14"/>
  <c r="I89" i="14"/>
  <c r="H89" i="14"/>
  <c r="G89" i="14"/>
  <c r="F89" i="14"/>
  <c r="E89" i="14"/>
  <c r="D89" i="14"/>
  <c r="C89" i="14"/>
  <c r="B89" i="14"/>
  <c r="A89" i="14"/>
  <c r="I88" i="14"/>
  <c r="H88" i="14"/>
  <c r="G88" i="14"/>
  <c r="F88" i="14"/>
  <c r="E88" i="14"/>
  <c r="D88" i="14"/>
  <c r="C88" i="14"/>
  <c r="B88" i="14"/>
  <c r="A88" i="14"/>
  <c r="I87" i="14"/>
  <c r="H87" i="14"/>
  <c r="G87" i="14"/>
  <c r="F87" i="14"/>
  <c r="E87" i="14"/>
  <c r="D87" i="14"/>
  <c r="C87" i="14"/>
  <c r="B87" i="14"/>
  <c r="A87" i="14"/>
  <c r="I86" i="14"/>
  <c r="H86" i="14"/>
  <c r="G86" i="14"/>
  <c r="F86" i="14"/>
  <c r="E86" i="14"/>
  <c r="D86" i="14"/>
  <c r="C86" i="14"/>
  <c r="B86" i="14"/>
  <c r="A86" i="14"/>
  <c r="I85" i="14"/>
  <c r="H85" i="14"/>
  <c r="G85" i="14"/>
  <c r="F85" i="14"/>
  <c r="E85" i="14"/>
  <c r="D85" i="14"/>
  <c r="C85" i="14"/>
  <c r="B85" i="14"/>
  <c r="A85" i="14"/>
  <c r="I84" i="14"/>
  <c r="H84" i="14"/>
  <c r="G84" i="14"/>
  <c r="F84" i="14"/>
  <c r="E84" i="14"/>
  <c r="D84" i="14"/>
  <c r="C84" i="14"/>
  <c r="B84" i="14"/>
  <c r="A84" i="14"/>
  <c r="I83" i="14"/>
  <c r="H83" i="14"/>
  <c r="G83" i="14"/>
  <c r="F83" i="14"/>
  <c r="E83" i="14"/>
  <c r="D83" i="14"/>
  <c r="C83" i="14"/>
  <c r="B83" i="14"/>
  <c r="A83" i="14"/>
  <c r="I82" i="14"/>
  <c r="H82" i="14"/>
  <c r="G82" i="14"/>
  <c r="F82" i="14"/>
  <c r="E82" i="14"/>
  <c r="D82" i="14"/>
  <c r="C82" i="14"/>
  <c r="B82" i="14"/>
  <c r="A82" i="14"/>
  <c r="I81" i="14"/>
  <c r="H81" i="14"/>
  <c r="G81" i="14"/>
  <c r="F81" i="14"/>
  <c r="E81" i="14"/>
  <c r="D81" i="14"/>
  <c r="C81" i="14"/>
  <c r="B81" i="14"/>
  <c r="A81" i="14"/>
  <c r="I80" i="14"/>
  <c r="H80" i="14"/>
  <c r="G80" i="14"/>
  <c r="F80" i="14"/>
  <c r="E80" i="14"/>
  <c r="D80" i="14"/>
  <c r="C80" i="14"/>
  <c r="B80" i="14"/>
  <c r="A80" i="14"/>
  <c r="I79" i="14"/>
  <c r="H79" i="14"/>
  <c r="G79" i="14"/>
  <c r="F79" i="14"/>
  <c r="E79" i="14"/>
  <c r="D79" i="14"/>
  <c r="C79" i="14"/>
  <c r="B79" i="14"/>
  <c r="A79" i="14"/>
  <c r="I78" i="14"/>
  <c r="H78" i="14"/>
  <c r="G78" i="14"/>
  <c r="F78" i="14"/>
  <c r="E78" i="14"/>
  <c r="D78" i="14"/>
  <c r="C78" i="14"/>
  <c r="B78" i="14"/>
  <c r="A78" i="14"/>
  <c r="I77" i="14"/>
  <c r="H77" i="14"/>
  <c r="G77" i="14"/>
  <c r="F77" i="14"/>
  <c r="E77" i="14"/>
  <c r="D77" i="14"/>
  <c r="C77" i="14"/>
  <c r="B77" i="14"/>
  <c r="A77" i="14"/>
  <c r="I76" i="14"/>
  <c r="H76" i="14"/>
  <c r="G76" i="14"/>
  <c r="F76" i="14"/>
  <c r="E76" i="14"/>
  <c r="D76" i="14"/>
  <c r="C76" i="14"/>
  <c r="B76" i="14"/>
  <c r="A76" i="14"/>
  <c r="I75" i="14"/>
  <c r="H75" i="14"/>
  <c r="G75" i="14"/>
  <c r="F75" i="14"/>
  <c r="E75" i="14"/>
  <c r="D75" i="14"/>
  <c r="C75" i="14"/>
  <c r="B75" i="14"/>
  <c r="A75" i="14"/>
  <c r="I74" i="14"/>
  <c r="H74" i="14"/>
  <c r="G74" i="14"/>
  <c r="F74" i="14"/>
  <c r="E74" i="14"/>
  <c r="D74" i="14"/>
  <c r="C74" i="14"/>
  <c r="B74" i="14"/>
  <c r="A74" i="14"/>
  <c r="I73" i="14"/>
  <c r="H73" i="14"/>
  <c r="G73" i="14"/>
  <c r="F73" i="14"/>
  <c r="E73" i="14"/>
  <c r="D73" i="14"/>
  <c r="C73" i="14"/>
  <c r="B73" i="14"/>
  <c r="A73" i="14"/>
  <c r="I72" i="14"/>
  <c r="H72" i="14"/>
  <c r="G72" i="14"/>
  <c r="F72" i="14"/>
  <c r="E72" i="14"/>
  <c r="D72" i="14"/>
  <c r="C72" i="14"/>
  <c r="B72" i="14"/>
  <c r="A72" i="14"/>
  <c r="I71" i="14"/>
  <c r="H71" i="14"/>
  <c r="G71" i="14"/>
  <c r="F71" i="14"/>
  <c r="E71" i="14"/>
  <c r="D71" i="14"/>
  <c r="C71" i="14"/>
  <c r="B71" i="14"/>
  <c r="A71" i="14"/>
  <c r="I70" i="14"/>
  <c r="H70" i="14"/>
  <c r="G70" i="14"/>
  <c r="F70" i="14"/>
  <c r="E70" i="14"/>
  <c r="D70" i="14"/>
  <c r="C70" i="14"/>
  <c r="B70" i="14"/>
  <c r="A70" i="14"/>
  <c r="I69" i="14"/>
  <c r="H69" i="14"/>
  <c r="G69" i="14"/>
  <c r="F69" i="14"/>
  <c r="E69" i="14"/>
  <c r="D69" i="14"/>
  <c r="C69" i="14"/>
  <c r="B69" i="14"/>
  <c r="A69" i="14"/>
  <c r="I68" i="14"/>
  <c r="H68" i="14"/>
  <c r="G68" i="14"/>
  <c r="F68" i="14"/>
  <c r="E68" i="14"/>
  <c r="D68" i="14"/>
  <c r="C68" i="14"/>
  <c r="B68" i="14"/>
  <c r="A68" i="14"/>
  <c r="I67" i="14"/>
  <c r="H67" i="14"/>
  <c r="G67" i="14"/>
  <c r="F67" i="14"/>
  <c r="E67" i="14"/>
  <c r="D67" i="14"/>
  <c r="C67" i="14"/>
  <c r="B67" i="14"/>
  <c r="A67" i="14"/>
  <c r="I66" i="14"/>
  <c r="H66" i="14"/>
  <c r="G66" i="14"/>
  <c r="F66" i="14"/>
  <c r="E66" i="14"/>
  <c r="D66" i="14"/>
  <c r="C66" i="14"/>
  <c r="B66" i="14"/>
  <c r="A66" i="14"/>
  <c r="I65" i="14"/>
  <c r="H65" i="14"/>
  <c r="G65" i="14"/>
  <c r="F65" i="14"/>
  <c r="E65" i="14"/>
  <c r="D65" i="14"/>
  <c r="C65" i="14"/>
  <c r="B65" i="14"/>
  <c r="A65" i="14"/>
  <c r="I64" i="14"/>
  <c r="H64" i="14"/>
  <c r="G64" i="14"/>
  <c r="F64" i="14"/>
  <c r="E64" i="14"/>
  <c r="D64" i="14"/>
  <c r="C64" i="14"/>
  <c r="B64" i="14"/>
  <c r="A64" i="14"/>
  <c r="I63" i="14"/>
  <c r="H63" i="14"/>
  <c r="G63" i="14"/>
  <c r="F63" i="14"/>
  <c r="E63" i="14"/>
  <c r="D63" i="14"/>
  <c r="C63" i="14"/>
  <c r="B63" i="14"/>
  <c r="A63" i="14"/>
  <c r="I62" i="14"/>
  <c r="H62" i="14"/>
  <c r="G62" i="14"/>
  <c r="F62" i="14"/>
  <c r="E62" i="14"/>
  <c r="D62" i="14"/>
  <c r="C62" i="14"/>
  <c r="B62" i="14"/>
  <c r="A62" i="14"/>
  <c r="I61" i="14"/>
  <c r="H61" i="14"/>
  <c r="G61" i="14"/>
  <c r="F61" i="14"/>
  <c r="E61" i="14"/>
  <c r="D61" i="14"/>
  <c r="C61" i="14"/>
  <c r="B61" i="14"/>
  <c r="A61" i="14"/>
  <c r="I60" i="14"/>
  <c r="H60" i="14"/>
  <c r="G60" i="14"/>
  <c r="F60" i="14"/>
  <c r="E60" i="14"/>
  <c r="D60" i="14"/>
  <c r="C60" i="14"/>
  <c r="B60" i="14"/>
  <c r="A60" i="14"/>
  <c r="I59" i="14"/>
  <c r="H59" i="14"/>
  <c r="G59" i="14"/>
  <c r="F59" i="14"/>
  <c r="E59" i="14"/>
  <c r="D59" i="14"/>
  <c r="C59" i="14"/>
  <c r="B59" i="14"/>
  <c r="A59" i="14"/>
  <c r="I58" i="14"/>
  <c r="H58" i="14"/>
  <c r="G58" i="14"/>
  <c r="F58" i="14"/>
  <c r="E58" i="14"/>
  <c r="D58" i="14"/>
  <c r="C58" i="14"/>
  <c r="B58" i="14"/>
  <c r="A58" i="14"/>
  <c r="I57" i="14"/>
  <c r="H57" i="14"/>
  <c r="G57" i="14"/>
  <c r="F57" i="14"/>
  <c r="E57" i="14"/>
  <c r="D57" i="14"/>
  <c r="C57" i="14"/>
  <c r="B57" i="14"/>
  <c r="A57" i="14"/>
  <c r="I56" i="14"/>
  <c r="H56" i="14"/>
  <c r="G56" i="14"/>
  <c r="F56" i="14"/>
  <c r="E56" i="14"/>
  <c r="D56" i="14"/>
  <c r="C56" i="14"/>
  <c r="B56" i="14"/>
  <c r="A56" i="14"/>
  <c r="I55" i="14"/>
  <c r="H55" i="14"/>
  <c r="G55" i="14"/>
  <c r="F55" i="14"/>
  <c r="E55" i="14"/>
  <c r="D55" i="14"/>
  <c r="C55" i="14"/>
  <c r="B55" i="14"/>
  <c r="A55" i="14"/>
  <c r="I54" i="14"/>
  <c r="H54" i="14"/>
  <c r="G54" i="14"/>
  <c r="F54" i="14"/>
  <c r="E54" i="14"/>
  <c r="D54" i="14"/>
  <c r="C54" i="14"/>
  <c r="B54" i="14"/>
  <c r="A54" i="14"/>
  <c r="I53" i="14"/>
  <c r="H53" i="14"/>
  <c r="G53" i="14"/>
  <c r="F53" i="14"/>
  <c r="E53" i="14"/>
  <c r="D53" i="14"/>
  <c r="C53" i="14"/>
  <c r="B53" i="14"/>
  <c r="A53" i="14"/>
  <c r="I52" i="14"/>
  <c r="H52" i="14"/>
  <c r="G52" i="14"/>
  <c r="F52" i="14"/>
  <c r="E52" i="14"/>
  <c r="D52" i="14"/>
  <c r="C52" i="14"/>
  <c r="B52" i="14"/>
  <c r="A52" i="14"/>
  <c r="I51" i="14"/>
  <c r="H51" i="14"/>
  <c r="G51" i="14"/>
  <c r="F51" i="14"/>
  <c r="E51" i="14"/>
  <c r="D51" i="14"/>
  <c r="C51" i="14"/>
  <c r="B51" i="14"/>
  <c r="A51" i="14"/>
  <c r="H50" i="14"/>
  <c r="G50" i="14"/>
  <c r="F50" i="14"/>
  <c r="E50" i="14"/>
  <c r="D50" i="14"/>
  <c r="C50" i="14"/>
  <c r="B50" i="14"/>
  <c r="A50" i="14"/>
  <c r="H49" i="14"/>
  <c r="G49" i="14"/>
  <c r="F49" i="14"/>
  <c r="E49" i="14"/>
  <c r="D49" i="14"/>
  <c r="C49" i="14"/>
  <c r="B49" i="14"/>
  <c r="A49" i="14"/>
  <c r="H48" i="14"/>
  <c r="G48" i="14"/>
  <c r="F48" i="14"/>
  <c r="E48" i="14"/>
  <c r="D48" i="14"/>
  <c r="C48" i="14"/>
  <c r="B48" i="14"/>
  <c r="A48" i="14"/>
  <c r="H47" i="14"/>
  <c r="G47" i="14"/>
  <c r="F47" i="14"/>
  <c r="E47" i="14"/>
  <c r="D47" i="14"/>
  <c r="C47" i="14"/>
  <c r="B47" i="14"/>
  <c r="A47" i="14"/>
  <c r="H46" i="14"/>
  <c r="G46" i="14"/>
  <c r="F46" i="14"/>
  <c r="E46" i="14"/>
  <c r="D46" i="14"/>
  <c r="C46" i="14"/>
  <c r="B46" i="14"/>
  <c r="A46" i="14"/>
  <c r="H45" i="14"/>
  <c r="G45" i="14"/>
  <c r="F45" i="14"/>
  <c r="E45" i="14"/>
  <c r="D45" i="14"/>
  <c r="C45" i="14"/>
  <c r="B45" i="14"/>
  <c r="A45" i="14"/>
  <c r="H44" i="14"/>
  <c r="G44" i="14"/>
  <c r="F44" i="14"/>
  <c r="E44" i="14"/>
  <c r="D44" i="14"/>
  <c r="C44" i="14"/>
  <c r="B44" i="14"/>
  <c r="A44" i="14"/>
  <c r="H43" i="14"/>
  <c r="G43" i="14"/>
  <c r="F43" i="14"/>
  <c r="E43" i="14"/>
  <c r="D43" i="14"/>
  <c r="C43" i="14"/>
  <c r="B43" i="14"/>
  <c r="A43" i="14"/>
  <c r="H42" i="14"/>
  <c r="G42" i="14"/>
  <c r="F42" i="14"/>
  <c r="E42" i="14"/>
  <c r="D42" i="14"/>
  <c r="C42" i="14"/>
  <c r="B42" i="14"/>
  <c r="A42" i="14"/>
  <c r="H41" i="14"/>
  <c r="G41" i="14"/>
  <c r="F41" i="14"/>
  <c r="E41" i="14"/>
  <c r="D41" i="14"/>
  <c r="C41" i="14"/>
  <c r="B41" i="14"/>
  <c r="A41" i="14"/>
  <c r="H40" i="14"/>
  <c r="G40" i="14"/>
  <c r="F40" i="14"/>
  <c r="E40" i="14"/>
  <c r="D40" i="14"/>
  <c r="C40" i="14"/>
  <c r="B40" i="14"/>
  <c r="A40" i="14"/>
  <c r="H39" i="14"/>
  <c r="G39" i="14"/>
  <c r="F39" i="14"/>
  <c r="E39" i="14"/>
  <c r="D39" i="14"/>
  <c r="C39" i="14"/>
  <c r="B39" i="14"/>
  <c r="A39" i="14"/>
  <c r="H38" i="14"/>
  <c r="G38" i="14"/>
  <c r="F38" i="14"/>
  <c r="E38" i="14"/>
  <c r="D38" i="14"/>
  <c r="C38" i="14"/>
  <c r="B38" i="14"/>
  <c r="A38" i="14"/>
  <c r="H37" i="14"/>
  <c r="G37" i="14"/>
  <c r="F37" i="14"/>
  <c r="E37" i="14"/>
  <c r="D37" i="14"/>
  <c r="C37" i="14"/>
  <c r="B37" i="14"/>
  <c r="A37" i="14"/>
  <c r="H36" i="14"/>
  <c r="G36" i="14"/>
  <c r="F36" i="14"/>
  <c r="E36" i="14"/>
  <c r="D36" i="14"/>
  <c r="C36" i="14"/>
  <c r="B36" i="14"/>
  <c r="A36" i="14"/>
  <c r="H35" i="14"/>
  <c r="G35" i="14"/>
  <c r="F35" i="14"/>
  <c r="E35" i="14"/>
  <c r="D35" i="14"/>
  <c r="C35" i="14"/>
  <c r="B35" i="14"/>
  <c r="A35" i="14"/>
  <c r="H34" i="14"/>
  <c r="G34" i="14"/>
  <c r="F34" i="14"/>
  <c r="E34" i="14"/>
  <c r="D34" i="14"/>
  <c r="C34" i="14"/>
  <c r="B34" i="14"/>
  <c r="A34" i="14"/>
  <c r="H33" i="14"/>
  <c r="G33" i="14"/>
  <c r="F33" i="14"/>
  <c r="E33" i="14"/>
  <c r="D33" i="14"/>
  <c r="C33" i="14"/>
  <c r="B33" i="14"/>
  <c r="A33" i="14"/>
  <c r="H32" i="14"/>
  <c r="G32" i="14"/>
  <c r="F32" i="14"/>
  <c r="E32" i="14"/>
  <c r="D32" i="14"/>
  <c r="C32" i="14"/>
  <c r="B32" i="14"/>
  <c r="A32" i="14"/>
  <c r="H31" i="14"/>
  <c r="G31" i="14"/>
  <c r="F31" i="14"/>
  <c r="E31" i="14"/>
  <c r="D31" i="14"/>
  <c r="C31" i="14"/>
  <c r="B31" i="14"/>
  <c r="A31" i="14"/>
  <c r="H30" i="14"/>
  <c r="G30" i="14"/>
  <c r="F30" i="14"/>
  <c r="E30" i="14"/>
  <c r="D30" i="14"/>
  <c r="C30" i="14"/>
  <c r="B30" i="14"/>
  <c r="A30" i="14"/>
  <c r="H29" i="14"/>
  <c r="G29" i="14"/>
  <c r="F29" i="14"/>
  <c r="E29" i="14"/>
  <c r="D29" i="14"/>
  <c r="C29" i="14"/>
  <c r="B29" i="14"/>
  <c r="A29" i="14"/>
  <c r="H28" i="14"/>
  <c r="G28" i="14"/>
  <c r="F28" i="14"/>
  <c r="E28" i="14"/>
  <c r="D28" i="14"/>
  <c r="C28" i="14"/>
  <c r="B28" i="14"/>
  <c r="A28" i="14"/>
  <c r="H27" i="14"/>
  <c r="G27" i="14"/>
  <c r="F27" i="14"/>
  <c r="E27" i="14"/>
  <c r="D27" i="14"/>
  <c r="C27" i="14"/>
  <c r="B27" i="14"/>
  <c r="A27" i="14"/>
  <c r="H26" i="14"/>
  <c r="G26" i="14"/>
  <c r="F26" i="14"/>
  <c r="E26" i="14"/>
  <c r="D26" i="14"/>
  <c r="C26" i="14"/>
  <c r="B26" i="14"/>
  <c r="A26" i="14"/>
  <c r="H25" i="14"/>
  <c r="G25" i="14"/>
  <c r="F25" i="14"/>
  <c r="E25" i="14"/>
  <c r="D25" i="14"/>
  <c r="C25" i="14"/>
  <c r="B25" i="14"/>
  <c r="A25" i="14"/>
  <c r="H24" i="14"/>
  <c r="G24" i="14"/>
  <c r="F24" i="14"/>
  <c r="E24" i="14"/>
  <c r="D24" i="14"/>
  <c r="C24" i="14"/>
  <c r="B24" i="14"/>
  <c r="A24" i="14"/>
  <c r="H23" i="14"/>
  <c r="G23" i="14"/>
  <c r="F23" i="14"/>
  <c r="E23" i="14"/>
  <c r="D23" i="14"/>
  <c r="C23" i="14"/>
  <c r="B23" i="14"/>
  <c r="A23" i="14"/>
  <c r="H22" i="14"/>
  <c r="G22" i="14"/>
  <c r="F22" i="14"/>
  <c r="E22" i="14"/>
  <c r="D22" i="14"/>
  <c r="C22" i="14"/>
  <c r="B22" i="14"/>
  <c r="A22" i="14"/>
  <c r="H21" i="14"/>
  <c r="G21" i="14"/>
  <c r="F21" i="14"/>
  <c r="E21" i="14"/>
  <c r="D21" i="14"/>
  <c r="C21" i="14"/>
  <c r="B21" i="14"/>
  <c r="A21" i="14"/>
  <c r="H20" i="14"/>
  <c r="G20" i="14"/>
  <c r="F20" i="14"/>
  <c r="E20" i="14"/>
  <c r="D20" i="14"/>
  <c r="C20" i="14"/>
  <c r="B20" i="14"/>
  <c r="A20" i="14"/>
  <c r="H19" i="14"/>
  <c r="G19" i="14"/>
  <c r="F19" i="14"/>
  <c r="E19" i="14"/>
  <c r="D19" i="14"/>
  <c r="C19" i="14"/>
  <c r="B19" i="14"/>
  <c r="A19" i="14"/>
  <c r="H18" i="14"/>
  <c r="G18" i="14"/>
  <c r="F18" i="14"/>
  <c r="E18" i="14"/>
  <c r="D18" i="14"/>
  <c r="C18" i="14"/>
  <c r="B18" i="14"/>
  <c r="A18" i="14"/>
  <c r="H17" i="14"/>
  <c r="G17" i="14"/>
  <c r="F17" i="14"/>
  <c r="E17" i="14"/>
  <c r="D17" i="14"/>
  <c r="C17" i="14"/>
  <c r="B17" i="14"/>
  <c r="A17" i="14"/>
  <c r="H16" i="14"/>
  <c r="G16" i="14"/>
  <c r="F16" i="14"/>
  <c r="E16" i="14"/>
  <c r="D16" i="14"/>
  <c r="C16" i="14"/>
  <c r="B16" i="14"/>
  <c r="A16" i="14"/>
  <c r="H15" i="14"/>
  <c r="G15" i="14"/>
  <c r="F15" i="14"/>
  <c r="E15" i="14"/>
  <c r="D15" i="14"/>
  <c r="C15" i="14"/>
  <c r="B15" i="14"/>
  <c r="A15" i="14"/>
  <c r="H14" i="14"/>
  <c r="G14" i="14"/>
  <c r="F14" i="14"/>
  <c r="E14" i="14"/>
  <c r="D14" i="14"/>
  <c r="C14" i="14"/>
  <c r="B14" i="14"/>
  <c r="A14" i="14"/>
  <c r="H13" i="14"/>
  <c r="G13" i="14"/>
  <c r="F13" i="14"/>
  <c r="E13" i="14"/>
  <c r="D13" i="14"/>
  <c r="C13" i="14"/>
  <c r="B13" i="14"/>
  <c r="A13" i="14"/>
  <c r="H12" i="14"/>
  <c r="G12" i="14"/>
  <c r="F12" i="14"/>
  <c r="E12" i="14"/>
  <c r="D12" i="14"/>
  <c r="C12" i="14"/>
  <c r="B12" i="14"/>
  <c r="A12" i="14"/>
  <c r="H11" i="14"/>
  <c r="G11" i="14"/>
  <c r="F11" i="14"/>
  <c r="E11" i="14"/>
  <c r="D11" i="14"/>
  <c r="C11" i="14"/>
  <c r="B11" i="14"/>
  <c r="A11" i="14"/>
  <c r="H10" i="14"/>
  <c r="G10" i="14"/>
  <c r="F10" i="14"/>
  <c r="E10" i="14"/>
  <c r="D10" i="14"/>
  <c r="C10" i="14"/>
  <c r="B10" i="14"/>
  <c r="A10" i="14"/>
  <c r="H9" i="14"/>
  <c r="G9" i="14"/>
  <c r="F9" i="14"/>
  <c r="E9" i="14"/>
  <c r="D9" i="14"/>
  <c r="C9" i="14"/>
  <c r="B9" i="14"/>
  <c r="A9" i="14"/>
  <c r="H8" i="14"/>
  <c r="G8" i="14"/>
  <c r="F8" i="14"/>
  <c r="E8" i="14"/>
  <c r="D8" i="14"/>
  <c r="C8" i="14"/>
  <c r="B8" i="14"/>
  <c r="A8" i="14"/>
  <c r="H7" i="14"/>
  <c r="G7" i="14"/>
  <c r="F7" i="14"/>
  <c r="E7" i="14"/>
  <c r="D7" i="14"/>
  <c r="C7" i="14"/>
  <c r="B7" i="14"/>
  <c r="A7" i="14"/>
  <c r="H6" i="14"/>
  <c r="G6" i="14"/>
  <c r="F6" i="14"/>
  <c r="E6" i="14"/>
  <c r="D6" i="14"/>
  <c r="C6" i="14"/>
  <c r="B6" i="14"/>
  <c r="A6" i="14"/>
  <c r="H5" i="14"/>
  <c r="G5" i="14"/>
  <c r="F5" i="14"/>
  <c r="E5" i="14"/>
  <c r="D5" i="14"/>
  <c r="C5" i="14"/>
  <c r="B5" i="14"/>
  <c r="A5" i="14"/>
  <c r="H4" i="14"/>
  <c r="G4" i="14"/>
  <c r="F4" i="14"/>
  <c r="E4" i="14"/>
  <c r="D4" i="14"/>
  <c r="C4" i="14"/>
  <c r="B4" i="14"/>
  <c r="A4" i="14"/>
  <c r="H3" i="14"/>
  <c r="G3" i="14"/>
  <c r="F3" i="14"/>
  <c r="E3" i="14"/>
  <c r="D3" i="14"/>
  <c r="C3" i="14"/>
  <c r="B3" i="14"/>
  <c r="A3" i="14"/>
  <c r="H2" i="14"/>
  <c r="G2" i="14"/>
  <c r="F2" i="14"/>
  <c r="E2" i="14"/>
  <c r="D2" i="14"/>
  <c r="C2" i="14"/>
  <c r="B2" i="14"/>
  <c r="A2" i="14"/>
  <c r="S1" i="14"/>
  <c r="AC1" i="14" s="1"/>
  <c r="R1" i="14"/>
  <c r="AB1" i="14" s="1"/>
  <c r="Q1" i="14"/>
  <c r="AA1" i="14" s="1"/>
  <c r="P1" i="14"/>
  <c r="Z1" i="14" s="1"/>
  <c r="O1" i="14"/>
  <c r="Y1" i="14" s="1"/>
  <c r="N1" i="14"/>
  <c r="X1" i="14" s="1"/>
  <c r="M1" i="14"/>
  <c r="W1" i="14" s="1"/>
  <c r="L1" i="14"/>
  <c r="V1" i="14" s="1"/>
  <c r="K1" i="14"/>
  <c r="U1" i="14" s="1"/>
  <c r="A196" i="13"/>
  <c r="A192" i="13"/>
  <c r="A191" i="13"/>
  <c r="A190" i="13"/>
  <c r="I189" i="13"/>
  <c r="H189" i="13"/>
  <c r="G189" i="13"/>
  <c r="F189" i="13"/>
  <c r="E189" i="13"/>
  <c r="D189" i="13"/>
  <c r="C189" i="13"/>
  <c r="B189" i="13"/>
  <c r="A189" i="13"/>
  <c r="I188" i="13"/>
  <c r="H188" i="13"/>
  <c r="G188" i="13"/>
  <c r="F188" i="13"/>
  <c r="E188" i="13"/>
  <c r="D188" i="13"/>
  <c r="C188" i="13"/>
  <c r="B188" i="13"/>
  <c r="A188" i="13"/>
  <c r="I187" i="13"/>
  <c r="H187" i="13"/>
  <c r="G187" i="13"/>
  <c r="F187" i="13"/>
  <c r="E187" i="13"/>
  <c r="D187" i="13"/>
  <c r="C187" i="13"/>
  <c r="B187" i="13"/>
  <c r="A187" i="13"/>
  <c r="I186" i="13"/>
  <c r="H186" i="13"/>
  <c r="G186" i="13"/>
  <c r="F186" i="13"/>
  <c r="E186" i="13"/>
  <c r="D186" i="13"/>
  <c r="C186" i="13"/>
  <c r="B186" i="13"/>
  <c r="A186" i="13"/>
  <c r="I185" i="13"/>
  <c r="H185" i="13"/>
  <c r="G185" i="13"/>
  <c r="F185" i="13"/>
  <c r="E185" i="13"/>
  <c r="D185" i="13"/>
  <c r="C185" i="13"/>
  <c r="B185" i="13"/>
  <c r="A185" i="13"/>
  <c r="I184" i="13"/>
  <c r="H184" i="13"/>
  <c r="G184" i="13"/>
  <c r="F184" i="13"/>
  <c r="E184" i="13"/>
  <c r="D184" i="13"/>
  <c r="C184" i="13"/>
  <c r="B184" i="13"/>
  <c r="A184" i="13"/>
  <c r="I183" i="13"/>
  <c r="H183" i="13"/>
  <c r="G183" i="13"/>
  <c r="F183" i="13"/>
  <c r="E183" i="13"/>
  <c r="D183" i="13"/>
  <c r="C183" i="13"/>
  <c r="B183" i="13"/>
  <c r="A183" i="13"/>
  <c r="I182" i="13"/>
  <c r="H182" i="13"/>
  <c r="G182" i="13"/>
  <c r="F182" i="13"/>
  <c r="E182" i="13"/>
  <c r="D182" i="13"/>
  <c r="C182" i="13"/>
  <c r="B182" i="13"/>
  <c r="A182" i="13"/>
  <c r="I181" i="13"/>
  <c r="H181" i="13"/>
  <c r="G181" i="13"/>
  <c r="F181" i="13"/>
  <c r="E181" i="13"/>
  <c r="D181" i="13"/>
  <c r="C181" i="13"/>
  <c r="B181" i="13"/>
  <c r="A181" i="13"/>
  <c r="I180" i="13"/>
  <c r="H180" i="13"/>
  <c r="G180" i="13"/>
  <c r="F180" i="13"/>
  <c r="E180" i="13"/>
  <c r="D180" i="13"/>
  <c r="C180" i="13"/>
  <c r="B180" i="13"/>
  <c r="A180" i="13"/>
  <c r="I179" i="13"/>
  <c r="H179" i="13"/>
  <c r="G179" i="13"/>
  <c r="F179" i="13"/>
  <c r="E179" i="13"/>
  <c r="D179" i="13"/>
  <c r="C179" i="13"/>
  <c r="B179" i="13"/>
  <c r="A179" i="13"/>
  <c r="I178" i="13"/>
  <c r="H178" i="13"/>
  <c r="G178" i="13"/>
  <c r="F178" i="13"/>
  <c r="E178" i="13"/>
  <c r="D178" i="13"/>
  <c r="C178" i="13"/>
  <c r="B178" i="13"/>
  <c r="A178" i="13"/>
  <c r="I177" i="13"/>
  <c r="H177" i="13"/>
  <c r="G177" i="13"/>
  <c r="F177" i="13"/>
  <c r="E177" i="13"/>
  <c r="D177" i="13"/>
  <c r="C177" i="13"/>
  <c r="B177" i="13"/>
  <c r="A177" i="13"/>
  <c r="I176" i="13"/>
  <c r="H176" i="13"/>
  <c r="G176" i="13"/>
  <c r="F176" i="13"/>
  <c r="E176" i="13"/>
  <c r="D176" i="13"/>
  <c r="C176" i="13"/>
  <c r="B176" i="13"/>
  <c r="A176" i="13"/>
  <c r="I175" i="13"/>
  <c r="H175" i="13"/>
  <c r="G175" i="13"/>
  <c r="F175" i="13"/>
  <c r="E175" i="13"/>
  <c r="D175" i="13"/>
  <c r="C175" i="13"/>
  <c r="B175" i="13"/>
  <c r="A175" i="13"/>
  <c r="I174" i="13"/>
  <c r="H174" i="13"/>
  <c r="G174" i="13"/>
  <c r="F174" i="13"/>
  <c r="E174" i="13"/>
  <c r="D174" i="13"/>
  <c r="C174" i="13"/>
  <c r="B174" i="13"/>
  <c r="A174" i="13"/>
  <c r="I173" i="13"/>
  <c r="H173" i="13"/>
  <c r="G173" i="13"/>
  <c r="F173" i="13"/>
  <c r="E173" i="13"/>
  <c r="D173" i="13"/>
  <c r="C173" i="13"/>
  <c r="B173" i="13"/>
  <c r="A173" i="13"/>
  <c r="I172" i="13"/>
  <c r="H172" i="13"/>
  <c r="G172" i="13"/>
  <c r="F172" i="13"/>
  <c r="E172" i="13"/>
  <c r="D172" i="13"/>
  <c r="C172" i="13"/>
  <c r="B172" i="13"/>
  <c r="A172" i="13"/>
  <c r="I171" i="13"/>
  <c r="H171" i="13"/>
  <c r="G171" i="13"/>
  <c r="F171" i="13"/>
  <c r="E171" i="13"/>
  <c r="D171" i="13"/>
  <c r="C171" i="13"/>
  <c r="B171" i="13"/>
  <c r="A171" i="13"/>
  <c r="I170" i="13"/>
  <c r="H170" i="13"/>
  <c r="G170" i="13"/>
  <c r="F170" i="13"/>
  <c r="E170" i="13"/>
  <c r="D170" i="13"/>
  <c r="C170" i="13"/>
  <c r="B170" i="13"/>
  <c r="A170" i="13"/>
  <c r="I169" i="13"/>
  <c r="H169" i="13"/>
  <c r="G169" i="13"/>
  <c r="F169" i="13"/>
  <c r="E169" i="13"/>
  <c r="D169" i="13"/>
  <c r="C169" i="13"/>
  <c r="B169" i="13"/>
  <c r="A169" i="13"/>
  <c r="I168" i="13"/>
  <c r="H168" i="13"/>
  <c r="G168" i="13"/>
  <c r="F168" i="13"/>
  <c r="E168" i="13"/>
  <c r="D168" i="13"/>
  <c r="C168" i="13"/>
  <c r="B168" i="13"/>
  <c r="A168" i="13"/>
  <c r="I167" i="13"/>
  <c r="H167" i="13"/>
  <c r="G167" i="13"/>
  <c r="F167" i="13"/>
  <c r="E167" i="13"/>
  <c r="D167" i="13"/>
  <c r="C167" i="13"/>
  <c r="B167" i="13"/>
  <c r="A167" i="13"/>
  <c r="I166" i="13"/>
  <c r="H166" i="13"/>
  <c r="G166" i="13"/>
  <c r="F166" i="13"/>
  <c r="E166" i="13"/>
  <c r="D166" i="13"/>
  <c r="C166" i="13"/>
  <c r="B166" i="13"/>
  <c r="A166" i="13"/>
  <c r="I165" i="13"/>
  <c r="H165" i="13"/>
  <c r="G165" i="13"/>
  <c r="F165" i="13"/>
  <c r="E165" i="13"/>
  <c r="D165" i="13"/>
  <c r="C165" i="13"/>
  <c r="B165" i="13"/>
  <c r="A165" i="13"/>
  <c r="I164" i="13"/>
  <c r="H164" i="13"/>
  <c r="G164" i="13"/>
  <c r="F164" i="13"/>
  <c r="E164" i="13"/>
  <c r="D164" i="13"/>
  <c r="C164" i="13"/>
  <c r="B164" i="13"/>
  <c r="A164" i="13"/>
  <c r="I163" i="13"/>
  <c r="H163" i="13"/>
  <c r="G163" i="13"/>
  <c r="F163" i="13"/>
  <c r="E163" i="13"/>
  <c r="D163" i="13"/>
  <c r="C163" i="13"/>
  <c r="B163" i="13"/>
  <c r="A163" i="13"/>
  <c r="I162" i="13"/>
  <c r="H162" i="13"/>
  <c r="G162" i="13"/>
  <c r="F162" i="13"/>
  <c r="E162" i="13"/>
  <c r="D162" i="13"/>
  <c r="C162" i="13"/>
  <c r="B162" i="13"/>
  <c r="A162" i="13"/>
  <c r="I161" i="13"/>
  <c r="H161" i="13"/>
  <c r="G161" i="13"/>
  <c r="F161" i="13"/>
  <c r="E161" i="13"/>
  <c r="D161" i="13"/>
  <c r="C161" i="13"/>
  <c r="B161" i="13"/>
  <c r="A161" i="13"/>
  <c r="I160" i="13"/>
  <c r="H160" i="13"/>
  <c r="G160" i="13"/>
  <c r="F160" i="13"/>
  <c r="E160" i="13"/>
  <c r="D160" i="13"/>
  <c r="C160" i="13"/>
  <c r="B160" i="13"/>
  <c r="A160" i="13"/>
  <c r="I159" i="13"/>
  <c r="H159" i="13"/>
  <c r="G159" i="13"/>
  <c r="F159" i="13"/>
  <c r="E159" i="13"/>
  <c r="D159" i="13"/>
  <c r="C159" i="13"/>
  <c r="B159" i="13"/>
  <c r="A159" i="13"/>
  <c r="I158" i="13"/>
  <c r="H158" i="13"/>
  <c r="G158" i="13"/>
  <c r="F158" i="13"/>
  <c r="E158" i="13"/>
  <c r="D158" i="13"/>
  <c r="C158" i="13"/>
  <c r="B158" i="13"/>
  <c r="A158" i="13"/>
  <c r="I157" i="13"/>
  <c r="H157" i="13"/>
  <c r="G157" i="13"/>
  <c r="F157" i="13"/>
  <c r="E157" i="13"/>
  <c r="D157" i="13"/>
  <c r="C157" i="13"/>
  <c r="B157" i="13"/>
  <c r="A157" i="13"/>
  <c r="I156" i="13"/>
  <c r="H156" i="13"/>
  <c r="G156" i="13"/>
  <c r="F156" i="13"/>
  <c r="E156" i="13"/>
  <c r="D156" i="13"/>
  <c r="C156" i="13"/>
  <c r="B156" i="13"/>
  <c r="A156" i="13"/>
  <c r="I155" i="13"/>
  <c r="H155" i="13"/>
  <c r="G155" i="13"/>
  <c r="F155" i="13"/>
  <c r="E155" i="13"/>
  <c r="D155" i="13"/>
  <c r="C155" i="13"/>
  <c r="B155" i="13"/>
  <c r="A155" i="13"/>
  <c r="I154" i="13"/>
  <c r="H154" i="13"/>
  <c r="G154" i="13"/>
  <c r="F154" i="13"/>
  <c r="E154" i="13"/>
  <c r="D154" i="13"/>
  <c r="C154" i="13"/>
  <c r="B154" i="13"/>
  <c r="A154" i="13"/>
  <c r="I153" i="13"/>
  <c r="H153" i="13"/>
  <c r="G153" i="13"/>
  <c r="F153" i="13"/>
  <c r="E153" i="13"/>
  <c r="D153" i="13"/>
  <c r="C153" i="13"/>
  <c r="B153" i="13"/>
  <c r="A153" i="13"/>
  <c r="I152" i="13"/>
  <c r="H152" i="13"/>
  <c r="G152" i="13"/>
  <c r="F152" i="13"/>
  <c r="E152" i="13"/>
  <c r="D152" i="13"/>
  <c r="C152" i="13"/>
  <c r="B152" i="13"/>
  <c r="A152" i="13"/>
  <c r="I151" i="13"/>
  <c r="H151" i="13"/>
  <c r="G151" i="13"/>
  <c r="F151" i="13"/>
  <c r="E151" i="13"/>
  <c r="D151" i="13"/>
  <c r="C151" i="13"/>
  <c r="B151" i="13"/>
  <c r="A151" i="13"/>
  <c r="I150" i="13"/>
  <c r="H150" i="13"/>
  <c r="G150" i="13"/>
  <c r="F150" i="13"/>
  <c r="E150" i="13"/>
  <c r="D150" i="13"/>
  <c r="C150" i="13"/>
  <c r="B150" i="13"/>
  <c r="A150" i="13"/>
  <c r="I149" i="13"/>
  <c r="H149" i="13"/>
  <c r="G149" i="13"/>
  <c r="F149" i="13"/>
  <c r="E149" i="13"/>
  <c r="D149" i="13"/>
  <c r="C149" i="13"/>
  <c r="B149" i="13"/>
  <c r="A149" i="13"/>
  <c r="I148" i="13"/>
  <c r="H148" i="13"/>
  <c r="G148" i="13"/>
  <c r="F148" i="13"/>
  <c r="E148" i="13"/>
  <c r="D148" i="13"/>
  <c r="C148" i="13"/>
  <c r="B148" i="13"/>
  <c r="A148" i="13"/>
  <c r="I147" i="13"/>
  <c r="H147" i="13"/>
  <c r="G147" i="13"/>
  <c r="F147" i="13"/>
  <c r="E147" i="13"/>
  <c r="D147" i="13"/>
  <c r="C147" i="13"/>
  <c r="B147" i="13"/>
  <c r="A147" i="13"/>
  <c r="I146" i="13"/>
  <c r="H146" i="13"/>
  <c r="G146" i="13"/>
  <c r="F146" i="13"/>
  <c r="E146" i="13"/>
  <c r="D146" i="13"/>
  <c r="C146" i="13"/>
  <c r="B146" i="13"/>
  <c r="A146" i="13"/>
  <c r="I145" i="13"/>
  <c r="H145" i="13"/>
  <c r="G145" i="13"/>
  <c r="F145" i="13"/>
  <c r="E145" i="13"/>
  <c r="D145" i="13"/>
  <c r="C145" i="13"/>
  <c r="B145" i="13"/>
  <c r="A145" i="13"/>
  <c r="I144" i="13"/>
  <c r="H144" i="13"/>
  <c r="G144" i="13"/>
  <c r="F144" i="13"/>
  <c r="E144" i="13"/>
  <c r="D144" i="13"/>
  <c r="C144" i="13"/>
  <c r="B144" i="13"/>
  <c r="A144" i="13"/>
  <c r="I143" i="13"/>
  <c r="H143" i="13"/>
  <c r="G143" i="13"/>
  <c r="F143" i="13"/>
  <c r="E143" i="13"/>
  <c r="D143" i="13"/>
  <c r="C143" i="13"/>
  <c r="B143" i="13"/>
  <c r="A143" i="13"/>
  <c r="I142" i="13"/>
  <c r="H142" i="13"/>
  <c r="G142" i="13"/>
  <c r="F142" i="13"/>
  <c r="E142" i="13"/>
  <c r="D142" i="13"/>
  <c r="C142" i="13"/>
  <c r="B142" i="13"/>
  <c r="A142" i="13"/>
  <c r="I141" i="13"/>
  <c r="H141" i="13"/>
  <c r="G141" i="13"/>
  <c r="F141" i="13"/>
  <c r="E141" i="13"/>
  <c r="D141" i="13"/>
  <c r="C141" i="13"/>
  <c r="B141" i="13"/>
  <c r="A141" i="13"/>
  <c r="I140" i="13"/>
  <c r="H140" i="13"/>
  <c r="G140" i="13"/>
  <c r="F140" i="13"/>
  <c r="E140" i="13"/>
  <c r="D140" i="13"/>
  <c r="C140" i="13"/>
  <c r="B140" i="13"/>
  <c r="A140" i="13"/>
  <c r="I139" i="13"/>
  <c r="H139" i="13"/>
  <c r="G139" i="13"/>
  <c r="F139" i="13"/>
  <c r="E139" i="13"/>
  <c r="D139" i="13"/>
  <c r="C139" i="13"/>
  <c r="B139" i="13"/>
  <c r="A139" i="13"/>
  <c r="I138" i="13"/>
  <c r="H138" i="13"/>
  <c r="G138" i="13"/>
  <c r="F138" i="13"/>
  <c r="E138" i="13"/>
  <c r="D138" i="13"/>
  <c r="C138" i="13"/>
  <c r="B138" i="13"/>
  <c r="A138" i="13"/>
  <c r="I137" i="13"/>
  <c r="H137" i="13"/>
  <c r="G137" i="13"/>
  <c r="F137" i="13"/>
  <c r="E137" i="13"/>
  <c r="D137" i="13"/>
  <c r="C137" i="13"/>
  <c r="B137" i="13"/>
  <c r="A137" i="13"/>
  <c r="I136" i="13"/>
  <c r="H136" i="13"/>
  <c r="G136" i="13"/>
  <c r="F136" i="13"/>
  <c r="E136" i="13"/>
  <c r="D136" i="13"/>
  <c r="C136" i="13"/>
  <c r="B136" i="13"/>
  <c r="A136" i="13"/>
  <c r="I135" i="13"/>
  <c r="H135" i="13"/>
  <c r="G135" i="13"/>
  <c r="F135" i="13"/>
  <c r="E135" i="13"/>
  <c r="D135" i="13"/>
  <c r="C135" i="13"/>
  <c r="B135" i="13"/>
  <c r="A135" i="13"/>
  <c r="I134" i="13"/>
  <c r="H134" i="13"/>
  <c r="G134" i="13"/>
  <c r="F134" i="13"/>
  <c r="E134" i="13"/>
  <c r="D134" i="13"/>
  <c r="C134" i="13"/>
  <c r="B134" i="13"/>
  <c r="A134" i="13"/>
  <c r="I133" i="13"/>
  <c r="H133" i="13"/>
  <c r="G133" i="13"/>
  <c r="F133" i="13"/>
  <c r="E133" i="13"/>
  <c r="D133" i="13"/>
  <c r="C133" i="13"/>
  <c r="B133" i="13"/>
  <c r="A133" i="13"/>
  <c r="I132" i="13"/>
  <c r="H132" i="13"/>
  <c r="G132" i="13"/>
  <c r="F132" i="13"/>
  <c r="E132" i="13"/>
  <c r="D132" i="13"/>
  <c r="C132" i="13"/>
  <c r="B132" i="13"/>
  <c r="A132" i="13"/>
  <c r="I131" i="13"/>
  <c r="H131" i="13"/>
  <c r="G131" i="13"/>
  <c r="F131" i="13"/>
  <c r="E131" i="13"/>
  <c r="D131" i="13"/>
  <c r="C131" i="13"/>
  <c r="B131" i="13"/>
  <c r="A131" i="13"/>
  <c r="I130" i="13"/>
  <c r="H130" i="13"/>
  <c r="G130" i="13"/>
  <c r="F130" i="13"/>
  <c r="E130" i="13"/>
  <c r="D130" i="13"/>
  <c r="C130" i="13"/>
  <c r="B130" i="13"/>
  <c r="A130" i="13"/>
  <c r="I129" i="13"/>
  <c r="H129" i="13"/>
  <c r="G129" i="13"/>
  <c r="F129" i="13"/>
  <c r="E129" i="13"/>
  <c r="D129" i="13"/>
  <c r="C129" i="13"/>
  <c r="B129" i="13"/>
  <c r="A129" i="13"/>
  <c r="I128" i="13"/>
  <c r="H128" i="13"/>
  <c r="G128" i="13"/>
  <c r="F128" i="13"/>
  <c r="E128" i="13"/>
  <c r="D128" i="13"/>
  <c r="C128" i="13"/>
  <c r="B128" i="13"/>
  <c r="A128" i="13"/>
  <c r="I127" i="13"/>
  <c r="H127" i="13"/>
  <c r="G127" i="13"/>
  <c r="F127" i="13"/>
  <c r="E127" i="13"/>
  <c r="D127" i="13"/>
  <c r="C127" i="13"/>
  <c r="B127" i="13"/>
  <c r="A127" i="13"/>
  <c r="I126" i="13"/>
  <c r="H126" i="13"/>
  <c r="G126" i="13"/>
  <c r="F126" i="13"/>
  <c r="E126" i="13"/>
  <c r="D126" i="13"/>
  <c r="C126" i="13"/>
  <c r="B126" i="13"/>
  <c r="A126" i="13"/>
  <c r="I125" i="13"/>
  <c r="H125" i="13"/>
  <c r="G125" i="13"/>
  <c r="F125" i="13"/>
  <c r="E125" i="13"/>
  <c r="D125" i="13"/>
  <c r="C125" i="13"/>
  <c r="B125" i="13"/>
  <c r="A125" i="13"/>
  <c r="I124" i="13"/>
  <c r="H124" i="13"/>
  <c r="G124" i="13"/>
  <c r="F124" i="13"/>
  <c r="E124" i="13"/>
  <c r="D124" i="13"/>
  <c r="C124" i="13"/>
  <c r="B124" i="13"/>
  <c r="A124" i="13"/>
  <c r="I123" i="13"/>
  <c r="H123" i="13"/>
  <c r="G123" i="13"/>
  <c r="F123" i="13"/>
  <c r="E123" i="13"/>
  <c r="D123" i="13"/>
  <c r="C123" i="13"/>
  <c r="B123" i="13"/>
  <c r="A123" i="13"/>
  <c r="I122" i="13"/>
  <c r="H122" i="13"/>
  <c r="G122" i="13"/>
  <c r="F122" i="13"/>
  <c r="E122" i="13"/>
  <c r="D122" i="13"/>
  <c r="C122" i="13"/>
  <c r="B122" i="13"/>
  <c r="A122" i="13"/>
  <c r="I121" i="13"/>
  <c r="H121" i="13"/>
  <c r="G121" i="13"/>
  <c r="F121" i="13"/>
  <c r="E121" i="13"/>
  <c r="D121" i="13"/>
  <c r="C121" i="13"/>
  <c r="B121" i="13"/>
  <c r="A121" i="13"/>
  <c r="I120" i="13"/>
  <c r="H120" i="13"/>
  <c r="G120" i="13"/>
  <c r="F120" i="13"/>
  <c r="E120" i="13"/>
  <c r="D120" i="13"/>
  <c r="C120" i="13"/>
  <c r="B120" i="13"/>
  <c r="A120" i="13"/>
  <c r="I119" i="13"/>
  <c r="H119" i="13"/>
  <c r="G119" i="13"/>
  <c r="F119" i="13"/>
  <c r="E119" i="13"/>
  <c r="D119" i="13"/>
  <c r="C119" i="13"/>
  <c r="B119" i="13"/>
  <c r="A119" i="13"/>
  <c r="I118" i="13"/>
  <c r="H118" i="13"/>
  <c r="G118" i="13"/>
  <c r="F118" i="13"/>
  <c r="E118" i="13"/>
  <c r="D118" i="13"/>
  <c r="C118" i="13"/>
  <c r="B118" i="13"/>
  <c r="A118" i="13"/>
  <c r="I117" i="13"/>
  <c r="H117" i="13"/>
  <c r="G117" i="13"/>
  <c r="F117" i="13"/>
  <c r="E117" i="13"/>
  <c r="D117" i="13"/>
  <c r="C117" i="13"/>
  <c r="B117" i="13"/>
  <c r="A117" i="13"/>
  <c r="I116" i="13"/>
  <c r="H116" i="13"/>
  <c r="G116" i="13"/>
  <c r="F116" i="13"/>
  <c r="E116" i="13"/>
  <c r="D116" i="13"/>
  <c r="C116" i="13"/>
  <c r="B116" i="13"/>
  <c r="A116" i="13"/>
  <c r="I115" i="13"/>
  <c r="H115" i="13"/>
  <c r="G115" i="13"/>
  <c r="F115" i="13"/>
  <c r="E115" i="13"/>
  <c r="D115" i="13"/>
  <c r="C115" i="13"/>
  <c r="B115" i="13"/>
  <c r="A115" i="13"/>
  <c r="I114" i="13"/>
  <c r="H114" i="13"/>
  <c r="G114" i="13"/>
  <c r="F114" i="13"/>
  <c r="E114" i="13"/>
  <c r="D114" i="13"/>
  <c r="C114" i="13"/>
  <c r="B114" i="13"/>
  <c r="A114" i="13"/>
  <c r="I113" i="13"/>
  <c r="H113" i="13"/>
  <c r="G113" i="13"/>
  <c r="F113" i="13"/>
  <c r="E113" i="13"/>
  <c r="D113" i="13"/>
  <c r="C113" i="13"/>
  <c r="B113" i="13"/>
  <c r="A113" i="13"/>
  <c r="I112" i="13"/>
  <c r="H112" i="13"/>
  <c r="G112" i="13"/>
  <c r="F112" i="13"/>
  <c r="E112" i="13"/>
  <c r="D112" i="13"/>
  <c r="C112" i="13"/>
  <c r="B112" i="13"/>
  <c r="A112" i="13"/>
  <c r="I111" i="13"/>
  <c r="H111" i="13"/>
  <c r="G111" i="13"/>
  <c r="F111" i="13"/>
  <c r="E111" i="13"/>
  <c r="D111" i="13"/>
  <c r="C111" i="13"/>
  <c r="B111" i="13"/>
  <c r="A111" i="13"/>
  <c r="I110" i="13"/>
  <c r="H110" i="13"/>
  <c r="G110" i="13"/>
  <c r="F110" i="13"/>
  <c r="E110" i="13"/>
  <c r="D110" i="13"/>
  <c r="C110" i="13"/>
  <c r="B110" i="13"/>
  <c r="A110" i="13"/>
  <c r="I109" i="13"/>
  <c r="H109" i="13"/>
  <c r="G109" i="13"/>
  <c r="F109" i="13"/>
  <c r="E109" i="13"/>
  <c r="D109" i="13"/>
  <c r="C109" i="13"/>
  <c r="B109" i="13"/>
  <c r="A109" i="13"/>
  <c r="I108" i="13"/>
  <c r="H108" i="13"/>
  <c r="G108" i="13"/>
  <c r="F108" i="13"/>
  <c r="E108" i="13"/>
  <c r="D108" i="13"/>
  <c r="C108" i="13"/>
  <c r="B108" i="13"/>
  <c r="A108" i="13"/>
  <c r="I107" i="13"/>
  <c r="H107" i="13"/>
  <c r="G107" i="13"/>
  <c r="F107" i="13"/>
  <c r="E107" i="13"/>
  <c r="D107" i="13"/>
  <c r="C107" i="13"/>
  <c r="B107" i="13"/>
  <c r="A107" i="13"/>
  <c r="I106" i="13"/>
  <c r="H106" i="13"/>
  <c r="G106" i="13"/>
  <c r="F106" i="13"/>
  <c r="E106" i="13"/>
  <c r="D106" i="13"/>
  <c r="C106" i="13"/>
  <c r="B106" i="13"/>
  <c r="A106" i="13"/>
  <c r="I105" i="13"/>
  <c r="H105" i="13"/>
  <c r="G105" i="13"/>
  <c r="F105" i="13"/>
  <c r="E105" i="13"/>
  <c r="D105" i="13"/>
  <c r="C105" i="13"/>
  <c r="B105" i="13"/>
  <c r="A105" i="13"/>
  <c r="I104" i="13"/>
  <c r="H104" i="13"/>
  <c r="G104" i="13"/>
  <c r="F104" i="13"/>
  <c r="E104" i="13"/>
  <c r="D104" i="13"/>
  <c r="C104" i="13"/>
  <c r="B104" i="13"/>
  <c r="A104" i="13"/>
  <c r="I103" i="13"/>
  <c r="H103" i="13"/>
  <c r="G103" i="13"/>
  <c r="F103" i="13"/>
  <c r="E103" i="13"/>
  <c r="D103" i="13"/>
  <c r="C103" i="13"/>
  <c r="B103" i="13"/>
  <c r="A103" i="13"/>
  <c r="I102" i="13"/>
  <c r="H102" i="13"/>
  <c r="G102" i="13"/>
  <c r="F102" i="13"/>
  <c r="E102" i="13"/>
  <c r="D102" i="13"/>
  <c r="C102" i="13"/>
  <c r="B102" i="13"/>
  <c r="A102" i="13"/>
  <c r="I101" i="13"/>
  <c r="H101" i="13"/>
  <c r="G101" i="13"/>
  <c r="F101" i="13"/>
  <c r="E101" i="13"/>
  <c r="D101" i="13"/>
  <c r="C101" i="13"/>
  <c r="B101" i="13"/>
  <c r="A101" i="13"/>
  <c r="I100" i="13"/>
  <c r="H100" i="13"/>
  <c r="G100" i="13"/>
  <c r="F100" i="13"/>
  <c r="E100" i="13"/>
  <c r="D100" i="13"/>
  <c r="C100" i="13"/>
  <c r="B100" i="13"/>
  <c r="A100" i="13"/>
  <c r="I99" i="13"/>
  <c r="H99" i="13"/>
  <c r="G99" i="13"/>
  <c r="F99" i="13"/>
  <c r="E99" i="13"/>
  <c r="D99" i="13"/>
  <c r="C99" i="13"/>
  <c r="B99" i="13"/>
  <c r="A99" i="13"/>
  <c r="I98" i="13"/>
  <c r="H98" i="13"/>
  <c r="G98" i="13"/>
  <c r="F98" i="13"/>
  <c r="E98" i="13"/>
  <c r="D98" i="13"/>
  <c r="C98" i="13"/>
  <c r="B98" i="13"/>
  <c r="A98" i="13"/>
  <c r="I97" i="13"/>
  <c r="H97" i="13"/>
  <c r="G97" i="13"/>
  <c r="F97" i="13"/>
  <c r="E97" i="13"/>
  <c r="D97" i="13"/>
  <c r="C97" i="13"/>
  <c r="B97" i="13"/>
  <c r="A97" i="13"/>
  <c r="I96" i="13"/>
  <c r="H96" i="13"/>
  <c r="G96" i="13"/>
  <c r="F96" i="13"/>
  <c r="E96" i="13"/>
  <c r="D96" i="13"/>
  <c r="C96" i="13"/>
  <c r="B96" i="13"/>
  <c r="A96" i="13"/>
  <c r="I95" i="13"/>
  <c r="H95" i="13"/>
  <c r="G95" i="13"/>
  <c r="F95" i="13"/>
  <c r="E95" i="13"/>
  <c r="D95" i="13"/>
  <c r="C95" i="13"/>
  <c r="B95" i="13"/>
  <c r="A95" i="13"/>
  <c r="I94" i="13"/>
  <c r="H94" i="13"/>
  <c r="G94" i="13"/>
  <c r="F94" i="13"/>
  <c r="E94" i="13"/>
  <c r="D94" i="13"/>
  <c r="C94" i="13"/>
  <c r="B94" i="13"/>
  <c r="A94" i="13"/>
  <c r="I93" i="13"/>
  <c r="H93" i="13"/>
  <c r="G93" i="13"/>
  <c r="F93" i="13"/>
  <c r="E93" i="13"/>
  <c r="D93" i="13"/>
  <c r="C93" i="13"/>
  <c r="B93" i="13"/>
  <c r="A93" i="13"/>
  <c r="I92" i="13"/>
  <c r="H92" i="13"/>
  <c r="G92" i="13"/>
  <c r="F92" i="13"/>
  <c r="E92" i="13"/>
  <c r="D92" i="13"/>
  <c r="C92" i="13"/>
  <c r="B92" i="13"/>
  <c r="A92" i="13"/>
  <c r="I91" i="13"/>
  <c r="H91" i="13"/>
  <c r="G91" i="13"/>
  <c r="F91" i="13"/>
  <c r="E91" i="13"/>
  <c r="D91" i="13"/>
  <c r="C91" i="13"/>
  <c r="B91" i="13"/>
  <c r="A91" i="13"/>
  <c r="I90" i="13"/>
  <c r="H90" i="13"/>
  <c r="G90" i="13"/>
  <c r="F90" i="13"/>
  <c r="E90" i="13"/>
  <c r="D90" i="13"/>
  <c r="C90" i="13"/>
  <c r="B90" i="13"/>
  <c r="A90" i="13"/>
  <c r="I89" i="13"/>
  <c r="H89" i="13"/>
  <c r="G89" i="13"/>
  <c r="F89" i="13"/>
  <c r="E89" i="13"/>
  <c r="D89" i="13"/>
  <c r="C89" i="13"/>
  <c r="B89" i="13"/>
  <c r="A89" i="13"/>
  <c r="I88" i="13"/>
  <c r="H88" i="13"/>
  <c r="G88" i="13"/>
  <c r="F88" i="13"/>
  <c r="E88" i="13"/>
  <c r="D88" i="13"/>
  <c r="C88" i="13"/>
  <c r="B88" i="13"/>
  <c r="A88" i="13"/>
  <c r="I87" i="13"/>
  <c r="H87" i="13"/>
  <c r="G87" i="13"/>
  <c r="F87" i="13"/>
  <c r="E87" i="13"/>
  <c r="D87" i="13"/>
  <c r="C87" i="13"/>
  <c r="B87" i="13"/>
  <c r="A87" i="13"/>
  <c r="I86" i="13"/>
  <c r="H86" i="13"/>
  <c r="G86" i="13"/>
  <c r="F86" i="13"/>
  <c r="E86" i="13"/>
  <c r="D86" i="13"/>
  <c r="C86" i="13"/>
  <c r="B86" i="13"/>
  <c r="A86" i="13"/>
  <c r="I85" i="13"/>
  <c r="H85" i="13"/>
  <c r="G85" i="13"/>
  <c r="F85" i="13"/>
  <c r="E85" i="13"/>
  <c r="D85" i="13"/>
  <c r="C85" i="13"/>
  <c r="B85" i="13"/>
  <c r="A85" i="13"/>
  <c r="I84" i="13"/>
  <c r="H84" i="13"/>
  <c r="G84" i="13"/>
  <c r="F84" i="13"/>
  <c r="E84" i="13"/>
  <c r="D84" i="13"/>
  <c r="C84" i="13"/>
  <c r="B84" i="13"/>
  <c r="A84" i="13"/>
  <c r="I83" i="13"/>
  <c r="H83" i="13"/>
  <c r="G83" i="13"/>
  <c r="F83" i="13"/>
  <c r="E83" i="13"/>
  <c r="D83" i="13"/>
  <c r="C83" i="13"/>
  <c r="B83" i="13"/>
  <c r="A83" i="13"/>
  <c r="I82" i="13"/>
  <c r="H82" i="13"/>
  <c r="G82" i="13"/>
  <c r="F82" i="13"/>
  <c r="E82" i="13"/>
  <c r="D82" i="13"/>
  <c r="C82" i="13"/>
  <c r="B82" i="13"/>
  <c r="A82" i="13"/>
  <c r="I81" i="13"/>
  <c r="H81" i="13"/>
  <c r="G81" i="13"/>
  <c r="F81" i="13"/>
  <c r="E81" i="13"/>
  <c r="D81" i="13"/>
  <c r="C81" i="13"/>
  <c r="B81" i="13"/>
  <c r="A81" i="13"/>
  <c r="I80" i="13"/>
  <c r="H80" i="13"/>
  <c r="G80" i="13"/>
  <c r="F80" i="13"/>
  <c r="E80" i="13"/>
  <c r="D80" i="13"/>
  <c r="C80" i="13"/>
  <c r="B80" i="13"/>
  <c r="A80" i="13"/>
  <c r="I79" i="13"/>
  <c r="H79" i="13"/>
  <c r="G79" i="13"/>
  <c r="F79" i="13"/>
  <c r="E79" i="13"/>
  <c r="D79" i="13"/>
  <c r="C79" i="13"/>
  <c r="B79" i="13"/>
  <c r="A79" i="13"/>
  <c r="I78" i="13"/>
  <c r="H78" i="13"/>
  <c r="G78" i="13"/>
  <c r="F78" i="13"/>
  <c r="E78" i="13"/>
  <c r="D78" i="13"/>
  <c r="C78" i="13"/>
  <c r="B78" i="13"/>
  <c r="A78" i="13"/>
  <c r="I77" i="13"/>
  <c r="H77" i="13"/>
  <c r="G77" i="13"/>
  <c r="F77" i="13"/>
  <c r="E77" i="13"/>
  <c r="D77" i="13"/>
  <c r="C77" i="13"/>
  <c r="B77" i="13"/>
  <c r="A77" i="13"/>
  <c r="I76" i="13"/>
  <c r="H76" i="13"/>
  <c r="G76" i="13"/>
  <c r="F76" i="13"/>
  <c r="E76" i="13"/>
  <c r="D76" i="13"/>
  <c r="C76" i="13"/>
  <c r="B76" i="13"/>
  <c r="A76" i="13"/>
  <c r="I75" i="13"/>
  <c r="H75" i="13"/>
  <c r="G75" i="13"/>
  <c r="F75" i="13"/>
  <c r="E75" i="13"/>
  <c r="D75" i="13"/>
  <c r="C75" i="13"/>
  <c r="B75" i="13"/>
  <c r="A75" i="13"/>
  <c r="I74" i="13"/>
  <c r="H74" i="13"/>
  <c r="G74" i="13"/>
  <c r="F74" i="13"/>
  <c r="E74" i="13"/>
  <c r="D74" i="13"/>
  <c r="C74" i="13"/>
  <c r="B74" i="13"/>
  <c r="A74" i="13"/>
  <c r="I73" i="13"/>
  <c r="H73" i="13"/>
  <c r="G73" i="13"/>
  <c r="F73" i="13"/>
  <c r="E73" i="13"/>
  <c r="D73" i="13"/>
  <c r="C73" i="13"/>
  <c r="B73" i="13"/>
  <c r="A73" i="13"/>
  <c r="I72" i="13"/>
  <c r="H72" i="13"/>
  <c r="G72" i="13"/>
  <c r="F72" i="13"/>
  <c r="E72" i="13"/>
  <c r="D72" i="13"/>
  <c r="C72" i="13"/>
  <c r="B72" i="13"/>
  <c r="A72" i="13"/>
  <c r="I71" i="13"/>
  <c r="H71" i="13"/>
  <c r="G71" i="13"/>
  <c r="F71" i="13"/>
  <c r="E71" i="13"/>
  <c r="D71" i="13"/>
  <c r="C71" i="13"/>
  <c r="B71" i="13"/>
  <c r="A71" i="13"/>
  <c r="I70" i="13"/>
  <c r="H70" i="13"/>
  <c r="G70" i="13"/>
  <c r="F70" i="13"/>
  <c r="E70" i="13"/>
  <c r="D70" i="13"/>
  <c r="C70" i="13"/>
  <c r="B70" i="13"/>
  <c r="A70" i="13"/>
  <c r="I69" i="13"/>
  <c r="H69" i="13"/>
  <c r="G69" i="13"/>
  <c r="F69" i="13"/>
  <c r="E69" i="13"/>
  <c r="D69" i="13"/>
  <c r="C69" i="13"/>
  <c r="B69" i="13"/>
  <c r="A69" i="13"/>
  <c r="I68" i="13"/>
  <c r="H68" i="13"/>
  <c r="G68" i="13"/>
  <c r="F68" i="13"/>
  <c r="E68" i="13"/>
  <c r="D68" i="13"/>
  <c r="C68" i="13"/>
  <c r="B68" i="13"/>
  <c r="A68" i="13"/>
  <c r="I67" i="13"/>
  <c r="H67" i="13"/>
  <c r="G67" i="13"/>
  <c r="F67" i="13"/>
  <c r="E67" i="13"/>
  <c r="D67" i="13"/>
  <c r="C67" i="13"/>
  <c r="B67" i="13"/>
  <c r="A67" i="13"/>
  <c r="I66" i="13"/>
  <c r="H66" i="13"/>
  <c r="G66" i="13"/>
  <c r="F66" i="13"/>
  <c r="E66" i="13"/>
  <c r="D66" i="13"/>
  <c r="C66" i="13"/>
  <c r="B66" i="13"/>
  <c r="A66" i="13"/>
  <c r="I65" i="13"/>
  <c r="H65" i="13"/>
  <c r="G65" i="13"/>
  <c r="F65" i="13"/>
  <c r="E65" i="13"/>
  <c r="D65" i="13"/>
  <c r="C65" i="13"/>
  <c r="B65" i="13"/>
  <c r="A65" i="13"/>
  <c r="I64" i="13"/>
  <c r="H64" i="13"/>
  <c r="G64" i="13"/>
  <c r="F64" i="13"/>
  <c r="E64" i="13"/>
  <c r="D64" i="13"/>
  <c r="C64" i="13"/>
  <c r="B64" i="13"/>
  <c r="A64" i="13"/>
  <c r="I63" i="13"/>
  <c r="H63" i="13"/>
  <c r="G63" i="13"/>
  <c r="F63" i="13"/>
  <c r="E63" i="13"/>
  <c r="D63" i="13"/>
  <c r="C63" i="13"/>
  <c r="B63" i="13"/>
  <c r="A63" i="13"/>
  <c r="I62" i="13"/>
  <c r="H62" i="13"/>
  <c r="G62" i="13"/>
  <c r="F62" i="13"/>
  <c r="E62" i="13"/>
  <c r="D62" i="13"/>
  <c r="C62" i="13"/>
  <c r="B62" i="13"/>
  <c r="A62" i="13"/>
  <c r="I61" i="13"/>
  <c r="H61" i="13"/>
  <c r="G61" i="13"/>
  <c r="F61" i="13"/>
  <c r="E61" i="13"/>
  <c r="D61" i="13"/>
  <c r="C61" i="13"/>
  <c r="B61" i="13"/>
  <c r="A61" i="13"/>
  <c r="I60" i="13"/>
  <c r="H60" i="13"/>
  <c r="G60" i="13"/>
  <c r="F60" i="13"/>
  <c r="E60" i="13"/>
  <c r="D60" i="13"/>
  <c r="C60" i="13"/>
  <c r="B60" i="13"/>
  <c r="A60" i="13"/>
  <c r="I59" i="13"/>
  <c r="H59" i="13"/>
  <c r="G59" i="13"/>
  <c r="F59" i="13"/>
  <c r="E59" i="13"/>
  <c r="D59" i="13"/>
  <c r="C59" i="13"/>
  <c r="B59" i="13"/>
  <c r="A59" i="13"/>
  <c r="I58" i="13"/>
  <c r="H58" i="13"/>
  <c r="G58" i="13"/>
  <c r="F58" i="13"/>
  <c r="E58" i="13"/>
  <c r="D58" i="13"/>
  <c r="C58" i="13"/>
  <c r="B58" i="13"/>
  <c r="A58" i="13"/>
  <c r="I57" i="13"/>
  <c r="H57" i="13"/>
  <c r="G57" i="13"/>
  <c r="F57" i="13"/>
  <c r="E57" i="13"/>
  <c r="D57" i="13"/>
  <c r="C57" i="13"/>
  <c r="B57" i="13"/>
  <c r="A57" i="13"/>
  <c r="I56" i="13"/>
  <c r="H56" i="13"/>
  <c r="G56" i="13"/>
  <c r="F56" i="13"/>
  <c r="E56" i="13"/>
  <c r="D56" i="13"/>
  <c r="C56" i="13"/>
  <c r="B56" i="13"/>
  <c r="A56" i="13"/>
  <c r="I55" i="13"/>
  <c r="H55" i="13"/>
  <c r="G55" i="13"/>
  <c r="F55" i="13"/>
  <c r="E55" i="13"/>
  <c r="D55" i="13"/>
  <c r="C55" i="13"/>
  <c r="B55" i="13"/>
  <c r="A55" i="13"/>
  <c r="I54" i="13"/>
  <c r="H54" i="13"/>
  <c r="G54" i="13"/>
  <c r="F54" i="13"/>
  <c r="E54" i="13"/>
  <c r="D54" i="13"/>
  <c r="C54" i="13"/>
  <c r="B54" i="13"/>
  <c r="A54" i="13"/>
  <c r="I53" i="13"/>
  <c r="H53" i="13"/>
  <c r="G53" i="13"/>
  <c r="F53" i="13"/>
  <c r="E53" i="13"/>
  <c r="D53" i="13"/>
  <c r="C53" i="13"/>
  <c r="B53" i="13"/>
  <c r="A53" i="13"/>
  <c r="I52" i="13"/>
  <c r="H52" i="13"/>
  <c r="G52" i="13"/>
  <c r="F52" i="13"/>
  <c r="E52" i="13"/>
  <c r="D52" i="13"/>
  <c r="C52" i="13"/>
  <c r="B52" i="13"/>
  <c r="A52" i="13"/>
  <c r="I51" i="13"/>
  <c r="H51" i="13"/>
  <c r="G51" i="13"/>
  <c r="F51" i="13"/>
  <c r="E51" i="13"/>
  <c r="D51" i="13"/>
  <c r="C51" i="13"/>
  <c r="B51" i="13"/>
  <c r="A51" i="13"/>
  <c r="H50" i="13"/>
  <c r="G50" i="13"/>
  <c r="F50" i="13"/>
  <c r="E50" i="13"/>
  <c r="D50" i="13"/>
  <c r="C50" i="13"/>
  <c r="B50" i="13"/>
  <c r="A50" i="13"/>
  <c r="H49" i="13"/>
  <c r="G49" i="13"/>
  <c r="F49" i="13"/>
  <c r="E49" i="13"/>
  <c r="D49" i="13"/>
  <c r="C49" i="13"/>
  <c r="B49" i="13"/>
  <c r="A49" i="13"/>
  <c r="H48" i="13"/>
  <c r="G48" i="13"/>
  <c r="F48" i="13"/>
  <c r="E48" i="13"/>
  <c r="D48" i="13"/>
  <c r="C48" i="13"/>
  <c r="B48" i="13"/>
  <c r="A48" i="13"/>
  <c r="H47" i="13"/>
  <c r="G47" i="13"/>
  <c r="F47" i="13"/>
  <c r="E47" i="13"/>
  <c r="D47" i="13"/>
  <c r="C47" i="13"/>
  <c r="B47" i="13"/>
  <c r="A47" i="13"/>
  <c r="H46" i="13"/>
  <c r="G46" i="13"/>
  <c r="F46" i="13"/>
  <c r="E46" i="13"/>
  <c r="D46" i="13"/>
  <c r="C46" i="13"/>
  <c r="B46" i="13"/>
  <c r="A46" i="13"/>
  <c r="H45" i="13"/>
  <c r="G45" i="13"/>
  <c r="F45" i="13"/>
  <c r="E45" i="13"/>
  <c r="D45" i="13"/>
  <c r="C45" i="13"/>
  <c r="B45" i="13"/>
  <c r="A45" i="13"/>
  <c r="H44" i="13"/>
  <c r="G44" i="13"/>
  <c r="F44" i="13"/>
  <c r="E44" i="13"/>
  <c r="D44" i="13"/>
  <c r="C44" i="13"/>
  <c r="B44" i="13"/>
  <c r="A44" i="13"/>
  <c r="H43" i="13"/>
  <c r="G43" i="13"/>
  <c r="F43" i="13"/>
  <c r="E43" i="13"/>
  <c r="D43" i="13"/>
  <c r="C43" i="13"/>
  <c r="B43" i="13"/>
  <c r="A43" i="13"/>
  <c r="H42" i="13"/>
  <c r="G42" i="13"/>
  <c r="F42" i="13"/>
  <c r="E42" i="13"/>
  <c r="D42" i="13"/>
  <c r="C42" i="13"/>
  <c r="B42" i="13"/>
  <c r="A42" i="13"/>
  <c r="H41" i="13"/>
  <c r="G41" i="13"/>
  <c r="F41" i="13"/>
  <c r="E41" i="13"/>
  <c r="D41" i="13"/>
  <c r="C41" i="13"/>
  <c r="B41" i="13"/>
  <c r="A41" i="13"/>
  <c r="H40" i="13"/>
  <c r="G40" i="13"/>
  <c r="F40" i="13"/>
  <c r="E40" i="13"/>
  <c r="D40" i="13"/>
  <c r="C40" i="13"/>
  <c r="B40" i="13"/>
  <c r="A40" i="13"/>
  <c r="H39" i="13"/>
  <c r="G39" i="13"/>
  <c r="F39" i="13"/>
  <c r="E39" i="13"/>
  <c r="D39" i="13"/>
  <c r="C39" i="13"/>
  <c r="B39" i="13"/>
  <c r="A39" i="13"/>
  <c r="H38" i="13"/>
  <c r="G38" i="13"/>
  <c r="F38" i="13"/>
  <c r="E38" i="13"/>
  <c r="D38" i="13"/>
  <c r="C38" i="13"/>
  <c r="B38" i="13"/>
  <c r="A38" i="13"/>
  <c r="H37" i="13"/>
  <c r="G37" i="13"/>
  <c r="F37" i="13"/>
  <c r="E37" i="13"/>
  <c r="D37" i="13"/>
  <c r="C37" i="13"/>
  <c r="B37" i="13"/>
  <c r="A37" i="13"/>
  <c r="H36" i="13"/>
  <c r="G36" i="13"/>
  <c r="F36" i="13"/>
  <c r="E36" i="13"/>
  <c r="D36" i="13"/>
  <c r="C36" i="13"/>
  <c r="B36" i="13"/>
  <c r="A36" i="13"/>
  <c r="H35" i="13"/>
  <c r="G35" i="13"/>
  <c r="F35" i="13"/>
  <c r="E35" i="13"/>
  <c r="D35" i="13"/>
  <c r="C35" i="13"/>
  <c r="B35" i="13"/>
  <c r="A35" i="13"/>
  <c r="H34" i="13"/>
  <c r="G34" i="13"/>
  <c r="F34" i="13"/>
  <c r="E34" i="13"/>
  <c r="D34" i="13"/>
  <c r="C34" i="13"/>
  <c r="B34" i="13"/>
  <c r="A34" i="13"/>
  <c r="H33" i="13"/>
  <c r="G33" i="13"/>
  <c r="F33" i="13"/>
  <c r="E33" i="13"/>
  <c r="D33" i="13"/>
  <c r="C33" i="13"/>
  <c r="B33" i="13"/>
  <c r="A33" i="13"/>
  <c r="H32" i="13"/>
  <c r="G32" i="13"/>
  <c r="F32" i="13"/>
  <c r="E32" i="13"/>
  <c r="D32" i="13"/>
  <c r="C32" i="13"/>
  <c r="B32" i="13"/>
  <c r="A32" i="13"/>
  <c r="H31" i="13"/>
  <c r="G31" i="13"/>
  <c r="F31" i="13"/>
  <c r="E31" i="13"/>
  <c r="D31" i="13"/>
  <c r="C31" i="13"/>
  <c r="B31" i="13"/>
  <c r="A31" i="13"/>
  <c r="H30" i="13"/>
  <c r="G30" i="13"/>
  <c r="F30" i="13"/>
  <c r="E30" i="13"/>
  <c r="D30" i="13"/>
  <c r="C30" i="13"/>
  <c r="B30" i="13"/>
  <c r="A30" i="13"/>
  <c r="H29" i="13"/>
  <c r="G29" i="13"/>
  <c r="F29" i="13"/>
  <c r="E29" i="13"/>
  <c r="D29" i="13"/>
  <c r="C29" i="13"/>
  <c r="B29" i="13"/>
  <c r="A29" i="13"/>
  <c r="H28" i="13"/>
  <c r="G28" i="13"/>
  <c r="F28" i="13"/>
  <c r="E28" i="13"/>
  <c r="D28" i="13"/>
  <c r="C28" i="13"/>
  <c r="B28" i="13"/>
  <c r="A28" i="13"/>
  <c r="H27" i="13"/>
  <c r="G27" i="13"/>
  <c r="F27" i="13"/>
  <c r="E27" i="13"/>
  <c r="D27" i="13"/>
  <c r="C27" i="13"/>
  <c r="B27" i="13"/>
  <c r="A27" i="13"/>
  <c r="H26" i="13"/>
  <c r="G26" i="13"/>
  <c r="F26" i="13"/>
  <c r="E26" i="13"/>
  <c r="D26" i="13"/>
  <c r="C26" i="13"/>
  <c r="B26" i="13"/>
  <c r="A26" i="13"/>
  <c r="H25" i="13"/>
  <c r="G25" i="13"/>
  <c r="F25" i="13"/>
  <c r="E25" i="13"/>
  <c r="D25" i="13"/>
  <c r="C25" i="13"/>
  <c r="B25" i="13"/>
  <c r="A25" i="13"/>
  <c r="H24" i="13"/>
  <c r="G24" i="13"/>
  <c r="F24" i="13"/>
  <c r="E24" i="13"/>
  <c r="D24" i="13"/>
  <c r="C24" i="13"/>
  <c r="B24" i="13"/>
  <c r="A24" i="13"/>
  <c r="H23" i="13"/>
  <c r="G23" i="13"/>
  <c r="F23" i="13"/>
  <c r="E23" i="13"/>
  <c r="D23" i="13"/>
  <c r="C23" i="13"/>
  <c r="B23" i="13"/>
  <c r="A23" i="13"/>
  <c r="H22" i="13"/>
  <c r="G22" i="13"/>
  <c r="F22" i="13"/>
  <c r="E22" i="13"/>
  <c r="D22" i="13"/>
  <c r="C22" i="13"/>
  <c r="B22" i="13"/>
  <c r="A22" i="13"/>
  <c r="H21" i="13"/>
  <c r="G21" i="13"/>
  <c r="F21" i="13"/>
  <c r="E21" i="13"/>
  <c r="D21" i="13"/>
  <c r="C21" i="13"/>
  <c r="B21" i="13"/>
  <c r="A21" i="13"/>
  <c r="H20" i="13"/>
  <c r="G20" i="13"/>
  <c r="F20" i="13"/>
  <c r="E20" i="13"/>
  <c r="D20" i="13"/>
  <c r="C20" i="13"/>
  <c r="B20" i="13"/>
  <c r="A20" i="13"/>
  <c r="H19" i="13"/>
  <c r="G19" i="13"/>
  <c r="F19" i="13"/>
  <c r="E19" i="13"/>
  <c r="D19" i="13"/>
  <c r="C19" i="13"/>
  <c r="B19" i="13"/>
  <c r="A19" i="13"/>
  <c r="H18" i="13"/>
  <c r="G18" i="13"/>
  <c r="F18" i="13"/>
  <c r="E18" i="13"/>
  <c r="D18" i="13"/>
  <c r="C18" i="13"/>
  <c r="B18" i="13"/>
  <c r="A18" i="13"/>
  <c r="H17" i="13"/>
  <c r="G17" i="13"/>
  <c r="F17" i="13"/>
  <c r="E17" i="13"/>
  <c r="D17" i="13"/>
  <c r="C17" i="13"/>
  <c r="B17" i="13"/>
  <c r="A17" i="13"/>
  <c r="H16" i="13"/>
  <c r="G16" i="13"/>
  <c r="F16" i="13"/>
  <c r="E16" i="13"/>
  <c r="D16" i="13"/>
  <c r="C16" i="13"/>
  <c r="B16" i="13"/>
  <c r="A16" i="13"/>
  <c r="H15" i="13"/>
  <c r="G15" i="13"/>
  <c r="F15" i="13"/>
  <c r="E15" i="13"/>
  <c r="D15" i="13"/>
  <c r="C15" i="13"/>
  <c r="B15" i="13"/>
  <c r="A15" i="13"/>
  <c r="H14" i="13"/>
  <c r="G14" i="13"/>
  <c r="F14" i="13"/>
  <c r="E14" i="13"/>
  <c r="D14" i="13"/>
  <c r="C14" i="13"/>
  <c r="B14" i="13"/>
  <c r="A14" i="13"/>
  <c r="H13" i="13"/>
  <c r="G13" i="13"/>
  <c r="F13" i="13"/>
  <c r="E13" i="13"/>
  <c r="D13" i="13"/>
  <c r="C13" i="13"/>
  <c r="B13" i="13"/>
  <c r="A13" i="13"/>
  <c r="H12" i="13"/>
  <c r="G12" i="13"/>
  <c r="F12" i="13"/>
  <c r="E12" i="13"/>
  <c r="D12" i="13"/>
  <c r="C12" i="13"/>
  <c r="B12" i="13"/>
  <c r="A12" i="13"/>
  <c r="H11" i="13"/>
  <c r="G11" i="13"/>
  <c r="F11" i="13"/>
  <c r="E11" i="13"/>
  <c r="D11" i="13"/>
  <c r="C11" i="13"/>
  <c r="B11" i="13"/>
  <c r="A11" i="13"/>
  <c r="H10" i="13"/>
  <c r="G10" i="13"/>
  <c r="F10" i="13"/>
  <c r="E10" i="13"/>
  <c r="D10" i="13"/>
  <c r="C10" i="13"/>
  <c r="B10" i="13"/>
  <c r="A10" i="13"/>
  <c r="H9" i="13"/>
  <c r="G9" i="13"/>
  <c r="F9" i="13"/>
  <c r="E9" i="13"/>
  <c r="D9" i="13"/>
  <c r="C9" i="13"/>
  <c r="B9" i="13"/>
  <c r="A9" i="13"/>
  <c r="H8" i="13"/>
  <c r="G8" i="13"/>
  <c r="F8" i="13"/>
  <c r="E8" i="13"/>
  <c r="D8" i="13"/>
  <c r="C8" i="13"/>
  <c r="B8" i="13"/>
  <c r="A8" i="13"/>
  <c r="H7" i="13"/>
  <c r="G7" i="13"/>
  <c r="F7" i="13"/>
  <c r="E7" i="13"/>
  <c r="D7" i="13"/>
  <c r="C7" i="13"/>
  <c r="B7" i="13"/>
  <c r="A7" i="13"/>
  <c r="H6" i="13"/>
  <c r="G6" i="13"/>
  <c r="F6" i="13"/>
  <c r="E6" i="13"/>
  <c r="D6" i="13"/>
  <c r="C6" i="13"/>
  <c r="B6" i="13"/>
  <c r="A6" i="13"/>
  <c r="H5" i="13"/>
  <c r="G5" i="13"/>
  <c r="F5" i="13"/>
  <c r="E5" i="13"/>
  <c r="D5" i="13"/>
  <c r="C5" i="13"/>
  <c r="B5" i="13"/>
  <c r="A5" i="13"/>
  <c r="H4" i="13"/>
  <c r="G4" i="13"/>
  <c r="F4" i="13"/>
  <c r="E4" i="13"/>
  <c r="D4" i="13"/>
  <c r="C4" i="13"/>
  <c r="B4" i="13"/>
  <c r="A4" i="13"/>
  <c r="H3" i="13"/>
  <c r="G3" i="13"/>
  <c r="F3" i="13"/>
  <c r="E3" i="13"/>
  <c r="D3" i="13"/>
  <c r="C3" i="13"/>
  <c r="B3" i="13"/>
  <c r="A3" i="13"/>
  <c r="H2" i="13"/>
  <c r="G2" i="13"/>
  <c r="F2" i="13"/>
  <c r="E2" i="13"/>
  <c r="D2" i="13"/>
  <c r="C2" i="13"/>
  <c r="B2" i="13"/>
  <c r="A2" i="13"/>
  <c r="S1" i="13"/>
  <c r="AC1" i="13" s="1"/>
  <c r="R1" i="13"/>
  <c r="AB1" i="13" s="1"/>
  <c r="Q1" i="13"/>
  <c r="AA1" i="13" s="1"/>
  <c r="P1" i="13"/>
  <c r="Z1" i="13" s="1"/>
  <c r="O1" i="13"/>
  <c r="Y1" i="13" s="1"/>
  <c r="N1" i="13"/>
  <c r="X1" i="13" s="1"/>
  <c r="M1" i="13"/>
  <c r="W1" i="13" s="1"/>
  <c r="L1" i="13"/>
  <c r="V1" i="13" s="1"/>
  <c r="K1" i="13"/>
  <c r="U1" i="13" s="1"/>
  <c r="A196" i="12"/>
  <c r="A195" i="12"/>
  <c r="A194" i="12"/>
  <c r="A193" i="12"/>
  <c r="I192" i="12"/>
  <c r="H192" i="12"/>
  <c r="G192" i="12"/>
  <c r="F192" i="12"/>
  <c r="E192" i="12"/>
  <c r="D192" i="12"/>
  <c r="C192" i="12"/>
  <c r="B192" i="12"/>
  <c r="A192" i="12"/>
  <c r="I191" i="12"/>
  <c r="H191" i="12"/>
  <c r="G191" i="12"/>
  <c r="F191" i="12"/>
  <c r="E191" i="12"/>
  <c r="D191" i="12"/>
  <c r="C191" i="12"/>
  <c r="B191" i="12"/>
  <c r="A191" i="12"/>
  <c r="I190" i="12"/>
  <c r="H190" i="12"/>
  <c r="G190" i="12"/>
  <c r="F190" i="12"/>
  <c r="E190" i="12"/>
  <c r="D190" i="12"/>
  <c r="C190" i="12"/>
  <c r="B190" i="12"/>
  <c r="A190" i="12"/>
  <c r="I189" i="12"/>
  <c r="H189" i="12"/>
  <c r="G189" i="12"/>
  <c r="F189" i="12"/>
  <c r="E189" i="12"/>
  <c r="D189" i="12"/>
  <c r="C189" i="12"/>
  <c r="B189" i="12"/>
  <c r="A189" i="12"/>
  <c r="I188" i="12"/>
  <c r="H188" i="12"/>
  <c r="G188" i="12"/>
  <c r="F188" i="12"/>
  <c r="E188" i="12"/>
  <c r="D188" i="12"/>
  <c r="C188" i="12"/>
  <c r="B188" i="12"/>
  <c r="A188" i="12"/>
  <c r="I187" i="12"/>
  <c r="H187" i="12"/>
  <c r="G187" i="12"/>
  <c r="F187" i="12"/>
  <c r="E187" i="12"/>
  <c r="D187" i="12"/>
  <c r="C187" i="12"/>
  <c r="B187" i="12"/>
  <c r="A187" i="12"/>
  <c r="I186" i="12"/>
  <c r="H186" i="12"/>
  <c r="G186" i="12"/>
  <c r="F186" i="12"/>
  <c r="E186" i="12"/>
  <c r="D186" i="12"/>
  <c r="C186" i="12"/>
  <c r="B186" i="12"/>
  <c r="A186" i="12"/>
  <c r="I185" i="12"/>
  <c r="H185" i="12"/>
  <c r="G185" i="12"/>
  <c r="F185" i="12"/>
  <c r="E185" i="12"/>
  <c r="D185" i="12"/>
  <c r="C185" i="12"/>
  <c r="B185" i="12"/>
  <c r="A185" i="12"/>
  <c r="I184" i="12"/>
  <c r="H184" i="12"/>
  <c r="G184" i="12"/>
  <c r="F184" i="12"/>
  <c r="E184" i="12"/>
  <c r="D184" i="12"/>
  <c r="C184" i="12"/>
  <c r="B184" i="12"/>
  <c r="A184" i="12"/>
  <c r="I183" i="12"/>
  <c r="H183" i="12"/>
  <c r="G183" i="12"/>
  <c r="F183" i="12"/>
  <c r="E183" i="12"/>
  <c r="D183" i="12"/>
  <c r="C183" i="12"/>
  <c r="B183" i="12"/>
  <c r="A183" i="12"/>
  <c r="I182" i="12"/>
  <c r="H182" i="12"/>
  <c r="G182" i="12"/>
  <c r="F182" i="12"/>
  <c r="E182" i="12"/>
  <c r="D182" i="12"/>
  <c r="C182" i="12"/>
  <c r="B182" i="12"/>
  <c r="A182" i="12"/>
  <c r="I181" i="12"/>
  <c r="H181" i="12"/>
  <c r="G181" i="12"/>
  <c r="F181" i="12"/>
  <c r="E181" i="12"/>
  <c r="D181" i="12"/>
  <c r="C181" i="12"/>
  <c r="B181" i="12"/>
  <c r="A181" i="12"/>
  <c r="I180" i="12"/>
  <c r="H180" i="12"/>
  <c r="G180" i="12"/>
  <c r="F180" i="12"/>
  <c r="E180" i="12"/>
  <c r="D180" i="12"/>
  <c r="C180" i="12"/>
  <c r="B180" i="12"/>
  <c r="A180" i="12"/>
  <c r="I179" i="12"/>
  <c r="H179" i="12"/>
  <c r="G179" i="12"/>
  <c r="F179" i="12"/>
  <c r="E179" i="12"/>
  <c r="D179" i="12"/>
  <c r="C179" i="12"/>
  <c r="B179" i="12"/>
  <c r="A179" i="12"/>
  <c r="I178" i="12"/>
  <c r="H178" i="12"/>
  <c r="G178" i="12"/>
  <c r="F178" i="12"/>
  <c r="E178" i="12"/>
  <c r="D178" i="12"/>
  <c r="C178" i="12"/>
  <c r="B178" i="12"/>
  <c r="A178" i="12"/>
  <c r="I177" i="12"/>
  <c r="H177" i="12"/>
  <c r="G177" i="12"/>
  <c r="F177" i="12"/>
  <c r="E177" i="12"/>
  <c r="D177" i="12"/>
  <c r="C177" i="12"/>
  <c r="B177" i="12"/>
  <c r="A177" i="12"/>
  <c r="I176" i="12"/>
  <c r="H176" i="12"/>
  <c r="G176" i="12"/>
  <c r="F176" i="12"/>
  <c r="E176" i="12"/>
  <c r="D176" i="12"/>
  <c r="C176" i="12"/>
  <c r="B176" i="12"/>
  <c r="A176" i="12"/>
  <c r="I175" i="12"/>
  <c r="H175" i="12"/>
  <c r="G175" i="12"/>
  <c r="F175" i="12"/>
  <c r="E175" i="12"/>
  <c r="D175" i="12"/>
  <c r="C175" i="12"/>
  <c r="B175" i="12"/>
  <c r="A175" i="12"/>
  <c r="I174" i="12"/>
  <c r="H174" i="12"/>
  <c r="G174" i="12"/>
  <c r="F174" i="12"/>
  <c r="E174" i="12"/>
  <c r="D174" i="12"/>
  <c r="C174" i="12"/>
  <c r="B174" i="12"/>
  <c r="A174" i="12"/>
  <c r="I173" i="12"/>
  <c r="H173" i="12"/>
  <c r="G173" i="12"/>
  <c r="F173" i="12"/>
  <c r="E173" i="12"/>
  <c r="D173" i="12"/>
  <c r="C173" i="12"/>
  <c r="B173" i="12"/>
  <c r="A173" i="12"/>
  <c r="I172" i="12"/>
  <c r="H172" i="12"/>
  <c r="G172" i="12"/>
  <c r="F172" i="12"/>
  <c r="E172" i="12"/>
  <c r="D172" i="12"/>
  <c r="C172" i="12"/>
  <c r="B172" i="12"/>
  <c r="A172" i="12"/>
  <c r="I171" i="12"/>
  <c r="H171" i="12"/>
  <c r="G171" i="12"/>
  <c r="F171" i="12"/>
  <c r="E171" i="12"/>
  <c r="D171" i="12"/>
  <c r="C171" i="12"/>
  <c r="B171" i="12"/>
  <c r="A171" i="12"/>
  <c r="I170" i="12"/>
  <c r="H170" i="12"/>
  <c r="G170" i="12"/>
  <c r="F170" i="12"/>
  <c r="E170" i="12"/>
  <c r="D170" i="12"/>
  <c r="C170" i="12"/>
  <c r="B170" i="12"/>
  <c r="A170" i="12"/>
  <c r="I169" i="12"/>
  <c r="H169" i="12"/>
  <c r="G169" i="12"/>
  <c r="F169" i="12"/>
  <c r="E169" i="12"/>
  <c r="D169" i="12"/>
  <c r="C169" i="12"/>
  <c r="B169" i="12"/>
  <c r="A169" i="12"/>
  <c r="I168" i="12"/>
  <c r="H168" i="12"/>
  <c r="G168" i="12"/>
  <c r="F168" i="12"/>
  <c r="E168" i="12"/>
  <c r="D168" i="12"/>
  <c r="C168" i="12"/>
  <c r="B168" i="12"/>
  <c r="A168" i="12"/>
  <c r="I167" i="12"/>
  <c r="H167" i="12"/>
  <c r="G167" i="12"/>
  <c r="F167" i="12"/>
  <c r="E167" i="12"/>
  <c r="D167" i="12"/>
  <c r="C167" i="12"/>
  <c r="B167" i="12"/>
  <c r="A167" i="12"/>
  <c r="I166" i="12"/>
  <c r="H166" i="12"/>
  <c r="G166" i="12"/>
  <c r="F166" i="12"/>
  <c r="E166" i="12"/>
  <c r="D166" i="12"/>
  <c r="C166" i="12"/>
  <c r="B166" i="12"/>
  <c r="A166" i="12"/>
  <c r="I165" i="12"/>
  <c r="H165" i="12"/>
  <c r="G165" i="12"/>
  <c r="F165" i="12"/>
  <c r="E165" i="12"/>
  <c r="D165" i="12"/>
  <c r="C165" i="12"/>
  <c r="B165" i="12"/>
  <c r="A165" i="12"/>
  <c r="I164" i="12"/>
  <c r="H164" i="12"/>
  <c r="G164" i="12"/>
  <c r="F164" i="12"/>
  <c r="E164" i="12"/>
  <c r="D164" i="12"/>
  <c r="C164" i="12"/>
  <c r="B164" i="12"/>
  <c r="A164" i="12"/>
  <c r="I163" i="12"/>
  <c r="H163" i="12"/>
  <c r="G163" i="12"/>
  <c r="F163" i="12"/>
  <c r="E163" i="12"/>
  <c r="D163" i="12"/>
  <c r="C163" i="12"/>
  <c r="B163" i="12"/>
  <c r="A163" i="12"/>
  <c r="I162" i="12"/>
  <c r="H162" i="12"/>
  <c r="G162" i="12"/>
  <c r="F162" i="12"/>
  <c r="E162" i="12"/>
  <c r="D162" i="12"/>
  <c r="C162" i="12"/>
  <c r="B162" i="12"/>
  <c r="A162" i="12"/>
  <c r="I161" i="12"/>
  <c r="H161" i="12"/>
  <c r="G161" i="12"/>
  <c r="F161" i="12"/>
  <c r="E161" i="12"/>
  <c r="D161" i="12"/>
  <c r="C161" i="12"/>
  <c r="B161" i="12"/>
  <c r="A161" i="12"/>
  <c r="I160" i="12"/>
  <c r="H160" i="12"/>
  <c r="G160" i="12"/>
  <c r="F160" i="12"/>
  <c r="E160" i="12"/>
  <c r="D160" i="12"/>
  <c r="C160" i="12"/>
  <c r="B160" i="12"/>
  <c r="A160" i="12"/>
  <c r="I159" i="12"/>
  <c r="H159" i="12"/>
  <c r="G159" i="12"/>
  <c r="F159" i="12"/>
  <c r="E159" i="12"/>
  <c r="D159" i="12"/>
  <c r="C159" i="12"/>
  <c r="B159" i="12"/>
  <c r="A159" i="12"/>
  <c r="I158" i="12"/>
  <c r="H158" i="12"/>
  <c r="G158" i="12"/>
  <c r="F158" i="12"/>
  <c r="E158" i="12"/>
  <c r="D158" i="12"/>
  <c r="C158" i="12"/>
  <c r="B158" i="12"/>
  <c r="A158" i="12"/>
  <c r="I157" i="12"/>
  <c r="H157" i="12"/>
  <c r="G157" i="12"/>
  <c r="F157" i="12"/>
  <c r="E157" i="12"/>
  <c r="D157" i="12"/>
  <c r="C157" i="12"/>
  <c r="B157" i="12"/>
  <c r="A157" i="12"/>
  <c r="I156" i="12"/>
  <c r="H156" i="12"/>
  <c r="G156" i="12"/>
  <c r="F156" i="12"/>
  <c r="E156" i="12"/>
  <c r="D156" i="12"/>
  <c r="C156" i="12"/>
  <c r="B156" i="12"/>
  <c r="A156" i="12"/>
  <c r="I155" i="12"/>
  <c r="H155" i="12"/>
  <c r="G155" i="12"/>
  <c r="F155" i="12"/>
  <c r="E155" i="12"/>
  <c r="D155" i="12"/>
  <c r="C155" i="12"/>
  <c r="B155" i="12"/>
  <c r="A155" i="12"/>
  <c r="I154" i="12"/>
  <c r="H154" i="12"/>
  <c r="G154" i="12"/>
  <c r="F154" i="12"/>
  <c r="E154" i="12"/>
  <c r="D154" i="12"/>
  <c r="C154" i="12"/>
  <c r="B154" i="12"/>
  <c r="A154" i="12"/>
  <c r="I153" i="12"/>
  <c r="H153" i="12"/>
  <c r="G153" i="12"/>
  <c r="F153" i="12"/>
  <c r="E153" i="12"/>
  <c r="D153" i="12"/>
  <c r="C153" i="12"/>
  <c r="B153" i="12"/>
  <c r="A153" i="12"/>
  <c r="I152" i="12"/>
  <c r="H152" i="12"/>
  <c r="G152" i="12"/>
  <c r="F152" i="12"/>
  <c r="E152" i="12"/>
  <c r="D152" i="12"/>
  <c r="C152" i="12"/>
  <c r="B152" i="12"/>
  <c r="A152" i="12"/>
  <c r="I151" i="12"/>
  <c r="H151" i="12"/>
  <c r="G151" i="12"/>
  <c r="F151" i="12"/>
  <c r="E151" i="12"/>
  <c r="D151" i="12"/>
  <c r="C151" i="12"/>
  <c r="B151" i="12"/>
  <c r="A151" i="12"/>
  <c r="I150" i="12"/>
  <c r="H150" i="12"/>
  <c r="G150" i="12"/>
  <c r="F150" i="12"/>
  <c r="E150" i="12"/>
  <c r="D150" i="12"/>
  <c r="C150" i="12"/>
  <c r="B150" i="12"/>
  <c r="A150" i="12"/>
  <c r="I149" i="12"/>
  <c r="H149" i="12"/>
  <c r="G149" i="12"/>
  <c r="F149" i="12"/>
  <c r="E149" i="12"/>
  <c r="D149" i="12"/>
  <c r="C149" i="12"/>
  <c r="B149" i="12"/>
  <c r="A149" i="12"/>
  <c r="I148" i="12"/>
  <c r="H148" i="12"/>
  <c r="G148" i="12"/>
  <c r="F148" i="12"/>
  <c r="E148" i="12"/>
  <c r="D148" i="12"/>
  <c r="C148" i="12"/>
  <c r="B148" i="12"/>
  <c r="A148" i="12"/>
  <c r="I147" i="12"/>
  <c r="H147" i="12"/>
  <c r="G147" i="12"/>
  <c r="F147" i="12"/>
  <c r="E147" i="12"/>
  <c r="D147" i="12"/>
  <c r="C147" i="12"/>
  <c r="B147" i="12"/>
  <c r="A147" i="12"/>
  <c r="I146" i="12"/>
  <c r="H146" i="12"/>
  <c r="G146" i="12"/>
  <c r="F146" i="12"/>
  <c r="E146" i="12"/>
  <c r="D146" i="12"/>
  <c r="C146" i="12"/>
  <c r="B146" i="12"/>
  <c r="A146" i="12"/>
  <c r="I145" i="12"/>
  <c r="H145" i="12"/>
  <c r="G145" i="12"/>
  <c r="F145" i="12"/>
  <c r="E145" i="12"/>
  <c r="D145" i="12"/>
  <c r="C145" i="12"/>
  <c r="B145" i="12"/>
  <c r="A145" i="12"/>
  <c r="I144" i="12"/>
  <c r="H144" i="12"/>
  <c r="G144" i="12"/>
  <c r="F144" i="12"/>
  <c r="E144" i="12"/>
  <c r="D144" i="12"/>
  <c r="C144" i="12"/>
  <c r="B144" i="12"/>
  <c r="A144" i="12"/>
  <c r="I143" i="12"/>
  <c r="H143" i="12"/>
  <c r="G143" i="12"/>
  <c r="F143" i="12"/>
  <c r="E143" i="12"/>
  <c r="D143" i="12"/>
  <c r="C143" i="12"/>
  <c r="B143" i="12"/>
  <c r="A143" i="12"/>
  <c r="I142" i="12"/>
  <c r="H142" i="12"/>
  <c r="G142" i="12"/>
  <c r="F142" i="12"/>
  <c r="E142" i="12"/>
  <c r="D142" i="12"/>
  <c r="C142" i="12"/>
  <c r="B142" i="12"/>
  <c r="A142" i="12"/>
  <c r="I141" i="12"/>
  <c r="H141" i="12"/>
  <c r="G141" i="12"/>
  <c r="F141" i="12"/>
  <c r="E141" i="12"/>
  <c r="D141" i="12"/>
  <c r="C141" i="12"/>
  <c r="B141" i="12"/>
  <c r="A141" i="12"/>
  <c r="I140" i="12"/>
  <c r="H140" i="12"/>
  <c r="G140" i="12"/>
  <c r="F140" i="12"/>
  <c r="E140" i="12"/>
  <c r="D140" i="12"/>
  <c r="C140" i="12"/>
  <c r="B140" i="12"/>
  <c r="A140" i="12"/>
  <c r="I139" i="12"/>
  <c r="H139" i="12"/>
  <c r="G139" i="12"/>
  <c r="F139" i="12"/>
  <c r="E139" i="12"/>
  <c r="D139" i="12"/>
  <c r="C139" i="12"/>
  <c r="B139" i="12"/>
  <c r="A139" i="12"/>
  <c r="I138" i="12"/>
  <c r="H138" i="12"/>
  <c r="G138" i="12"/>
  <c r="F138" i="12"/>
  <c r="E138" i="12"/>
  <c r="D138" i="12"/>
  <c r="C138" i="12"/>
  <c r="B138" i="12"/>
  <c r="A138" i="12"/>
  <c r="I137" i="12"/>
  <c r="H137" i="12"/>
  <c r="G137" i="12"/>
  <c r="F137" i="12"/>
  <c r="E137" i="12"/>
  <c r="D137" i="12"/>
  <c r="C137" i="12"/>
  <c r="B137" i="12"/>
  <c r="A137" i="12"/>
  <c r="I136" i="12"/>
  <c r="H136" i="12"/>
  <c r="G136" i="12"/>
  <c r="F136" i="12"/>
  <c r="E136" i="12"/>
  <c r="D136" i="12"/>
  <c r="C136" i="12"/>
  <c r="B136" i="12"/>
  <c r="A136" i="12"/>
  <c r="I135" i="12"/>
  <c r="H135" i="12"/>
  <c r="G135" i="12"/>
  <c r="F135" i="12"/>
  <c r="E135" i="12"/>
  <c r="D135" i="12"/>
  <c r="C135" i="12"/>
  <c r="B135" i="12"/>
  <c r="A135" i="12"/>
  <c r="I134" i="12"/>
  <c r="H134" i="12"/>
  <c r="G134" i="12"/>
  <c r="F134" i="12"/>
  <c r="E134" i="12"/>
  <c r="D134" i="12"/>
  <c r="C134" i="12"/>
  <c r="B134" i="12"/>
  <c r="A134" i="12"/>
  <c r="I133" i="12"/>
  <c r="H133" i="12"/>
  <c r="G133" i="12"/>
  <c r="F133" i="12"/>
  <c r="E133" i="12"/>
  <c r="D133" i="12"/>
  <c r="C133" i="12"/>
  <c r="B133" i="12"/>
  <c r="A133" i="12"/>
  <c r="I132" i="12"/>
  <c r="H132" i="12"/>
  <c r="G132" i="12"/>
  <c r="F132" i="12"/>
  <c r="E132" i="12"/>
  <c r="D132" i="12"/>
  <c r="C132" i="12"/>
  <c r="B132" i="12"/>
  <c r="A132" i="12"/>
  <c r="I131" i="12"/>
  <c r="H131" i="12"/>
  <c r="G131" i="12"/>
  <c r="F131" i="12"/>
  <c r="E131" i="12"/>
  <c r="D131" i="12"/>
  <c r="C131" i="12"/>
  <c r="B131" i="12"/>
  <c r="A131" i="12"/>
  <c r="I130" i="12"/>
  <c r="H130" i="12"/>
  <c r="G130" i="12"/>
  <c r="F130" i="12"/>
  <c r="E130" i="12"/>
  <c r="D130" i="12"/>
  <c r="C130" i="12"/>
  <c r="B130" i="12"/>
  <c r="A130" i="12"/>
  <c r="I129" i="12"/>
  <c r="H129" i="12"/>
  <c r="G129" i="12"/>
  <c r="F129" i="12"/>
  <c r="E129" i="12"/>
  <c r="D129" i="12"/>
  <c r="C129" i="12"/>
  <c r="B129" i="12"/>
  <c r="A129" i="12"/>
  <c r="I128" i="12"/>
  <c r="H128" i="12"/>
  <c r="G128" i="12"/>
  <c r="F128" i="12"/>
  <c r="E128" i="12"/>
  <c r="D128" i="12"/>
  <c r="C128" i="12"/>
  <c r="B128" i="12"/>
  <c r="A128" i="12"/>
  <c r="I127" i="12"/>
  <c r="H127" i="12"/>
  <c r="G127" i="12"/>
  <c r="F127" i="12"/>
  <c r="E127" i="12"/>
  <c r="D127" i="12"/>
  <c r="C127" i="12"/>
  <c r="B127" i="12"/>
  <c r="A127" i="12"/>
  <c r="I126" i="12"/>
  <c r="H126" i="12"/>
  <c r="G126" i="12"/>
  <c r="F126" i="12"/>
  <c r="E126" i="12"/>
  <c r="D126" i="12"/>
  <c r="C126" i="12"/>
  <c r="B126" i="12"/>
  <c r="A126" i="12"/>
  <c r="I125" i="12"/>
  <c r="H125" i="12"/>
  <c r="G125" i="12"/>
  <c r="F125" i="12"/>
  <c r="E125" i="12"/>
  <c r="D125" i="12"/>
  <c r="C125" i="12"/>
  <c r="B125" i="12"/>
  <c r="A125" i="12"/>
  <c r="I124" i="12"/>
  <c r="H124" i="12"/>
  <c r="G124" i="12"/>
  <c r="F124" i="12"/>
  <c r="E124" i="12"/>
  <c r="D124" i="12"/>
  <c r="C124" i="12"/>
  <c r="B124" i="12"/>
  <c r="A124" i="12"/>
  <c r="I123" i="12"/>
  <c r="H123" i="12"/>
  <c r="G123" i="12"/>
  <c r="F123" i="12"/>
  <c r="E123" i="12"/>
  <c r="D123" i="12"/>
  <c r="C123" i="12"/>
  <c r="B123" i="12"/>
  <c r="A123" i="12"/>
  <c r="I122" i="12"/>
  <c r="H122" i="12"/>
  <c r="G122" i="12"/>
  <c r="F122" i="12"/>
  <c r="E122" i="12"/>
  <c r="D122" i="12"/>
  <c r="C122" i="12"/>
  <c r="B122" i="12"/>
  <c r="A122" i="12"/>
  <c r="I121" i="12"/>
  <c r="H121" i="12"/>
  <c r="G121" i="12"/>
  <c r="F121" i="12"/>
  <c r="E121" i="12"/>
  <c r="D121" i="12"/>
  <c r="C121" i="12"/>
  <c r="B121" i="12"/>
  <c r="A121" i="12"/>
  <c r="I120" i="12"/>
  <c r="H120" i="12"/>
  <c r="G120" i="12"/>
  <c r="F120" i="12"/>
  <c r="E120" i="12"/>
  <c r="D120" i="12"/>
  <c r="C120" i="12"/>
  <c r="B120" i="12"/>
  <c r="A120" i="12"/>
  <c r="I119" i="12"/>
  <c r="H119" i="12"/>
  <c r="G119" i="12"/>
  <c r="F119" i="12"/>
  <c r="E119" i="12"/>
  <c r="D119" i="12"/>
  <c r="C119" i="12"/>
  <c r="B119" i="12"/>
  <c r="A119" i="12"/>
  <c r="I118" i="12"/>
  <c r="H118" i="12"/>
  <c r="G118" i="12"/>
  <c r="F118" i="12"/>
  <c r="E118" i="12"/>
  <c r="D118" i="12"/>
  <c r="C118" i="12"/>
  <c r="B118" i="12"/>
  <c r="A118" i="12"/>
  <c r="I117" i="12"/>
  <c r="H117" i="12"/>
  <c r="G117" i="12"/>
  <c r="F117" i="12"/>
  <c r="E117" i="12"/>
  <c r="D117" i="12"/>
  <c r="C117" i="12"/>
  <c r="B117" i="12"/>
  <c r="A117" i="12"/>
  <c r="I116" i="12"/>
  <c r="H116" i="12"/>
  <c r="G116" i="12"/>
  <c r="F116" i="12"/>
  <c r="E116" i="12"/>
  <c r="D116" i="12"/>
  <c r="C116" i="12"/>
  <c r="B116" i="12"/>
  <c r="A116" i="12"/>
  <c r="I115" i="12"/>
  <c r="H115" i="12"/>
  <c r="G115" i="12"/>
  <c r="F115" i="12"/>
  <c r="E115" i="12"/>
  <c r="D115" i="12"/>
  <c r="C115" i="12"/>
  <c r="B115" i="12"/>
  <c r="A115" i="12"/>
  <c r="I114" i="12"/>
  <c r="H114" i="12"/>
  <c r="G114" i="12"/>
  <c r="F114" i="12"/>
  <c r="E114" i="12"/>
  <c r="D114" i="12"/>
  <c r="C114" i="12"/>
  <c r="B114" i="12"/>
  <c r="A114" i="12"/>
  <c r="I113" i="12"/>
  <c r="H113" i="12"/>
  <c r="G113" i="12"/>
  <c r="F113" i="12"/>
  <c r="E113" i="12"/>
  <c r="D113" i="12"/>
  <c r="C113" i="12"/>
  <c r="B113" i="12"/>
  <c r="A113" i="12"/>
  <c r="I112" i="12"/>
  <c r="H112" i="12"/>
  <c r="G112" i="12"/>
  <c r="F112" i="12"/>
  <c r="E112" i="12"/>
  <c r="D112" i="12"/>
  <c r="C112" i="12"/>
  <c r="B112" i="12"/>
  <c r="A112" i="12"/>
  <c r="I111" i="12"/>
  <c r="H111" i="12"/>
  <c r="G111" i="12"/>
  <c r="F111" i="12"/>
  <c r="E111" i="12"/>
  <c r="D111" i="12"/>
  <c r="C111" i="12"/>
  <c r="B111" i="12"/>
  <c r="A111" i="12"/>
  <c r="I110" i="12"/>
  <c r="H110" i="12"/>
  <c r="G110" i="12"/>
  <c r="F110" i="12"/>
  <c r="E110" i="12"/>
  <c r="D110" i="12"/>
  <c r="C110" i="12"/>
  <c r="B110" i="12"/>
  <c r="A110" i="12"/>
  <c r="I109" i="12"/>
  <c r="H109" i="12"/>
  <c r="G109" i="12"/>
  <c r="F109" i="12"/>
  <c r="E109" i="12"/>
  <c r="D109" i="12"/>
  <c r="C109" i="12"/>
  <c r="B109" i="12"/>
  <c r="A109" i="12"/>
  <c r="I108" i="12"/>
  <c r="H108" i="12"/>
  <c r="G108" i="12"/>
  <c r="F108" i="12"/>
  <c r="E108" i="12"/>
  <c r="D108" i="12"/>
  <c r="C108" i="12"/>
  <c r="B108" i="12"/>
  <c r="A108" i="12"/>
  <c r="I107" i="12"/>
  <c r="H107" i="12"/>
  <c r="G107" i="12"/>
  <c r="F107" i="12"/>
  <c r="E107" i="12"/>
  <c r="D107" i="12"/>
  <c r="C107" i="12"/>
  <c r="B107" i="12"/>
  <c r="A107" i="12"/>
  <c r="I106" i="12"/>
  <c r="H106" i="12"/>
  <c r="G106" i="12"/>
  <c r="F106" i="12"/>
  <c r="E106" i="12"/>
  <c r="D106" i="12"/>
  <c r="C106" i="12"/>
  <c r="B106" i="12"/>
  <c r="A106" i="12"/>
  <c r="I105" i="12"/>
  <c r="H105" i="12"/>
  <c r="G105" i="12"/>
  <c r="F105" i="12"/>
  <c r="E105" i="12"/>
  <c r="D105" i="12"/>
  <c r="C105" i="12"/>
  <c r="B105" i="12"/>
  <c r="A105" i="12"/>
  <c r="I104" i="12"/>
  <c r="H104" i="12"/>
  <c r="G104" i="12"/>
  <c r="F104" i="12"/>
  <c r="E104" i="12"/>
  <c r="D104" i="12"/>
  <c r="C104" i="12"/>
  <c r="B104" i="12"/>
  <c r="A104" i="12"/>
  <c r="I103" i="12"/>
  <c r="H103" i="12"/>
  <c r="G103" i="12"/>
  <c r="F103" i="12"/>
  <c r="E103" i="12"/>
  <c r="D103" i="12"/>
  <c r="C103" i="12"/>
  <c r="B103" i="12"/>
  <c r="A103" i="12"/>
  <c r="I102" i="12"/>
  <c r="H102" i="12"/>
  <c r="G102" i="12"/>
  <c r="F102" i="12"/>
  <c r="E102" i="12"/>
  <c r="D102" i="12"/>
  <c r="C102" i="12"/>
  <c r="B102" i="12"/>
  <c r="A102" i="12"/>
  <c r="I101" i="12"/>
  <c r="H101" i="12"/>
  <c r="G101" i="12"/>
  <c r="F101" i="12"/>
  <c r="E101" i="12"/>
  <c r="D101" i="12"/>
  <c r="C101" i="12"/>
  <c r="B101" i="12"/>
  <c r="A101" i="12"/>
  <c r="I100" i="12"/>
  <c r="H100" i="12"/>
  <c r="G100" i="12"/>
  <c r="F100" i="12"/>
  <c r="E100" i="12"/>
  <c r="D100" i="12"/>
  <c r="C100" i="12"/>
  <c r="B100" i="12"/>
  <c r="A100" i="12"/>
  <c r="I99" i="12"/>
  <c r="H99" i="12"/>
  <c r="G99" i="12"/>
  <c r="F99" i="12"/>
  <c r="E99" i="12"/>
  <c r="D99" i="12"/>
  <c r="C99" i="12"/>
  <c r="B99" i="12"/>
  <c r="A99" i="12"/>
  <c r="I98" i="12"/>
  <c r="H98" i="12"/>
  <c r="G98" i="12"/>
  <c r="F98" i="12"/>
  <c r="E98" i="12"/>
  <c r="D98" i="12"/>
  <c r="C98" i="12"/>
  <c r="B98" i="12"/>
  <c r="A98" i="12"/>
  <c r="I97" i="12"/>
  <c r="H97" i="12"/>
  <c r="G97" i="12"/>
  <c r="F97" i="12"/>
  <c r="E97" i="12"/>
  <c r="D97" i="12"/>
  <c r="C97" i="12"/>
  <c r="B97" i="12"/>
  <c r="A97" i="12"/>
  <c r="I96" i="12"/>
  <c r="H96" i="12"/>
  <c r="G96" i="12"/>
  <c r="F96" i="12"/>
  <c r="E96" i="12"/>
  <c r="D96" i="12"/>
  <c r="C96" i="12"/>
  <c r="B96" i="12"/>
  <c r="A96" i="12"/>
  <c r="I95" i="12"/>
  <c r="H95" i="12"/>
  <c r="G95" i="12"/>
  <c r="F95" i="12"/>
  <c r="E95" i="12"/>
  <c r="D95" i="12"/>
  <c r="C95" i="12"/>
  <c r="B95" i="12"/>
  <c r="A95" i="12"/>
  <c r="I94" i="12"/>
  <c r="H94" i="12"/>
  <c r="G94" i="12"/>
  <c r="F94" i="12"/>
  <c r="E94" i="12"/>
  <c r="D94" i="12"/>
  <c r="C94" i="12"/>
  <c r="B94" i="12"/>
  <c r="A94" i="12"/>
  <c r="I93" i="12"/>
  <c r="H93" i="12"/>
  <c r="G93" i="12"/>
  <c r="F93" i="12"/>
  <c r="E93" i="12"/>
  <c r="D93" i="12"/>
  <c r="C93" i="12"/>
  <c r="B93" i="12"/>
  <c r="A93" i="12"/>
  <c r="I92" i="12"/>
  <c r="H92" i="12"/>
  <c r="G92" i="12"/>
  <c r="F92" i="12"/>
  <c r="E92" i="12"/>
  <c r="D92" i="12"/>
  <c r="C92" i="12"/>
  <c r="B92" i="12"/>
  <c r="A92" i="12"/>
  <c r="I91" i="12"/>
  <c r="H91" i="12"/>
  <c r="G91" i="12"/>
  <c r="F91" i="12"/>
  <c r="E91" i="12"/>
  <c r="D91" i="12"/>
  <c r="C91" i="12"/>
  <c r="B91" i="12"/>
  <c r="A91" i="12"/>
  <c r="I90" i="12"/>
  <c r="H90" i="12"/>
  <c r="G90" i="12"/>
  <c r="F90" i="12"/>
  <c r="E90" i="12"/>
  <c r="D90" i="12"/>
  <c r="C90" i="12"/>
  <c r="B90" i="12"/>
  <c r="A90" i="12"/>
  <c r="I89" i="12"/>
  <c r="H89" i="12"/>
  <c r="G89" i="12"/>
  <c r="F89" i="12"/>
  <c r="E89" i="12"/>
  <c r="D89" i="12"/>
  <c r="C89" i="12"/>
  <c r="B89" i="12"/>
  <c r="A89" i="12"/>
  <c r="I88" i="12"/>
  <c r="H88" i="12"/>
  <c r="G88" i="12"/>
  <c r="F88" i="12"/>
  <c r="E88" i="12"/>
  <c r="D88" i="12"/>
  <c r="C88" i="12"/>
  <c r="B88" i="12"/>
  <c r="A88" i="12"/>
  <c r="I87" i="12"/>
  <c r="H87" i="12"/>
  <c r="G87" i="12"/>
  <c r="F87" i="12"/>
  <c r="E87" i="12"/>
  <c r="D87" i="12"/>
  <c r="C87" i="12"/>
  <c r="B87" i="12"/>
  <c r="A87" i="12"/>
  <c r="I86" i="12"/>
  <c r="H86" i="12"/>
  <c r="G86" i="12"/>
  <c r="F86" i="12"/>
  <c r="E86" i="12"/>
  <c r="D86" i="12"/>
  <c r="C86" i="12"/>
  <c r="B86" i="12"/>
  <c r="A86" i="12"/>
  <c r="I85" i="12"/>
  <c r="H85" i="12"/>
  <c r="G85" i="12"/>
  <c r="F85" i="12"/>
  <c r="E85" i="12"/>
  <c r="D85" i="12"/>
  <c r="C85" i="12"/>
  <c r="B85" i="12"/>
  <c r="A85" i="12"/>
  <c r="I84" i="12"/>
  <c r="H84" i="12"/>
  <c r="G84" i="12"/>
  <c r="F84" i="12"/>
  <c r="E84" i="12"/>
  <c r="D84" i="12"/>
  <c r="C84" i="12"/>
  <c r="B84" i="12"/>
  <c r="A84" i="12"/>
  <c r="I83" i="12"/>
  <c r="H83" i="12"/>
  <c r="G83" i="12"/>
  <c r="F83" i="12"/>
  <c r="E83" i="12"/>
  <c r="D83" i="12"/>
  <c r="C83" i="12"/>
  <c r="B83" i="12"/>
  <c r="A83" i="12"/>
  <c r="I82" i="12"/>
  <c r="H82" i="12"/>
  <c r="G82" i="12"/>
  <c r="F82" i="12"/>
  <c r="E82" i="12"/>
  <c r="D82" i="12"/>
  <c r="C82" i="12"/>
  <c r="B82" i="12"/>
  <c r="A82" i="12"/>
  <c r="I81" i="12"/>
  <c r="H81" i="12"/>
  <c r="G81" i="12"/>
  <c r="F81" i="12"/>
  <c r="E81" i="12"/>
  <c r="D81" i="12"/>
  <c r="C81" i="12"/>
  <c r="B81" i="12"/>
  <c r="A81" i="12"/>
  <c r="I80" i="12"/>
  <c r="H80" i="12"/>
  <c r="G80" i="12"/>
  <c r="F80" i="12"/>
  <c r="E80" i="12"/>
  <c r="D80" i="12"/>
  <c r="C80" i="12"/>
  <c r="B80" i="12"/>
  <c r="A80" i="12"/>
  <c r="I79" i="12"/>
  <c r="H79" i="12"/>
  <c r="G79" i="12"/>
  <c r="F79" i="12"/>
  <c r="E79" i="12"/>
  <c r="D79" i="12"/>
  <c r="C79" i="12"/>
  <c r="B79" i="12"/>
  <c r="A79" i="12"/>
  <c r="I78" i="12"/>
  <c r="H78" i="12"/>
  <c r="G78" i="12"/>
  <c r="F78" i="12"/>
  <c r="E78" i="12"/>
  <c r="D78" i="12"/>
  <c r="C78" i="12"/>
  <c r="B78" i="12"/>
  <c r="A78" i="12"/>
  <c r="I77" i="12"/>
  <c r="H77" i="12"/>
  <c r="G77" i="12"/>
  <c r="F77" i="12"/>
  <c r="E77" i="12"/>
  <c r="D77" i="12"/>
  <c r="C77" i="12"/>
  <c r="B77" i="12"/>
  <c r="A77" i="12"/>
  <c r="I76" i="12"/>
  <c r="H76" i="12"/>
  <c r="G76" i="12"/>
  <c r="F76" i="12"/>
  <c r="E76" i="12"/>
  <c r="D76" i="12"/>
  <c r="C76" i="12"/>
  <c r="B76" i="12"/>
  <c r="A76" i="12"/>
  <c r="I75" i="12"/>
  <c r="H75" i="12"/>
  <c r="G75" i="12"/>
  <c r="F75" i="12"/>
  <c r="E75" i="12"/>
  <c r="D75" i="12"/>
  <c r="C75" i="12"/>
  <c r="B75" i="12"/>
  <c r="A75" i="12"/>
  <c r="I74" i="12"/>
  <c r="H74" i="12"/>
  <c r="G74" i="12"/>
  <c r="F74" i="12"/>
  <c r="E74" i="12"/>
  <c r="D74" i="12"/>
  <c r="C74" i="12"/>
  <c r="B74" i="12"/>
  <c r="A74" i="12"/>
  <c r="I73" i="12"/>
  <c r="H73" i="12"/>
  <c r="G73" i="12"/>
  <c r="F73" i="12"/>
  <c r="E73" i="12"/>
  <c r="D73" i="12"/>
  <c r="C73" i="12"/>
  <c r="B73" i="12"/>
  <c r="A73" i="12"/>
  <c r="I72" i="12"/>
  <c r="H72" i="12"/>
  <c r="G72" i="12"/>
  <c r="F72" i="12"/>
  <c r="E72" i="12"/>
  <c r="D72" i="12"/>
  <c r="C72" i="12"/>
  <c r="B72" i="12"/>
  <c r="A72" i="12"/>
  <c r="I71" i="12"/>
  <c r="H71" i="12"/>
  <c r="G71" i="12"/>
  <c r="F71" i="12"/>
  <c r="E71" i="12"/>
  <c r="D71" i="12"/>
  <c r="C71" i="12"/>
  <c r="B71" i="12"/>
  <c r="A71" i="12"/>
  <c r="I70" i="12"/>
  <c r="H70" i="12"/>
  <c r="G70" i="12"/>
  <c r="F70" i="12"/>
  <c r="E70" i="12"/>
  <c r="D70" i="12"/>
  <c r="C70" i="12"/>
  <c r="B70" i="12"/>
  <c r="A70" i="12"/>
  <c r="I69" i="12"/>
  <c r="H69" i="12"/>
  <c r="G69" i="12"/>
  <c r="F69" i="12"/>
  <c r="E69" i="12"/>
  <c r="D69" i="12"/>
  <c r="C69" i="12"/>
  <c r="B69" i="12"/>
  <c r="A69" i="12"/>
  <c r="I68" i="12"/>
  <c r="H68" i="12"/>
  <c r="G68" i="12"/>
  <c r="F68" i="12"/>
  <c r="E68" i="12"/>
  <c r="D68" i="12"/>
  <c r="C68" i="12"/>
  <c r="B68" i="12"/>
  <c r="A68" i="12"/>
  <c r="I67" i="12"/>
  <c r="H67" i="12"/>
  <c r="G67" i="12"/>
  <c r="F67" i="12"/>
  <c r="E67" i="12"/>
  <c r="D67" i="12"/>
  <c r="C67" i="12"/>
  <c r="B67" i="12"/>
  <c r="A67" i="12"/>
  <c r="I66" i="12"/>
  <c r="H66" i="12"/>
  <c r="G66" i="12"/>
  <c r="F66" i="12"/>
  <c r="E66" i="12"/>
  <c r="D66" i="12"/>
  <c r="C66" i="12"/>
  <c r="B66" i="12"/>
  <c r="A66" i="12"/>
  <c r="I65" i="12"/>
  <c r="H65" i="12"/>
  <c r="G65" i="12"/>
  <c r="F65" i="12"/>
  <c r="E65" i="12"/>
  <c r="D65" i="12"/>
  <c r="C65" i="12"/>
  <c r="B65" i="12"/>
  <c r="A65" i="12"/>
  <c r="I64" i="12"/>
  <c r="H64" i="12"/>
  <c r="G64" i="12"/>
  <c r="F64" i="12"/>
  <c r="E64" i="12"/>
  <c r="D64" i="12"/>
  <c r="C64" i="12"/>
  <c r="B64" i="12"/>
  <c r="A64" i="12"/>
  <c r="I63" i="12"/>
  <c r="H63" i="12"/>
  <c r="G63" i="12"/>
  <c r="F63" i="12"/>
  <c r="E63" i="12"/>
  <c r="D63" i="12"/>
  <c r="C63" i="12"/>
  <c r="B63" i="12"/>
  <c r="A63" i="12"/>
  <c r="I62" i="12"/>
  <c r="H62" i="12"/>
  <c r="G62" i="12"/>
  <c r="F62" i="12"/>
  <c r="E62" i="12"/>
  <c r="D62" i="12"/>
  <c r="C62" i="12"/>
  <c r="B62" i="12"/>
  <c r="A62" i="12"/>
  <c r="I61" i="12"/>
  <c r="H61" i="12"/>
  <c r="G61" i="12"/>
  <c r="F61" i="12"/>
  <c r="E61" i="12"/>
  <c r="D61" i="12"/>
  <c r="C61" i="12"/>
  <c r="B61" i="12"/>
  <c r="A61" i="12"/>
  <c r="I60" i="12"/>
  <c r="H60" i="12"/>
  <c r="G60" i="12"/>
  <c r="F60" i="12"/>
  <c r="E60" i="12"/>
  <c r="D60" i="12"/>
  <c r="C60" i="12"/>
  <c r="B60" i="12"/>
  <c r="A60" i="12"/>
  <c r="I59" i="12"/>
  <c r="H59" i="12"/>
  <c r="G59" i="12"/>
  <c r="F59" i="12"/>
  <c r="E59" i="12"/>
  <c r="D59" i="12"/>
  <c r="C59" i="12"/>
  <c r="B59" i="12"/>
  <c r="A59" i="12"/>
  <c r="I58" i="12"/>
  <c r="H58" i="12"/>
  <c r="G58" i="12"/>
  <c r="F58" i="12"/>
  <c r="E58" i="12"/>
  <c r="D58" i="12"/>
  <c r="C58" i="12"/>
  <c r="B58" i="12"/>
  <c r="A58" i="12"/>
  <c r="I57" i="12"/>
  <c r="H57" i="12"/>
  <c r="G57" i="12"/>
  <c r="F57" i="12"/>
  <c r="E57" i="12"/>
  <c r="D57" i="12"/>
  <c r="C57" i="12"/>
  <c r="B57" i="12"/>
  <c r="A57" i="12"/>
  <c r="I56" i="12"/>
  <c r="H56" i="12"/>
  <c r="G56" i="12"/>
  <c r="F56" i="12"/>
  <c r="E56" i="12"/>
  <c r="D56" i="12"/>
  <c r="C56" i="12"/>
  <c r="B56" i="12"/>
  <c r="A56" i="12"/>
  <c r="I55" i="12"/>
  <c r="H55" i="12"/>
  <c r="G55" i="12"/>
  <c r="F55" i="12"/>
  <c r="E55" i="12"/>
  <c r="D55" i="12"/>
  <c r="C55" i="12"/>
  <c r="B55" i="12"/>
  <c r="A55" i="12"/>
  <c r="I54" i="12"/>
  <c r="H54" i="12"/>
  <c r="G54" i="12"/>
  <c r="F54" i="12"/>
  <c r="E54" i="12"/>
  <c r="D54" i="12"/>
  <c r="C54" i="12"/>
  <c r="B54" i="12"/>
  <c r="A54" i="12"/>
  <c r="I53" i="12"/>
  <c r="H53" i="12"/>
  <c r="G53" i="12"/>
  <c r="F53" i="12"/>
  <c r="E53" i="12"/>
  <c r="D53" i="12"/>
  <c r="C53" i="12"/>
  <c r="B53" i="12"/>
  <c r="A53" i="12"/>
  <c r="I52" i="12"/>
  <c r="H52" i="12"/>
  <c r="G52" i="12"/>
  <c r="F52" i="12"/>
  <c r="E52" i="12"/>
  <c r="D52" i="12"/>
  <c r="C52" i="12"/>
  <c r="B52" i="12"/>
  <c r="A52" i="12"/>
  <c r="I51" i="12"/>
  <c r="H51" i="12"/>
  <c r="G51" i="12"/>
  <c r="F51" i="12"/>
  <c r="E51" i="12"/>
  <c r="D51" i="12"/>
  <c r="C51" i="12"/>
  <c r="B51" i="12"/>
  <c r="A51" i="12"/>
  <c r="H50" i="12"/>
  <c r="G50" i="12"/>
  <c r="F50" i="12"/>
  <c r="E50" i="12"/>
  <c r="D50" i="12"/>
  <c r="C50" i="12"/>
  <c r="B50" i="12"/>
  <c r="A50" i="12"/>
  <c r="H49" i="12"/>
  <c r="G49" i="12"/>
  <c r="F49" i="12"/>
  <c r="E49" i="12"/>
  <c r="D49" i="12"/>
  <c r="C49" i="12"/>
  <c r="B49" i="12"/>
  <c r="A49" i="12"/>
  <c r="H48" i="12"/>
  <c r="G48" i="12"/>
  <c r="F48" i="12"/>
  <c r="E48" i="12"/>
  <c r="D48" i="12"/>
  <c r="C48" i="12"/>
  <c r="B48" i="12"/>
  <c r="A48" i="12"/>
  <c r="H47" i="12"/>
  <c r="G47" i="12"/>
  <c r="F47" i="12"/>
  <c r="E47" i="12"/>
  <c r="D47" i="12"/>
  <c r="C47" i="12"/>
  <c r="B47" i="12"/>
  <c r="A47" i="12"/>
  <c r="H46" i="12"/>
  <c r="G46" i="12"/>
  <c r="F46" i="12"/>
  <c r="E46" i="12"/>
  <c r="D46" i="12"/>
  <c r="C46" i="12"/>
  <c r="B46" i="12"/>
  <c r="A46" i="12"/>
  <c r="H45" i="12"/>
  <c r="G45" i="12"/>
  <c r="F45" i="12"/>
  <c r="E45" i="12"/>
  <c r="D45" i="12"/>
  <c r="C45" i="12"/>
  <c r="B45" i="12"/>
  <c r="A45" i="12"/>
  <c r="H44" i="12"/>
  <c r="G44" i="12"/>
  <c r="F44" i="12"/>
  <c r="E44" i="12"/>
  <c r="D44" i="12"/>
  <c r="C44" i="12"/>
  <c r="B44" i="12"/>
  <c r="A44" i="12"/>
  <c r="H43" i="12"/>
  <c r="G43" i="12"/>
  <c r="F43" i="12"/>
  <c r="E43" i="12"/>
  <c r="D43" i="12"/>
  <c r="C43" i="12"/>
  <c r="B43" i="12"/>
  <c r="A43" i="12"/>
  <c r="H42" i="12"/>
  <c r="G42" i="12"/>
  <c r="F42" i="12"/>
  <c r="E42" i="12"/>
  <c r="D42" i="12"/>
  <c r="C42" i="12"/>
  <c r="B42" i="12"/>
  <c r="A42" i="12"/>
  <c r="H41" i="12"/>
  <c r="G41" i="12"/>
  <c r="F41" i="12"/>
  <c r="E41" i="12"/>
  <c r="D41" i="12"/>
  <c r="C41" i="12"/>
  <c r="B41" i="12"/>
  <c r="A41" i="12"/>
  <c r="H40" i="12"/>
  <c r="G40" i="12"/>
  <c r="F40" i="12"/>
  <c r="E40" i="12"/>
  <c r="D40" i="12"/>
  <c r="C40" i="12"/>
  <c r="B40" i="12"/>
  <c r="A40" i="12"/>
  <c r="H39" i="12"/>
  <c r="G39" i="12"/>
  <c r="F39" i="12"/>
  <c r="E39" i="12"/>
  <c r="D39" i="12"/>
  <c r="C39" i="12"/>
  <c r="B39" i="12"/>
  <c r="A39" i="12"/>
  <c r="H38" i="12"/>
  <c r="G38" i="12"/>
  <c r="F38" i="12"/>
  <c r="E38" i="12"/>
  <c r="D38" i="12"/>
  <c r="C38" i="12"/>
  <c r="B38" i="12"/>
  <c r="A38" i="12"/>
  <c r="H37" i="12"/>
  <c r="G37" i="12"/>
  <c r="F37" i="12"/>
  <c r="E37" i="12"/>
  <c r="D37" i="12"/>
  <c r="C37" i="12"/>
  <c r="B37" i="12"/>
  <c r="A37" i="12"/>
  <c r="H36" i="12"/>
  <c r="G36" i="12"/>
  <c r="F36" i="12"/>
  <c r="E36" i="12"/>
  <c r="D36" i="12"/>
  <c r="C36" i="12"/>
  <c r="B36" i="12"/>
  <c r="A36" i="12"/>
  <c r="H35" i="12"/>
  <c r="G35" i="12"/>
  <c r="F35" i="12"/>
  <c r="E35" i="12"/>
  <c r="D35" i="12"/>
  <c r="C35" i="12"/>
  <c r="B35" i="12"/>
  <c r="A35" i="12"/>
  <c r="H34" i="12"/>
  <c r="G34" i="12"/>
  <c r="F34" i="12"/>
  <c r="E34" i="12"/>
  <c r="D34" i="12"/>
  <c r="C34" i="12"/>
  <c r="B34" i="12"/>
  <c r="A34" i="12"/>
  <c r="H33" i="12"/>
  <c r="G33" i="12"/>
  <c r="F33" i="12"/>
  <c r="E33" i="12"/>
  <c r="D33" i="12"/>
  <c r="C33" i="12"/>
  <c r="B33" i="12"/>
  <c r="A33" i="12"/>
  <c r="H32" i="12"/>
  <c r="G32" i="12"/>
  <c r="F32" i="12"/>
  <c r="E32" i="12"/>
  <c r="D32" i="12"/>
  <c r="C32" i="12"/>
  <c r="B32" i="12"/>
  <c r="A32" i="12"/>
  <c r="H31" i="12"/>
  <c r="G31" i="12"/>
  <c r="F31" i="12"/>
  <c r="E31" i="12"/>
  <c r="D31" i="12"/>
  <c r="C31" i="12"/>
  <c r="B31" i="12"/>
  <c r="A31" i="12"/>
  <c r="H30" i="12"/>
  <c r="G30" i="12"/>
  <c r="F30" i="12"/>
  <c r="E30" i="12"/>
  <c r="D30" i="12"/>
  <c r="C30" i="12"/>
  <c r="B30" i="12"/>
  <c r="A30" i="12"/>
  <c r="H29" i="12"/>
  <c r="G29" i="12"/>
  <c r="F29" i="12"/>
  <c r="E29" i="12"/>
  <c r="D29" i="12"/>
  <c r="C29" i="12"/>
  <c r="B29" i="12"/>
  <c r="A29" i="12"/>
  <c r="H28" i="12"/>
  <c r="G28" i="12"/>
  <c r="F28" i="12"/>
  <c r="E28" i="12"/>
  <c r="D28" i="12"/>
  <c r="C28" i="12"/>
  <c r="B28" i="12"/>
  <c r="A28" i="12"/>
  <c r="H27" i="12"/>
  <c r="G27" i="12"/>
  <c r="F27" i="12"/>
  <c r="E27" i="12"/>
  <c r="D27" i="12"/>
  <c r="C27" i="12"/>
  <c r="B27" i="12"/>
  <c r="A27" i="12"/>
  <c r="H26" i="12"/>
  <c r="G26" i="12"/>
  <c r="F26" i="12"/>
  <c r="E26" i="12"/>
  <c r="D26" i="12"/>
  <c r="C26" i="12"/>
  <c r="B26" i="12"/>
  <c r="A26" i="12"/>
  <c r="H25" i="12"/>
  <c r="G25" i="12"/>
  <c r="F25" i="12"/>
  <c r="E25" i="12"/>
  <c r="D25" i="12"/>
  <c r="C25" i="12"/>
  <c r="B25" i="12"/>
  <c r="A25" i="12"/>
  <c r="H24" i="12"/>
  <c r="G24" i="12"/>
  <c r="F24" i="12"/>
  <c r="E24" i="12"/>
  <c r="D24" i="12"/>
  <c r="C24" i="12"/>
  <c r="B24" i="12"/>
  <c r="A24" i="12"/>
  <c r="H23" i="12"/>
  <c r="G23" i="12"/>
  <c r="F23" i="12"/>
  <c r="E23" i="12"/>
  <c r="D23" i="12"/>
  <c r="C23" i="12"/>
  <c r="B23" i="12"/>
  <c r="A23" i="12"/>
  <c r="H22" i="12"/>
  <c r="G22" i="12"/>
  <c r="F22" i="12"/>
  <c r="E22" i="12"/>
  <c r="D22" i="12"/>
  <c r="C22" i="12"/>
  <c r="B22" i="12"/>
  <c r="A22" i="12"/>
  <c r="H21" i="12"/>
  <c r="G21" i="12"/>
  <c r="F21" i="12"/>
  <c r="E21" i="12"/>
  <c r="D21" i="12"/>
  <c r="C21" i="12"/>
  <c r="B21" i="12"/>
  <c r="A21" i="12"/>
  <c r="H20" i="12"/>
  <c r="G20" i="12"/>
  <c r="F20" i="12"/>
  <c r="E20" i="12"/>
  <c r="D20" i="12"/>
  <c r="C20" i="12"/>
  <c r="B20" i="12"/>
  <c r="A20" i="12"/>
  <c r="H19" i="12"/>
  <c r="G19" i="12"/>
  <c r="F19" i="12"/>
  <c r="E19" i="12"/>
  <c r="D19" i="12"/>
  <c r="C19" i="12"/>
  <c r="B19" i="12"/>
  <c r="A19" i="12"/>
  <c r="H18" i="12"/>
  <c r="G18" i="12"/>
  <c r="F18" i="12"/>
  <c r="E18" i="12"/>
  <c r="D18" i="12"/>
  <c r="C18" i="12"/>
  <c r="B18" i="12"/>
  <c r="A18" i="12"/>
  <c r="H17" i="12"/>
  <c r="G17" i="12"/>
  <c r="F17" i="12"/>
  <c r="E17" i="12"/>
  <c r="D17" i="12"/>
  <c r="C17" i="12"/>
  <c r="B17" i="12"/>
  <c r="A17" i="12"/>
  <c r="H16" i="12"/>
  <c r="G16" i="12"/>
  <c r="F16" i="12"/>
  <c r="E16" i="12"/>
  <c r="D16" i="12"/>
  <c r="C16" i="12"/>
  <c r="B16" i="12"/>
  <c r="A16" i="12"/>
  <c r="H15" i="12"/>
  <c r="G15" i="12"/>
  <c r="F15" i="12"/>
  <c r="E15" i="12"/>
  <c r="D15" i="12"/>
  <c r="C15" i="12"/>
  <c r="B15" i="12"/>
  <c r="A15" i="12"/>
  <c r="H14" i="12"/>
  <c r="G14" i="12"/>
  <c r="F14" i="12"/>
  <c r="E14" i="12"/>
  <c r="D14" i="12"/>
  <c r="C14" i="12"/>
  <c r="B14" i="12"/>
  <c r="A14" i="12"/>
  <c r="H13" i="12"/>
  <c r="G13" i="12"/>
  <c r="F13" i="12"/>
  <c r="E13" i="12"/>
  <c r="D13" i="12"/>
  <c r="C13" i="12"/>
  <c r="B13" i="12"/>
  <c r="A13" i="12"/>
  <c r="H12" i="12"/>
  <c r="G12" i="12"/>
  <c r="F12" i="12"/>
  <c r="E12" i="12"/>
  <c r="D12" i="12"/>
  <c r="C12" i="12"/>
  <c r="B12" i="12"/>
  <c r="A12" i="12"/>
  <c r="H11" i="12"/>
  <c r="G11" i="12"/>
  <c r="F11" i="12"/>
  <c r="E11" i="12"/>
  <c r="D11" i="12"/>
  <c r="C11" i="12"/>
  <c r="B11" i="12"/>
  <c r="A11" i="12"/>
  <c r="H10" i="12"/>
  <c r="G10" i="12"/>
  <c r="F10" i="12"/>
  <c r="E10" i="12"/>
  <c r="D10" i="12"/>
  <c r="C10" i="12"/>
  <c r="B10" i="12"/>
  <c r="A10" i="12"/>
  <c r="H9" i="12"/>
  <c r="G9" i="12"/>
  <c r="F9" i="12"/>
  <c r="E9" i="12"/>
  <c r="D9" i="12"/>
  <c r="C9" i="12"/>
  <c r="B9" i="12"/>
  <c r="A9" i="12"/>
  <c r="H8" i="12"/>
  <c r="G8" i="12"/>
  <c r="F8" i="12"/>
  <c r="E8" i="12"/>
  <c r="D8" i="12"/>
  <c r="C8" i="12"/>
  <c r="B8" i="12"/>
  <c r="A8" i="12"/>
  <c r="H7" i="12"/>
  <c r="G7" i="12"/>
  <c r="F7" i="12"/>
  <c r="E7" i="12"/>
  <c r="D7" i="12"/>
  <c r="C7" i="12"/>
  <c r="B7" i="12"/>
  <c r="A7" i="12"/>
  <c r="H6" i="12"/>
  <c r="G6" i="12"/>
  <c r="F6" i="12"/>
  <c r="E6" i="12"/>
  <c r="D6" i="12"/>
  <c r="C6" i="12"/>
  <c r="B6" i="12"/>
  <c r="A6" i="12"/>
  <c r="H5" i="12"/>
  <c r="G5" i="12"/>
  <c r="F5" i="12"/>
  <c r="E5" i="12"/>
  <c r="D5" i="12"/>
  <c r="C5" i="12"/>
  <c r="B5" i="12"/>
  <c r="A5" i="12"/>
  <c r="H4" i="12"/>
  <c r="G4" i="12"/>
  <c r="F4" i="12"/>
  <c r="E4" i="12"/>
  <c r="D4" i="12"/>
  <c r="C4" i="12"/>
  <c r="B4" i="12"/>
  <c r="A4" i="12"/>
  <c r="H3" i="12"/>
  <c r="G3" i="12"/>
  <c r="F3" i="12"/>
  <c r="E3" i="12"/>
  <c r="D3" i="12"/>
  <c r="C3" i="12"/>
  <c r="B3" i="12"/>
  <c r="A3" i="12"/>
  <c r="H2" i="12"/>
  <c r="G2" i="12"/>
  <c r="F2" i="12"/>
  <c r="E2" i="12"/>
  <c r="D2" i="12"/>
  <c r="C2" i="12"/>
  <c r="B2" i="12"/>
  <c r="A2" i="12"/>
  <c r="S1" i="12"/>
  <c r="AC1" i="12" s="1"/>
  <c r="R1" i="12"/>
  <c r="AB1" i="12" s="1"/>
  <c r="Q1" i="12"/>
  <c r="AA1" i="12" s="1"/>
  <c r="P1" i="12"/>
  <c r="Z1" i="12" s="1"/>
  <c r="O1" i="12"/>
  <c r="Y1" i="12" s="1"/>
  <c r="N1" i="12"/>
  <c r="X1" i="12" s="1"/>
  <c r="M1" i="12"/>
  <c r="W1" i="12" s="1"/>
  <c r="L1" i="12"/>
  <c r="V1" i="12" s="1"/>
  <c r="K1" i="12"/>
  <c r="U1" i="12" s="1"/>
  <c r="I264" i="10"/>
  <c r="H264" i="10"/>
  <c r="G264" i="10"/>
  <c r="F264" i="10"/>
  <c r="E264" i="10"/>
  <c r="D264" i="10"/>
  <c r="B264" i="10"/>
  <c r="I263" i="10"/>
  <c r="H263" i="10"/>
  <c r="G263" i="10"/>
  <c r="F263" i="10"/>
  <c r="E263" i="10"/>
  <c r="D263" i="10"/>
  <c r="B263" i="10"/>
  <c r="I262" i="10"/>
  <c r="H262" i="10"/>
  <c r="G262" i="10"/>
  <c r="F262" i="10"/>
  <c r="E262" i="10"/>
  <c r="D262" i="10"/>
  <c r="B262" i="10"/>
  <c r="I261" i="10"/>
  <c r="H261" i="10"/>
  <c r="G261" i="10"/>
  <c r="F261" i="10"/>
  <c r="E261" i="10"/>
  <c r="D261" i="10"/>
  <c r="B261" i="10"/>
  <c r="I260" i="10"/>
  <c r="H260" i="10"/>
  <c r="G260" i="10"/>
  <c r="F260" i="10"/>
  <c r="E260" i="10"/>
  <c r="D260" i="10"/>
  <c r="B260" i="10"/>
  <c r="I259" i="10"/>
  <c r="H259" i="10"/>
  <c r="G259" i="10"/>
  <c r="F259" i="10"/>
  <c r="E259" i="10"/>
  <c r="D259" i="10"/>
  <c r="B259" i="10"/>
  <c r="I258" i="10"/>
  <c r="H258" i="10"/>
  <c r="G258" i="10"/>
  <c r="F258" i="10"/>
  <c r="E258" i="10"/>
  <c r="D258" i="10"/>
  <c r="B258" i="10"/>
  <c r="I257" i="10"/>
  <c r="H257" i="10"/>
  <c r="G257" i="10"/>
  <c r="F257" i="10"/>
  <c r="E257" i="10"/>
  <c r="D257" i="10"/>
  <c r="B257" i="10"/>
  <c r="I256" i="10"/>
  <c r="H256" i="10"/>
  <c r="G256" i="10"/>
  <c r="F256" i="10"/>
  <c r="E256" i="10"/>
  <c r="D256" i="10"/>
  <c r="B256" i="10"/>
  <c r="I255" i="10"/>
  <c r="H255" i="10"/>
  <c r="G255" i="10"/>
  <c r="F255" i="10"/>
  <c r="E255" i="10"/>
  <c r="D255" i="10"/>
  <c r="B255" i="10"/>
  <c r="I219" i="10"/>
  <c r="R181" i="10" s="1"/>
  <c r="H219" i="10"/>
  <c r="G219" i="10"/>
  <c r="F219" i="10"/>
  <c r="O169" i="10" s="1"/>
  <c r="E219" i="10"/>
  <c r="N203" i="10" s="1"/>
  <c r="D219" i="10"/>
  <c r="Q204" i="10"/>
  <c r="L204" i="10"/>
  <c r="K204" i="10"/>
  <c r="L203" i="10"/>
  <c r="K203" i="10"/>
  <c r="L202" i="10"/>
  <c r="K202" i="10"/>
  <c r="Q201" i="10"/>
  <c r="L201" i="10"/>
  <c r="K201" i="10"/>
  <c r="N200" i="10"/>
  <c r="M200" i="10"/>
  <c r="L200" i="10"/>
  <c r="K200" i="10"/>
  <c r="N199" i="10"/>
  <c r="M199" i="10"/>
  <c r="L199" i="10"/>
  <c r="K199" i="10"/>
  <c r="Q198" i="10"/>
  <c r="L198" i="10"/>
  <c r="K198" i="10"/>
  <c r="N197" i="10"/>
  <c r="M197" i="10"/>
  <c r="L197" i="10"/>
  <c r="K197" i="10"/>
  <c r="Q196" i="10"/>
  <c r="L196" i="10"/>
  <c r="K196" i="10"/>
  <c r="Q195" i="10"/>
  <c r="L195" i="10"/>
  <c r="K195" i="10"/>
  <c r="N194" i="10"/>
  <c r="M194" i="10"/>
  <c r="L194" i="10"/>
  <c r="K194" i="10"/>
  <c r="N193" i="10"/>
  <c r="M193" i="10"/>
  <c r="L193" i="10"/>
  <c r="K193" i="10"/>
  <c r="Q192" i="10"/>
  <c r="L192" i="10"/>
  <c r="K192" i="10"/>
  <c r="Q191" i="10"/>
  <c r="L191" i="10"/>
  <c r="K191" i="10"/>
  <c r="N190" i="10"/>
  <c r="M190" i="10"/>
  <c r="L190" i="10"/>
  <c r="K190" i="10"/>
  <c r="N189" i="10"/>
  <c r="M189" i="10"/>
  <c r="L189" i="10"/>
  <c r="K189" i="10"/>
  <c r="Q188" i="10"/>
  <c r="L188" i="10"/>
  <c r="K188" i="10"/>
  <c r="Q187" i="10"/>
  <c r="L187" i="10"/>
  <c r="K187" i="10"/>
  <c r="N186" i="10"/>
  <c r="M186" i="10"/>
  <c r="L186" i="10"/>
  <c r="K186" i="10"/>
  <c r="R185" i="10"/>
  <c r="Q185" i="10"/>
  <c r="L185" i="10"/>
  <c r="K185" i="10"/>
  <c r="L184" i="10"/>
  <c r="K184" i="10"/>
  <c r="L183" i="10"/>
  <c r="K183" i="10"/>
  <c r="M182" i="10"/>
  <c r="L182" i="10"/>
  <c r="K182" i="10"/>
  <c r="Q181" i="10"/>
  <c r="N181" i="10"/>
  <c r="L181" i="10"/>
  <c r="K181" i="10"/>
  <c r="N180" i="10"/>
  <c r="L180" i="10"/>
  <c r="K180" i="10"/>
  <c r="N179" i="10"/>
  <c r="L179" i="10"/>
  <c r="K179" i="10"/>
  <c r="N178" i="10"/>
  <c r="M178" i="10"/>
  <c r="L178" i="10"/>
  <c r="K178" i="10"/>
  <c r="R177" i="10"/>
  <c r="Q177" i="10"/>
  <c r="L177" i="10"/>
  <c r="K177" i="10"/>
  <c r="L176" i="10"/>
  <c r="K176" i="10"/>
  <c r="L175" i="10"/>
  <c r="K175" i="10"/>
  <c r="M174" i="10"/>
  <c r="L174" i="10"/>
  <c r="K174" i="10"/>
  <c r="Q173" i="10"/>
  <c r="N173" i="10"/>
  <c r="L173" i="10"/>
  <c r="K173" i="10"/>
  <c r="N172" i="10"/>
  <c r="L172" i="10"/>
  <c r="K172" i="10"/>
  <c r="N171" i="10"/>
  <c r="L171" i="10"/>
  <c r="K171" i="10"/>
  <c r="N170" i="10"/>
  <c r="M170" i="10"/>
  <c r="L170" i="10"/>
  <c r="K170" i="10"/>
  <c r="R169" i="10"/>
  <c r="Q169" i="10"/>
  <c r="L169" i="10"/>
  <c r="K169" i="10"/>
  <c r="O168" i="10"/>
  <c r="N168" i="10"/>
  <c r="L168" i="10"/>
  <c r="K168" i="10"/>
  <c r="O167" i="10"/>
  <c r="M167" i="10"/>
  <c r="L167" i="10"/>
  <c r="K167" i="10"/>
  <c r="Q166" i="10"/>
  <c r="O166" i="10"/>
  <c r="N166" i="10"/>
  <c r="M166" i="10"/>
  <c r="L166" i="10"/>
  <c r="K166" i="10"/>
  <c r="R165" i="10"/>
  <c r="Q165" i="10"/>
  <c r="L165" i="10"/>
  <c r="K165" i="10"/>
  <c r="O164" i="10"/>
  <c r="N164" i="10"/>
  <c r="L164" i="10"/>
  <c r="K164" i="10"/>
  <c r="O163" i="10"/>
  <c r="M163" i="10"/>
  <c r="L163" i="10"/>
  <c r="K163" i="10"/>
  <c r="Q162" i="10"/>
  <c r="O162" i="10"/>
  <c r="N162" i="10"/>
  <c r="M162" i="10"/>
  <c r="L162" i="10"/>
  <c r="K162" i="10"/>
  <c r="R161" i="10"/>
  <c r="Q161" i="10"/>
  <c r="L161" i="10"/>
  <c r="K161" i="10"/>
  <c r="O160" i="10"/>
  <c r="N160" i="10"/>
  <c r="L160" i="10"/>
  <c r="K160" i="10"/>
  <c r="O159" i="10"/>
  <c r="M159" i="10"/>
  <c r="L159" i="10"/>
  <c r="K159" i="10"/>
  <c r="Q158" i="10"/>
  <c r="O158" i="10"/>
  <c r="N158" i="10"/>
  <c r="M158" i="10"/>
  <c r="L158" i="10"/>
  <c r="K158" i="10"/>
  <c r="R157" i="10"/>
  <c r="Q157" i="10"/>
  <c r="L157" i="10"/>
  <c r="K157" i="10"/>
  <c r="O156" i="10"/>
  <c r="N156" i="10"/>
  <c r="L156" i="10"/>
  <c r="K156" i="10"/>
  <c r="O155" i="10"/>
  <c r="M155" i="10"/>
  <c r="L155" i="10"/>
  <c r="K155" i="10"/>
  <c r="Q154" i="10"/>
  <c r="O154" i="10"/>
  <c r="N154" i="10"/>
  <c r="M154" i="10"/>
  <c r="L154" i="10"/>
  <c r="K154" i="10"/>
  <c r="R153" i="10"/>
  <c r="Q153" i="10"/>
  <c r="L153" i="10"/>
  <c r="K153" i="10"/>
  <c r="O152" i="10"/>
  <c r="N152" i="10"/>
  <c r="L152" i="10"/>
  <c r="K152" i="10"/>
  <c r="O151" i="10"/>
  <c r="M151" i="10"/>
  <c r="L151" i="10"/>
  <c r="K151" i="10"/>
  <c r="Q150" i="10"/>
  <c r="O150" i="10"/>
  <c r="N150" i="10"/>
  <c r="M150" i="10"/>
  <c r="L150" i="10"/>
  <c r="K150" i="10"/>
  <c r="R149" i="10"/>
  <c r="Q149" i="10"/>
  <c r="L149" i="10"/>
  <c r="K149" i="10"/>
  <c r="O148" i="10"/>
  <c r="N148" i="10"/>
  <c r="L148" i="10"/>
  <c r="K148" i="10"/>
  <c r="O147" i="10"/>
  <c r="M147" i="10"/>
  <c r="L147" i="10"/>
  <c r="K147" i="10"/>
  <c r="Q146" i="10"/>
  <c r="O146" i="10"/>
  <c r="N146" i="10"/>
  <c r="M146" i="10"/>
  <c r="L146" i="10"/>
  <c r="K146" i="10"/>
  <c r="R145" i="10"/>
  <c r="Q145" i="10"/>
  <c r="L145" i="10"/>
  <c r="K145" i="10"/>
  <c r="O144" i="10"/>
  <c r="N144" i="10"/>
  <c r="L144" i="10"/>
  <c r="K144" i="10"/>
  <c r="O143" i="10"/>
  <c r="M143" i="10"/>
  <c r="L143" i="10"/>
  <c r="K143" i="10"/>
  <c r="Q142" i="10"/>
  <c r="O142" i="10"/>
  <c r="N142" i="10"/>
  <c r="M142" i="10"/>
  <c r="L142" i="10"/>
  <c r="K142" i="10"/>
  <c r="R141" i="10"/>
  <c r="Q141" i="10"/>
  <c r="L141" i="10"/>
  <c r="K141" i="10"/>
  <c r="O140" i="10"/>
  <c r="N140" i="10"/>
  <c r="L140" i="10"/>
  <c r="K140" i="10"/>
  <c r="O139" i="10"/>
  <c r="M139" i="10"/>
  <c r="L139" i="10"/>
  <c r="K139" i="10"/>
  <c r="Q138" i="10"/>
  <c r="O138" i="10"/>
  <c r="N138" i="10"/>
  <c r="M138" i="10"/>
  <c r="L138" i="10"/>
  <c r="K138" i="10"/>
  <c r="R137" i="10"/>
  <c r="Q137" i="10"/>
  <c r="L137" i="10"/>
  <c r="K137" i="10"/>
  <c r="O136" i="10"/>
  <c r="N136" i="10"/>
  <c r="L136" i="10"/>
  <c r="K136" i="10"/>
  <c r="O135" i="10"/>
  <c r="M135" i="10"/>
  <c r="L135" i="10"/>
  <c r="K135" i="10"/>
  <c r="Q134" i="10"/>
  <c r="O134" i="10"/>
  <c r="N134" i="10"/>
  <c r="M134" i="10"/>
  <c r="L134" i="10"/>
  <c r="K134" i="10"/>
  <c r="R133" i="10"/>
  <c r="Q133" i="10"/>
  <c r="L133" i="10"/>
  <c r="K133" i="10"/>
  <c r="O132" i="10"/>
  <c r="N132" i="10"/>
  <c r="L132" i="10"/>
  <c r="K132" i="10"/>
  <c r="O131" i="10"/>
  <c r="M131" i="10"/>
  <c r="L131" i="10"/>
  <c r="K131" i="10"/>
  <c r="Q130" i="10"/>
  <c r="O130" i="10"/>
  <c r="N130" i="10"/>
  <c r="M130" i="10"/>
  <c r="L130" i="10"/>
  <c r="K130" i="10"/>
  <c r="R129" i="10"/>
  <c r="Q129" i="10"/>
  <c r="L129" i="10"/>
  <c r="K129" i="10"/>
  <c r="O128" i="10"/>
  <c r="N128" i="10"/>
  <c r="L128" i="10"/>
  <c r="K128" i="10"/>
  <c r="O127" i="10"/>
  <c r="M127" i="10"/>
  <c r="L127" i="10"/>
  <c r="K127" i="10"/>
  <c r="Q126" i="10"/>
  <c r="O126" i="10"/>
  <c r="N126" i="10"/>
  <c r="M126" i="10"/>
  <c r="L126" i="10"/>
  <c r="K126" i="10"/>
  <c r="R125" i="10"/>
  <c r="Q125" i="10"/>
  <c r="L125" i="10"/>
  <c r="K125" i="10"/>
  <c r="O124" i="10"/>
  <c r="N124" i="10"/>
  <c r="L124" i="10"/>
  <c r="K124" i="10"/>
  <c r="O123" i="10"/>
  <c r="M123" i="10"/>
  <c r="L123" i="10"/>
  <c r="K123" i="10"/>
  <c r="Q122" i="10"/>
  <c r="O122" i="10"/>
  <c r="N122" i="10"/>
  <c r="M122" i="10"/>
  <c r="L122" i="10"/>
  <c r="K122" i="10"/>
  <c r="R121" i="10"/>
  <c r="Q121" i="10"/>
  <c r="L121" i="10"/>
  <c r="K121" i="10"/>
  <c r="O120" i="10"/>
  <c r="N120" i="10"/>
  <c r="L120" i="10"/>
  <c r="K120" i="10"/>
  <c r="O119" i="10"/>
  <c r="M119" i="10"/>
  <c r="L119" i="10"/>
  <c r="K119" i="10"/>
  <c r="Q118" i="10"/>
  <c r="O118" i="10"/>
  <c r="N118" i="10"/>
  <c r="M118" i="10"/>
  <c r="L118" i="10"/>
  <c r="K118" i="10"/>
  <c r="R117" i="10"/>
  <c r="Q117" i="10"/>
  <c r="L117" i="10"/>
  <c r="K117" i="10"/>
  <c r="O116" i="10"/>
  <c r="N116" i="10"/>
  <c r="L116" i="10"/>
  <c r="K116" i="10"/>
  <c r="O115" i="10"/>
  <c r="M115" i="10"/>
  <c r="L115" i="10"/>
  <c r="K115" i="10"/>
  <c r="Q114" i="10"/>
  <c r="O114" i="10"/>
  <c r="N114" i="10"/>
  <c r="M114" i="10"/>
  <c r="L114" i="10"/>
  <c r="K114" i="10"/>
  <c r="R113" i="10"/>
  <c r="Q113" i="10"/>
  <c r="L113" i="10"/>
  <c r="K113" i="10"/>
  <c r="O112" i="10"/>
  <c r="N112" i="10"/>
  <c r="L112" i="10"/>
  <c r="K112" i="10"/>
  <c r="O111" i="10"/>
  <c r="M111" i="10"/>
  <c r="L111" i="10"/>
  <c r="K111" i="10"/>
  <c r="Q110" i="10"/>
  <c r="O110" i="10"/>
  <c r="N110" i="10"/>
  <c r="M110" i="10"/>
  <c r="L110" i="10"/>
  <c r="K110" i="10"/>
  <c r="R109" i="10"/>
  <c r="Q109" i="10"/>
  <c r="L109" i="10"/>
  <c r="K109" i="10"/>
  <c r="O108" i="10"/>
  <c r="N108" i="10"/>
  <c r="L108" i="10"/>
  <c r="K108" i="10"/>
  <c r="O107" i="10"/>
  <c r="M107" i="10"/>
  <c r="L107" i="10"/>
  <c r="K107" i="10"/>
  <c r="Q106" i="10"/>
  <c r="O106" i="10"/>
  <c r="N106" i="10"/>
  <c r="M106" i="10"/>
  <c r="L106" i="10"/>
  <c r="K106" i="10"/>
  <c r="R105" i="10"/>
  <c r="Q105" i="10"/>
  <c r="L105" i="10"/>
  <c r="K105" i="10"/>
  <c r="O104" i="10"/>
  <c r="N104" i="10"/>
  <c r="L104" i="10"/>
  <c r="K104" i="10"/>
  <c r="O103" i="10"/>
  <c r="M103" i="10"/>
  <c r="L103" i="10"/>
  <c r="K103" i="10"/>
  <c r="Q102" i="10"/>
  <c r="O102" i="10"/>
  <c r="N102" i="10"/>
  <c r="M102" i="10"/>
  <c r="L102" i="10"/>
  <c r="K102" i="10"/>
  <c r="R101" i="10"/>
  <c r="Q101" i="10"/>
  <c r="L101" i="10"/>
  <c r="K101" i="10"/>
  <c r="O100" i="10"/>
  <c r="N100" i="10"/>
  <c r="L100" i="10"/>
  <c r="K100" i="10"/>
  <c r="O99" i="10"/>
  <c r="M99" i="10"/>
  <c r="L99" i="10"/>
  <c r="K99" i="10"/>
  <c r="Q98" i="10"/>
  <c r="O98" i="10"/>
  <c r="N98" i="10"/>
  <c r="M98" i="10"/>
  <c r="L98" i="10"/>
  <c r="K98" i="10"/>
  <c r="R97" i="10"/>
  <c r="Q97" i="10"/>
  <c r="L97" i="10"/>
  <c r="K97" i="10"/>
  <c r="O96" i="10"/>
  <c r="N96" i="10"/>
  <c r="L96" i="10"/>
  <c r="K96" i="10"/>
  <c r="O95" i="10"/>
  <c r="M95" i="10"/>
  <c r="L95" i="10"/>
  <c r="K95" i="10"/>
  <c r="Q94" i="10"/>
  <c r="O94" i="10"/>
  <c r="N94" i="10"/>
  <c r="M94" i="10"/>
  <c r="L94" i="10"/>
  <c r="K94" i="10"/>
  <c r="R93" i="10"/>
  <c r="Q93" i="10"/>
  <c r="L93" i="10"/>
  <c r="K93" i="10"/>
  <c r="O92" i="10"/>
  <c r="N92" i="10"/>
  <c r="L92" i="10"/>
  <c r="K92" i="10"/>
  <c r="O91" i="10"/>
  <c r="M91" i="10"/>
  <c r="L91" i="10"/>
  <c r="K91" i="10"/>
  <c r="Q90" i="10"/>
  <c r="O90" i="10"/>
  <c r="N90" i="10"/>
  <c r="M90" i="10"/>
  <c r="L90" i="10"/>
  <c r="K90" i="10"/>
  <c r="R89" i="10"/>
  <c r="Q89" i="10"/>
  <c r="L89" i="10"/>
  <c r="K89" i="10"/>
  <c r="O88" i="10"/>
  <c r="N88" i="10"/>
  <c r="L88" i="10"/>
  <c r="K88" i="10"/>
  <c r="O87" i="10"/>
  <c r="M87" i="10"/>
  <c r="L87" i="10"/>
  <c r="K87" i="10"/>
  <c r="Q86" i="10"/>
  <c r="O86" i="10"/>
  <c r="N86" i="10"/>
  <c r="M86" i="10"/>
  <c r="L86" i="10"/>
  <c r="K86" i="10"/>
  <c r="R85" i="10"/>
  <c r="Q85" i="10"/>
  <c r="L85" i="10"/>
  <c r="K85" i="10"/>
  <c r="O84" i="10"/>
  <c r="N84" i="10"/>
  <c r="L84" i="10"/>
  <c r="K84" i="10"/>
  <c r="O83" i="10"/>
  <c r="M83" i="10"/>
  <c r="L83" i="10"/>
  <c r="K83" i="10"/>
  <c r="Q82" i="10"/>
  <c r="O82" i="10"/>
  <c r="N82" i="10"/>
  <c r="M82" i="10"/>
  <c r="L82" i="10"/>
  <c r="K82" i="10"/>
  <c r="R81" i="10"/>
  <c r="Q81" i="10"/>
  <c r="L81" i="10"/>
  <c r="K81" i="10"/>
  <c r="O80" i="10"/>
  <c r="N80" i="10"/>
  <c r="L80" i="10"/>
  <c r="K80" i="10"/>
  <c r="O79" i="10"/>
  <c r="M79" i="10"/>
  <c r="L79" i="10"/>
  <c r="K79" i="10"/>
  <c r="Q78" i="10"/>
  <c r="O78" i="10"/>
  <c r="N78" i="10"/>
  <c r="M78" i="10"/>
  <c r="L78" i="10"/>
  <c r="K78" i="10"/>
  <c r="R77" i="10"/>
  <c r="Q77" i="10"/>
  <c r="L77" i="10"/>
  <c r="K77" i="10"/>
  <c r="O76" i="10"/>
  <c r="N76" i="10"/>
  <c r="L76" i="10"/>
  <c r="K76" i="10"/>
  <c r="O75" i="10"/>
  <c r="M75" i="10"/>
  <c r="L75" i="10"/>
  <c r="K75" i="10"/>
  <c r="Q74" i="10"/>
  <c r="O74" i="10"/>
  <c r="N74" i="10"/>
  <c r="M74" i="10"/>
  <c r="L74" i="10"/>
  <c r="K74" i="10"/>
  <c r="R73" i="10"/>
  <c r="Q73" i="10"/>
  <c r="L73" i="10"/>
  <c r="K73" i="10"/>
  <c r="O72" i="10"/>
  <c r="N72" i="10"/>
  <c r="L72" i="10"/>
  <c r="K72" i="10"/>
  <c r="O71" i="10"/>
  <c r="M71" i="10"/>
  <c r="L71" i="10"/>
  <c r="K71" i="10"/>
  <c r="Q70" i="10"/>
  <c r="O70" i="10"/>
  <c r="N70" i="10"/>
  <c r="M70" i="10"/>
  <c r="L70" i="10"/>
  <c r="K70" i="10"/>
  <c r="R69" i="10"/>
  <c r="Q69" i="10"/>
  <c r="L69" i="10"/>
  <c r="K69" i="10"/>
  <c r="O68" i="10"/>
  <c r="N68" i="10"/>
  <c r="L68" i="10"/>
  <c r="K68" i="10"/>
  <c r="O67" i="10"/>
  <c r="M67" i="10"/>
  <c r="L67" i="10"/>
  <c r="K67" i="10"/>
  <c r="Q66" i="10"/>
  <c r="O66" i="10"/>
  <c r="N66" i="10"/>
  <c r="M66" i="10"/>
  <c r="L66" i="10"/>
  <c r="K66" i="10"/>
  <c r="R65" i="10"/>
  <c r="Q65" i="10"/>
  <c r="L65" i="10"/>
  <c r="K65" i="10"/>
  <c r="O64" i="10"/>
  <c r="N64" i="10"/>
  <c r="L64" i="10"/>
  <c r="K64" i="10"/>
  <c r="O63" i="10"/>
  <c r="M63" i="10"/>
  <c r="L63" i="10"/>
  <c r="K63" i="10"/>
  <c r="Q62" i="10"/>
  <c r="O62" i="10"/>
  <c r="N62" i="10"/>
  <c r="M62" i="10"/>
  <c r="L62" i="10"/>
  <c r="K62" i="10"/>
  <c r="O61" i="10"/>
  <c r="L61" i="10"/>
  <c r="K61" i="10"/>
  <c r="I61" i="10"/>
  <c r="I60" i="10" s="1"/>
  <c r="I59" i="10" s="1"/>
  <c r="L60" i="10"/>
  <c r="K60" i="10"/>
  <c r="L59" i="10"/>
  <c r="K59" i="10"/>
  <c r="L58" i="10"/>
  <c r="K58" i="10"/>
  <c r="Q57" i="10"/>
  <c r="O57" i="10"/>
  <c r="N57" i="10"/>
  <c r="L57" i="10"/>
  <c r="K57" i="10"/>
  <c r="O56" i="10"/>
  <c r="N56" i="10"/>
  <c r="M56" i="10"/>
  <c r="L56" i="10"/>
  <c r="K56" i="10"/>
  <c r="Q55" i="10"/>
  <c r="M55" i="10"/>
  <c r="L55" i="10"/>
  <c r="K55" i="10"/>
  <c r="M54" i="10"/>
  <c r="L54" i="10"/>
  <c r="K54" i="10"/>
  <c r="Q53" i="10"/>
  <c r="O53" i="10"/>
  <c r="M53" i="10"/>
  <c r="L53" i="10"/>
  <c r="K53" i="10"/>
  <c r="M52" i="10"/>
  <c r="L52" i="10"/>
  <c r="K52" i="10"/>
  <c r="Q51" i="10"/>
  <c r="O51" i="10"/>
  <c r="N51" i="10"/>
  <c r="M51" i="10"/>
  <c r="L51" i="10"/>
  <c r="K51" i="10"/>
  <c r="Q50" i="10"/>
  <c r="L50" i="10"/>
  <c r="K50" i="10"/>
  <c r="Q49" i="10"/>
  <c r="M49" i="10"/>
  <c r="L49" i="10"/>
  <c r="K49" i="10"/>
  <c r="Q48" i="10"/>
  <c r="O48" i="10"/>
  <c r="L48" i="10"/>
  <c r="K48" i="10"/>
  <c r="Q47" i="10"/>
  <c r="M47" i="10"/>
  <c r="L47" i="10"/>
  <c r="K47" i="10"/>
  <c r="Q46" i="10"/>
  <c r="O46" i="10"/>
  <c r="N46" i="10"/>
  <c r="M46" i="10"/>
  <c r="L46" i="10"/>
  <c r="K46" i="10"/>
  <c r="O45" i="10"/>
  <c r="M45" i="10"/>
  <c r="L45" i="10"/>
  <c r="K45" i="10"/>
  <c r="Q44" i="10"/>
  <c r="M44" i="10"/>
  <c r="L44" i="10"/>
  <c r="K44" i="10"/>
  <c r="O43" i="10"/>
  <c r="N43" i="10"/>
  <c r="L43" i="10"/>
  <c r="K43" i="10"/>
  <c r="Q42" i="10"/>
  <c r="O42" i="10"/>
  <c r="M42" i="10"/>
  <c r="L42" i="10"/>
  <c r="K42" i="10"/>
  <c r="Q41" i="10"/>
  <c r="L41" i="10"/>
  <c r="K41" i="10"/>
  <c r="Q40" i="10"/>
  <c r="O40" i="10"/>
  <c r="N40" i="10"/>
  <c r="M40" i="10"/>
  <c r="L40" i="10"/>
  <c r="K40" i="10"/>
  <c r="Q39" i="10"/>
  <c r="M39" i="10"/>
  <c r="L39" i="10"/>
  <c r="K39" i="10"/>
  <c r="M38" i="10"/>
  <c r="L38" i="10"/>
  <c r="K38" i="10"/>
  <c r="Q37" i="10"/>
  <c r="O37" i="10"/>
  <c r="M37" i="10"/>
  <c r="L37" i="10"/>
  <c r="K37" i="10"/>
  <c r="M36" i="10"/>
  <c r="L36" i="10"/>
  <c r="K36" i="10"/>
  <c r="Q35" i="10"/>
  <c r="O35" i="10"/>
  <c r="N35" i="10"/>
  <c r="M35" i="10"/>
  <c r="L35" i="10"/>
  <c r="K35" i="10"/>
  <c r="Q34" i="10"/>
  <c r="L34" i="10"/>
  <c r="K34" i="10"/>
  <c r="Q33" i="10"/>
  <c r="M33" i="10"/>
  <c r="L33" i="10"/>
  <c r="K33" i="10"/>
  <c r="Q32" i="10"/>
  <c r="O32" i="10"/>
  <c r="L32" i="10"/>
  <c r="K32" i="10"/>
  <c r="Q31" i="10"/>
  <c r="M31" i="10"/>
  <c r="L31" i="10"/>
  <c r="K31" i="10"/>
  <c r="Q30" i="10"/>
  <c r="O30" i="10"/>
  <c r="N30" i="10"/>
  <c r="M30" i="10"/>
  <c r="L30" i="10"/>
  <c r="K30" i="10"/>
  <c r="O29" i="10"/>
  <c r="M29" i="10"/>
  <c r="L29" i="10"/>
  <c r="K29" i="10"/>
  <c r="Q28" i="10"/>
  <c r="M28" i="10"/>
  <c r="L28" i="10"/>
  <c r="K28" i="10"/>
  <c r="O27" i="10"/>
  <c r="N27" i="10"/>
  <c r="L27" i="10"/>
  <c r="K27" i="10"/>
  <c r="Q26" i="10"/>
  <c r="O26" i="10"/>
  <c r="M26" i="10"/>
  <c r="L26" i="10"/>
  <c r="K26" i="10"/>
  <c r="Q25" i="10"/>
  <c r="L25" i="10"/>
  <c r="K25" i="10"/>
  <c r="Q24" i="10"/>
  <c r="O24" i="10"/>
  <c r="N24" i="10"/>
  <c r="M24" i="10"/>
  <c r="L24" i="10"/>
  <c r="K24" i="10"/>
  <c r="Q23" i="10"/>
  <c r="M23" i="10"/>
  <c r="L23" i="10"/>
  <c r="K23" i="10"/>
  <c r="M22" i="10"/>
  <c r="L22" i="10"/>
  <c r="K22" i="10"/>
  <c r="Q21" i="10"/>
  <c r="O21" i="10"/>
  <c r="M21" i="10"/>
  <c r="L21" i="10"/>
  <c r="K21" i="10"/>
  <c r="M20" i="10"/>
  <c r="L20" i="10"/>
  <c r="K20" i="10"/>
  <c r="Q19" i="10"/>
  <c r="P19" i="10"/>
  <c r="O19" i="10"/>
  <c r="M19" i="10"/>
  <c r="L19" i="10"/>
  <c r="K19" i="10"/>
  <c r="Q18" i="10"/>
  <c r="L18" i="10"/>
  <c r="K18" i="10"/>
  <c r="Q17" i="10"/>
  <c r="O17" i="10"/>
  <c r="N17" i="10"/>
  <c r="M17" i="10"/>
  <c r="L17" i="10"/>
  <c r="K17" i="10"/>
  <c r="Q16" i="10"/>
  <c r="L16" i="10"/>
  <c r="K16" i="10"/>
  <c r="Q15" i="10"/>
  <c r="M15" i="10"/>
  <c r="L15" i="10"/>
  <c r="K15" i="10"/>
  <c r="Q14" i="10"/>
  <c r="O14" i="10"/>
  <c r="M14" i="10"/>
  <c r="L14" i="10"/>
  <c r="K14" i="10"/>
  <c r="M13" i="10"/>
  <c r="L13" i="10"/>
  <c r="K13" i="10"/>
  <c r="Q12" i="10"/>
  <c r="O12" i="10"/>
  <c r="N12" i="10"/>
  <c r="M12" i="10"/>
  <c r="L12" i="10"/>
  <c r="K12" i="10"/>
  <c r="O11" i="10"/>
  <c r="L11" i="10"/>
  <c r="K11" i="10"/>
  <c r="Q10" i="10"/>
  <c r="M10" i="10"/>
  <c r="L10" i="10"/>
  <c r="K10" i="10"/>
  <c r="Q9" i="10"/>
  <c r="O9" i="10"/>
  <c r="N9" i="10"/>
  <c r="L9" i="10"/>
  <c r="K9" i="10"/>
  <c r="Q8" i="10"/>
  <c r="O8" i="10"/>
  <c r="M8" i="10"/>
  <c r="L8" i="10"/>
  <c r="K8" i="10"/>
  <c r="Q7" i="10"/>
  <c r="M7" i="10"/>
  <c r="L7" i="10"/>
  <c r="K7" i="10"/>
  <c r="O6" i="10"/>
  <c r="N6" i="10"/>
  <c r="M6" i="10"/>
  <c r="L6" i="10"/>
  <c r="K6" i="10"/>
  <c r="Q5" i="10"/>
  <c r="M5" i="10"/>
  <c r="L5" i="10"/>
  <c r="K5" i="10"/>
  <c r="M4" i="10"/>
  <c r="L4" i="10"/>
  <c r="K4" i="10"/>
  <c r="Q3" i="10"/>
  <c r="O3" i="10"/>
  <c r="M3" i="10"/>
  <c r="L3" i="10"/>
  <c r="K3" i="10"/>
  <c r="Q2" i="10"/>
  <c r="L2" i="10"/>
  <c r="K2" i="10"/>
  <c r="R1" i="10"/>
  <c r="R218" i="10" s="1"/>
  <c r="Q1" i="10"/>
  <c r="Q218" i="10" s="1"/>
  <c r="P1" i="10"/>
  <c r="P218" i="10" s="1"/>
  <c r="O1" i="10"/>
  <c r="O218" i="10" s="1"/>
  <c r="N1" i="10"/>
  <c r="N218" i="10" s="1"/>
  <c r="M1" i="10"/>
  <c r="M218" i="10" s="1"/>
  <c r="L1" i="10"/>
  <c r="L218" i="10" s="1"/>
  <c r="K1" i="10"/>
  <c r="K218" i="10" s="1"/>
  <c r="A49" i="3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45" i="3"/>
  <c r="A68" i="3" s="1"/>
  <c r="A44" i="3"/>
  <c r="A67" i="3" s="1"/>
  <c r="A43" i="3"/>
  <c r="A66" i="3" s="1"/>
  <c r="A26" i="3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170" i="2"/>
  <c r="A149" i="2"/>
  <c r="A128" i="2"/>
  <c r="A107" i="2"/>
  <c r="A86" i="2"/>
  <c r="A65" i="2"/>
  <c r="A44" i="2"/>
  <c r="A23" i="2"/>
  <c r="A3" i="2"/>
  <c r="A24" i="2" s="1"/>
  <c r="A45" i="2" s="1"/>
  <c r="A66" i="2" s="1"/>
  <c r="A87" i="2" s="1"/>
  <c r="A108" i="2" s="1"/>
  <c r="A129" i="2" s="1"/>
  <c r="A150" i="2" s="1"/>
  <c r="A171" i="2" s="1"/>
  <c r="A2" i="2"/>
  <c r="A1" i="2"/>
  <c r="A22" i="2" s="1"/>
  <c r="A43" i="2" s="1"/>
  <c r="A64" i="2" s="1"/>
  <c r="A85" i="2" s="1"/>
  <c r="A106" i="2" s="1"/>
  <c r="A127" i="2" s="1"/>
  <c r="A148" i="2" s="1"/>
  <c r="A169" i="2" s="1"/>
  <c r="A2" i="1"/>
  <c r="A22" i="1" s="1"/>
  <c r="A42" i="1" s="1"/>
  <c r="A62" i="1" s="1"/>
  <c r="A1" i="1"/>
  <c r="E347" i="21"/>
  <c r="D347" i="21"/>
  <c r="C347" i="21"/>
  <c r="B347" i="21"/>
  <c r="A329" i="21"/>
  <c r="E327" i="21"/>
  <c r="D327" i="21"/>
  <c r="C327" i="21"/>
  <c r="B327" i="21"/>
  <c r="K324" i="21"/>
  <c r="K323" i="21"/>
  <c r="K322" i="21"/>
  <c r="K321" i="21"/>
  <c r="K320" i="21"/>
  <c r="K319" i="21"/>
  <c r="K318" i="21"/>
  <c r="K317" i="21"/>
  <c r="K316" i="21"/>
  <c r="K315" i="21"/>
  <c r="K314" i="21"/>
  <c r="K313" i="21"/>
  <c r="K312" i="21"/>
  <c r="K310" i="21"/>
  <c r="K309" i="21"/>
  <c r="K292" i="21"/>
  <c r="J292" i="21"/>
  <c r="I292" i="21"/>
  <c r="H292" i="21"/>
  <c r="G292" i="21"/>
  <c r="F292" i="21"/>
  <c r="E292" i="21"/>
  <c r="D292" i="21"/>
  <c r="C292" i="21"/>
  <c r="K264" i="21"/>
  <c r="J264" i="21"/>
  <c r="I264" i="21"/>
  <c r="H264" i="21"/>
  <c r="G264" i="21"/>
  <c r="F264" i="21"/>
  <c r="E264" i="21"/>
  <c r="D264" i="21"/>
  <c r="K245" i="21"/>
  <c r="J245" i="21"/>
  <c r="I245" i="21"/>
  <c r="H245" i="21"/>
  <c r="G245" i="21"/>
  <c r="F245" i="21"/>
  <c r="E245" i="21"/>
  <c r="E263" i="21" s="1"/>
  <c r="D245" i="21"/>
  <c r="C245" i="21"/>
  <c r="A219" i="21"/>
  <c r="A244" i="21" s="1"/>
  <c r="A270" i="21" s="1"/>
  <c r="A291" i="21" s="1"/>
  <c r="B173" i="21"/>
  <c r="B172" i="21"/>
  <c r="M171" i="21"/>
  <c r="K147" i="21"/>
  <c r="J147" i="21"/>
  <c r="I147" i="21"/>
  <c r="H147" i="21"/>
  <c r="G147" i="21"/>
  <c r="F147" i="21"/>
  <c r="E147" i="21"/>
  <c r="D147" i="21"/>
  <c r="C147" i="21"/>
  <c r="W127" i="21"/>
  <c r="V127" i="21"/>
  <c r="A127" i="21"/>
  <c r="A147" i="21" s="1"/>
  <c r="A172" i="21" s="1"/>
  <c r="E126" i="21"/>
  <c r="G126" i="21" s="1"/>
  <c r="I126" i="21" s="1"/>
  <c r="K126" i="21" s="1"/>
  <c r="M126" i="21" s="1"/>
  <c r="O126" i="21" s="1"/>
  <c r="Q126" i="21" s="1"/>
  <c r="S126" i="21" s="1"/>
  <c r="C126" i="21"/>
  <c r="A65" i="21"/>
  <c r="L45" i="21"/>
  <c r="W25" i="21"/>
  <c r="V25" i="21"/>
  <c r="A25" i="21"/>
  <c r="C24" i="21"/>
  <c r="W4" i="21"/>
  <c r="V4" i="21"/>
  <c r="Y4" i="21" s="1"/>
  <c r="E3" i="21"/>
  <c r="G3" i="21" s="1"/>
  <c r="G24" i="21" s="1"/>
  <c r="E352" i="8"/>
  <c r="D352" i="8"/>
  <c r="C352" i="8"/>
  <c r="B352" i="8"/>
  <c r="A353" i="8"/>
  <c r="E332" i="8"/>
  <c r="D332" i="8"/>
  <c r="C332" i="8"/>
  <c r="B332" i="8"/>
  <c r="K294" i="8"/>
  <c r="J294" i="8"/>
  <c r="I294" i="8"/>
  <c r="H294" i="8"/>
  <c r="G294" i="8"/>
  <c r="F294" i="8"/>
  <c r="E294" i="8"/>
  <c r="D294" i="8"/>
  <c r="C294" i="8"/>
  <c r="K266" i="8"/>
  <c r="J266" i="8"/>
  <c r="I266" i="8"/>
  <c r="H266" i="8"/>
  <c r="G266" i="8"/>
  <c r="F266" i="8"/>
  <c r="E266" i="8"/>
  <c r="D266" i="8"/>
  <c r="C266" i="8"/>
  <c r="G62" i="3"/>
  <c r="G59" i="3"/>
  <c r="G58" i="3"/>
  <c r="G54" i="3"/>
  <c r="G51" i="3"/>
  <c r="G50" i="3"/>
  <c r="K247" i="8"/>
  <c r="J247" i="8"/>
  <c r="I247" i="8"/>
  <c r="H247" i="8"/>
  <c r="G247" i="8"/>
  <c r="F247" i="8"/>
  <c r="E247" i="8"/>
  <c r="D247" i="8"/>
  <c r="C247" i="8"/>
  <c r="B175" i="8"/>
  <c r="K175" i="8" s="1"/>
  <c r="B174" i="8"/>
  <c r="M173" i="8"/>
  <c r="K149" i="8"/>
  <c r="K169" i="8" s="1"/>
  <c r="J149" i="8"/>
  <c r="I149" i="8"/>
  <c r="H149" i="8"/>
  <c r="G149" i="8"/>
  <c r="F149" i="8"/>
  <c r="E149" i="8"/>
  <c r="D149" i="8"/>
  <c r="C149" i="8"/>
  <c r="W129" i="8"/>
  <c r="V129" i="8"/>
  <c r="E128" i="8"/>
  <c r="G128" i="8" s="1"/>
  <c r="I128" i="8" s="1"/>
  <c r="K128" i="8" s="1"/>
  <c r="M128" i="8" s="1"/>
  <c r="O128" i="8" s="1"/>
  <c r="Q128" i="8" s="1"/>
  <c r="S128" i="8" s="1"/>
  <c r="X30" i="8"/>
  <c r="M179" i="8" s="1"/>
  <c r="W25" i="8"/>
  <c r="V25" i="8"/>
  <c r="A25" i="8"/>
  <c r="A45" i="8" s="1"/>
  <c r="A65" i="8" s="1"/>
  <c r="A103" i="8" s="1"/>
  <c r="A129" i="8" s="1"/>
  <c r="A149" i="8" s="1"/>
  <c r="A174" i="8" s="1"/>
  <c r="A196" i="8" s="1"/>
  <c r="A221" i="8" s="1"/>
  <c r="A246" i="8" s="1"/>
  <c r="A272" i="8" s="1"/>
  <c r="A293" i="8" s="1"/>
  <c r="A313" i="8" s="1"/>
  <c r="C24" i="8"/>
  <c r="AC17" i="8"/>
  <c r="AC16" i="8"/>
  <c r="AC15" i="8"/>
  <c r="AA4" i="8"/>
  <c r="W4" i="8"/>
  <c r="K103" i="8" s="1"/>
  <c r="V4" i="8"/>
  <c r="Y4" i="8" s="1"/>
  <c r="D197" i="8" s="1"/>
  <c r="E3" i="8"/>
  <c r="E24" i="8" s="1"/>
  <c r="E352" i="7"/>
  <c r="D352" i="7"/>
  <c r="C352" i="7"/>
  <c r="B352" i="7"/>
  <c r="A353" i="7"/>
  <c r="E332" i="7"/>
  <c r="D332" i="7"/>
  <c r="C332" i="7"/>
  <c r="B332" i="7"/>
  <c r="K310" i="7"/>
  <c r="J310" i="7"/>
  <c r="L310" i="7" s="1"/>
  <c r="K294" i="7"/>
  <c r="J294" i="7"/>
  <c r="I294" i="7"/>
  <c r="H294" i="7"/>
  <c r="G294" i="7"/>
  <c r="F294" i="7"/>
  <c r="E294" i="7"/>
  <c r="D294" i="7"/>
  <c r="C294" i="7"/>
  <c r="K263" i="7"/>
  <c r="J266" i="7"/>
  <c r="I266" i="7"/>
  <c r="H266" i="7"/>
  <c r="G266" i="7"/>
  <c r="F266" i="7"/>
  <c r="E266" i="7"/>
  <c r="D266" i="7"/>
  <c r="C266" i="7"/>
  <c r="K247" i="7"/>
  <c r="J247" i="7"/>
  <c r="I247" i="7"/>
  <c r="H247" i="7"/>
  <c r="G247" i="7"/>
  <c r="F247" i="7"/>
  <c r="E247" i="7"/>
  <c r="D247" i="7"/>
  <c r="C247" i="7"/>
  <c r="B175" i="7"/>
  <c r="K175" i="7" s="1"/>
  <c r="B174" i="7"/>
  <c r="M173" i="7"/>
  <c r="K149" i="7"/>
  <c r="J149" i="7"/>
  <c r="I149" i="7"/>
  <c r="I170" i="7" s="1"/>
  <c r="H149" i="7"/>
  <c r="H169" i="7" s="1"/>
  <c r="G149" i="7"/>
  <c r="G169" i="7" s="1"/>
  <c r="F149" i="7"/>
  <c r="E149" i="7"/>
  <c r="E170" i="7" s="1"/>
  <c r="D149" i="7"/>
  <c r="D169" i="7" s="1"/>
  <c r="C149" i="7"/>
  <c r="W146" i="7"/>
  <c r="V146" i="7"/>
  <c r="W144" i="7"/>
  <c r="V144" i="7"/>
  <c r="W143" i="7"/>
  <c r="V143" i="7"/>
  <c r="W142" i="7"/>
  <c r="V142" i="7"/>
  <c r="W141" i="7"/>
  <c r="V141" i="7"/>
  <c r="W140" i="7"/>
  <c r="V140" i="7"/>
  <c r="W139" i="7"/>
  <c r="V139" i="7"/>
  <c r="W138" i="7"/>
  <c r="V138" i="7"/>
  <c r="W137" i="7"/>
  <c r="V137" i="7"/>
  <c r="W136" i="7"/>
  <c r="V136" i="7"/>
  <c r="W135" i="7"/>
  <c r="V135" i="7"/>
  <c r="W134" i="7"/>
  <c r="V134" i="7"/>
  <c r="W133" i="7"/>
  <c r="V133" i="7"/>
  <c r="W132" i="7"/>
  <c r="V132" i="7"/>
  <c r="W131" i="7"/>
  <c r="V131" i="7"/>
  <c r="W130" i="7"/>
  <c r="V130" i="7"/>
  <c r="W129" i="7"/>
  <c r="V129" i="7"/>
  <c r="E128" i="7"/>
  <c r="G128" i="7" s="1"/>
  <c r="I128" i="7" s="1"/>
  <c r="K128" i="7" s="1"/>
  <c r="M128" i="7" s="1"/>
  <c r="O128" i="7" s="1"/>
  <c r="Q128" i="7" s="1"/>
  <c r="S128" i="7" s="1"/>
  <c r="X28" i="7"/>
  <c r="M177" i="7" s="1"/>
  <c r="W25" i="7"/>
  <c r="I65" i="7" s="1"/>
  <c r="V25" i="7"/>
  <c r="A25" i="7"/>
  <c r="A45" i="7" s="1"/>
  <c r="A65" i="7" s="1"/>
  <c r="A103" i="7" s="1"/>
  <c r="A129" i="7" s="1"/>
  <c r="A149" i="7" s="1"/>
  <c r="A174" i="7" s="1"/>
  <c r="A196" i="7" s="1"/>
  <c r="A221" i="7" s="1"/>
  <c r="A246" i="7" s="1"/>
  <c r="A272" i="7" s="1"/>
  <c r="A293" i="7" s="1"/>
  <c r="A313" i="7" s="1"/>
  <c r="C24" i="7"/>
  <c r="AC17" i="7"/>
  <c r="AC16" i="7"/>
  <c r="AC15" i="7"/>
  <c r="F14" i="2"/>
  <c r="W4" i="7"/>
  <c r="Z4" i="7" s="1"/>
  <c r="L313" i="7" s="1"/>
  <c r="V4" i="7"/>
  <c r="Y4" i="7" s="1"/>
  <c r="E3" i="7"/>
  <c r="E24" i="7" s="1"/>
  <c r="E352" i="6"/>
  <c r="D352" i="6"/>
  <c r="C352" i="6"/>
  <c r="B352" i="6"/>
  <c r="E332" i="6"/>
  <c r="D332" i="6"/>
  <c r="C332" i="6"/>
  <c r="B332" i="6"/>
  <c r="K294" i="6"/>
  <c r="J294" i="6"/>
  <c r="I294" i="6"/>
  <c r="H294" i="6"/>
  <c r="G294" i="6"/>
  <c r="F294" i="6"/>
  <c r="E294" i="6"/>
  <c r="D294" i="6"/>
  <c r="C294" i="6"/>
  <c r="K266" i="6"/>
  <c r="J266" i="6"/>
  <c r="I266" i="6"/>
  <c r="H266" i="6"/>
  <c r="G266" i="6"/>
  <c r="F266" i="6"/>
  <c r="E266" i="6"/>
  <c r="D263" i="6"/>
  <c r="L263" i="6" s="1"/>
  <c r="C266" i="6"/>
  <c r="E59" i="3"/>
  <c r="E55" i="3"/>
  <c r="E51" i="3"/>
  <c r="F265" i="6"/>
  <c r="K247" i="6"/>
  <c r="J247" i="6"/>
  <c r="J265" i="6" s="1"/>
  <c r="I247" i="6"/>
  <c r="H247" i="6"/>
  <c r="G247" i="6"/>
  <c r="F247" i="6"/>
  <c r="E247" i="6"/>
  <c r="D247" i="6"/>
  <c r="C247" i="6"/>
  <c r="B175" i="6"/>
  <c r="B174" i="6"/>
  <c r="A174" i="6"/>
  <c r="A196" i="6" s="1"/>
  <c r="A221" i="6" s="1"/>
  <c r="A246" i="6" s="1"/>
  <c r="A272" i="6" s="1"/>
  <c r="A293" i="6" s="1"/>
  <c r="A313" i="6" s="1"/>
  <c r="M173" i="6"/>
  <c r="K149" i="6"/>
  <c r="J149" i="6"/>
  <c r="J169" i="6" s="1"/>
  <c r="I149" i="6"/>
  <c r="H149" i="6"/>
  <c r="G149" i="6"/>
  <c r="F149" i="6"/>
  <c r="F169" i="6" s="1"/>
  <c r="E149" i="6"/>
  <c r="E170" i="6" s="1"/>
  <c r="D149" i="6"/>
  <c r="C149" i="6"/>
  <c r="C169" i="6" s="1"/>
  <c r="W129" i="6"/>
  <c r="V129" i="6"/>
  <c r="A129" i="6"/>
  <c r="E128" i="6"/>
  <c r="G128" i="6" s="1"/>
  <c r="I128" i="6" s="1"/>
  <c r="K128" i="6" s="1"/>
  <c r="M128" i="6" s="1"/>
  <c r="O128" i="6" s="1"/>
  <c r="Q128" i="6" s="1"/>
  <c r="S128" i="6" s="1"/>
  <c r="W25" i="6"/>
  <c r="C65" i="6" s="1"/>
  <c r="V25" i="6"/>
  <c r="A25" i="6"/>
  <c r="A45" i="6" s="1"/>
  <c r="A65" i="6" s="1"/>
  <c r="V24" i="6"/>
  <c r="R24" i="6"/>
  <c r="P24" i="6"/>
  <c r="N24" i="6"/>
  <c r="L24" i="6"/>
  <c r="J24" i="6"/>
  <c r="H24" i="6"/>
  <c r="F24" i="6"/>
  <c r="E24" i="6"/>
  <c r="D24" i="6"/>
  <c r="C24" i="6"/>
  <c r="B24" i="6"/>
  <c r="AC15" i="6"/>
  <c r="AC14" i="6"/>
  <c r="AC13" i="6"/>
  <c r="AC12" i="6"/>
  <c r="AC11" i="6"/>
  <c r="AA4" i="6"/>
  <c r="W4" i="6"/>
  <c r="E103" i="6" s="1"/>
  <c r="V4" i="6"/>
  <c r="Y4" i="6" s="1"/>
  <c r="K3" i="6"/>
  <c r="I3" i="6"/>
  <c r="I24" i="6" s="1"/>
  <c r="G3" i="6"/>
  <c r="G24" i="6" s="1"/>
  <c r="E352" i="4"/>
  <c r="D352" i="4"/>
  <c r="C352" i="4"/>
  <c r="B352" i="4"/>
  <c r="A353" i="4"/>
  <c r="E332" i="4"/>
  <c r="D332" i="4"/>
  <c r="C332" i="4"/>
  <c r="B332" i="4"/>
  <c r="K294" i="4"/>
  <c r="J294" i="4"/>
  <c r="I294" i="4"/>
  <c r="H294" i="4"/>
  <c r="G294" i="4"/>
  <c r="F294" i="4"/>
  <c r="E294" i="4"/>
  <c r="D294" i="4"/>
  <c r="C294" i="4"/>
  <c r="K266" i="4"/>
  <c r="J266" i="4"/>
  <c r="I266" i="4"/>
  <c r="H266" i="4"/>
  <c r="G266" i="4"/>
  <c r="F266" i="4"/>
  <c r="E266" i="4"/>
  <c r="D266" i="4"/>
  <c r="C266" i="4"/>
  <c r="K247" i="4"/>
  <c r="J247" i="4"/>
  <c r="I247" i="4"/>
  <c r="I267" i="4" s="1"/>
  <c r="H247" i="4"/>
  <c r="G247" i="4"/>
  <c r="F247" i="4"/>
  <c r="E247" i="4"/>
  <c r="D247" i="4"/>
  <c r="C247" i="4"/>
  <c r="B175" i="4"/>
  <c r="K175" i="4" s="1"/>
  <c r="B174" i="4"/>
  <c r="M173" i="4"/>
  <c r="K149" i="4"/>
  <c r="J149" i="4"/>
  <c r="I149" i="4"/>
  <c r="H149" i="4"/>
  <c r="H169" i="4" s="1"/>
  <c r="G149" i="4"/>
  <c r="F149" i="4"/>
  <c r="E149" i="4"/>
  <c r="D149" i="4"/>
  <c r="C149" i="4"/>
  <c r="W129" i="4"/>
  <c r="V129" i="4"/>
  <c r="E128" i="4"/>
  <c r="G128" i="4" s="1"/>
  <c r="I128" i="4" s="1"/>
  <c r="K128" i="4" s="1"/>
  <c r="M128" i="4" s="1"/>
  <c r="O128" i="4" s="1"/>
  <c r="Q128" i="4" s="1"/>
  <c r="S128" i="4" s="1"/>
  <c r="W25" i="4"/>
  <c r="F65" i="4" s="1"/>
  <c r="V25" i="4"/>
  <c r="A25" i="4"/>
  <c r="A45" i="4" s="1"/>
  <c r="E24" i="4"/>
  <c r="C24" i="4"/>
  <c r="AC11" i="4"/>
  <c r="AA4" i="4"/>
  <c r="W4" i="4"/>
  <c r="V4" i="4"/>
  <c r="Y4" i="4" s="1"/>
  <c r="E3" i="4"/>
  <c r="G3" i="4" s="1"/>
  <c r="E353" i="5"/>
  <c r="D353" i="5"/>
  <c r="C353" i="5"/>
  <c r="B353" i="5"/>
  <c r="E333" i="5"/>
  <c r="D333" i="5"/>
  <c r="C333" i="5"/>
  <c r="B333" i="5"/>
  <c r="K294" i="5"/>
  <c r="J294" i="5"/>
  <c r="I294" i="5"/>
  <c r="H294" i="5"/>
  <c r="G294" i="5"/>
  <c r="F294" i="5"/>
  <c r="E294" i="5"/>
  <c r="D294" i="5"/>
  <c r="C294" i="5"/>
  <c r="K266" i="5"/>
  <c r="J266" i="5"/>
  <c r="I266" i="5"/>
  <c r="H266" i="5"/>
  <c r="G266" i="5"/>
  <c r="F266" i="5"/>
  <c r="E266" i="5"/>
  <c r="D266" i="5"/>
  <c r="C60" i="3"/>
  <c r="C56" i="3"/>
  <c r="C52" i="3"/>
  <c r="K247" i="5"/>
  <c r="J247" i="5"/>
  <c r="I247" i="5"/>
  <c r="H247" i="5"/>
  <c r="G247" i="5"/>
  <c r="F247" i="5"/>
  <c r="E247" i="5"/>
  <c r="D247" i="5"/>
  <c r="C247" i="5"/>
  <c r="B174" i="5"/>
  <c r="M173" i="5"/>
  <c r="K149" i="5"/>
  <c r="J149" i="5"/>
  <c r="I149" i="5"/>
  <c r="H149" i="5"/>
  <c r="G149" i="5"/>
  <c r="F149" i="5"/>
  <c r="E149" i="5"/>
  <c r="D149" i="5"/>
  <c r="D169" i="5" s="1"/>
  <c r="C149" i="5"/>
  <c r="W129" i="5"/>
  <c r="V129" i="5"/>
  <c r="G128" i="5"/>
  <c r="I128" i="5" s="1"/>
  <c r="K128" i="5" s="1"/>
  <c r="M128" i="5" s="1"/>
  <c r="O128" i="5" s="1"/>
  <c r="Q128" i="5" s="1"/>
  <c r="S128" i="5" s="1"/>
  <c r="E128" i="5"/>
  <c r="J82" i="5"/>
  <c r="L82" i="5" s="1"/>
  <c r="W25" i="5"/>
  <c r="V25" i="5"/>
  <c r="A25" i="5"/>
  <c r="A45" i="5" s="1"/>
  <c r="A65" i="5" s="1"/>
  <c r="A103" i="5" s="1"/>
  <c r="A129" i="5" s="1"/>
  <c r="A149" i="5" s="1"/>
  <c r="A174" i="5" s="1"/>
  <c r="A196" i="5" s="1"/>
  <c r="A221" i="5" s="1"/>
  <c r="A246" i="5" s="1"/>
  <c r="A272" i="5" s="1"/>
  <c r="A293" i="5" s="1"/>
  <c r="A313" i="5" s="1"/>
  <c r="C24" i="5"/>
  <c r="AC11" i="5"/>
  <c r="AA4" i="5"/>
  <c r="W4" i="5"/>
  <c r="H103" i="5" s="1"/>
  <c r="V4" i="5"/>
  <c r="E3" i="5"/>
  <c r="E349" i="9"/>
  <c r="D349" i="9"/>
  <c r="A47" i="3" s="1"/>
  <c r="C349" i="9"/>
  <c r="A24" i="3" s="1"/>
  <c r="B349" i="9"/>
  <c r="A1" i="3" s="1"/>
  <c r="E329" i="9"/>
  <c r="A61" i="1" s="1"/>
  <c r="D329" i="9"/>
  <c r="A41" i="1" s="1"/>
  <c r="C329" i="9"/>
  <c r="A21" i="1" s="1"/>
  <c r="B329" i="9"/>
  <c r="A314" i="9"/>
  <c r="A313" i="9"/>
  <c r="A312" i="9"/>
  <c r="K295" i="9"/>
  <c r="J295" i="9"/>
  <c r="I295" i="9"/>
  <c r="H295" i="9"/>
  <c r="G295" i="9"/>
  <c r="F295" i="9"/>
  <c r="E295" i="9"/>
  <c r="D295" i="9"/>
  <c r="C295" i="9"/>
  <c r="K267" i="9"/>
  <c r="J267" i="9"/>
  <c r="I267" i="9"/>
  <c r="H267" i="9"/>
  <c r="G267" i="9"/>
  <c r="F267" i="9"/>
  <c r="E267" i="9"/>
  <c r="D267" i="9"/>
  <c r="L267" i="9"/>
  <c r="B62" i="3"/>
  <c r="B59" i="3"/>
  <c r="B58" i="3"/>
  <c r="B55" i="3"/>
  <c r="B54" i="3"/>
  <c r="B51" i="3"/>
  <c r="B50" i="3"/>
  <c r="E268" i="9"/>
  <c r="K248" i="9"/>
  <c r="J248" i="9"/>
  <c r="I248" i="9"/>
  <c r="H248" i="9"/>
  <c r="G248" i="9"/>
  <c r="F248" i="9"/>
  <c r="E248" i="9"/>
  <c r="D248" i="9"/>
  <c r="C248" i="9"/>
  <c r="A222" i="9"/>
  <c r="A247" i="9" s="1"/>
  <c r="A273" i="9" s="1"/>
  <c r="A294" i="9" s="1"/>
  <c r="A315" i="9" s="1"/>
  <c r="A316" i="9"/>
  <c r="F192" i="9"/>
  <c r="K176" i="9"/>
  <c r="J176" i="9"/>
  <c r="I176" i="9"/>
  <c r="H176" i="9"/>
  <c r="G176" i="9"/>
  <c r="F176" i="9"/>
  <c r="E176" i="9"/>
  <c r="D176" i="9"/>
  <c r="M174" i="9"/>
  <c r="I167" i="9"/>
  <c r="H167" i="9"/>
  <c r="E167" i="9"/>
  <c r="D167" i="9"/>
  <c r="K150" i="9"/>
  <c r="J150" i="9"/>
  <c r="I150" i="9"/>
  <c r="H150" i="9"/>
  <c r="G150" i="9"/>
  <c r="F150" i="9"/>
  <c r="E150" i="9"/>
  <c r="D150" i="9"/>
  <c r="C150" i="9"/>
  <c r="W129" i="9"/>
  <c r="V129" i="9"/>
  <c r="A129" i="9"/>
  <c r="A150" i="9" s="1"/>
  <c r="A175" i="9" s="1"/>
  <c r="E128" i="9"/>
  <c r="G128" i="9" s="1"/>
  <c r="I128" i="9" s="1"/>
  <c r="K128" i="9" s="1"/>
  <c r="M128" i="9" s="1"/>
  <c r="O128" i="9" s="1"/>
  <c r="Q128" i="9" s="1"/>
  <c r="S128" i="9" s="1"/>
  <c r="C91" i="9" a="1"/>
  <c r="C99" i="9" s="1"/>
  <c r="A65" i="9"/>
  <c r="L45" i="9"/>
  <c r="W25" i="9"/>
  <c r="V25" i="9"/>
  <c r="A25" i="9"/>
  <c r="C24" i="9"/>
  <c r="W4" i="9"/>
  <c r="V4" i="9"/>
  <c r="Y4" i="9" s="1"/>
  <c r="E3" i="9"/>
  <c r="G3" i="9" s="1"/>
  <c r="L18" i="19"/>
  <c r="L17" i="19"/>
  <c r="J17" i="19"/>
  <c r="L16" i="19"/>
  <c r="J16" i="19"/>
  <c r="J15" i="19"/>
  <c r="J14" i="19"/>
  <c r="J13" i="19"/>
  <c r="L12" i="19"/>
  <c r="J12" i="19"/>
  <c r="J11" i="19"/>
  <c r="J10" i="19"/>
  <c r="L9" i="19"/>
  <c r="J9" i="19"/>
  <c r="L8" i="19"/>
  <c r="L7" i="19"/>
  <c r="L6" i="19"/>
  <c r="I6" i="19"/>
  <c r="R4" i="19"/>
  <c r="P4" i="19"/>
  <c r="O4" i="19"/>
  <c r="N4" i="19"/>
  <c r="K266" i="7" l="1"/>
  <c r="L263" i="7"/>
  <c r="D369" i="7" s="1"/>
  <c r="F64" i="3" s="1"/>
  <c r="L5" i="19"/>
  <c r="L13" i="19"/>
  <c r="L167" i="9"/>
  <c r="D347" i="9" s="1"/>
  <c r="B59" i="1" s="1"/>
  <c r="D369" i="6"/>
  <c r="E64" i="3" s="1"/>
  <c r="B289" i="6"/>
  <c r="N3" i="10"/>
  <c r="O5" i="10"/>
  <c r="N8" i="10"/>
  <c r="O10" i="10"/>
  <c r="N11" i="10"/>
  <c r="O13" i="10"/>
  <c r="N14" i="10"/>
  <c r="O16" i="10"/>
  <c r="N19" i="10"/>
  <c r="O20" i="10"/>
  <c r="N21" i="10"/>
  <c r="O23" i="10"/>
  <c r="N26" i="10"/>
  <c r="N29" i="10"/>
  <c r="O31" i="10"/>
  <c r="N32" i="10"/>
  <c r="O34" i="10"/>
  <c r="O36" i="10"/>
  <c r="N37" i="10"/>
  <c r="O39" i="10"/>
  <c r="N42" i="10"/>
  <c r="N45" i="10"/>
  <c r="O47" i="10"/>
  <c r="N48" i="10"/>
  <c r="O50" i="10"/>
  <c r="O52" i="10"/>
  <c r="N53" i="10"/>
  <c r="O55" i="10"/>
  <c r="O60" i="10"/>
  <c r="N61" i="10"/>
  <c r="R62" i="10"/>
  <c r="N63" i="10"/>
  <c r="R66" i="10"/>
  <c r="N67" i="10"/>
  <c r="R70" i="10"/>
  <c r="N71" i="10"/>
  <c r="R74" i="10"/>
  <c r="N75" i="10"/>
  <c r="R78" i="10"/>
  <c r="N79" i="10"/>
  <c r="R82" i="10"/>
  <c r="N83" i="10"/>
  <c r="R86" i="10"/>
  <c r="N87" i="10"/>
  <c r="R90" i="10"/>
  <c r="N91" i="10"/>
  <c r="R94" i="10"/>
  <c r="N95" i="10"/>
  <c r="R98" i="10"/>
  <c r="N99" i="10"/>
  <c r="R102" i="10"/>
  <c r="N103" i="10"/>
  <c r="R106" i="10"/>
  <c r="N107" i="10"/>
  <c r="R110" i="10"/>
  <c r="N111" i="10"/>
  <c r="R114" i="10"/>
  <c r="N115" i="10"/>
  <c r="R118" i="10"/>
  <c r="N119" i="10"/>
  <c r="R122" i="10"/>
  <c r="N123" i="10"/>
  <c r="R126" i="10"/>
  <c r="N127" i="10"/>
  <c r="R130" i="10"/>
  <c r="N131" i="10"/>
  <c r="R134" i="10"/>
  <c r="N135" i="10"/>
  <c r="R138" i="10"/>
  <c r="N139" i="10"/>
  <c r="R142" i="10"/>
  <c r="N143" i="10"/>
  <c r="R146" i="10"/>
  <c r="N147" i="10"/>
  <c r="R150" i="10"/>
  <c r="N151" i="10"/>
  <c r="R154" i="10"/>
  <c r="N155" i="10"/>
  <c r="R158" i="10"/>
  <c r="N159" i="10"/>
  <c r="R162" i="10"/>
  <c r="N163" i="10"/>
  <c r="R166" i="10"/>
  <c r="N167" i="10"/>
  <c r="R174" i="10"/>
  <c r="R175" i="10"/>
  <c r="R176" i="10"/>
  <c r="R182" i="10"/>
  <c r="R183" i="10"/>
  <c r="R184" i="10"/>
  <c r="N187" i="10"/>
  <c r="N188" i="10"/>
  <c r="N191" i="10"/>
  <c r="N192" i="10"/>
  <c r="N195" i="10"/>
  <c r="N196" i="10"/>
  <c r="V197" i="10" s="1"/>
  <c r="N198" i="10"/>
  <c r="N201" i="10"/>
  <c r="N202" i="10"/>
  <c r="A147" i="24"/>
  <c r="L20" i="19"/>
  <c r="A148" i="24"/>
  <c r="L21" i="19"/>
  <c r="A340" i="9"/>
  <c r="A358" i="9"/>
  <c r="A343" i="6"/>
  <c r="A361" i="6"/>
  <c r="N2" i="10"/>
  <c r="N4" i="10"/>
  <c r="N7" i="10"/>
  <c r="N15" i="10"/>
  <c r="N18" i="10"/>
  <c r="N22" i="10"/>
  <c r="N25" i="10"/>
  <c r="N28" i="10"/>
  <c r="N33" i="10"/>
  <c r="N38" i="10"/>
  <c r="N41" i="10"/>
  <c r="N44" i="10"/>
  <c r="N49" i="10"/>
  <c r="N54" i="10"/>
  <c r="N58" i="10"/>
  <c r="N59" i="10"/>
  <c r="R63" i="10"/>
  <c r="N65" i="10"/>
  <c r="R67" i="10"/>
  <c r="N69" i="10"/>
  <c r="R71" i="10"/>
  <c r="N73" i="10"/>
  <c r="R75" i="10"/>
  <c r="N77" i="10"/>
  <c r="R79" i="10"/>
  <c r="N81" i="10"/>
  <c r="R83" i="10"/>
  <c r="N85" i="10"/>
  <c r="R87" i="10"/>
  <c r="N89" i="10"/>
  <c r="R91" i="10"/>
  <c r="N93" i="10"/>
  <c r="R95" i="10"/>
  <c r="N97" i="10"/>
  <c r="R99" i="10"/>
  <c r="N101" i="10"/>
  <c r="R103" i="10"/>
  <c r="N105" i="10"/>
  <c r="R107" i="10"/>
  <c r="N109" i="10"/>
  <c r="R111" i="10"/>
  <c r="N113" i="10"/>
  <c r="R115" i="10"/>
  <c r="N117" i="10"/>
  <c r="R119" i="10"/>
  <c r="N121" i="10"/>
  <c r="R123" i="10"/>
  <c r="N125" i="10"/>
  <c r="R127" i="10"/>
  <c r="N129" i="10"/>
  <c r="R131" i="10"/>
  <c r="N133" i="10"/>
  <c r="R135" i="10"/>
  <c r="N137" i="10"/>
  <c r="R139" i="10"/>
  <c r="N141" i="10"/>
  <c r="R143" i="10"/>
  <c r="N145" i="10"/>
  <c r="R147" i="10"/>
  <c r="N149" i="10"/>
  <c r="R151" i="10"/>
  <c r="N153" i="10"/>
  <c r="R155" i="10"/>
  <c r="N157" i="10"/>
  <c r="R159" i="10"/>
  <c r="N161" i="10"/>
  <c r="R163" i="10"/>
  <c r="N165" i="10"/>
  <c r="R167" i="10"/>
  <c r="N169" i="10"/>
  <c r="R170" i="10"/>
  <c r="R171" i="10"/>
  <c r="R172" i="10"/>
  <c r="R178" i="10"/>
  <c r="R179" i="10"/>
  <c r="R180" i="10"/>
  <c r="N204" i="10"/>
  <c r="V204" i="10" s="1"/>
  <c r="O2" i="10"/>
  <c r="O4" i="10"/>
  <c r="N5" i="10"/>
  <c r="O7" i="10"/>
  <c r="N10" i="10"/>
  <c r="N13" i="10"/>
  <c r="O15" i="10"/>
  <c r="N16" i="10"/>
  <c r="O18" i="10"/>
  <c r="N20" i="10"/>
  <c r="O22" i="10"/>
  <c r="N23" i="10"/>
  <c r="O25" i="10"/>
  <c r="O28" i="10"/>
  <c r="N31" i="10"/>
  <c r="O33" i="10"/>
  <c r="N34" i="10"/>
  <c r="N36" i="10"/>
  <c r="O38" i="10"/>
  <c r="N39" i="10"/>
  <c r="O41" i="10"/>
  <c r="O44" i="10"/>
  <c r="N47" i="10"/>
  <c r="O49" i="10"/>
  <c r="N50" i="10"/>
  <c r="N52" i="10"/>
  <c r="O54" i="10"/>
  <c r="N55" i="10"/>
  <c r="O58" i="10"/>
  <c r="O59" i="10"/>
  <c r="N60" i="10"/>
  <c r="R64" i="10"/>
  <c r="O65" i="10"/>
  <c r="R68" i="10"/>
  <c r="O69" i="10"/>
  <c r="R72" i="10"/>
  <c r="O73" i="10"/>
  <c r="R76" i="10"/>
  <c r="O77" i="10"/>
  <c r="R80" i="10"/>
  <c r="O81" i="10"/>
  <c r="R84" i="10"/>
  <c r="O85" i="10"/>
  <c r="R88" i="10"/>
  <c r="O89" i="10"/>
  <c r="R92" i="10"/>
  <c r="O93" i="10"/>
  <c r="R96" i="10"/>
  <c r="O97" i="10"/>
  <c r="R100" i="10"/>
  <c r="O101" i="10"/>
  <c r="R104" i="10"/>
  <c r="O105" i="10"/>
  <c r="R108" i="10"/>
  <c r="O109" i="10"/>
  <c r="R112" i="10"/>
  <c r="O113" i="10"/>
  <c r="R116" i="10"/>
  <c r="O117" i="10"/>
  <c r="R120" i="10"/>
  <c r="O121" i="10"/>
  <c r="R124" i="10"/>
  <c r="O125" i="10"/>
  <c r="R128" i="10"/>
  <c r="O129" i="10"/>
  <c r="R132" i="10"/>
  <c r="O133" i="10"/>
  <c r="R136" i="10"/>
  <c r="O137" i="10"/>
  <c r="R140" i="10"/>
  <c r="O141" i="10"/>
  <c r="R144" i="10"/>
  <c r="O145" i="10"/>
  <c r="R148" i="10"/>
  <c r="O149" i="10"/>
  <c r="R152" i="10"/>
  <c r="O153" i="10"/>
  <c r="R156" i="10"/>
  <c r="O157" i="10"/>
  <c r="R160" i="10"/>
  <c r="O161" i="10"/>
  <c r="R164" i="10"/>
  <c r="O165" i="10"/>
  <c r="R168" i="10"/>
  <c r="R173" i="10"/>
  <c r="N174" i="10"/>
  <c r="N175" i="10"/>
  <c r="N176" i="10"/>
  <c r="N177" i="10"/>
  <c r="N182" i="10"/>
  <c r="N183" i="10"/>
  <c r="N184" i="10"/>
  <c r="N185" i="10"/>
  <c r="A146" i="24"/>
  <c r="L19" i="19"/>
  <c r="S209" i="10"/>
  <c r="A341" i="8"/>
  <c r="A359" i="8"/>
  <c r="A345" i="5"/>
  <c r="A363" i="5"/>
  <c r="A344" i="7"/>
  <c r="A362" i="7"/>
  <c r="K263" i="21"/>
  <c r="G265" i="21"/>
  <c r="G220" i="21"/>
  <c r="E214" i="21"/>
  <c r="J195" i="21"/>
  <c r="F167" i="21"/>
  <c r="J167" i="21"/>
  <c r="J168" i="8"/>
  <c r="X5" i="8"/>
  <c r="G265" i="8"/>
  <c r="D168" i="8"/>
  <c r="X5" i="7"/>
  <c r="G103" i="7"/>
  <c r="I45" i="7"/>
  <c r="S45" i="7" s="1"/>
  <c r="E45" i="7"/>
  <c r="F10" i="2"/>
  <c r="F6" i="2"/>
  <c r="K65" i="6"/>
  <c r="K85" i="6" s="1"/>
  <c r="E52" i="3"/>
  <c r="E60" i="3"/>
  <c r="H170" i="6"/>
  <c r="D170" i="6"/>
  <c r="K169" i="6"/>
  <c r="G168" i="6"/>
  <c r="K168" i="6"/>
  <c r="F85" i="4"/>
  <c r="E267" i="4"/>
  <c r="D169" i="4"/>
  <c r="C267" i="4"/>
  <c r="G169" i="4"/>
  <c r="I170" i="5"/>
  <c r="E170" i="5"/>
  <c r="X5" i="5"/>
  <c r="E103" i="5"/>
  <c r="E123" i="5" s="1"/>
  <c r="L175" i="5"/>
  <c r="H169" i="5"/>
  <c r="C170" i="5"/>
  <c r="K170" i="5"/>
  <c r="E169" i="5"/>
  <c r="I169" i="5"/>
  <c r="H267" i="5"/>
  <c r="H171" i="9"/>
  <c r="E170" i="9"/>
  <c r="D171" i="9"/>
  <c r="D331" i="9"/>
  <c r="B43" i="1" s="1"/>
  <c r="I170" i="9"/>
  <c r="D337" i="9"/>
  <c r="B49" i="1" s="1"/>
  <c r="D340" i="9"/>
  <c r="B52" i="1" s="1"/>
  <c r="K65" i="5"/>
  <c r="G65" i="5"/>
  <c r="C65" i="5"/>
  <c r="J103" i="9"/>
  <c r="Z4" i="9"/>
  <c r="I103" i="9"/>
  <c r="H45" i="9"/>
  <c r="B108" i="2" s="1"/>
  <c r="G3" i="5"/>
  <c r="E24" i="5"/>
  <c r="K65" i="9"/>
  <c r="J65" i="9"/>
  <c r="F65" i="9"/>
  <c r="R71" i="12"/>
  <c r="AB71" i="12" s="1"/>
  <c r="AA162" i="12"/>
  <c r="I268" i="9"/>
  <c r="I266" i="9"/>
  <c r="E103" i="9"/>
  <c r="D242" i="9"/>
  <c r="I223" i="9"/>
  <c r="D45" i="9"/>
  <c r="B24" i="2" s="1"/>
  <c r="H170" i="9"/>
  <c r="M111" i="14"/>
  <c r="W111" i="14" s="1"/>
  <c r="K169" i="4"/>
  <c r="X36" i="7"/>
  <c r="M185" i="7" s="1"/>
  <c r="I171" i="9"/>
  <c r="J169" i="9"/>
  <c r="D335" i="9"/>
  <c r="B47" i="1" s="1"/>
  <c r="D344" i="9"/>
  <c r="B56" i="1" s="1"/>
  <c r="J169" i="5"/>
  <c r="G197" i="6"/>
  <c r="H267" i="6"/>
  <c r="G267" i="6"/>
  <c r="E57" i="3"/>
  <c r="X29" i="8"/>
  <c r="M178" i="8" s="1"/>
  <c r="F168" i="8"/>
  <c r="F170" i="8"/>
  <c r="G103" i="4"/>
  <c r="K103" i="4"/>
  <c r="K123" i="4" s="1"/>
  <c r="C103" i="4"/>
  <c r="K46" i="14"/>
  <c r="F45" i="4"/>
  <c r="P45" i="4" s="1"/>
  <c r="C169" i="4"/>
  <c r="C85" i="6"/>
  <c r="D266" i="6"/>
  <c r="X30" i="7"/>
  <c r="M179" i="7" s="1"/>
  <c r="X38" i="7"/>
  <c r="M187" i="7" s="1"/>
  <c r="X32" i="8"/>
  <c r="M181" i="8" s="1"/>
  <c r="L14" i="19"/>
  <c r="F85" i="9"/>
  <c r="E171" i="9"/>
  <c r="F169" i="9"/>
  <c r="D334" i="9"/>
  <c r="B46" i="1" s="1"/>
  <c r="D341" i="9"/>
  <c r="B53" i="1" s="1"/>
  <c r="I168" i="5"/>
  <c r="F169" i="5"/>
  <c r="L294" i="5"/>
  <c r="D267" i="6"/>
  <c r="E49" i="3"/>
  <c r="K267" i="6"/>
  <c r="E53" i="3"/>
  <c r="J267" i="6"/>
  <c r="G3" i="7"/>
  <c r="I3" i="7" s="1"/>
  <c r="X27" i="7"/>
  <c r="M176" i="7" s="1"/>
  <c r="X35" i="7"/>
  <c r="M184" i="7" s="1"/>
  <c r="P215" i="10"/>
  <c r="P213" i="10"/>
  <c r="P217" i="10"/>
  <c r="P214" i="10"/>
  <c r="P212" i="10"/>
  <c r="P216" i="10"/>
  <c r="P47" i="10"/>
  <c r="P31" i="10"/>
  <c r="P15" i="10"/>
  <c r="P55" i="10"/>
  <c r="P39" i="10"/>
  <c r="P23" i="10"/>
  <c r="P7" i="10"/>
  <c r="P43" i="10"/>
  <c r="P11" i="10"/>
  <c r="P61" i="10"/>
  <c r="P59" i="10"/>
  <c r="P35" i="10"/>
  <c r="P3" i="10"/>
  <c r="P51" i="10"/>
  <c r="P60" i="10"/>
  <c r="P27" i="10"/>
  <c r="L10" i="19"/>
  <c r="J82" i="9"/>
  <c r="F171" i="9"/>
  <c r="J171" i="9"/>
  <c r="D332" i="9"/>
  <c r="B44" i="1" s="1"/>
  <c r="D338" i="9"/>
  <c r="B50" i="1" s="1"/>
  <c r="D339" i="9"/>
  <c r="B51" i="1" s="1"/>
  <c r="D345" i="9"/>
  <c r="B57" i="1" s="1"/>
  <c r="F170" i="9"/>
  <c r="J170" i="9"/>
  <c r="B49" i="3"/>
  <c r="G268" i="9"/>
  <c r="K266" i="9"/>
  <c r="B52" i="3"/>
  <c r="B53" i="3"/>
  <c r="B56" i="3"/>
  <c r="B57" i="3"/>
  <c r="B60" i="3"/>
  <c r="B61" i="3"/>
  <c r="I103" i="5"/>
  <c r="I123" i="5" s="1"/>
  <c r="C168" i="5"/>
  <c r="G168" i="5"/>
  <c r="K168" i="5"/>
  <c r="H265" i="5"/>
  <c r="C53" i="3"/>
  <c r="C57" i="3"/>
  <c r="C61" i="3"/>
  <c r="K65" i="4"/>
  <c r="J65" i="4"/>
  <c r="I65" i="4"/>
  <c r="J85" i="4"/>
  <c r="E65" i="4"/>
  <c r="E85" i="4" s="1"/>
  <c r="E82" i="4"/>
  <c r="L82" i="4" s="1"/>
  <c r="G265" i="4"/>
  <c r="F45" i="6"/>
  <c r="E66" i="2" s="1"/>
  <c r="J45" i="6"/>
  <c r="T45" i="6" s="1"/>
  <c r="G169" i="6"/>
  <c r="X26" i="7"/>
  <c r="M175" i="7" s="1"/>
  <c r="X32" i="7"/>
  <c r="M181" i="7" s="1"/>
  <c r="S88" i="17"/>
  <c r="X34" i="7"/>
  <c r="M183" i="7" s="1"/>
  <c r="X40" i="7"/>
  <c r="M189" i="7" s="1"/>
  <c r="X36" i="8"/>
  <c r="M185" i="8" s="1"/>
  <c r="L294" i="8"/>
  <c r="K101" i="21"/>
  <c r="Z4" i="21"/>
  <c r="I101" i="21"/>
  <c r="E101" i="21"/>
  <c r="C169" i="9"/>
  <c r="G169" i="9"/>
  <c r="K169" i="9"/>
  <c r="D333" i="9"/>
  <c r="B45" i="1" s="1"/>
  <c r="D336" i="9"/>
  <c r="B48" i="1" s="1"/>
  <c r="D342" i="9"/>
  <c r="B54" i="1" s="1"/>
  <c r="D343" i="9"/>
  <c r="B55" i="1" s="1"/>
  <c r="C170" i="9"/>
  <c r="G170" i="9"/>
  <c r="K170" i="9"/>
  <c r="L295" i="9"/>
  <c r="Y21" i="5"/>
  <c r="F168" i="5"/>
  <c r="J168" i="5"/>
  <c r="E168" i="5"/>
  <c r="E267" i="5"/>
  <c r="I267" i="5"/>
  <c r="G120" i="4"/>
  <c r="C123" i="4"/>
  <c r="J170" i="4"/>
  <c r="D49" i="3"/>
  <c r="G267" i="4"/>
  <c r="K265" i="4"/>
  <c r="D53" i="3"/>
  <c r="D57" i="3"/>
  <c r="D61" i="3"/>
  <c r="K267" i="4"/>
  <c r="H65" i="6"/>
  <c r="G65" i="6"/>
  <c r="F65" i="6"/>
  <c r="J65" i="6"/>
  <c r="J85" i="6" s="1"/>
  <c r="D169" i="6"/>
  <c r="H169" i="6"/>
  <c r="A353" i="6"/>
  <c r="X31" i="7"/>
  <c r="M180" i="7" s="1"/>
  <c r="X39" i="7"/>
  <c r="M188" i="7" s="1"/>
  <c r="X33" i="8"/>
  <c r="M182" i="8" s="1"/>
  <c r="X35" i="8"/>
  <c r="M184" i="8" s="1"/>
  <c r="D50" i="3"/>
  <c r="D51" i="3"/>
  <c r="D54" i="3"/>
  <c r="D55" i="3"/>
  <c r="D58" i="3"/>
  <c r="D59" i="3"/>
  <c r="D62" i="3"/>
  <c r="D168" i="6"/>
  <c r="H168" i="6"/>
  <c r="E50" i="3"/>
  <c r="E54" i="3"/>
  <c r="E58" i="3"/>
  <c r="E62" i="3"/>
  <c r="E222" i="7"/>
  <c r="E169" i="7"/>
  <c r="I169" i="7"/>
  <c r="X39" i="8"/>
  <c r="M188" i="8" s="1"/>
  <c r="X40" i="8"/>
  <c r="M189" i="8" s="1"/>
  <c r="X42" i="8"/>
  <c r="M191" i="8" s="1"/>
  <c r="C169" i="8"/>
  <c r="G169" i="8"/>
  <c r="D167" i="21"/>
  <c r="E170" i="4"/>
  <c r="I170" i="4"/>
  <c r="E169" i="4"/>
  <c r="I169" i="4"/>
  <c r="D52" i="3"/>
  <c r="D56" i="3"/>
  <c r="D60" i="3"/>
  <c r="L294" i="4"/>
  <c r="F168" i="6"/>
  <c r="J168" i="6"/>
  <c r="I103" i="7"/>
  <c r="I123" i="7" s="1"/>
  <c r="C103" i="7"/>
  <c r="K103" i="7"/>
  <c r="X29" i="7"/>
  <c r="M178" i="7" s="1"/>
  <c r="X33" i="7"/>
  <c r="M182" i="7" s="1"/>
  <c r="X37" i="7"/>
  <c r="M186" i="7" s="1"/>
  <c r="X42" i="7"/>
  <c r="M191" i="7" s="1"/>
  <c r="F170" i="7"/>
  <c r="H168" i="7"/>
  <c r="J170" i="7"/>
  <c r="D168" i="7"/>
  <c r="L23" i="17"/>
  <c r="X28" i="8"/>
  <c r="M177" i="8" s="1"/>
  <c r="C169" i="7"/>
  <c r="K169" i="7"/>
  <c r="F49" i="3"/>
  <c r="G265" i="7"/>
  <c r="K265" i="7"/>
  <c r="F53" i="3"/>
  <c r="F57" i="3"/>
  <c r="F61" i="3"/>
  <c r="X31" i="8"/>
  <c r="M180" i="8" s="1"/>
  <c r="X38" i="8"/>
  <c r="M187" i="8" s="1"/>
  <c r="H168" i="8"/>
  <c r="L247" i="8"/>
  <c r="D353" i="8" s="1"/>
  <c r="G48" i="3" s="1"/>
  <c r="C267" i="8"/>
  <c r="G56" i="3"/>
  <c r="K220" i="21"/>
  <c r="G167" i="21"/>
  <c r="K167" i="21"/>
  <c r="E267" i="7"/>
  <c r="I267" i="7"/>
  <c r="X27" i="8"/>
  <c r="M176" i="8" s="1"/>
  <c r="S85" i="17"/>
  <c r="X34" i="8"/>
  <c r="M183" i="8" s="1"/>
  <c r="X37" i="8"/>
  <c r="M186" i="8" s="1"/>
  <c r="E170" i="8"/>
  <c r="I170" i="8"/>
  <c r="E169" i="8"/>
  <c r="I169" i="8"/>
  <c r="X26" i="21"/>
  <c r="M173" i="21" s="1"/>
  <c r="E166" i="21"/>
  <c r="I166" i="21"/>
  <c r="H167" i="21"/>
  <c r="M211" i="10"/>
  <c r="M215" i="10"/>
  <c r="M213" i="10"/>
  <c r="U213" i="10" s="1"/>
  <c r="M212" i="10"/>
  <c r="M216" i="10"/>
  <c r="U216" i="10" s="1"/>
  <c r="M217" i="10"/>
  <c r="M214" i="10"/>
  <c r="U214" i="10" s="1"/>
  <c r="M201" i="10"/>
  <c r="M196" i="10"/>
  <c r="U196" i="10" s="1"/>
  <c r="M192" i="10"/>
  <c r="M188" i="10"/>
  <c r="M185" i="10"/>
  <c r="M183" i="10"/>
  <c r="M181" i="10"/>
  <c r="M179" i="10"/>
  <c r="M177" i="10"/>
  <c r="M175" i="10"/>
  <c r="M173" i="10"/>
  <c r="M171" i="10"/>
  <c r="M168" i="10"/>
  <c r="M164" i="10"/>
  <c r="M160" i="10"/>
  <c r="M156" i="10"/>
  <c r="M152" i="10"/>
  <c r="M148" i="10"/>
  <c r="M144" i="10"/>
  <c r="M140" i="10"/>
  <c r="M136" i="10"/>
  <c r="M132" i="10"/>
  <c r="M128" i="10"/>
  <c r="M124" i="10"/>
  <c r="M120" i="10"/>
  <c r="M116" i="10"/>
  <c r="M112" i="10"/>
  <c r="M108" i="10"/>
  <c r="M104" i="10"/>
  <c r="M100" i="10"/>
  <c r="M96" i="10"/>
  <c r="M92" i="10"/>
  <c r="M88" i="10"/>
  <c r="M84" i="10"/>
  <c r="M80" i="10"/>
  <c r="M76" i="10"/>
  <c r="M72" i="10"/>
  <c r="M68" i="10"/>
  <c r="M64" i="10"/>
  <c r="M204" i="10"/>
  <c r="M198" i="10"/>
  <c r="M195" i="10"/>
  <c r="U195" i="10" s="1"/>
  <c r="M191" i="10"/>
  <c r="M187" i="10"/>
  <c r="M169" i="10"/>
  <c r="M165" i="10"/>
  <c r="M161" i="10"/>
  <c r="M157" i="10"/>
  <c r="M153" i="10"/>
  <c r="M149" i="10"/>
  <c r="M145" i="10"/>
  <c r="M141" i="10"/>
  <c r="M137" i="10"/>
  <c r="M133" i="10"/>
  <c r="M129" i="10"/>
  <c r="M125" i="10"/>
  <c r="M121" i="10"/>
  <c r="M117" i="10"/>
  <c r="M113" i="10"/>
  <c r="M109" i="10"/>
  <c r="M105" i="10"/>
  <c r="M101" i="10"/>
  <c r="M97" i="10"/>
  <c r="M93" i="10"/>
  <c r="M89" i="10"/>
  <c r="M85" i="10"/>
  <c r="M81" i="10"/>
  <c r="M77" i="10"/>
  <c r="M73" i="10"/>
  <c r="M69" i="10"/>
  <c r="M65" i="10"/>
  <c r="M61" i="10"/>
  <c r="M60" i="10"/>
  <c r="M59" i="10"/>
  <c r="M57" i="10"/>
  <c r="Q213" i="10"/>
  <c r="Y213" i="10" s="1"/>
  <c r="Q217" i="10"/>
  <c r="Q211" i="10"/>
  <c r="Y211" i="10" s="1"/>
  <c r="Q212" i="10"/>
  <c r="Q210" i="10"/>
  <c r="Q214" i="10"/>
  <c r="Q215" i="10"/>
  <c r="Y215" i="10" s="1"/>
  <c r="Q216" i="10"/>
  <c r="Q203" i="10"/>
  <c r="Q200" i="10"/>
  <c r="Q197" i="10"/>
  <c r="Y198" i="10" s="1"/>
  <c r="Q194" i="10"/>
  <c r="Q190" i="10"/>
  <c r="Q186" i="10"/>
  <c r="Q184" i="10"/>
  <c r="Q182" i="10"/>
  <c r="Q180" i="10"/>
  <c r="Q178" i="10"/>
  <c r="Q176" i="10"/>
  <c r="Q174" i="10"/>
  <c r="Q172" i="10"/>
  <c r="Q170" i="10"/>
  <c r="Q167" i="10"/>
  <c r="Q163" i="10"/>
  <c r="Q159" i="10"/>
  <c r="Q155" i="10"/>
  <c r="Q151" i="10"/>
  <c r="Q147" i="10"/>
  <c r="Q143" i="10"/>
  <c r="Q139" i="10"/>
  <c r="Q135" i="10"/>
  <c r="Q131" i="10"/>
  <c r="Q127" i="10"/>
  <c r="Q123" i="10"/>
  <c r="Q119" i="10"/>
  <c r="Q115" i="10"/>
  <c r="Q111" i="10"/>
  <c r="Q107" i="10"/>
  <c r="Q103" i="10"/>
  <c r="Q99" i="10"/>
  <c r="Q95" i="10"/>
  <c r="Q91" i="10"/>
  <c r="Q87" i="10"/>
  <c r="Q83" i="10"/>
  <c r="Q79" i="10"/>
  <c r="Q75" i="10"/>
  <c r="Q71" i="10"/>
  <c r="Q67" i="10"/>
  <c r="Q63" i="10"/>
  <c r="Q58" i="10"/>
  <c r="Q56" i="10"/>
  <c r="Q202" i="10"/>
  <c r="Q199" i="10"/>
  <c r="Q193" i="10"/>
  <c r="Q189" i="10"/>
  <c r="Q168" i="10"/>
  <c r="Q164" i="10"/>
  <c r="Q160" i="10"/>
  <c r="Q156" i="10"/>
  <c r="Q152" i="10"/>
  <c r="Q148" i="10"/>
  <c r="Q144" i="10"/>
  <c r="Q140" i="10"/>
  <c r="Q136" i="10"/>
  <c r="Q132" i="10"/>
  <c r="Q128" i="10"/>
  <c r="Q124" i="10"/>
  <c r="Q120" i="10"/>
  <c r="Q116" i="10"/>
  <c r="Q112" i="10"/>
  <c r="Q108" i="10"/>
  <c r="Q104" i="10"/>
  <c r="Q100" i="10"/>
  <c r="Q96" i="10"/>
  <c r="Q92" i="10"/>
  <c r="Q88" i="10"/>
  <c r="Q84" i="10"/>
  <c r="Q80" i="10"/>
  <c r="Q76" i="10"/>
  <c r="Q72" i="10"/>
  <c r="Q68" i="10"/>
  <c r="Q64" i="10"/>
  <c r="Q61" i="10"/>
  <c r="Q60" i="10"/>
  <c r="Q59" i="10"/>
  <c r="D170" i="7"/>
  <c r="H170" i="7"/>
  <c r="F50" i="3"/>
  <c r="F54" i="3"/>
  <c r="F55" i="3"/>
  <c r="F58" i="3"/>
  <c r="F62" i="3"/>
  <c r="D267" i="8"/>
  <c r="H267" i="8"/>
  <c r="G49" i="3"/>
  <c r="G267" i="8"/>
  <c r="K267" i="8"/>
  <c r="G53" i="3"/>
  <c r="G57" i="3"/>
  <c r="G61" i="3"/>
  <c r="M2" i="10"/>
  <c r="Q4" i="10"/>
  <c r="Q6" i="10"/>
  <c r="M9" i="10"/>
  <c r="M11" i="10"/>
  <c r="Q11" i="10"/>
  <c r="Q13" i="10"/>
  <c r="M16" i="10"/>
  <c r="M18" i="10"/>
  <c r="Q20" i="10"/>
  <c r="Q22" i="10"/>
  <c r="M25" i="10"/>
  <c r="M27" i="10"/>
  <c r="Q27" i="10"/>
  <c r="Q29" i="10"/>
  <c r="M32" i="10"/>
  <c r="M34" i="10"/>
  <c r="Q36" i="10"/>
  <c r="Q38" i="10"/>
  <c r="M41" i="10"/>
  <c r="M43" i="10"/>
  <c r="Q43" i="10"/>
  <c r="Q45" i="10"/>
  <c r="M48" i="10"/>
  <c r="M50" i="10"/>
  <c r="Q52" i="10"/>
  <c r="Q54" i="10"/>
  <c r="M58" i="10"/>
  <c r="Q171" i="10"/>
  <c r="M172" i="10"/>
  <c r="Q175" i="10"/>
  <c r="M176" i="10"/>
  <c r="Q179" i="10"/>
  <c r="M180" i="10"/>
  <c r="Q183" i="10"/>
  <c r="M184" i="10"/>
  <c r="M202" i="10"/>
  <c r="M203" i="10"/>
  <c r="V201" i="10"/>
  <c r="N214" i="10"/>
  <c r="N212" i="10"/>
  <c r="N217" i="10"/>
  <c r="N211" i="10"/>
  <c r="V211" i="10" s="1"/>
  <c r="N215" i="10"/>
  <c r="V215" i="10" s="1"/>
  <c r="N216" i="10"/>
  <c r="V216" i="10" s="1"/>
  <c r="N213" i="10"/>
  <c r="R186" i="10"/>
  <c r="R190" i="10"/>
  <c r="R194" i="10"/>
  <c r="R198" i="10"/>
  <c r="R202" i="10"/>
  <c r="R206" i="10"/>
  <c r="R210" i="10"/>
  <c r="R214" i="10"/>
  <c r="R187" i="10"/>
  <c r="R191" i="10"/>
  <c r="R195" i="10"/>
  <c r="R199" i="10"/>
  <c r="Z199" i="10" s="1"/>
  <c r="R203" i="10"/>
  <c r="R207" i="10"/>
  <c r="R211" i="10"/>
  <c r="R215" i="10"/>
  <c r="Z215" i="10" s="1"/>
  <c r="R188" i="10"/>
  <c r="R192" i="10"/>
  <c r="R196" i="10"/>
  <c r="R200" i="10"/>
  <c r="R204" i="10"/>
  <c r="R208" i="10"/>
  <c r="R212" i="10"/>
  <c r="Z212" i="10" s="1"/>
  <c r="R216" i="10"/>
  <c r="Z216" i="10" s="1"/>
  <c r="R189" i="10"/>
  <c r="R193" i="10"/>
  <c r="R197" i="10"/>
  <c r="Z197" i="10" s="1"/>
  <c r="R201" i="10"/>
  <c r="Z201" i="10" s="1"/>
  <c r="R205" i="10"/>
  <c r="Z206" i="10" s="1"/>
  <c r="R209" i="10"/>
  <c r="R213" i="10"/>
  <c r="Z213" i="10" s="1"/>
  <c r="R217" i="10"/>
  <c r="Z217" i="10" s="1"/>
  <c r="L219" i="10"/>
  <c r="V199" i="10"/>
  <c r="O213" i="10"/>
  <c r="W213" i="10" s="1"/>
  <c r="O217" i="10"/>
  <c r="O216" i="10"/>
  <c r="O214" i="10"/>
  <c r="O215" i="10"/>
  <c r="W215" i="10" s="1"/>
  <c r="O212" i="10"/>
  <c r="S207" i="10"/>
  <c r="A158" i="24"/>
  <c r="A151" i="24"/>
  <c r="A150" i="24"/>
  <c r="A149" i="24"/>
  <c r="A153" i="24"/>
  <c r="L11" i="19"/>
  <c r="L15" i="19"/>
  <c r="A152" i="24"/>
  <c r="A156" i="24"/>
  <c r="G24" i="9"/>
  <c r="E314" i="9" s="1"/>
  <c r="I3" i="9"/>
  <c r="S85" i="12"/>
  <c r="AC85" i="12" s="1"/>
  <c r="S83" i="12"/>
  <c r="S81" i="12"/>
  <c r="S79" i="12"/>
  <c r="AC79" i="12" s="1"/>
  <c r="S77" i="12"/>
  <c r="AC77" i="12" s="1"/>
  <c r="S75" i="12"/>
  <c r="S84" i="12"/>
  <c r="AC84" i="12" s="1"/>
  <c r="S82" i="12"/>
  <c r="AC82" i="12" s="1"/>
  <c r="S80" i="12"/>
  <c r="AC80" i="12" s="1"/>
  <c r="S78" i="12"/>
  <c r="S76" i="12"/>
  <c r="S74" i="12"/>
  <c r="AC74" i="12" s="1"/>
  <c r="AC181" i="12"/>
  <c r="AC177" i="12"/>
  <c r="AC175" i="12"/>
  <c r="AC173" i="12"/>
  <c r="AC176" i="12"/>
  <c r="AC172" i="12"/>
  <c r="K85" i="9"/>
  <c r="R19" i="12"/>
  <c r="R63" i="12"/>
  <c r="AB63" i="12" s="1"/>
  <c r="AB167" i="12"/>
  <c r="AB163" i="12"/>
  <c r="AB159" i="12"/>
  <c r="AB164" i="12"/>
  <c r="AB166" i="12"/>
  <c r="P120" i="12"/>
  <c r="P118" i="12"/>
  <c r="P116" i="12"/>
  <c r="P114" i="12"/>
  <c r="P112" i="12"/>
  <c r="P110" i="12"/>
  <c r="Z110" i="12" s="1"/>
  <c r="P121" i="12"/>
  <c r="P117" i="12"/>
  <c r="P113" i="12"/>
  <c r="Z113" i="12" s="1"/>
  <c r="P49" i="12"/>
  <c r="P45" i="12"/>
  <c r="P41" i="12"/>
  <c r="P46" i="12"/>
  <c r="P42" i="12"/>
  <c r="P38" i="12"/>
  <c r="P48" i="12"/>
  <c r="P44" i="12"/>
  <c r="P40" i="12"/>
  <c r="P43" i="12"/>
  <c r="P115" i="12"/>
  <c r="P47" i="12"/>
  <c r="P119" i="12"/>
  <c r="Z119" i="12" s="1"/>
  <c r="P111" i="12"/>
  <c r="P39" i="12"/>
  <c r="P96" i="12"/>
  <c r="P94" i="12"/>
  <c r="P92" i="12"/>
  <c r="P90" i="12"/>
  <c r="P88" i="12"/>
  <c r="P86" i="12"/>
  <c r="Z86" i="12" s="1"/>
  <c r="P97" i="12"/>
  <c r="P93" i="12"/>
  <c r="P89" i="12"/>
  <c r="Z89" i="12" s="1"/>
  <c r="P91" i="12"/>
  <c r="Z91" i="12" s="1"/>
  <c r="P95" i="12"/>
  <c r="P87" i="12"/>
  <c r="P144" i="12"/>
  <c r="P142" i="12"/>
  <c r="P140" i="12"/>
  <c r="P138" i="12"/>
  <c r="P136" i="12"/>
  <c r="P134" i="12"/>
  <c r="Z134" i="12" s="1"/>
  <c r="P145" i="12"/>
  <c r="P141" i="12"/>
  <c r="P137" i="12"/>
  <c r="Z137" i="12" s="1"/>
  <c r="P139" i="12"/>
  <c r="Z139" i="12" s="1"/>
  <c r="P143" i="12"/>
  <c r="P135" i="12"/>
  <c r="S34" i="12"/>
  <c r="S30" i="12"/>
  <c r="S26" i="12"/>
  <c r="S35" i="12"/>
  <c r="S31" i="12"/>
  <c r="S27" i="12"/>
  <c r="S37" i="12"/>
  <c r="S33" i="12"/>
  <c r="S29" i="12"/>
  <c r="S32" i="12"/>
  <c r="S36" i="12"/>
  <c r="S28" i="12"/>
  <c r="S133" i="12"/>
  <c r="S131" i="12"/>
  <c r="AC131" i="12" s="1"/>
  <c r="S129" i="12"/>
  <c r="AC129" i="12" s="1"/>
  <c r="S127" i="12"/>
  <c r="S125" i="12"/>
  <c r="S123" i="12"/>
  <c r="S132" i="12"/>
  <c r="AC132" i="12" s="1"/>
  <c r="S130" i="12"/>
  <c r="S128" i="12"/>
  <c r="S126" i="12"/>
  <c r="AC126" i="12" s="1"/>
  <c r="S124" i="12"/>
  <c r="AC124" i="12" s="1"/>
  <c r="S122" i="12"/>
  <c r="Q4" i="12"/>
  <c r="Q11" i="12"/>
  <c r="Q6" i="12"/>
  <c r="Q60" i="12"/>
  <c r="Q58" i="12"/>
  <c r="Q61" i="12"/>
  <c r="AA61" i="12" s="1"/>
  <c r="Q59" i="12"/>
  <c r="Q57" i="12"/>
  <c r="Q55" i="12"/>
  <c r="Q53" i="12"/>
  <c r="AA53" i="12" s="1"/>
  <c r="Q51" i="12"/>
  <c r="Q56" i="12"/>
  <c r="Q50" i="12"/>
  <c r="Q52" i="12"/>
  <c r="AA52" i="12" s="1"/>
  <c r="Q54" i="12"/>
  <c r="Q108" i="12"/>
  <c r="Q106" i="12"/>
  <c r="Q104" i="12"/>
  <c r="AA104" i="12" s="1"/>
  <c r="Q102" i="12"/>
  <c r="Q100" i="12"/>
  <c r="Q98" i="12"/>
  <c r="Q109" i="12"/>
  <c r="AA109" i="12" s="1"/>
  <c r="Q107" i="12"/>
  <c r="Q105" i="12"/>
  <c r="Q103" i="12"/>
  <c r="Q101" i="12"/>
  <c r="AA101" i="12" s="1"/>
  <c r="Q99" i="12"/>
  <c r="AA152" i="12"/>
  <c r="AA157" i="12"/>
  <c r="AA149" i="12"/>
  <c r="C216" i="4"/>
  <c r="P13" i="12"/>
  <c r="P9" i="12"/>
  <c r="P5" i="12"/>
  <c r="P10" i="12"/>
  <c r="P6" i="12"/>
  <c r="P2" i="12"/>
  <c r="P12" i="12"/>
  <c r="P8" i="12"/>
  <c r="P4" i="12"/>
  <c r="P11" i="12"/>
  <c r="P7" i="12"/>
  <c r="P3" i="12"/>
  <c r="Q24" i="12"/>
  <c r="Q20" i="12"/>
  <c r="Q16" i="12"/>
  <c r="Q25" i="12"/>
  <c r="Q21" i="12"/>
  <c r="Q17" i="12"/>
  <c r="Q23" i="12"/>
  <c r="Q19" i="12"/>
  <c r="Q15" i="12"/>
  <c r="Q18" i="12"/>
  <c r="Q22" i="12"/>
  <c r="Q14" i="12"/>
  <c r="R35" i="12"/>
  <c r="R31" i="12"/>
  <c r="R27" i="12"/>
  <c r="R36" i="12"/>
  <c r="R32" i="12"/>
  <c r="R28" i="12"/>
  <c r="R34" i="12"/>
  <c r="R30" i="12"/>
  <c r="R26" i="12"/>
  <c r="R29" i="12"/>
  <c r="R37" i="12"/>
  <c r="R33" i="12"/>
  <c r="O119" i="12"/>
  <c r="Y119" i="12" s="1"/>
  <c r="O115" i="12"/>
  <c r="O111" i="12"/>
  <c r="Y111" i="12" s="1"/>
  <c r="O118" i="12"/>
  <c r="O114" i="12"/>
  <c r="Y114" i="12" s="1"/>
  <c r="O110" i="12"/>
  <c r="Y110" i="12" s="1"/>
  <c r="O42" i="12"/>
  <c r="O47" i="12"/>
  <c r="O39" i="12"/>
  <c r="O45" i="12"/>
  <c r="O40" i="12"/>
  <c r="O44" i="12"/>
  <c r="L59" i="12"/>
  <c r="V59" i="12" s="1"/>
  <c r="Q72" i="12"/>
  <c r="AA72" i="12" s="1"/>
  <c r="Q70" i="12"/>
  <c r="Q68" i="12"/>
  <c r="Q66" i="12"/>
  <c r="Q64" i="12"/>
  <c r="AA64" i="12" s="1"/>
  <c r="Q62" i="12"/>
  <c r="Q73" i="12"/>
  <c r="Q71" i="12"/>
  <c r="Q69" i="12"/>
  <c r="AA69" i="12" s="1"/>
  <c r="Q67" i="12"/>
  <c r="AA67" i="12" s="1"/>
  <c r="Q65" i="12"/>
  <c r="Q63" i="12"/>
  <c r="R85" i="12"/>
  <c r="AB85" i="12" s="1"/>
  <c r="R83" i="12"/>
  <c r="AB83" i="12" s="1"/>
  <c r="R81" i="12"/>
  <c r="R79" i="12"/>
  <c r="R77" i="12"/>
  <c r="AB77" i="12" s="1"/>
  <c r="R75" i="12"/>
  <c r="AB75" i="12" s="1"/>
  <c r="R84" i="12"/>
  <c r="R80" i="12"/>
  <c r="R76" i="12"/>
  <c r="R82" i="12"/>
  <c r="R78" i="12"/>
  <c r="R74" i="12"/>
  <c r="O95" i="12"/>
  <c r="Y95" i="12" s="1"/>
  <c r="O91" i="12"/>
  <c r="O87" i="12"/>
  <c r="Y87" i="12" s="1"/>
  <c r="O94" i="12"/>
  <c r="O90" i="12"/>
  <c r="Y90" i="12" s="1"/>
  <c r="O86" i="12"/>
  <c r="P106" i="12"/>
  <c r="Z106" i="12" s="1"/>
  <c r="P98" i="12"/>
  <c r="Z98" i="12" s="1"/>
  <c r="P107" i="12"/>
  <c r="Z107" i="12" s="1"/>
  <c r="N133" i="12"/>
  <c r="N131" i="12"/>
  <c r="X131" i="12" s="1"/>
  <c r="N129" i="12"/>
  <c r="N127" i="12"/>
  <c r="X127" i="12" s="1"/>
  <c r="N125" i="12"/>
  <c r="N123" i="12"/>
  <c r="X123" i="12" s="1"/>
  <c r="N132" i="12"/>
  <c r="N128" i="12"/>
  <c r="N124" i="12"/>
  <c r="N126" i="12"/>
  <c r="X126" i="12" s="1"/>
  <c r="N130" i="12"/>
  <c r="N122" i="12"/>
  <c r="K145" i="12"/>
  <c r="K143" i="12"/>
  <c r="U143" i="12" s="1"/>
  <c r="K141" i="12"/>
  <c r="K139" i="12"/>
  <c r="U139" i="12" s="1"/>
  <c r="K137" i="12"/>
  <c r="K135" i="12"/>
  <c r="U135" i="12" s="1"/>
  <c r="K144" i="12"/>
  <c r="K142" i="12"/>
  <c r="U142" i="12" s="1"/>
  <c r="K140" i="12"/>
  <c r="K138" i="12"/>
  <c r="K136" i="12"/>
  <c r="K134" i="12"/>
  <c r="U134" i="12" s="1"/>
  <c r="S145" i="12"/>
  <c r="S143" i="12"/>
  <c r="AC143" i="12" s="1"/>
  <c r="S141" i="12"/>
  <c r="S139" i="12"/>
  <c r="S137" i="12"/>
  <c r="S135" i="12"/>
  <c r="AC135" i="12" s="1"/>
  <c r="S144" i="12"/>
  <c r="S142" i="12"/>
  <c r="S140" i="12"/>
  <c r="S138" i="12"/>
  <c r="AC138" i="12" s="1"/>
  <c r="S136" i="12"/>
  <c r="S134" i="12"/>
  <c r="AC134" i="12" s="1"/>
  <c r="Z154" i="12"/>
  <c r="W166" i="12"/>
  <c r="W164" i="12"/>
  <c r="W158" i="12"/>
  <c r="W169" i="12"/>
  <c r="W161" i="12"/>
  <c r="AB179" i="12"/>
  <c r="AB171" i="12"/>
  <c r="AB178" i="12"/>
  <c r="D268" i="9"/>
  <c r="D266" i="9"/>
  <c r="H268" i="9"/>
  <c r="H266" i="9"/>
  <c r="H45" i="5"/>
  <c r="D45" i="5"/>
  <c r="Y4" i="5"/>
  <c r="K197" i="5" s="1"/>
  <c r="C197" i="5"/>
  <c r="D197" i="5"/>
  <c r="E197" i="5"/>
  <c r="L11" i="13"/>
  <c r="L7" i="13"/>
  <c r="L3" i="13"/>
  <c r="L12" i="13"/>
  <c r="L8" i="13"/>
  <c r="L4" i="13"/>
  <c r="L10" i="13"/>
  <c r="L6" i="13"/>
  <c r="L2" i="13"/>
  <c r="L5" i="13"/>
  <c r="L9" i="13"/>
  <c r="L13" i="13"/>
  <c r="P61" i="13"/>
  <c r="P59" i="13"/>
  <c r="Z59" i="13" s="1"/>
  <c r="P57" i="13"/>
  <c r="P55" i="13"/>
  <c r="Z55" i="13" s="1"/>
  <c r="P53" i="13"/>
  <c r="P51" i="13"/>
  <c r="Z51" i="13" s="1"/>
  <c r="P60" i="13"/>
  <c r="P58" i="13"/>
  <c r="Z58" i="13" s="1"/>
  <c r="P56" i="13"/>
  <c r="P54" i="13"/>
  <c r="Z54" i="13" s="1"/>
  <c r="P52" i="13"/>
  <c r="P50" i="13"/>
  <c r="L109" i="13"/>
  <c r="L107" i="13"/>
  <c r="V107" i="13" s="1"/>
  <c r="L105" i="13"/>
  <c r="L103" i="13"/>
  <c r="V103" i="13" s="1"/>
  <c r="L101" i="13"/>
  <c r="L99" i="13"/>
  <c r="V99" i="13" s="1"/>
  <c r="L108" i="13"/>
  <c r="L106" i="13"/>
  <c r="V106" i="13" s="1"/>
  <c r="L104" i="13"/>
  <c r="L102" i="13"/>
  <c r="L100" i="13"/>
  <c r="L98" i="13"/>
  <c r="V98" i="13" s="1"/>
  <c r="Z155" i="13"/>
  <c r="Z151" i="13"/>
  <c r="Z147" i="13"/>
  <c r="Z154" i="13"/>
  <c r="Z150" i="13"/>
  <c r="Z146" i="13"/>
  <c r="O32" i="13"/>
  <c r="O37" i="13"/>
  <c r="O29" i="13"/>
  <c r="O31" i="13"/>
  <c r="O26" i="13"/>
  <c r="O34" i="13"/>
  <c r="N72" i="13"/>
  <c r="N70" i="13"/>
  <c r="X70" i="13" s="1"/>
  <c r="N68" i="13"/>
  <c r="N66" i="13"/>
  <c r="X66" i="13" s="1"/>
  <c r="N64" i="13"/>
  <c r="N62" i="13"/>
  <c r="X62" i="13" s="1"/>
  <c r="N73" i="13"/>
  <c r="N71" i="13"/>
  <c r="X71" i="13" s="1"/>
  <c r="N69" i="13"/>
  <c r="N67" i="13"/>
  <c r="X67" i="13" s="1"/>
  <c r="N65" i="13"/>
  <c r="N63" i="13"/>
  <c r="X63" i="13" s="1"/>
  <c r="M108" i="13"/>
  <c r="M106" i="13"/>
  <c r="W106" i="13" s="1"/>
  <c r="M104" i="13"/>
  <c r="M102" i="13"/>
  <c r="W102" i="13" s="1"/>
  <c r="M100" i="13"/>
  <c r="M98" i="13"/>
  <c r="W98" i="13" s="1"/>
  <c r="M109" i="13"/>
  <c r="M101" i="13"/>
  <c r="W101" i="13" s="1"/>
  <c r="M107" i="13"/>
  <c r="M99" i="13"/>
  <c r="W99" i="13" s="1"/>
  <c r="M103" i="13"/>
  <c r="M105" i="13"/>
  <c r="W105" i="13" s="1"/>
  <c r="L145" i="13"/>
  <c r="L143" i="13"/>
  <c r="V143" i="13" s="1"/>
  <c r="L141" i="13"/>
  <c r="L139" i="13"/>
  <c r="L137" i="13"/>
  <c r="L135" i="13"/>
  <c r="V135" i="13" s="1"/>
  <c r="L144" i="13"/>
  <c r="L142" i="13"/>
  <c r="V142" i="13" s="1"/>
  <c r="L140" i="13"/>
  <c r="L138" i="13"/>
  <c r="V138" i="13" s="1"/>
  <c r="L136" i="13"/>
  <c r="L134" i="13"/>
  <c r="V134" i="13" s="1"/>
  <c r="U179" i="13"/>
  <c r="U171" i="13"/>
  <c r="U172" i="13"/>
  <c r="U170" i="13"/>
  <c r="U176" i="13"/>
  <c r="C85" i="5"/>
  <c r="AC181" i="14"/>
  <c r="AC173" i="14"/>
  <c r="AC172" i="14"/>
  <c r="AC176" i="14"/>
  <c r="K85" i="4"/>
  <c r="O12" i="14"/>
  <c r="O8" i="14"/>
  <c r="O4" i="14"/>
  <c r="O13" i="14"/>
  <c r="O9" i="14"/>
  <c r="O5" i="14"/>
  <c r="O11" i="14"/>
  <c r="O7" i="14"/>
  <c r="O3" i="14"/>
  <c r="O2" i="14"/>
  <c r="O6" i="14"/>
  <c r="O10" i="14"/>
  <c r="W174" i="14"/>
  <c r="W171" i="14"/>
  <c r="W177" i="14"/>
  <c r="W175" i="14"/>
  <c r="Q145" i="15"/>
  <c r="Q143" i="15"/>
  <c r="Q141" i="15"/>
  <c r="AA141" i="15" s="1"/>
  <c r="Q139" i="15"/>
  <c r="AA139" i="15" s="1"/>
  <c r="Q137" i="15"/>
  <c r="Q135" i="15"/>
  <c r="Q142" i="15"/>
  <c r="Q134" i="15"/>
  <c r="AA134" i="15" s="1"/>
  <c r="Q140" i="15"/>
  <c r="Q144" i="15"/>
  <c r="Q136" i="15"/>
  <c r="Q138" i="15"/>
  <c r="AA138" i="15" s="1"/>
  <c r="M72" i="15"/>
  <c r="W72" i="15" s="1"/>
  <c r="M70" i="15"/>
  <c r="M68" i="15"/>
  <c r="W68" i="15" s="1"/>
  <c r="M66" i="15"/>
  <c r="M64" i="15"/>
  <c r="W64" i="15" s="1"/>
  <c r="M62" i="15"/>
  <c r="M71" i="15"/>
  <c r="W71" i="15" s="1"/>
  <c r="M63" i="15"/>
  <c r="M69" i="15"/>
  <c r="M73" i="15"/>
  <c r="M65" i="15"/>
  <c r="M67" i="15"/>
  <c r="R84" i="15"/>
  <c r="AB84" i="15" s="1"/>
  <c r="R82" i="15"/>
  <c r="R80" i="15"/>
  <c r="R78" i="15"/>
  <c r="R76" i="15"/>
  <c r="AB76" i="15" s="1"/>
  <c r="R74" i="15"/>
  <c r="R85" i="15"/>
  <c r="AB85" i="15" s="1"/>
  <c r="R83" i="15"/>
  <c r="R81" i="15"/>
  <c r="AB81" i="15" s="1"/>
  <c r="R79" i="15"/>
  <c r="R77" i="15"/>
  <c r="R75" i="15"/>
  <c r="O97" i="15"/>
  <c r="O95" i="15"/>
  <c r="O93" i="15"/>
  <c r="Y93" i="15" s="1"/>
  <c r="O91" i="15"/>
  <c r="O89" i="15"/>
  <c r="O87" i="15"/>
  <c r="O96" i="15"/>
  <c r="O88" i="15"/>
  <c r="O94" i="15"/>
  <c r="Y94" i="15" s="1"/>
  <c r="O86" i="15"/>
  <c r="O90" i="15"/>
  <c r="Y90" i="15" s="1"/>
  <c r="O92" i="15"/>
  <c r="C274" i="9"/>
  <c r="E350" i="9" s="1"/>
  <c r="E24" i="9"/>
  <c r="C45" i="9"/>
  <c r="G45" i="9"/>
  <c r="K45" i="9"/>
  <c r="E65" i="9"/>
  <c r="I65" i="9"/>
  <c r="I82" i="9"/>
  <c r="J85" i="9"/>
  <c r="C91" i="9"/>
  <c r="C94" i="9"/>
  <c r="C98" i="9"/>
  <c r="D103" i="9"/>
  <c r="H103" i="9"/>
  <c r="D123" i="9"/>
  <c r="H123" i="9"/>
  <c r="E169" i="9"/>
  <c r="I169" i="9"/>
  <c r="D170" i="9"/>
  <c r="C171" i="9"/>
  <c r="G171" i="9"/>
  <c r="K171" i="9"/>
  <c r="L176" i="9"/>
  <c r="C198" i="9"/>
  <c r="G198" i="9"/>
  <c r="K198" i="9"/>
  <c r="F217" i="9"/>
  <c r="J217" i="9"/>
  <c r="D223" i="9"/>
  <c r="H223" i="9"/>
  <c r="H242" i="9"/>
  <c r="L248" i="9"/>
  <c r="G266" i="9"/>
  <c r="C268" i="9"/>
  <c r="K268" i="9"/>
  <c r="F45" i="5"/>
  <c r="L13" i="12"/>
  <c r="L9" i="12"/>
  <c r="L5" i="12"/>
  <c r="L10" i="12"/>
  <c r="L6" i="12"/>
  <c r="L2" i="12"/>
  <c r="L12" i="12"/>
  <c r="L8" i="12"/>
  <c r="L4" i="12"/>
  <c r="L3" i="12"/>
  <c r="L11" i="12"/>
  <c r="L7" i="12"/>
  <c r="G238" i="5"/>
  <c r="G241" i="5" s="1"/>
  <c r="F213" i="5"/>
  <c r="F216" i="5" s="1"/>
  <c r="H238" i="5"/>
  <c r="H241" i="5" s="1"/>
  <c r="Q22" i="13"/>
  <c r="Q18" i="13"/>
  <c r="Q14" i="13"/>
  <c r="Q23" i="13"/>
  <c r="Q19" i="13"/>
  <c r="Q15" i="13"/>
  <c r="Q25" i="13"/>
  <c r="Q21" i="13"/>
  <c r="Q17" i="13"/>
  <c r="Q24" i="13"/>
  <c r="Q20" i="13"/>
  <c r="Q16" i="13"/>
  <c r="M72" i="13"/>
  <c r="W72" i="13" s="1"/>
  <c r="M70" i="13"/>
  <c r="W70" i="13" s="1"/>
  <c r="M68" i="13"/>
  <c r="M66" i="13"/>
  <c r="W66" i="13" s="1"/>
  <c r="M64" i="13"/>
  <c r="W64" i="13" s="1"/>
  <c r="M62" i="13"/>
  <c r="W62" i="13" s="1"/>
  <c r="M69" i="13"/>
  <c r="M67" i="13"/>
  <c r="W67" i="13" s="1"/>
  <c r="M71" i="13"/>
  <c r="W71" i="13" s="1"/>
  <c r="M63" i="13"/>
  <c r="M73" i="13"/>
  <c r="M65" i="13"/>
  <c r="W65" i="13" s="1"/>
  <c r="Q120" i="13"/>
  <c r="AA120" i="13" s="1"/>
  <c r="Q118" i="13"/>
  <c r="AA118" i="13" s="1"/>
  <c r="Q116" i="13"/>
  <c r="Q114" i="13"/>
  <c r="AA114" i="13" s="1"/>
  <c r="Q112" i="13"/>
  <c r="Q110" i="13"/>
  <c r="Q119" i="13"/>
  <c r="Q111" i="13"/>
  <c r="AA111" i="13" s="1"/>
  <c r="Q117" i="13"/>
  <c r="AA117" i="13" s="1"/>
  <c r="Q121" i="13"/>
  <c r="Q113" i="13"/>
  <c r="Q115" i="13"/>
  <c r="AA115" i="13" s="1"/>
  <c r="W168" i="13"/>
  <c r="W162" i="13"/>
  <c r="W163" i="13"/>
  <c r="W159" i="13"/>
  <c r="W161" i="13"/>
  <c r="T62" i="5"/>
  <c r="R25" i="13"/>
  <c r="R21" i="13"/>
  <c r="R17" i="13"/>
  <c r="R22" i="13"/>
  <c r="R18" i="13"/>
  <c r="R14" i="13"/>
  <c r="R24" i="13"/>
  <c r="R20" i="13"/>
  <c r="R16" i="13"/>
  <c r="R15" i="13"/>
  <c r="R19" i="13"/>
  <c r="R23" i="13"/>
  <c r="Q60" i="13"/>
  <c r="Q58" i="13"/>
  <c r="AA58" i="13" s="1"/>
  <c r="Q56" i="13"/>
  <c r="Q54" i="13"/>
  <c r="AA54" i="13" s="1"/>
  <c r="Q52" i="13"/>
  <c r="Q50" i="13"/>
  <c r="Q55" i="13"/>
  <c r="Q61" i="13"/>
  <c r="AA61" i="13" s="1"/>
  <c r="Q53" i="13"/>
  <c r="AA53" i="13" s="1"/>
  <c r="Q57" i="13"/>
  <c r="AA57" i="13" s="1"/>
  <c r="Q51" i="13"/>
  <c r="Q59" i="13"/>
  <c r="AA59" i="13" s="1"/>
  <c r="P97" i="13"/>
  <c r="Z97" i="13" s="1"/>
  <c r="P95" i="13"/>
  <c r="Z95" i="13" s="1"/>
  <c r="P93" i="13"/>
  <c r="P91" i="13"/>
  <c r="Z91" i="13" s="1"/>
  <c r="P89" i="13"/>
  <c r="Z89" i="13" s="1"/>
  <c r="P87" i="13"/>
  <c r="Z87" i="13" s="1"/>
  <c r="P96" i="13"/>
  <c r="P94" i="13"/>
  <c r="Z94" i="13" s="1"/>
  <c r="P92" i="13"/>
  <c r="Z92" i="13" s="1"/>
  <c r="P90" i="13"/>
  <c r="Z90" i="13" s="1"/>
  <c r="P88" i="13"/>
  <c r="P86" i="13"/>
  <c r="Z86" i="13" s="1"/>
  <c r="O131" i="13"/>
  <c r="Y131" i="13" s="1"/>
  <c r="O127" i="13"/>
  <c r="Y127" i="13" s="1"/>
  <c r="O123" i="13"/>
  <c r="Y123" i="13" s="1"/>
  <c r="O132" i="13"/>
  <c r="Y132" i="13" s="1"/>
  <c r="O128" i="13"/>
  <c r="Y128" i="13" s="1"/>
  <c r="O130" i="13"/>
  <c r="Y130" i="13" s="1"/>
  <c r="X168" i="13"/>
  <c r="X166" i="13"/>
  <c r="X162" i="13"/>
  <c r="X160" i="13"/>
  <c r="X158" i="13"/>
  <c r="X167" i="13"/>
  <c r="X165" i="13"/>
  <c r="X159" i="13"/>
  <c r="S133" i="14"/>
  <c r="S129" i="14"/>
  <c r="AC129" i="14" s="1"/>
  <c r="S125" i="14"/>
  <c r="S126" i="14"/>
  <c r="AC126" i="14" s="1"/>
  <c r="S124" i="14"/>
  <c r="S122" i="14"/>
  <c r="AC122" i="14" s="1"/>
  <c r="M34" i="14"/>
  <c r="M30" i="14"/>
  <c r="M26" i="14"/>
  <c r="M35" i="14"/>
  <c r="M31" i="14"/>
  <c r="M27" i="14"/>
  <c r="M37" i="14"/>
  <c r="M33" i="14"/>
  <c r="M29" i="14"/>
  <c r="M36" i="14"/>
  <c r="M32" i="14"/>
  <c r="M28" i="14"/>
  <c r="R49" i="14"/>
  <c r="R45" i="14"/>
  <c r="R41" i="14"/>
  <c r="R46" i="14"/>
  <c r="R42" i="14"/>
  <c r="R38" i="14"/>
  <c r="R48" i="14"/>
  <c r="R44" i="14"/>
  <c r="R40" i="14"/>
  <c r="R39" i="14"/>
  <c r="R43" i="14"/>
  <c r="R47" i="14"/>
  <c r="O61" i="14"/>
  <c r="Y61" i="14" s="1"/>
  <c r="O59" i="14"/>
  <c r="O57" i="14"/>
  <c r="Y57" i="14" s="1"/>
  <c r="O55" i="14"/>
  <c r="Y55" i="14" s="1"/>
  <c r="O53" i="14"/>
  <c r="Y53" i="14" s="1"/>
  <c r="O51" i="14"/>
  <c r="O58" i="14"/>
  <c r="Y58" i="14" s="1"/>
  <c r="O50" i="14"/>
  <c r="O56" i="14"/>
  <c r="Y56" i="14" s="1"/>
  <c r="O60" i="14"/>
  <c r="O52" i="14"/>
  <c r="O54" i="14"/>
  <c r="F267" i="4"/>
  <c r="F265" i="4"/>
  <c r="J267" i="4"/>
  <c r="J265" i="4"/>
  <c r="Q46" i="15"/>
  <c r="Q42" i="15"/>
  <c r="Q38" i="15"/>
  <c r="Q47" i="15"/>
  <c r="Q43" i="15"/>
  <c r="Q39" i="15"/>
  <c r="Q49" i="15"/>
  <c r="Q45" i="15"/>
  <c r="Q41" i="15"/>
  <c r="Q40" i="15"/>
  <c r="Q48" i="15"/>
  <c r="Q44" i="15"/>
  <c r="AA169" i="15"/>
  <c r="AA161" i="15"/>
  <c r="AA166" i="15"/>
  <c r="X26" i="9"/>
  <c r="M176" i="9" s="1"/>
  <c r="F45" i="9"/>
  <c r="J45" i="9"/>
  <c r="N45" i="9"/>
  <c r="R45" i="9"/>
  <c r="D65" i="9"/>
  <c r="H65" i="9"/>
  <c r="D82" i="9"/>
  <c r="L82" i="9" s="1"/>
  <c r="C93" i="9"/>
  <c r="C97" i="9"/>
  <c r="C103" i="9"/>
  <c r="G103" i="9"/>
  <c r="K103" i="9"/>
  <c r="K123" i="9" s="1"/>
  <c r="G123" i="9"/>
  <c r="D169" i="9"/>
  <c r="H169" i="9"/>
  <c r="F198" i="9"/>
  <c r="J198" i="9"/>
  <c r="E217" i="9"/>
  <c r="I217" i="9"/>
  <c r="C223" i="9"/>
  <c r="G223" i="9"/>
  <c r="K223" i="9"/>
  <c r="F242" i="9"/>
  <c r="E266" i="9"/>
  <c r="C267" i="9"/>
  <c r="D170" i="4"/>
  <c r="H170" i="4"/>
  <c r="D168" i="4"/>
  <c r="N31" i="12"/>
  <c r="N36" i="12"/>
  <c r="N28" i="12"/>
  <c r="N30" i="12"/>
  <c r="N29" i="12"/>
  <c r="N37" i="12"/>
  <c r="L108" i="12"/>
  <c r="V108" i="12" s="1"/>
  <c r="L106" i="12"/>
  <c r="L104" i="12"/>
  <c r="L102" i="12"/>
  <c r="V102" i="12" s="1"/>
  <c r="L100" i="12"/>
  <c r="V100" i="12" s="1"/>
  <c r="L98" i="12"/>
  <c r="V98" i="12" s="1"/>
  <c r="L107" i="12"/>
  <c r="L103" i="12"/>
  <c r="L99" i="12"/>
  <c r="L109" i="12"/>
  <c r="L105" i="12"/>
  <c r="L101" i="12"/>
  <c r="V101" i="12" s="1"/>
  <c r="F268" i="9"/>
  <c r="F266" i="9"/>
  <c r="J268" i="9"/>
  <c r="J266" i="9"/>
  <c r="N37" i="13"/>
  <c r="N33" i="13"/>
  <c r="N29" i="13"/>
  <c r="N34" i="13"/>
  <c r="N30" i="13"/>
  <c r="N26" i="13"/>
  <c r="N36" i="13"/>
  <c r="N32" i="13"/>
  <c r="N28" i="13"/>
  <c r="N35" i="13"/>
  <c r="N31" i="13"/>
  <c r="N27" i="13"/>
  <c r="R84" i="13"/>
  <c r="AB84" i="13" s="1"/>
  <c r="R82" i="13"/>
  <c r="R80" i="13"/>
  <c r="R78" i="13"/>
  <c r="R76" i="13"/>
  <c r="AB76" i="13" s="1"/>
  <c r="R74" i="13"/>
  <c r="R85" i="13"/>
  <c r="R83" i="13"/>
  <c r="R81" i="13"/>
  <c r="AB81" i="13" s="1"/>
  <c r="R79" i="13"/>
  <c r="R77" i="13"/>
  <c r="R75" i="13"/>
  <c r="N132" i="13"/>
  <c r="X132" i="13" s="1"/>
  <c r="N130" i="13"/>
  <c r="N128" i="13"/>
  <c r="N126" i="13"/>
  <c r="N124" i="13"/>
  <c r="X124" i="13" s="1"/>
  <c r="N122" i="13"/>
  <c r="N133" i="13"/>
  <c r="N131" i="13"/>
  <c r="N129" i="13"/>
  <c r="X129" i="13" s="1"/>
  <c r="N127" i="13"/>
  <c r="N125" i="13"/>
  <c r="N123" i="13"/>
  <c r="AB180" i="13"/>
  <c r="AB172" i="13"/>
  <c r="AB177" i="13"/>
  <c r="S85" i="13"/>
  <c r="AC85" i="13" s="1"/>
  <c r="S83" i="13"/>
  <c r="S81" i="13"/>
  <c r="S79" i="13"/>
  <c r="AC79" i="13" s="1"/>
  <c r="S77" i="13"/>
  <c r="S75" i="13"/>
  <c r="S80" i="13"/>
  <c r="S78" i="13"/>
  <c r="AC78" i="13" s="1"/>
  <c r="S82" i="13"/>
  <c r="AC82" i="13" s="1"/>
  <c r="S74" i="13"/>
  <c r="S84" i="13"/>
  <c r="S76" i="13"/>
  <c r="AC76" i="13" s="1"/>
  <c r="R118" i="13"/>
  <c r="AB118" i="13" s="1"/>
  <c r="R114" i="13"/>
  <c r="R110" i="13"/>
  <c r="R119" i="13"/>
  <c r="AB119" i="13" s="1"/>
  <c r="R115" i="13"/>
  <c r="R111" i="13"/>
  <c r="AB111" i="13" s="1"/>
  <c r="AA152" i="13"/>
  <c r="AA150" i="13"/>
  <c r="AA146" i="13"/>
  <c r="AA151" i="13"/>
  <c r="AA153" i="13"/>
  <c r="AA147" i="13"/>
  <c r="AA155" i="13"/>
  <c r="S85" i="14"/>
  <c r="AC85" i="14" s="1"/>
  <c r="S81" i="14"/>
  <c r="S77" i="14"/>
  <c r="S84" i="14"/>
  <c r="AC84" i="14" s="1"/>
  <c r="S82" i="14"/>
  <c r="AC82" i="14" s="1"/>
  <c r="S78" i="14"/>
  <c r="M84" i="14"/>
  <c r="W84" i="14" s="1"/>
  <c r="M82" i="14"/>
  <c r="M80" i="14"/>
  <c r="W80" i="14" s="1"/>
  <c r="M78" i="14"/>
  <c r="M76" i="14"/>
  <c r="W76" i="14" s="1"/>
  <c r="M74" i="14"/>
  <c r="M85" i="14"/>
  <c r="M81" i="14"/>
  <c r="M79" i="14"/>
  <c r="W79" i="14" s="1"/>
  <c r="M83" i="14"/>
  <c r="M75" i="14"/>
  <c r="W75" i="14" s="1"/>
  <c r="M77" i="14"/>
  <c r="R96" i="14"/>
  <c r="AB96" i="14" s="1"/>
  <c r="R92" i="14"/>
  <c r="R88" i="14"/>
  <c r="R97" i="14"/>
  <c r="AB97" i="14" s="1"/>
  <c r="R93" i="14"/>
  <c r="AB93" i="14" s="1"/>
  <c r="R89" i="14"/>
  <c r="O109" i="14"/>
  <c r="O105" i="14"/>
  <c r="Y105" i="14" s="1"/>
  <c r="O101" i="14"/>
  <c r="Y101" i="14" s="1"/>
  <c r="O108" i="14"/>
  <c r="Y108" i="14" s="1"/>
  <c r="O106" i="14"/>
  <c r="O102" i="14"/>
  <c r="Y102" i="14" s="1"/>
  <c r="X181" i="15"/>
  <c r="X177" i="15"/>
  <c r="X173" i="15"/>
  <c r="X180" i="15"/>
  <c r="X176" i="15"/>
  <c r="X172" i="15"/>
  <c r="F85" i="6"/>
  <c r="X5" i="9"/>
  <c r="E45" i="9"/>
  <c r="I45" i="9"/>
  <c r="G46" i="9"/>
  <c r="C65" i="9"/>
  <c r="G65" i="9"/>
  <c r="C92" i="9"/>
  <c r="C96" i="9"/>
  <c r="F103" i="9"/>
  <c r="J120" i="9"/>
  <c r="E198" i="9"/>
  <c r="I198" i="9"/>
  <c r="D217" i="9"/>
  <c r="H217" i="9"/>
  <c r="F223" i="9"/>
  <c r="J223" i="9"/>
  <c r="C266" i="9"/>
  <c r="H123" i="5"/>
  <c r="J222" i="5"/>
  <c r="I239" i="9"/>
  <c r="E242" i="9"/>
  <c r="K242" i="9"/>
  <c r="G242" i="9"/>
  <c r="M24" i="12"/>
  <c r="M20" i="12"/>
  <c r="M16" i="12"/>
  <c r="M25" i="12"/>
  <c r="M21" i="12"/>
  <c r="M17" i="12"/>
  <c r="M23" i="12"/>
  <c r="M19" i="12"/>
  <c r="M15" i="12"/>
  <c r="M22" i="12"/>
  <c r="M18" i="12"/>
  <c r="M14" i="12"/>
  <c r="K46" i="12"/>
  <c r="K42" i="12"/>
  <c r="K38" i="12"/>
  <c r="K47" i="12"/>
  <c r="K43" i="12"/>
  <c r="K39" i="12"/>
  <c r="K49" i="12"/>
  <c r="K45" i="12"/>
  <c r="K41" i="12"/>
  <c r="K40" i="12"/>
  <c r="K44" i="12"/>
  <c r="K48" i="12"/>
  <c r="S121" i="12"/>
  <c r="AC121" i="12" s="1"/>
  <c r="S119" i="12"/>
  <c r="S117" i="12"/>
  <c r="S115" i="12"/>
  <c r="AC115" i="12" s="1"/>
  <c r="S113" i="12"/>
  <c r="AC113" i="12" s="1"/>
  <c r="S111" i="12"/>
  <c r="AC111" i="12" s="1"/>
  <c r="S120" i="12"/>
  <c r="S118" i="12"/>
  <c r="AC118" i="12" s="1"/>
  <c r="S116" i="12"/>
  <c r="AC116" i="12" s="1"/>
  <c r="S114" i="12"/>
  <c r="AC114" i="12" s="1"/>
  <c r="S112" i="12"/>
  <c r="S110" i="12"/>
  <c r="AC110" i="12" s="1"/>
  <c r="S46" i="12"/>
  <c r="S42" i="12"/>
  <c r="S38" i="12"/>
  <c r="S47" i="12"/>
  <c r="S43" i="12"/>
  <c r="S39" i="12"/>
  <c r="S49" i="12"/>
  <c r="S45" i="12"/>
  <c r="S41" i="12"/>
  <c r="S48" i="12"/>
  <c r="S44" i="12"/>
  <c r="S40" i="12"/>
  <c r="P56" i="12"/>
  <c r="Z56" i="12" s="1"/>
  <c r="P59" i="12"/>
  <c r="Z59" i="12" s="1"/>
  <c r="P58" i="12"/>
  <c r="Z58" i="12" s="1"/>
  <c r="M66" i="12"/>
  <c r="W66" i="12" s="1"/>
  <c r="M71" i="12"/>
  <c r="W71" i="12" s="1"/>
  <c r="M63" i="12"/>
  <c r="W63" i="12" s="1"/>
  <c r="N85" i="12"/>
  <c r="N83" i="12"/>
  <c r="X83" i="12" s="1"/>
  <c r="N81" i="12"/>
  <c r="X81" i="12" s="1"/>
  <c r="N79" i="12"/>
  <c r="X79" i="12" s="1"/>
  <c r="N77" i="12"/>
  <c r="N75" i="12"/>
  <c r="X75" i="12" s="1"/>
  <c r="N84" i="12"/>
  <c r="X84" i="12" s="1"/>
  <c r="N80" i="12"/>
  <c r="X80" i="12" s="1"/>
  <c r="N76" i="12"/>
  <c r="N78" i="12"/>
  <c r="X78" i="12" s="1"/>
  <c r="N82" i="12"/>
  <c r="N74" i="12"/>
  <c r="X74" i="12" s="1"/>
  <c r="K97" i="12"/>
  <c r="K95" i="12"/>
  <c r="U95" i="12" s="1"/>
  <c r="K93" i="12"/>
  <c r="K91" i="12"/>
  <c r="U91" i="12" s="1"/>
  <c r="K89" i="12"/>
  <c r="K87" i="12"/>
  <c r="U87" i="12" s="1"/>
  <c r="K96" i="12"/>
  <c r="K94" i="12"/>
  <c r="K92" i="12"/>
  <c r="K90" i="12"/>
  <c r="U90" i="12" s="1"/>
  <c r="K88" i="12"/>
  <c r="U88" i="12" s="1"/>
  <c r="K86" i="12"/>
  <c r="S97" i="12"/>
  <c r="S95" i="12"/>
  <c r="AC95" i="12" s="1"/>
  <c r="S93" i="12"/>
  <c r="AC93" i="12" s="1"/>
  <c r="S91" i="12"/>
  <c r="AC91" i="12" s="1"/>
  <c r="S89" i="12"/>
  <c r="S87" i="12"/>
  <c r="AC87" i="12" s="1"/>
  <c r="S96" i="12"/>
  <c r="AC96" i="12" s="1"/>
  <c r="S94" i="12"/>
  <c r="AC94" i="12" s="1"/>
  <c r="S92" i="12"/>
  <c r="S90" i="12"/>
  <c r="AC90" i="12" s="1"/>
  <c r="S88" i="12"/>
  <c r="AC88" i="12" s="1"/>
  <c r="S86" i="12"/>
  <c r="AC86" i="12" s="1"/>
  <c r="R133" i="12"/>
  <c r="R131" i="12"/>
  <c r="AB131" i="12" s="1"/>
  <c r="R129" i="12"/>
  <c r="R127" i="12"/>
  <c r="AB127" i="12" s="1"/>
  <c r="R125" i="12"/>
  <c r="R123" i="12"/>
  <c r="AB123" i="12" s="1"/>
  <c r="R132" i="12"/>
  <c r="AB132" i="12" s="1"/>
  <c r="R128" i="12"/>
  <c r="AB128" i="12" s="1"/>
  <c r="R124" i="12"/>
  <c r="R130" i="12"/>
  <c r="AB130" i="12" s="1"/>
  <c r="R126" i="12"/>
  <c r="R122" i="12"/>
  <c r="AB122" i="12" s="1"/>
  <c r="O145" i="12"/>
  <c r="O143" i="12"/>
  <c r="Y143" i="12" s="1"/>
  <c r="O141" i="12"/>
  <c r="Y141" i="12" s="1"/>
  <c r="O139" i="12"/>
  <c r="Y139" i="12" s="1"/>
  <c r="O137" i="12"/>
  <c r="O135" i="12"/>
  <c r="Y135" i="12" s="1"/>
  <c r="O144" i="12"/>
  <c r="Y144" i="12" s="1"/>
  <c r="O142" i="12"/>
  <c r="Y142" i="12" s="1"/>
  <c r="O140" i="12"/>
  <c r="O138" i="12"/>
  <c r="Y138" i="12" s="1"/>
  <c r="O136" i="12"/>
  <c r="Y136" i="12" s="1"/>
  <c r="O134" i="12"/>
  <c r="Y134" i="12" s="1"/>
  <c r="V154" i="12"/>
  <c r="V152" i="12"/>
  <c r="V150" i="12"/>
  <c r="V155" i="12"/>
  <c r="V157" i="12"/>
  <c r="V153" i="12"/>
  <c r="AA167" i="12"/>
  <c r="X175" i="12"/>
  <c r="X171" i="12"/>
  <c r="X170" i="12"/>
  <c r="A350" i="9"/>
  <c r="S48" i="13"/>
  <c r="S44" i="13"/>
  <c r="S40" i="13"/>
  <c r="S49" i="13"/>
  <c r="S45" i="13"/>
  <c r="S41" i="13"/>
  <c r="S47" i="13"/>
  <c r="S43" i="13"/>
  <c r="S39" i="13"/>
  <c r="S38" i="13"/>
  <c r="S42" i="13"/>
  <c r="S46" i="13"/>
  <c r="O97" i="13"/>
  <c r="Y97" i="13" s="1"/>
  <c r="O95" i="13"/>
  <c r="O93" i="13"/>
  <c r="Y93" i="13" s="1"/>
  <c r="O91" i="13"/>
  <c r="O89" i="13"/>
  <c r="Y89" i="13" s="1"/>
  <c r="O87" i="13"/>
  <c r="O94" i="13"/>
  <c r="Y94" i="13" s="1"/>
  <c r="O86" i="13"/>
  <c r="O92" i="13"/>
  <c r="Y92" i="13" s="1"/>
  <c r="O96" i="13"/>
  <c r="O88" i="13"/>
  <c r="Y88" i="13" s="1"/>
  <c r="O90" i="13"/>
  <c r="S145" i="13"/>
  <c r="AC145" i="13" s="1"/>
  <c r="S143" i="13"/>
  <c r="S141" i="13"/>
  <c r="AC141" i="13" s="1"/>
  <c r="S139" i="13"/>
  <c r="S137" i="13"/>
  <c r="AC137" i="13" s="1"/>
  <c r="S135" i="13"/>
  <c r="S144" i="13"/>
  <c r="AC144" i="13" s="1"/>
  <c r="S136" i="13"/>
  <c r="S142" i="13"/>
  <c r="AC142" i="13" s="1"/>
  <c r="S134" i="13"/>
  <c r="S138" i="13"/>
  <c r="AC138" i="13" s="1"/>
  <c r="S140" i="13"/>
  <c r="M10" i="13"/>
  <c r="M6" i="13"/>
  <c r="M2" i="13"/>
  <c r="M11" i="13"/>
  <c r="M7" i="13"/>
  <c r="M3" i="13"/>
  <c r="M13" i="13"/>
  <c r="M9" i="13"/>
  <c r="M5" i="13"/>
  <c r="M12" i="13"/>
  <c r="M8" i="13"/>
  <c r="M4" i="13"/>
  <c r="L47" i="13"/>
  <c r="L39" i="13"/>
  <c r="L44" i="13"/>
  <c r="L46" i="13"/>
  <c r="L38" i="13"/>
  <c r="L49" i="13"/>
  <c r="K85" i="13"/>
  <c r="K83" i="13"/>
  <c r="U83" i="13" s="1"/>
  <c r="K81" i="13"/>
  <c r="U81" i="13" s="1"/>
  <c r="K79" i="13"/>
  <c r="K77" i="13"/>
  <c r="U77" i="13" s="1"/>
  <c r="K75" i="13"/>
  <c r="U75" i="13" s="1"/>
  <c r="K84" i="13"/>
  <c r="U84" i="13" s="1"/>
  <c r="K76" i="13"/>
  <c r="K82" i="13"/>
  <c r="K74" i="13"/>
  <c r="U74" i="13" s="1"/>
  <c r="K78" i="13"/>
  <c r="U78" i="13" s="1"/>
  <c r="K80" i="13"/>
  <c r="AC177" i="13"/>
  <c r="AC176" i="13"/>
  <c r="AC178" i="13"/>
  <c r="K85" i="5"/>
  <c r="D265" i="5"/>
  <c r="D267" i="5"/>
  <c r="J241" i="4"/>
  <c r="F241" i="4"/>
  <c r="I216" i="4"/>
  <c r="K241" i="4"/>
  <c r="G241" i="4"/>
  <c r="J216" i="4"/>
  <c r="F216" i="4"/>
  <c r="I241" i="4"/>
  <c r="E241" i="4"/>
  <c r="H216" i="4"/>
  <c r="D216" i="4"/>
  <c r="H241" i="4"/>
  <c r="G216" i="4"/>
  <c r="K216" i="4"/>
  <c r="S36" i="14"/>
  <c r="S32" i="14"/>
  <c r="S28" i="14"/>
  <c r="S37" i="14"/>
  <c r="S33" i="14"/>
  <c r="S29" i="14"/>
  <c r="S35" i="14"/>
  <c r="S31" i="14"/>
  <c r="S27" i="14"/>
  <c r="S30" i="14"/>
  <c r="S34" i="14"/>
  <c r="S26" i="14"/>
  <c r="M130" i="14"/>
  <c r="W130" i="14" s="1"/>
  <c r="M126" i="14"/>
  <c r="W126" i="14" s="1"/>
  <c r="M122" i="14"/>
  <c r="M123" i="14"/>
  <c r="M133" i="14"/>
  <c r="W133" i="14" s="1"/>
  <c r="M127" i="14"/>
  <c r="W127" i="14" s="1"/>
  <c r="R144" i="14"/>
  <c r="R142" i="14"/>
  <c r="AB142" i="14" s="1"/>
  <c r="R140" i="14"/>
  <c r="R138" i="14"/>
  <c r="AB138" i="14" s="1"/>
  <c r="R136" i="14"/>
  <c r="R134" i="14"/>
  <c r="AB134" i="14" s="1"/>
  <c r="R145" i="14"/>
  <c r="R143" i="14"/>
  <c r="R141" i="14"/>
  <c r="R139" i="14"/>
  <c r="R137" i="14"/>
  <c r="R135" i="14"/>
  <c r="Y155" i="14"/>
  <c r="Y151" i="14"/>
  <c r="Y147" i="14"/>
  <c r="Y148" i="14"/>
  <c r="Y146" i="14"/>
  <c r="Y152" i="14"/>
  <c r="K24" i="6"/>
  <c r="M3" i="6"/>
  <c r="C95" i="9"/>
  <c r="I120" i="9"/>
  <c r="L120" i="9" s="1"/>
  <c r="C347" i="9" s="1"/>
  <c r="B39" i="1" s="1"/>
  <c r="L150" i="9"/>
  <c r="D330" i="9" s="1"/>
  <c r="B42" i="1" s="1"/>
  <c r="D198" i="9"/>
  <c r="H198" i="9"/>
  <c r="G214" i="9"/>
  <c r="K217" i="9"/>
  <c r="E223" i="9"/>
  <c r="J242" i="9"/>
  <c r="J45" i="5"/>
  <c r="I197" i="5"/>
  <c r="C49" i="3"/>
  <c r="G123" i="4"/>
  <c r="F170" i="4"/>
  <c r="H168" i="4"/>
  <c r="D241" i="4"/>
  <c r="H65" i="5"/>
  <c r="D65" i="5"/>
  <c r="I65" i="5"/>
  <c r="E65" i="5"/>
  <c r="K222" i="4"/>
  <c r="G222" i="4"/>
  <c r="C222" i="4"/>
  <c r="J197" i="4"/>
  <c r="F197" i="4"/>
  <c r="H222" i="4"/>
  <c r="D222" i="4"/>
  <c r="K197" i="4"/>
  <c r="G197" i="4"/>
  <c r="C197" i="4"/>
  <c r="J222" i="4"/>
  <c r="F222" i="4"/>
  <c r="I197" i="4"/>
  <c r="E197" i="4"/>
  <c r="P47" i="14"/>
  <c r="P43" i="14"/>
  <c r="P39" i="14"/>
  <c r="P48" i="14"/>
  <c r="P44" i="14"/>
  <c r="P40" i="14"/>
  <c r="P46" i="14"/>
  <c r="P42" i="14"/>
  <c r="P38" i="14"/>
  <c r="P41" i="14"/>
  <c r="P45" i="14"/>
  <c r="P49" i="14"/>
  <c r="P97" i="14"/>
  <c r="P95" i="14"/>
  <c r="Z95" i="14" s="1"/>
  <c r="P93" i="14"/>
  <c r="P91" i="14"/>
  <c r="Z91" i="14" s="1"/>
  <c r="P89" i="14"/>
  <c r="P87" i="14"/>
  <c r="P96" i="14"/>
  <c r="P94" i="14"/>
  <c r="Z94" i="14" s="1"/>
  <c r="P92" i="14"/>
  <c r="P90" i="14"/>
  <c r="Z90" i="14" s="1"/>
  <c r="P88" i="14"/>
  <c r="P86" i="14"/>
  <c r="Z86" i="14" s="1"/>
  <c r="P143" i="14"/>
  <c r="Z143" i="14" s="1"/>
  <c r="P139" i="14"/>
  <c r="P135" i="14"/>
  <c r="Z135" i="14" s="1"/>
  <c r="P142" i="14"/>
  <c r="P138" i="14"/>
  <c r="P134" i="14"/>
  <c r="L19" i="14"/>
  <c r="L24" i="14"/>
  <c r="L16" i="14"/>
  <c r="L18" i="14"/>
  <c r="L17" i="14"/>
  <c r="L21" i="14"/>
  <c r="L71" i="14"/>
  <c r="V71" i="14" s="1"/>
  <c r="L67" i="14"/>
  <c r="V67" i="14" s="1"/>
  <c r="L63" i="14"/>
  <c r="L70" i="14"/>
  <c r="V70" i="14" s="1"/>
  <c r="L66" i="14"/>
  <c r="V66" i="14" s="1"/>
  <c r="L62" i="14"/>
  <c r="L119" i="14"/>
  <c r="L115" i="14"/>
  <c r="V115" i="14" s="1"/>
  <c r="L111" i="14"/>
  <c r="L118" i="14"/>
  <c r="V118" i="14" s="1"/>
  <c r="L114" i="14"/>
  <c r="L110" i="14"/>
  <c r="V110" i="14" s="1"/>
  <c r="V163" i="14"/>
  <c r="V166" i="14"/>
  <c r="S24" i="15"/>
  <c r="S20" i="15"/>
  <c r="S16" i="15"/>
  <c r="S25" i="15"/>
  <c r="S21" i="15"/>
  <c r="S17" i="15"/>
  <c r="S23" i="15"/>
  <c r="S19" i="15"/>
  <c r="S15" i="15"/>
  <c r="S18" i="15"/>
  <c r="S22" i="15"/>
  <c r="S14" i="15"/>
  <c r="S120" i="15"/>
  <c r="S118" i="15"/>
  <c r="S116" i="15"/>
  <c r="S114" i="15"/>
  <c r="AC114" i="15" s="1"/>
  <c r="S112" i="15"/>
  <c r="S110" i="15"/>
  <c r="S119" i="15"/>
  <c r="S111" i="15"/>
  <c r="AC111" i="15" s="1"/>
  <c r="S117" i="15"/>
  <c r="AC117" i="15" s="1"/>
  <c r="S121" i="15"/>
  <c r="S113" i="15"/>
  <c r="S115" i="15"/>
  <c r="AC115" i="15" s="1"/>
  <c r="Q22" i="15"/>
  <c r="Q18" i="15"/>
  <c r="Q14" i="15"/>
  <c r="Q23" i="15"/>
  <c r="Q19" i="15"/>
  <c r="Q15" i="15"/>
  <c r="Q25" i="15"/>
  <c r="Q21" i="15"/>
  <c r="Q17" i="15"/>
  <c r="Q20" i="15"/>
  <c r="Q24" i="15"/>
  <c r="Q16" i="15"/>
  <c r="N37" i="15"/>
  <c r="N29" i="15"/>
  <c r="N30" i="15"/>
  <c r="N36" i="15"/>
  <c r="N28" i="15"/>
  <c r="N35" i="15"/>
  <c r="K48" i="15"/>
  <c r="K44" i="15"/>
  <c r="K40" i="15"/>
  <c r="K49" i="15"/>
  <c r="K45" i="15"/>
  <c r="K41" i="15"/>
  <c r="K47" i="15"/>
  <c r="K43" i="15"/>
  <c r="K39" i="15"/>
  <c r="K42" i="15"/>
  <c r="K46" i="15"/>
  <c r="K38" i="15"/>
  <c r="S48" i="15"/>
  <c r="S44" i="15"/>
  <c r="S40" i="15"/>
  <c r="S49" i="15"/>
  <c r="S45" i="15"/>
  <c r="S41" i="15"/>
  <c r="S47" i="15"/>
  <c r="S43" i="15"/>
  <c r="S39" i="15"/>
  <c r="S38" i="15"/>
  <c r="S46" i="15"/>
  <c r="S42" i="15"/>
  <c r="M121" i="15"/>
  <c r="W121" i="15" s="1"/>
  <c r="M117" i="15"/>
  <c r="M113" i="15"/>
  <c r="W113" i="15" s="1"/>
  <c r="M116" i="15"/>
  <c r="M118" i="15"/>
  <c r="W118" i="15" s="1"/>
  <c r="M112" i="15"/>
  <c r="W112" i="15" s="1"/>
  <c r="R133" i="15"/>
  <c r="AB133" i="15" s="1"/>
  <c r="R129" i="15"/>
  <c r="R125" i="15"/>
  <c r="AB125" i="15" s="1"/>
  <c r="R132" i="15"/>
  <c r="AB132" i="15" s="1"/>
  <c r="R128" i="15"/>
  <c r="AB128" i="15" s="1"/>
  <c r="R124" i="15"/>
  <c r="O144" i="15"/>
  <c r="Y144" i="15" s="1"/>
  <c r="O142" i="15"/>
  <c r="Y142" i="15" s="1"/>
  <c r="O140" i="15"/>
  <c r="Y140" i="15" s="1"/>
  <c r="O138" i="15"/>
  <c r="O136" i="15"/>
  <c r="Y136" i="15" s="1"/>
  <c r="O134" i="15"/>
  <c r="Y134" i="15" s="1"/>
  <c r="O141" i="15"/>
  <c r="Y141" i="15" s="1"/>
  <c r="O139" i="15"/>
  <c r="O143" i="15"/>
  <c r="Y143" i="15" s="1"/>
  <c r="O135" i="15"/>
  <c r="Y135" i="15" s="1"/>
  <c r="O145" i="15"/>
  <c r="O137" i="15"/>
  <c r="Z4" i="5"/>
  <c r="X26" i="5"/>
  <c r="M175" i="5" s="1"/>
  <c r="E45" i="5"/>
  <c r="I45" i="5"/>
  <c r="J65" i="5"/>
  <c r="J85" i="5" s="1"/>
  <c r="D168" i="5"/>
  <c r="H168" i="5"/>
  <c r="L149" i="5"/>
  <c r="D334" i="5" s="1"/>
  <c r="C42" i="1" s="1"/>
  <c r="H170" i="5"/>
  <c r="C51" i="3"/>
  <c r="C54" i="3"/>
  <c r="C59" i="3"/>
  <c r="C62" i="3"/>
  <c r="J45" i="4"/>
  <c r="L149" i="4"/>
  <c r="D333" i="4" s="1"/>
  <c r="D42" i="1" s="1"/>
  <c r="G168" i="4"/>
  <c r="K168" i="4"/>
  <c r="E168" i="4"/>
  <c r="I168" i="4"/>
  <c r="D197" i="4"/>
  <c r="E222" i="4"/>
  <c r="D267" i="4"/>
  <c r="H267" i="4"/>
  <c r="L310" i="4"/>
  <c r="E123" i="6"/>
  <c r="C267" i="5"/>
  <c r="C265" i="5"/>
  <c r="L247" i="5"/>
  <c r="G267" i="5"/>
  <c r="G265" i="5"/>
  <c r="K267" i="5"/>
  <c r="K265" i="5"/>
  <c r="Q10" i="14"/>
  <c r="Q2" i="14"/>
  <c r="Q7" i="14"/>
  <c r="Q13" i="14"/>
  <c r="Q5" i="14"/>
  <c r="Q12" i="14"/>
  <c r="Q60" i="14"/>
  <c r="AA60" i="14" s="1"/>
  <c r="Q56" i="14"/>
  <c r="Q52" i="14"/>
  <c r="AA52" i="14" s="1"/>
  <c r="Q59" i="14"/>
  <c r="AA59" i="14" s="1"/>
  <c r="Q57" i="14"/>
  <c r="AA57" i="14" s="1"/>
  <c r="Q53" i="14"/>
  <c r="AA53" i="14" s="1"/>
  <c r="Q108" i="14"/>
  <c r="AA108" i="14" s="1"/>
  <c r="Q106" i="14"/>
  <c r="AA106" i="14" s="1"/>
  <c r="Q104" i="14"/>
  <c r="Q102" i="14"/>
  <c r="Q100" i="14"/>
  <c r="Q98" i="14"/>
  <c r="AA98" i="14" s="1"/>
  <c r="Q109" i="14"/>
  <c r="Q101" i="14"/>
  <c r="Q107" i="14"/>
  <c r="AA107" i="14" s="1"/>
  <c r="Q99" i="14"/>
  <c r="Q103" i="14"/>
  <c r="Q105" i="14"/>
  <c r="AA156" i="14"/>
  <c r="AA154" i="14"/>
  <c r="AA148" i="14"/>
  <c r="AA146" i="14"/>
  <c r="AA155" i="14"/>
  <c r="AA147" i="14"/>
  <c r="K12" i="14"/>
  <c r="K8" i="14"/>
  <c r="K4" i="14"/>
  <c r="K13" i="14"/>
  <c r="K9" i="14"/>
  <c r="K5" i="14"/>
  <c r="K11" i="14"/>
  <c r="K7" i="14"/>
  <c r="K3" i="14"/>
  <c r="K6" i="14"/>
  <c r="K10" i="14"/>
  <c r="K2" i="14"/>
  <c r="S12" i="14"/>
  <c r="S8" i="14"/>
  <c r="S4" i="14"/>
  <c r="S13" i="14"/>
  <c r="S9" i="14"/>
  <c r="S5" i="14"/>
  <c r="S11" i="14"/>
  <c r="S7" i="14"/>
  <c r="S3" i="14"/>
  <c r="S2" i="14"/>
  <c r="S10" i="14"/>
  <c r="S6" i="14"/>
  <c r="Q34" i="14"/>
  <c r="Q30" i="14"/>
  <c r="Q26" i="14"/>
  <c r="Q35" i="14"/>
  <c r="Q31" i="14"/>
  <c r="Q27" i="14"/>
  <c r="Q37" i="14"/>
  <c r="Q33" i="14"/>
  <c r="Q29" i="14"/>
  <c r="Q32" i="14"/>
  <c r="Q36" i="14"/>
  <c r="Q28" i="14"/>
  <c r="N49" i="14"/>
  <c r="N41" i="14"/>
  <c r="N42" i="14"/>
  <c r="N48" i="14"/>
  <c r="N40" i="14"/>
  <c r="N47" i="14"/>
  <c r="K61" i="14"/>
  <c r="K57" i="14"/>
  <c r="U57" i="14" s="1"/>
  <c r="K53" i="14"/>
  <c r="K56" i="14"/>
  <c r="U56" i="14" s="1"/>
  <c r="K58" i="14"/>
  <c r="K60" i="14"/>
  <c r="S61" i="14"/>
  <c r="S59" i="14"/>
  <c r="AC59" i="14" s="1"/>
  <c r="S57" i="14"/>
  <c r="AC57" i="14" s="1"/>
  <c r="S55" i="14"/>
  <c r="S53" i="14"/>
  <c r="S51" i="14"/>
  <c r="AC51" i="14" s="1"/>
  <c r="S60" i="14"/>
  <c r="AC60" i="14" s="1"/>
  <c r="S52" i="14"/>
  <c r="S58" i="14"/>
  <c r="S50" i="14"/>
  <c r="S54" i="14"/>
  <c r="AC54" i="14" s="1"/>
  <c r="S56" i="14"/>
  <c r="Q84" i="14"/>
  <c r="Q82" i="14"/>
  <c r="AA82" i="14" s="1"/>
  <c r="Q78" i="14"/>
  <c r="Q74" i="14"/>
  <c r="AA74" i="14" s="1"/>
  <c r="Q75" i="14"/>
  <c r="Q77" i="14"/>
  <c r="AA77" i="14" s="1"/>
  <c r="N96" i="14"/>
  <c r="N94" i="14"/>
  <c r="N92" i="14"/>
  <c r="X92" i="14" s="1"/>
  <c r="N90" i="14"/>
  <c r="X90" i="14" s="1"/>
  <c r="N88" i="14"/>
  <c r="N86" i="14"/>
  <c r="N97" i="14"/>
  <c r="X97" i="14" s="1"/>
  <c r="N95" i="14"/>
  <c r="N93" i="14"/>
  <c r="N91" i="14"/>
  <c r="N89" i="14"/>
  <c r="X89" i="14" s="1"/>
  <c r="N87" i="14"/>
  <c r="K109" i="14"/>
  <c r="K107" i="14"/>
  <c r="K105" i="14"/>
  <c r="U105" i="14" s="1"/>
  <c r="K103" i="14"/>
  <c r="U103" i="14" s="1"/>
  <c r="K101" i="14"/>
  <c r="K99" i="14"/>
  <c r="K106" i="14"/>
  <c r="U106" i="14" s="1"/>
  <c r="K98" i="14"/>
  <c r="K104" i="14"/>
  <c r="K108" i="14"/>
  <c r="K100" i="14"/>
  <c r="U100" i="14" s="1"/>
  <c r="K102" i="14"/>
  <c r="U102" i="14" s="1"/>
  <c r="S109" i="14"/>
  <c r="S107" i="14"/>
  <c r="S105" i="14"/>
  <c r="S103" i="14"/>
  <c r="AC103" i="14" s="1"/>
  <c r="S101" i="14"/>
  <c r="S99" i="14"/>
  <c r="S102" i="14"/>
  <c r="S108" i="14"/>
  <c r="AC108" i="14" s="1"/>
  <c r="S100" i="14"/>
  <c r="AC100" i="14" s="1"/>
  <c r="S104" i="14"/>
  <c r="S106" i="14"/>
  <c r="S98" i="14"/>
  <c r="AC98" i="14" s="1"/>
  <c r="Q132" i="14"/>
  <c r="AA132" i="14" s="1"/>
  <c r="Q130" i="14"/>
  <c r="Q128" i="14"/>
  <c r="AA128" i="14" s="1"/>
  <c r="Q126" i="14"/>
  <c r="AA126" i="14" s="1"/>
  <c r="Q124" i="14"/>
  <c r="AA124" i="14" s="1"/>
  <c r="Q122" i="14"/>
  <c r="Q133" i="14"/>
  <c r="AA133" i="14" s="1"/>
  <c r="Q125" i="14"/>
  <c r="Q131" i="14"/>
  <c r="AA131" i="14" s="1"/>
  <c r="Q123" i="14"/>
  <c r="Q127" i="14"/>
  <c r="AA127" i="14" s="1"/>
  <c r="Q129" i="14"/>
  <c r="AA129" i="14" s="1"/>
  <c r="N144" i="14"/>
  <c r="X144" i="14" s="1"/>
  <c r="N142" i="14"/>
  <c r="N140" i="14"/>
  <c r="X140" i="14" s="1"/>
  <c r="N138" i="14"/>
  <c r="X138" i="14" s="1"/>
  <c r="N136" i="14"/>
  <c r="X136" i="14" s="1"/>
  <c r="N134" i="14"/>
  <c r="N145" i="14"/>
  <c r="X145" i="14" s="1"/>
  <c r="N143" i="14"/>
  <c r="X143" i="14" s="1"/>
  <c r="N141" i="14"/>
  <c r="X141" i="14" s="1"/>
  <c r="N139" i="14"/>
  <c r="N137" i="14"/>
  <c r="X137" i="14" s="1"/>
  <c r="N135" i="14"/>
  <c r="X135" i="14" s="1"/>
  <c r="K157" i="14"/>
  <c r="K155" i="14"/>
  <c r="K153" i="14"/>
  <c r="K151" i="14"/>
  <c r="K149" i="14"/>
  <c r="K147" i="14"/>
  <c r="K154" i="14"/>
  <c r="K146" i="14"/>
  <c r="U146" i="14" s="1"/>
  <c r="K152" i="14"/>
  <c r="U152" i="14" s="1"/>
  <c r="K156" i="14"/>
  <c r="K148" i="14"/>
  <c r="U148" i="14" s="1"/>
  <c r="K150" i="14"/>
  <c r="AC153" i="14"/>
  <c r="AC150" i="14"/>
  <c r="AA176" i="14"/>
  <c r="AA170" i="14"/>
  <c r="AA181" i="14"/>
  <c r="AA171" i="14"/>
  <c r="AA175" i="14"/>
  <c r="I85" i="4"/>
  <c r="P45" i="6"/>
  <c r="Q96" i="15"/>
  <c r="AA96" i="15" s="1"/>
  <c r="Q94" i="15"/>
  <c r="Q92" i="15"/>
  <c r="AA92" i="15" s="1"/>
  <c r="Q90" i="15"/>
  <c r="AA90" i="15" s="1"/>
  <c r="Q88" i="15"/>
  <c r="AA88" i="15" s="1"/>
  <c r="Q86" i="15"/>
  <c r="Q97" i="15"/>
  <c r="AA97" i="15" s="1"/>
  <c r="Q89" i="15"/>
  <c r="AA89" i="15" s="1"/>
  <c r="Q95" i="15"/>
  <c r="AA95" i="15" s="1"/>
  <c r="Q87" i="15"/>
  <c r="Q91" i="15"/>
  <c r="AA91" i="15" s="1"/>
  <c r="Q93" i="15"/>
  <c r="Q72" i="15"/>
  <c r="AA72" i="15" s="1"/>
  <c r="Q68" i="15"/>
  <c r="AA68" i="15" s="1"/>
  <c r="Q64" i="15"/>
  <c r="Q73" i="15"/>
  <c r="AA73" i="15" s="1"/>
  <c r="Q71" i="15"/>
  <c r="AA71" i="15" s="1"/>
  <c r="Q67" i="15"/>
  <c r="N84" i="15"/>
  <c r="X84" i="15" s="1"/>
  <c r="N80" i="15"/>
  <c r="X80" i="15" s="1"/>
  <c r="N76" i="15"/>
  <c r="N85" i="15"/>
  <c r="X85" i="15" s="1"/>
  <c r="N81" i="15"/>
  <c r="N77" i="15"/>
  <c r="X77" i="15" s="1"/>
  <c r="K97" i="15"/>
  <c r="K95" i="15"/>
  <c r="K93" i="15"/>
  <c r="U93" i="15" s="1"/>
  <c r="K91" i="15"/>
  <c r="U91" i="15" s="1"/>
  <c r="K89" i="15"/>
  <c r="U89" i="15" s="1"/>
  <c r="K87" i="15"/>
  <c r="K94" i="15"/>
  <c r="U94" i="15" s="1"/>
  <c r="K86" i="15"/>
  <c r="K92" i="15"/>
  <c r="K96" i="15"/>
  <c r="K88" i="15"/>
  <c r="U88" i="15" s="1"/>
  <c r="K90" i="15"/>
  <c r="U90" i="15" s="1"/>
  <c r="S97" i="15"/>
  <c r="AC97" i="15" s="1"/>
  <c r="S95" i="15"/>
  <c r="S93" i="15"/>
  <c r="AC93" i="15" s="1"/>
  <c r="S91" i="15"/>
  <c r="S89" i="15"/>
  <c r="S87" i="15"/>
  <c r="S90" i="15"/>
  <c r="AC90" i="15" s="1"/>
  <c r="S96" i="15"/>
  <c r="S88" i="15"/>
  <c r="AC88" i="15" s="1"/>
  <c r="S92" i="15"/>
  <c r="S86" i="15"/>
  <c r="AC86" i="15" s="1"/>
  <c r="S94" i="15"/>
  <c r="AC94" i="15" s="1"/>
  <c r="W165" i="15"/>
  <c r="W163" i="15"/>
  <c r="W164" i="15"/>
  <c r="W162" i="15"/>
  <c r="W166" i="15"/>
  <c r="W168" i="15"/>
  <c r="W160" i="15"/>
  <c r="AB177" i="15"/>
  <c r="AB175" i="15"/>
  <c r="AB180" i="15"/>
  <c r="AB178" i="15"/>
  <c r="AB176" i="15"/>
  <c r="AB172" i="15"/>
  <c r="AB170" i="15"/>
  <c r="L266" i="6"/>
  <c r="C169" i="5"/>
  <c r="G169" i="5"/>
  <c r="K169" i="5"/>
  <c r="G170" i="5"/>
  <c r="F168" i="4"/>
  <c r="J168" i="4"/>
  <c r="F169" i="4"/>
  <c r="J169" i="4"/>
  <c r="C168" i="6"/>
  <c r="J103" i="5"/>
  <c r="F103" i="5"/>
  <c r="K103" i="5"/>
  <c r="G103" i="5"/>
  <c r="C103" i="5"/>
  <c r="I3" i="4"/>
  <c r="G24" i="4"/>
  <c r="I103" i="4"/>
  <c r="E103" i="4"/>
  <c r="H45" i="4"/>
  <c r="D45" i="4"/>
  <c r="Z4" i="4"/>
  <c r="J103" i="4"/>
  <c r="F103" i="4"/>
  <c r="I45" i="4"/>
  <c r="E45" i="4"/>
  <c r="H103" i="4"/>
  <c r="D103" i="4"/>
  <c r="K45" i="4"/>
  <c r="G45" i="4"/>
  <c r="C45" i="4"/>
  <c r="R25" i="14"/>
  <c r="R17" i="14"/>
  <c r="R18" i="14"/>
  <c r="R24" i="14"/>
  <c r="R16" i="14"/>
  <c r="R19" i="14"/>
  <c r="R72" i="14"/>
  <c r="AB72" i="14" s="1"/>
  <c r="R70" i="14"/>
  <c r="R68" i="14"/>
  <c r="R66" i="14"/>
  <c r="R64" i="14"/>
  <c r="AB64" i="14" s="1"/>
  <c r="R62" i="14"/>
  <c r="R73" i="14"/>
  <c r="R71" i="14"/>
  <c r="R69" i="14"/>
  <c r="AB69" i="14" s="1"/>
  <c r="R67" i="14"/>
  <c r="R65" i="14"/>
  <c r="R63" i="14"/>
  <c r="R120" i="14"/>
  <c r="AB120" i="14" s="1"/>
  <c r="R116" i="14"/>
  <c r="R112" i="14"/>
  <c r="AB112" i="14" s="1"/>
  <c r="R121" i="14"/>
  <c r="R117" i="14"/>
  <c r="AB117" i="14" s="1"/>
  <c r="R113" i="14"/>
  <c r="AB164" i="14"/>
  <c r="AB160" i="14"/>
  <c r="AB169" i="14"/>
  <c r="AB165" i="14"/>
  <c r="AB161" i="14"/>
  <c r="L45" i="4"/>
  <c r="A65" i="4"/>
  <c r="A103" i="4" s="1"/>
  <c r="A129" i="4" s="1"/>
  <c r="A149" i="4" s="1"/>
  <c r="A174" i="4" s="1"/>
  <c r="A196" i="4" s="1"/>
  <c r="A221" i="4" s="1"/>
  <c r="A246" i="4" s="1"/>
  <c r="A272" i="4" s="1"/>
  <c r="A293" i="4" s="1"/>
  <c r="A313" i="4" s="1"/>
  <c r="P23" i="14"/>
  <c r="P15" i="14"/>
  <c r="P20" i="14"/>
  <c r="P22" i="14"/>
  <c r="P14" i="14"/>
  <c r="P21" i="14"/>
  <c r="P73" i="14"/>
  <c r="Z73" i="14" s="1"/>
  <c r="P71" i="14"/>
  <c r="P69" i="14"/>
  <c r="P67" i="14"/>
  <c r="P65" i="14"/>
  <c r="Z65" i="14" s="1"/>
  <c r="P63" i="14"/>
  <c r="P72" i="14"/>
  <c r="P70" i="14"/>
  <c r="P68" i="14"/>
  <c r="Z68" i="14" s="1"/>
  <c r="P66" i="14"/>
  <c r="P64" i="14"/>
  <c r="Z64" i="14" s="1"/>
  <c r="P62" i="14"/>
  <c r="P121" i="14"/>
  <c r="Z121" i="14" s="1"/>
  <c r="P117" i="14"/>
  <c r="P113" i="14"/>
  <c r="Z113" i="14" s="1"/>
  <c r="P120" i="14"/>
  <c r="P116" i="14"/>
  <c r="Z116" i="14" s="1"/>
  <c r="P112" i="14"/>
  <c r="Z169" i="14"/>
  <c r="Z165" i="14"/>
  <c r="Z161" i="14"/>
  <c r="Z164" i="14"/>
  <c r="Z160" i="14"/>
  <c r="S73" i="15"/>
  <c r="S71" i="15"/>
  <c r="AC71" i="15" s="1"/>
  <c r="S69" i="15"/>
  <c r="S67" i="15"/>
  <c r="S65" i="15"/>
  <c r="AC65" i="15" s="1"/>
  <c r="S63" i="15"/>
  <c r="AC63" i="15" s="1"/>
  <c r="S66" i="15"/>
  <c r="S72" i="15"/>
  <c r="S64" i="15"/>
  <c r="AC64" i="15" s="1"/>
  <c r="S68" i="15"/>
  <c r="AC68" i="15" s="1"/>
  <c r="S62" i="15"/>
  <c r="S70" i="15"/>
  <c r="AC168" i="15"/>
  <c r="AC166" i="15"/>
  <c r="AC158" i="15"/>
  <c r="AC165" i="15"/>
  <c r="AC169" i="15"/>
  <c r="E150" i="2"/>
  <c r="M18" i="15"/>
  <c r="M14" i="15"/>
  <c r="M23" i="15"/>
  <c r="M15" i="15"/>
  <c r="M25" i="15"/>
  <c r="M21" i="15"/>
  <c r="M17" i="15"/>
  <c r="M24" i="15"/>
  <c r="M20" i="15"/>
  <c r="M16" i="15"/>
  <c r="R37" i="15"/>
  <c r="R33" i="15"/>
  <c r="R29" i="15"/>
  <c r="R34" i="15"/>
  <c r="R30" i="15"/>
  <c r="R26" i="15"/>
  <c r="R36" i="15"/>
  <c r="R32" i="15"/>
  <c r="R28" i="15"/>
  <c r="R27" i="15"/>
  <c r="R31" i="15"/>
  <c r="R35" i="15"/>
  <c r="O48" i="15"/>
  <c r="O44" i="15"/>
  <c r="O40" i="15"/>
  <c r="O49" i="15"/>
  <c r="O45" i="15"/>
  <c r="O41" i="15"/>
  <c r="O47" i="15"/>
  <c r="O43" i="15"/>
  <c r="O39" i="15"/>
  <c r="O38" i="15"/>
  <c r="O42" i="15"/>
  <c r="O46" i="15"/>
  <c r="Q121" i="15"/>
  <c r="AA121" i="15" s="1"/>
  <c r="Q119" i="15"/>
  <c r="AA119" i="15" s="1"/>
  <c r="Q117" i="15"/>
  <c r="Q115" i="15"/>
  <c r="Q113" i="15"/>
  <c r="AA113" i="15" s="1"/>
  <c r="Q111" i="15"/>
  <c r="AA111" i="15" s="1"/>
  <c r="Q118" i="15"/>
  <c r="AA118" i="15" s="1"/>
  <c r="Q110" i="15"/>
  <c r="Q116" i="15"/>
  <c r="AA116" i="15" s="1"/>
  <c r="Q120" i="15"/>
  <c r="AA120" i="15" s="1"/>
  <c r="Q112" i="15"/>
  <c r="AA112" i="15" s="1"/>
  <c r="Q114" i="15"/>
  <c r="N133" i="15"/>
  <c r="N131" i="15"/>
  <c r="X131" i="15" s="1"/>
  <c r="N129" i="15"/>
  <c r="X129" i="15" s="1"/>
  <c r="N127" i="15"/>
  <c r="N125" i="15"/>
  <c r="X125" i="15" s="1"/>
  <c r="N123" i="15"/>
  <c r="X123" i="15" s="1"/>
  <c r="N132" i="15"/>
  <c r="X132" i="15" s="1"/>
  <c r="N130" i="15"/>
  <c r="N128" i="15"/>
  <c r="X128" i="15" s="1"/>
  <c r="N126" i="15"/>
  <c r="X126" i="15" s="1"/>
  <c r="N124" i="15"/>
  <c r="N122" i="15"/>
  <c r="K144" i="15"/>
  <c r="U144" i="15" s="1"/>
  <c r="K142" i="15"/>
  <c r="U142" i="15" s="1"/>
  <c r="K140" i="15"/>
  <c r="U140" i="15" s="1"/>
  <c r="K138" i="15"/>
  <c r="K136" i="15"/>
  <c r="U136" i="15" s="1"/>
  <c r="K134" i="15"/>
  <c r="U134" i="15" s="1"/>
  <c r="K139" i="15"/>
  <c r="U139" i="15" s="1"/>
  <c r="K145" i="15"/>
  <c r="K137" i="15"/>
  <c r="U137" i="15" s="1"/>
  <c r="K141" i="15"/>
  <c r="U141" i="15" s="1"/>
  <c r="K143" i="15"/>
  <c r="U143" i="15" s="1"/>
  <c r="K135" i="15"/>
  <c r="S144" i="15"/>
  <c r="AC144" i="15" s="1"/>
  <c r="S142" i="15"/>
  <c r="AC142" i="15" s="1"/>
  <c r="S140" i="15"/>
  <c r="AC140" i="15" s="1"/>
  <c r="S138" i="15"/>
  <c r="S136" i="15"/>
  <c r="AC136" i="15" s="1"/>
  <c r="S134" i="15"/>
  <c r="AC134" i="15" s="1"/>
  <c r="S143" i="15"/>
  <c r="AC143" i="15" s="1"/>
  <c r="S135" i="15"/>
  <c r="S141" i="15"/>
  <c r="AC141" i="15" s="1"/>
  <c r="S145" i="15"/>
  <c r="AC145" i="15" s="1"/>
  <c r="S137" i="15"/>
  <c r="AC137" i="15" s="1"/>
  <c r="S139" i="15"/>
  <c r="Z21" i="5"/>
  <c r="C45" i="5"/>
  <c r="G45" i="5"/>
  <c r="K45" i="5"/>
  <c r="F65" i="5"/>
  <c r="D103" i="5"/>
  <c r="D123" i="5"/>
  <c r="F170" i="5"/>
  <c r="J170" i="5"/>
  <c r="D170" i="5"/>
  <c r="F267" i="5"/>
  <c r="J267" i="5"/>
  <c r="C50" i="3"/>
  <c r="C55" i="3"/>
  <c r="C58" i="3"/>
  <c r="L247" i="4"/>
  <c r="G24" i="7"/>
  <c r="K65" i="7"/>
  <c r="G65" i="7"/>
  <c r="C65" i="7"/>
  <c r="H65" i="7"/>
  <c r="D65" i="7"/>
  <c r="J65" i="7"/>
  <c r="F65" i="7"/>
  <c r="R23" i="16"/>
  <c r="R19" i="16"/>
  <c r="R15" i="16"/>
  <c r="R24" i="16"/>
  <c r="R20" i="16"/>
  <c r="R16" i="16"/>
  <c r="R22" i="16"/>
  <c r="R18" i="16"/>
  <c r="R14" i="16"/>
  <c r="R25" i="16"/>
  <c r="R21" i="16"/>
  <c r="R17" i="16"/>
  <c r="R73" i="16"/>
  <c r="AB73" i="16" s="1"/>
  <c r="R71" i="16"/>
  <c r="AB71" i="16" s="1"/>
  <c r="R69" i="16"/>
  <c r="R67" i="16"/>
  <c r="AB67" i="16" s="1"/>
  <c r="R65" i="16"/>
  <c r="AB65" i="16" s="1"/>
  <c r="R63" i="16"/>
  <c r="AB63" i="16" s="1"/>
  <c r="R72" i="16"/>
  <c r="AB72" i="16" s="1"/>
  <c r="R70" i="16"/>
  <c r="AB70" i="16" s="1"/>
  <c r="R68" i="16"/>
  <c r="AB68" i="16" s="1"/>
  <c r="R66" i="16"/>
  <c r="R64" i="16"/>
  <c r="AB64" i="16" s="1"/>
  <c r="R62" i="16"/>
  <c r="AB62" i="16" s="1"/>
  <c r="R120" i="16"/>
  <c r="AB120" i="16" s="1"/>
  <c r="R118" i="16"/>
  <c r="R116" i="16"/>
  <c r="AB116" i="16" s="1"/>
  <c r="R114" i="16"/>
  <c r="AB114" i="16" s="1"/>
  <c r="R112" i="16"/>
  <c r="AB112" i="16" s="1"/>
  <c r="R110" i="16"/>
  <c r="R119" i="16"/>
  <c r="R115" i="16"/>
  <c r="AB115" i="16" s="1"/>
  <c r="R111" i="16"/>
  <c r="AB111" i="16" s="1"/>
  <c r="R121" i="16"/>
  <c r="AB121" i="16" s="1"/>
  <c r="R113" i="16"/>
  <c r="R117" i="16"/>
  <c r="AB166" i="16"/>
  <c r="AB164" i="16"/>
  <c r="AB160" i="16"/>
  <c r="AB158" i="16"/>
  <c r="AB167" i="16"/>
  <c r="AB163" i="16"/>
  <c r="AB159" i="16"/>
  <c r="AB169" i="16"/>
  <c r="O10" i="16"/>
  <c r="O6" i="16"/>
  <c r="O2" i="16"/>
  <c r="O11" i="16"/>
  <c r="O7" i="16"/>
  <c r="O3" i="16"/>
  <c r="O13" i="16"/>
  <c r="O9" i="16"/>
  <c r="O5" i="16"/>
  <c r="O4" i="16"/>
  <c r="O8" i="16"/>
  <c r="O12" i="16"/>
  <c r="M36" i="16"/>
  <c r="M32" i="16"/>
  <c r="M28" i="16"/>
  <c r="M37" i="16"/>
  <c r="M33" i="16"/>
  <c r="M29" i="16"/>
  <c r="M35" i="16"/>
  <c r="M31" i="16"/>
  <c r="M27" i="16"/>
  <c r="M26" i="16"/>
  <c r="M34" i="16"/>
  <c r="M30" i="16"/>
  <c r="R47" i="16"/>
  <c r="R43" i="16"/>
  <c r="R39" i="16"/>
  <c r="R48" i="16"/>
  <c r="R44" i="16"/>
  <c r="R40" i="16"/>
  <c r="R46" i="16"/>
  <c r="R42" i="16"/>
  <c r="R38" i="16"/>
  <c r="R41" i="16"/>
  <c r="R45" i="16"/>
  <c r="R49" i="16"/>
  <c r="O60" i="16"/>
  <c r="Y60" i="16" s="1"/>
  <c r="O58" i="16"/>
  <c r="Y58" i="16" s="1"/>
  <c r="O56" i="16"/>
  <c r="Y56" i="16" s="1"/>
  <c r="O54" i="16"/>
  <c r="O52" i="16"/>
  <c r="Y52" i="16" s="1"/>
  <c r="O50" i="16"/>
  <c r="O57" i="16"/>
  <c r="Y57" i="16" s="1"/>
  <c r="O55" i="16"/>
  <c r="O59" i="16"/>
  <c r="Y59" i="16" s="1"/>
  <c r="O51" i="16"/>
  <c r="Y51" i="16" s="1"/>
  <c r="O61" i="16"/>
  <c r="Y61" i="16" s="1"/>
  <c r="O53" i="16"/>
  <c r="M85" i="16"/>
  <c r="W85" i="16" s="1"/>
  <c r="M83" i="16"/>
  <c r="M81" i="16"/>
  <c r="W81" i="16" s="1"/>
  <c r="M84" i="16"/>
  <c r="W84" i="16" s="1"/>
  <c r="M82" i="16"/>
  <c r="W82" i="16" s="1"/>
  <c r="M80" i="16"/>
  <c r="W80" i="16" s="1"/>
  <c r="M79" i="16"/>
  <c r="M77" i="16"/>
  <c r="W77" i="16" s="1"/>
  <c r="M75" i="16"/>
  <c r="M78" i="16"/>
  <c r="W78" i="16" s="1"/>
  <c r="M74" i="16"/>
  <c r="W74" i="16" s="1"/>
  <c r="M76" i="16"/>
  <c r="W76" i="16" s="1"/>
  <c r="R96" i="16"/>
  <c r="AB96" i="16" s="1"/>
  <c r="R94" i="16"/>
  <c r="R92" i="16"/>
  <c r="AB92" i="16" s="1"/>
  <c r="R90" i="16"/>
  <c r="AB90" i="16" s="1"/>
  <c r="R88" i="16"/>
  <c r="AB88" i="16" s="1"/>
  <c r="R86" i="16"/>
  <c r="R95" i="16"/>
  <c r="R91" i="16"/>
  <c r="R87" i="16"/>
  <c r="AB87" i="16" s="1"/>
  <c r="R97" i="16"/>
  <c r="AB97" i="16" s="1"/>
  <c r="R89" i="16"/>
  <c r="AB89" i="16" s="1"/>
  <c r="R93" i="16"/>
  <c r="AB93" i="16" s="1"/>
  <c r="O108" i="16"/>
  <c r="O106" i="16"/>
  <c r="Y106" i="16" s="1"/>
  <c r="O104" i="16"/>
  <c r="O102" i="16"/>
  <c r="Y102" i="16" s="1"/>
  <c r="O100" i="16"/>
  <c r="Y100" i="16" s="1"/>
  <c r="O98" i="16"/>
  <c r="Y98" i="16" s="1"/>
  <c r="O109" i="16"/>
  <c r="Y109" i="16" s="1"/>
  <c r="O107" i="16"/>
  <c r="O105" i="16"/>
  <c r="Y105" i="16" s="1"/>
  <c r="O103" i="16"/>
  <c r="Y103" i="16" s="1"/>
  <c r="O101" i="16"/>
  <c r="Y101" i="16" s="1"/>
  <c r="O99" i="16"/>
  <c r="Y99" i="16" s="1"/>
  <c r="M133" i="16"/>
  <c r="W133" i="16" s="1"/>
  <c r="M131" i="16"/>
  <c r="W131" i="16" s="1"/>
  <c r="M129" i="16"/>
  <c r="W129" i="16" s="1"/>
  <c r="M127" i="16"/>
  <c r="W127" i="16" s="1"/>
  <c r="M125" i="16"/>
  <c r="W125" i="16" s="1"/>
  <c r="M123" i="16"/>
  <c r="M132" i="16"/>
  <c r="W132" i="16" s="1"/>
  <c r="M130" i="16"/>
  <c r="W130" i="16" s="1"/>
  <c r="M128" i="16"/>
  <c r="M126" i="16"/>
  <c r="M124" i="16"/>
  <c r="W124" i="16" s="1"/>
  <c r="M122" i="16"/>
  <c r="W122" i="16" s="1"/>
  <c r="R144" i="16"/>
  <c r="AB144" i="16" s="1"/>
  <c r="R142" i="16"/>
  <c r="AB142" i="16" s="1"/>
  <c r="R140" i="16"/>
  <c r="AB140" i="16" s="1"/>
  <c r="R138" i="16"/>
  <c r="AB138" i="16" s="1"/>
  <c r="R136" i="16"/>
  <c r="AB136" i="16" s="1"/>
  <c r="R134" i="16"/>
  <c r="AB134" i="16" s="1"/>
  <c r="R143" i="16"/>
  <c r="AB143" i="16" s="1"/>
  <c r="R139" i="16"/>
  <c r="AB139" i="16" s="1"/>
  <c r="R135" i="16"/>
  <c r="R145" i="16"/>
  <c r="AB145" i="16" s="1"/>
  <c r="R137" i="16"/>
  <c r="R141" i="16"/>
  <c r="AB141" i="16" s="1"/>
  <c r="Y154" i="16"/>
  <c r="Y152" i="16"/>
  <c r="Y150" i="16"/>
  <c r="Y148" i="16"/>
  <c r="Y146" i="16"/>
  <c r="Y155" i="16"/>
  <c r="Y153" i="16"/>
  <c r="Y151" i="16"/>
  <c r="Y149" i="16"/>
  <c r="Y147" i="16"/>
  <c r="W181" i="16"/>
  <c r="W177" i="16"/>
  <c r="W175" i="16"/>
  <c r="W173" i="16"/>
  <c r="W178" i="16"/>
  <c r="W176" i="16"/>
  <c r="W172" i="16"/>
  <c r="R23" i="17"/>
  <c r="R19" i="17"/>
  <c r="R15" i="17"/>
  <c r="R24" i="17"/>
  <c r="R20" i="17"/>
  <c r="R16" i="17"/>
  <c r="R22" i="17"/>
  <c r="R18" i="17"/>
  <c r="R14" i="17"/>
  <c r="R25" i="17"/>
  <c r="R21" i="17"/>
  <c r="R17" i="17"/>
  <c r="R73" i="17"/>
  <c r="AB73" i="17" s="1"/>
  <c r="R71" i="17"/>
  <c r="AB71" i="17" s="1"/>
  <c r="R69" i="17"/>
  <c r="R67" i="17"/>
  <c r="R65" i="17"/>
  <c r="AB65" i="17" s="1"/>
  <c r="R63" i="17"/>
  <c r="AB63" i="17" s="1"/>
  <c r="R72" i="17"/>
  <c r="AB72" i="17" s="1"/>
  <c r="R70" i="17"/>
  <c r="R68" i="17"/>
  <c r="AB68" i="17" s="1"/>
  <c r="R66" i="17"/>
  <c r="AB66" i="17" s="1"/>
  <c r="R64" i="17"/>
  <c r="R62" i="17"/>
  <c r="R121" i="17"/>
  <c r="AB121" i="17" s="1"/>
  <c r="R119" i="17"/>
  <c r="AB119" i="17" s="1"/>
  <c r="R117" i="17"/>
  <c r="AB117" i="17" s="1"/>
  <c r="R115" i="17"/>
  <c r="R113" i="17"/>
  <c r="AB113" i="17" s="1"/>
  <c r="R111" i="17"/>
  <c r="AB111" i="17" s="1"/>
  <c r="R120" i="17"/>
  <c r="AB120" i="17" s="1"/>
  <c r="R118" i="17"/>
  <c r="AB118" i="17" s="1"/>
  <c r="R116" i="17"/>
  <c r="AB116" i="17" s="1"/>
  <c r="R114" i="17"/>
  <c r="AB114" i="17" s="1"/>
  <c r="R112" i="17"/>
  <c r="AB112" i="17" s="1"/>
  <c r="R110" i="17"/>
  <c r="AB169" i="17"/>
  <c r="AB167" i="17"/>
  <c r="AB165" i="17"/>
  <c r="AB161" i="17"/>
  <c r="AB159" i="17"/>
  <c r="AB168" i="17"/>
  <c r="AB164" i="17"/>
  <c r="AB162" i="17"/>
  <c r="AB158" i="17"/>
  <c r="G9" i="2"/>
  <c r="N47" i="17"/>
  <c r="N43" i="17"/>
  <c r="N39" i="17"/>
  <c r="N48" i="17"/>
  <c r="N44" i="17"/>
  <c r="N40" i="17"/>
  <c r="N46" i="17"/>
  <c r="N42" i="17"/>
  <c r="N38" i="17"/>
  <c r="N45" i="17"/>
  <c r="N49" i="17"/>
  <c r="N41" i="17"/>
  <c r="S60" i="17"/>
  <c r="S58" i="17"/>
  <c r="AC58" i="17" s="1"/>
  <c r="S56" i="17"/>
  <c r="S54" i="17"/>
  <c r="AC54" i="17" s="1"/>
  <c r="S52" i="17"/>
  <c r="S50" i="17"/>
  <c r="S59" i="17"/>
  <c r="S51" i="17"/>
  <c r="AC51" i="17" s="1"/>
  <c r="S57" i="17"/>
  <c r="AC57" i="17" s="1"/>
  <c r="S61" i="17"/>
  <c r="AC61" i="17" s="1"/>
  <c r="S53" i="17"/>
  <c r="S55" i="17"/>
  <c r="AC55" i="17" s="1"/>
  <c r="K156" i="17"/>
  <c r="U156" i="17" s="1"/>
  <c r="K154" i="17"/>
  <c r="U154" i="17" s="1"/>
  <c r="K152" i="17"/>
  <c r="K150" i="17"/>
  <c r="U150" i="17" s="1"/>
  <c r="K148" i="17"/>
  <c r="U148" i="17" s="1"/>
  <c r="K146" i="17"/>
  <c r="U146" i="17" s="1"/>
  <c r="K157" i="17"/>
  <c r="K149" i="17"/>
  <c r="K155" i="17"/>
  <c r="U155" i="17" s="1"/>
  <c r="K147" i="17"/>
  <c r="U147" i="17" s="1"/>
  <c r="K151" i="17"/>
  <c r="K153" i="17"/>
  <c r="Z168" i="17"/>
  <c r="Z166" i="17"/>
  <c r="Z160" i="17"/>
  <c r="Z158" i="17"/>
  <c r="Z167" i="17"/>
  <c r="Z165" i="17"/>
  <c r="Z163" i="17"/>
  <c r="R85" i="23"/>
  <c r="R83" i="23"/>
  <c r="AB83" i="23" s="1"/>
  <c r="R81" i="23"/>
  <c r="R79" i="23"/>
  <c r="R84" i="23"/>
  <c r="R82" i="23"/>
  <c r="AB82" i="23" s="1"/>
  <c r="R80" i="23"/>
  <c r="AB80" i="23" s="1"/>
  <c r="R78" i="23"/>
  <c r="R76" i="23"/>
  <c r="R74" i="23"/>
  <c r="AB74" i="23" s="1"/>
  <c r="R77" i="23"/>
  <c r="AB77" i="23" s="1"/>
  <c r="R75" i="23"/>
  <c r="L108" i="23"/>
  <c r="L106" i="23"/>
  <c r="V106" i="23" s="1"/>
  <c r="L104" i="23"/>
  <c r="V104" i="23" s="1"/>
  <c r="L102" i="23"/>
  <c r="L100" i="23"/>
  <c r="L98" i="23"/>
  <c r="V98" i="23" s="1"/>
  <c r="L109" i="23"/>
  <c r="L107" i="23"/>
  <c r="L105" i="23"/>
  <c r="L103" i="23"/>
  <c r="V103" i="23" s="1"/>
  <c r="L101" i="23"/>
  <c r="V101" i="23" s="1"/>
  <c r="L99" i="23"/>
  <c r="K123" i="7"/>
  <c r="G216" i="7"/>
  <c r="H238" i="7"/>
  <c r="D267" i="7"/>
  <c r="H267" i="7"/>
  <c r="F52" i="3"/>
  <c r="F60" i="3"/>
  <c r="K267" i="7"/>
  <c r="J222" i="6"/>
  <c r="F222" i="6"/>
  <c r="I197" i="6"/>
  <c r="E197" i="6"/>
  <c r="K222" i="6"/>
  <c r="G222" i="6"/>
  <c r="C222" i="6"/>
  <c r="J197" i="6"/>
  <c r="F197" i="6"/>
  <c r="I222" i="6"/>
  <c r="E222" i="6"/>
  <c r="H197" i="6"/>
  <c r="D197" i="6"/>
  <c r="R13" i="15"/>
  <c r="R9" i="15"/>
  <c r="R5" i="15"/>
  <c r="R10" i="15"/>
  <c r="R6" i="15"/>
  <c r="R2" i="15"/>
  <c r="R12" i="15"/>
  <c r="R8" i="15"/>
  <c r="R4" i="15"/>
  <c r="R11" i="15"/>
  <c r="R7" i="15"/>
  <c r="R3" i="15"/>
  <c r="R60" i="15"/>
  <c r="AB60" i="15" s="1"/>
  <c r="R58" i="15"/>
  <c r="AB58" i="15" s="1"/>
  <c r="R56" i="15"/>
  <c r="R54" i="15"/>
  <c r="R52" i="15"/>
  <c r="AB52" i="15" s="1"/>
  <c r="R50" i="15"/>
  <c r="R61" i="15"/>
  <c r="R59" i="15"/>
  <c r="AB59" i="15" s="1"/>
  <c r="R57" i="15"/>
  <c r="AB57" i="15" s="1"/>
  <c r="R55" i="15"/>
  <c r="AB55" i="15" s="1"/>
  <c r="R53" i="15"/>
  <c r="R51" i="15"/>
  <c r="AB51" i="15" s="1"/>
  <c r="R109" i="15"/>
  <c r="AB109" i="15" s="1"/>
  <c r="R107" i="15"/>
  <c r="AB107" i="15" s="1"/>
  <c r="R105" i="15"/>
  <c r="R103" i="15"/>
  <c r="AB103" i="15" s="1"/>
  <c r="R101" i="15"/>
  <c r="AB101" i="15" s="1"/>
  <c r="R99" i="15"/>
  <c r="AB99" i="15" s="1"/>
  <c r="R108" i="15"/>
  <c r="R106" i="15"/>
  <c r="R104" i="15"/>
  <c r="AB104" i="15" s="1"/>
  <c r="R102" i="15"/>
  <c r="AB102" i="15" s="1"/>
  <c r="R100" i="15"/>
  <c r="R98" i="15"/>
  <c r="AB157" i="15"/>
  <c r="AB149" i="15"/>
  <c r="AB147" i="15"/>
  <c r="AB152" i="15"/>
  <c r="AB150" i="15"/>
  <c r="L11" i="15"/>
  <c r="L7" i="15"/>
  <c r="L3" i="15"/>
  <c r="L12" i="15"/>
  <c r="L8" i="15"/>
  <c r="L4" i="15"/>
  <c r="L10" i="15"/>
  <c r="L6" i="15"/>
  <c r="L2" i="15"/>
  <c r="L5" i="15"/>
  <c r="L13" i="15"/>
  <c r="L9" i="15"/>
  <c r="L61" i="15"/>
  <c r="V61" i="15" s="1"/>
  <c r="L59" i="15"/>
  <c r="L57" i="15"/>
  <c r="L55" i="15"/>
  <c r="V55" i="15" s="1"/>
  <c r="L53" i="15"/>
  <c r="V53" i="15" s="1"/>
  <c r="L51" i="15"/>
  <c r="L60" i="15"/>
  <c r="L58" i="15"/>
  <c r="V58" i="15" s="1"/>
  <c r="L56" i="15"/>
  <c r="V56" i="15" s="1"/>
  <c r="L54" i="15"/>
  <c r="V54" i="15" s="1"/>
  <c r="L52" i="15"/>
  <c r="L50" i="15"/>
  <c r="L108" i="15"/>
  <c r="V108" i="15" s="1"/>
  <c r="L106" i="15"/>
  <c r="V106" i="15" s="1"/>
  <c r="L104" i="15"/>
  <c r="V104" i="15" s="1"/>
  <c r="L102" i="15"/>
  <c r="V102" i="15" s="1"/>
  <c r="L100" i="15"/>
  <c r="V100" i="15" s="1"/>
  <c r="L98" i="15"/>
  <c r="V98" i="15" s="1"/>
  <c r="L109" i="15"/>
  <c r="V109" i="15" s="1"/>
  <c r="L107" i="15"/>
  <c r="L105" i="15"/>
  <c r="V105" i="15" s="1"/>
  <c r="L103" i="15"/>
  <c r="L101" i="15"/>
  <c r="V101" i="15" s="1"/>
  <c r="L99" i="15"/>
  <c r="V156" i="15"/>
  <c r="V152" i="15"/>
  <c r="V150" i="15"/>
  <c r="V148" i="15"/>
  <c r="V157" i="15"/>
  <c r="V155" i="15"/>
  <c r="V153" i="15"/>
  <c r="V149" i="15"/>
  <c r="V147" i="15"/>
  <c r="E267" i="6"/>
  <c r="E265" i="6"/>
  <c r="I267" i="6"/>
  <c r="I265" i="6"/>
  <c r="S34" i="16"/>
  <c r="S30" i="16"/>
  <c r="S26" i="16"/>
  <c r="S35" i="16"/>
  <c r="S31" i="16"/>
  <c r="S27" i="16"/>
  <c r="S37" i="16"/>
  <c r="S33" i="16"/>
  <c r="S29" i="16"/>
  <c r="S32" i="16"/>
  <c r="S36" i="16"/>
  <c r="S28" i="16"/>
  <c r="S84" i="16"/>
  <c r="AC84" i="16" s="1"/>
  <c r="S82" i="16"/>
  <c r="S80" i="16"/>
  <c r="AC80" i="16" s="1"/>
  <c r="S85" i="16"/>
  <c r="AC85" i="16" s="1"/>
  <c r="S83" i="16"/>
  <c r="AC83" i="16" s="1"/>
  <c r="S81" i="16"/>
  <c r="S78" i="16"/>
  <c r="AC78" i="16" s="1"/>
  <c r="S76" i="16"/>
  <c r="AC76" i="16" s="1"/>
  <c r="S74" i="16"/>
  <c r="AC74" i="16" s="1"/>
  <c r="S75" i="16"/>
  <c r="AC75" i="16" s="1"/>
  <c r="S77" i="16"/>
  <c r="AC77" i="16" s="1"/>
  <c r="S79" i="16"/>
  <c r="AC79" i="16" s="1"/>
  <c r="S132" i="16"/>
  <c r="AC132" i="16" s="1"/>
  <c r="S130" i="16"/>
  <c r="S128" i="16"/>
  <c r="S126" i="16"/>
  <c r="AC126" i="16" s="1"/>
  <c r="S124" i="16"/>
  <c r="AC124" i="16" s="1"/>
  <c r="S122" i="16"/>
  <c r="S133" i="16"/>
  <c r="S131" i="16"/>
  <c r="AC131" i="16" s="1"/>
  <c r="S129" i="16"/>
  <c r="AC129" i="16" s="1"/>
  <c r="S127" i="16"/>
  <c r="S125" i="16"/>
  <c r="AC125" i="16" s="1"/>
  <c r="S123" i="16"/>
  <c r="AC176" i="16"/>
  <c r="AC174" i="16"/>
  <c r="AC181" i="16"/>
  <c r="AC179" i="16"/>
  <c r="AC173" i="16"/>
  <c r="K85" i="7"/>
  <c r="L25" i="16"/>
  <c r="L21" i="16"/>
  <c r="L17" i="16"/>
  <c r="L22" i="16"/>
  <c r="L18" i="16"/>
  <c r="L14" i="16"/>
  <c r="L24" i="16"/>
  <c r="L20" i="16"/>
  <c r="L16" i="16"/>
  <c r="L15" i="16"/>
  <c r="L19" i="16"/>
  <c r="L72" i="16"/>
  <c r="V72" i="16" s="1"/>
  <c r="L70" i="16"/>
  <c r="L68" i="16"/>
  <c r="V68" i="16" s="1"/>
  <c r="L66" i="16"/>
  <c r="L64" i="16"/>
  <c r="L62" i="16"/>
  <c r="V62" i="16" s="1"/>
  <c r="L73" i="16"/>
  <c r="V73" i="16" s="1"/>
  <c r="L71" i="16"/>
  <c r="L69" i="16"/>
  <c r="V69" i="16" s="1"/>
  <c r="L67" i="16"/>
  <c r="L65" i="16"/>
  <c r="V65" i="16" s="1"/>
  <c r="L63" i="16"/>
  <c r="L121" i="16"/>
  <c r="L119" i="16"/>
  <c r="V119" i="16" s="1"/>
  <c r="L117" i="16"/>
  <c r="V117" i="16" s="1"/>
  <c r="L115" i="16"/>
  <c r="L113" i="16"/>
  <c r="V113" i="16" s="1"/>
  <c r="L111" i="16"/>
  <c r="V111" i="16" s="1"/>
  <c r="L118" i="16"/>
  <c r="V118" i="16" s="1"/>
  <c r="L114" i="16"/>
  <c r="L110" i="16"/>
  <c r="V110" i="16" s="1"/>
  <c r="L116" i="16"/>
  <c r="V116" i="16" s="1"/>
  <c r="L112" i="16"/>
  <c r="V112" i="16" s="1"/>
  <c r="L120" i="16"/>
  <c r="V167" i="16"/>
  <c r="V165" i="16"/>
  <c r="V161" i="16"/>
  <c r="V166" i="16"/>
  <c r="V164" i="16"/>
  <c r="V160" i="16"/>
  <c r="G13" i="2"/>
  <c r="M75" i="17"/>
  <c r="M84" i="17"/>
  <c r="W84" i="17" s="1"/>
  <c r="M82" i="17"/>
  <c r="W82" i="17" s="1"/>
  <c r="M80" i="17"/>
  <c r="W80" i="17" s="1"/>
  <c r="M78" i="17"/>
  <c r="M76" i="17"/>
  <c r="W76" i="17" s="1"/>
  <c r="M85" i="17"/>
  <c r="W85" i="17" s="1"/>
  <c r="M81" i="17"/>
  <c r="M77" i="17"/>
  <c r="W77" i="17" s="1"/>
  <c r="M83" i="17"/>
  <c r="W83" i="17" s="1"/>
  <c r="M79" i="17"/>
  <c r="W79" i="17" s="1"/>
  <c r="M74" i="17"/>
  <c r="W74" i="17" s="1"/>
  <c r="P35" i="23"/>
  <c r="P31" i="23"/>
  <c r="P27" i="23"/>
  <c r="P36" i="23"/>
  <c r="P32" i="23"/>
  <c r="P28" i="23"/>
  <c r="P34" i="23"/>
  <c r="P30" i="23"/>
  <c r="P26" i="23"/>
  <c r="P29" i="23"/>
  <c r="P37" i="23"/>
  <c r="P33" i="23"/>
  <c r="P84" i="23"/>
  <c r="Z84" i="23" s="1"/>
  <c r="P82" i="23"/>
  <c r="P80" i="23"/>
  <c r="P78" i="23"/>
  <c r="Z78" i="23" s="1"/>
  <c r="P85" i="23"/>
  <c r="Z85" i="23" s="1"/>
  <c r="P83" i="23"/>
  <c r="P81" i="23"/>
  <c r="P79" i="23"/>
  <c r="P77" i="23"/>
  <c r="Z77" i="23" s="1"/>
  <c r="P75" i="23"/>
  <c r="P76" i="23"/>
  <c r="P74" i="23"/>
  <c r="Z74" i="23" s="1"/>
  <c r="P132" i="23"/>
  <c r="Z132" i="23" s="1"/>
  <c r="P130" i="23"/>
  <c r="P128" i="23"/>
  <c r="P126" i="23"/>
  <c r="Z126" i="23" s="1"/>
  <c r="P124" i="23"/>
  <c r="Z124" i="23" s="1"/>
  <c r="P122" i="23"/>
  <c r="P133" i="23"/>
  <c r="P131" i="23"/>
  <c r="P129" i="23"/>
  <c r="Z129" i="23" s="1"/>
  <c r="P127" i="23"/>
  <c r="P125" i="23"/>
  <c r="P123" i="23"/>
  <c r="Z123" i="23" s="1"/>
  <c r="Z174" i="23"/>
  <c r="Z179" i="23"/>
  <c r="Z177" i="23"/>
  <c r="C167" i="21"/>
  <c r="C170" i="6"/>
  <c r="G170" i="6"/>
  <c r="K170" i="6"/>
  <c r="K197" i="6"/>
  <c r="G123" i="7"/>
  <c r="H197" i="7"/>
  <c r="I222" i="7"/>
  <c r="D241" i="7"/>
  <c r="G267" i="7"/>
  <c r="L23" i="16"/>
  <c r="P49" i="16"/>
  <c r="P45" i="16"/>
  <c r="P41" i="16"/>
  <c r="P46" i="16"/>
  <c r="P42" i="16"/>
  <c r="P38" i="16"/>
  <c r="P48" i="16"/>
  <c r="P44" i="16"/>
  <c r="P40" i="16"/>
  <c r="P43" i="16"/>
  <c r="P47" i="16"/>
  <c r="P39" i="16"/>
  <c r="P97" i="16"/>
  <c r="P95" i="16"/>
  <c r="Z95" i="16" s="1"/>
  <c r="P93" i="16"/>
  <c r="Z93" i="16" s="1"/>
  <c r="P91" i="16"/>
  <c r="Z91" i="16" s="1"/>
  <c r="P89" i="16"/>
  <c r="P87" i="16"/>
  <c r="Z87" i="16" s="1"/>
  <c r="P94" i="16"/>
  <c r="Z94" i="16" s="1"/>
  <c r="P90" i="16"/>
  <c r="Z90" i="16" s="1"/>
  <c r="P86" i="16"/>
  <c r="P96" i="16"/>
  <c r="Z96" i="16" s="1"/>
  <c r="P92" i="16"/>
  <c r="Z92" i="16" s="1"/>
  <c r="P88" i="16"/>
  <c r="P145" i="16"/>
  <c r="P143" i="16"/>
  <c r="P141" i="16"/>
  <c r="Z141" i="16" s="1"/>
  <c r="P139" i="16"/>
  <c r="P137" i="16"/>
  <c r="P135" i="16"/>
  <c r="Z135" i="16" s="1"/>
  <c r="P142" i="16"/>
  <c r="Z142" i="16" s="1"/>
  <c r="P138" i="16"/>
  <c r="Z138" i="16" s="1"/>
  <c r="P134" i="16"/>
  <c r="P144" i="16"/>
  <c r="Z144" i="16" s="1"/>
  <c r="P140" i="16"/>
  <c r="Z140" i="16" s="1"/>
  <c r="P136" i="16"/>
  <c r="Z136" i="16" s="1"/>
  <c r="F45" i="2"/>
  <c r="O45" i="7"/>
  <c r="K10" i="16"/>
  <c r="K6" i="16"/>
  <c r="K2" i="16"/>
  <c r="K11" i="16"/>
  <c r="K7" i="16"/>
  <c r="K3" i="16"/>
  <c r="K13" i="16"/>
  <c r="K9" i="16"/>
  <c r="K5" i="16"/>
  <c r="K8" i="16"/>
  <c r="K12" i="16"/>
  <c r="K4" i="16"/>
  <c r="S10" i="16"/>
  <c r="S6" i="16"/>
  <c r="S2" i="16"/>
  <c r="S11" i="16"/>
  <c r="S7" i="16"/>
  <c r="S3" i="16"/>
  <c r="S13" i="16"/>
  <c r="S9" i="16"/>
  <c r="S5" i="16"/>
  <c r="S4" i="16"/>
  <c r="S12" i="16"/>
  <c r="S8" i="16"/>
  <c r="Q36" i="16"/>
  <c r="Q32" i="16"/>
  <c r="Q28" i="16"/>
  <c r="Q37" i="16"/>
  <c r="Q33" i="16"/>
  <c r="Q29" i="16"/>
  <c r="Q35" i="16"/>
  <c r="Q31" i="16"/>
  <c r="Q27" i="16"/>
  <c r="Q34" i="16"/>
  <c r="Q30" i="16"/>
  <c r="Q26" i="16"/>
  <c r="N47" i="16"/>
  <c r="N43" i="16"/>
  <c r="N39" i="16"/>
  <c r="N48" i="16"/>
  <c r="N44" i="16"/>
  <c r="N40" i="16"/>
  <c r="N46" i="16"/>
  <c r="N42" i="16"/>
  <c r="N38" i="16"/>
  <c r="N45" i="16"/>
  <c r="N49" i="16"/>
  <c r="N41" i="16"/>
  <c r="K60" i="16"/>
  <c r="U60" i="16" s="1"/>
  <c r="K58" i="16"/>
  <c r="U58" i="16" s="1"/>
  <c r="K56" i="16"/>
  <c r="K54" i="16"/>
  <c r="U54" i="16" s="1"/>
  <c r="K52" i="16"/>
  <c r="U52" i="16" s="1"/>
  <c r="K50" i="16"/>
  <c r="K55" i="16"/>
  <c r="K61" i="16"/>
  <c r="U61" i="16" s="1"/>
  <c r="K53" i="16"/>
  <c r="U53" i="16" s="1"/>
  <c r="K57" i="16"/>
  <c r="U57" i="16" s="1"/>
  <c r="K59" i="16"/>
  <c r="K51" i="16"/>
  <c r="U51" i="16" s="1"/>
  <c r="S60" i="16"/>
  <c r="S58" i="16"/>
  <c r="AC58" i="16" s="1"/>
  <c r="S56" i="16"/>
  <c r="S54" i="16"/>
  <c r="AC54" i="16" s="1"/>
  <c r="S52" i="16"/>
  <c r="AC52" i="16" s="1"/>
  <c r="S50" i="16"/>
  <c r="S59" i="16"/>
  <c r="S51" i="16"/>
  <c r="AC51" i="16" s="1"/>
  <c r="S57" i="16"/>
  <c r="AC57" i="16" s="1"/>
  <c r="S61" i="16"/>
  <c r="AC61" i="16" s="1"/>
  <c r="S53" i="16"/>
  <c r="S55" i="16"/>
  <c r="AC55" i="16" s="1"/>
  <c r="Q85" i="16"/>
  <c r="AA85" i="16" s="1"/>
  <c r="Q83" i="16"/>
  <c r="AA83" i="16" s="1"/>
  <c r="Q81" i="16"/>
  <c r="Q84" i="16"/>
  <c r="AA84" i="16" s="1"/>
  <c r="Q82" i="16"/>
  <c r="AA82" i="16" s="1"/>
  <c r="Q80" i="16"/>
  <c r="AA80" i="16" s="1"/>
  <c r="Q79" i="16"/>
  <c r="Q77" i="16"/>
  <c r="AA77" i="16" s="1"/>
  <c r="Q75" i="16"/>
  <c r="AA75" i="16" s="1"/>
  <c r="Q74" i="16"/>
  <c r="AA74" i="16" s="1"/>
  <c r="Q76" i="16"/>
  <c r="Q78" i="16"/>
  <c r="AA78" i="16" s="1"/>
  <c r="N96" i="16"/>
  <c r="N94" i="16"/>
  <c r="N92" i="16"/>
  <c r="N90" i="16"/>
  <c r="X90" i="16" s="1"/>
  <c r="N88" i="16"/>
  <c r="N86" i="16"/>
  <c r="X86" i="16" s="1"/>
  <c r="N97" i="16"/>
  <c r="N93" i="16"/>
  <c r="X93" i="16" s="1"/>
  <c r="N89" i="16"/>
  <c r="X89" i="16" s="1"/>
  <c r="N95" i="16"/>
  <c r="X95" i="16" s="1"/>
  <c r="N91" i="16"/>
  <c r="N87" i="16"/>
  <c r="X87" i="16" s="1"/>
  <c r="K108" i="16"/>
  <c r="U108" i="16" s="1"/>
  <c r="K106" i="16"/>
  <c r="K104" i="16"/>
  <c r="K102" i="16"/>
  <c r="U102" i="16" s="1"/>
  <c r="K100" i="16"/>
  <c r="U100" i="16" s="1"/>
  <c r="K98" i="16"/>
  <c r="U98" i="16" s="1"/>
  <c r="K109" i="16"/>
  <c r="K107" i="16"/>
  <c r="U107" i="16" s="1"/>
  <c r="K105" i="16"/>
  <c r="U105" i="16" s="1"/>
  <c r="K103" i="16"/>
  <c r="U103" i="16" s="1"/>
  <c r="K101" i="16"/>
  <c r="K99" i="16"/>
  <c r="U99" i="16" s="1"/>
  <c r="S108" i="16"/>
  <c r="AC108" i="16" s="1"/>
  <c r="S106" i="16"/>
  <c r="AC106" i="16" s="1"/>
  <c r="S104" i="16"/>
  <c r="S102" i="16"/>
  <c r="AC102" i="16" s="1"/>
  <c r="S100" i="16"/>
  <c r="AC100" i="16" s="1"/>
  <c r="S98" i="16"/>
  <c r="AC98" i="16" s="1"/>
  <c r="S109" i="16"/>
  <c r="S107" i="16"/>
  <c r="AC107" i="16" s="1"/>
  <c r="S105" i="16"/>
  <c r="AC105" i="16" s="1"/>
  <c r="S103" i="16"/>
  <c r="S101" i="16"/>
  <c r="S99" i="16"/>
  <c r="AC99" i="16" s="1"/>
  <c r="Q133" i="16"/>
  <c r="AA133" i="16" s="1"/>
  <c r="Q131" i="16"/>
  <c r="AA131" i="16" s="1"/>
  <c r="Q129" i="16"/>
  <c r="Q127" i="16"/>
  <c r="AA127" i="16" s="1"/>
  <c r="Q125" i="16"/>
  <c r="AA125" i="16" s="1"/>
  <c r="Q123" i="16"/>
  <c r="AA123" i="16" s="1"/>
  <c r="Q132" i="16"/>
  <c r="Q130" i="16"/>
  <c r="Q128" i="16"/>
  <c r="AA128" i="16" s="1"/>
  <c r="Q126" i="16"/>
  <c r="Q124" i="16"/>
  <c r="Q122" i="16"/>
  <c r="AA122" i="16" s="1"/>
  <c r="N144" i="16"/>
  <c r="X144" i="16" s="1"/>
  <c r="N142" i="16"/>
  <c r="N140" i="16"/>
  <c r="N138" i="16"/>
  <c r="X138" i="16" s="1"/>
  <c r="N136" i="16"/>
  <c r="X136" i="16" s="1"/>
  <c r="N134" i="16"/>
  <c r="N145" i="16"/>
  <c r="N141" i="16"/>
  <c r="X141" i="16" s="1"/>
  <c r="N137" i="16"/>
  <c r="X137" i="16" s="1"/>
  <c r="N143" i="16"/>
  <c r="X143" i="16" s="1"/>
  <c r="N139" i="16"/>
  <c r="N135" i="16"/>
  <c r="K156" i="16"/>
  <c r="U156" i="16" s="1"/>
  <c r="K154" i="16"/>
  <c r="U154" i="16" s="1"/>
  <c r="K152" i="16"/>
  <c r="K150" i="16"/>
  <c r="K148" i="16"/>
  <c r="K146" i="16"/>
  <c r="U146" i="16" s="1"/>
  <c r="K157" i="16"/>
  <c r="K155" i="16"/>
  <c r="U155" i="16" s="1"/>
  <c r="K153" i="16"/>
  <c r="U153" i="16" s="1"/>
  <c r="K151" i="16"/>
  <c r="K149" i="16"/>
  <c r="K147" i="16"/>
  <c r="AC150" i="16"/>
  <c r="AC148" i="16"/>
  <c r="AC146" i="16"/>
  <c r="AC155" i="16"/>
  <c r="AC153" i="16"/>
  <c r="AC151" i="16"/>
  <c r="AC147" i="16"/>
  <c r="AA181" i="16"/>
  <c r="AA175" i="16"/>
  <c r="AA171" i="16"/>
  <c r="AA178" i="16"/>
  <c r="AA176" i="16"/>
  <c r="AA174" i="16"/>
  <c r="AA170" i="16"/>
  <c r="I85" i="7"/>
  <c r="G5" i="2"/>
  <c r="R97" i="17"/>
  <c r="AB97" i="17" s="1"/>
  <c r="R95" i="17"/>
  <c r="AB95" i="17" s="1"/>
  <c r="R93" i="17"/>
  <c r="R91" i="17"/>
  <c r="AB91" i="17" s="1"/>
  <c r="R89" i="17"/>
  <c r="AB89" i="17" s="1"/>
  <c r="R87" i="17"/>
  <c r="AB87" i="17" s="1"/>
  <c r="R96" i="17"/>
  <c r="R94" i="17"/>
  <c r="AB94" i="17" s="1"/>
  <c r="R92" i="17"/>
  <c r="AB92" i="17" s="1"/>
  <c r="R90" i="17"/>
  <c r="AB90" i="17" s="1"/>
  <c r="R88" i="17"/>
  <c r="R86" i="17"/>
  <c r="AB86" i="17" s="1"/>
  <c r="L120" i="17"/>
  <c r="V120" i="17" s="1"/>
  <c r="L118" i="17"/>
  <c r="V118" i="17" s="1"/>
  <c r="L116" i="17"/>
  <c r="L114" i="17"/>
  <c r="V114" i="17" s="1"/>
  <c r="L112" i="17"/>
  <c r="L110" i="17"/>
  <c r="V110" i="17" s="1"/>
  <c r="L121" i="17"/>
  <c r="L119" i="17"/>
  <c r="V119" i="17" s="1"/>
  <c r="L117" i="17"/>
  <c r="V117" i="17" s="1"/>
  <c r="L115" i="17"/>
  <c r="V115" i="17" s="1"/>
  <c r="L113" i="17"/>
  <c r="L111" i="17"/>
  <c r="V111" i="17" s="1"/>
  <c r="N37" i="23"/>
  <c r="N33" i="23"/>
  <c r="N29" i="23"/>
  <c r="N34" i="23"/>
  <c r="N30" i="23"/>
  <c r="N26" i="23"/>
  <c r="N36" i="23"/>
  <c r="N32" i="23"/>
  <c r="N28" i="23"/>
  <c r="N27" i="23"/>
  <c r="N31" i="23"/>
  <c r="N35" i="23"/>
  <c r="S120" i="23"/>
  <c r="AC120" i="23" s="1"/>
  <c r="S118" i="23"/>
  <c r="AC118" i="23" s="1"/>
  <c r="S116" i="23"/>
  <c r="S114" i="23"/>
  <c r="S112" i="23"/>
  <c r="AC112" i="23" s="1"/>
  <c r="S110" i="23"/>
  <c r="AC110" i="23" s="1"/>
  <c r="S121" i="23"/>
  <c r="S113" i="23"/>
  <c r="AC113" i="23" s="1"/>
  <c r="S48" i="23"/>
  <c r="S44" i="23"/>
  <c r="S40" i="23"/>
  <c r="S119" i="23"/>
  <c r="S111" i="23"/>
  <c r="S49" i="23"/>
  <c r="S45" i="23"/>
  <c r="S41" i="23"/>
  <c r="S115" i="23"/>
  <c r="AC115" i="23" s="1"/>
  <c r="S47" i="23"/>
  <c r="S43" i="23"/>
  <c r="S39" i="23"/>
  <c r="S117" i="23"/>
  <c r="AC117" i="23" s="1"/>
  <c r="S46" i="23"/>
  <c r="S42" i="23"/>
  <c r="S38" i="23"/>
  <c r="K144" i="23"/>
  <c r="U144" i="23" s="1"/>
  <c r="K142" i="23"/>
  <c r="U142" i="23" s="1"/>
  <c r="K140" i="23"/>
  <c r="K138" i="23"/>
  <c r="U138" i="23" s="1"/>
  <c r="K136" i="23"/>
  <c r="K134" i="23"/>
  <c r="U134" i="23" s="1"/>
  <c r="K141" i="23"/>
  <c r="K139" i="23"/>
  <c r="U139" i="23" s="1"/>
  <c r="K143" i="23"/>
  <c r="U143" i="23" s="1"/>
  <c r="K135" i="23"/>
  <c r="U135" i="23" s="1"/>
  <c r="K145" i="23"/>
  <c r="K137" i="23"/>
  <c r="Z156" i="23"/>
  <c r="Z154" i="23"/>
  <c r="Z148" i="23"/>
  <c r="Z146" i="23"/>
  <c r="Z153" i="23"/>
  <c r="Z151" i="23"/>
  <c r="H222" i="6"/>
  <c r="F267" i="6"/>
  <c r="K222" i="7"/>
  <c r="E65" i="7"/>
  <c r="L149" i="7"/>
  <c r="D333" i="7" s="1"/>
  <c r="F42" i="1" s="1"/>
  <c r="G168" i="7"/>
  <c r="K168" i="7"/>
  <c r="E168" i="7"/>
  <c r="I168" i="7"/>
  <c r="D197" i="7"/>
  <c r="L247" i="7"/>
  <c r="F51" i="3"/>
  <c r="F56" i="3"/>
  <c r="F59" i="3"/>
  <c r="C267" i="7"/>
  <c r="L294" i="7"/>
  <c r="K123" i="8"/>
  <c r="E222" i="8"/>
  <c r="K103" i="6"/>
  <c r="G103" i="6"/>
  <c r="C103" i="6"/>
  <c r="H45" i="6"/>
  <c r="D45" i="6"/>
  <c r="Z4" i="6"/>
  <c r="L313" i="6" s="1"/>
  <c r="H103" i="6"/>
  <c r="D103" i="6"/>
  <c r="I45" i="6"/>
  <c r="E45" i="6"/>
  <c r="J103" i="6"/>
  <c r="F103" i="6"/>
  <c r="K45" i="6"/>
  <c r="G45" i="6"/>
  <c r="C45" i="6"/>
  <c r="P35" i="15"/>
  <c r="P31" i="15"/>
  <c r="P27" i="15"/>
  <c r="P36" i="15"/>
  <c r="P32" i="15"/>
  <c r="P28" i="15"/>
  <c r="P34" i="15"/>
  <c r="P30" i="15"/>
  <c r="P26" i="15"/>
  <c r="P29" i="15"/>
  <c r="P33" i="15"/>
  <c r="P37" i="15"/>
  <c r="P85" i="15"/>
  <c r="Z85" i="15" s="1"/>
  <c r="P83" i="15"/>
  <c r="P81" i="15"/>
  <c r="Z81" i="15" s="1"/>
  <c r="P79" i="15"/>
  <c r="Z79" i="15" s="1"/>
  <c r="P77" i="15"/>
  <c r="Z77" i="15" s="1"/>
  <c r="P75" i="15"/>
  <c r="P84" i="15"/>
  <c r="Z84" i="15" s="1"/>
  <c r="P82" i="15"/>
  <c r="Z82" i="15" s="1"/>
  <c r="P80" i="15"/>
  <c r="Z80" i="15" s="1"/>
  <c r="P78" i="15"/>
  <c r="P76" i="15"/>
  <c r="Z76" i="15" s="1"/>
  <c r="P74" i="15"/>
  <c r="Z74" i="15" s="1"/>
  <c r="P132" i="15"/>
  <c r="Z132" i="15" s="1"/>
  <c r="P130" i="15"/>
  <c r="P128" i="15"/>
  <c r="Z128" i="15" s="1"/>
  <c r="P126" i="15"/>
  <c r="P124" i="15"/>
  <c r="Z124" i="15" s="1"/>
  <c r="P122" i="15"/>
  <c r="P133" i="15"/>
  <c r="Z133" i="15" s="1"/>
  <c r="P131" i="15"/>
  <c r="Z131" i="15" s="1"/>
  <c r="P129" i="15"/>
  <c r="Z129" i="15" s="1"/>
  <c r="P127" i="15"/>
  <c r="P125" i="15"/>
  <c r="Z125" i="15" s="1"/>
  <c r="P123" i="15"/>
  <c r="Z180" i="15"/>
  <c r="Z176" i="15"/>
  <c r="Z172" i="15"/>
  <c r="Z179" i="15"/>
  <c r="Z177" i="15"/>
  <c r="Z173" i="15"/>
  <c r="H85" i="6"/>
  <c r="P11" i="15"/>
  <c r="P7" i="15"/>
  <c r="P3" i="15"/>
  <c r="P12" i="15"/>
  <c r="P8" i="15"/>
  <c r="P4" i="15"/>
  <c r="P10" i="15"/>
  <c r="P6" i="15"/>
  <c r="P2" i="15"/>
  <c r="P13" i="15"/>
  <c r="P9" i="15"/>
  <c r="P5" i="15"/>
  <c r="P61" i="15"/>
  <c r="P59" i="15"/>
  <c r="Z59" i="15" s="1"/>
  <c r="P57" i="15"/>
  <c r="Z57" i="15" s="1"/>
  <c r="P55" i="15"/>
  <c r="Z55" i="15" s="1"/>
  <c r="P53" i="15"/>
  <c r="P51" i="15"/>
  <c r="Z51" i="15" s="1"/>
  <c r="P60" i="15"/>
  <c r="Z60" i="15" s="1"/>
  <c r="P58" i="15"/>
  <c r="Z58" i="15" s="1"/>
  <c r="P56" i="15"/>
  <c r="P54" i="15"/>
  <c r="Z54" i="15" s="1"/>
  <c r="P52" i="15"/>
  <c r="Z52" i="15" s="1"/>
  <c r="P50" i="15"/>
  <c r="Z50" i="15" s="1"/>
  <c r="P108" i="15"/>
  <c r="P106" i="15"/>
  <c r="Z106" i="15" s="1"/>
  <c r="P104" i="15"/>
  <c r="Z104" i="15" s="1"/>
  <c r="P102" i="15"/>
  <c r="Z102" i="15" s="1"/>
  <c r="P100" i="15"/>
  <c r="P98" i="15"/>
  <c r="Z98" i="15" s="1"/>
  <c r="P109" i="15"/>
  <c r="Z109" i="15" s="1"/>
  <c r="P107" i="15"/>
  <c r="Z107" i="15" s="1"/>
  <c r="P105" i="15"/>
  <c r="P103" i="15"/>
  <c r="Z103" i="15" s="1"/>
  <c r="P101" i="15"/>
  <c r="Z101" i="15" s="1"/>
  <c r="P99" i="15"/>
  <c r="Z99" i="15" s="1"/>
  <c r="Z154" i="15"/>
  <c r="Z152" i="15"/>
  <c r="Z150" i="15"/>
  <c r="Z146" i="15"/>
  <c r="Z157" i="15"/>
  <c r="Z155" i="15"/>
  <c r="Z151" i="15"/>
  <c r="Z149" i="15"/>
  <c r="Z147" i="15"/>
  <c r="Q12" i="16"/>
  <c r="Q8" i="16"/>
  <c r="Q4" i="16"/>
  <c r="Q13" i="16"/>
  <c r="Q9" i="16"/>
  <c r="Q5" i="16"/>
  <c r="Q11" i="16"/>
  <c r="Q7" i="16"/>
  <c r="Q3" i="16"/>
  <c r="Q2" i="16"/>
  <c r="Q6" i="16"/>
  <c r="Q10" i="16"/>
  <c r="Q61" i="16"/>
  <c r="AA61" i="16" s="1"/>
  <c r="Q59" i="16"/>
  <c r="Q57" i="16"/>
  <c r="AA57" i="16" s="1"/>
  <c r="Q55" i="16"/>
  <c r="AA55" i="16" s="1"/>
  <c r="Q53" i="16"/>
  <c r="AA53" i="16" s="1"/>
  <c r="Q51" i="16"/>
  <c r="Q58" i="16"/>
  <c r="AA58" i="16" s="1"/>
  <c r="Q50" i="16"/>
  <c r="Q56" i="16"/>
  <c r="AA56" i="16" s="1"/>
  <c r="Q60" i="16"/>
  <c r="Q52" i="16"/>
  <c r="Q54" i="16"/>
  <c r="AA54" i="16" s="1"/>
  <c r="Q109" i="16"/>
  <c r="AA109" i="16" s="1"/>
  <c r="Q107" i="16"/>
  <c r="Q105" i="16"/>
  <c r="AA105" i="16" s="1"/>
  <c r="Q103" i="16"/>
  <c r="AA103" i="16" s="1"/>
  <c r="Q101" i="16"/>
  <c r="AA101" i="16" s="1"/>
  <c r="Q99" i="16"/>
  <c r="Q108" i="16"/>
  <c r="AA108" i="16" s="1"/>
  <c r="Q106" i="16"/>
  <c r="AA106" i="16" s="1"/>
  <c r="Q104" i="16"/>
  <c r="AA104" i="16" s="1"/>
  <c r="Q102" i="16"/>
  <c r="Q100" i="16"/>
  <c r="AA100" i="16" s="1"/>
  <c r="Q98" i="16"/>
  <c r="AA98" i="16" s="1"/>
  <c r="AA157" i="16"/>
  <c r="AA153" i="16"/>
  <c r="AA151" i="16"/>
  <c r="AA149" i="16"/>
  <c r="AA154" i="16"/>
  <c r="AA146" i="16"/>
  <c r="P25" i="16"/>
  <c r="P21" i="16"/>
  <c r="P17" i="16"/>
  <c r="P22" i="16"/>
  <c r="P18" i="16"/>
  <c r="P14" i="16"/>
  <c r="P24" i="16"/>
  <c r="P20" i="16"/>
  <c r="P16" i="16"/>
  <c r="P15" i="16"/>
  <c r="P23" i="16"/>
  <c r="P19" i="16"/>
  <c r="P72" i="16"/>
  <c r="P70" i="16"/>
  <c r="P68" i="16"/>
  <c r="P66" i="16"/>
  <c r="Z66" i="16" s="1"/>
  <c r="P64" i="16"/>
  <c r="Z64" i="16" s="1"/>
  <c r="P62" i="16"/>
  <c r="P73" i="16"/>
  <c r="Z73" i="16" s="1"/>
  <c r="P71" i="16"/>
  <c r="Z71" i="16" s="1"/>
  <c r="P69" i="16"/>
  <c r="Z69" i="16" s="1"/>
  <c r="P67" i="16"/>
  <c r="P65" i="16"/>
  <c r="Z65" i="16" s="1"/>
  <c r="P63" i="16"/>
  <c r="Z63" i="16" s="1"/>
  <c r="P121" i="16"/>
  <c r="Z121" i="16" s="1"/>
  <c r="P119" i="16"/>
  <c r="P117" i="16"/>
  <c r="Z117" i="16" s="1"/>
  <c r="P115" i="16"/>
  <c r="P113" i="16"/>
  <c r="Z113" i="16" s="1"/>
  <c r="P111" i="16"/>
  <c r="P118" i="16"/>
  <c r="Z118" i="16" s="1"/>
  <c r="P114" i="16"/>
  <c r="Z114" i="16" s="1"/>
  <c r="P110" i="16"/>
  <c r="P120" i="16"/>
  <c r="P116" i="16"/>
  <c r="P112" i="16"/>
  <c r="Z112" i="16" s="1"/>
  <c r="Z169" i="16"/>
  <c r="Z163" i="16"/>
  <c r="Z162" i="16"/>
  <c r="Z158" i="16"/>
  <c r="Z160" i="16"/>
  <c r="F267" i="7"/>
  <c r="F265" i="7"/>
  <c r="J267" i="7"/>
  <c r="J265" i="7"/>
  <c r="K65" i="8"/>
  <c r="K85" i="8" s="1"/>
  <c r="G65" i="8"/>
  <c r="C65" i="8"/>
  <c r="H65" i="8"/>
  <c r="D65" i="8"/>
  <c r="J65" i="8"/>
  <c r="F65" i="8"/>
  <c r="E65" i="8"/>
  <c r="I65" i="8"/>
  <c r="X26" i="8"/>
  <c r="M175" i="8" s="1"/>
  <c r="O10" i="17"/>
  <c r="O6" i="17"/>
  <c r="O2" i="17"/>
  <c r="O11" i="17"/>
  <c r="O7" i="17"/>
  <c r="O3" i="17"/>
  <c r="O13" i="17"/>
  <c r="O9" i="17"/>
  <c r="O5" i="17"/>
  <c r="O4" i="17"/>
  <c r="O8" i="17"/>
  <c r="O12" i="17"/>
  <c r="Q133" i="17"/>
  <c r="AA133" i="17" s="1"/>
  <c r="Q131" i="17"/>
  <c r="AA131" i="17" s="1"/>
  <c r="Q129" i="17"/>
  <c r="AA129" i="17" s="1"/>
  <c r="Q127" i="17"/>
  <c r="AA127" i="17" s="1"/>
  <c r="Q125" i="17"/>
  <c r="AA125" i="17" s="1"/>
  <c r="Q123" i="17"/>
  <c r="AA123" i="17" s="1"/>
  <c r="Q128" i="17"/>
  <c r="AA128" i="17" s="1"/>
  <c r="Q126" i="17"/>
  <c r="AA126" i="17" s="1"/>
  <c r="Q130" i="17"/>
  <c r="AA130" i="17" s="1"/>
  <c r="Q122" i="17"/>
  <c r="AA122" i="17" s="1"/>
  <c r="Q132" i="17"/>
  <c r="AA132" i="17" s="1"/>
  <c r="Q124" i="17"/>
  <c r="AA124" i="17" s="1"/>
  <c r="J239" i="21"/>
  <c r="F239" i="21"/>
  <c r="I214" i="21"/>
  <c r="M72" i="23"/>
  <c r="M70" i="23"/>
  <c r="M68" i="23"/>
  <c r="W68" i="23" s="1"/>
  <c r="M66" i="23"/>
  <c r="W66" i="23" s="1"/>
  <c r="M64" i="23"/>
  <c r="M62" i="23"/>
  <c r="W62" i="23" s="1"/>
  <c r="M73" i="23"/>
  <c r="W73" i="23" s="1"/>
  <c r="M65" i="23"/>
  <c r="W65" i="23" s="1"/>
  <c r="M71" i="23"/>
  <c r="M63" i="23"/>
  <c r="W63" i="23" s="1"/>
  <c r="M67" i="23"/>
  <c r="W67" i="23" s="1"/>
  <c r="M69" i="23"/>
  <c r="W69" i="23" s="1"/>
  <c r="C166" i="21"/>
  <c r="L147" i="21"/>
  <c r="D328" i="21" s="1"/>
  <c r="C168" i="21"/>
  <c r="G166" i="21"/>
  <c r="G168" i="21"/>
  <c r="K166" i="21"/>
  <c r="K168" i="21"/>
  <c r="D265" i="21"/>
  <c r="D263" i="21"/>
  <c r="H263" i="21"/>
  <c r="H265" i="21"/>
  <c r="C265" i="4"/>
  <c r="I241" i="6"/>
  <c r="I103" i="6"/>
  <c r="E168" i="6"/>
  <c r="I168" i="6"/>
  <c r="E169" i="6"/>
  <c r="I169" i="6"/>
  <c r="I170" i="6"/>
  <c r="C197" i="6"/>
  <c r="D222" i="6"/>
  <c r="L247" i="6"/>
  <c r="E56" i="3"/>
  <c r="E61" i="3"/>
  <c r="L294" i="6"/>
  <c r="J241" i="7"/>
  <c r="F168" i="7"/>
  <c r="J168" i="7"/>
  <c r="F169" i="7"/>
  <c r="J169" i="7"/>
  <c r="K216" i="7"/>
  <c r="C265" i="7"/>
  <c r="L245" i="21"/>
  <c r="L11" i="14"/>
  <c r="L7" i="14"/>
  <c r="L3" i="14"/>
  <c r="L12" i="14"/>
  <c r="L8" i="14"/>
  <c r="L4" i="14"/>
  <c r="L10" i="14"/>
  <c r="L6" i="14"/>
  <c r="L2" i="14"/>
  <c r="L13" i="14"/>
  <c r="L9" i="14"/>
  <c r="L5" i="14"/>
  <c r="P11" i="14"/>
  <c r="P7" i="14"/>
  <c r="P3" i="14"/>
  <c r="P12" i="14"/>
  <c r="P8" i="14"/>
  <c r="P4" i="14"/>
  <c r="P10" i="14"/>
  <c r="P6" i="14"/>
  <c r="P2" i="14"/>
  <c r="P9" i="14"/>
  <c r="P13" i="14"/>
  <c r="P5" i="14"/>
  <c r="M22" i="14"/>
  <c r="M18" i="14"/>
  <c r="M14" i="14"/>
  <c r="M23" i="14"/>
  <c r="M19" i="14"/>
  <c r="M15" i="14"/>
  <c r="M25" i="14"/>
  <c r="M21" i="14"/>
  <c r="M17" i="14"/>
  <c r="M20" i="14"/>
  <c r="M24" i="14"/>
  <c r="M16" i="14"/>
  <c r="Q22" i="14"/>
  <c r="Q18" i="14"/>
  <c r="Q14" i="14"/>
  <c r="Q23" i="14"/>
  <c r="Q19" i="14"/>
  <c r="Q15" i="14"/>
  <c r="Q25" i="14"/>
  <c r="Q21" i="14"/>
  <c r="Q17" i="14"/>
  <c r="Q16" i="14"/>
  <c r="Q20" i="14"/>
  <c r="N37" i="14"/>
  <c r="N33" i="14"/>
  <c r="N29" i="14"/>
  <c r="N34" i="14"/>
  <c r="N30" i="14"/>
  <c r="N26" i="14"/>
  <c r="N36" i="14"/>
  <c r="N32" i="14"/>
  <c r="N28" i="14"/>
  <c r="N27" i="14"/>
  <c r="N31" i="14"/>
  <c r="N35" i="14"/>
  <c r="R37" i="14"/>
  <c r="R33" i="14"/>
  <c r="R29" i="14"/>
  <c r="R34" i="14"/>
  <c r="R30" i="14"/>
  <c r="R26" i="14"/>
  <c r="R36" i="14"/>
  <c r="R32" i="14"/>
  <c r="R28" i="14"/>
  <c r="R27" i="14"/>
  <c r="R35" i="14"/>
  <c r="K48" i="14"/>
  <c r="K44" i="14"/>
  <c r="K40" i="14"/>
  <c r="K49" i="14"/>
  <c r="U49" i="14" s="1"/>
  <c r="K45" i="14"/>
  <c r="K41" i="14"/>
  <c r="K47" i="14"/>
  <c r="K43" i="14"/>
  <c r="K39" i="14"/>
  <c r="K38" i="14"/>
  <c r="K42" i="14"/>
  <c r="O48" i="14"/>
  <c r="Y48" i="14" s="1"/>
  <c r="O44" i="14"/>
  <c r="O40" i="14"/>
  <c r="O49" i="14"/>
  <c r="O45" i="14"/>
  <c r="O41" i="14"/>
  <c r="O47" i="14"/>
  <c r="O43" i="14"/>
  <c r="O39" i="14"/>
  <c r="O38" i="14"/>
  <c r="O46" i="14"/>
  <c r="O42" i="14"/>
  <c r="S48" i="14"/>
  <c r="S44" i="14"/>
  <c r="S40" i="14"/>
  <c r="S49" i="14"/>
  <c r="S45" i="14"/>
  <c r="S41" i="14"/>
  <c r="S47" i="14"/>
  <c r="S43" i="14"/>
  <c r="S39" i="14"/>
  <c r="S46" i="14"/>
  <c r="S42" i="14"/>
  <c r="L61" i="14"/>
  <c r="V61" i="14" s="1"/>
  <c r="L59" i="14"/>
  <c r="L57" i="14"/>
  <c r="L55" i="14"/>
  <c r="L53" i="14"/>
  <c r="L51" i="14"/>
  <c r="V51" i="14" s="1"/>
  <c r="L60" i="14"/>
  <c r="V60" i="14" s="1"/>
  <c r="L58" i="14"/>
  <c r="V58" i="14" s="1"/>
  <c r="L56" i="14"/>
  <c r="V56" i="14" s="1"/>
  <c r="L54" i="14"/>
  <c r="V54" i="14" s="1"/>
  <c r="L52" i="14"/>
  <c r="V52" i="14" s="1"/>
  <c r="L50" i="14"/>
  <c r="P61" i="14"/>
  <c r="Z61" i="14" s="1"/>
  <c r="P59" i="14"/>
  <c r="Z59" i="14" s="1"/>
  <c r="P57" i="14"/>
  <c r="Z57" i="14" s="1"/>
  <c r="P55" i="14"/>
  <c r="Z55" i="14" s="1"/>
  <c r="P53" i="14"/>
  <c r="Z53" i="14" s="1"/>
  <c r="P51" i="14"/>
  <c r="Z51" i="14" s="1"/>
  <c r="P60" i="14"/>
  <c r="Z60" i="14" s="1"/>
  <c r="P58" i="14"/>
  <c r="P56" i="14"/>
  <c r="Z56" i="14" s="1"/>
  <c r="P54" i="14"/>
  <c r="P52" i="14"/>
  <c r="Z52" i="14" s="1"/>
  <c r="P50" i="14"/>
  <c r="M72" i="14"/>
  <c r="W72" i="14" s="1"/>
  <c r="M70" i="14"/>
  <c r="W70" i="14" s="1"/>
  <c r="M68" i="14"/>
  <c r="M66" i="14"/>
  <c r="W66" i="14" s="1"/>
  <c r="M64" i="14"/>
  <c r="W64" i="14" s="1"/>
  <c r="M62" i="14"/>
  <c r="W62" i="14" s="1"/>
  <c r="M73" i="14"/>
  <c r="M65" i="14"/>
  <c r="W65" i="14" s="1"/>
  <c r="M71" i="14"/>
  <c r="W71" i="14" s="1"/>
  <c r="M63" i="14"/>
  <c r="W63" i="14" s="1"/>
  <c r="M67" i="14"/>
  <c r="W67" i="14" s="1"/>
  <c r="M69" i="14"/>
  <c r="Q72" i="14"/>
  <c r="AA72" i="14" s="1"/>
  <c r="Q70" i="14"/>
  <c r="AA70" i="14" s="1"/>
  <c r="Q68" i="14"/>
  <c r="AA68" i="14" s="1"/>
  <c r="Q66" i="14"/>
  <c r="Q64" i="14"/>
  <c r="AA64" i="14" s="1"/>
  <c r="Q62" i="14"/>
  <c r="AA62" i="14" s="1"/>
  <c r="Q67" i="14"/>
  <c r="AA67" i="14" s="1"/>
  <c r="Q73" i="14"/>
  <c r="AA73" i="14" s="1"/>
  <c r="Q65" i="14"/>
  <c r="AA65" i="14" s="1"/>
  <c r="Q69" i="14"/>
  <c r="AA69" i="14" s="1"/>
  <c r="Q71" i="14"/>
  <c r="AA71" i="14" s="1"/>
  <c r="N84" i="14"/>
  <c r="N85" i="14"/>
  <c r="X85" i="14" s="1"/>
  <c r="N82" i="14"/>
  <c r="X82" i="14" s="1"/>
  <c r="N80" i="14"/>
  <c r="N78" i="14"/>
  <c r="N76" i="14"/>
  <c r="X76" i="14" s="1"/>
  <c r="N74" i="14"/>
  <c r="X74" i="14" s="1"/>
  <c r="N83" i="14"/>
  <c r="X83" i="14" s="1"/>
  <c r="N81" i="14"/>
  <c r="X81" i="14" s="1"/>
  <c r="N79" i="14"/>
  <c r="X79" i="14" s="1"/>
  <c r="N77" i="14"/>
  <c r="X77" i="14" s="1"/>
  <c r="N75" i="14"/>
  <c r="X75" i="14" s="1"/>
  <c r="R84" i="14"/>
  <c r="AB84" i="14" s="1"/>
  <c r="R85" i="14"/>
  <c r="AB85" i="14" s="1"/>
  <c r="R82" i="14"/>
  <c r="AB82" i="14" s="1"/>
  <c r="R80" i="14"/>
  <c r="R78" i="14"/>
  <c r="AB78" i="14" s="1"/>
  <c r="R76" i="14"/>
  <c r="AB76" i="14" s="1"/>
  <c r="R74" i="14"/>
  <c r="AB74" i="14" s="1"/>
  <c r="R83" i="14"/>
  <c r="R81" i="14"/>
  <c r="AB81" i="14" s="1"/>
  <c r="R79" i="14"/>
  <c r="AB79" i="14" s="1"/>
  <c r="R77" i="14"/>
  <c r="AB77" i="14" s="1"/>
  <c r="R75" i="14"/>
  <c r="AB75" i="14" s="1"/>
  <c r="K97" i="14"/>
  <c r="U97" i="14" s="1"/>
  <c r="K95" i="14"/>
  <c r="U95" i="14" s="1"/>
  <c r="K93" i="14"/>
  <c r="U93" i="14" s="1"/>
  <c r="K91" i="14"/>
  <c r="U91" i="14" s="1"/>
  <c r="K89" i="14"/>
  <c r="U89" i="14" s="1"/>
  <c r="K87" i="14"/>
  <c r="U87" i="14" s="1"/>
  <c r="K90" i="14"/>
  <c r="U90" i="14" s="1"/>
  <c r="K96" i="14"/>
  <c r="U96" i="14" s="1"/>
  <c r="K88" i="14"/>
  <c r="U88" i="14" s="1"/>
  <c r="K92" i="14"/>
  <c r="U92" i="14" s="1"/>
  <c r="K86" i="14"/>
  <c r="O97" i="14"/>
  <c r="O95" i="14"/>
  <c r="Y95" i="14" s="1"/>
  <c r="O93" i="14"/>
  <c r="Y93" i="14" s="1"/>
  <c r="O91" i="14"/>
  <c r="Y91" i="14" s="1"/>
  <c r="O89" i="14"/>
  <c r="Y89" i="14" s="1"/>
  <c r="O87" i="14"/>
  <c r="Y87" i="14" s="1"/>
  <c r="O92" i="14"/>
  <c r="Y92" i="14" s="1"/>
  <c r="O90" i="14"/>
  <c r="Y90" i="14" s="1"/>
  <c r="O94" i="14"/>
  <c r="Y94" i="14" s="1"/>
  <c r="O86" i="14"/>
  <c r="Y86" i="14" s="1"/>
  <c r="O88" i="14"/>
  <c r="Y88" i="14" s="1"/>
  <c r="O96" i="14"/>
  <c r="Y96" i="14" s="1"/>
  <c r="S97" i="14"/>
  <c r="AC97" i="14" s="1"/>
  <c r="S95" i="14"/>
  <c r="AC95" i="14" s="1"/>
  <c r="S93" i="14"/>
  <c r="AC93" i="14" s="1"/>
  <c r="S91" i="14"/>
  <c r="AC91" i="14" s="1"/>
  <c r="S89" i="14"/>
  <c r="AC89" i="14" s="1"/>
  <c r="S87" i="14"/>
  <c r="S94" i="14"/>
  <c r="AC94" i="14" s="1"/>
  <c r="S86" i="14"/>
  <c r="AC86" i="14" s="1"/>
  <c r="S92" i="14"/>
  <c r="AC92" i="14" s="1"/>
  <c r="S96" i="14"/>
  <c r="S88" i="14"/>
  <c r="AC88" i="14" s="1"/>
  <c r="S90" i="14"/>
  <c r="AC90" i="14" s="1"/>
  <c r="L109" i="14"/>
  <c r="V109" i="14" s="1"/>
  <c r="L107" i="14"/>
  <c r="V107" i="14" s="1"/>
  <c r="L105" i="14"/>
  <c r="V105" i="14" s="1"/>
  <c r="L103" i="14"/>
  <c r="V103" i="14" s="1"/>
  <c r="L101" i="14"/>
  <c r="V101" i="14" s="1"/>
  <c r="L99" i="14"/>
  <c r="V99" i="14" s="1"/>
  <c r="L108" i="14"/>
  <c r="V108" i="14" s="1"/>
  <c r="L106" i="14"/>
  <c r="L104" i="14"/>
  <c r="V104" i="14" s="1"/>
  <c r="L102" i="14"/>
  <c r="V102" i="14" s="1"/>
  <c r="L100" i="14"/>
  <c r="V100" i="14" s="1"/>
  <c r="L98" i="14"/>
  <c r="V98" i="14" s="1"/>
  <c r="P109" i="14"/>
  <c r="Z109" i="14" s="1"/>
  <c r="P107" i="14"/>
  <c r="Z107" i="14" s="1"/>
  <c r="P105" i="14"/>
  <c r="Z105" i="14" s="1"/>
  <c r="P103" i="14"/>
  <c r="Z103" i="14" s="1"/>
  <c r="P101" i="14"/>
  <c r="Z101" i="14" s="1"/>
  <c r="P99" i="14"/>
  <c r="Z99" i="14" s="1"/>
  <c r="P108" i="14"/>
  <c r="Z108" i="14" s="1"/>
  <c r="P106" i="14"/>
  <c r="Z106" i="14" s="1"/>
  <c r="P104" i="14"/>
  <c r="P102" i="14"/>
  <c r="Z102" i="14" s="1"/>
  <c r="P100" i="14"/>
  <c r="Z100" i="14" s="1"/>
  <c r="P98" i="14"/>
  <c r="M120" i="14"/>
  <c r="W120" i="14" s="1"/>
  <c r="M118" i="14"/>
  <c r="W118" i="14" s="1"/>
  <c r="M116" i="14"/>
  <c r="W116" i="14" s="1"/>
  <c r="M114" i="14"/>
  <c r="W114" i="14" s="1"/>
  <c r="M112" i="14"/>
  <c r="M110" i="14"/>
  <c r="M115" i="14"/>
  <c r="W115" i="14" s="1"/>
  <c r="M121" i="14"/>
  <c r="W121" i="14" s="1"/>
  <c r="M113" i="14"/>
  <c r="W113" i="14" s="1"/>
  <c r="M117" i="14"/>
  <c r="W117" i="14" s="1"/>
  <c r="M119" i="14"/>
  <c r="W119" i="14" s="1"/>
  <c r="Q120" i="14"/>
  <c r="Q118" i="14"/>
  <c r="AA118" i="14" s="1"/>
  <c r="Q116" i="14"/>
  <c r="AA116" i="14" s="1"/>
  <c r="Q114" i="14"/>
  <c r="AA114" i="14" s="1"/>
  <c r="Q112" i="14"/>
  <c r="AA112" i="14" s="1"/>
  <c r="Q110" i="14"/>
  <c r="AA110" i="14" s="1"/>
  <c r="Q117" i="14"/>
  <c r="AA117" i="14" s="1"/>
  <c r="Q115" i="14"/>
  <c r="AA115" i="14" s="1"/>
  <c r="Q119" i="14"/>
  <c r="AA119" i="14" s="1"/>
  <c r="Q111" i="14"/>
  <c r="AA111" i="14" s="1"/>
  <c r="Q121" i="14"/>
  <c r="AA121" i="14" s="1"/>
  <c r="Q113" i="14"/>
  <c r="AA113" i="14" s="1"/>
  <c r="N132" i="14"/>
  <c r="X132" i="14" s="1"/>
  <c r="N130" i="14"/>
  <c r="X130" i="14" s="1"/>
  <c r="N128" i="14"/>
  <c r="N126" i="14"/>
  <c r="X126" i="14" s="1"/>
  <c r="N124" i="14"/>
  <c r="N122" i="14"/>
  <c r="X122" i="14" s="1"/>
  <c r="N133" i="14"/>
  <c r="X133" i="14" s="1"/>
  <c r="N131" i="14"/>
  <c r="X131" i="14" s="1"/>
  <c r="N129" i="14"/>
  <c r="X129" i="14" s="1"/>
  <c r="N127" i="14"/>
  <c r="X127" i="14" s="1"/>
  <c r="N125" i="14"/>
  <c r="X125" i="14" s="1"/>
  <c r="N123" i="14"/>
  <c r="X123" i="14" s="1"/>
  <c r="R132" i="14"/>
  <c r="AB132" i="14" s="1"/>
  <c r="R130" i="14"/>
  <c r="R128" i="14"/>
  <c r="AB128" i="14" s="1"/>
  <c r="R126" i="14"/>
  <c r="AB126" i="14" s="1"/>
  <c r="R124" i="14"/>
  <c r="AB124" i="14" s="1"/>
  <c r="R122" i="14"/>
  <c r="AB122" i="14" s="1"/>
  <c r="R133" i="14"/>
  <c r="AB133" i="14" s="1"/>
  <c r="R131" i="14"/>
  <c r="AB131" i="14" s="1"/>
  <c r="R129" i="14"/>
  <c r="AB129" i="14" s="1"/>
  <c r="R127" i="14"/>
  <c r="R125" i="14"/>
  <c r="AB125" i="14" s="1"/>
  <c r="R123" i="14"/>
  <c r="AB123" i="14" s="1"/>
  <c r="K145" i="14"/>
  <c r="U145" i="14" s="1"/>
  <c r="K143" i="14"/>
  <c r="U143" i="14" s="1"/>
  <c r="K141" i="14"/>
  <c r="K139" i="14"/>
  <c r="K137" i="14"/>
  <c r="U137" i="14" s="1"/>
  <c r="K135" i="14"/>
  <c r="K138" i="14"/>
  <c r="U138" i="14" s="1"/>
  <c r="K144" i="14"/>
  <c r="U144" i="14" s="1"/>
  <c r="K136" i="14"/>
  <c r="U136" i="14" s="1"/>
  <c r="K140" i="14"/>
  <c r="U140" i="14" s="1"/>
  <c r="K142" i="14"/>
  <c r="U142" i="14" s="1"/>
  <c r="K134" i="14"/>
  <c r="U134" i="14" s="1"/>
  <c r="O145" i="14"/>
  <c r="Y145" i="14" s="1"/>
  <c r="O143" i="14"/>
  <c r="O141" i="14"/>
  <c r="Y141" i="14" s="1"/>
  <c r="O139" i="14"/>
  <c r="Y139" i="14" s="1"/>
  <c r="O137" i="14"/>
  <c r="Y137" i="14" s="1"/>
  <c r="O135" i="14"/>
  <c r="Y135" i="14" s="1"/>
  <c r="O140" i="14"/>
  <c r="Y140" i="14" s="1"/>
  <c r="O138" i="14"/>
  <c r="Y138" i="14" s="1"/>
  <c r="O142" i="14"/>
  <c r="Y142" i="14" s="1"/>
  <c r="O134" i="14"/>
  <c r="Y134" i="14" s="1"/>
  <c r="O144" i="14"/>
  <c r="O136" i="14"/>
  <c r="Y136" i="14" s="1"/>
  <c r="S145" i="14"/>
  <c r="S143" i="14"/>
  <c r="AC143" i="14" s="1"/>
  <c r="S141" i="14"/>
  <c r="AC141" i="14" s="1"/>
  <c r="S139" i="14"/>
  <c r="AC139" i="14" s="1"/>
  <c r="S137" i="14"/>
  <c r="AC137" i="14" s="1"/>
  <c r="S135" i="14"/>
  <c r="AC135" i="14" s="1"/>
  <c r="S142" i="14"/>
  <c r="S134" i="14"/>
  <c r="AC134" i="14" s="1"/>
  <c r="S140" i="14"/>
  <c r="AC140" i="14" s="1"/>
  <c r="S144" i="14"/>
  <c r="S136" i="14"/>
  <c r="AC136" i="14" s="1"/>
  <c r="S138" i="14"/>
  <c r="AC138" i="14" s="1"/>
  <c r="V157" i="14"/>
  <c r="V155" i="14"/>
  <c r="V151" i="14"/>
  <c r="V149" i="14"/>
  <c r="V147" i="14"/>
  <c r="V156" i="14"/>
  <c r="V154" i="14"/>
  <c r="V152" i="14"/>
  <c r="V150" i="14"/>
  <c r="V146" i="14"/>
  <c r="Z157" i="14"/>
  <c r="Z155" i="14"/>
  <c r="Z153" i="14"/>
  <c r="Z147" i="14"/>
  <c r="Z156" i="14"/>
  <c r="Z154" i="14"/>
  <c r="Z148" i="14"/>
  <c r="Z146" i="14"/>
  <c r="W166" i="14"/>
  <c r="W162" i="14"/>
  <c r="W158" i="14"/>
  <c r="W163" i="14"/>
  <c r="W169" i="14"/>
  <c r="W161" i="14"/>
  <c r="W165" i="14"/>
  <c r="W159" i="14"/>
  <c r="AA168" i="14"/>
  <c r="AA166" i="14"/>
  <c r="AA164" i="14"/>
  <c r="AA160" i="14"/>
  <c r="AA158" i="14"/>
  <c r="AA165" i="14"/>
  <c r="AA167" i="14"/>
  <c r="AA159" i="14"/>
  <c r="AA161" i="14"/>
  <c r="X178" i="14"/>
  <c r="X176" i="14"/>
  <c r="X172" i="14"/>
  <c r="X181" i="14"/>
  <c r="X179" i="14"/>
  <c r="X177" i="14"/>
  <c r="X171" i="14"/>
  <c r="AB180" i="14"/>
  <c r="AB178" i="14"/>
  <c r="AB184" i="14"/>
  <c r="AB170" i="14"/>
  <c r="AB181" i="14"/>
  <c r="AB177" i="14"/>
  <c r="M10" i="15"/>
  <c r="M6" i="15"/>
  <c r="M2" i="15"/>
  <c r="M11" i="15"/>
  <c r="M7" i="15"/>
  <c r="M3" i="15"/>
  <c r="M13" i="15"/>
  <c r="M9" i="15"/>
  <c r="M5" i="15"/>
  <c r="M8" i="15"/>
  <c r="M12" i="15"/>
  <c r="M4" i="15"/>
  <c r="Q10" i="15"/>
  <c r="Q6" i="15"/>
  <c r="Q2" i="15"/>
  <c r="Q11" i="15"/>
  <c r="Q7" i="15"/>
  <c r="Q3" i="15"/>
  <c r="Q13" i="15"/>
  <c r="Q9" i="15"/>
  <c r="Q5" i="15"/>
  <c r="Q4" i="15"/>
  <c r="Q8" i="15"/>
  <c r="Q12" i="15"/>
  <c r="N25" i="15"/>
  <c r="N21" i="15"/>
  <c r="N17" i="15"/>
  <c r="N22" i="15"/>
  <c r="N18" i="15"/>
  <c r="N14" i="15"/>
  <c r="N24" i="15"/>
  <c r="N20" i="15"/>
  <c r="N16" i="15"/>
  <c r="N15" i="15"/>
  <c r="N19" i="15"/>
  <c r="N23" i="15"/>
  <c r="R25" i="15"/>
  <c r="R21" i="15"/>
  <c r="R17" i="15"/>
  <c r="R22" i="15"/>
  <c r="R18" i="15"/>
  <c r="R14" i="15"/>
  <c r="R24" i="15"/>
  <c r="R20" i="15"/>
  <c r="R16" i="15"/>
  <c r="R15" i="15"/>
  <c r="R23" i="15"/>
  <c r="R19" i="15"/>
  <c r="K36" i="15"/>
  <c r="K32" i="15"/>
  <c r="K28" i="15"/>
  <c r="K37" i="15"/>
  <c r="K33" i="15"/>
  <c r="K29" i="15"/>
  <c r="K35" i="15"/>
  <c r="K31" i="15"/>
  <c r="K27" i="15"/>
  <c r="K26" i="15"/>
  <c r="K30" i="15"/>
  <c r="K34" i="15"/>
  <c r="O36" i="15"/>
  <c r="O32" i="15"/>
  <c r="O28" i="15"/>
  <c r="O37" i="15"/>
  <c r="O33" i="15"/>
  <c r="O29" i="15"/>
  <c r="O35" i="15"/>
  <c r="O31" i="15"/>
  <c r="O27" i="15"/>
  <c r="O26" i="15"/>
  <c r="O34" i="15"/>
  <c r="O30" i="15"/>
  <c r="S36" i="15"/>
  <c r="S32" i="15"/>
  <c r="S28" i="15"/>
  <c r="S37" i="15"/>
  <c r="S33" i="15"/>
  <c r="S29" i="15"/>
  <c r="S35" i="15"/>
  <c r="S31" i="15"/>
  <c r="S27" i="15"/>
  <c r="S34" i="15"/>
  <c r="S30" i="15"/>
  <c r="S26" i="15"/>
  <c r="L47" i="15"/>
  <c r="L43" i="15"/>
  <c r="L39" i="15"/>
  <c r="L48" i="15"/>
  <c r="L44" i="15"/>
  <c r="L40" i="15"/>
  <c r="L46" i="15"/>
  <c r="L42" i="15"/>
  <c r="L38" i="15"/>
  <c r="L49" i="15"/>
  <c r="L45" i="15"/>
  <c r="L41" i="15"/>
  <c r="P47" i="15"/>
  <c r="P43" i="15"/>
  <c r="P39" i="15"/>
  <c r="P48" i="15"/>
  <c r="P44" i="15"/>
  <c r="P40" i="15"/>
  <c r="P46" i="15"/>
  <c r="P42" i="15"/>
  <c r="P38" i="15"/>
  <c r="P45" i="15"/>
  <c r="P49" i="15"/>
  <c r="P41" i="15"/>
  <c r="M60" i="15"/>
  <c r="W60" i="15" s="1"/>
  <c r="M58" i="15"/>
  <c r="W58" i="15" s="1"/>
  <c r="M56" i="15"/>
  <c r="W56" i="15" s="1"/>
  <c r="M54" i="15"/>
  <c r="W54" i="15" s="1"/>
  <c r="M52" i="15"/>
  <c r="W52" i="15" s="1"/>
  <c r="M50" i="15"/>
  <c r="M55" i="15"/>
  <c r="W55" i="15" s="1"/>
  <c r="M61" i="15"/>
  <c r="W61" i="15" s="1"/>
  <c r="M53" i="15"/>
  <c r="M57" i="15"/>
  <c r="W57" i="15" s="1"/>
  <c r="M59" i="15"/>
  <c r="W59" i="15" s="1"/>
  <c r="M51" i="15"/>
  <c r="W51" i="15" s="1"/>
  <c r="Q60" i="15"/>
  <c r="AA60" i="15" s="1"/>
  <c r="Q58" i="15"/>
  <c r="AA58" i="15" s="1"/>
  <c r="Q56" i="15"/>
  <c r="AA56" i="15" s="1"/>
  <c r="Q54" i="15"/>
  <c r="AA54" i="15" s="1"/>
  <c r="Q52" i="15"/>
  <c r="AA52" i="15" s="1"/>
  <c r="Q50" i="15"/>
  <c r="Q57" i="15"/>
  <c r="Q55" i="15"/>
  <c r="AA55" i="15" s="1"/>
  <c r="Q59" i="15"/>
  <c r="AA59" i="15" s="1"/>
  <c r="Q51" i="15"/>
  <c r="AA51" i="15" s="1"/>
  <c r="Q61" i="15"/>
  <c r="AA61" i="15" s="1"/>
  <c r="Q53" i="15"/>
  <c r="AA53" i="15" s="1"/>
  <c r="N72" i="15"/>
  <c r="X72" i="15" s="1"/>
  <c r="N70" i="15"/>
  <c r="X70" i="15" s="1"/>
  <c r="N68" i="15"/>
  <c r="X68" i="15" s="1"/>
  <c r="N66" i="15"/>
  <c r="X66" i="15" s="1"/>
  <c r="N64" i="15"/>
  <c r="X64" i="15" s="1"/>
  <c r="N62" i="15"/>
  <c r="X62" i="15" s="1"/>
  <c r="N73" i="15"/>
  <c r="X73" i="15" s="1"/>
  <c r="N71" i="15"/>
  <c r="X71" i="15" s="1"/>
  <c r="N69" i="15"/>
  <c r="X69" i="15" s="1"/>
  <c r="N67" i="15"/>
  <c r="N65" i="15"/>
  <c r="X65" i="15" s="1"/>
  <c r="N63" i="15"/>
  <c r="X63" i="15" s="1"/>
  <c r="R72" i="15"/>
  <c r="AB72" i="15" s="1"/>
  <c r="R70" i="15"/>
  <c r="AB70" i="15" s="1"/>
  <c r="R68" i="15"/>
  <c r="AB68" i="15" s="1"/>
  <c r="R66" i="15"/>
  <c r="AB66" i="15" s="1"/>
  <c r="R64" i="15"/>
  <c r="AB64" i="15" s="1"/>
  <c r="R62" i="15"/>
  <c r="AB62" i="15" s="1"/>
  <c r="R73" i="15"/>
  <c r="AB73" i="15" s="1"/>
  <c r="R71" i="15"/>
  <c r="AB71" i="15" s="1"/>
  <c r="R69" i="15"/>
  <c r="R67" i="15"/>
  <c r="AB67" i="15" s="1"/>
  <c r="R65" i="15"/>
  <c r="AB65" i="15" s="1"/>
  <c r="R63" i="15"/>
  <c r="K85" i="15"/>
  <c r="U85" i="15" s="1"/>
  <c r="K83" i="15"/>
  <c r="U83" i="15" s="1"/>
  <c r="K81" i="15"/>
  <c r="U81" i="15" s="1"/>
  <c r="K79" i="15"/>
  <c r="U79" i="15" s="1"/>
  <c r="K77" i="15"/>
  <c r="U77" i="15" s="1"/>
  <c r="K75" i="15"/>
  <c r="U75" i="15" s="1"/>
  <c r="K78" i="15"/>
  <c r="U78" i="15" s="1"/>
  <c r="K84" i="15"/>
  <c r="U84" i="15" s="1"/>
  <c r="K76" i="15"/>
  <c r="U76" i="15" s="1"/>
  <c r="K80" i="15"/>
  <c r="U80" i="15" s="1"/>
  <c r="K82" i="15"/>
  <c r="U82" i="15" s="1"/>
  <c r="K74" i="15"/>
  <c r="U74" i="15" s="1"/>
  <c r="O85" i="15"/>
  <c r="Y85" i="15" s="1"/>
  <c r="O83" i="15"/>
  <c r="Y83" i="15" s="1"/>
  <c r="O81" i="15"/>
  <c r="Y81" i="15" s="1"/>
  <c r="O79" i="15"/>
  <c r="Y79" i="15" s="1"/>
  <c r="O77" i="15"/>
  <c r="Y77" i="15" s="1"/>
  <c r="O75" i="15"/>
  <c r="Y75" i="15" s="1"/>
  <c r="O80" i="15"/>
  <c r="Y80" i="15" s="1"/>
  <c r="O78" i="15"/>
  <c r="Y78" i="15" s="1"/>
  <c r="O82" i="15"/>
  <c r="Y82" i="15" s="1"/>
  <c r="O74" i="15"/>
  <c r="O84" i="15"/>
  <c r="Y84" i="15" s="1"/>
  <c r="O76" i="15"/>
  <c r="Y76" i="15" s="1"/>
  <c r="S85" i="15"/>
  <c r="AC85" i="15" s="1"/>
  <c r="S83" i="15"/>
  <c r="AC83" i="15" s="1"/>
  <c r="S81" i="15"/>
  <c r="AC81" i="15" s="1"/>
  <c r="S79" i="15"/>
  <c r="AC79" i="15" s="1"/>
  <c r="S77" i="15"/>
  <c r="AC77" i="15" s="1"/>
  <c r="S75" i="15"/>
  <c r="AC75" i="15" s="1"/>
  <c r="S82" i="15"/>
  <c r="AC82" i="15" s="1"/>
  <c r="S74" i="15"/>
  <c r="AC74" i="15" s="1"/>
  <c r="S80" i="15"/>
  <c r="AC80" i="15" s="1"/>
  <c r="S84" i="15"/>
  <c r="S76" i="15"/>
  <c r="S78" i="15"/>
  <c r="AC78" i="15" s="1"/>
  <c r="L97" i="15"/>
  <c r="V97" i="15" s="1"/>
  <c r="L95" i="15"/>
  <c r="V95" i="15" s="1"/>
  <c r="L93" i="15"/>
  <c r="V93" i="15" s="1"/>
  <c r="L91" i="15"/>
  <c r="V91" i="15" s="1"/>
  <c r="L89" i="15"/>
  <c r="V89" i="15" s="1"/>
  <c r="L87" i="15"/>
  <c r="V87" i="15" s="1"/>
  <c r="L96" i="15"/>
  <c r="V96" i="15" s="1"/>
  <c r="L94" i="15"/>
  <c r="V94" i="15" s="1"/>
  <c r="L92" i="15"/>
  <c r="V92" i="15" s="1"/>
  <c r="L90" i="15"/>
  <c r="V90" i="15" s="1"/>
  <c r="L88" i="15"/>
  <c r="V88" i="15" s="1"/>
  <c r="L86" i="15"/>
  <c r="V86" i="15" s="1"/>
  <c r="P97" i="15"/>
  <c r="P95" i="15"/>
  <c r="Z95" i="15" s="1"/>
  <c r="P93" i="15"/>
  <c r="Z93" i="15" s="1"/>
  <c r="P91" i="15"/>
  <c r="Z91" i="15" s="1"/>
  <c r="P89" i="15"/>
  <c r="Z89" i="15" s="1"/>
  <c r="P87" i="15"/>
  <c r="Z87" i="15" s="1"/>
  <c r="P96" i="15"/>
  <c r="P94" i="15"/>
  <c r="Z94" i="15" s="1"/>
  <c r="P92" i="15"/>
  <c r="Z92" i="15" s="1"/>
  <c r="P90" i="15"/>
  <c r="P88" i="15"/>
  <c r="Z88" i="15" s="1"/>
  <c r="P86" i="15"/>
  <c r="Z86" i="15" s="1"/>
  <c r="M109" i="15"/>
  <c r="W109" i="15" s="1"/>
  <c r="M107" i="15"/>
  <c r="W107" i="15" s="1"/>
  <c r="M105" i="15"/>
  <c r="W105" i="15" s="1"/>
  <c r="M103" i="15"/>
  <c r="W103" i="15" s="1"/>
  <c r="M101" i="15"/>
  <c r="M99" i="15"/>
  <c r="W99" i="15" s="1"/>
  <c r="M108" i="15"/>
  <c r="W108" i="15" s="1"/>
  <c r="M100" i="15"/>
  <c r="W100" i="15" s="1"/>
  <c r="M106" i="15"/>
  <c r="W106" i="15" s="1"/>
  <c r="M102" i="15"/>
  <c r="M98" i="15"/>
  <c r="W98" i="15" s="1"/>
  <c r="M104" i="15"/>
  <c r="W104" i="15" s="1"/>
  <c r="Q109" i="15"/>
  <c r="AA109" i="15" s="1"/>
  <c r="Q107" i="15"/>
  <c r="AA107" i="15" s="1"/>
  <c r="Q105" i="15"/>
  <c r="AA105" i="15" s="1"/>
  <c r="Q103" i="15"/>
  <c r="AA103" i="15" s="1"/>
  <c r="Q101" i="15"/>
  <c r="AA101" i="15" s="1"/>
  <c r="Q99" i="15"/>
  <c r="Q102" i="15"/>
  <c r="AA102" i="15" s="1"/>
  <c r="Q108" i="15"/>
  <c r="AA108" i="15" s="1"/>
  <c r="Q100" i="15"/>
  <c r="AA100" i="15" s="1"/>
  <c r="Q98" i="15"/>
  <c r="AA98" i="15" s="1"/>
  <c r="Q104" i="15"/>
  <c r="AA104" i="15" s="1"/>
  <c r="Q106" i="15"/>
  <c r="N121" i="15"/>
  <c r="X121" i="15" s="1"/>
  <c r="N119" i="15"/>
  <c r="X119" i="15" s="1"/>
  <c r="N117" i="15"/>
  <c r="X117" i="15" s="1"/>
  <c r="N115" i="15"/>
  <c r="X115" i="15" s="1"/>
  <c r="N113" i="15"/>
  <c r="N111" i="15"/>
  <c r="X111" i="15" s="1"/>
  <c r="N120" i="15"/>
  <c r="X120" i="15" s="1"/>
  <c r="N118" i="15"/>
  <c r="X118" i="15" s="1"/>
  <c r="N116" i="15"/>
  <c r="X116" i="15" s="1"/>
  <c r="N114" i="15"/>
  <c r="N112" i="15"/>
  <c r="X112" i="15" s="1"/>
  <c r="N110" i="15"/>
  <c r="X110" i="15" s="1"/>
  <c r="R121" i="15"/>
  <c r="AB121" i="15" s="1"/>
  <c r="R119" i="15"/>
  <c r="AB119" i="15" s="1"/>
  <c r="R117" i="15"/>
  <c r="R115" i="15"/>
  <c r="AB115" i="15" s="1"/>
  <c r="R113" i="15"/>
  <c r="AB113" i="15" s="1"/>
  <c r="R111" i="15"/>
  <c r="AB111" i="15" s="1"/>
  <c r="R120" i="15"/>
  <c r="AB120" i="15" s="1"/>
  <c r="R118" i="15"/>
  <c r="AB118" i="15" s="1"/>
  <c r="R116" i="15"/>
  <c r="AB116" i="15" s="1"/>
  <c r="R114" i="15"/>
  <c r="AB114" i="15" s="1"/>
  <c r="R112" i="15"/>
  <c r="AB112" i="15" s="1"/>
  <c r="R110" i="15"/>
  <c r="K132" i="15"/>
  <c r="U132" i="15" s="1"/>
  <c r="K130" i="15"/>
  <c r="U130" i="15" s="1"/>
  <c r="K128" i="15"/>
  <c r="U128" i="15" s="1"/>
  <c r="K126" i="15"/>
  <c r="U126" i="15" s="1"/>
  <c r="K124" i="15"/>
  <c r="U124" i="15" s="1"/>
  <c r="K122" i="15"/>
  <c r="K131" i="15"/>
  <c r="U131" i="15" s="1"/>
  <c r="K123" i="15"/>
  <c r="K129" i="15"/>
  <c r="U129" i="15" s="1"/>
  <c r="K133" i="15"/>
  <c r="U133" i="15" s="1"/>
  <c r="K125" i="15"/>
  <c r="U125" i="15" s="1"/>
  <c r="K127" i="15"/>
  <c r="U127" i="15" s="1"/>
  <c r="O132" i="15"/>
  <c r="Y132" i="15" s="1"/>
  <c r="O130" i="15"/>
  <c r="Y130" i="15" s="1"/>
  <c r="O128" i="15"/>
  <c r="Y128" i="15" s="1"/>
  <c r="O126" i="15"/>
  <c r="Y126" i="15" s="1"/>
  <c r="O124" i="15"/>
  <c r="Y124" i="15" s="1"/>
  <c r="O122" i="15"/>
  <c r="Y122" i="15" s="1"/>
  <c r="O133" i="15"/>
  <c r="Y133" i="15" s="1"/>
  <c r="O125" i="15"/>
  <c r="O131" i="15"/>
  <c r="O123" i="15"/>
  <c r="Y123" i="15" s="1"/>
  <c r="O127" i="15"/>
  <c r="Y127" i="15" s="1"/>
  <c r="O129" i="15"/>
  <c r="Y129" i="15" s="1"/>
  <c r="S132" i="15"/>
  <c r="AC132" i="15" s="1"/>
  <c r="S130" i="15"/>
  <c r="AC130" i="15" s="1"/>
  <c r="S128" i="15"/>
  <c r="AC128" i="15" s="1"/>
  <c r="S126" i="15"/>
  <c r="AC126" i="15" s="1"/>
  <c r="S124" i="15"/>
  <c r="S122" i="15"/>
  <c r="AC122" i="15" s="1"/>
  <c r="S127" i="15"/>
  <c r="AC127" i="15" s="1"/>
  <c r="S133" i="15"/>
  <c r="AC133" i="15" s="1"/>
  <c r="S125" i="15"/>
  <c r="AC125" i="15" s="1"/>
  <c r="S129" i="15"/>
  <c r="S123" i="15"/>
  <c r="AC123" i="15" s="1"/>
  <c r="S131" i="15"/>
  <c r="AC131" i="15" s="1"/>
  <c r="L144" i="15"/>
  <c r="V144" i="15" s="1"/>
  <c r="L142" i="15"/>
  <c r="V142" i="15" s="1"/>
  <c r="L140" i="15"/>
  <c r="V140" i="15" s="1"/>
  <c r="L138" i="15"/>
  <c r="V138" i="15" s="1"/>
  <c r="L136" i="15"/>
  <c r="V136" i="15" s="1"/>
  <c r="L134" i="15"/>
  <c r="V134" i="15" s="1"/>
  <c r="L145" i="15"/>
  <c r="V145" i="15" s="1"/>
  <c r="L143" i="15"/>
  <c r="V143" i="15" s="1"/>
  <c r="L141" i="15"/>
  <c r="V141" i="15" s="1"/>
  <c r="L139" i="15"/>
  <c r="V139" i="15" s="1"/>
  <c r="L137" i="15"/>
  <c r="V137" i="15" s="1"/>
  <c r="L135" i="15"/>
  <c r="V135" i="15" s="1"/>
  <c r="P144" i="15"/>
  <c r="Z144" i="15" s="1"/>
  <c r="P142" i="15"/>
  <c r="Z142" i="15" s="1"/>
  <c r="P140" i="15"/>
  <c r="Z140" i="15" s="1"/>
  <c r="P138" i="15"/>
  <c r="Z138" i="15" s="1"/>
  <c r="P136" i="15"/>
  <c r="Z136" i="15" s="1"/>
  <c r="P134" i="15"/>
  <c r="Z134" i="15" s="1"/>
  <c r="P145" i="15"/>
  <c r="Z145" i="15" s="1"/>
  <c r="P143" i="15"/>
  <c r="Z143" i="15" s="1"/>
  <c r="P141" i="15"/>
  <c r="P139" i="15"/>
  <c r="P137" i="15"/>
  <c r="Z137" i="15" s="1"/>
  <c r="P135" i="15"/>
  <c r="Z135" i="15" s="1"/>
  <c r="W155" i="15"/>
  <c r="W153" i="15"/>
  <c r="W151" i="15"/>
  <c r="W149" i="15"/>
  <c r="W156" i="15"/>
  <c r="W154" i="15"/>
  <c r="W146" i="15"/>
  <c r="W150" i="15"/>
  <c r="W152" i="15"/>
  <c r="AA157" i="15"/>
  <c r="AA153" i="15"/>
  <c r="AA151" i="15"/>
  <c r="AA147" i="15"/>
  <c r="AA150" i="15"/>
  <c r="AA156" i="15"/>
  <c r="AA148" i="15"/>
  <c r="AA152" i="15"/>
  <c r="AA146" i="15"/>
  <c r="AA154" i="15"/>
  <c r="X169" i="15"/>
  <c r="X167" i="15"/>
  <c r="X165" i="15"/>
  <c r="X161" i="15"/>
  <c r="X159" i="15"/>
  <c r="X168" i="15"/>
  <c r="X164" i="15"/>
  <c r="X162" i="15"/>
  <c r="AB169" i="15"/>
  <c r="AB167" i="15"/>
  <c r="AB165" i="15"/>
  <c r="AB163" i="15"/>
  <c r="AB159" i="15"/>
  <c r="AB164" i="15"/>
  <c r="AB160" i="15"/>
  <c r="U180" i="15"/>
  <c r="U176" i="15"/>
  <c r="U172" i="15"/>
  <c r="U170" i="15"/>
  <c r="U171" i="15"/>
  <c r="U177" i="15"/>
  <c r="U181" i="15"/>
  <c r="U173" i="15"/>
  <c r="Y180" i="15"/>
  <c r="Y178" i="15"/>
  <c r="Y176" i="15"/>
  <c r="Y172" i="15"/>
  <c r="Y181" i="15"/>
  <c r="Y173" i="15"/>
  <c r="Y179" i="15"/>
  <c r="Y171" i="15"/>
  <c r="Y175" i="15"/>
  <c r="AC176" i="15"/>
  <c r="AC170" i="15"/>
  <c r="AC173" i="15"/>
  <c r="L13" i="16"/>
  <c r="L9" i="16"/>
  <c r="L5" i="16"/>
  <c r="L10" i="16"/>
  <c r="L6" i="16"/>
  <c r="L2" i="16"/>
  <c r="L12" i="16"/>
  <c r="L8" i="16"/>
  <c r="L4" i="16"/>
  <c r="L3" i="16"/>
  <c r="L11" i="16"/>
  <c r="L7" i="16"/>
  <c r="P13" i="16"/>
  <c r="P9" i="16"/>
  <c r="P5" i="16"/>
  <c r="P10" i="16"/>
  <c r="P6" i="16"/>
  <c r="P2" i="16"/>
  <c r="P12" i="16"/>
  <c r="P8" i="16"/>
  <c r="P4" i="16"/>
  <c r="P11" i="16"/>
  <c r="P7" i="16"/>
  <c r="P3" i="16"/>
  <c r="M24" i="16"/>
  <c r="M20" i="16"/>
  <c r="M16" i="16"/>
  <c r="M25" i="16"/>
  <c r="M21" i="16"/>
  <c r="M17" i="16"/>
  <c r="M23" i="16"/>
  <c r="M19" i="16"/>
  <c r="M15" i="16"/>
  <c r="M22" i="16"/>
  <c r="M18" i="16"/>
  <c r="M14" i="16"/>
  <c r="Q24" i="16"/>
  <c r="Q20" i="16"/>
  <c r="Q16" i="16"/>
  <c r="Q25" i="16"/>
  <c r="Q21" i="16"/>
  <c r="Q17" i="16"/>
  <c r="Q23" i="16"/>
  <c r="Q19" i="16"/>
  <c r="Q15" i="16"/>
  <c r="Q18" i="16"/>
  <c r="Q22" i="16"/>
  <c r="Q14" i="16"/>
  <c r="N35" i="16"/>
  <c r="N31" i="16"/>
  <c r="N27" i="16"/>
  <c r="N36" i="16"/>
  <c r="N32" i="16"/>
  <c r="N28" i="16"/>
  <c r="N34" i="16"/>
  <c r="N30" i="16"/>
  <c r="N26" i="16"/>
  <c r="N29" i="16"/>
  <c r="N33" i="16"/>
  <c r="N37" i="16"/>
  <c r="R35" i="16"/>
  <c r="R31" i="16"/>
  <c r="R27" i="16"/>
  <c r="R36" i="16"/>
  <c r="R32" i="16"/>
  <c r="R28" i="16"/>
  <c r="R34" i="16"/>
  <c r="R30" i="16"/>
  <c r="R26" i="16"/>
  <c r="R29" i="16"/>
  <c r="R37" i="16"/>
  <c r="R33" i="16"/>
  <c r="K46" i="16"/>
  <c r="K42" i="16"/>
  <c r="K38" i="16"/>
  <c r="K47" i="16"/>
  <c r="K43" i="16"/>
  <c r="K39" i="16"/>
  <c r="K49" i="16"/>
  <c r="K45" i="16"/>
  <c r="K41" i="16"/>
  <c r="K40" i="16"/>
  <c r="K44" i="16"/>
  <c r="K48" i="16"/>
  <c r="O46" i="16"/>
  <c r="O42" i="16"/>
  <c r="O38" i="16"/>
  <c r="O47" i="16"/>
  <c r="O43" i="16"/>
  <c r="O39" i="16"/>
  <c r="O49" i="16"/>
  <c r="O45" i="16"/>
  <c r="O41" i="16"/>
  <c r="O40" i="16"/>
  <c r="O48" i="16"/>
  <c r="O44" i="16"/>
  <c r="S46" i="16"/>
  <c r="S42" i="16"/>
  <c r="S38" i="16"/>
  <c r="S47" i="16"/>
  <c r="S43" i="16"/>
  <c r="S39" i="16"/>
  <c r="S49" i="16"/>
  <c r="S45" i="16"/>
  <c r="S41" i="16"/>
  <c r="S48" i="16"/>
  <c r="S44" i="16"/>
  <c r="S40" i="16"/>
  <c r="L60" i="16"/>
  <c r="V60" i="16" s="1"/>
  <c r="L58" i="16"/>
  <c r="V58" i="16" s="1"/>
  <c r="L56" i="16"/>
  <c r="V56" i="16" s="1"/>
  <c r="L54" i="16"/>
  <c r="V54" i="16" s="1"/>
  <c r="L52" i="16"/>
  <c r="V52" i="16" s="1"/>
  <c r="L50" i="16"/>
  <c r="L61" i="16"/>
  <c r="L59" i="16"/>
  <c r="V59" i="16" s="1"/>
  <c r="L57" i="16"/>
  <c r="V57" i="16" s="1"/>
  <c r="L55" i="16"/>
  <c r="L53" i="16"/>
  <c r="V53" i="16" s="1"/>
  <c r="L51" i="16"/>
  <c r="V51" i="16" s="1"/>
  <c r="P60" i="16"/>
  <c r="Z60" i="16" s="1"/>
  <c r="P58" i="16"/>
  <c r="Z58" i="16" s="1"/>
  <c r="P56" i="16"/>
  <c r="Z56" i="16" s="1"/>
  <c r="P54" i="16"/>
  <c r="Z54" i="16" s="1"/>
  <c r="P52" i="16"/>
  <c r="P50" i="16"/>
  <c r="P61" i="16"/>
  <c r="Z61" i="16" s="1"/>
  <c r="P59" i="16"/>
  <c r="Z59" i="16" s="1"/>
  <c r="P57" i="16"/>
  <c r="P55" i="16"/>
  <c r="Z55" i="16" s="1"/>
  <c r="P53" i="16"/>
  <c r="P51" i="16"/>
  <c r="Z51" i="16" s="1"/>
  <c r="M73" i="16"/>
  <c r="W73" i="16" s="1"/>
  <c r="M71" i="16"/>
  <c r="W71" i="16" s="1"/>
  <c r="M69" i="16"/>
  <c r="W69" i="16" s="1"/>
  <c r="M67" i="16"/>
  <c r="W67" i="16" s="1"/>
  <c r="M65" i="16"/>
  <c r="W65" i="16" s="1"/>
  <c r="M63" i="16"/>
  <c r="W63" i="16" s="1"/>
  <c r="M72" i="16"/>
  <c r="M64" i="16"/>
  <c r="W64" i="16" s="1"/>
  <c r="M70" i="16"/>
  <c r="W70" i="16" s="1"/>
  <c r="M62" i="16"/>
  <c r="W62" i="16" s="1"/>
  <c r="M66" i="16"/>
  <c r="W66" i="16" s="1"/>
  <c r="M68" i="16"/>
  <c r="W68" i="16" s="1"/>
  <c r="Q73" i="16"/>
  <c r="AA73" i="16" s="1"/>
  <c r="Q71" i="16"/>
  <c r="AA71" i="16" s="1"/>
  <c r="Q69" i="16"/>
  <c r="AA69" i="16" s="1"/>
  <c r="Q67" i="16"/>
  <c r="AA67" i="16" s="1"/>
  <c r="Q65" i="16"/>
  <c r="AA65" i="16" s="1"/>
  <c r="Q63" i="16"/>
  <c r="Q66" i="16"/>
  <c r="Q72" i="16"/>
  <c r="AA72" i="16" s="1"/>
  <c r="Q64" i="16"/>
  <c r="AA64" i="16" s="1"/>
  <c r="Q68" i="16"/>
  <c r="AA68" i="16" s="1"/>
  <c r="Q70" i="16"/>
  <c r="AA70" i="16" s="1"/>
  <c r="Q62" i="16"/>
  <c r="AA62" i="16" s="1"/>
  <c r="N82" i="16"/>
  <c r="X82" i="16" s="1"/>
  <c r="N83" i="16"/>
  <c r="X83" i="16" s="1"/>
  <c r="N79" i="16"/>
  <c r="X79" i="16" s="1"/>
  <c r="N77" i="16"/>
  <c r="X77" i="16" s="1"/>
  <c r="N75" i="16"/>
  <c r="N85" i="16"/>
  <c r="X85" i="16" s="1"/>
  <c r="N81" i="16"/>
  <c r="N78" i="16"/>
  <c r="X78" i="16" s="1"/>
  <c r="N76" i="16"/>
  <c r="X76" i="16" s="1"/>
  <c r="N74" i="16"/>
  <c r="X74" i="16" s="1"/>
  <c r="N84" i="16"/>
  <c r="X84" i="16" s="1"/>
  <c r="N80" i="16"/>
  <c r="X80" i="16" s="1"/>
  <c r="R84" i="16"/>
  <c r="AB84" i="16" s="1"/>
  <c r="R80" i="16"/>
  <c r="AB80" i="16" s="1"/>
  <c r="R85" i="16"/>
  <c r="AB85" i="16" s="1"/>
  <c r="R81" i="16"/>
  <c r="AB81" i="16" s="1"/>
  <c r="R79" i="16"/>
  <c r="AB79" i="16" s="1"/>
  <c r="R77" i="16"/>
  <c r="R75" i="16"/>
  <c r="AB75" i="16" s="1"/>
  <c r="R83" i="16"/>
  <c r="AB83" i="16" s="1"/>
  <c r="R78" i="16"/>
  <c r="AB78" i="16" s="1"/>
  <c r="R76" i="16"/>
  <c r="R74" i="16"/>
  <c r="AB74" i="16" s="1"/>
  <c r="R82" i="16"/>
  <c r="AB82" i="16" s="1"/>
  <c r="K96" i="16"/>
  <c r="U96" i="16" s="1"/>
  <c r="K94" i="16"/>
  <c r="K92" i="16"/>
  <c r="K90" i="16"/>
  <c r="U90" i="16" s="1"/>
  <c r="K88" i="16"/>
  <c r="U88" i="16" s="1"/>
  <c r="K86" i="16"/>
  <c r="U86" i="16" s="1"/>
  <c r="K97" i="16"/>
  <c r="U97" i="16" s="1"/>
  <c r="K95" i="16"/>
  <c r="U95" i="16" s="1"/>
  <c r="K93" i="16"/>
  <c r="U93" i="16" s="1"/>
  <c r="K91" i="16"/>
  <c r="U91" i="16" s="1"/>
  <c r="K89" i="16"/>
  <c r="U89" i="16" s="1"/>
  <c r="K87" i="16"/>
  <c r="U87" i="16" s="1"/>
  <c r="O96" i="16"/>
  <c r="Y96" i="16" s="1"/>
  <c r="O94" i="16"/>
  <c r="Y94" i="16" s="1"/>
  <c r="O92" i="16"/>
  <c r="Y92" i="16" s="1"/>
  <c r="O90" i="16"/>
  <c r="Y90" i="16" s="1"/>
  <c r="O88" i="16"/>
  <c r="Y88" i="16" s="1"/>
  <c r="O86" i="16"/>
  <c r="Y86" i="16" s="1"/>
  <c r="O97" i="16"/>
  <c r="O95" i="16"/>
  <c r="Y95" i="16" s="1"/>
  <c r="O93" i="16"/>
  <c r="Y93" i="16" s="1"/>
  <c r="O91" i="16"/>
  <c r="Y91" i="16" s="1"/>
  <c r="O89" i="16"/>
  <c r="Y89" i="16" s="1"/>
  <c r="O87" i="16"/>
  <c r="Y87" i="16" s="1"/>
  <c r="S97" i="17"/>
  <c r="AC97" i="17" s="1"/>
  <c r="S95" i="17"/>
  <c r="AC95" i="17" s="1"/>
  <c r="S93" i="17"/>
  <c r="AC93" i="17" s="1"/>
  <c r="S91" i="17"/>
  <c r="AC91" i="17" s="1"/>
  <c r="S89" i="17"/>
  <c r="AC89" i="17" s="1"/>
  <c r="S87" i="17"/>
  <c r="S96" i="16"/>
  <c r="AC96" i="16" s="1"/>
  <c r="S94" i="16"/>
  <c r="AC94" i="16" s="1"/>
  <c r="S92" i="16"/>
  <c r="AC92" i="16" s="1"/>
  <c r="S90" i="16"/>
  <c r="AC90" i="16" s="1"/>
  <c r="S88" i="16"/>
  <c r="AC88" i="16" s="1"/>
  <c r="S86" i="16"/>
  <c r="AC86" i="16" s="1"/>
  <c r="S97" i="16"/>
  <c r="AC97" i="16" s="1"/>
  <c r="S95" i="16"/>
  <c r="AC95" i="16" s="1"/>
  <c r="S93" i="16"/>
  <c r="AC93" i="16" s="1"/>
  <c r="S91" i="16"/>
  <c r="AC91" i="16" s="1"/>
  <c r="S89" i="16"/>
  <c r="AC89" i="16" s="1"/>
  <c r="S87" i="16"/>
  <c r="AC87" i="16" s="1"/>
  <c r="S92" i="17"/>
  <c r="AC92" i="17" s="1"/>
  <c r="S94" i="17"/>
  <c r="AC94" i="17" s="1"/>
  <c r="S90" i="17"/>
  <c r="AC90" i="17" s="1"/>
  <c r="S96" i="17"/>
  <c r="AC96" i="17" s="1"/>
  <c r="L109" i="16"/>
  <c r="V109" i="16" s="1"/>
  <c r="L107" i="16"/>
  <c r="V107" i="16" s="1"/>
  <c r="L105" i="16"/>
  <c r="L103" i="16"/>
  <c r="L101" i="16"/>
  <c r="V101" i="16" s="1"/>
  <c r="L99" i="16"/>
  <c r="V99" i="16" s="1"/>
  <c r="L106" i="16"/>
  <c r="V106" i="16" s="1"/>
  <c r="L102" i="16"/>
  <c r="V102" i="16" s="1"/>
  <c r="L98" i="16"/>
  <c r="V98" i="16" s="1"/>
  <c r="L108" i="16"/>
  <c r="V108" i="16" s="1"/>
  <c r="L100" i="16"/>
  <c r="V100" i="16" s="1"/>
  <c r="L104" i="16"/>
  <c r="V104" i="16" s="1"/>
  <c r="P109" i="16"/>
  <c r="Z109" i="16" s="1"/>
  <c r="P107" i="16"/>
  <c r="Z107" i="16" s="1"/>
  <c r="P105" i="16"/>
  <c r="Z105" i="16" s="1"/>
  <c r="P103" i="16"/>
  <c r="Z103" i="16" s="1"/>
  <c r="P101" i="16"/>
  <c r="Z101" i="16" s="1"/>
  <c r="P99" i="16"/>
  <c r="Z99" i="16" s="1"/>
  <c r="P106" i="16"/>
  <c r="Z106" i="16" s="1"/>
  <c r="P102" i="16"/>
  <c r="Z102" i="16" s="1"/>
  <c r="P98" i="16"/>
  <c r="P108" i="16"/>
  <c r="Z108" i="16" s="1"/>
  <c r="P104" i="16"/>
  <c r="Z104" i="16" s="1"/>
  <c r="P100" i="16"/>
  <c r="Z100" i="16" s="1"/>
  <c r="M121" i="16"/>
  <c r="W121" i="16" s="1"/>
  <c r="M119" i="16"/>
  <c r="M117" i="16"/>
  <c r="W117" i="16" s="1"/>
  <c r="M115" i="16"/>
  <c r="W115" i="16" s="1"/>
  <c r="M113" i="16"/>
  <c r="W113" i="16" s="1"/>
  <c r="M111" i="16"/>
  <c r="W111" i="16" s="1"/>
  <c r="M120" i="16"/>
  <c r="W120" i="16" s="1"/>
  <c r="M118" i="16"/>
  <c r="M116" i="16"/>
  <c r="W116" i="16" s="1"/>
  <c r="M114" i="16"/>
  <c r="W114" i="16" s="1"/>
  <c r="M112" i="16"/>
  <c r="W112" i="16" s="1"/>
  <c r="M110" i="16"/>
  <c r="Q121" i="16"/>
  <c r="AA121" i="16" s="1"/>
  <c r="Q119" i="16"/>
  <c r="AA119" i="16" s="1"/>
  <c r="Q117" i="16"/>
  <c r="AA117" i="16" s="1"/>
  <c r="Q115" i="16"/>
  <c r="Q113" i="16"/>
  <c r="AA113" i="16" s="1"/>
  <c r="Q111" i="16"/>
  <c r="AA111" i="16" s="1"/>
  <c r="Q120" i="16"/>
  <c r="AA120" i="16" s="1"/>
  <c r="Q118" i="16"/>
  <c r="AA118" i="16" s="1"/>
  <c r="Q116" i="16"/>
  <c r="Q114" i="16"/>
  <c r="AA114" i="16" s="1"/>
  <c r="Q112" i="16"/>
  <c r="AA112" i="16" s="1"/>
  <c r="Q110" i="16"/>
  <c r="AA110" i="16" s="1"/>
  <c r="N132" i="16"/>
  <c r="N130" i="16"/>
  <c r="X130" i="16" s="1"/>
  <c r="N128" i="16"/>
  <c r="N126" i="16"/>
  <c r="X126" i="16" s="1"/>
  <c r="N124" i="16"/>
  <c r="X124" i="16" s="1"/>
  <c r="N122" i="16"/>
  <c r="X122" i="16" s="1"/>
  <c r="N133" i="16"/>
  <c r="N129" i="16"/>
  <c r="X129" i="16" s="1"/>
  <c r="N125" i="16"/>
  <c r="X125" i="16" s="1"/>
  <c r="N131" i="16"/>
  <c r="X131" i="16" s="1"/>
  <c r="N127" i="16"/>
  <c r="X127" i="16" s="1"/>
  <c r="N123" i="16"/>
  <c r="X123" i="16" s="1"/>
  <c r="R132" i="16"/>
  <c r="AB132" i="16" s="1"/>
  <c r="R130" i="16"/>
  <c r="AB130" i="16" s="1"/>
  <c r="R128" i="16"/>
  <c r="AB128" i="16" s="1"/>
  <c r="R126" i="16"/>
  <c r="AB126" i="16" s="1"/>
  <c r="R124" i="16"/>
  <c r="R122" i="16"/>
  <c r="AB122" i="16" s="1"/>
  <c r="R131" i="16"/>
  <c r="AB131" i="16" s="1"/>
  <c r="R127" i="16"/>
  <c r="R123" i="16"/>
  <c r="AB123" i="16" s="1"/>
  <c r="R129" i="16"/>
  <c r="AB129" i="16" s="1"/>
  <c r="R125" i="16"/>
  <c r="AB125" i="16" s="1"/>
  <c r="R133" i="16"/>
  <c r="K144" i="16"/>
  <c r="U144" i="16" s="1"/>
  <c r="K142" i="16"/>
  <c r="U142" i="16" s="1"/>
  <c r="K140" i="16"/>
  <c r="U140" i="16" s="1"/>
  <c r="K138" i="16"/>
  <c r="U138" i="16" s="1"/>
  <c r="K136" i="16"/>
  <c r="K134" i="16"/>
  <c r="U134" i="16" s="1"/>
  <c r="K145" i="16"/>
  <c r="U145" i="16" s="1"/>
  <c r="K143" i="16"/>
  <c r="K141" i="16"/>
  <c r="U141" i="16" s="1"/>
  <c r="K139" i="16"/>
  <c r="K137" i="16"/>
  <c r="U137" i="16" s="1"/>
  <c r="K135" i="16"/>
  <c r="U135" i="16" s="1"/>
  <c r="O144" i="16"/>
  <c r="O142" i="16"/>
  <c r="Y142" i="16" s="1"/>
  <c r="O140" i="16"/>
  <c r="O138" i="16"/>
  <c r="Y138" i="16" s="1"/>
  <c r="O136" i="16"/>
  <c r="Y136" i="16" s="1"/>
  <c r="O134" i="16"/>
  <c r="Y134" i="16" s="1"/>
  <c r="O145" i="16"/>
  <c r="Y145" i="16" s="1"/>
  <c r="O143" i="16"/>
  <c r="Y143" i="16" s="1"/>
  <c r="O141" i="16"/>
  <c r="O139" i="16"/>
  <c r="Y139" i="16" s="1"/>
  <c r="O137" i="16"/>
  <c r="Y137" i="16" s="1"/>
  <c r="O135" i="16"/>
  <c r="Y135" i="16" s="1"/>
  <c r="S144" i="16"/>
  <c r="AC144" i="16" s="1"/>
  <c r="S142" i="16"/>
  <c r="AC142" i="16" s="1"/>
  <c r="S140" i="16"/>
  <c r="AC140" i="16" s="1"/>
  <c r="S138" i="16"/>
  <c r="S136" i="16"/>
  <c r="AC136" i="16" s="1"/>
  <c r="S134" i="16"/>
  <c r="AC134" i="16" s="1"/>
  <c r="S145" i="16"/>
  <c r="AC145" i="16" s="1"/>
  <c r="S143" i="16"/>
  <c r="AC143" i="16" s="1"/>
  <c r="S141" i="16"/>
  <c r="AC141" i="16" s="1"/>
  <c r="S139" i="16"/>
  <c r="AC139" i="16" s="1"/>
  <c r="S137" i="16"/>
  <c r="S135" i="16"/>
  <c r="AC135" i="16" s="1"/>
  <c r="V155" i="16"/>
  <c r="V153" i="16"/>
  <c r="V151" i="16"/>
  <c r="V149" i="16"/>
  <c r="V147" i="16"/>
  <c r="V154" i="16"/>
  <c r="V156" i="16"/>
  <c r="V148" i="16"/>
  <c r="Z157" i="16"/>
  <c r="Z155" i="16"/>
  <c r="Z151" i="16"/>
  <c r="Z147" i="16"/>
  <c r="Z154" i="16"/>
  <c r="Z150" i="16"/>
  <c r="Z146" i="16"/>
  <c r="Z156" i="16"/>
  <c r="Z152" i="16"/>
  <c r="Z148" i="16"/>
  <c r="W169" i="16"/>
  <c r="W167" i="16"/>
  <c r="W165" i="16"/>
  <c r="W161" i="16"/>
  <c r="W159" i="16"/>
  <c r="W166" i="16"/>
  <c r="W164" i="16"/>
  <c r="W160" i="16"/>
  <c r="W158" i="16"/>
  <c r="AA165" i="16"/>
  <c r="AA163" i="16"/>
  <c r="AA161" i="16"/>
  <c r="AA168" i="16"/>
  <c r="AA166" i="16"/>
  <c r="AA164" i="16"/>
  <c r="AA160" i="16"/>
  <c r="AA158" i="16"/>
  <c r="X180" i="16"/>
  <c r="X178" i="16"/>
  <c r="X176" i="16"/>
  <c r="X170" i="16"/>
  <c r="X181" i="16"/>
  <c r="X177" i="16"/>
  <c r="X173" i="16"/>
  <c r="X175" i="16"/>
  <c r="X171" i="16"/>
  <c r="AB180" i="16"/>
  <c r="AB174" i="16"/>
  <c r="AB172" i="16"/>
  <c r="AB179" i="16"/>
  <c r="AB175" i="16"/>
  <c r="AB171" i="16"/>
  <c r="AB181" i="16"/>
  <c r="I103" i="8"/>
  <c r="E103" i="8"/>
  <c r="K45" i="8"/>
  <c r="G45" i="8"/>
  <c r="C45" i="8"/>
  <c r="J103" i="8"/>
  <c r="F103" i="8"/>
  <c r="H45" i="8"/>
  <c r="D45" i="8"/>
  <c r="H103" i="8"/>
  <c r="D103" i="8"/>
  <c r="J45" i="8"/>
  <c r="F45" i="8"/>
  <c r="K222" i="8"/>
  <c r="G222" i="8"/>
  <c r="C222" i="8"/>
  <c r="J197" i="8"/>
  <c r="F197" i="8"/>
  <c r="H222" i="8"/>
  <c r="D222" i="8"/>
  <c r="K197" i="8"/>
  <c r="G197" i="8"/>
  <c r="C197" i="8"/>
  <c r="J222" i="8"/>
  <c r="F222" i="8"/>
  <c r="I197" i="8"/>
  <c r="E197" i="8"/>
  <c r="J241" i="8"/>
  <c r="F241" i="8"/>
  <c r="I216" i="8"/>
  <c r="E216" i="8"/>
  <c r="K241" i="8"/>
  <c r="G241" i="8"/>
  <c r="J216" i="8"/>
  <c r="F216" i="8"/>
  <c r="I241" i="8"/>
  <c r="E241" i="8"/>
  <c r="H216" i="8"/>
  <c r="D216" i="8"/>
  <c r="Q12" i="17"/>
  <c r="Q8" i="17"/>
  <c r="Q4" i="17"/>
  <c r="Q13" i="17"/>
  <c r="Q9" i="17"/>
  <c r="Q5" i="17"/>
  <c r="Q11" i="17"/>
  <c r="Q7" i="17"/>
  <c r="Q3" i="17"/>
  <c r="Q2" i="17"/>
  <c r="Q6" i="17"/>
  <c r="Q10" i="17"/>
  <c r="Q61" i="17"/>
  <c r="AA61" i="17" s="1"/>
  <c r="Q59" i="17"/>
  <c r="AA59" i="17" s="1"/>
  <c r="Q57" i="17"/>
  <c r="AA57" i="17" s="1"/>
  <c r="Q55" i="17"/>
  <c r="Q53" i="17"/>
  <c r="Q51" i="17"/>
  <c r="AA51" i="17" s="1"/>
  <c r="Q58" i="17"/>
  <c r="AA58" i="17" s="1"/>
  <c r="Q50" i="17"/>
  <c r="Q56" i="17"/>
  <c r="AA56" i="17" s="1"/>
  <c r="Q60" i="17"/>
  <c r="AA60" i="17" s="1"/>
  <c r="Q52" i="17"/>
  <c r="AA52" i="17" s="1"/>
  <c r="Q54" i="17"/>
  <c r="AA54" i="17" s="1"/>
  <c r="Q109" i="17"/>
  <c r="AA109" i="17" s="1"/>
  <c r="Q107" i="17"/>
  <c r="AA107" i="17" s="1"/>
  <c r="Q105" i="17"/>
  <c r="AA105" i="17" s="1"/>
  <c r="Q103" i="17"/>
  <c r="AA103" i="17" s="1"/>
  <c r="Q101" i="17"/>
  <c r="AA101" i="17" s="1"/>
  <c r="Q104" i="17"/>
  <c r="Q102" i="17"/>
  <c r="AA102" i="17" s="1"/>
  <c r="Q100" i="17"/>
  <c r="AA100" i="17" s="1"/>
  <c r="Q98" i="17"/>
  <c r="Q106" i="17"/>
  <c r="AA106" i="17" s="1"/>
  <c r="Q99" i="17"/>
  <c r="AA99" i="17" s="1"/>
  <c r="Q108" i="17"/>
  <c r="AA108" i="17" s="1"/>
  <c r="AA157" i="17"/>
  <c r="AA155" i="17"/>
  <c r="AA151" i="17"/>
  <c r="AA149" i="17"/>
  <c r="AA147" i="17"/>
  <c r="AA152" i="17"/>
  <c r="AA150" i="17"/>
  <c r="AA154" i="17"/>
  <c r="AA146" i="17"/>
  <c r="AA156" i="17"/>
  <c r="AA148" i="17"/>
  <c r="S10" i="17"/>
  <c r="S6" i="17"/>
  <c r="S2" i="17"/>
  <c r="S11" i="17"/>
  <c r="S7" i="17"/>
  <c r="S3" i="17"/>
  <c r="S13" i="17"/>
  <c r="S9" i="17"/>
  <c r="S5" i="17"/>
  <c r="S4" i="17"/>
  <c r="S12" i="17"/>
  <c r="S8" i="17"/>
  <c r="M36" i="17"/>
  <c r="M32" i="17"/>
  <c r="M28" i="17"/>
  <c r="M37" i="17"/>
  <c r="M33" i="17"/>
  <c r="M29" i="17"/>
  <c r="M35" i="17"/>
  <c r="M31" i="17"/>
  <c r="M27" i="17"/>
  <c r="M26" i="17"/>
  <c r="M34" i="17"/>
  <c r="M30" i="17"/>
  <c r="R47" i="17"/>
  <c r="R43" i="17"/>
  <c r="R39" i="17"/>
  <c r="R48" i="17"/>
  <c r="R44" i="17"/>
  <c r="R40" i="17"/>
  <c r="R46" i="17"/>
  <c r="R42" i="17"/>
  <c r="R38" i="17"/>
  <c r="R41" i="17"/>
  <c r="R45" i="17"/>
  <c r="R49" i="17"/>
  <c r="L72" i="17"/>
  <c r="V72" i="17" s="1"/>
  <c r="L70" i="17"/>
  <c r="V70" i="17" s="1"/>
  <c r="L68" i="17"/>
  <c r="L66" i="17"/>
  <c r="V66" i="17" s="1"/>
  <c r="L64" i="17"/>
  <c r="V64" i="17" s="1"/>
  <c r="L62" i="17"/>
  <c r="L73" i="17"/>
  <c r="L71" i="17"/>
  <c r="V71" i="17" s="1"/>
  <c r="L69" i="17"/>
  <c r="V69" i="17" s="1"/>
  <c r="L67" i="17"/>
  <c r="L65" i="17"/>
  <c r="V65" i="17" s="1"/>
  <c r="L63" i="17"/>
  <c r="V63" i="17" s="1"/>
  <c r="Q84" i="17"/>
  <c r="AA84" i="17" s="1"/>
  <c r="Q82" i="17"/>
  <c r="Q80" i="17"/>
  <c r="AA80" i="17" s="1"/>
  <c r="Q78" i="17"/>
  <c r="AA78" i="17" s="1"/>
  <c r="Q76" i="17"/>
  <c r="Q75" i="17"/>
  <c r="AA75" i="17" s="1"/>
  <c r="Q85" i="17"/>
  <c r="AA85" i="17" s="1"/>
  <c r="Q83" i="17"/>
  <c r="AA83" i="17" s="1"/>
  <c r="Q81" i="17"/>
  <c r="AA81" i="17" s="1"/>
  <c r="Q79" i="17"/>
  <c r="AA79" i="17" s="1"/>
  <c r="Q77" i="17"/>
  <c r="Q74" i="17"/>
  <c r="AA74" i="17" s="1"/>
  <c r="K108" i="17"/>
  <c r="U108" i="17" s="1"/>
  <c r="K106" i="17"/>
  <c r="U106" i="17" s="1"/>
  <c r="K104" i="17"/>
  <c r="U104" i="17" s="1"/>
  <c r="K102" i="17"/>
  <c r="U102" i="17" s="1"/>
  <c r="K109" i="17"/>
  <c r="U109" i="17" s="1"/>
  <c r="K101" i="17"/>
  <c r="U101" i="17" s="1"/>
  <c r="K99" i="17"/>
  <c r="U99" i="17" s="1"/>
  <c r="K107" i="17"/>
  <c r="U107" i="17" s="1"/>
  <c r="K103" i="17"/>
  <c r="U103" i="17" s="1"/>
  <c r="K105" i="17"/>
  <c r="U105" i="17" s="1"/>
  <c r="K100" i="17"/>
  <c r="U100" i="17" s="1"/>
  <c r="K98" i="17"/>
  <c r="U98" i="17" s="1"/>
  <c r="P120" i="17"/>
  <c r="P118" i="17"/>
  <c r="P116" i="17"/>
  <c r="Z116" i="17" s="1"/>
  <c r="P114" i="17"/>
  <c r="Z114" i="17" s="1"/>
  <c r="P112" i="17"/>
  <c r="P110" i="17"/>
  <c r="P121" i="17"/>
  <c r="Z121" i="17" s="1"/>
  <c r="P119" i="17"/>
  <c r="Z119" i="17" s="1"/>
  <c r="P117" i="17"/>
  <c r="Z117" i="17" s="1"/>
  <c r="P115" i="17"/>
  <c r="P113" i="17"/>
  <c r="Z113" i="17" s="1"/>
  <c r="P111" i="17"/>
  <c r="Z111" i="17" s="1"/>
  <c r="Y156" i="17"/>
  <c r="Y154" i="17"/>
  <c r="Y150" i="17"/>
  <c r="Y146" i="17"/>
  <c r="Y151" i="17"/>
  <c r="Y157" i="17"/>
  <c r="Y149" i="17"/>
  <c r="Y153" i="17"/>
  <c r="Y155" i="17"/>
  <c r="H65" i="21"/>
  <c r="H85" i="21" s="1"/>
  <c r="D65" i="21"/>
  <c r="I65" i="21"/>
  <c r="E65" i="21"/>
  <c r="K65" i="21"/>
  <c r="G65" i="21"/>
  <c r="C65" i="21"/>
  <c r="S24" i="23"/>
  <c r="S20" i="23"/>
  <c r="S16" i="23"/>
  <c r="S25" i="23"/>
  <c r="S21" i="23"/>
  <c r="S17" i="23"/>
  <c r="S23" i="23"/>
  <c r="S19" i="23"/>
  <c r="S15" i="23"/>
  <c r="S14" i="23"/>
  <c r="S18" i="23"/>
  <c r="S22" i="23"/>
  <c r="S73" i="23"/>
  <c r="AC73" i="23" s="1"/>
  <c r="S71" i="23"/>
  <c r="AC71" i="23" s="1"/>
  <c r="S69" i="23"/>
  <c r="S67" i="23"/>
  <c r="AC67" i="23" s="1"/>
  <c r="S65" i="23"/>
  <c r="AC65" i="23" s="1"/>
  <c r="S63" i="23"/>
  <c r="AC63" i="23" s="1"/>
  <c r="S68" i="23"/>
  <c r="S66" i="23"/>
  <c r="AC66" i="23" s="1"/>
  <c r="S70" i="23"/>
  <c r="AC70" i="23" s="1"/>
  <c r="S62" i="23"/>
  <c r="AC62" i="23" s="1"/>
  <c r="S72" i="23"/>
  <c r="S64" i="23"/>
  <c r="AC168" i="23"/>
  <c r="AC166" i="23"/>
  <c r="AC162" i="23"/>
  <c r="AC160" i="23"/>
  <c r="AC158" i="23"/>
  <c r="AC161" i="23"/>
  <c r="AC159" i="23"/>
  <c r="AC165" i="23"/>
  <c r="M22" i="23"/>
  <c r="M18" i="23"/>
  <c r="M14" i="23"/>
  <c r="M23" i="23"/>
  <c r="M19" i="23"/>
  <c r="M15" i="23"/>
  <c r="M25" i="23"/>
  <c r="M21" i="23"/>
  <c r="M17" i="23"/>
  <c r="M20" i="23"/>
  <c r="M24" i="23"/>
  <c r="M16" i="23"/>
  <c r="R37" i="23"/>
  <c r="R33" i="23"/>
  <c r="R29" i="23"/>
  <c r="R34" i="23"/>
  <c r="R30" i="23"/>
  <c r="R26" i="23"/>
  <c r="R36" i="23"/>
  <c r="R32" i="23"/>
  <c r="R28" i="23"/>
  <c r="R27" i="23"/>
  <c r="R35" i="23"/>
  <c r="R31" i="23"/>
  <c r="L61" i="23"/>
  <c r="V61" i="23" s="1"/>
  <c r="L59" i="23"/>
  <c r="V59" i="23" s="1"/>
  <c r="L57" i="23"/>
  <c r="L55" i="23"/>
  <c r="L53" i="23"/>
  <c r="V53" i="23" s="1"/>
  <c r="L51" i="23"/>
  <c r="V51" i="23" s="1"/>
  <c r="L60" i="23"/>
  <c r="L58" i="23"/>
  <c r="L56" i="23"/>
  <c r="L54" i="23"/>
  <c r="V54" i="23" s="1"/>
  <c r="L52" i="23"/>
  <c r="L50" i="23"/>
  <c r="Q72" i="23"/>
  <c r="AA72" i="23" s="1"/>
  <c r="Q70" i="23"/>
  <c r="Q68" i="23"/>
  <c r="Q66" i="23"/>
  <c r="Q64" i="23"/>
  <c r="AA64" i="23" s="1"/>
  <c r="Q62" i="23"/>
  <c r="AA62" i="23" s="1"/>
  <c r="Q67" i="23"/>
  <c r="Q73" i="23"/>
  <c r="AA73" i="23" s="1"/>
  <c r="Q65" i="23"/>
  <c r="AA65" i="23" s="1"/>
  <c r="Q69" i="23"/>
  <c r="AA69" i="23" s="1"/>
  <c r="Q63" i="23"/>
  <c r="Q71" i="23"/>
  <c r="AA71" i="23" s="1"/>
  <c r="K96" i="23"/>
  <c r="U96" i="23" s="1"/>
  <c r="K94" i="23"/>
  <c r="U94" i="23" s="1"/>
  <c r="K92" i="23"/>
  <c r="K90" i="23"/>
  <c r="U90" i="23" s="1"/>
  <c r="K88" i="23"/>
  <c r="U88" i="23" s="1"/>
  <c r="K86" i="23"/>
  <c r="K93" i="23"/>
  <c r="K91" i="23"/>
  <c r="U91" i="23" s="1"/>
  <c r="K95" i="23"/>
  <c r="U95" i="23" s="1"/>
  <c r="K87" i="23"/>
  <c r="U87" i="23" s="1"/>
  <c r="K89" i="23"/>
  <c r="K97" i="23"/>
  <c r="U97" i="23" s="1"/>
  <c r="P108" i="23"/>
  <c r="Z108" i="23" s="1"/>
  <c r="P106" i="23"/>
  <c r="P104" i="23"/>
  <c r="P102" i="23"/>
  <c r="P100" i="23"/>
  <c r="Z100" i="23" s="1"/>
  <c r="P98" i="23"/>
  <c r="Z98" i="23" s="1"/>
  <c r="P109" i="23"/>
  <c r="P107" i="23"/>
  <c r="P105" i="23"/>
  <c r="Z105" i="23" s="1"/>
  <c r="P103" i="23"/>
  <c r="Z103" i="23" s="1"/>
  <c r="P101" i="23"/>
  <c r="P99" i="23"/>
  <c r="O144" i="23"/>
  <c r="Y144" i="23" s="1"/>
  <c r="O142" i="23"/>
  <c r="O140" i="23"/>
  <c r="O138" i="23"/>
  <c r="O136" i="23"/>
  <c r="Y136" i="23" s="1"/>
  <c r="O134" i="23"/>
  <c r="Y134" i="23" s="1"/>
  <c r="O143" i="23"/>
  <c r="O135" i="23"/>
  <c r="Y135" i="23" s="1"/>
  <c r="O141" i="23"/>
  <c r="Y141" i="23" s="1"/>
  <c r="O145" i="23"/>
  <c r="Y145" i="23" s="1"/>
  <c r="O137" i="23"/>
  <c r="O139" i="23"/>
  <c r="Y139" i="23" s="1"/>
  <c r="X181" i="23"/>
  <c r="X179" i="23"/>
  <c r="X173" i="23"/>
  <c r="X176" i="23"/>
  <c r="A330" i="21"/>
  <c r="A349" i="21" s="1"/>
  <c r="A348" i="21"/>
  <c r="E265" i="5"/>
  <c r="I265" i="5"/>
  <c r="C266" i="5"/>
  <c r="A354" i="5"/>
  <c r="H123" i="4"/>
  <c r="C170" i="4"/>
  <c r="G170" i="4"/>
  <c r="K170" i="4"/>
  <c r="D265" i="4"/>
  <c r="H265" i="4"/>
  <c r="F170" i="6"/>
  <c r="J170" i="6"/>
  <c r="G216" i="6"/>
  <c r="K216" i="6"/>
  <c r="D241" i="6"/>
  <c r="H241" i="6"/>
  <c r="C265" i="6"/>
  <c r="G265" i="6"/>
  <c r="K265" i="6"/>
  <c r="C267" i="6"/>
  <c r="F45" i="7"/>
  <c r="J45" i="7"/>
  <c r="D103" i="7"/>
  <c r="H103" i="7"/>
  <c r="C170" i="7"/>
  <c r="G170" i="7"/>
  <c r="K170" i="7"/>
  <c r="E197" i="7"/>
  <c r="I197" i="7"/>
  <c r="D216" i="7"/>
  <c r="H216" i="7"/>
  <c r="F222" i="7"/>
  <c r="J222" i="7"/>
  <c r="E241" i="7"/>
  <c r="I241" i="7"/>
  <c r="D265" i="7"/>
  <c r="H265" i="7"/>
  <c r="C273" i="7"/>
  <c r="E353" i="7" s="1"/>
  <c r="E45" i="8"/>
  <c r="F169" i="8"/>
  <c r="J169" i="8"/>
  <c r="J170" i="8"/>
  <c r="H197" i="8"/>
  <c r="C213" i="8"/>
  <c r="L213" i="8" s="1"/>
  <c r="I222" i="8"/>
  <c r="D241" i="8"/>
  <c r="K265" i="8"/>
  <c r="F65" i="21"/>
  <c r="F85" i="21" s="1"/>
  <c r="E121" i="21"/>
  <c r="D166" i="21"/>
  <c r="H166" i="21"/>
  <c r="Q24" i="14"/>
  <c r="S34" i="17"/>
  <c r="S30" i="17"/>
  <c r="S26" i="17"/>
  <c r="S35" i="17"/>
  <c r="S31" i="17"/>
  <c r="S27" i="17"/>
  <c r="S37" i="17"/>
  <c r="S33" i="17"/>
  <c r="S29" i="17"/>
  <c r="S32" i="17"/>
  <c r="S36" i="17"/>
  <c r="S28" i="17"/>
  <c r="S74" i="17"/>
  <c r="AC74" i="17" s="1"/>
  <c r="S83" i="17"/>
  <c r="AC83" i="17" s="1"/>
  <c r="S79" i="17"/>
  <c r="AC79" i="17" s="1"/>
  <c r="S75" i="17"/>
  <c r="S86" i="17"/>
  <c r="AC86" i="17" s="1"/>
  <c r="S82" i="17"/>
  <c r="AC82" i="17" s="1"/>
  <c r="S78" i="17"/>
  <c r="AC78" i="17" s="1"/>
  <c r="S84" i="17"/>
  <c r="AC84" i="17" s="1"/>
  <c r="S80" i="17"/>
  <c r="AC80" i="17" s="1"/>
  <c r="S76" i="17"/>
  <c r="S81" i="17"/>
  <c r="S77" i="17"/>
  <c r="AC77" i="17" s="1"/>
  <c r="S132" i="17"/>
  <c r="AC132" i="17" s="1"/>
  <c r="S130" i="17"/>
  <c r="AC130" i="17" s="1"/>
  <c r="S128" i="17"/>
  <c r="AC128" i="17" s="1"/>
  <c r="S126" i="17"/>
  <c r="AC126" i="17" s="1"/>
  <c r="S124" i="17"/>
  <c r="AC124" i="17" s="1"/>
  <c r="S122" i="17"/>
  <c r="AC122" i="17" s="1"/>
  <c r="S129" i="17"/>
  <c r="AC129" i="17" s="1"/>
  <c r="S127" i="17"/>
  <c r="S131" i="17"/>
  <c r="AC131" i="17" s="1"/>
  <c r="S123" i="17"/>
  <c r="AC123" i="17" s="1"/>
  <c r="S125" i="17"/>
  <c r="AC125" i="17" s="1"/>
  <c r="S133" i="17"/>
  <c r="AC133" i="17" s="1"/>
  <c r="AC178" i="17"/>
  <c r="AC176" i="17"/>
  <c r="AC174" i="17"/>
  <c r="AC181" i="17"/>
  <c r="AC179" i="17"/>
  <c r="AC177" i="17"/>
  <c r="AC173" i="17"/>
  <c r="AC170" i="17"/>
  <c r="AC171" i="17"/>
  <c r="K10" i="17"/>
  <c r="K6" i="17"/>
  <c r="K2" i="17"/>
  <c r="K11" i="17"/>
  <c r="K7" i="17"/>
  <c r="K3" i="17"/>
  <c r="K13" i="17"/>
  <c r="K9" i="17"/>
  <c r="K5" i="17"/>
  <c r="K8" i="17"/>
  <c r="K12" i="17"/>
  <c r="K4" i="17"/>
  <c r="P25" i="17"/>
  <c r="P21" i="17"/>
  <c r="P17" i="17"/>
  <c r="P22" i="17"/>
  <c r="P18" i="17"/>
  <c r="P14" i="17"/>
  <c r="P24" i="17"/>
  <c r="P20" i="17"/>
  <c r="P16" i="17"/>
  <c r="P15" i="17"/>
  <c r="P23" i="17"/>
  <c r="P19" i="17"/>
  <c r="O60" i="17"/>
  <c r="O58" i="17"/>
  <c r="O56" i="17"/>
  <c r="Y56" i="17" s="1"/>
  <c r="O54" i="17"/>
  <c r="Y54" i="17" s="1"/>
  <c r="O52" i="17"/>
  <c r="Y52" i="17" s="1"/>
  <c r="O50" i="17"/>
  <c r="O57" i="17"/>
  <c r="Y57" i="17" s="1"/>
  <c r="O55" i="17"/>
  <c r="Y55" i="17" s="1"/>
  <c r="O59" i="17"/>
  <c r="Y59" i="17" s="1"/>
  <c r="O51" i="17"/>
  <c r="O61" i="17"/>
  <c r="Y61" i="17" s="1"/>
  <c r="O53" i="17"/>
  <c r="Y53" i="17" s="1"/>
  <c r="N97" i="17"/>
  <c r="N95" i="17"/>
  <c r="N93" i="17"/>
  <c r="X93" i="17" s="1"/>
  <c r="N91" i="17"/>
  <c r="X91" i="17" s="1"/>
  <c r="N89" i="17"/>
  <c r="N87" i="17"/>
  <c r="X87" i="17" s="1"/>
  <c r="N96" i="17"/>
  <c r="X96" i="17" s="1"/>
  <c r="N94" i="17"/>
  <c r="X94" i="17" s="1"/>
  <c r="N92" i="17"/>
  <c r="N90" i="17"/>
  <c r="X90" i="17" s="1"/>
  <c r="N88" i="17"/>
  <c r="X88" i="17" s="1"/>
  <c r="N86" i="17"/>
  <c r="S108" i="17"/>
  <c r="AC108" i="17" s="1"/>
  <c r="S106" i="17"/>
  <c r="S104" i="17"/>
  <c r="AC104" i="17" s="1"/>
  <c r="S102" i="17"/>
  <c r="AC102" i="17" s="1"/>
  <c r="S105" i="17"/>
  <c r="AC105" i="17" s="1"/>
  <c r="S99" i="17"/>
  <c r="S103" i="17"/>
  <c r="AC103" i="17" s="1"/>
  <c r="S107" i="17"/>
  <c r="AC107" i="17" s="1"/>
  <c r="S100" i="17"/>
  <c r="S109" i="17"/>
  <c r="S98" i="17"/>
  <c r="AC98" i="17" s="1"/>
  <c r="S101" i="17"/>
  <c r="AC101" i="17" s="1"/>
  <c r="M133" i="17"/>
  <c r="W133" i="17" s="1"/>
  <c r="M131" i="17"/>
  <c r="W131" i="17" s="1"/>
  <c r="M129" i="17"/>
  <c r="W129" i="17" s="1"/>
  <c r="M127" i="17"/>
  <c r="W127" i="17" s="1"/>
  <c r="M125" i="17"/>
  <c r="M123" i="17"/>
  <c r="W123" i="17" s="1"/>
  <c r="M126" i="17"/>
  <c r="W126" i="17" s="1"/>
  <c r="M132" i="17"/>
  <c r="W132" i="17" s="1"/>
  <c r="M124" i="17"/>
  <c r="W124" i="17" s="1"/>
  <c r="M128" i="17"/>
  <c r="M130" i="17"/>
  <c r="W130" i="17" s="1"/>
  <c r="M122" i="17"/>
  <c r="W122" i="17" s="1"/>
  <c r="R145" i="17"/>
  <c r="R143" i="17"/>
  <c r="AB143" i="17" s="1"/>
  <c r="R141" i="17"/>
  <c r="AB141" i="17" s="1"/>
  <c r="R139" i="17"/>
  <c r="AB139" i="17" s="1"/>
  <c r="R137" i="17"/>
  <c r="R135" i="17"/>
  <c r="AB135" i="17" s="1"/>
  <c r="R144" i="17"/>
  <c r="AB144" i="17" s="1"/>
  <c r="R142" i="17"/>
  <c r="AB142" i="17" s="1"/>
  <c r="R140" i="17"/>
  <c r="R138" i="17"/>
  <c r="AB138" i="17" s="1"/>
  <c r="R136" i="17"/>
  <c r="AB136" i="17" s="1"/>
  <c r="R134" i="17"/>
  <c r="AB134" i="17" s="1"/>
  <c r="V166" i="17"/>
  <c r="V164" i="17"/>
  <c r="V162" i="17"/>
  <c r="V160" i="17"/>
  <c r="V158" i="17"/>
  <c r="V167" i="17"/>
  <c r="V163" i="17"/>
  <c r="V161" i="17"/>
  <c r="V159" i="17"/>
  <c r="AA181" i="17"/>
  <c r="AA179" i="17"/>
  <c r="AA180" i="17"/>
  <c r="AA176" i="17"/>
  <c r="AA174" i="17"/>
  <c r="AA171" i="17"/>
  <c r="AA170" i="17"/>
  <c r="F267" i="8"/>
  <c r="F265" i="8"/>
  <c r="J267" i="8"/>
  <c r="J265" i="8"/>
  <c r="I220" i="21"/>
  <c r="E220" i="21"/>
  <c r="H195" i="21"/>
  <c r="D195" i="21"/>
  <c r="J220" i="21"/>
  <c r="F220" i="21"/>
  <c r="I195" i="21"/>
  <c r="E195" i="21"/>
  <c r="H220" i="21"/>
  <c r="D220" i="21"/>
  <c r="K195" i="21"/>
  <c r="G195" i="21"/>
  <c r="C195" i="21"/>
  <c r="Q121" i="23"/>
  <c r="Q119" i="23"/>
  <c r="AA119" i="23" s="1"/>
  <c r="Q117" i="23"/>
  <c r="AA117" i="23" s="1"/>
  <c r="Q115" i="23"/>
  <c r="AA115" i="23" s="1"/>
  <c r="Q113" i="23"/>
  <c r="Q111" i="23"/>
  <c r="AA111" i="23" s="1"/>
  <c r="Q120" i="23"/>
  <c r="AA120" i="23" s="1"/>
  <c r="Q112" i="23"/>
  <c r="AA112" i="23" s="1"/>
  <c r="Q46" i="23"/>
  <c r="Q42" i="23"/>
  <c r="Q38" i="23"/>
  <c r="Q118" i="23"/>
  <c r="AA118" i="23" s="1"/>
  <c r="Q110" i="23"/>
  <c r="Q47" i="23"/>
  <c r="Q43" i="23"/>
  <c r="Q39" i="23"/>
  <c r="Q114" i="23"/>
  <c r="AA114" i="23" s="1"/>
  <c r="Q49" i="23"/>
  <c r="Q45" i="23"/>
  <c r="Q41" i="23"/>
  <c r="Q48" i="23"/>
  <c r="Q44" i="23"/>
  <c r="Q40" i="23"/>
  <c r="Q116" i="23"/>
  <c r="AA116" i="23" s="1"/>
  <c r="Q97" i="23"/>
  <c r="AA97" i="23" s="1"/>
  <c r="Q95" i="23"/>
  <c r="AA95" i="23" s="1"/>
  <c r="Q93" i="23"/>
  <c r="Q91" i="23"/>
  <c r="AA91" i="23" s="1"/>
  <c r="Q89" i="23"/>
  <c r="AA89" i="23" s="1"/>
  <c r="Q87" i="23"/>
  <c r="AA87" i="23" s="1"/>
  <c r="Q96" i="23"/>
  <c r="AA96" i="23" s="1"/>
  <c r="Q88" i="23"/>
  <c r="AA88" i="23" s="1"/>
  <c r="Q94" i="23"/>
  <c r="Q86" i="23"/>
  <c r="AA86" i="23" s="1"/>
  <c r="Q90" i="23"/>
  <c r="AA90" i="23" s="1"/>
  <c r="Q92" i="23"/>
  <c r="AA92" i="23" s="1"/>
  <c r="Q145" i="23"/>
  <c r="Q143" i="23"/>
  <c r="AA143" i="23" s="1"/>
  <c r="Q141" i="23"/>
  <c r="AA141" i="23" s="1"/>
  <c r="Q139" i="23"/>
  <c r="AA139" i="23" s="1"/>
  <c r="Q137" i="23"/>
  <c r="Q135" i="23"/>
  <c r="AA135" i="23" s="1"/>
  <c r="Q144" i="23"/>
  <c r="AA144" i="23" s="1"/>
  <c r="Q136" i="23"/>
  <c r="AA136" i="23" s="1"/>
  <c r="Q142" i="23"/>
  <c r="Q134" i="23"/>
  <c r="AA134" i="23" s="1"/>
  <c r="Q138" i="23"/>
  <c r="AA138" i="23" s="1"/>
  <c r="Q140" i="23"/>
  <c r="AA140" i="23" s="1"/>
  <c r="P11" i="23"/>
  <c r="P7" i="23"/>
  <c r="P3" i="23"/>
  <c r="P12" i="23"/>
  <c r="P8" i="23"/>
  <c r="P4" i="23"/>
  <c r="P10" i="23"/>
  <c r="P6" i="23"/>
  <c r="P2" i="23"/>
  <c r="P9" i="23"/>
  <c r="P13" i="23"/>
  <c r="P5" i="23"/>
  <c r="O120" i="23"/>
  <c r="O118" i="23"/>
  <c r="Y118" i="23" s="1"/>
  <c r="O116" i="23"/>
  <c r="Y116" i="23" s="1"/>
  <c r="O114" i="23"/>
  <c r="Y114" i="23" s="1"/>
  <c r="O112" i="23"/>
  <c r="O110" i="23"/>
  <c r="Y110" i="23" s="1"/>
  <c r="O119" i="23"/>
  <c r="Y119" i="23" s="1"/>
  <c r="O111" i="23"/>
  <c r="Y111" i="23" s="1"/>
  <c r="O48" i="23"/>
  <c r="O44" i="23"/>
  <c r="O40" i="23"/>
  <c r="O117" i="23"/>
  <c r="Y117" i="23" s="1"/>
  <c r="O49" i="23"/>
  <c r="O45" i="23"/>
  <c r="O41" i="23"/>
  <c r="O121" i="23"/>
  <c r="Y121" i="23" s="1"/>
  <c r="O113" i="23"/>
  <c r="O47" i="23"/>
  <c r="O43" i="23"/>
  <c r="O39" i="23"/>
  <c r="O115" i="23"/>
  <c r="Y115" i="23" s="1"/>
  <c r="O38" i="23"/>
  <c r="O46" i="23"/>
  <c r="O42" i="23"/>
  <c r="N85" i="23"/>
  <c r="N83" i="23"/>
  <c r="X83" i="23" s="1"/>
  <c r="N81" i="23"/>
  <c r="X81" i="23" s="1"/>
  <c r="N79" i="23"/>
  <c r="X79" i="23" s="1"/>
  <c r="N84" i="23"/>
  <c r="N82" i="23"/>
  <c r="N80" i="23"/>
  <c r="N78" i="23"/>
  <c r="X78" i="23" s="1"/>
  <c r="N76" i="23"/>
  <c r="N74" i="23"/>
  <c r="X74" i="23" s="1"/>
  <c r="N77" i="23"/>
  <c r="X77" i="23" s="1"/>
  <c r="N75" i="23"/>
  <c r="X75" i="23" s="1"/>
  <c r="S96" i="23"/>
  <c r="AC96" i="23" s="1"/>
  <c r="S94" i="23"/>
  <c r="AC94" i="23" s="1"/>
  <c r="S92" i="23"/>
  <c r="AC92" i="23" s="1"/>
  <c r="S90" i="23"/>
  <c r="AC90" i="23" s="1"/>
  <c r="S88" i="23"/>
  <c r="AC88" i="23" s="1"/>
  <c r="S86" i="23"/>
  <c r="AC86" i="23" s="1"/>
  <c r="S97" i="23"/>
  <c r="AC97" i="23" s="1"/>
  <c r="S89" i="23"/>
  <c r="AC89" i="23" s="1"/>
  <c r="S95" i="23"/>
  <c r="S87" i="23"/>
  <c r="AC87" i="23" s="1"/>
  <c r="S91" i="23"/>
  <c r="AC91" i="23" s="1"/>
  <c r="S93" i="23"/>
  <c r="R133" i="23"/>
  <c r="R131" i="23"/>
  <c r="AB131" i="23" s="1"/>
  <c r="R129" i="23"/>
  <c r="AB129" i="23" s="1"/>
  <c r="R127" i="23"/>
  <c r="R125" i="23"/>
  <c r="R123" i="23"/>
  <c r="AB123" i="23" s="1"/>
  <c r="R132" i="23"/>
  <c r="R130" i="23"/>
  <c r="R128" i="23"/>
  <c r="R126" i="23"/>
  <c r="AB126" i="23" s="1"/>
  <c r="R124" i="23"/>
  <c r="R122" i="23"/>
  <c r="V154" i="23"/>
  <c r="V150" i="23"/>
  <c r="V146" i="23"/>
  <c r="V157" i="23"/>
  <c r="V155" i="23"/>
  <c r="V151" i="23"/>
  <c r="V149" i="23"/>
  <c r="V147" i="23"/>
  <c r="AA167" i="23"/>
  <c r="AA165" i="23"/>
  <c r="AA163" i="23"/>
  <c r="AA161" i="23"/>
  <c r="AA159" i="23"/>
  <c r="AA168" i="23"/>
  <c r="AA160" i="23"/>
  <c r="AA158" i="23"/>
  <c r="AA162" i="23"/>
  <c r="AA164" i="23"/>
  <c r="X5" i="4"/>
  <c r="X26" i="4"/>
  <c r="M175" i="4" s="1"/>
  <c r="D65" i="4"/>
  <c r="H65" i="4"/>
  <c r="J120" i="4"/>
  <c r="C168" i="4"/>
  <c r="X5" i="6"/>
  <c r="X26" i="6"/>
  <c r="M175" i="6" s="1"/>
  <c r="E65" i="6"/>
  <c r="I65" i="6"/>
  <c r="L149" i="6"/>
  <c r="D333" i="6" s="1"/>
  <c r="E42" i="1" s="1"/>
  <c r="L175" i="6"/>
  <c r="E216" i="6"/>
  <c r="I216" i="6"/>
  <c r="F241" i="6"/>
  <c r="J241" i="6"/>
  <c r="D45" i="7"/>
  <c r="H45" i="7"/>
  <c r="F103" i="7"/>
  <c r="J103" i="7"/>
  <c r="C168" i="7"/>
  <c r="C197" i="7"/>
  <c r="G197" i="7"/>
  <c r="K197" i="7"/>
  <c r="F216" i="7"/>
  <c r="J216" i="7"/>
  <c r="D222" i="7"/>
  <c r="H222" i="7"/>
  <c r="G241" i="7"/>
  <c r="K241" i="7"/>
  <c r="G3" i="8"/>
  <c r="Z4" i="8"/>
  <c r="L313" i="8" s="1"/>
  <c r="G103" i="8"/>
  <c r="D170" i="8"/>
  <c r="H170" i="8"/>
  <c r="K216" i="8"/>
  <c r="C265" i="8"/>
  <c r="I3" i="21"/>
  <c r="H239" i="21"/>
  <c r="J45" i="21"/>
  <c r="T45" i="21" s="1"/>
  <c r="F168" i="21"/>
  <c r="J168" i="21"/>
  <c r="F195" i="21"/>
  <c r="C220" i="21"/>
  <c r="C265" i="21"/>
  <c r="G263" i="21"/>
  <c r="K265" i="21"/>
  <c r="S38" i="14"/>
  <c r="Q63" i="14"/>
  <c r="AA63" i="14" s="1"/>
  <c r="C273" i="8"/>
  <c r="E353" i="8" s="1"/>
  <c r="P49" i="17"/>
  <c r="P45" i="17"/>
  <c r="P41" i="17"/>
  <c r="P46" i="17"/>
  <c r="P42" i="17"/>
  <c r="P38" i="17"/>
  <c r="P48" i="17"/>
  <c r="P44" i="17"/>
  <c r="P40" i="17"/>
  <c r="P43" i="17"/>
  <c r="P47" i="17"/>
  <c r="P39" i="17"/>
  <c r="P96" i="17"/>
  <c r="P94" i="17"/>
  <c r="Z94" i="17" s="1"/>
  <c r="P92" i="17"/>
  <c r="Z92" i="17" s="1"/>
  <c r="P90" i="17"/>
  <c r="Z90" i="17" s="1"/>
  <c r="P88" i="17"/>
  <c r="P86" i="17"/>
  <c r="Z86" i="17" s="1"/>
  <c r="P97" i="17"/>
  <c r="Z97" i="17" s="1"/>
  <c r="P95" i="17"/>
  <c r="Z95" i="17" s="1"/>
  <c r="P93" i="17"/>
  <c r="P91" i="17"/>
  <c r="Z91" i="17" s="1"/>
  <c r="P89" i="17"/>
  <c r="Z89" i="17" s="1"/>
  <c r="P87" i="17"/>
  <c r="Z87" i="17" s="1"/>
  <c r="P144" i="17"/>
  <c r="P142" i="17"/>
  <c r="Z142" i="17" s="1"/>
  <c r="P140" i="17"/>
  <c r="Z140" i="17" s="1"/>
  <c r="P138" i="17"/>
  <c r="Z138" i="17" s="1"/>
  <c r="P136" i="17"/>
  <c r="P134" i="17"/>
  <c r="Z134" i="17" s="1"/>
  <c r="P145" i="17"/>
  <c r="Z145" i="17" s="1"/>
  <c r="P143" i="17"/>
  <c r="Z143" i="17" s="1"/>
  <c r="P141" i="17"/>
  <c r="P139" i="17"/>
  <c r="Z139" i="17" s="1"/>
  <c r="P137" i="17"/>
  <c r="Z137" i="17" s="1"/>
  <c r="P135" i="17"/>
  <c r="Z135" i="17" s="1"/>
  <c r="L25" i="17"/>
  <c r="L21" i="17"/>
  <c r="L17" i="17"/>
  <c r="L22" i="17"/>
  <c r="L18" i="17"/>
  <c r="L14" i="17"/>
  <c r="L24" i="17"/>
  <c r="L20" i="17"/>
  <c r="L16" i="17"/>
  <c r="L15" i="17"/>
  <c r="L19" i="17"/>
  <c r="Q36" i="17"/>
  <c r="Q32" i="17"/>
  <c r="Q28" i="17"/>
  <c r="Q37" i="17"/>
  <c r="Q33" i="17"/>
  <c r="Q29" i="17"/>
  <c r="Q35" i="17"/>
  <c r="Q31" i="17"/>
  <c r="Q27" i="17"/>
  <c r="Q34" i="17"/>
  <c r="Q30" i="17"/>
  <c r="Q26" i="17"/>
  <c r="K60" i="17"/>
  <c r="U60" i="17" s="1"/>
  <c r="K58" i="17"/>
  <c r="U58" i="17" s="1"/>
  <c r="K56" i="17"/>
  <c r="U56" i="17" s="1"/>
  <c r="K54" i="17"/>
  <c r="U54" i="17" s="1"/>
  <c r="K52" i="17"/>
  <c r="U52" i="17" s="1"/>
  <c r="K50" i="17"/>
  <c r="K55" i="17"/>
  <c r="U55" i="17" s="1"/>
  <c r="K61" i="17"/>
  <c r="U61" i="17" s="1"/>
  <c r="K53" i="17"/>
  <c r="U53" i="17" s="1"/>
  <c r="K57" i="17"/>
  <c r="K59" i="17"/>
  <c r="U59" i="17" s="1"/>
  <c r="K51" i="17"/>
  <c r="U51" i="17" s="1"/>
  <c r="P72" i="17"/>
  <c r="P70" i="17"/>
  <c r="P68" i="17"/>
  <c r="Z68" i="17" s="1"/>
  <c r="P66" i="17"/>
  <c r="Z66" i="17" s="1"/>
  <c r="P64" i="17"/>
  <c r="Z64" i="17" s="1"/>
  <c r="P62" i="17"/>
  <c r="P73" i="17"/>
  <c r="Z73" i="17" s="1"/>
  <c r="P71" i="17"/>
  <c r="Z71" i="17" s="1"/>
  <c r="P69" i="17"/>
  <c r="Z69" i="17" s="1"/>
  <c r="P67" i="17"/>
  <c r="P65" i="17"/>
  <c r="Z65" i="17" s="1"/>
  <c r="P63" i="17"/>
  <c r="Z63" i="17" s="1"/>
  <c r="O108" i="17"/>
  <c r="Y108" i="17" s="1"/>
  <c r="O106" i="17"/>
  <c r="Y106" i="17" s="1"/>
  <c r="O104" i="17"/>
  <c r="Y104" i="17" s="1"/>
  <c r="O102" i="17"/>
  <c r="Y102" i="17" s="1"/>
  <c r="O103" i="17"/>
  <c r="Y103" i="17" s="1"/>
  <c r="O100" i="17"/>
  <c r="Y100" i="17" s="1"/>
  <c r="O98" i="17"/>
  <c r="Y98" i="17" s="1"/>
  <c r="O109" i="17"/>
  <c r="Y109" i="17" s="1"/>
  <c r="O101" i="17"/>
  <c r="Y101" i="17" s="1"/>
  <c r="O105" i="17"/>
  <c r="Y105" i="17" s="1"/>
  <c r="O99" i="17"/>
  <c r="Y99" i="17" s="1"/>
  <c r="O107" i="17"/>
  <c r="Y107" i="17" s="1"/>
  <c r="N145" i="17"/>
  <c r="N143" i="17"/>
  <c r="N141" i="17"/>
  <c r="X141" i="17" s="1"/>
  <c r="N139" i="17"/>
  <c r="X139" i="17" s="1"/>
  <c r="N137" i="17"/>
  <c r="X137" i="17" s="1"/>
  <c r="N135" i="17"/>
  <c r="N144" i="17"/>
  <c r="X144" i="17" s="1"/>
  <c r="N142" i="17"/>
  <c r="N140" i="17"/>
  <c r="X140" i="17" s="1"/>
  <c r="N138" i="17"/>
  <c r="N136" i="17"/>
  <c r="X136" i="17" s="1"/>
  <c r="N134" i="17"/>
  <c r="X134" i="17" s="1"/>
  <c r="AC156" i="17"/>
  <c r="AC154" i="17"/>
  <c r="AC152" i="17"/>
  <c r="AC148" i="17"/>
  <c r="AC153" i="17"/>
  <c r="AC155" i="17"/>
  <c r="AC147" i="17"/>
  <c r="AC149" i="17"/>
  <c r="AC157" i="17"/>
  <c r="W181" i="17"/>
  <c r="W179" i="17"/>
  <c r="W177" i="17"/>
  <c r="W175" i="17"/>
  <c r="W173" i="17"/>
  <c r="W176" i="17"/>
  <c r="W174" i="17"/>
  <c r="W172" i="17"/>
  <c r="W171" i="17"/>
  <c r="W170" i="17"/>
  <c r="E85" i="8"/>
  <c r="K121" i="21"/>
  <c r="F62" i="21"/>
  <c r="K62" i="21"/>
  <c r="U62" i="21" s="1"/>
  <c r="R13" i="23"/>
  <c r="R9" i="23"/>
  <c r="R5" i="23"/>
  <c r="R10" i="23"/>
  <c r="R6" i="23"/>
  <c r="R2" i="23"/>
  <c r="R12" i="23"/>
  <c r="R8" i="23"/>
  <c r="R4" i="23"/>
  <c r="R7" i="23"/>
  <c r="R11" i="23"/>
  <c r="R3" i="23"/>
  <c r="R60" i="23"/>
  <c r="AB60" i="23" s="1"/>
  <c r="R58" i="23"/>
  <c r="AB58" i="23" s="1"/>
  <c r="R56" i="23"/>
  <c r="AB56" i="23" s="1"/>
  <c r="R54" i="23"/>
  <c r="R52" i="23"/>
  <c r="AB52" i="23" s="1"/>
  <c r="R50" i="23"/>
  <c r="R61" i="23"/>
  <c r="AB61" i="23" s="1"/>
  <c r="R59" i="23"/>
  <c r="R57" i="23"/>
  <c r="R55" i="23"/>
  <c r="AB55" i="23" s="1"/>
  <c r="R53" i="23"/>
  <c r="R51" i="23"/>
  <c r="R109" i="23"/>
  <c r="AB109" i="23" s="1"/>
  <c r="R107" i="23"/>
  <c r="AB107" i="23" s="1"/>
  <c r="R105" i="23"/>
  <c r="AB105" i="23" s="1"/>
  <c r="R103" i="23"/>
  <c r="R101" i="23"/>
  <c r="R99" i="23"/>
  <c r="AB99" i="23" s="1"/>
  <c r="R108" i="23"/>
  <c r="AB108" i="23" s="1"/>
  <c r="R106" i="23"/>
  <c r="R104" i="23"/>
  <c r="AB104" i="23" s="1"/>
  <c r="R102" i="23"/>
  <c r="AB102" i="23" s="1"/>
  <c r="R100" i="23"/>
  <c r="AB100" i="23" s="1"/>
  <c r="R98" i="23"/>
  <c r="AB157" i="23"/>
  <c r="AB155" i="23"/>
  <c r="AB147" i="23"/>
  <c r="AB156" i="23"/>
  <c r="AB152" i="23"/>
  <c r="AB150" i="23"/>
  <c r="L11" i="23"/>
  <c r="L7" i="23"/>
  <c r="L3" i="23"/>
  <c r="L12" i="23"/>
  <c r="L8" i="23"/>
  <c r="L4" i="23"/>
  <c r="L10" i="23"/>
  <c r="L6" i="23"/>
  <c r="L2" i="23"/>
  <c r="L13" i="23"/>
  <c r="L9" i="23"/>
  <c r="L5" i="23"/>
  <c r="Q22" i="23"/>
  <c r="Q18" i="23"/>
  <c r="Q14" i="23"/>
  <c r="Q23" i="23"/>
  <c r="Q19" i="23"/>
  <c r="Q15" i="23"/>
  <c r="Q25" i="23"/>
  <c r="Q21" i="23"/>
  <c r="Q17" i="23"/>
  <c r="Q16" i="23"/>
  <c r="Q20" i="23"/>
  <c r="Q24" i="23"/>
  <c r="K48" i="23"/>
  <c r="K44" i="23"/>
  <c r="K40" i="23"/>
  <c r="K49" i="23"/>
  <c r="K45" i="23"/>
  <c r="K41" i="23"/>
  <c r="K47" i="23"/>
  <c r="K43" i="23"/>
  <c r="K39" i="23"/>
  <c r="K38" i="23"/>
  <c r="K42" i="23"/>
  <c r="K46" i="23"/>
  <c r="P61" i="23"/>
  <c r="Z61" i="23" s="1"/>
  <c r="P59" i="23"/>
  <c r="Z59" i="23" s="1"/>
  <c r="P57" i="23"/>
  <c r="P55" i="23"/>
  <c r="Z55" i="23" s="1"/>
  <c r="P53" i="23"/>
  <c r="Z53" i="23" s="1"/>
  <c r="P51" i="23"/>
  <c r="Z51" i="23" s="1"/>
  <c r="P60" i="23"/>
  <c r="Z60" i="23" s="1"/>
  <c r="P58" i="23"/>
  <c r="P56" i="23"/>
  <c r="Z56" i="23" s="1"/>
  <c r="P54" i="23"/>
  <c r="Z54" i="23" s="1"/>
  <c r="P52" i="23"/>
  <c r="P50" i="23"/>
  <c r="O96" i="23"/>
  <c r="Y96" i="23" s="1"/>
  <c r="O94" i="23"/>
  <c r="O92" i="23"/>
  <c r="Y92" i="23" s="1"/>
  <c r="O90" i="23"/>
  <c r="Y90" i="23" s="1"/>
  <c r="O88" i="23"/>
  <c r="Y88" i="23" s="1"/>
  <c r="O86" i="23"/>
  <c r="O95" i="23"/>
  <c r="Y95" i="23" s="1"/>
  <c r="O87" i="23"/>
  <c r="O93" i="23"/>
  <c r="Y93" i="23" s="1"/>
  <c r="O97" i="23"/>
  <c r="Y97" i="23" s="1"/>
  <c r="O89" i="23"/>
  <c r="Y89" i="23" s="1"/>
  <c r="O91" i="23"/>
  <c r="Y91" i="23" s="1"/>
  <c r="N133" i="23"/>
  <c r="X133" i="23" s="1"/>
  <c r="N131" i="23"/>
  <c r="X131" i="23" s="1"/>
  <c r="N129" i="23"/>
  <c r="X129" i="23" s="1"/>
  <c r="N127" i="23"/>
  <c r="X127" i="23" s="1"/>
  <c r="N125" i="23"/>
  <c r="N123" i="23"/>
  <c r="X123" i="23" s="1"/>
  <c r="N132" i="23"/>
  <c r="X132" i="23" s="1"/>
  <c r="N130" i="23"/>
  <c r="N128" i="23"/>
  <c r="X128" i="23" s="1"/>
  <c r="N126" i="23"/>
  <c r="X126" i="23" s="1"/>
  <c r="N124" i="23"/>
  <c r="X124" i="23" s="1"/>
  <c r="N122" i="23"/>
  <c r="S144" i="23"/>
  <c r="AC144" i="23" s="1"/>
  <c r="S142" i="23"/>
  <c r="AC142" i="23" s="1"/>
  <c r="S140" i="23"/>
  <c r="AC140" i="23" s="1"/>
  <c r="S138" i="23"/>
  <c r="AC138" i="23" s="1"/>
  <c r="S136" i="23"/>
  <c r="AC136" i="23" s="1"/>
  <c r="S134" i="23"/>
  <c r="AC134" i="23" s="1"/>
  <c r="S145" i="23"/>
  <c r="AC145" i="23" s="1"/>
  <c r="S137" i="23"/>
  <c r="AC137" i="23" s="1"/>
  <c r="S143" i="23"/>
  <c r="S135" i="23"/>
  <c r="AC135" i="23" s="1"/>
  <c r="S139" i="23"/>
  <c r="AC139" i="23" s="1"/>
  <c r="S141" i="23"/>
  <c r="AC141" i="23" s="1"/>
  <c r="W169" i="23"/>
  <c r="W167" i="23"/>
  <c r="W165" i="23"/>
  <c r="W163" i="23"/>
  <c r="W161" i="23"/>
  <c r="W159" i="23"/>
  <c r="W166" i="23"/>
  <c r="W158" i="23"/>
  <c r="W168" i="23"/>
  <c r="W160" i="23"/>
  <c r="W162" i="23"/>
  <c r="AB181" i="23"/>
  <c r="AB179" i="23"/>
  <c r="AB177" i="23"/>
  <c r="AB175" i="23"/>
  <c r="AB173" i="23"/>
  <c r="AB180" i="23"/>
  <c r="AB178" i="23"/>
  <c r="AB176" i="23"/>
  <c r="AB170" i="23"/>
  <c r="C264" i="21"/>
  <c r="F265" i="5"/>
  <c r="J265" i="5"/>
  <c r="C65" i="4"/>
  <c r="C84" i="4" s="1"/>
  <c r="G65" i="4"/>
  <c r="E123" i="4"/>
  <c r="E265" i="4"/>
  <c r="I265" i="4"/>
  <c r="D65" i="6"/>
  <c r="D216" i="6"/>
  <c r="H216" i="6"/>
  <c r="E241" i="6"/>
  <c r="D265" i="6"/>
  <c r="H265" i="6"/>
  <c r="C45" i="7"/>
  <c r="G45" i="7"/>
  <c r="K45" i="7"/>
  <c r="E103" i="7"/>
  <c r="F197" i="7"/>
  <c r="J197" i="7"/>
  <c r="E216" i="7"/>
  <c r="I216" i="7"/>
  <c r="C222" i="7"/>
  <c r="G222" i="7"/>
  <c r="F241" i="7"/>
  <c r="E265" i="7"/>
  <c r="I265" i="7"/>
  <c r="I45" i="8"/>
  <c r="C103" i="8"/>
  <c r="C120" i="8"/>
  <c r="L120" i="8" s="1"/>
  <c r="C350" i="8" s="1"/>
  <c r="G39" i="1" s="1"/>
  <c r="L149" i="8"/>
  <c r="D333" i="8" s="1"/>
  <c r="G42" i="1" s="1"/>
  <c r="G168" i="8"/>
  <c r="K168" i="8"/>
  <c r="G216" i="8"/>
  <c r="H238" i="8"/>
  <c r="E267" i="8"/>
  <c r="I267" i="8"/>
  <c r="G55" i="3"/>
  <c r="G60" i="3"/>
  <c r="F45" i="21"/>
  <c r="P45" i="21" s="1"/>
  <c r="J65" i="21"/>
  <c r="J85" i="21" s="1"/>
  <c r="E168" i="21"/>
  <c r="I168" i="21"/>
  <c r="F263" i="21"/>
  <c r="R31" i="14"/>
  <c r="K94" i="14"/>
  <c r="U94" i="14" s="1"/>
  <c r="I265" i="21"/>
  <c r="I263" i="21"/>
  <c r="E168" i="8"/>
  <c r="I168" i="8"/>
  <c r="D169" i="8"/>
  <c r="H169" i="8"/>
  <c r="C170" i="8"/>
  <c r="G170" i="8"/>
  <c r="K170" i="8"/>
  <c r="D265" i="8"/>
  <c r="H265" i="8"/>
  <c r="C271" i="21"/>
  <c r="E348" i="21" s="1"/>
  <c r="E24" i="21"/>
  <c r="C45" i="21"/>
  <c r="G45" i="21"/>
  <c r="Q45" i="21" s="1"/>
  <c r="K45" i="21"/>
  <c r="U45" i="21" s="1"/>
  <c r="F101" i="21"/>
  <c r="J101" i="21"/>
  <c r="F166" i="21"/>
  <c r="J166" i="21"/>
  <c r="E167" i="21"/>
  <c r="I167" i="21"/>
  <c r="D168" i="21"/>
  <c r="H168" i="21"/>
  <c r="L173" i="21"/>
  <c r="F214" i="21"/>
  <c r="J214" i="21"/>
  <c r="G239" i="21"/>
  <c r="K239" i="21"/>
  <c r="E265" i="21"/>
  <c r="L292" i="21"/>
  <c r="P57" i="10"/>
  <c r="P53" i="10"/>
  <c r="P49" i="10"/>
  <c r="P45" i="10"/>
  <c r="P41" i="10"/>
  <c r="P37" i="10"/>
  <c r="P33" i="10"/>
  <c r="P29" i="10"/>
  <c r="P25" i="10"/>
  <c r="P21" i="10"/>
  <c r="P17" i="10"/>
  <c r="P13" i="10"/>
  <c r="P9" i="10"/>
  <c r="P5" i="10"/>
  <c r="P204" i="10"/>
  <c r="P203" i="10"/>
  <c r="X204" i="10" s="1"/>
  <c r="P202" i="10"/>
  <c r="P201" i="10"/>
  <c r="P200" i="10"/>
  <c r="P199" i="10"/>
  <c r="P198" i="10"/>
  <c r="P197" i="10"/>
  <c r="P196" i="10"/>
  <c r="P195" i="10"/>
  <c r="P194" i="10"/>
  <c r="P193" i="10"/>
  <c r="P192" i="10"/>
  <c r="P191" i="10"/>
  <c r="P190" i="10"/>
  <c r="P189" i="10"/>
  <c r="P188" i="10"/>
  <c r="P187" i="10"/>
  <c r="P186" i="10"/>
  <c r="P185" i="10"/>
  <c r="P184" i="10"/>
  <c r="P183" i="10"/>
  <c r="P182" i="10"/>
  <c r="P181" i="10"/>
  <c r="P180" i="10"/>
  <c r="P179" i="10"/>
  <c r="P178" i="10"/>
  <c r="P177" i="10"/>
  <c r="P176" i="10"/>
  <c r="P175" i="10"/>
  <c r="P174" i="10"/>
  <c r="P173" i="10"/>
  <c r="P172" i="10"/>
  <c r="P171" i="10"/>
  <c r="P170" i="10"/>
  <c r="P169" i="10"/>
  <c r="P168" i="10"/>
  <c r="P167" i="10"/>
  <c r="P166" i="10"/>
  <c r="P165" i="10"/>
  <c r="P164" i="10"/>
  <c r="P163" i="10"/>
  <c r="P162" i="10"/>
  <c r="P161" i="10"/>
  <c r="P160" i="10"/>
  <c r="P159" i="10"/>
  <c r="P158" i="10"/>
  <c r="P157" i="10"/>
  <c r="P156" i="10"/>
  <c r="P155" i="10"/>
  <c r="P154" i="10"/>
  <c r="P153" i="10"/>
  <c r="P152" i="10"/>
  <c r="P151" i="10"/>
  <c r="P150" i="10"/>
  <c r="P149" i="10"/>
  <c r="P148" i="10"/>
  <c r="P147" i="10"/>
  <c r="P146" i="10"/>
  <c r="P145" i="10"/>
  <c r="P144" i="10"/>
  <c r="P143" i="10"/>
  <c r="P142" i="10"/>
  <c r="P141" i="10"/>
  <c r="P140" i="10"/>
  <c r="P139" i="10"/>
  <c r="P138" i="10"/>
  <c r="P137" i="10"/>
  <c r="P136" i="10"/>
  <c r="P135" i="10"/>
  <c r="P134" i="10"/>
  <c r="P133" i="10"/>
  <c r="P132" i="10"/>
  <c r="P131" i="10"/>
  <c r="P130" i="10"/>
  <c r="P129" i="10"/>
  <c r="P128" i="10"/>
  <c r="P127" i="10"/>
  <c r="P126" i="10"/>
  <c r="P125" i="10"/>
  <c r="P124" i="10"/>
  <c r="P123" i="10"/>
  <c r="P122" i="10"/>
  <c r="P121" i="10"/>
  <c r="P120" i="10"/>
  <c r="P119" i="10"/>
  <c r="P118" i="10"/>
  <c r="P117" i="10"/>
  <c r="P116" i="10"/>
  <c r="P115" i="10"/>
  <c r="P114" i="10"/>
  <c r="P113" i="10"/>
  <c r="P112" i="10"/>
  <c r="P111" i="10"/>
  <c r="P110" i="10"/>
  <c r="P109" i="10"/>
  <c r="P108" i="10"/>
  <c r="P107" i="10"/>
  <c r="P106" i="10"/>
  <c r="P105" i="10"/>
  <c r="P104" i="10"/>
  <c r="P103" i="10"/>
  <c r="P102" i="10"/>
  <c r="P101" i="10"/>
  <c r="P100" i="10"/>
  <c r="P99" i="10"/>
  <c r="P98" i="10"/>
  <c r="P97" i="10"/>
  <c r="P96" i="10"/>
  <c r="P95" i="10"/>
  <c r="P94" i="10"/>
  <c r="P93" i="10"/>
  <c r="P92" i="10"/>
  <c r="P91" i="10"/>
  <c r="P90" i="10"/>
  <c r="P89" i="10"/>
  <c r="P88" i="10"/>
  <c r="P87" i="10"/>
  <c r="P86" i="10"/>
  <c r="P85" i="10"/>
  <c r="P84" i="10"/>
  <c r="P83" i="10"/>
  <c r="P82" i="10"/>
  <c r="P81" i="10"/>
  <c r="P80" i="10"/>
  <c r="P79" i="10"/>
  <c r="P78" i="10"/>
  <c r="P77" i="10"/>
  <c r="P76" i="10"/>
  <c r="P75" i="10"/>
  <c r="P74" i="10"/>
  <c r="P73" i="10"/>
  <c r="P72" i="10"/>
  <c r="P71" i="10"/>
  <c r="P70" i="10"/>
  <c r="P69" i="10"/>
  <c r="P68" i="10"/>
  <c r="P67" i="10"/>
  <c r="P66" i="10"/>
  <c r="P65" i="10"/>
  <c r="P64" i="10"/>
  <c r="P63" i="10"/>
  <c r="P62" i="10"/>
  <c r="P56" i="10"/>
  <c r="P52" i="10"/>
  <c r="P48" i="10"/>
  <c r="P44" i="10"/>
  <c r="P40" i="10"/>
  <c r="P36" i="10"/>
  <c r="P32" i="10"/>
  <c r="P28" i="10"/>
  <c r="P24" i="10"/>
  <c r="P20" i="10"/>
  <c r="P16" i="10"/>
  <c r="P12" i="10"/>
  <c r="P8" i="10"/>
  <c r="P4" i="10"/>
  <c r="P58" i="10"/>
  <c r="P54" i="10"/>
  <c r="P50" i="10"/>
  <c r="P46" i="10"/>
  <c r="P42" i="10"/>
  <c r="P38" i="10"/>
  <c r="P34" i="10"/>
  <c r="P30" i="10"/>
  <c r="P26" i="10"/>
  <c r="P22" i="10"/>
  <c r="P18" i="10"/>
  <c r="P14" i="10"/>
  <c r="P10" i="10"/>
  <c r="P6" i="10"/>
  <c r="P2" i="10"/>
  <c r="C168" i="8"/>
  <c r="X5" i="21"/>
  <c r="E45" i="21"/>
  <c r="O45" i="21" s="1"/>
  <c r="I45" i="21"/>
  <c r="S45" i="21" s="1"/>
  <c r="D101" i="21"/>
  <c r="H101" i="21"/>
  <c r="D214" i="21"/>
  <c r="H214" i="21"/>
  <c r="E239" i="21"/>
  <c r="I239" i="21"/>
  <c r="J265" i="21"/>
  <c r="J263" i="21"/>
  <c r="E265" i="8"/>
  <c r="I265" i="8"/>
  <c r="D45" i="21"/>
  <c r="N45" i="21" s="1"/>
  <c r="H45" i="21"/>
  <c r="R45" i="21" s="1"/>
  <c r="C101" i="21"/>
  <c r="G101" i="21"/>
  <c r="G214" i="21"/>
  <c r="K214" i="21"/>
  <c r="D239" i="21"/>
  <c r="F265" i="21"/>
  <c r="C263" i="21"/>
  <c r="M205" i="10"/>
  <c r="Q205" i="10"/>
  <c r="Y205" i="10" s="1"/>
  <c r="V195" i="10"/>
  <c r="Z195" i="10"/>
  <c r="O205" i="10"/>
  <c r="O170" i="10"/>
  <c r="O171" i="10"/>
  <c r="O172" i="10"/>
  <c r="O173" i="10"/>
  <c r="O174" i="10"/>
  <c r="O175" i="10"/>
  <c r="O176" i="10"/>
  <c r="O177" i="10"/>
  <c r="O178" i="10"/>
  <c r="O179" i="10"/>
  <c r="O180" i="10"/>
  <c r="O181" i="10"/>
  <c r="O182" i="10"/>
  <c r="O183" i="10"/>
  <c r="O184" i="10"/>
  <c r="O185" i="10"/>
  <c r="O186" i="10"/>
  <c r="O187" i="10"/>
  <c r="O188" i="10"/>
  <c r="O189" i="10"/>
  <c r="O190" i="10"/>
  <c r="O191" i="10"/>
  <c r="O192" i="10"/>
  <c r="O193" i="10"/>
  <c r="O194" i="10"/>
  <c r="O195" i="10"/>
  <c r="O196" i="10"/>
  <c r="O197" i="10"/>
  <c r="O198" i="10"/>
  <c r="O199" i="10"/>
  <c r="W200" i="10" s="1"/>
  <c r="O200" i="10"/>
  <c r="O201" i="10"/>
  <c r="O202" i="10"/>
  <c r="O203" i="10"/>
  <c r="O204" i="10"/>
  <c r="S210" i="10"/>
  <c r="S206" i="10"/>
  <c r="S195" i="10"/>
  <c r="S196" i="10"/>
  <c r="S197" i="10"/>
  <c r="S198" i="10"/>
  <c r="S199" i="10"/>
  <c r="U199" i="10"/>
  <c r="Y199" i="10"/>
  <c r="S200" i="10"/>
  <c r="S201" i="10"/>
  <c r="U201" i="10"/>
  <c r="Y201" i="10"/>
  <c r="S202" i="10"/>
  <c r="S204" i="10"/>
  <c r="U204" i="10"/>
  <c r="U205" i="10"/>
  <c r="S205" i="10"/>
  <c r="X201" i="10"/>
  <c r="V202" i="10"/>
  <c r="Z202" i="10"/>
  <c r="S208" i="10"/>
  <c r="T195" i="10"/>
  <c r="T196" i="10"/>
  <c r="T197" i="10"/>
  <c r="T198" i="10"/>
  <c r="T199" i="10"/>
  <c r="T200" i="10"/>
  <c r="T201" i="10"/>
  <c r="T202" i="10"/>
  <c r="T204" i="10"/>
  <c r="I58" i="10"/>
  <c r="R59" i="10"/>
  <c r="I50" i="23"/>
  <c r="I49" i="23"/>
  <c r="I50" i="17"/>
  <c r="I49" i="17"/>
  <c r="X49" i="17" s="1"/>
  <c r="I50" i="16"/>
  <c r="I49" i="16"/>
  <c r="Z49" i="16" s="1"/>
  <c r="I50" i="14"/>
  <c r="I49" i="14"/>
  <c r="X49" i="14" s="1"/>
  <c r="I50" i="15"/>
  <c r="I49" i="15"/>
  <c r="Y49" i="15" s="1"/>
  <c r="I50" i="13"/>
  <c r="I49" i="13"/>
  <c r="AC49" i="13" s="1"/>
  <c r="I50" i="12"/>
  <c r="I49" i="12"/>
  <c r="R61" i="10"/>
  <c r="Z196" i="10"/>
  <c r="U198" i="10"/>
  <c r="V198" i="10"/>
  <c r="Z198" i="10"/>
  <c r="U200" i="10"/>
  <c r="V200" i="10"/>
  <c r="Z200" i="10"/>
  <c r="U202" i="10"/>
  <c r="S203" i="10"/>
  <c r="I48" i="23"/>
  <c r="I48" i="17"/>
  <c r="X48" i="17" s="1"/>
  <c r="I48" i="16"/>
  <c r="I48" i="14"/>
  <c r="I48" i="15"/>
  <c r="I48" i="13"/>
  <c r="I48" i="12"/>
  <c r="R60" i="10"/>
  <c r="T203" i="10"/>
  <c r="V203" i="10"/>
  <c r="Z203" i="10"/>
  <c r="Y204" i="10"/>
  <c r="P210" i="10"/>
  <c r="N210" i="10"/>
  <c r="L210" i="10"/>
  <c r="Q209" i="10"/>
  <c r="O209" i="10"/>
  <c r="M209" i="10"/>
  <c r="P208" i="10"/>
  <c r="N208" i="10"/>
  <c r="L208" i="10"/>
  <c r="Q207" i="10"/>
  <c r="O207" i="10"/>
  <c r="M207" i="10"/>
  <c r="P206" i="10"/>
  <c r="N206" i="10"/>
  <c r="L206" i="10"/>
  <c r="O211" i="10"/>
  <c r="U203" i="10"/>
  <c r="Y203" i="10"/>
  <c r="Y210" i="10"/>
  <c r="O210" i="10"/>
  <c r="M210" i="10"/>
  <c r="P209" i="10"/>
  <c r="N209" i="10"/>
  <c r="V209" i="10" s="1"/>
  <c r="L209" i="10"/>
  <c r="Q208" i="10"/>
  <c r="Y208" i="10" s="1"/>
  <c r="O208" i="10"/>
  <c r="M208" i="10"/>
  <c r="U208" i="10" s="1"/>
  <c r="P207" i="10"/>
  <c r="N207" i="10"/>
  <c r="V207" i="10" s="1"/>
  <c r="L207" i="10"/>
  <c r="Q206" i="10"/>
  <c r="O206" i="10"/>
  <c r="W206" i="10" s="1"/>
  <c r="M206" i="10"/>
  <c r="P205" i="10"/>
  <c r="N205" i="10"/>
  <c r="L205" i="10"/>
  <c r="T205" i="10" s="1"/>
  <c r="Z204" i="10"/>
  <c r="S211" i="10"/>
  <c r="P211" i="10"/>
  <c r="Y196" i="10"/>
  <c r="Y200" i="10"/>
  <c r="Y202" i="10"/>
  <c r="Y195" i="10"/>
  <c r="K257" i="10"/>
  <c r="K259" i="10"/>
  <c r="K261" i="10"/>
  <c r="K263" i="10"/>
  <c r="F175" i="4"/>
  <c r="J175" i="4"/>
  <c r="F175" i="7"/>
  <c r="J175" i="7"/>
  <c r="F175" i="8"/>
  <c r="J175" i="8"/>
  <c r="D175" i="4"/>
  <c r="H175" i="4"/>
  <c r="L175" i="4"/>
  <c r="D175" i="7"/>
  <c r="H175" i="7"/>
  <c r="L175" i="7"/>
  <c r="D175" i="8"/>
  <c r="H175" i="8"/>
  <c r="L175" i="8"/>
  <c r="AB74" i="12"/>
  <c r="X76" i="12"/>
  <c r="AB76" i="12"/>
  <c r="X77" i="12"/>
  <c r="AB78" i="12"/>
  <c r="AB79" i="12"/>
  <c r="AB80" i="12"/>
  <c r="AB81" i="12"/>
  <c r="X82" i="12"/>
  <c r="AB82" i="12"/>
  <c r="AB84" i="12"/>
  <c r="X85" i="12"/>
  <c r="Z87" i="12"/>
  <c r="AA51" i="12"/>
  <c r="AA54" i="12"/>
  <c r="AA55" i="12"/>
  <c r="AA56" i="12"/>
  <c r="AA57" i="12"/>
  <c r="AA58" i="12"/>
  <c r="AA59" i="12"/>
  <c r="AA60" i="12"/>
  <c r="AA62" i="12"/>
  <c r="AA63" i="12"/>
  <c r="AA65" i="12"/>
  <c r="AA66" i="12"/>
  <c r="AA68" i="12"/>
  <c r="AA70" i="12"/>
  <c r="AA71" i="12"/>
  <c r="AA73" i="12"/>
  <c r="AC75" i="12"/>
  <c r="AC76" i="12"/>
  <c r="AC78" i="12"/>
  <c r="AC81" i="12"/>
  <c r="AC83" i="12"/>
  <c r="U86" i="12"/>
  <c r="Y86" i="12"/>
  <c r="U89" i="12"/>
  <c r="AC89" i="12"/>
  <c r="Y91" i="12"/>
  <c r="U92" i="12"/>
  <c r="AC92" i="12"/>
  <c r="U93" i="12"/>
  <c r="U94" i="12"/>
  <c r="Y94" i="12"/>
  <c r="U96" i="12"/>
  <c r="U97" i="12"/>
  <c r="AC97" i="12"/>
  <c r="AA98" i="12"/>
  <c r="AA99" i="12"/>
  <c r="AA100" i="12"/>
  <c r="AA102" i="12"/>
  <c r="AA103" i="12"/>
  <c r="AA105" i="12"/>
  <c r="AA106" i="12"/>
  <c r="AA107" i="12"/>
  <c r="AA108" i="12"/>
  <c r="AC112" i="12"/>
  <c r="Y115" i="12"/>
  <c r="AC117" i="12"/>
  <c r="Y118" i="12"/>
  <c r="AC119" i="12"/>
  <c r="AC120" i="12"/>
  <c r="AC122" i="12"/>
  <c r="AC123" i="12"/>
  <c r="AB124" i="12"/>
  <c r="AB125" i="12"/>
  <c r="AC125" i="12"/>
  <c r="AB126" i="12"/>
  <c r="AC127" i="12"/>
  <c r="AC128" i="12"/>
  <c r="AB129" i="12"/>
  <c r="AC130" i="12"/>
  <c r="AB133" i="12"/>
  <c r="AC133" i="12"/>
  <c r="U136" i="12"/>
  <c r="AC136" i="12"/>
  <c r="U137" i="12"/>
  <c r="Y137" i="12"/>
  <c r="AC137" i="12"/>
  <c r="U138" i="12"/>
  <c r="AC139" i="12"/>
  <c r="U140" i="12"/>
  <c r="Y140" i="12"/>
  <c r="AC140" i="12"/>
  <c r="U141" i="12"/>
  <c r="AC141" i="12"/>
  <c r="AC142" i="12"/>
  <c r="U144" i="12"/>
  <c r="AC144" i="12"/>
  <c r="U145" i="12"/>
  <c r="Y145" i="12"/>
  <c r="AC145" i="12"/>
  <c r="AA146" i="12"/>
  <c r="AA147" i="12"/>
  <c r="AA148" i="12"/>
  <c r="AA150" i="12"/>
  <c r="AA151" i="12"/>
  <c r="AA153" i="12"/>
  <c r="AA154" i="12"/>
  <c r="AA155" i="12"/>
  <c r="AA156" i="12"/>
  <c r="AB158" i="12"/>
  <c r="W159" i="12"/>
  <c r="AB160" i="12"/>
  <c r="W160" i="12"/>
  <c r="AB161" i="12"/>
  <c r="AB162" i="12"/>
  <c r="W162" i="12"/>
  <c r="W163" i="12"/>
  <c r="AB165" i="12"/>
  <c r="W165" i="12"/>
  <c r="W167" i="12"/>
  <c r="AB168" i="12"/>
  <c r="W168" i="12"/>
  <c r="AB169" i="12"/>
  <c r="AB170" i="12"/>
  <c r="AB175" i="12"/>
  <c r="AB176" i="12"/>
  <c r="AC179" i="12"/>
  <c r="AC180" i="12"/>
  <c r="E175" i="5"/>
  <c r="G175" i="5"/>
  <c r="I175" i="5"/>
  <c r="K175" i="5"/>
  <c r="E175" i="6"/>
  <c r="G175" i="6"/>
  <c r="I175" i="6"/>
  <c r="K175" i="6"/>
  <c r="E173" i="21"/>
  <c r="G173" i="21"/>
  <c r="I173" i="21"/>
  <c r="K173" i="21"/>
  <c r="AC171" i="12"/>
  <c r="AC174" i="12"/>
  <c r="Z52" i="13"/>
  <c r="Z53" i="13"/>
  <c r="Z56" i="13"/>
  <c r="Z57" i="13"/>
  <c r="Z60" i="13"/>
  <c r="Z61" i="13"/>
  <c r="X64" i="13"/>
  <c r="X65" i="13"/>
  <c r="X68" i="13"/>
  <c r="X69" i="13"/>
  <c r="X72" i="13"/>
  <c r="X73" i="13"/>
  <c r="AB74" i="13"/>
  <c r="AB75" i="13"/>
  <c r="AB77" i="13"/>
  <c r="AB78" i="13"/>
  <c r="AB79" i="13"/>
  <c r="AB80" i="13"/>
  <c r="AB82" i="13"/>
  <c r="AB83" i="13"/>
  <c r="AB85" i="13"/>
  <c r="Z88" i="13"/>
  <c r="Z93" i="13"/>
  <c r="Z96" i="13"/>
  <c r="V100" i="13"/>
  <c r="V101" i="13"/>
  <c r="V102" i="13"/>
  <c r="V104" i="13"/>
  <c r="V105" i="13"/>
  <c r="V108" i="13"/>
  <c r="V109" i="13"/>
  <c r="AB110" i="13"/>
  <c r="AB114" i="13"/>
  <c r="AB115" i="13"/>
  <c r="X122" i="13"/>
  <c r="X123" i="13"/>
  <c r="X125" i="13"/>
  <c r="X126" i="13"/>
  <c r="X127" i="13"/>
  <c r="X128" i="13"/>
  <c r="X130" i="13"/>
  <c r="X131" i="13"/>
  <c r="X133" i="13"/>
  <c r="V136" i="13"/>
  <c r="V137" i="13"/>
  <c r="V139" i="13"/>
  <c r="V140" i="13"/>
  <c r="V141" i="13"/>
  <c r="V144" i="13"/>
  <c r="V145" i="13"/>
  <c r="Z148" i="13"/>
  <c r="Z149" i="13"/>
  <c r="Z152" i="13"/>
  <c r="Z153" i="13"/>
  <c r="Z156" i="13"/>
  <c r="Z157" i="13"/>
  <c r="X161" i="13"/>
  <c r="X163" i="13"/>
  <c r="X164" i="13"/>
  <c r="X169" i="13"/>
  <c r="AB170" i="13"/>
  <c r="AB171" i="13"/>
  <c r="AB173" i="13"/>
  <c r="AB174" i="13"/>
  <c r="AB175" i="13"/>
  <c r="AB176" i="13"/>
  <c r="AB178" i="13"/>
  <c r="AB179" i="13"/>
  <c r="AC48" i="16"/>
  <c r="AA51" i="16"/>
  <c r="AA52" i="16"/>
  <c r="Y53" i="16"/>
  <c r="AC53" i="16"/>
  <c r="Y54" i="16"/>
  <c r="U55" i="16"/>
  <c r="Y55" i="16"/>
  <c r="U56" i="16"/>
  <c r="AC56" i="16"/>
  <c r="U59" i="16"/>
  <c r="AA59" i="16"/>
  <c r="AC59" i="16"/>
  <c r="AA60" i="16"/>
  <c r="AC60" i="16"/>
  <c r="AA63" i="16"/>
  <c r="AB66" i="16"/>
  <c r="AA66" i="16"/>
  <c r="AB69" i="16"/>
  <c r="W72" i="16"/>
  <c r="W75" i="16"/>
  <c r="AB76" i="16"/>
  <c r="AA76" i="16"/>
  <c r="AB77" i="16"/>
  <c r="W79" i="16"/>
  <c r="AA79" i="16"/>
  <c r="AA81" i="16"/>
  <c r="AC81" i="16"/>
  <c r="AC82" i="16"/>
  <c r="W83" i="16"/>
  <c r="AB86" i="16"/>
  <c r="AB91" i="16"/>
  <c r="U92" i="16"/>
  <c r="AB94" i="16"/>
  <c r="U94" i="16"/>
  <c r="AB95" i="16"/>
  <c r="Y97" i="16"/>
  <c r="AA99" i="16"/>
  <c r="U101" i="16"/>
  <c r="AC101" i="16"/>
  <c r="AA102" i="16"/>
  <c r="AC103" i="16"/>
  <c r="U104" i="16"/>
  <c r="Y104" i="16"/>
  <c r="AC104" i="16"/>
  <c r="U106" i="16"/>
  <c r="Y107" i="16"/>
  <c r="AA107" i="16"/>
  <c r="Y108" i="16"/>
  <c r="U109" i="16"/>
  <c r="AC109" i="16"/>
  <c r="AB110" i="16"/>
  <c r="W110" i="16"/>
  <c r="AB113" i="16"/>
  <c r="AA115" i="16"/>
  <c r="AA116" i="16"/>
  <c r="AB117" i="16"/>
  <c r="AB118" i="16"/>
  <c r="W118" i="16"/>
  <c r="AB119" i="16"/>
  <c r="W119" i="16"/>
  <c r="AC122" i="16"/>
  <c r="W123" i="16"/>
  <c r="AC123" i="16"/>
  <c r="U140" i="23"/>
  <c r="U136" i="23"/>
  <c r="U92" i="23"/>
  <c r="U86" i="23"/>
  <c r="U152" i="17"/>
  <c r="U145" i="23"/>
  <c r="U141" i="23"/>
  <c r="U137" i="23"/>
  <c r="U93" i="23"/>
  <c r="U89" i="23"/>
  <c r="U157" i="17"/>
  <c r="U153" i="17"/>
  <c r="U151" i="17"/>
  <c r="U149" i="17"/>
  <c r="U57" i="17"/>
  <c r="U179" i="15"/>
  <c r="U178" i="15"/>
  <c r="U175" i="15"/>
  <c r="U145" i="15"/>
  <c r="U138" i="15"/>
  <c r="U135" i="15"/>
  <c r="U123" i="15"/>
  <c r="U122" i="15"/>
  <c r="U97" i="15"/>
  <c r="U96" i="15"/>
  <c r="U95" i="15"/>
  <c r="U92" i="15"/>
  <c r="U87" i="15"/>
  <c r="U86" i="15"/>
  <c r="U181" i="13"/>
  <c r="U180" i="13"/>
  <c r="U178" i="13"/>
  <c r="U177" i="13"/>
  <c r="U175" i="13"/>
  <c r="U174" i="13"/>
  <c r="U173" i="13"/>
  <c r="U85" i="13"/>
  <c r="U82" i="13"/>
  <c r="U80" i="13"/>
  <c r="U79" i="13"/>
  <c r="U76" i="13"/>
  <c r="W164" i="23"/>
  <c r="W71" i="23"/>
  <c r="W125" i="17"/>
  <c r="W81" i="17"/>
  <c r="W75" i="17"/>
  <c r="W72" i="23"/>
  <c r="W70" i="23"/>
  <c r="W64" i="23"/>
  <c r="W180" i="17"/>
  <c r="W128" i="17"/>
  <c r="W78" i="17"/>
  <c r="W169" i="15"/>
  <c r="W167" i="15"/>
  <c r="W161" i="15"/>
  <c r="W159" i="15"/>
  <c r="W158" i="15"/>
  <c r="W157" i="15"/>
  <c r="W148" i="15"/>
  <c r="W147" i="15"/>
  <c r="W117" i="15"/>
  <c r="W116" i="15"/>
  <c r="W102" i="15"/>
  <c r="W101" i="15"/>
  <c r="W73" i="15"/>
  <c r="W70" i="15"/>
  <c r="W69" i="15"/>
  <c r="W67" i="15"/>
  <c r="W66" i="15"/>
  <c r="W65" i="15"/>
  <c r="W63" i="15"/>
  <c r="W62" i="15"/>
  <c r="W53" i="15"/>
  <c r="W50" i="15"/>
  <c r="W169" i="13"/>
  <c r="W167" i="13"/>
  <c r="W166" i="13"/>
  <c r="W165" i="13"/>
  <c r="W164" i="13"/>
  <c r="W160" i="13"/>
  <c r="W158" i="13"/>
  <c r="W109" i="13"/>
  <c r="W108" i="13"/>
  <c r="W107" i="13"/>
  <c r="W104" i="13"/>
  <c r="W103" i="13"/>
  <c r="W100" i="13"/>
  <c r="W73" i="13"/>
  <c r="W69" i="13"/>
  <c r="W68" i="13"/>
  <c r="W63" i="13"/>
  <c r="Y142" i="23"/>
  <c r="Y140" i="23"/>
  <c r="Y138" i="23"/>
  <c r="Y120" i="23"/>
  <c r="Y112" i="23"/>
  <c r="Y94" i="23"/>
  <c r="Y86" i="23"/>
  <c r="Y152" i="17"/>
  <c r="Y148" i="17"/>
  <c r="Y60" i="17"/>
  <c r="Y58" i="17"/>
  <c r="Y143" i="23"/>
  <c r="Y137" i="23"/>
  <c r="Y113" i="23"/>
  <c r="Y87" i="23"/>
  <c r="Y147" i="17"/>
  <c r="Y51" i="17"/>
  <c r="Y170" i="15"/>
  <c r="Y145" i="15"/>
  <c r="Y139" i="15"/>
  <c r="Y138" i="15"/>
  <c r="Y137" i="15"/>
  <c r="Y131" i="15"/>
  <c r="Y125" i="15"/>
  <c r="Y97" i="15"/>
  <c r="Y96" i="15"/>
  <c r="Y95" i="15"/>
  <c r="Y92" i="15"/>
  <c r="Y91" i="15"/>
  <c r="Y89" i="15"/>
  <c r="Y88" i="15"/>
  <c r="Y87" i="15"/>
  <c r="Y86" i="15"/>
  <c r="Y74" i="15"/>
  <c r="Y96" i="13"/>
  <c r="Y95" i="13"/>
  <c r="Y91" i="13"/>
  <c r="Y90" i="13"/>
  <c r="Y87" i="13"/>
  <c r="Y86" i="13"/>
  <c r="AA169" i="23"/>
  <c r="AA166" i="23"/>
  <c r="AA145" i="23"/>
  <c r="AA137" i="23"/>
  <c r="AA121" i="23"/>
  <c r="AA113" i="23"/>
  <c r="AA93" i="23"/>
  <c r="AA67" i="23"/>
  <c r="AA63" i="23"/>
  <c r="AA175" i="17"/>
  <c r="AA173" i="17"/>
  <c r="AA153" i="17"/>
  <c r="AA77" i="17"/>
  <c r="AA55" i="17"/>
  <c r="AA53" i="17"/>
  <c r="AA142" i="23"/>
  <c r="AA110" i="23"/>
  <c r="AA94" i="23"/>
  <c r="AA70" i="23"/>
  <c r="AA68" i="23"/>
  <c r="AA66" i="23"/>
  <c r="AA172" i="17"/>
  <c r="AA104" i="17"/>
  <c r="AA98" i="17"/>
  <c r="AA82" i="17"/>
  <c r="AA76" i="17"/>
  <c r="AA165" i="15"/>
  <c r="AA164" i="15"/>
  <c r="AA160" i="15"/>
  <c r="AA155" i="15"/>
  <c r="AA149" i="15"/>
  <c r="AA145" i="15"/>
  <c r="AA144" i="15"/>
  <c r="AA143" i="15"/>
  <c r="AA142" i="15"/>
  <c r="AA140" i="15"/>
  <c r="AA137" i="15"/>
  <c r="AA136" i="15"/>
  <c r="AA135" i="15"/>
  <c r="AA117" i="15"/>
  <c r="AA115" i="15"/>
  <c r="AA114" i="15"/>
  <c r="AA110" i="15"/>
  <c r="AA106" i="15"/>
  <c r="AA99" i="15"/>
  <c r="AA94" i="15"/>
  <c r="AA93" i="15"/>
  <c r="AA87" i="15"/>
  <c r="AA86" i="15"/>
  <c r="AA67" i="15"/>
  <c r="AA64" i="15"/>
  <c r="AA57" i="15"/>
  <c r="AA157" i="13"/>
  <c r="AA156" i="13"/>
  <c r="AA154" i="13"/>
  <c r="AA149" i="13"/>
  <c r="AA148" i="13"/>
  <c r="AA121" i="13"/>
  <c r="AA119" i="13"/>
  <c r="AA116" i="13"/>
  <c r="AA113" i="13"/>
  <c r="AA112" i="13"/>
  <c r="AA110" i="13"/>
  <c r="AA60" i="13"/>
  <c r="AA56" i="13"/>
  <c r="AA55" i="13"/>
  <c r="AA52" i="13"/>
  <c r="AA51" i="13"/>
  <c r="AC169" i="23"/>
  <c r="AC167" i="23"/>
  <c r="AC164" i="23"/>
  <c r="AC163" i="23"/>
  <c r="AC116" i="23"/>
  <c r="AC114" i="23"/>
  <c r="AC72" i="23"/>
  <c r="AC68" i="23"/>
  <c r="AC64" i="23"/>
  <c r="AC150" i="17"/>
  <c r="AC146" i="17"/>
  <c r="AC106" i="17"/>
  <c r="AC100" i="17"/>
  <c r="AC88" i="17"/>
  <c r="AC76" i="17"/>
  <c r="AC60" i="17"/>
  <c r="AC56" i="17"/>
  <c r="AC52" i="17"/>
  <c r="AC143" i="23"/>
  <c r="AC121" i="23"/>
  <c r="AC119" i="23"/>
  <c r="AC111" i="23"/>
  <c r="AC95" i="23"/>
  <c r="AC93" i="23"/>
  <c r="AC69" i="23"/>
  <c r="AC151" i="17"/>
  <c r="AC127" i="17"/>
  <c r="AC109" i="17"/>
  <c r="AC99" i="17"/>
  <c r="AC87" i="17"/>
  <c r="AC85" i="17"/>
  <c r="AC81" i="17"/>
  <c r="AC75" i="17"/>
  <c r="AC59" i="17"/>
  <c r="AC53" i="17"/>
  <c r="AC177" i="15"/>
  <c r="AC175" i="15"/>
  <c r="AC172" i="15"/>
  <c r="AC167" i="15"/>
  <c r="AC164" i="15"/>
  <c r="AC163" i="15"/>
  <c r="AC162" i="15"/>
  <c r="AC161" i="15"/>
  <c r="AC160" i="15"/>
  <c r="AC159" i="15"/>
  <c r="AC139" i="15"/>
  <c r="AC138" i="15"/>
  <c r="AC135" i="15"/>
  <c r="AC129" i="15"/>
  <c r="AC124" i="15"/>
  <c r="AC121" i="15"/>
  <c r="AC120" i="15"/>
  <c r="AC119" i="15"/>
  <c r="AC118" i="15"/>
  <c r="AC116" i="15"/>
  <c r="AC113" i="15"/>
  <c r="AC112" i="15"/>
  <c r="AC110" i="15"/>
  <c r="AC96" i="15"/>
  <c r="AC95" i="15"/>
  <c r="AC92" i="15"/>
  <c r="AC91" i="15"/>
  <c r="AC89" i="15"/>
  <c r="AC87" i="15"/>
  <c r="AC84" i="15"/>
  <c r="AC76" i="15"/>
  <c r="AC73" i="15"/>
  <c r="AC72" i="15"/>
  <c r="AC70" i="15"/>
  <c r="AC69" i="15"/>
  <c r="AC67" i="15"/>
  <c r="AC66" i="15"/>
  <c r="AC62" i="15"/>
  <c r="AC181" i="13"/>
  <c r="AC179" i="13"/>
  <c r="AC175" i="13"/>
  <c r="AC174" i="13"/>
  <c r="AC173" i="13"/>
  <c r="AC172" i="13"/>
  <c r="AC171" i="13"/>
  <c r="AC170" i="13"/>
  <c r="AC143" i="13"/>
  <c r="AC140" i="13"/>
  <c r="AC139" i="13"/>
  <c r="AC136" i="13"/>
  <c r="AC135" i="13"/>
  <c r="AC134" i="13"/>
  <c r="AC84" i="13"/>
  <c r="AC83" i="13"/>
  <c r="AC81" i="13"/>
  <c r="AC80" i="13"/>
  <c r="AC77" i="13"/>
  <c r="AC75" i="13"/>
  <c r="AC74" i="13"/>
  <c r="D175" i="5"/>
  <c r="F175" i="5"/>
  <c r="H175" i="5"/>
  <c r="J175" i="5"/>
  <c r="J191" i="5"/>
  <c r="E175" i="4"/>
  <c r="G175" i="4"/>
  <c r="I175" i="4"/>
  <c r="D175" i="6"/>
  <c r="F175" i="6"/>
  <c r="H175" i="6"/>
  <c r="J175" i="6"/>
  <c r="E175" i="7"/>
  <c r="G175" i="7"/>
  <c r="I175" i="7"/>
  <c r="E175" i="8"/>
  <c r="G175" i="8"/>
  <c r="I175" i="8"/>
  <c r="I191" i="8"/>
  <c r="D173" i="21"/>
  <c r="F173" i="21"/>
  <c r="H173" i="21"/>
  <c r="J173" i="21"/>
  <c r="K256" i="10"/>
  <c r="K258" i="10"/>
  <c r="K260" i="10"/>
  <c r="K262" i="10"/>
  <c r="K264" i="10"/>
  <c r="Z88" i="12"/>
  <c r="Z90" i="12"/>
  <c r="Z92" i="12"/>
  <c r="Z93" i="12"/>
  <c r="Z94" i="12"/>
  <c r="Z95" i="12"/>
  <c r="Z96" i="12"/>
  <c r="Z97" i="12"/>
  <c r="V99" i="12"/>
  <c r="V103" i="12"/>
  <c r="V104" i="12"/>
  <c r="V105" i="12"/>
  <c r="V106" i="12"/>
  <c r="V107" i="12"/>
  <c r="V109" i="12"/>
  <c r="Z111" i="12"/>
  <c r="Z112" i="12"/>
  <c r="Z114" i="12"/>
  <c r="Z115" i="12"/>
  <c r="Z116" i="12"/>
  <c r="Z117" i="12"/>
  <c r="Z118" i="12"/>
  <c r="Z120" i="12"/>
  <c r="Z121" i="12"/>
  <c r="X122" i="12"/>
  <c r="X124" i="12"/>
  <c r="X125" i="12"/>
  <c r="X128" i="12"/>
  <c r="X129" i="12"/>
  <c r="X130" i="12"/>
  <c r="X132" i="12"/>
  <c r="X133" i="12"/>
  <c r="Z135" i="12"/>
  <c r="Z136" i="12"/>
  <c r="Z138" i="12"/>
  <c r="Z140" i="12"/>
  <c r="Z141" i="12"/>
  <c r="Z142" i="12"/>
  <c r="Z143" i="12"/>
  <c r="Z144" i="12"/>
  <c r="Z145" i="12"/>
  <c r="V146" i="12"/>
  <c r="V147" i="12"/>
  <c r="V148" i="12"/>
  <c r="V149" i="12"/>
  <c r="V151" i="12"/>
  <c r="V156" i="12"/>
  <c r="X172" i="12"/>
  <c r="X173" i="12"/>
  <c r="X174" i="12"/>
  <c r="X176" i="12"/>
  <c r="X177" i="12"/>
  <c r="X178" i="12"/>
  <c r="X179" i="12"/>
  <c r="X180" i="12"/>
  <c r="X181" i="12"/>
  <c r="AC48" i="14"/>
  <c r="Y51" i="14"/>
  <c r="Y52" i="14"/>
  <c r="AC52" i="14"/>
  <c r="U53" i="14"/>
  <c r="AC53" i="14"/>
  <c r="Y54" i="14"/>
  <c r="AC55" i="14"/>
  <c r="AA56" i="14"/>
  <c r="AC56" i="14"/>
  <c r="U58" i="14"/>
  <c r="AC58" i="14"/>
  <c r="Y59" i="14"/>
  <c r="U60" i="14"/>
  <c r="Y60" i="14"/>
  <c r="U61" i="14"/>
  <c r="AC61" i="14"/>
  <c r="AB62" i="14"/>
  <c r="AB63" i="14"/>
  <c r="AB65" i="14"/>
  <c r="AB66" i="14"/>
  <c r="AA66" i="14"/>
  <c r="AB67" i="14"/>
  <c r="AB68" i="14"/>
  <c r="W68" i="14"/>
  <c r="W69" i="14"/>
  <c r="AB70" i="14"/>
  <c r="AB71" i="14"/>
  <c r="AB73" i="14"/>
  <c r="W73" i="14"/>
  <c r="W74" i="14"/>
  <c r="AA75" i="14"/>
  <c r="W77" i="14"/>
  <c r="AC77" i="14"/>
  <c r="W78" i="14"/>
  <c r="AA78" i="14"/>
  <c r="AC78" i="14"/>
  <c r="AB80" i="14"/>
  <c r="W81" i="14"/>
  <c r="AC81" i="14"/>
  <c r="W82" i="14"/>
  <c r="AB83" i="14"/>
  <c r="W83" i="14"/>
  <c r="AA84" i="14"/>
  <c r="W85" i="14"/>
  <c r="U86" i="14"/>
  <c r="AC87" i="14"/>
  <c r="AB88" i="14"/>
  <c r="AB89" i="14"/>
  <c r="AB92" i="14"/>
  <c r="AC96" i="14"/>
  <c r="Y97" i="14"/>
  <c r="U98" i="14"/>
  <c r="U99" i="14"/>
  <c r="AA99" i="14"/>
  <c r="AC99" i="14"/>
  <c r="AA100" i="14"/>
  <c r="U101" i="14"/>
  <c r="AA101" i="14"/>
  <c r="AC101" i="14"/>
  <c r="AA102" i="14"/>
  <c r="AC102" i="14"/>
  <c r="AA103" i="14"/>
  <c r="U104" i="14"/>
  <c r="AA104" i="14"/>
  <c r="AC104" i="14"/>
  <c r="AA105" i="14"/>
  <c r="AC105" i="14"/>
  <c r="Y106" i="14"/>
  <c r="AC106" i="14"/>
  <c r="U107" i="14"/>
  <c r="AC107" i="14"/>
  <c r="U108" i="14"/>
  <c r="U109" i="14"/>
  <c r="Y109" i="14"/>
  <c r="AA109" i="14"/>
  <c r="AC109" i="14"/>
  <c r="W110" i="14"/>
  <c r="W112" i="14"/>
  <c r="AB113" i="14"/>
  <c r="AB116" i="14"/>
  <c r="AA120" i="14"/>
  <c r="AB121" i="14"/>
  <c r="W122" i="14"/>
  <c r="AA122" i="14"/>
  <c r="W123" i="14"/>
  <c r="AA123" i="14"/>
  <c r="AC124" i="14"/>
  <c r="AA125" i="14"/>
  <c r="AC125" i="14"/>
  <c r="AB127" i="14"/>
  <c r="AB130" i="14"/>
  <c r="AA130" i="14"/>
  <c r="AC133" i="14"/>
  <c r="AB135" i="14"/>
  <c r="U135" i="14"/>
  <c r="AB136" i="14"/>
  <c r="AB137" i="14"/>
  <c r="AB139" i="14"/>
  <c r="U139" i="14"/>
  <c r="AB140" i="14"/>
  <c r="AB141" i="14"/>
  <c r="U141" i="14"/>
  <c r="AC142" i="14"/>
  <c r="AB143" i="14"/>
  <c r="Y143" i="14"/>
  <c r="AB144" i="14"/>
  <c r="Y144" i="14"/>
  <c r="AC144" i="14"/>
  <c r="AB145" i="14"/>
  <c r="AC145" i="14"/>
  <c r="AC146" i="14"/>
  <c r="U147" i="14"/>
  <c r="AC148" i="14"/>
  <c r="U149" i="14"/>
  <c r="Y149" i="14"/>
  <c r="AA149" i="14"/>
  <c r="AC149" i="14"/>
  <c r="U150" i="14"/>
  <c r="Y150" i="14"/>
  <c r="AA150" i="14"/>
  <c r="U151" i="14"/>
  <c r="AA151" i="14"/>
  <c r="AA152" i="14"/>
  <c r="U153" i="14"/>
  <c r="Y153" i="14"/>
  <c r="AA153" i="14"/>
  <c r="U154" i="14"/>
  <c r="Y154" i="14"/>
  <c r="U155" i="14"/>
  <c r="U156" i="14"/>
  <c r="Y156" i="14"/>
  <c r="U157" i="14"/>
  <c r="Y157" i="14"/>
  <c r="AA157" i="14"/>
  <c r="AC157" i="14"/>
  <c r="AB158" i="14"/>
  <c r="AB159" i="14"/>
  <c r="W160" i="14"/>
  <c r="AB162" i="14"/>
  <c r="AB163" i="14"/>
  <c r="W164" i="14"/>
  <c r="AB166" i="14"/>
  <c r="AB167" i="14"/>
  <c r="W168" i="14"/>
  <c r="W170" i="14"/>
  <c r="AC170" i="14"/>
  <c r="AC171" i="14"/>
  <c r="AB172" i="14"/>
  <c r="AA172" i="14"/>
  <c r="AB173" i="14"/>
  <c r="W173" i="14"/>
  <c r="AA173" i="14"/>
  <c r="AA174" i="14"/>
  <c r="AC174" i="14"/>
  <c r="AC175" i="14"/>
  <c r="W176" i="14"/>
  <c r="AA177" i="14"/>
  <c r="AC177" i="14"/>
  <c r="W178" i="14"/>
  <c r="AA178" i="14"/>
  <c r="AC178" i="14"/>
  <c r="W179" i="14"/>
  <c r="AA179" i="14"/>
  <c r="AC179" i="14"/>
  <c r="AA180" i="14"/>
  <c r="AC180" i="14"/>
  <c r="V51" i="15"/>
  <c r="V52" i="15"/>
  <c r="Z53" i="15"/>
  <c r="AB53" i="15"/>
  <c r="AB54" i="15"/>
  <c r="Z56" i="15"/>
  <c r="AB56" i="15"/>
  <c r="V57" i="15"/>
  <c r="V59" i="15"/>
  <c r="V60" i="15"/>
  <c r="Z61" i="15"/>
  <c r="AB61" i="15"/>
  <c r="AB63" i="15"/>
  <c r="X67" i="15"/>
  <c r="AB69" i="15"/>
  <c r="AB74" i="15"/>
  <c r="Z75" i="15"/>
  <c r="AB75" i="15"/>
  <c r="X76" i="15"/>
  <c r="AB77" i="15"/>
  <c r="Z78" i="15"/>
  <c r="AB78" i="15"/>
  <c r="AB79" i="15"/>
  <c r="AB80" i="15"/>
  <c r="X81" i="15"/>
  <c r="AB82" i="15"/>
  <c r="Z83" i="15"/>
  <c r="AB83" i="15"/>
  <c r="Z90" i="15"/>
  <c r="Z96" i="15"/>
  <c r="Z97" i="15"/>
  <c r="AB98" i="15"/>
  <c r="V99" i="15"/>
  <c r="Z100" i="15"/>
  <c r="AB100" i="15"/>
  <c r="V103" i="15"/>
  <c r="Z105" i="15"/>
  <c r="AB105" i="15"/>
  <c r="AB106" i="15"/>
  <c r="V107" i="15"/>
  <c r="Z108" i="15"/>
  <c r="AB108" i="15"/>
  <c r="AB110" i="15"/>
  <c r="X113" i="15"/>
  <c r="X114" i="15"/>
  <c r="AB117" i="15"/>
  <c r="X122" i="15"/>
  <c r="Z122" i="15"/>
  <c r="Z123" i="15"/>
  <c r="X124" i="15"/>
  <c r="AB124" i="15"/>
  <c r="Z126" i="15"/>
  <c r="X127" i="15"/>
  <c r="Z127" i="15"/>
  <c r="AB129" i="15"/>
  <c r="X130" i="15"/>
  <c r="Z130" i="15"/>
  <c r="X133" i="15"/>
  <c r="Z139" i="15"/>
  <c r="Z141" i="15"/>
  <c r="V146" i="15"/>
  <c r="AB146" i="15"/>
  <c r="Z148" i="15"/>
  <c r="AB148" i="15"/>
  <c r="V151" i="15"/>
  <c r="AB151" i="15"/>
  <c r="Z153" i="15"/>
  <c r="AB153" i="15"/>
  <c r="V154" i="15"/>
  <c r="AB154" i="15"/>
  <c r="AB155" i="15"/>
  <c r="Z156" i="15"/>
  <c r="AB156" i="15"/>
  <c r="X160" i="15"/>
  <c r="AB161" i="15"/>
  <c r="AB162" i="15"/>
  <c r="AB166" i="15"/>
  <c r="AB168" i="15"/>
  <c r="X170" i="15"/>
  <c r="Z170" i="15"/>
  <c r="X171" i="15"/>
  <c r="Z171" i="15"/>
  <c r="AB171" i="15"/>
  <c r="AB173" i="15"/>
  <c r="X174" i="15"/>
  <c r="Z174" i="15"/>
  <c r="AB174" i="15"/>
  <c r="X175" i="15"/>
  <c r="Z175" i="15"/>
  <c r="X178" i="15"/>
  <c r="Z178" i="15"/>
  <c r="X179" i="15"/>
  <c r="AB179" i="15"/>
  <c r="V53" i="14"/>
  <c r="Z54" i="14"/>
  <c r="V55" i="14"/>
  <c r="V57" i="14"/>
  <c r="Z58" i="14"/>
  <c r="V59" i="14"/>
  <c r="V62" i="14"/>
  <c r="Z62" i="14"/>
  <c r="V63" i="14"/>
  <c r="Z63" i="14"/>
  <c r="Z66" i="14"/>
  <c r="Z67" i="14"/>
  <c r="Z69" i="14"/>
  <c r="Z70" i="14"/>
  <c r="Z71" i="14"/>
  <c r="Z72" i="14"/>
  <c r="X78" i="14"/>
  <c r="X80" i="14"/>
  <c r="X84" i="14"/>
  <c r="X86" i="14"/>
  <c r="X87" i="14"/>
  <c r="Z87" i="14"/>
  <c r="X88" i="14"/>
  <c r="Z88" i="14"/>
  <c r="Z89" i="14"/>
  <c r="X91" i="14"/>
  <c r="Z92" i="14"/>
  <c r="X93" i="14"/>
  <c r="Z93" i="14"/>
  <c r="X94" i="14"/>
  <c r="X95" i="14"/>
  <c r="X96" i="14"/>
  <c r="Z96" i="14"/>
  <c r="Z97" i="14"/>
  <c r="Z98" i="14"/>
  <c r="Z104" i="14"/>
  <c r="V106" i="14"/>
  <c r="V111" i="14"/>
  <c r="Z112" i="14"/>
  <c r="V114" i="14"/>
  <c r="Z117" i="14"/>
  <c r="V119" i="14"/>
  <c r="Z120" i="14"/>
  <c r="X124" i="14"/>
  <c r="X128" i="14"/>
  <c r="X134" i="14"/>
  <c r="Z134" i="14"/>
  <c r="Z138" i="14"/>
  <c r="X139" i="14"/>
  <c r="Z139" i="14"/>
  <c r="X142" i="14"/>
  <c r="Z142" i="14"/>
  <c r="V148" i="14"/>
  <c r="Z149" i="14"/>
  <c r="Z150" i="14"/>
  <c r="Z151" i="14"/>
  <c r="Z152" i="14"/>
  <c r="V153" i="14"/>
  <c r="V158" i="14"/>
  <c r="Z158" i="14"/>
  <c r="V159" i="14"/>
  <c r="Z159" i="14"/>
  <c r="V160" i="14"/>
  <c r="V161" i="14"/>
  <c r="V162" i="14"/>
  <c r="Z162" i="14"/>
  <c r="Z163" i="14"/>
  <c r="V164" i="14"/>
  <c r="V165" i="14"/>
  <c r="Z166" i="14"/>
  <c r="V167" i="14"/>
  <c r="Z167" i="14"/>
  <c r="V168" i="14"/>
  <c r="Z168" i="14"/>
  <c r="V169" i="14"/>
  <c r="X170" i="14"/>
  <c r="X173" i="14"/>
  <c r="X174" i="14"/>
  <c r="X175" i="14"/>
  <c r="X180" i="14"/>
  <c r="Z52" i="16"/>
  <c r="Z53" i="16"/>
  <c r="V55" i="16"/>
  <c r="Z57" i="16"/>
  <c r="V61" i="16"/>
  <c r="Z62" i="16"/>
  <c r="V63" i="16"/>
  <c r="V64" i="16"/>
  <c r="V66" i="16"/>
  <c r="V67" i="16"/>
  <c r="Z67" i="16"/>
  <c r="Z68" i="16"/>
  <c r="V70" i="16"/>
  <c r="Z70" i="16"/>
  <c r="V71" i="16"/>
  <c r="Z72" i="16"/>
  <c r="X75" i="16"/>
  <c r="X81" i="16"/>
  <c r="Z86" i="16"/>
  <c r="X88" i="16"/>
  <c r="Z88" i="16"/>
  <c r="Z89" i="16"/>
  <c r="X91" i="16"/>
  <c r="X92" i="16"/>
  <c r="X94" i="16"/>
  <c r="X96" i="16"/>
  <c r="X97" i="16"/>
  <c r="Z97" i="16"/>
  <c r="Z98" i="16"/>
  <c r="V103" i="16"/>
  <c r="V105" i="16"/>
  <c r="Z110" i="16"/>
  <c r="Z111" i="16"/>
  <c r="V114" i="16"/>
  <c r="V115" i="16"/>
  <c r="Z115" i="16"/>
  <c r="Z116" i="16"/>
  <c r="Z119" i="16"/>
  <c r="V120" i="16"/>
  <c r="Z120" i="16"/>
  <c r="V121" i="16"/>
  <c r="AA124" i="16"/>
  <c r="W126" i="16"/>
  <c r="AA126" i="16"/>
  <c r="AC127" i="16"/>
  <c r="W128" i="16"/>
  <c r="AC128" i="16"/>
  <c r="AA129" i="16"/>
  <c r="AA130" i="16"/>
  <c r="AC130" i="16"/>
  <c r="AA132" i="16"/>
  <c r="AC133" i="16"/>
  <c r="U136" i="16"/>
  <c r="AC137" i="16"/>
  <c r="AC138" i="16"/>
  <c r="U139" i="16"/>
  <c r="Y140" i="16"/>
  <c r="Y141" i="16"/>
  <c r="U143" i="16"/>
  <c r="Y144" i="16"/>
  <c r="U147" i="16"/>
  <c r="AA147" i="16"/>
  <c r="U148" i="16"/>
  <c r="AA148" i="16"/>
  <c r="U149" i="16"/>
  <c r="AC149" i="16"/>
  <c r="U150" i="16"/>
  <c r="AA150" i="16"/>
  <c r="U151" i="16"/>
  <c r="U152" i="16"/>
  <c r="AA152" i="16"/>
  <c r="AC152" i="16"/>
  <c r="AC154" i="16"/>
  <c r="AA155" i="16"/>
  <c r="Y156" i="16"/>
  <c r="AA156" i="16"/>
  <c r="AC156" i="16"/>
  <c r="U157" i="16"/>
  <c r="Y157" i="16"/>
  <c r="AC157" i="16"/>
  <c r="W162" i="16"/>
  <c r="W163" i="16"/>
  <c r="W168" i="16"/>
  <c r="AA169" i="16"/>
  <c r="AB181" i="13"/>
  <c r="W181" i="14"/>
  <c r="AB181" i="15"/>
  <c r="AB124" i="16"/>
  <c r="AB127" i="16"/>
  <c r="X128" i="16"/>
  <c r="X132" i="16"/>
  <c r="X133" i="16"/>
  <c r="AB133" i="16"/>
  <c r="X134" i="16"/>
  <c r="Z134" i="16"/>
  <c r="X135" i="16"/>
  <c r="AB135" i="16"/>
  <c r="Z137" i="16"/>
  <c r="AB137" i="16"/>
  <c r="X139" i="16"/>
  <c r="Z139" i="16"/>
  <c r="X140" i="16"/>
  <c r="X142" i="16"/>
  <c r="Z143" i="16"/>
  <c r="X145" i="16"/>
  <c r="Z145" i="16"/>
  <c r="V146" i="16"/>
  <c r="Z149" i="16"/>
  <c r="V150" i="16"/>
  <c r="V152" i="16"/>
  <c r="Z153" i="16"/>
  <c r="V157" i="16"/>
  <c r="V158" i="16"/>
  <c r="V159" i="16"/>
  <c r="Z159" i="16"/>
  <c r="Z161" i="16"/>
  <c r="AB161" i="16"/>
  <c r="V162" i="16"/>
  <c r="AB162" i="16"/>
  <c r="V163" i="16"/>
  <c r="Z164" i="16"/>
  <c r="Z165" i="16"/>
  <c r="AB165" i="16"/>
  <c r="Z166" i="16"/>
  <c r="Z167" i="16"/>
  <c r="V168" i="16"/>
  <c r="Z168" i="16"/>
  <c r="AB168" i="16"/>
  <c r="V169" i="16"/>
  <c r="X172" i="16"/>
  <c r="AB173" i="16"/>
  <c r="X174" i="16"/>
  <c r="AB176" i="16"/>
  <c r="W170" i="16"/>
  <c r="AC170" i="16"/>
  <c r="AC171" i="16"/>
  <c r="AA172" i="16"/>
  <c r="AA173" i="16"/>
  <c r="W174" i="16"/>
  <c r="AC175" i="16"/>
  <c r="AA177" i="16"/>
  <c r="AC178" i="16"/>
  <c r="AA179" i="16"/>
  <c r="W180" i="16"/>
  <c r="AA180" i="16"/>
  <c r="V67" i="17"/>
  <c r="Z67" i="17"/>
  <c r="AB67" i="17"/>
  <c r="AB69" i="17"/>
  <c r="V73" i="17"/>
  <c r="X89" i="17"/>
  <c r="Z93" i="17"/>
  <c r="AB93" i="17"/>
  <c r="X95" i="17"/>
  <c r="X97" i="17"/>
  <c r="V113" i="17"/>
  <c r="Z115" i="17"/>
  <c r="AB115" i="17"/>
  <c r="V121" i="17"/>
  <c r="X135" i="17"/>
  <c r="AB137" i="17"/>
  <c r="Z141" i="17"/>
  <c r="X143" i="17"/>
  <c r="X145" i="17"/>
  <c r="AB145" i="17"/>
  <c r="Z159" i="17"/>
  <c r="Z161" i="17"/>
  <c r="AB163" i="17"/>
  <c r="V165" i="17"/>
  <c r="V169" i="17"/>
  <c r="Z169" i="17"/>
  <c r="AB51" i="23"/>
  <c r="AB53" i="23"/>
  <c r="V55" i="23"/>
  <c r="V57" i="23"/>
  <c r="Z57" i="23"/>
  <c r="AB57" i="23"/>
  <c r="AB59" i="23"/>
  <c r="Z75" i="23"/>
  <c r="AB75" i="23"/>
  <c r="Z79" i="23"/>
  <c r="AB79" i="23"/>
  <c r="Z81" i="23"/>
  <c r="AB81" i="23"/>
  <c r="Z83" i="23"/>
  <c r="X85" i="23"/>
  <c r="AB85" i="23"/>
  <c r="V99" i="23"/>
  <c r="Z99" i="23"/>
  <c r="Z101" i="23"/>
  <c r="AB101" i="23"/>
  <c r="AB103" i="23"/>
  <c r="V105" i="23"/>
  <c r="V107" i="23"/>
  <c r="Z107" i="23"/>
  <c r="V109" i="23"/>
  <c r="Z109" i="23"/>
  <c r="X125" i="23"/>
  <c r="Z125" i="23"/>
  <c r="AB125" i="23"/>
  <c r="Z127" i="23"/>
  <c r="AB127" i="23"/>
  <c r="Z131" i="23"/>
  <c r="Z133" i="23"/>
  <c r="AB133" i="23"/>
  <c r="Z147" i="23"/>
  <c r="V62" i="17"/>
  <c r="Z62" i="17"/>
  <c r="AB62" i="17"/>
  <c r="AB64" i="17"/>
  <c r="V68" i="17"/>
  <c r="Z70" i="17"/>
  <c r="AB70" i="17"/>
  <c r="Z72" i="17"/>
  <c r="X86" i="17"/>
  <c r="Z88" i="17"/>
  <c r="AB88" i="17"/>
  <c r="X92" i="17"/>
  <c r="Z96" i="17"/>
  <c r="AB96" i="17"/>
  <c r="Z110" i="17"/>
  <c r="AB110" i="17"/>
  <c r="V112" i="17"/>
  <c r="Z112" i="17"/>
  <c r="V116" i="17"/>
  <c r="Z118" i="17"/>
  <c r="Z120" i="17"/>
  <c r="Z136" i="17"/>
  <c r="X138" i="17"/>
  <c r="AB140" i="17"/>
  <c r="X142" i="17"/>
  <c r="Z144" i="17"/>
  <c r="AB160" i="17"/>
  <c r="Z162" i="17"/>
  <c r="Z164" i="17"/>
  <c r="AB166" i="17"/>
  <c r="V168" i="17"/>
  <c r="V50" i="23"/>
  <c r="V52" i="23"/>
  <c r="Z52" i="23"/>
  <c r="AB54" i="23"/>
  <c r="V56" i="23"/>
  <c r="V58" i="23"/>
  <c r="Z58" i="23"/>
  <c r="V60" i="23"/>
  <c r="X76" i="23"/>
  <c r="Z76" i="23"/>
  <c r="AB76" i="23"/>
  <c r="AB78" i="23"/>
  <c r="X80" i="23"/>
  <c r="Z80" i="23"/>
  <c r="X82" i="23"/>
  <c r="Z82" i="23"/>
  <c r="X84" i="23"/>
  <c r="AB84" i="23"/>
  <c r="AB98" i="23"/>
  <c r="V100" i="23"/>
  <c r="V102" i="23"/>
  <c r="Z102" i="23"/>
  <c r="Z104" i="23"/>
  <c r="Z106" i="23"/>
  <c r="AB106" i="23"/>
  <c r="V108" i="23"/>
  <c r="X122" i="23"/>
  <c r="Z122" i="23"/>
  <c r="AB122" i="23"/>
  <c r="AB124" i="23"/>
  <c r="Z128" i="23"/>
  <c r="AB128" i="23"/>
  <c r="X130" i="23"/>
  <c r="Z130" i="23"/>
  <c r="AB130" i="23"/>
  <c r="AB132" i="23"/>
  <c r="AB146" i="23"/>
  <c r="V148" i="23"/>
  <c r="AB148" i="23"/>
  <c r="Z149" i="23"/>
  <c r="AB149" i="23"/>
  <c r="Z150" i="23"/>
  <c r="AB151" i="23"/>
  <c r="V152" i="23"/>
  <c r="Z152" i="23"/>
  <c r="V153" i="23"/>
  <c r="AB153" i="23"/>
  <c r="AB154" i="23"/>
  <c r="Z155" i="23"/>
  <c r="V156" i="23"/>
  <c r="Z157" i="23"/>
  <c r="X170" i="23"/>
  <c r="Z170" i="23"/>
  <c r="X171" i="23"/>
  <c r="Z171" i="23"/>
  <c r="AB171" i="23"/>
  <c r="X172" i="23"/>
  <c r="Z172" i="23"/>
  <c r="AB172" i="23"/>
  <c r="Z173" i="23"/>
  <c r="X174" i="23"/>
  <c r="AB174" i="23"/>
  <c r="Z175" i="23"/>
  <c r="X206" i="11"/>
  <c r="H1" i="24"/>
  <c r="P1" i="11"/>
  <c r="P13" i="11"/>
  <c r="Z176" i="23"/>
  <c r="X175" i="23"/>
  <c r="R206" i="11"/>
  <c r="B1" i="24"/>
  <c r="T206" i="11"/>
  <c r="D1" i="24"/>
  <c r="V206" i="11"/>
  <c r="F1" i="24"/>
  <c r="X177" i="23"/>
  <c r="X178" i="23"/>
  <c r="Z178" i="23"/>
  <c r="X180" i="23"/>
  <c r="Z180" i="23"/>
  <c r="Z181" i="23"/>
  <c r="J13" i="11"/>
  <c r="L13" i="11"/>
  <c r="N13" i="11"/>
  <c r="C1" i="24"/>
  <c r="S206" i="11"/>
  <c r="E1" i="24"/>
  <c r="U206" i="11"/>
  <c r="G1" i="24"/>
  <c r="W206" i="11"/>
  <c r="J1" i="11"/>
  <c r="L1" i="11"/>
  <c r="N1" i="11"/>
  <c r="K13" i="11"/>
  <c r="M13" i="11"/>
  <c r="O13" i="11"/>
  <c r="Z48" i="14" l="1"/>
  <c r="A341" i="9"/>
  <c r="A359" i="9"/>
  <c r="X49" i="16"/>
  <c r="AC49" i="15"/>
  <c r="AC180" i="15"/>
  <c r="Y197" i="10"/>
  <c r="V205" i="10"/>
  <c r="W211" i="10"/>
  <c r="W201" i="10"/>
  <c r="X198" i="10"/>
  <c r="X202" i="10"/>
  <c r="B369" i="8"/>
  <c r="G18" i="3" s="1"/>
  <c r="F129" i="2"/>
  <c r="H241" i="7"/>
  <c r="L238" i="7"/>
  <c r="H197" i="5"/>
  <c r="V214" i="10"/>
  <c r="K238" i="5"/>
  <c r="K241" i="5" s="1"/>
  <c r="J238" i="5"/>
  <c r="J241" i="5" s="1"/>
  <c r="I238" i="5"/>
  <c r="I241" i="5" s="1"/>
  <c r="F238" i="5"/>
  <c r="F241" i="5" s="1"/>
  <c r="E238" i="5"/>
  <c r="E241" i="5" s="1"/>
  <c r="D238" i="5"/>
  <c r="D241" i="5" s="1"/>
  <c r="C238" i="5"/>
  <c r="L238" i="5" s="1"/>
  <c r="C370" i="5" s="1"/>
  <c r="C41" i="3" s="1"/>
  <c r="K213" i="5"/>
  <c r="K216" i="5" s="1"/>
  <c r="J213" i="5"/>
  <c r="J216" i="5" s="1"/>
  <c r="I213" i="5"/>
  <c r="I216" i="5" s="1"/>
  <c r="H213" i="5"/>
  <c r="H216" i="5" s="1"/>
  <c r="G213" i="5"/>
  <c r="G216" i="5" s="1"/>
  <c r="E213" i="5"/>
  <c r="E216" i="5" s="1"/>
  <c r="D213" i="5"/>
  <c r="D216" i="5" s="1"/>
  <c r="C213" i="5"/>
  <c r="L213" i="5" s="1"/>
  <c r="X217" i="10"/>
  <c r="A345" i="7"/>
  <c r="A363" i="7"/>
  <c r="A342" i="8"/>
  <c r="A360" i="8"/>
  <c r="L330" i="5"/>
  <c r="C289" i="5"/>
  <c r="E370" i="5" s="1"/>
  <c r="I242" i="9"/>
  <c r="L239" i="9"/>
  <c r="B88" i="2"/>
  <c r="Q46" i="9"/>
  <c r="U49" i="15"/>
  <c r="U206" i="10"/>
  <c r="V196" i="10"/>
  <c r="W199" i="10"/>
  <c r="U197" i="10"/>
  <c r="W202" i="10"/>
  <c r="W198" i="10"/>
  <c r="X197" i="10"/>
  <c r="U49" i="23"/>
  <c r="AA49" i="15"/>
  <c r="AB48" i="14"/>
  <c r="J197" i="5"/>
  <c r="H222" i="5"/>
  <c r="Y217" i="10"/>
  <c r="L120" i="4"/>
  <c r="C350" i="4" s="1"/>
  <c r="D39" i="1" s="1"/>
  <c r="X215" i="10"/>
  <c r="A346" i="5"/>
  <c r="A364" i="5"/>
  <c r="G217" i="9"/>
  <c r="L214" i="9"/>
  <c r="B366" i="9" s="1"/>
  <c r="B18" i="3" s="1"/>
  <c r="AB189" i="14"/>
  <c r="H241" i="8"/>
  <c r="L238" i="8"/>
  <c r="C369" i="8" s="1"/>
  <c r="G41" i="3" s="1"/>
  <c r="P62" i="21"/>
  <c r="B345" i="21"/>
  <c r="AC49" i="16"/>
  <c r="Y49" i="16"/>
  <c r="U49" i="16"/>
  <c r="Z49" i="15"/>
  <c r="AB185" i="14"/>
  <c r="AB188" i="14"/>
  <c r="V212" i="10"/>
  <c r="A344" i="6"/>
  <c r="A362" i="6"/>
  <c r="G121" i="21"/>
  <c r="G32" i="3"/>
  <c r="AB188" i="16"/>
  <c r="G85" i="6"/>
  <c r="E33" i="3"/>
  <c r="E35" i="3"/>
  <c r="F123" i="4"/>
  <c r="D123" i="4"/>
  <c r="D66" i="2"/>
  <c r="L46" i="5"/>
  <c r="AC179" i="15"/>
  <c r="L57" i="12"/>
  <c r="V57" i="12" s="1"/>
  <c r="L50" i="12"/>
  <c r="V50" i="12" s="1"/>
  <c r="L51" i="12"/>
  <c r="V51" i="12" s="1"/>
  <c r="L58" i="12"/>
  <c r="V58" i="12" s="1"/>
  <c r="L54" i="12"/>
  <c r="V54" i="12" s="1"/>
  <c r="L55" i="12"/>
  <c r="V55" i="12" s="1"/>
  <c r="L61" i="12"/>
  <c r="V61" i="12" s="1"/>
  <c r="L56" i="12"/>
  <c r="V56" i="12" s="1"/>
  <c r="L60" i="12"/>
  <c r="V60" i="12" s="1"/>
  <c r="R23" i="12"/>
  <c r="R20" i="12"/>
  <c r="R14" i="12"/>
  <c r="R15" i="12"/>
  <c r="R22" i="12"/>
  <c r="R21" i="12"/>
  <c r="R24" i="12"/>
  <c r="R17" i="12"/>
  <c r="R18" i="12"/>
  <c r="Z152" i="12"/>
  <c r="Z157" i="12"/>
  <c r="Z147" i="12"/>
  <c r="Z156" i="12"/>
  <c r="Z148" i="12"/>
  <c r="Z149" i="12"/>
  <c r="Z150" i="12"/>
  <c r="Z151" i="12"/>
  <c r="Z153" i="12"/>
  <c r="Z49" i="17"/>
  <c r="F38" i="3"/>
  <c r="Z49" i="14"/>
  <c r="AC49" i="12"/>
  <c r="U49" i="12"/>
  <c r="I123" i="8"/>
  <c r="AC184" i="15"/>
  <c r="G31" i="3"/>
  <c r="Z155" i="12"/>
  <c r="L53" i="12"/>
  <c r="V53" i="12" s="1"/>
  <c r="R25" i="12"/>
  <c r="P61" i="12"/>
  <c r="Z61" i="12" s="1"/>
  <c r="P54" i="12"/>
  <c r="Z54" i="12" s="1"/>
  <c r="P55" i="12"/>
  <c r="Z55" i="12" s="1"/>
  <c r="P57" i="12"/>
  <c r="Z57" i="12" s="1"/>
  <c r="P50" i="12"/>
  <c r="Z50" i="12" s="1"/>
  <c r="P51" i="12"/>
  <c r="Z51" i="12" s="1"/>
  <c r="P52" i="12"/>
  <c r="Z52" i="12" s="1"/>
  <c r="P60" i="12"/>
  <c r="Z60" i="12" s="1"/>
  <c r="P53" i="12"/>
  <c r="Z53" i="12" s="1"/>
  <c r="P104" i="12"/>
  <c r="Z104" i="12" s="1"/>
  <c r="P109" i="12"/>
  <c r="Z109" i="12" s="1"/>
  <c r="P99" i="12"/>
  <c r="Z99" i="12" s="1"/>
  <c r="P108" i="12"/>
  <c r="Z108" i="12" s="1"/>
  <c r="P100" i="12"/>
  <c r="Z100" i="12" s="1"/>
  <c r="P101" i="12"/>
  <c r="Z101" i="12" s="1"/>
  <c r="P105" i="12"/>
  <c r="Z105" i="12" s="1"/>
  <c r="P102" i="12"/>
  <c r="Z102" i="12" s="1"/>
  <c r="P103" i="12"/>
  <c r="Z103" i="12" s="1"/>
  <c r="Q13" i="12"/>
  <c r="Q7" i="12"/>
  <c r="Q10" i="12"/>
  <c r="Q8" i="12"/>
  <c r="Q5" i="12"/>
  <c r="Q2" i="12"/>
  <c r="Q9" i="12"/>
  <c r="Q12" i="12"/>
  <c r="Q3" i="12"/>
  <c r="M72" i="12"/>
  <c r="W72" i="12" s="1"/>
  <c r="M64" i="12"/>
  <c r="W64" i="12" s="1"/>
  <c r="M69" i="12"/>
  <c r="W69" i="12" s="1"/>
  <c r="M68" i="12"/>
  <c r="W68" i="12" s="1"/>
  <c r="M73" i="12"/>
  <c r="W73" i="12" s="1"/>
  <c r="M65" i="12"/>
  <c r="W65" i="12" s="1"/>
  <c r="M70" i="12"/>
  <c r="W70" i="12" s="1"/>
  <c r="M67" i="12"/>
  <c r="W67" i="12" s="1"/>
  <c r="M62" i="12"/>
  <c r="W62" i="12" s="1"/>
  <c r="AA168" i="12"/>
  <c r="AA160" i="12"/>
  <c r="AA165" i="12"/>
  <c r="AA164" i="12"/>
  <c r="AA169" i="12"/>
  <c r="AA161" i="12"/>
  <c r="AA158" i="12"/>
  <c r="AA166" i="12"/>
  <c r="AA163" i="12"/>
  <c r="R73" i="12"/>
  <c r="AB73" i="12" s="1"/>
  <c r="R65" i="12"/>
  <c r="AB65" i="12" s="1"/>
  <c r="R64" i="12"/>
  <c r="AB64" i="12" s="1"/>
  <c r="R69" i="12"/>
  <c r="AB69" i="12" s="1"/>
  <c r="R72" i="12"/>
  <c r="AB72" i="12" s="1"/>
  <c r="R66" i="12"/>
  <c r="AB66" i="12" s="1"/>
  <c r="R68" i="12"/>
  <c r="AB68" i="12" s="1"/>
  <c r="R67" i="12"/>
  <c r="AB67" i="12" s="1"/>
  <c r="R62" i="12"/>
  <c r="AB62" i="12" s="1"/>
  <c r="F8" i="3"/>
  <c r="AC48" i="13"/>
  <c r="B32" i="3"/>
  <c r="F86" i="9"/>
  <c r="AB176" i="14"/>
  <c r="Z49" i="12"/>
  <c r="X211" i="10"/>
  <c r="U210" i="10"/>
  <c r="U211" i="10"/>
  <c r="L52" i="7"/>
  <c r="Y49" i="23"/>
  <c r="L313" i="5"/>
  <c r="C273" i="5"/>
  <c r="E354" i="5" s="1"/>
  <c r="E216" i="4"/>
  <c r="AA159" i="12"/>
  <c r="B28" i="3"/>
  <c r="Z146" i="12"/>
  <c r="L52" i="12"/>
  <c r="V52" i="12" s="1"/>
  <c r="R70" i="12"/>
  <c r="AB70" i="12" s="1"/>
  <c r="R16" i="12"/>
  <c r="X205" i="10"/>
  <c r="W208" i="10"/>
  <c r="Y209" i="10"/>
  <c r="AC50" i="17"/>
  <c r="W203" i="10"/>
  <c r="W195" i="10"/>
  <c r="X196" i="10"/>
  <c r="X200" i="10"/>
  <c r="J123" i="4"/>
  <c r="AA49" i="23"/>
  <c r="D123" i="8"/>
  <c r="F123" i="8"/>
  <c r="D38" i="3"/>
  <c r="AC189" i="15"/>
  <c r="V49" i="15"/>
  <c r="AB187" i="14"/>
  <c r="F39" i="3"/>
  <c r="C345" i="9"/>
  <c r="B37" i="1" s="1"/>
  <c r="C331" i="9"/>
  <c r="B23" i="1" s="1"/>
  <c r="AA167" i="15"/>
  <c r="AA159" i="15"/>
  <c r="AA168" i="15"/>
  <c r="AA163" i="15"/>
  <c r="AA158" i="15"/>
  <c r="AA162" i="15"/>
  <c r="Q66" i="15"/>
  <c r="AA66" i="15" s="1"/>
  <c r="Q65" i="15"/>
  <c r="AA65" i="15" s="1"/>
  <c r="Q69" i="15"/>
  <c r="AA69" i="15" s="1"/>
  <c r="Q70" i="15"/>
  <c r="AA70" i="15" s="1"/>
  <c r="Q62" i="15"/>
  <c r="AA62" i="15" s="1"/>
  <c r="Q63" i="15"/>
  <c r="AA63" i="15" s="1"/>
  <c r="O129" i="13"/>
  <c r="Y129" i="13" s="1"/>
  <c r="O126" i="13"/>
  <c r="Y126" i="13" s="1"/>
  <c r="O122" i="13"/>
  <c r="Y122" i="13" s="1"/>
  <c r="O133" i="13"/>
  <c r="Y133" i="13" s="1"/>
  <c r="O125" i="13"/>
  <c r="Y125" i="13" s="1"/>
  <c r="O124" i="13"/>
  <c r="Y124" i="13" s="1"/>
  <c r="P19" i="14"/>
  <c r="P16" i="14"/>
  <c r="P25" i="14"/>
  <c r="P24" i="14"/>
  <c r="P18" i="14"/>
  <c r="P17" i="14"/>
  <c r="AC151" i="14"/>
  <c r="AC156" i="14"/>
  <c r="AC154" i="14"/>
  <c r="AC155" i="14"/>
  <c r="AC147" i="14"/>
  <c r="AC152" i="14"/>
  <c r="S127" i="14"/>
  <c r="AC127" i="14" s="1"/>
  <c r="S132" i="14"/>
  <c r="AC132" i="14" s="1"/>
  <c r="S130" i="14"/>
  <c r="AC130" i="14" s="1"/>
  <c r="S131" i="14"/>
  <c r="AC131" i="14" s="1"/>
  <c r="S123" i="14"/>
  <c r="AC123" i="14" s="1"/>
  <c r="S128" i="14"/>
  <c r="AC128" i="14" s="1"/>
  <c r="Q80" i="14"/>
  <c r="AA80" i="14" s="1"/>
  <c r="Q83" i="14"/>
  <c r="AA83" i="14" s="1"/>
  <c r="Q79" i="14"/>
  <c r="AA79" i="14" s="1"/>
  <c r="Q85" i="14"/>
  <c r="AA85" i="14" s="1"/>
  <c r="Q76" i="14"/>
  <c r="AA76" i="14" s="1"/>
  <c r="Q81" i="14"/>
  <c r="AA81" i="14" s="1"/>
  <c r="K55" i="14"/>
  <c r="U55" i="14" s="1"/>
  <c r="K54" i="14"/>
  <c r="U54" i="14" s="1"/>
  <c r="K52" i="14"/>
  <c r="U52" i="14" s="1"/>
  <c r="K59" i="14"/>
  <c r="U59" i="14" s="1"/>
  <c r="K51" i="14"/>
  <c r="U51" i="14" s="1"/>
  <c r="K50" i="14"/>
  <c r="Q6" i="14"/>
  <c r="Q3" i="14"/>
  <c r="Q4" i="14"/>
  <c r="Q11" i="14"/>
  <c r="Q9" i="14"/>
  <c r="Q8" i="14"/>
  <c r="O28" i="13"/>
  <c r="O35" i="13"/>
  <c r="O30" i="13"/>
  <c r="O36" i="13"/>
  <c r="O33" i="13"/>
  <c r="O27" i="13"/>
  <c r="AB177" i="12"/>
  <c r="AB180" i="12"/>
  <c r="AB174" i="12"/>
  <c r="AB181" i="12"/>
  <c r="AB173" i="12"/>
  <c r="AB172" i="12"/>
  <c r="N35" i="12"/>
  <c r="N32" i="12"/>
  <c r="N26" i="12"/>
  <c r="N27" i="12"/>
  <c r="N34" i="12"/>
  <c r="N33" i="12"/>
  <c r="P141" i="14"/>
  <c r="Z141" i="14" s="1"/>
  <c r="P144" i="14"/>
  <c r="Z144" i="14" s="1"/>
  <c r="P136" i="14"/>
  <c r="Z136" i="14" s="1"/>
  <c r="P145" i="14"/>
  <c r="Z145" i="14" s="1"/>
  <c r="P137" i="14"/>
  <c r="Z137" i="14" s="1"/>
  <c r="P140" i="14"/>
  <c r="Z140" i="14" s="1"/>
  <c r="L23" i="14"/>
  <c r="L20" i="14"/>
  <c r="L14" i="14"/>
  <c r="L15" i="14"/>
  <c r="L22" i="14"/>
  <c r="L25" i="14"/>
  <c r="L121" i="14"/>
  <c r="V121" i="14" s="1"/>
  <c r="L113" i="14"/>
  <c r="V113" i="14" s="1"/>
  <c r="L116" i="14"/>
  <c r="V116" i="14" s="1"/>
  <c r="L117" i="14"/>
  <c r="V117" i="14" s="1"/>
  <c r="L120" i="14"/>
  <c r="V120" i="14" s="1"/>
  <c r="L112" i="14"/>
  <c r="V112" i="14" s="1"/>
  <c r="X48" i="16"/>
  <c r="AB50" i="15"/>
  <c r="U50" i="16"/>
  <c r="Z50" i="23"/>
  <c r="E32" i="3"/>
  <c r="D9" i="3"/>
  <c r="I122" i="7"/>
  <c r="D36" i="3"/>
  <c r="AB49" i="17"/>
  <c r="AB48" i="17"/>
  <c r="I122" i="5"/>
  <c r="K123" i="6"/>
  <c r="E123" i="9"/>
  <c r="W216" i="10"/>
  <c r="M119" i="15"/>
  <c r="W119" i="15" s="1"/>
  <c r="M111" i="15"/>
  <c r="W111" i="15" s="1"/>
  <c r="M110" i="15"/>
  <c r="W110" i="15" s="1"/>
  <c r="M115" i="15"/>
  <c r="W115" i="15" s="1"/>
  <c r="M114" i="15"/>
  <c r="W114" i="15" s="1"/>
  <c r="AE114" i="15" s="1"/>
  <c r="E114" i="11" s="1"/>
  <c r="M120" i="15"/>
  <c r="W120" i="15" s="1"/>
  <c r="M22" i="15"/>
  <c r="M19" i="15"/>
  <c r="L48" i="13"/>
  <c r="V48" i="13" s="1"/>
  <c r="L42" i="13"/>
  <c r="L45" i="13"/>
  <c r="L43" i="13"/>
  <c r="L40" i="13"/>
  <c r="L41" i="13"/>
  <c r="N33" i="15"/>
  <c r="N26" i="15"/>
  <c r="N31" i="15"/>
  <c r="N34" i="15"/>
  <c r="N32" i="15"/>
  <c r="N27" i="15"/>
  <c r="L73" i="14"/>
  <c r="V73" i="14" s="1"/>
  <c r="L65" i="14"/>
  <c r="V65" i="14" s="1"/>
  <c r="L68" i="14"/>
  <c r="V68" i="14" s="1"/>
  <c r="L69" i="14"/>
  <c r="V69" i="14" s="1"/>
  <c r="L72" i="14"/>
  <c r="V72" i="14" s="1"/>
  <c r="L64" i="14"/>
  <c r="V64" i="14" s="1"/>
  <c r="M128" i="14"/>
  <c r="W128" i="14" s="1"/>
  <c r="M131" i="14"/>
  <c r="W131" i="14" s="1"/>
  <c r="M125" i="14"/>
  <c r="W125" i="14" s="1"/>
  <c r="M132" i="14"/>
  <c r="W132" i="14" s="1"/>
  <c r="M124" i="14"/>
  <c r="W124" i="14" s="1"/>
  <c r="M129" i="14"/>
  <c r="W129" i="14" s="1"/>
  <c r="O103" i="14"/>
  <c r="Y103" i="14" s="1"/>
  <c r="O100" i="14"/>
  <c r="Y100" i="14" s="1"/>
  <c r="O104" i="14"/>
  <c r="Y104" i="14" s="1"/>
  <c r="O107" i="14"/>
  <c r="Y107" i="14" s="1"/>
  <c r="O99" i="14"/>
  <c r="Y99" i="14" s="1"/>
  <c r="O98" i="14"/>
  <c r="Y98" i="14" s="1"/>
  <c r="S83" i="14"/>
  <c r="AC83" i="14" s="1"/>
  <c r="S75" i="14"/>
  <c r="AC75" i="14" s="1"/>
  <c r="S74" i="14"/>
  <c r="AC74" i="14" s="1"/>
  <c r="S79" i="14"/>
  <c r="AC79" i="14" s="1"/>
  <c r="S76" i="14"/>
  <c r="AC76" i="14" s="1"/>
  <c r="S80" i="14"/>
  <c r="AC80" i="14" s="1"/>
  <c r="Q58" i="14"/>
  <c r="AA58" i="14" s="1"/>
  <c r="Q50" i="14"/>
  <c r="AA50" i="14" s="1"/>
  <c r="Q61" i="14"/>
  <c r="AA61" i="14" s="1"/>
  <c r="Q54" i="14"/>
  <c r="AA54" i="14" s="1"/>
  <c r="Q51" i="14"/>
  <c r="AA51" i="14" s="1"/>
  <c r="Q55" i="14"/>
  <c r="AA55" i="14" s="1"/>
  <c r="R120" i="13"/>
  <c r="AB120" i="13" s="1"/>
  <c r="R112" i="13"/>
  <c r="AB112" i="13" s="1"/>
  <c r="R117" i="13"/>
  <c r="AB117" i="13" s="1"/>
  <c r="R116" i="13"/>
  <c r="AB116" i="13" s="1"/>
  <c r="R121" i="13"/>
  <c r="AB121" i="13" s="1"/>
  <c r="R113" i="13"/>
  <c r="AB113" i="13" s="1"/>
  <c r="O93" i="12"/>
  <c r="Y93" i="12" s="1"/>
  <c r="O96" i="12"/>
  <c r="Y96" i="12" s="1"/>
  <c r="O88" i="12"/>
  <c r="Y88" i="12" s="1"/>
  <c r="O97" i="12"/>
  <c r="Y97" i="12" s="1"/>
  <c r="O89" i="12"/>
  <c r="Y89" i="12" s="1"/>
  <c r="O92" i="12"/>
  <c r="Y92" i="12" s="1"/>
  <c r="X212" i="10"/>
  <c r="R131" i="15"/>
  <c r="AB131" i="15" s="1"/>
  <c r="R123" i="15"/>
  <c r="AB123" i="15" s="1"/>
  <c r="R126" i="15"/>
  <c r="AB126" i="15" s="1"/>
  <c r="R127" i="15"/>
  <c r="AB127" i="15" s="1"/>
  <c r="R130" i="15"/>
  <c r="AB130" i="15" s="1"/>
  <c r="R122" i="15"/>
  <c r="AB122" i="15" s="1"/>
  <c r="N78" i="15"/>
  <c r="X78" i="15" s="1"/>
  <c r="N83" i="15"/>
  <c r="X83" i="15" s="1"/>
  <c r="N75" i="15"/>
  <c r="X75" i="15" s="1"/>
  <c r="N82" i="15"/>
  <c r="X82" i="15" s="1"/>
  <c r="N74" i="15"/>
  <c r="X74" i="15" s="1"/>
  <c r="N79" i="15"/>
  <c r="X79" i="15" s="1"/>
  <c r="P119" i="14"/>
  <c r="Z119" i="14" s="1"/>
  <c r="P111" i="14"/>
  <c r="Z111" i="14" s="1"/>
  <c r="P114" i="14"/>
  <c r="Z114" i="14" s="1"/>
  <c r="P115" i="14"/>
  <c r="Z115" i="14" s="1"/>
  <c r="P118" i="14"/>
  <c r="Z118" i="14" s="1"/>
  <c r="P110" i="14"/>
  <c r="Z110" i="14" s="1"/>
  <c r="R90" i="14"/>
  <c r="AB90" i="14" s="1"/>
  <c r="R95" i="14"/>
  <c r="AB95" i="14" s="1"/>
  <c r="R87" i="14"/>
  <c r="AB87" i="14" s="1"/>
  <c r="R94" i="14"/>
  <c r="AB94" i="14" s="1"/>
  <c r="R86" i="14"/>
  <c r="AB86" i="14" s="1"/>
  <c r="R91" i="14"/>
  <c r="AB91" i="14" s="1"/>
  <c r="N46" i="14"/>
  <c r="N44" i="14"/>
  <c r="N39" i="14"/>
  <c r="N45" i="14"/>
  <c r="N38" i="14"/>
  <c r="N43" i="14"/>
  <c r="R21" i="14"/>
  <c r="R14" i="14"/>
  <c r="R23" i="14"/>
  <c r="R22" i="14"/>
  <c r="R20" i="14"/>
  <c r="R15" i="14"/>
  <c r="O117" i="12"/>
  <c r="Y117" i="12" s="1"/>
  <c r="O120" i="12"/>
  <c r="Y120" i="12" s="1"/>
  <c r="O112" i="12"/>
  <c r="Y112" i="12" s="1"/>
  <c r="O38" i="12"/>
  <c r="O49" i="12"/>
  <c r="Y49" i="12" s="1"/>
  <c r="O48" i="12"/>
  <c r="Y48" i="12" s="1"/>
  <c r="O121" i="12"/>
  <c r="Y121" i="12" s="1"/>
  <c r="O113" i="12"/>
  <c r="Y113" i="12" s="1"/>
  <c r="O116" i="12"/>
  <c r="Y116" i="12" s="1"/>
  <c r="O46" i="12"/>
  <c r="O43" i="12"/>
  <c r="O41" i="12"/>
  <c r="R118" i="14"/>
  <c r="AB118" i="14" s="1"/>
  <c r="R110" i="14"/>
  <c r="AB110" i="14" s="1"/>
  <c r="R115" i="14"/>
  <c r="AB115" i="14" s="1"/>
  <c r="R114" i="14"/>
  <c r="AB114" i="14" s="1"/>
  <c r="R119" i="14"/>
  <c r="AB119" i="14" s="1"/>
  <c r="R111" i="14"/>
  <c r="AB111" i="14" s="1"/>
  <c r="C222" i="5"/>
  <c r="G197" i="5"/>
  <c r="W214" i="10"/>
  <c r="Y214" i="10"/>
  <c r="U212" i="10"/>
  <c r="I222" i="4"/>
  <c r="H197" i="4"/>
  <c r="L197" i="4" s="1"/>
  <c r="X216" i="10"/>
  <c r="P219" i="10" s="1"/>
  <c r="X213" i="10"/>
  <c r="I123" i="9"/>
  <c r="B35" i="3"/>
  <c r="B26" i="3"/>
  <c r="J123" i="9"/>
  <c r="W212" i="10"/>
  <c r="W217" i="10"/>
  <c r="R219" i="10"/>
  <c r="Z214" i="10"/>
  <c r="V213" i="10"/>
  <c r="V217" i="10"/>
  <c r="N219" i="10" s="1"/>
  <c r="Y216" i="10"/>
  <c r="Q219" i="10" s="1"/>
  <c r="Y212" i="10"/>
  <c r="U217" i="10"/>
  <c r="U215" i="10"/>
  <c r="X214" i="10"/>
  <c r="G24" i="5"/>
  <c r="I3" i="5"/>
  <c r="AB191" i="16"/>
  <c r="AC192" i="15"/>
  <c r="AC191" i="15"/>
  <c r="AC190" i="15"/>
  <c r="U48" i="14"/>
  <c r="AB50" i="23"/>
  <c r="Z50" i="16"/>
  <c r="V50" i="16"/>
  <c r="AA50" i="15"/>
  <c r="AA50" i="16"/>
  <c r="Z48" i="16"/>
  <c r="AB49" i="16"/>
  <c r="AB48" i="16"/>
  <c r="X48" i="14"/>
  <c r="V49" i="13"/>
  <c r="U48" i="12"/>
  <c r="AB49" i="14"/>
  <c r="V50" i="15"/>
  <c r="AB175" i="14"/>
  <c r="AC178" i="15"/>
  <c r="AC50" i="16"/>
  <c r="Y48" i="16"/>
  <c r="AB182" i="14"/>
  <c r="AA50" i="12"/>
  <c r="AC48" i="12"/>
  <c r="Z48" i="12"/>
  <c r="Z48" i="17"/>
  <c r="AC49" i="23"/>
  <c r="AC185" i="15"/>
  <c r="AC188" i="15"/>
  <c r="AB168" i="14"/>
  <c r="AC180" i="13"/>
  <c r="U48" i="16"/>
  <c r="AC183" i="15"/>
  <c r="AC49" i="14"/>
  <c r="Y49" i="14"/>
  <c r="Y50" i="16"/>
  <c r="AB185" i="16"/>
  <c r="AB184" i="16"/>
  <c r="AA48" i="15"/>
  <c r="Y48" i="15"/>
  <c r="U48" i="15"/>
  <c r="AC48" i="15"/>
  <c r="U50" i="14"/>
  <c r="AC50" i="14"/>
  <c r="Z50" i="14"/>
  <c r="V50" i="14"/>
  <c r="C123" i="8"/>
  <c r="J217" i="7"/>
  <c r="J215" i="7"/>
  <c r="G85" i="7"/>
  <c r="O84" i="16"/>
  <c r="Y84" i="16" s="1"/>
  <c r="O82" i="16"/>
  <c r="Y82" i="16" s="1"/>
  <c r="O80" i="16"/>
  <c r="Y80" i="16" s="1"/>
  <c r="O85" i="16"/>
  <c r="Y85" i="16" s="1"/>
  <c r="O83" i="16"/>
  <c r="Y83" i="16" s="1"/>
  <c r="O81" i="16"/>
  <c r="Y81" i="16" s="1"/>
  <c r="O78" i="16"/>
  <c r="Y78" i="16" s="1"/>
  <c r="O76" i="16"/>
  <c r="Y76" i="16" s="1"/>
  <c r="O74" i="16"/>
  <c r="Y74" i="16" s="1"/>
  <c r="O79" i="16"/>
  <c r="Y79" i="16" s="1"/>
  <c r="O75" i="16"/>
  <c r="Y75" i="16" s="1"/>
  <c r="O77" i="16"/>
  <c r="Y77" i="16" s="1"/>
  <c r="N23" i="16"/>
  <c r="N19" i="16"/>
  <c r="N15" i="16"/>
  <c r="N24" i="16"/>
  <c r="N20" i="16"/>
  <c r="N16" i="16"/>
  <c r="N22" i="16"/>
  <c r="N18" i="16"/>
  <c r="N14" i="16"/>
  <c r="N17" i="16"/>
  <c r="N25" i="16"/>
  <c r="N21" i="16"/>
  <c r="H217" i="8"/>
  <c r="H215" i="8"/>
  <c r="F217" i="8"/>
  <c r="F215" i="8"/>
  <c r="J124" i="8"/>
  <c r="J122" i="8"/>
  <c r="AB177" i="16"/>
  <c r="AB178" i="16"/>
  <c r="X179" i="16"/>
  <c r="X158" i="15"/>
  <c r="AA163" i="14"/>
  <c r="AA162" i="14"/>
  <c r="W167" i="14"/>
  <c r="F9" i="3"/>
  <c r="AC187" i="15"/>
  <c r="E345" i="21"/>
  <c r="W178" i="17"/>
  <c r="AC175" i="17"/>
  <c r="AC172" i="17"/>
  <c r="AC180" i="17"/>
  <c r="AC177" i="16"/>
  <c r="AC172" i="16"/>
  <c r="AC180" i="16"/>
  <c r="L57" i="6"/>
  <c r="L53" i="6"/>
  <c r="W171" i="16"/>
  <c r="W179" i="16"/>
  <c r="AB187" i="16"/>
  <c r="D86" i="7"/>
  <c r="D84" i="7"/>
  <c r="K86" i="7"/>
  <c r="K84" i="7"/>
  <c r="K3" i="7"/>
  <c r="I24" i="7"/>
  <c r="AA50" i="17"/>
  <c r="Y50" i="14"/>
  <c r="Y177" i="15"/>
  <c r="X203" i="10"/>
  <c r="E120" i="21"/>
  <c r="H121" i="21"/>
  <c r="J84" i="4"/>
  <c r="E240" i="7"/>
  <c r="F32" i="3"/>
  <c r="F26" i="3"/>
  <c r="H215" i="4"/>
  <c r="AC48" i="23"/>
  <c r="U48" i="23"/>
  <c r="AA48" i="23"/>
  <c r="Y48" i="23"/>
  <c r="Y50" i="17"/>
  <c r="U50" i="17"/>
  <c r="L222" i="7"/>
  <c r="C242" i="7"/>
  <c r="C240" i="7"/>
  <c r="D85" i="6"/>
  <c r="J91" i="6" a="1"/>
  <c r="K120" i="15"/>
  <c r="U120" i="15" s="1"/>
  <c r="K118" i="15"/>
  <c r="U118" i="15" s="1"/>
  <c r="K116" i="15"/>
  <c r="U116" i="15" s="1"/>
  <c r="K114" i="15"/>
  <c r="U114" i="15" s="1"/>
  <c r="K112" i="15"/>
  <c r="U112" i="15" s="1"/>
  <c r="K110" i="15"/>
  <c r="U110" i="15" s="1"/>
  <c r="K115" i="15"/>
  <c r="U115" i="15" s="1"/>
  <c r="K121" i="15"/>
  <c r="U121" i="15" s="1"/>
  <c r="K113" i="15"/>
  <c r="U113" i="15" s="1"/>
  <c r="K117" i="15"/>
  <c r="U117" i="15" s="1"/>
  <c r="K119" i="15"/>
  <c r="U119" i="15" s="1"/>
  <c r="K111" i="15"/>
  <c r="U111" i="15" s="1"/>
  <c r="F215" i="21"/>
  <c r="F213" i="21"/>
  <c r="G15" i="2"/>
  <c r="L57" i="8"/>
  <c r="G217" i="8"/>
  <c r="G215" i="8"/>
  <c r="H122" i="8"/>
  <c r="H124" i="8"/>
  <c r="AC174" i="15"/>
  <c r="Y174" i="15"/>
  <c r="AB171" i="14"/>
  <c r="AB179" i="14"/>
  <c r="AB174" i="14"/>
  <c r="W204" i="10"/>
  <c r="W205" i="10"/>
  <c r="W196" i="10"/>
  <c r="W197" i="10"/>
  <c r="C122" i="21"/>
  <c r="L101" i="21"/>
  <c r="C328" i="21" s="1"/>
  <c r="C120" i="21"/>
  <c r="X157" i="23"/>
  <c r="X155" i="23"/>
  <c r="X153" i="23"/>
  <c r="X151" i="23"/>
  <c r="X149" i="23"/>
  <c r="X147" i="23"/>
  <c r="X156" i="23"/>
  <c r="X154" i="23"/>
  <c r="X152" i="23"/>
  <c r="X150" i="23"/>
  <c r="X148" i="23"/>
  <c r="X146" i="23"/>
  <c r="K120" i="23"/>
  <c r="U120" i="23" s="1"/>
  <c r="K118" i="23"/>
  <c r="U118" i="23" s="1"/>
  <c r="K116" i="23"/>
  <c r="U116" i="23" s="1"/>
  <c r="K114" i="23"/>
  <c r="U114" i="23" s="1"/>
  <c r="K112" i="23"/>
  <c r="U112" i="23" s="1"/>
  <c r="K110" i="23"/>
  <c r="U110" i="23" s="1"/>
  <c r="K117" i="23"/>
  <c r="U117" i="23" s="1"/>
  <c r="K115" i="23"/>
  <c r="U115" i="23" s="1"/>
  <c r="K119" i="23"/>
  <c r="U119" i="23" s="1"/>
  <c r="K111" i="23"/>
  <c r="U111" i="23" s="1"/>
  <c r="K113" i="23"/>
  <c r="U113" i="23" s="1"/>
  <c r="K121" i="23"/>
  <c r="U121" i="23" s="1"/>
  <c r="O73" i="23"/>
  <c r="Y73" i="23" s="1"/>
  <c r="O71" i="23"/>
  <c r="Y71" i="23" s="1"/>
  <c r="O69" i="23"/>
  <c r="Y69" i="23" s="1"/>
  <c r="O67" i="23"/>
  <c r="Y67" i="23" s="1"/>
  <c r="O65" i="23"/>
  <c r="Y65" i="23" s="1"/>
  <c r="O63" i="23"/>
  <c r="Y63" i="23" s="1"/>
  <c r="O66" i="23"/>
  <c r="Y66" i="23" s="1"/>
  <c r="O72" i="23"/>
  <c r="Y72" i="23" s="1"/>
  <c r="O64" i="23"/>
  <c r="Y64" i="23" s="1"/>
  <c r="O68" i="23"/>
  <c r="Y68" i="23" s="1"/>
  <c r="O70" i="23"/>
  <c r="Y70" i="23" s="1"/>
  <c r="O62" i="23"/>
  <c r="Y62" i="23" s="1"/>
  <c r="L35" i="23"/>
  <c r="L31" i="23"/>
  <c r="L27" i="23"/>
  <c r="L36" i="23"/>
  <c r="L32" i="23"/>
  <c r="L28" i="23"/>
  <c r="L34" i="23"/>
  <c r="L30" i="23"/>
  <c r="L26" i="23"/>
  <c r="L29" i="23"/>
  <c r="L33" i="23"/>
  <c r="L37" i="23"/>
  <c r="W157" i="17"/>
  <c r="W155" i="17"/>
  <c r="W153" i="17"/>
  <c r="W151" i="17"/>
  <c r="W149" i="17"/>
  <c r="W147" i="17"/>
  <c r="W150" i="17"/>
  <c r="W156" i="17"/>
  <c r="W148" i="17"/>
  <c r="W152" i="17"/>
  <c r="W154" i="17"/>
  <c r="W146" i="17"/>
  <c r="N121" i="17"/>
  <c r="X121" i="17" s="1"/>
  <c r="N119" i="17"/>
  <c r="X119" i="17" s="1"/>
  <c r="N117" i="17"/>
  <c r="X117" i="17" s="1"/>
  <c r="N115" i="17"/>
  <c r="X115" i="17" s="1"/>
  <c r="N113" i="17"/>
  <c r="X113" i="17" s="1"/>
  <c r="N111" i="17"/>
  <c r="X111" i="17" s="1"/>
  <c r="N120" i="17"/>
  <c r="X120" i="17" s="1"/>
  <c r="N118" i="17"/>
  <c r="X118" i="17" s="1"/>
  <c r="N116" i="17"/>
  <c r="X116" i="17" s="1"/>
  <c r="N114" i="17"/>
  <c r="X114" i="17" s="1"/>
  <c r="N112" i="17"/>
  <c r="X112" i="17" s="1"/>
  <c r="N110" i="17"/>
  <c r="X110" i="17" s="1"/>
  <c r="K85" i="17"/>
  <c r="U85" i="17" s="1"/>
  <c r="K84" i="17"/>
  <c r="U84" i="17" s="1"/>
  <c r="K83" i="17"/>
  <c r="U83" i="17" s="1"/>
  <c r="K82" i="17"/>
  <c r="U82" i="17" s="1"/>
  <c r="K81" i="17"/>
  <c r="U81" i="17" s="1"/>
  <c r="K80" i="17"/>
  <c r="U80" i="17" s="1"/>
  <c r="K79" i="17"/>
  <c r="U79" i="17" s="1"/>
  <c r="K78" i="17"/>
  <c r="U78" i="17" s="1"/>
  <c r="K77" i="17"/>
  <c r="U77" i="17" s="1"/>
  <c r="K76" i="17"/>
  <c r="U76" i="17" s="1"/>
  <c r="K74" i="17"/>
  <c r="U74" i="17" s="1"/>
  <c r="K75" i="17"/>
  <c r="U75" i="17" s="1"/>
  <c r="O34" i="17"/>
  <c r="O30" i="17"/>
  <c r="O26" i="17"/>
  <c r="O35" i="17"/>
  <c r="O31" i="17"/>
  <c r="O27" i="17"/>
  <c r="O37" i="17"/>
  <c r="O33" i="17"/>
  <c r="O29" i="17"/>
  <c r="O36" i="17"/>
  <c r="O32" i="17"/>
  <c r="O28" i="17"/>
  <c r="H122" i="21"/>
  <c r="H120" i="21"/>
  <c r="K156" i="23"/>
  <c r="U156" i="23" s="1"/>
  <c r="K154" i="23"/>
  <c r="U154" i="23" s="1"/>
  <c r="K152" i="23"/>
  <c r="U152" i="23" s="1"/>
  <c r="K150" i="23"/>
  <c r="U150" i="23" s="1"/>
  <c r="K148" i="23"/>
  <c r="U148" i="23" s="1"/>
  <c r="K146" i="23"/>
  <c r="U146" i="23" s="1"/>
  <c r="K157" i="23"/>
  <c r="U157" i="23" s="1"/>
  <c r="K149" i="23"/>
  <c r="U149" i="23" s="1"/>
  <c r="K155" i="23"/>
  <c r="U155" i="23" s="1"/>
  <c r="K147" i="23"/>
  <c r="U147" i="23" s="1"/>
  <c r="K151" i="23"/>
  <c r="U151" i="23" s="1"/>
  <c r="K153" i="23"/>
  <c r="U153" i="23" s="1"/>
  <c r="H89" i="21" a="1"/>
  <c r="M133" i="23"/>
  <c r="W133" i="23" s="1"/>
  <c r="M131" i="23"/>
  <c r="W131" i="23" s="1"/>
  <c r="M129" i="23"/>
  <c r="W129" i="23" s="1"/>
  <c r="M127" i="23"/>
  <c r="W127" i="23" s="1"/>
  <c r="M125" i="23"/>
  <c r="W125" i="23" s="1"/>
  <c r="M123" i="23"/>
  <c r="W123" i="23" s="1"/>
  <c r="M126" i="23"/>
  <c r="W126" i="23" s="1"/>
  <c r="M132" i="23"/>
  <c r="W132" i="23" s="1"/>
  <c r="M124" i="23"/>
  <c r="W124" i="23" s="1"/>
  <c r="M128" i="23"/>
  <c r="W128" i="23" s="1"/>
  <c r="M130" i="23"/>
  <c r="W130" i="23" s="1"/>
  <c r="M122" i="23"/>
  <c r="W122" i="23" s="1"/>
  <c r="O108" i="23"/>
  <c r="Y108" i="23" s="1"/>
  <c r="O106" i="23"/>
  <c r="Y106" i="23" s="1"/>
  <c r="O104" i="23"/>
  <c r="Y104" i="23" s="1"/>
  <c r="O102" i="23"/>
  <c r="Y102" i="23" s="1"/>
  <c r="O100" i="23"/>
  <c r="Y100" i="23" s="1"/>
  <c r="O98" i="23"/>
  <c r="Y98" i="23" s="1"/>
  <c r="O103" i="23"/>
  <c r="Y103" i="23" s="1"/>
  <c r="O109" i="23"/>
  <c r="Y109" i="23" s="1"/>
  <c r="O101" i="23"/>
  <c r="Y101" i="23" s="1"/>
  <c r="O105" i="23"/>
  <c r="Y105" i="23" s="1"/>
  <c r="O107" i="23"/>
  <c r="Y107" i="23" s="1"/>
  <c r="O99" i="23"/>
  <c r="Y99" i="23" s="1"/>
  <c r="Q85" i="23"/>
  <c r="AA85" i="23" s="1"/>
  <c r="Q83" i="23"/>
  <c r="AA83" i="23" s="1"/>
  <c r="Q81" i="23"/>
  <c r="AA81" i="23" s="1"/>
  <c r="Q80" i="23"/>
  <c r="AA80" i="23" s="1"/>
  <c r="Q76" i="23"/>
  <c r="AA76" i="23" s="1"/>
  <c r="Q74" i="23"/>
  <c r="AA74" i="23" s="1"/>
  <c r="Q78" i="23"/>
  <c r="AA78" i="23" s="1"/>
  <c r="Q82" i="23"/>
  <c r="AA82" i="23" s="1"/>
  <c r="Q79" i="23"/>
  <c r="AA79" i="23" s="1"/>
  <c r="Q75" i="23"/>
  <c r="AA75" i="23" s="1"/>
  <c r="Q77" i="23"/>
  <c r="AA77" i="23" s="1"/>
  <c r="Q84" i="23"/>
  <c r="AA84" i="23" s="1"/>
  <c r="S61" i="23"/>
  <c r="AC61" i="23" s="1"/>
  <c r="S59" i="23"/>
  <c r="AC59" i="23" s="1"/>
  <c r="S57" i="23"/>
  <c r="AC57" i="23" s="1"/>
  <c r="S55" i="23"/>
  <c r="AC55" i="23" s="1"/>
  <c r="S53" i="23"/>
  <c r="AC53" i="23" s="1"/>
  <c r="S51" i="23"/>
  <c r="AC51" i="23" s="1"/>
  <c r="S60" i="23"/>
  <c r="AC60" i="23" s="1"/>
  <c r="S52" i="23"/>
  <c r="AC52" i="23" s="1"/>
  <c r="S58" i="23"/>
  <c r="AC58" i="23" s="1"/>
  <c r="S50" i="23"/>
  <c r="AC50" i="23" s="1"/>
  <c r="S54" i="23"/>
  <c r="AC54" i="23" s="1"/>
  <c r="S56" i="23"/>
  <c r="AC56" i="23" s="1"/>
  <c r="N121" i="23"/>
  <c r="X121" i="23" s="1"/>
  <c r="N119" i="23"/>
  <c r="X119" i="23" s="1"/>
  <c r="N117" i="23"/>
  <c r="X117" i="23" s="1"/>
  <c r="N115" i="23"/>
  <c r="X115" i="23" s="1"/>
  <c r="N113" i="23"/>
  <c r="X113" i="23" s="1"/>
  <c r="N111" i="23"/>
  <c r="X111" i="23" s="1"/>
  <c r="N120" i="23"/>
  <c r="X120" i="23" s="1"/>
  <c r="N118" i="23"/>
  <c r="X118" i="23" s="1"/>
  <c r="N116" i="23"/>
  <c r="X116" i="23" s="1"/>
  <c r="N114" i="23"/>
  <c r="X114" i="23" s="1"/>
  <c r="N112" i="23"/>
  <c r="X112" i="23" s="1"/>
  <c r="N110" i="23"/>
  <c r="X110" i="23" s="1"/>
  <c r="N49" i="23"/>
  <c r="X49" i="23" s="1"/>
  <c r="N45" i="23"/>
  <c r="N41" i="23"/>
  <c r="N46" i="23"/>
  <c r="N42" i="23"/>
  <c r="N38" i="23"/>
  <c r="N48" i="23"/>
  <c r="X48" i="23" s="1"/>
  <c r="N44" i="23"/>
  <c r="N40" i="23"/>
  <c r="N43" i="23"/>
  <c r="N47" i="23"/>
  <c r="N39" i="23"/>
  <c r="L23" i="23"/>
  <c r="L19" i="23"/>
  <c r="L15" i="23"/>
  <c r="L24" i="23"/>
  <c r="L20" i="23"/>
  <c r="L16" i="23"/>
  <c r="L22" i="23"/>
  <c r="L18" i="23"/>
  <c r="L14" i="23"/>
  <c r="L17" i="23"/>
  <c r="L25" i="23"/>
  <c r="L21" i="23"/>
  <c r="E335" i="21"/>
  <c r="D85" i="8"/>
  <c r="AB157" i="17"/>
  <c r="AB155" i="17"/>
  <c r="AB153" i="17"/>
  <c r="AB151" i="17"/>
  <c r="AB149" i="17"/>
  <c r="AB147" i="17"/>
  <c r="AB156" i="17"/>
  <c r="AB154" i="17"/>
  <c r="AB152" i="17"/>
  <c r="AB150" i="17"/>
  <c r="AB148" i="17"/>
  <c r="AB146" i="17"/>
  <c r="P132" i="17"/>
  <c r="Z132" i="17" s="1"/>
  <c r="P130" i="17"/>
  <c r="Z130" i="17" s="1"/>
  <c r="P128" i="17"/>
  <c r="Z128" i="17" s="1"/>
  <c r="P126" i="17"/>
  <c r="Z126" i="17" s="1"/>
  <c r="P124" i="17"/>
  <c r="Z124" i="17" s="1"/>
  <c r="P122" i="17"/>
  <c r="Z122" i="17" s="1"/>
  <c r="P133" i="17"/>
  <c r="Z133" i="17" s="1"/>
  <c r="P131" i="17"/>
  <c r="Z131" i="17" s="1"/>
  <c r="P129" i="17"/>
  <c r="Z129" i="17" s="1"/>
  <c r="P127" i="17"/>
  <c r="Z127" i="17" s="1"/>
  <c r="P125" i="17"/>
  <c r="Z125" i="17" s="1"/>
  <c r="P123" i="17"/>
  <c r="Z123" i="17" s="1"/>
  <c r="K120" i="17"/>
  <c r="U120" i="17" s="1"/>
  <c r="K118" i="17"/>
  <c r="U118" i="17" s="1"/>
  <c r="K116" i="17"/>
  <c r="U116" i="17" s="1"/>
  <c r="K114" i="17"/>
  <c r="U114" i="17" s="1"/>
  <c r="K112" i="17"/>
  <c r="U112" i="17" s="1"/>
  <c r="K110" i="17"/>
  <c r="U110" i="17" s="1"/>
  <c r="K117" i="17"/>
  <c r="U117" i="17" s="1"/>
  <c r="K115" i="17"/>
  <c r="U115" i="17" s="1"/>
  <c r="K119" i="17"/>
  <c r="U119" i="17" s="1"/>
  <c r="K111" i="17"/>
  <c r="U111" i="17" s="1"/>
  <c r="K113" i="17"/>
  <c r="U113" i="17" s="1"/>
  <c r="K121" i="17"/>
  <c r="U121" i="17" s="1"/>
  <c r="M97" i="17"/>
  <c r="W97" i="17" s="1"/>
  <c r="M95" i="17"/>
  <c r="W95" i="17" s="1"/>
  <c r="M93" i="17"/>
  <c r="W93" i="17" s="1"/>
  <c r="M91" i="17"/>
  <c r="W91" i="17" s="1"/>
  <c r="M89" i="17"/>
  <c r="W89" i="17" s="1"/>
  <c r="M87" i="17"/>
  <c r="W87" i="17" s="1"/>
  <c r="M86" i="17"/>
  <c r="W86" i="17" s="1"/>
  <c r="M96" i="17"/>
  <c r="W96" i="17" s="1"/>
  <c r="M94" i="17"/>
  <c r="W94" i="17" s="1"/>
  <c r="M92" i="17"/>
  <c r="W92" i="17" s="1"/>
  <c r="M90" i="17"/>
  <c r="W90" i="17" s="1"/>
  <c r="M88" i="17"/>
  <c r="W88" i="17" s="1"/>
  <c r="O72" i="17"/>
  <c r="Y72" i="17" s="1"/>
  <c r="O70" i="17"/>
  <c r="Y70" i="17" s="1"/>
  <c r="O68" i="17"/>
  <c r="Y68" i="17" s="1"/>
  <c r="O66" i="17"/>
  <c r="Y66" i="17" s="1"/>
  <c r="O64" i="17"/>
  <c r="Y64" i="17" s="1"/>
  <c r="O62" i="17"/>
  <c r="Y62" i="17" s="1"/>
  <c r="O73" i="17"/>
  <c r="Y73" i="17" s="1"/>
  <c r="O65" i="17"/>
  <c r="Y65" i="17" s="1"/>
  <c r="O71" i="17"/>
  <c r="Y71" i="17" s="1"/>
  <c r="O63" i="17"/>
  <c r="Y63" i="17" s="1"/>
  <c r="O67" i="17"/>
  <c r="Y67" i="17" s="1"/>
  <c r="O69" i="17"/>
  <c r="Y69" i="17" s="1"/>
  <c r="Q48" i="17"/>
  <c r="AA48" i="17" s="1"/>
  <c r="Q44" i="17"/>
  <c r="Q40" i="17"/>
  <c r="Q49" i="17"/>
  <c r="AA49" i="17" s="1"/>
  <c r="Q45" i="17"/>
  <c r="Q41" i="17"/>
  <c r="Q47" i="17"/>
  <c r="Q43" i="17"/>
  <c r="Q39" i="17"/>
  <c r="Q38" i="17"/>
  <c r="Q46" i="17"/>
  <c r="Q42" i="17"/>
  <c r="S22" i="17"/>
  <c r="S18" i="17"/>
  <c r="S14" i="17"/>
  <c r="S23" i="17"/>
  <c r="S19" i="17"/>
  <c r="S15" i="17"/>
  <c r="S25" i="17"/>
  <c r="S21" i="17"/>
  <c r="S17" i="17"/>
  <c r="S16" i="17"/>
  <c r="S20" i="17"/>
  <c r="S24" i="17"/>
  <c r="N11" i="17"/>
  <c r="N7" i="17"/>
  <c r="N3" i="17"/>
  <c r="N12" i="17"/>
  <c r="N8" i="17"/>
  <c r="N4" i="17"/>
  <c r="N10" i="17"/>
  <c r="N6" i="17"/>
  <c r="N2" i="17"/>
  <c r="N13" i="17"/>
  <c r="N9" i="17"/>
  <c r="N5" i="17"/>
  <c r="K85" i="21"/>
  <c r="L144" i="23"/>
  <c r="V144" i="23" s="1"/>
  <c r="L142" i="23"/>
  <c r="V142" i="23" s="1"/>
  <c r="L140" i="23"/>
  <c r="V140" i="23" s="1"/>
  <c r="L138" i="23"/>
  <c r="V138" i="23" s="1"/>
  <c r="L136" i="23"/>
  <c r="V136" i="23" s="1"/>
  <c r="L134" i="23"/>
  <c r="V134" i="23" s="1"/>
  <c r="L145" i="23"/>
  <c r="V145" i="23" s="1"/>
  <c r="L143" i="23"/>
  <c r="V143" i="23" s="1"/>
  <c r="L141" i="23"/>
  <c r="V141" i="23" s="1"/>
  <c r="L139" i="23"/>
  <c r="V139" i="23" s="1"/>
  <c r="L137" i="23"/>
  <c r="V137" i="23" s="1"/>
  <c r="AE137" i="23" s="1"/>
  <c r="H137" i="11" s="1"/>
  <c r="L135" i="23"/>
  <c r="V135" i="23" s="1"/>
  <c r="P96" i="23"/>
  <c r="Z96" i="23" s="1"/>
  <c r="P94" i="23"/>
  <c r="Z94" i="23" s="1"/>
  <c r="P92" i="23"/>
  <c r="Z92" i="23" s="1"/>
  <c r="P90" i="23"/>
  <c r="Z90" i="23" s="1"/>
  <c r="P88" i="23"/>
  <c r="Z88" i="23" s="1"/>
  <c r="P86" i="23"/>
  <c r="Z86" i="23" s="1"/>
  <c r="P97" i="23"/>
  <c r="Z97" i="23" s="1"/>
  <c r="P95" i="23"/>
  <c r="Z95" i="23" s="1"/>
  <c r="P93" i="23"/>
  <c r="Z93" i="23" s="1"/>
  <c r="P91" i="23"/>
  <c r="Z91" i="23" s="1"/>
  <c r="P89" i="23"/>
  <c r="Z89" i="23" s="1"/>
  <c r="P87" i="23"/>
  <c r="Z87" i="23" s="1"/>
  <c r="K84" i="23"/>
  <c r="U84" i="23" s="1"/>
  <c r="K82" i="23"/>
  <c r="U82" i="23" s="1"/>
  <c r="K85" i="23"/>
  <c r="U85" i="23" s="1"/>
  <c r="K79" i="23"/>
  <c r="U79" i="23" s="1"/>
  <c r="K77" i="23"/>
  <c r="U77" i="23" s="1"/>
  <c r="K75" i="23"/>
  <c r="U75" i="23" s="1"/>
  <c r="K83" i="23"/>
  <c r="U83" i="23" s="1"/>
  <c r="K81" i="23"/>
  <c r="U81" i="23" s="1"/>
  <c r="K78" i="23"/>
  <c r="U78" i="23" s="1"/>
  <c r="K74" i="23"/>
  <c r="U74" i="23" s="1"/>
  <c r="K76" i="23"/>
  <c r="U76" i="23" s="1"/>
  <c r="K80" i="23"/>
  <c r="U80" i="23" s="1"/>
  <c r="M60" i="23"/>
  <c r="W60" i="23" s="1"/>
  <c r="M58" i="23"/>
  <c r="W58" i="23" s="1"/>
  <c r="M56" i="23"/>
  <c r="W56" i="23" s="1"/>
  <c r="M54" i="23"/>
  <c r="W54" i="23" s="1"/>
  <c r="M52" i="23"/>
  <c r="W52" i="23" s="1"/>
  <c r="M50" i="23"/>
  <c r="W50" i="23" s="1"/>
  <c r="M57" i="23"/>
  <c r="W57" i="23" s="1"/>
  <c r="M55" i="23"/>
  <c r="W55" i="23" s="1"/>
  <c r="M59" i="23"/>
  <c r="W59" i="23" s="1"/>
  <c r="M51" i="23"/>
  <c r="W51" i="23" s="1"/>
  <c r="M61" i="23"/>
  <c r="W61" i="23" s="1"/>
  <c r="M53" i="23"/>
  <c r="W53" i="23" s="1"/>
  <c r="O36" i="23"/>
  <c r="O32" i="23"/>
  <c r="O28" i="23"/>
  <c r="O37" i="23"/>
  <c r="O33" i="23"/>
  <c r="O29" i="23"/>
  <c r="O35" i="23"/>
  <c r="O31" i="23"/>
  <c r="O27" i="23"/>
  <c r="O34" i="23"/>
  <c r="O30" i="23"/>
  <c r="O26" i="23"/>
  <c r="Q10" i="23"/>
  <c r="Q6" i="23"/>
  <c r="Q2" i="23"/>
  <c r="Q11" i="23"/>
  <c r="Q7" i="23"/>
  <c r="Q3" i="23"/>
  <c r="Q13" i="23"/>
  <c r="Q9" i="23"/>
  <c r="Q5" i="23"/>
  <c r="Q4" i="23"/>
  <c r="Q12" i="23"/>
  <c r="Q8" i="23"/>
  <c r="W159" i="17"/>
  <c r="W166" i="17"/>
  <c r="O144" i="17"/>
  <c r="Y144" i="17" s="1"/>
  <c r="O142" i="17"/>
  <c r="Y142" i="17" s="1"/>
  <c r="O140" i="17"/>
  <c r="Y140" i="17" s="1"/>
  <c r="O138" i="17"/>
  <c r="Y138" i="17" s="1"/>
  <c r="O136" i="17"/>
  <c r="Y136" i="17" s="1"/>
  <c r="O134" i="17"/>
  <c r="Y134" i="17" s="1"/>
  <c r="O143" i="17"/>
  <c r="Y143" i="17" s="1"/>
  <c r="O135" i="17"/>
  <c r="Y135" i="17" s="1"/>
  <c r="O141" i="17"/>
  <c r="Y141" i="17" s="1"/>
  <c r="O145" i="17"/>
  <c r="Y145" i="17" s="1"/>
  <c r="O137" i="17"/>
  <c r="Y137" i="17" s="1"/>
  <c r="O139" i="17"/>
  <c r="Y139" i="17" s="1"/>
  <c r="Q121" i="17"/>
  <c r="AA121" i="17" s="1"/>
  <c r="Q119" i="17"/>
  <c r="AA119" i="17" s="1"/>
  <c r="Q117" i="17"/>
  <c r="AA117" i="17" s="1"/>
  <c r="Q115" i="17"/>
  <c r="AA115" i="17" s="1"/>
  <c r="Q113" i="17"/>
  <c r="AA113" i="17" s="1"/>
  <c r="Q111" i="17"/>
  <c r="AA111" i="17" s="1"/>
  <c r="Q120" i="17"/>
  <c r="AA120" i="17" s="1"/>
  <c r="Q112" i="17"/>
  <c r="AA112" i="17" s="1"/>
  <c r="Q118" i="17"/>
  <c r="AA118" i="17" s="1"/>
  <c r="Q110" i="17"/>
  <c r="AA110" i="17" s="1"/>
  <c r="Q114" i="17"/>
  <c r="AA114" i="17" s="1"/>
  <c r="Q116" i="17"/>
  <c r="AA116" i="17" s="1"/>
  <c r="N85" i="17"/>
  <c r="X85" i="17" s="1"/>
  <c r="N83" i="17"/>
  <c r="X83" i="17" s="1"/>
  <c r="N81" i="17"/>
  <c r="X81" i="17" s="1"/>
  <c r="N79" i="17"/>
  <c r="X79" i="17" s="1"/>
  <c r="N77" i="17"/>
  <c r="X77" i="17" s="1"/>
  <c r="N75" i="17"/>
  <c r="X75" i="17" s="1"/>
  <c r="N74" i="17"/>
  <c r="X74" i="17" s="1"/>
  <c r="N82" i="17"/>
  <c r="X82" i="17" s="1"/>
  <c r="N78" i="17"/>
  <c r="X78" i="17" s="1"/>
  <c r="N84" i="17"/>
  <c r="X84" i="17" s="1"/>
  <c r="N76" i="17"/>
  <c r="X76" i="17" s="1"/>
  <c r="N80" i="17"/>
  <c r="X80" i="17" s="1"/>
  <c r="L60" i="17"/>
  <c r="V60" i="17" s="1"/>
  <c r="L58" i="17"/>
  <c r="V58" i="17" s="1"/>
  <c r="L56" i="17"/>
  <c r="V56" i="17" s="1"/>
  <c r="L54" i="17"/>
  <c r="V54" i="17" s="1"/>
  <c r="L52" i="17"/>
  <c r="V52" i="17" s="1"/>
  <c r="L50" i="17"/>
  <c r="V50" i="17" s="1"/>
  <c r="L61" i="17"/>
  <c r="V61" i="17" s="1"/>
  <c r="L59" i="17"/>
  <c r="V59" i="17" s="1"/>
  <c r="L57" i="17"/>
  <c r="V57" i="17" s="1"/>
  <c r="L55" i="17"/>
  <c r="V55" i="17" s="1"/>
  <c r="L53" i="17"/>
  <c r="V53" i="17" s="1"/>
  <c r="L51" i="17"/>
  <c r="V51" i="17" s="1"/>
  <c r="R35" i="17"/>
  <c r="R31" i="17"/>
  <c r="R27" i="17"/>
  <c r="R36" i="17"/>
  <c r="R32" i="17"/>
  <c r="R28" i="17"/>
  <c r="R34" i="17"/>
  <c r="R30" i="17"/>
  <c r="R26" i="17"/>
  <c r="R29" i="17"/>
  <c r="R37" i="17"/>
  <c r="R33" i="17"/>
  <c r="P13" i="17"/>
  <c r="P9" i="17"/>
  <c r="P5" i="17"/>
  <c r="P10" i="17"/>
  <c r="P6" i="17"/>
  <c r="P2" i="17"/>
  <c r="P12" i="17"/>
  <c r="P8" i="17"/>
  <c r="P4" i="17"/>
  <c r="P11" i="17"/>
  <c r="P7" i="17"/>
  <c r="P3" i="17"/>
  <c r="I121" i="21"/>
  <c r="I120" i="21"/>
  <c r="L56" i="7"/>
  <c r="L85" i="15"/>
  <c r="V85" i="15" s="1"/>
  <c r="L83" i="15"/>
  <c r="V83" i="15" s="1"/>
  <c r="L81" i="15"/>
  <c r="V81" i="15" s="1"/>
  <c r="L79" i="15"/>
  <c r="V79" i="15" s="1"/>
  <c r="L77" i="15"/>
  <c r="V77" i="15" s="1"/>
  <c r="L75" i="15"/>
  <c r="V75" i="15" s="1"/>
  <c r="L84" i="15"/>
  <c r="V84" i="15" s="1"/>
  <c r="L82" i="15"/>
  <c r="V82" i="15" s="1"/>
  <c r="L80" i="15"/>
  <c r="V80" i="15" s="1"/>
  <c r="L78" i="15"/>
  <c r="V78" i="15" s="1"/>
  <c r="L76" i="15"/>
  <c r="V76" i="15" s="1"/>
  <c r="L74" i="15"/>
  <c r="V74" i="15" s="1"/>
  <c r="M46" i="15"/>
  <c r="M42" i="15"/>
  <c r="M38" i="15"/>
  <c r="M47" i="15"/>
  <c r="M43" i="15"/>
  <c r="M39" i="15"/>
  <c r="M49" i="15"/>
  <c r="W49" i="15" s="1"/>
  <c r="M45" i="15"/>
  <c r="M41" i="15"/>
  <c r="M40" i="15"/>
  <c r="M44" i="15"/>
  <c r="M48" i="15"/>
  <c r="W48" i="15" s="1"/>
  <c r="I85" i="6"/>
  <c r="AC156" i="15"/>
  <c r="AC154" i="15"/>
  <c r="AC152" i="15"/>
  <c r="AC150" i="15"/>
  <c r="AC148" i="15"/>
  <c r="AC146" i="15"/>
  <c r="AC151" i="15"/>
  <c r="AC157" i="15"/>
  <c r="AC149" i="15"/>
  <c r="AC153" i="15"/>
  <c r="AC155" i="15"/>
  <c r="AC147" i="15"/>
  <c r="N145" i="15"/>
  <c r="X145" i="15" s="1"/>
  <c r="N143" i="15"/>
  <c r="X143" i="15" s="1"/>
  <c r="N141" i="15"/>
  <c r="X141" i="15" s="1"/>
  <c r="N139" i="15"/>
  <c r="X139" i="15" s="1"/>
  <c r="N137" i="15"/>
  <c r="X137" i="15" s="1"/>
  <c r="N135" i="15"/>
  <c r="X135" i="15" s="1"/>
  <c r="N144" i="15"/>
  <c r="X144" i="15" s="1"/>
  <c r="N142" i="15"/>
  <c r="X142" i="15" s="1"/>
  <c r="N140" i="15"/>
  <c r="X140" i="15" s="1"/>
  <c r="N138" i="15"/>
  <c r="X138" i="15" s="1"/>
  <c r="N136" i="15"/>
  <c r="X136" i="15" s="1"/>
  <c r="N134" i="15"/>
  <c r="X134" i="15" s="1"/>
  <c r="L120" i="15"/>
  <c r="V120" i="15" s="1"/>
  <c r="L118" i="15"/>
  <c r="V118" i="15" s="1"/>
  <c r="L116" i="15"/>
  <c r="V116" i="15" s="1"/>
  <c r="L114" i="15"/>
  <c r="V114" i="15" s="1"/>
  <c r="L112" i="15"/>
  <c r="V112" i="15" s="1"/>
  <c r="L110" i="15"/>
  <c r="V110" i="15" s="1"/>
  <c r="L121" i="15"/>
  <c r="V121" i="15" s="1"/>
  <c r="L119" i="15"/>
  <c r="V119" i="15" s="1"/>
  <c r="L117" i="15"/>
  <c r="V117" i="15" s="1"/>
  <c r="L115" i="15"/>
  <c r="V115" i="15" s="1"/>
  <c r="L113" i="15"/>
  <c r="V113" i="15" s="1"/>
  <c r="L111" i="15"/>
  <c r="V111" i="15" s="1"/>
  <c r="R96" i="15"/>
  <c r="AB96" i="15" s="1"/>
  <c r="R94" i="15"/>
  <c r="AB94" i="15" s="1"/>
  <c r="R92" i="15"/>
  <c r="AB92" i="15" s="1"/>
  <c r="R90" i="15"/>
  <c r="AB90" i="15" s="1"/>
  <c r="R88" i="15"/>
  <c r="AB88" i="15" s="1"/>
  <c r="R86" i="15"/>
  <c r="AB86" i="15" s="1"/>
  <c r="R97" i="15"/>
  <c r="AB97" i="15" s="1"/>
  <c r="R95" i="15"/>
  <c r="AB95" i="15" s="1"/>
  <c r="R93" i="15"/>
  <c r="AB93" i="15" s="1"/>
  <c r="R91" i="15"/>
  <c r="AB91" i="15" s="1"/>
  <c r="R89" i="15"/>
  <c r="AB89" i="15" s="1"/>
  <c r="R87" i="15"/>
  <c r="AB87" i="15" s="1"/>
  <c r="P73" i="15"/>
  <c r="Z73" i="15" s="1"/>
  <c r="P71" i="15"/>
  <c r="Z71" i="15" s="1"/>
  <c r="P69" i="15"/>
  <c r="Z69" i="15" s="1"/>
  <c r="P67" i="15"/>
  <c r="Z67" i="15" s="1"/>
  <c r="P65" i="15"/>
  <c r="Z65" i="15" s="1"/>
  <c r="P63" i="15"/>
  <c r="Z63" i="15" s="1"/>
  <c r="P72" i="15"/>
  <c r="Z72" i="15" s="1"/>
  <c r="P70" i="15"/>
  <c r="Z70" i="15" s="1"/>
  <c r="P68" i="15"/>
  <c r="Z68" i="15" s="1"/>
  <c r="P66" i="15"/>
  <c r="Z66" i="15" s="1"/>
  <c r="P64" i="15"/>
  <c r="Z64" i="15" s="1"/>
  <c r="P62" i="15"/>
  <c r="Z62" i="15" s="1"/>
  <c r="K61" i="15"/>
  <c r="U61" i="15" s="1"/>
  <c r="K59" i="15"/>
  <c r="U59" i="15" s="1"/>
  <c r="K57" i="15"/>
  <c r="U57" i="15" s="1"/>
  <c r="K55" i="15"/>
  <c r="U55" i="15" s="1"/>
  <c r="K53" i="15"/>
  <c r="U53" i="15" s="1"/>
  <c r="K51" i="15"/>
  <c r="U51" i="15" s="1"/>
  <c r="K54" i="15"/>
  <c r="U54" i="15" s="1"/>
  <c r="K60" i="15"/>
  <c r="U60" i="15" s="1"/>
  <c r="K52" i="15"/>
  <c r="U52" i="15" s="1"/>
  <c r="K56" i="15"/>
  <c r="U56" i="15" s="1"/>
  <c r="K50" i="15"/>
  <c r="U50" i="15" s="1"/>
  <c r="K58" i="15"/>
  <c r="U58" i="15" s="1"/>
  <c r="M34" i="15"/>
  <c r="M30" i="15"/>
  <c r="M26" i="15"/>
  <c r="M35" i="15"/>
  <c r="M31" i="15"/>
  <c r="M27" i="15"/>
  <c r="M37" i="15"/>
  <c r="M33" i="15"/>
  <c r="M29" i="15"/>
  <c r="M28" i="15"/>
  <c r="M36" i="15"/>
  <c r="M32" i="15"/>
  <c r="O12" i="15"/>
  <c r="O8" i="15"/>
  <c r="O4" i="15"/>
  <c r="O13" i="15"/>
  <c r="O9" i="15"/>
  <c r="O5" i="15"/>
  <c r="O11" i="15"/>
  <c r="O7" i="15"/>
  <c r="O3" i="15"/>
  <c r="O6" i="15"/>
  <c r="O10" i="15"/>
  <c r="O2" i="15"/>
  <c r="G84" i="6"/>
  <c r="G86" i="6"/>
  <c r="I86" i="6"/>
  <c r="I84" i="6"/>
  <c r="D10" i="3"/>
  <c r="G124" i="4"/>
  <c r="G122" i="4"/>
  <c r="X156" i="14"/>
  <c r="X154" i="14"/>
  <c r="X152" i="14"/>
  <c r="X150" i="14"/>
  <c r="X148" i="14"/>
  <c r="X146" i="14"/>
  <c r="X157" i="14"/>
  <c r="X155" i="14"/>
  <c r="X153" i="14"/>
  <c r="X151" i="14"/>
  <c r="X149" i="14"/>
  <c r="X147" i="14"/>
  <c r="L133" i="14"/>
  <c r="V133" i="14" s="1"/>
  <c r="L131" i="14"/>
  <c r="V131" i="14" s="1"/>
  <c r="L129" i="14"/>
  <c r="V129" i="14" s="1"/>
  <c r="L127" i="14"/>
  <c r="V127" i="14" s="1"/>
  <c r="L125" i="14"/>
  <c r="V125" i="14" s="1"/>
  <c r="L123" i="14"/>
  <c r="V123" i="14" s="1"/>
  <c r="L132" i="14"/>
  <c r="V132" i="14" s="1"/>
  <c r="L130" i="14"/>
  <c r="V130" i="14" s="1"/>
  <c r="L128" i="14"/>
  <c r="V128" i="14" s="1"/>
  <c r="L126" i="14"/>
  <c r="V126" i="14" s="1"/>
  <c r="L124" i="14"/>
  <c r="V124" i="14" s="1"/>
  <c r="L122" i="14"/>
  <c r="V122" i="14" s="1"/>
  <c r="R108" i="14"/>
  <c r="AB108" i="14" s="1"/>
  <c r="R106" i="14"/>
  <c r="AB106" i="14" s="1"/>
  <c r="R104" i="14"/>
  <c r="AB104" i="14" s="1"/>
  <c r="R102" i="14"/>
  <c r="AB102" i="14" s="1"/>
  <c r="R100" i="14"/>
  <c r="AB100" i="14" s="1"/>
  <c r="R98" i="14"/>
  <c r="AB98" i="14" s="1"/>
  <c r="R109" i="14"/>
  <c r="AB109" i="14" s="1"/>
  <c r="R107" i="14"/>
  <c r="AB107" i="14" s="1"/>
  <c r="R105" i="14"/>
  <c r="AB105" i="14" s="1"/>
  <c r="R103" i="14"/>
  <c r="AB103" i="14" s="1"/>
  <c r="R101" i="14"/>
  <c r="AB101" i="14" s="1"/>
  <c r="R99" i="14"/>
  <c r="AB99" i="14" s="1"/>
  <c r="P85" i="14"/>
  <c r="Z85" i="14" s="1"/>
  <c r="P84" i="14"/>
  <c r="Z84" i="14" s="1"/>
  <c r="P83" i="14"/>
  <c r="Z83" i="14" s="1"/>
  <c r="P81" i="14"/>
  <c r="Z81" i="14" s="1"/>
  <c r="P79" i="14"/>
  <c r="Z79" i="14" s="1"/>
  <c r="P77" i="14"/>
  <c r="Z77" i="14" s="1"/>
  <c r="P75" i="14"/>
  <c r="Z75" i="14" s="1"/>
  <c r="P82" i="14"/>
  <c r="Z82" i="14" s="1"/>
  <c r="P80" i="14"/>
  <c r="Z80" i="14" s="1"/>
  <c r="P78" i="14"/>
  <c r="Z78" i="14" s="1"/>
  <c r="P76" i="14"/>
  <c r="Z76" i="14" s="1"/>
  <c r="P74" i="14"/>
  <c r="Z74" i="14" s="1"/>
  <c r="K73" i="14"/>
  <c r="U73" i="14" s="1"/>
  <c r="K71" i="14"/>
  <c r="U71" i="14" s="1"/>
  <c r="K69" i="14"/>
  <c r="U69" i="14" s="1"/>
  <c r="K67" i="14"/>
  <c r="U67" i="14" s="1"/>
  <c r="K65" i="14"/>
  <c r="U65" i="14" s="1"/>
  <c r="K63" i="14"/>
  <c r="U63" i="14" s="1"/>
  <c r="K72" i="14"/>
  <c r="U72" i="14" s="1"/>
  <c r="K64" i="14"/>
  <c r="U64" i="14" s="1"/>
  <c r="K70" i="14"/>
  <c r="U70" i="14" s="1"/>
  <c r="K62" i="14"/>
  <c r="U62" i="14" s="1"/>
  <c r="K66" i="14"/>
  <c r="U66" i="14" s="1"/>
  <c r="K68" i="14"/>
  <c r="U68" i="14" s="1"/>
  <c r="E91" i="4" a="1"/>
  <c r="M46" i="14"/>
  <c r="M42" i="14"/>
  <c r="M38" i="14"/>
  <c r="W182" i="14" s="1"/>
  <c r="M47" i="14"/>
  <c r="M43" i="14"/>
  <c r="M39" i="14"/>
  <c r="M49" i="14"/>
  <c r="W49" i="14" s="1"/>
  <c r="M45" i="14"/>
  <c r="M41" i="14"/>
  <c r="M40" i="14"/>
  <c r="M48" i="14"/>
  <c r="W48" i="14" s="1"/>
  <c r="M44" i="14"/>
  <c r="O24" i="14"/>
  <c r="O20" i="14"/>
  <c r="O16" i="14"/>
  <c r="O25" i="14"/>
  <c r="O21" i="14"/>
  <c r="O17" i="14"/>
  <c r="O23" i="14"/>
  <c r="O19" i="14"/>
  <c r="O15" i="14"/>
  <c r="O18" i="14"/>
  <c r="O22" i="14"/>
  <c r="O14" i="14"/>
  <c r="I84" i="4"/>
  <c r="I86" i="4"/>
  <c r="D238" i="21"/>
  <c r="D240" i="21"/>
  <c r="F240" i="21"/>
  <c r="F238" i="21"/>
  <c r="E240" i="21"/>
  <c r="E238" i="21"/>
  <c r="F240" i="7"/>
  <c r="F242" i="7"/>
  <c r="D122" i="7"/>
  <c r="D124" i="7"/>
  <c r="L103" i="7"/>
  <c r="C333" i="7" s="1"/>
  <c r="F22" i="1" s="1"/>
  <c r="F150" i="2"/>
  <c r="T45" i="7"/>
  <c r="I84" i="8"/>
  <c r="I86" i="8"/>
  <c r="I85" i="8"/>
  <c r="D86" i="8"/>
  <c r="D84" i="8"/>
  <c r="K86" i="8"/>
  <c r="K84" i="8"/>
  <c r="Z181" i="15"/>
  <c r="L48" i="6"/>
  <c r="F122" i="6"/>
  <c r="F124" i="6"/>
  <c r="D124" i="6"/>
  <c r="D122" i="6"/>
  <c r="E108" i="2"/>
  <c r="R45" i="6"/>
  <c r="G28" i="3"/>
  <c r="V48" i="15"/>
  <c r="AC171" i="15"/>
  <c r="E26" i="3"/>
  <c r="H91" i="4" a="1"/>
  <c r="Z50" i="13"/>
  <c r="AA50" i="13"/>
  <c r="I47" i="16"/>
  <c r="I47" i="12"/>
  <c r="G129" i="2"/>
  <c r="S45" i="8"/>
  <c r="N120" i="16"/>
  <c r="X120" i="16" s="1"/>
  <c r="N118" i="16"/>
  <c r="X118" i="16" s="1"/>
  <c r="N116" i="16"/>
  <c r="X116" i="16" s="1"/>
  <c r="N114" i="16"/>
  <c r="X114" i="16" s="1"/>
  <c r="N112" i="16"/>
  <c r="X112" i="16" s="1"/>
  <c r="N110" i="16"/>
  <c r="X110" i="16" s="1"/>
  <c r="N121" i="16"/>
  <c r="X121" i="16" s="1"/>
  <c r="N117" i="16"/>
  <c r="X117" i="16" s="1"/>
  <c r="N113" i="16"/>
  <c r="X113" i="16" s="1"/>
  <c r="N119" i="16"/>
  <c r="X119" i="16" s="1"/>
  <c r="N115" i="16"/>
  <c r="X115" i="16" s="1"/>
  <c r="N111" i="16"/>
  <c r="X111" i="16" s="1"/>
  <c r="M145" i="15"/>
  <c r="W145" i="15" s="1"/>
  <c r="M143" i="15"/>
  <c r="W143" i="15" s="1"/>
  <c r="AE143" i="15" s="1"/>
  <c r="E143" i="11" s="1"/>
  <c r="M141" i="15"/>
  <c r="W141" i="15" s="1"/>
  <c r="M139" i="15"/>
  <c r="W139" i="15" s="1"/>
  <c r="M137" i="15"/>
  <c r="W137" i="15" s="1"/>
  <c r="M135" i="15"/>
  <c r="W135" i="15" s="1"/>
  <c r="AE135" i="15" s="1"/>
  <c r="E135" i="11" s="1"/>
  <c r="M140" i="15"/>
  <c r="W140" i="15" s="1"/>
  <c r="M138" i="15"/>
  <c r="W138" i="15" s="1"/>
  <c r="M142" i="15"/>
  <c r="W142" i="15" s="1"/>
  <c r="M134" i="15"/>
  <c r="W134" i="15" s="1"/>
  <c r="M136" i="15"/>
  <c r="W136" i="15" s="1"/>
  <c r="M144" i="15"/>
  <c r="W144" i="15" s="1"/>
  <c r="I217" i="8"/>
  <c r="I215" i="8"/>
  <c r="K242" i="8"/>
  <c r="K240" i="8"/>
  <c r="E124" i="8"/>
  <c r="E122" i="8"/>
  <c r="AB170" i="16"/>
  <c r="AA162" i="16"/>
  <c r="AA159" i="16"/>
  <c r="AA167" i="16"/>
  <c r="AC181" i="15"/>
  <c r="U174" i="15"/>
  <c r="X166" i="15"/>
  <c r="X163" i="15"/>
  <c r="AA169" i="14"/>
  <c r="AC182" i="15"/>
  <c r="L48" i="7"/>
  <c r="K24" i="15"/>
  <c r="K20" i="15"/>
  <c r="K16" i="15"/>
  <c r="K25" i="15"/>
  <c r="K21" i="15"/>
  <c r="K17" i="15"/>
  <c r="K23" i="15"/>
  <c r="K19" i="15"/>
  <c r="K15" i="15"/>
  <c r="K14" i="15"/>
  <c r="K22" i="15"/>
  <c r="K18" i="15"/>
  <c r="D91" i="6" a="1"/>
  <c r="G85" i="4"/>
  <c r="N120" i="14"/>
  <c r="X120" i="14" s="1"/>
  <c r="N118" i="14"/>
  <c r="X118" i="14" s="1"/>
  <c r="N116" i="14"/>
  <c r="X116" i="14" s="1"/>
  <c r="N114" i="14"/>
  <c r="X114" i="14" s="1"/>
  <c r="N112" i="14"/>
  <c r="X112" i="14" s="1"/>
  <c r="N110" i="14"/>
  <c r="X110" i="14" s="1"/>
  <c r="N121" i="14"/>
  <c r="X121" i="14" s="1"/>
  <c r="N119" i="14"/>
  <c r="X119" i="14" s="1"/>
  <c r="N117" i="14"/>
  <c r="X117" i="14" s="1"/>
  <c r="AE117" i="14" s="1"/>
  <c r="D117" i="11" s="1"/>
  <c r="N115" i="14"/>
  <c r="X115" i="14" s="1"/>
  <c r="N113" i="14"/>
  <c r="X113" i="14" s="1"/>
  <c r="N111" i="14"/>
  <c r="X111" i="14" s="1"/>
  <c r="O85" i="14"/>
  <c r="Y85" i="14" s="1"/>
  <c r="O84" i="14"/>
  <c r="Y84" i="14" s="1"/>
  <c r="O83" i="14"/>
  <c r="Y83" i="14" s="1"/>
  <c r="O81" i="14"/>
  <c r="Y81" i="14" s="1"/>
  <c r="O79" i="14"/>
  <c r="Y79" i="14" s="1"/>
  <c r="O77" i="14"/>
  <c r="Y77" i="14" s="1"/>
  <c r="O75" i="14"/>
  <c r="Y75" i="14" s="1"/>
  <c r="O82" i="14"/>
  <c r="Y82" i="14" s="1"/>
  <c r="O74" i="14"/>
  <c r="Y74" i="14" s="1"/>
  <c r="O80" i="14"/>
  <c r="Y80" i="14" s="1"/>
  <c r="O76" i="14"/>
  <c r="Y76" i="14" s="1"/>
  <c r="O78" i="14"/>
  <c r="Y78" i="14" s="1"/>
  <c r="N25" i="14"/>
  <c r="N21" i="14"/>
  <c r="N17" i="14"/>
  <c r="N22" i="14"/>
  <c r="N18" i="14"/>
  <c r="N14" i="14"/>
  <c r="N24" i="14"/>
  <c r="N20" i="14"/>
  <c r="N16" i="14"/>
  <c r="N15" i="14"/>
  <c r="N23" i="14"/>
  <c r="N19" i="14"/>
  <c r="C86" i="4"/>
  <c r="L65" i="4"/>
  <c r="C91" i="4" a="1"/>
  <c r="G122" i="8"/>
  <c r="G124" i="8"/>
  <c r="G24" i="8"/>
  <c r="I3" i="8"/>
  <c r="K217" i="7"/>
  <c r="K215" i="7"/>
  <c r="J124" i="7"/>
  <c r="J122" i="7"/>
  <c r="AC168" i="16"/>
  <c r="AC160" i="16"/>
  <c r="AC165" i="16"/>
  <c r="X156" i="16"/>
  <c r="X154" i="16"/>
  <c r="X152" i="16"/>
  <c r="X150" i="16"/>
  <c r="X148" i="16"/>
  <c r="X146" i="16"/>
  <c r="X157" i="16"/>
  <c r="X153" i="16"/>
  <c r="X149" i="16"/>
  <c r="X155" i="16"/>
  <c r="X151" i="16"/>
  <c r="X147" i="16"/>
  <c r="L133" i="16"/>
  <c r="V133" i="16" s="1"/>
  <c r="L131" i="16"/>
  <c r="V131" i="16" s="1"/>
  <c r="L129" i="16"/>
  <c r="V129" i="16" s="1"/>
  <c r="L127" i="16"/>
  <c r="V127" i="16" s="1"/>
  <c r="L125" i="16"/>
  <c r="V125" i="16" s="1"/>
  <c r="L123" i="16"/>
  <c r="V123" i="16" s="1"/>
  <c r="L130" i="16"/>
  <c r="V130" i="16" s="1"/>
  <c r="L126" i="16"/>
  <c r="V126" i="16" s="1"/>
  <c r="L122" i="16"/>
  <c r="V122" i="16" s="1"/>
  <c r="L132" i="16"/>
  <c r="V132" i="16" s="1"/>
  <c r="L124" i="16"/>
  <c r="V124" i="16" s="1"/>
  <c r="L128" i="16"/>
  <c r="V128" i="16" s="1"/>
  <c r="R108" i="16"/>
  <c r="AB108" i="16" s="1"/>
  <c r="R106" i="16"/>
  <c r="AB106" i="16" s="1"/>
  <c r="R104" i="16"/>
  <c r="AB104" i="16" s="1"/>
  <c r="R102" i="16"/>
  <c r="AB102" i="16" s="1"/>
  <c r="R100" i="16"/>
  <c r="AB100" i="16" s="1"/>
  <c r="R98" i="16"/>
  <c r="AB98" i="16" s="1"/>
  <c r="R107" i="16"/>
  <c r="AB107" i="16" s="1"/>
  <c r="R103" i="16"/>
  <c r="AB103" i="16" s="1"/>
  <c r="R99" i="16"/>
  <c r="AB99" i="16" s="1"/>
  <c r="R105" i="16"/>
  <c r="AB105" i="16" s="1"/>
  <c r="R109" i="16"/>
  <c r="AB109" i="16" s="1"/>
  <c r="R101" i="16"/>
  <c r="AB101" i="16" s="1"/>
  <c r="P85" i="16"/>
  <c r="Z85" i="16" s="1"/>
  <c r="P81" i="16"/>
  <c r="Z81" i="16" s="1"/>
  <c r="P82" i="16"/>
  <c r="Z82" i="16" s="1"/>
  <c r="P78" i="16"/>
  <c r="Z78" i="16" s="1"/>
  <c r="P76" i="16"/>
  <c r="Z76" i="16" s="1"/>
  <c r="P74" i="16"/>
  <c r="Z74" i="16" s="1"/>
  <c r="P84" i="16"/>
  <c r="Z84" i="16" s="1"/>
  <c r="P80" i="16"/>
  <c r="Z80" i="16" s="1"/>
  <c r="P79" i="16"/>
  <c r="Z79" i="16" s="1"/>
  <c r="P77" i="16"/>
  <c r="Z77" i="16" s="1"/>
  <c r="P75" i="16"/>
  <c r="Z75" i="16" s="1"/>
  <c r="P83" i="16"/>
  <c r="Z83" i="16" s="1"/>
  <c r="K72" i="16"/>
  <c r="U72" i="16" s="1"/>
  <c r="K70" i="16"/>
  <c r="U70" i="16" s="1"/>
  <c r="K68" i="16"/>
  <c r="U68" i="16" s="1"/>
  <c r="K66" i="16"/>
  <c r="U66" i="16" s="1"/>
  <c r="K64" i="16"/>
  <c r="U64" i="16" s="1"/>
  <c r="K62" i="16"/>
  <c r="U62" i="16" s="1"/>
  <c r="K71" i="16"/>
  <c r="U71" i="16" s="1"/>
  <c r="K63" i="16"/>
  <c r="U63" i="16" s="1"/>
  <c r="K69" i="16"/>
  <c r="U69" i="16" s="1"/>
  <c r="K73" i="16"/>
  <c r="U73" i="16" s="1"/>
  <c r="K65" i="16"/>
  <c r="U65" i="16" s="1"/>
  <c r="K67" i="16"/>
  <c r="U67" i="16" s="1"/>
  <c r="E91" i="7" a="1"/>
  <c r="M48" i="16"/>
  <c r="M44" i="16"/>
  <c r="M40" i="16"/>
  <c r="M49" i="16"/>
  <c r="M45" i="16"/>
  <c r="M41" i="16"/>
  <c r="M47" i="16"/>
  <c r="M43" i="16"/>
  <c r="M39" i="16"/>
  <c r="M38" i="16"/>
  <c r="M42" i="16"/>
  <c r="M46" i="16"/>
  <c r="O22" i="16"/>
  <c r="O18" i="16"/>
  <c r="O14" i="16"/>
  <c r="O23" i="16"/>
  <c r="O19" i="16"/>
  <c r="O15" i="16"/>
  <c r="O25" i="16"/>
  <c r="O21" i="16"/>
  <c r="O17" i="16"/>
  <c r="O20" i="16"/>
  <c r="O24" i="16"/>
  <c r="O16" i="16"/>
  <c r="I86" i="7"/>
  <c r="I84" i="7"/>
  <c r="F12" i="2"/>
  <c r="L54" i="7"/>
  <c r="F4" i="2"/>
  <c r="L46" i="7"/>
  <c r="AA178" i="17"/>
  <c r="AA177" i="17"/>
  <c r="Z48" i="15"/>
  <c r="AB158" i="15"/>
  <c r="Y206" i="10"/>
  <c r="L49" i="6"/>
  <c r="K122" i="4"/>
  <c r="K122" i="21"/>
  <c r="K48" i="13"/>
  <c r="U48" i="13" s="1"/>
  <c r="K44" i="13"/>
  <c r="K40" i="13"/>
  <c r="K49" i="13"/>
  <c r="K45" i="13"/>
  <c r="K41" i="13"/>
  <c r="K47" i="13"/>
  <c r="K43" i="13"/>
  <c r="K39" i="13"/>
  <c r="K46" i="13"/>
  <c r="K42" i="13"/>
  <c r="K38" i="13"/>
  <c r="B9" i="3"/>
  <c r="C214" i="21"/>
  <c r="D85" i="21"/>
  <c r="M145" i="23"/>
  <c r="W145" i="23" s="1"/>
  <c r="M143" i="23"/>
  <c r="W143" i="23" s="1"/>
  <c r="M141" i="23"/>
  <c r="W141" i="23" s="1"/>
  <c r="M139" i="23"/>
  <c r="W139" i="23" s="1"/>
  <c r="M137" i="23"/>
  <c r="W137" i="23" s="1"/>
  <c r="M135" i="23"/>
  <c r="W135" i="23" s="1"/>
  <c r="M142" i="23"/>
  <c r="W142" i="23" s="1"/>
  <c r="M134" i="23"/>
  <c r="W134" i="23" s="1"/>
  <c r="M140" i="23"/>
  <c r="W140" i="23" s="1"/>
  <c r="M144" i="23"/>
  <c r="W144" i="23" s="1"/>
  <c r="M136" i="23"/>
  <c r="W136" i="23" s="1"/>
  <c r="M138" i="23"/>
  <c r="W138" i="23" s="1"/>
  <c r="N109" i="23"/>
  <c r="X109" i="23" s="1"/>
  <c r="N107" i="23"/>
  <c r="X107" i="23" s="1"/>
  <c r="N105" i="23"/>
  <c r="X105" i="23" s="1"/>
  <c r="N103" i="23"/>
  <c r="X103" i="23" s="1"/>
  <c r="N101" i="23"/>
  <c r="X101" i="23" s="1"/>
  <c r="N99" i="23"/>
  <c r="X99" i="23" s="1"/>
  <c r="N108" i="23"/>
  <c r="X108" i="23" s="1"/>
  <c r="N106" i="23"/>
  <c r="X106" i="23" s="1"/>
  <c r="N104" i="23"/>
  <c r="X104" i="23" s="1"/>
  <c r="N102" i="23"/>
  <c r="X102" i="23" s="1"/>
  <c r="N100" i="23"/>
  <c r="X100" i="23" s="1"/>
  <c r="N98" i="23"/>
  <c r="X98" i="23" s="1"/>
  <c r="K73" i="23"/>
  <c r="U73" i="23" s="1"/>
  <c r="K71" i="23"/>
  <c r="U71" i="23" s="1"/>
  <c r="K69" i="23"/>
  <c r="U69" i="23" s="1"/>
  <c r="K67" i="23"/>
  <c r="U67" i="23" s="1"/>
  <c r="K65" i="23"/>
  <c r="U65" i="23" s="1"/>
  <c r="K63" i="23"/>
  <c r="U63" i="23" s="1"/>
  <c r="K72" i="23"/>
  <c r="U72" i="23" s="1"/>
  <c r="K64" i="23"/>
  <c r="U64" i="23" s="1"/>
  <c r="K70" i="23"/>
  <c r="U70" i="23" s="1"/>
  <c r="K62" i="23"/>
  <c r="U62" i="23" s="1"/>
  <c r="K66" i="23"/>
  <c r="U66" i="23" s="1"/>
  <c r="K68" i="23"/>
  <c r="U68" i="23" s="1"/>
  <c r="E89" i="21" a="1"/>
  <c r="O24" i="23"/>
  <c r="O20" i="23"/>
  <c r="O16" i="23"/>
  <c r="O25" i="23"/>
  <c r="O21" i="23"/>
  <c r="O17" i="23"/>
  <c r="O23" i="23"/>
  <c r="O19" i="23"/>
  <c r="O15" i="23"/>
  <c r="O18" i="23"/>
  <c r="O22" i="23"/>
  <c r="O14" i="23"/>
  <c r="G85" i="8"/>
  <c r="L144" i="17"/>
  <c r="V144" i="17" s="1"/>
  <c r="L142" i="17"/>
  <c r="V142" i="17" s="1"/>
  <c r="L140" i="17"/>
  <c r="V140" i="17" s="1"/>
  <c r="L138" i="17"/>
  <c r="V138" i="17" s="1"/>
  <c r="L136" i="17"/>
  <c r="V136" i="17" s="1"/>
  <c r="L134" i="17"/>
  <c r="V134" i="17" s="1"/>
  <c r="L145" i="17"/>
  <c r="V145" i="17" s="1"/>
  <c r="L143" i="17"/>
  <c r="V143" i="17" s="1"/>
  <c r="L141" i="17"/>
  <c r="V141" i="17" s="1"/>
  <c r="L139" i="17"/>
  <c r="V139" i="17" s="1"/>
  <c r="AE139" i="17" s="1"/>
  <c r="G139" i="11" s="1"/>
  <c r="L137" i="17"/>
  <c r="V137" i="17" s="1"/>
  <c r="L135" i="17"/>
  <c r="V135" i="17" s="1"/>
  <c r="M109" i="17"/>
  <c r="W109" i="17" s="1"/>
  <c r="M107" i="17"/>
  <c r="W107" i="17" s="1"/>
  <c r="M105" i="17"/>
  <c r="W105" i="17" s="1"/>
  <c r="M103" i="17"/>
  <c r="W103" i="17" s="1"/>
  <c r="M101" i="17"/>
  <c r="W101" i="17" s="1"/>
  <c r="M102" i="17"/>
  <c r="W102" i="17" s="1"/>
  <c r="M108" i="17"/>
  <c r="W108" i="17" s="1"/>
  <c r="M99" i="17"/>
  <c r="W99" i="17" s="1"/>
  <c r="M104" i="17"/>
  <c r="W104" i="17" s="1"/>
  <c r="M100" i="17"/>
  <c r="W100" i="17" s="1"/>
  <c r="M98" i="17"/>
  <c r="W98" i="17" s="1"/>
  <c r="M106" i="17"/>
  <c r="W106" i="17" s="1"/>
  <c r="N73" i="17"/>
  <c r="X73" i="17" s="1"/>
  <c r="N71" i="17"/>
  <c r="X71" i="17" s="1"/>
  <c r="N69" i="17"/>
  <c r="X69" i="17" s="1"/>
  <c r="N67" i="17"/>
  <c r="X67" i="17" s="1"/>
  <c r="N65" i="17"/>
  <c r="X65" i="17" s="1"/>
  <c r="N63" i="17"/>
  <c r="X63" i="17" s="1"/>
  <c r="N72" i="17"/>
  <c r="X72" i="17" s="1"/>
  <c r="N70" i="17"/>
  <c r="X70" i="17" s="1"/>
  <c r="N68" i="17"/>
  <c r="X68" i="17" s="1"/>
  <c r="N66" i="17"/>
  <c r="X66" i="17" s="1"/>
  <c r="N64" i="17"/>
  <c r="X64" i="17" s="1"/>
  <c r="N62" i="17"/>
  <c r="X62" i="17" s="1"/>
  <c r="K34" i="17"/>
  <c r="K30" i="17"/>
  <c r="K26" i="17"/>
  <c r="K35" i="17"/>
  <c r="K31" i="17"/>
  <c r="K27" i="17"/>
  <c r="K37" i="17"/>
  <c r="K33" i="17"/>
  <c r="K29" i="17"/>
  <c r="K28" i="17"/>
  <c r="K36" i="17"/>
  <c r="K32" i="17"/>
  <c r="K240" i="21"/>
  <c r="K238" i="21"/>
  <c r="D122" i="21"/>
  <c r="D120" i="21"/>
  <c r="V168" i="23"/>
  <c r="V166" i="23"/>
  <c r="V164" i="23"/>
  <c r="V162" i="23"/>
  <c r="V160" i="23"/>
  <c r="V158" i="23"/>
  <c r="V169" i="23"/>
  <c r="V167" i="23"/>
  <c r="V165" i="23"/>
  <c r="V163" i="23"/>
  <c r="V161" i="23"/>
  <c r="V159" i="23"/>
  <c r="R145" i="23"/>
  <c r="AB145" i="23" s="1"/>
  <c r="R143" i="23"/>
  <c r="AB143" i="23" s="1"/>
  <c r="R141" i="23"/>
  <c r="AB141" i="23" s="1"/>
  <c r="R139" i="23"/>
  <c r="AB139" i="23" s="1"/>
  <c r="R137" i="23"/>
  <c r="AB137" i="23" s="1"/>
  <c r="R135" i="23"/>
  <c r="AB135" i="23" s="1"/>
  <c r="R144" i="23"/>
  <c r="AB144" i="23" s="1"/>
  <c r="R142" i="23"/>
  <c r="AB142" i="23" s="1"/>
  <c r="R140" i="23"/>
  <c r="AB140" i="23" s="1"/>
  <c r="R138" i="23"/>
  <c r="AB138" i="23" s="1"/>
  <c r="R136" i="23"/>
  <c r="AB136" i="23" s="1"/>
  <c r="R134" i="23"/>
  <c r="AB134" i="23" s="1"/>
  <c r="K108" i="23"/>
  <c r="U108" i="23" s="1"/>
  <c r="K106" i="23"/>
  <c r="U106" i="23" s="1"/>
  <c r="K104" i="23"/>
  <c r="U104" i="23" s="1"/>
  <c r="K102" i="23"/>
  <c r="U102" i="23" s="1"/>
  <c r="K100" i="23"/>
  <c r="U100" i="23" s="1"/>
  <c r="K98" i="23"/>
  <c r="U98" i="23" s="1"/>
  <c r="K109" i="23"/>
  <c r="U109" i="23" s="1"/>
  <c r="K101" i="23"/>
  <c r="U101" i="23" s="1"/>
  <c r="K107" i="23"/>
  <c r="U107" i="23" s="1"/>
  <c r="K99" i="23"/>
  <c r="U99" i="23" s="1"/>
  <c r="K103" i="23"/>
  <c r="U103" i="23" s="1"/>
  <c r="K105" i="23"/>
  <c r="U105" i="23" s="1"/>
  <c r="F89" i="21" a="1"/>
  <c r="M85" i="23"/>
  <c r="W85" i="23" s="1"/>
  <c r="M83" i="23"/>
  <c r="W83" i="23" s="1"/>
  <c r="M81" i="23"/>
  <c r="W81" i="23" s="1"/>
  <c r="M76" i="23"/>
  <c r="W76" i="23" s="1"/>
  <c r="M74" i="23"/>
  <c r="W74" i="23" s="1"/>
  <c r="M84" i="23"/>
  <c r="W84" i="23" s="1"/>
  <c r="M79" i="23"/>
  <c r="W79" i="23" s="1"/>
  <c r="M80" i="23"/>
  <c r="W80" i="23" s="1"/>
  <c r="M78" i="23"/>
  <c r="W78" i="23" s="1"/>
  <c r="M75" i="23"/>
  <c r="W75" i="23" s="1"/>
  <c r="M77" i="23"/>
  <c r="W77" i="23" s="1"/>
  <c r="M82" i="23"/>
  <c r="W82" i="23" s="1"/>
  <c r="O61" i="23"/>
  <c r="Y61" i="23" s="1"/>
  <c r="O59" i="23"/>
  <c r="Y59" i="23" s="1"/>
  <c r="O57" i="23"/>
  <c r="Y57" i="23" s="1"/>
  <c r="O55" i="23"/>
  <c r="Y55" i="23" s="1"/>
  <c r="O53" i="23"/>
  <c r="Y53" i="23" s="1"/>
  <c r="O51" i="23"/>
  <c r="Y51" i="23" s="1"/>
  <c r="O58" i="23"/>
  <c r="Y58" i="23" s="1"/>
  <c r="O50" i="23"/>
  <c r="Y50" i="23" s="1"/>
  <c r="O56" i="23"/>
  <c r="Y56" i="23" s="1"/>
  <c r="O60" i="23"/>
  <c r="Y60" i="23" s="1"/>
  <c r="O52" i="23"/>
  <c r="Y52" i="23" s="1"/>
  <c r="O54" i="23"/>
  <c r="Y54" i="23" s="1"/>
  <c r="Q34" i="23"/>
  <c r="Q30" i="23"/>
  <c r="Q26" i="23"/>
  <c r="Q35" i="23"/>
  <c r="Q31" i="23"/>
  <c r="Q27" i="23"/>
  <c r="Q37" i="23"/>
  <c r="Q33" i="23"/>
  <c r="Q29" i="23"/>
  <c r="Q32" i="23"/>
  <c r="Q36" i="23"/>
  <c r="Q28" i="23"/>
  <c r="S12" i="23"/>
  <c r="S8" i="23"/>
  <c r="S4" i="23"/>
  <c r="S13" i="23"/>
  <c r="S9" i="23"/>
  <c r="S5" i="23"/>
  <c r="S11" i="23"/>
  <c r="S7" i="23"/>
  <c r="S3" i="23"/>
  <c r="S2" i="23"/>
  <c r="S10" i="23"/>
  <c r="S6" i="23"/>
  <c r="E337" i="21"/>
  <c r="E329" i="21"/>
  <c r="L266" i="8"/>
  <c r="AC168" i="17"/>
  <c r="AC160" i="17"/>
  <c r="AC163" i="17"/>
  <c r="X157" i="17"/>
  <c r="X155" i="17"/>
  <c r="X153" i="17"/>
  <c r="X151" i="17"/>
  <c r="X149" i="17"/>
  <c r="X147" i="17"/>
  <c r="X156" i="17"/>
  <c r="X154" i="17"/>
  <c r="X152" i="17"/>
  <c r="X150" i="17"/>
  <c r="X148" i="17"/>
  <c r="X146" i="17"/>
  <c r="L132" i="17"/>
  <c r="V132" i="17" s="1"/>
  <c r="L130" i="17"/>
  <c r="V130" i="17" s="1"/>
  <c r="L128" i="17"/>
  <c r="V128" i="17" s="1"/>
  <c r="L126" i="17"/>
  <c r="V126" i="17" s="1"/>
  <c r="L124" i="17"/>
  <c r="V124" i="17" s="1"/>
  <c r="L122" i="17"/>
  <c r="V122" i="17" s="1"/>
  <c r="L133" i="17"/>
  <c r="V133" i="17" s="1"/>
  <c r="L131" i="17"/>
  <c r="V131" i="17" s="1"/>
  <c r="L129" i="17"/>
  <c r="V129" i="17" s="1"/>
  <c r="L127" i="17"/>
  <c r="V127" i="17" s="1"/>
  <c r="AE127" i="17" s="1"/>
  <c r="G127" i="11" s="1"/>
  <c r="L125" i="17"/>
  <c r="V125" i="17" s="1"/>
  <c r="L123" i="17"/>
  <c r="V123" i="17" s="1"/>
  <c r="R109" i="17"/>
  <c r="AB109" i="17" s="1"/>
  <c r="R107" i="17"/>
  <c r="AB107" i="17" s="1"/>
  <c r="R105" i="17"/>
  <c r="AB105" i="17" s="1"/>
  <c r="R103" i="17"/>
  <c r="AB103" i="17" s="1"/>
  <c r="R101" i="17"/>
  <c r="AB101" i="17" s="1"/>
  <c r="R99" i="17"/>
  <c r="AB99" i="17" s="1"/>
  <c r="R108" i="17"/>
  <c r="AB108" i="17" s="1"/>
  <c r="R106" i="17"/>
  <c r="AB106" i="17" s="1"/>
  <c r="R104" i="17"/>
  <c r="AB104" i="17" s="1"/>
  <c r="R102" i="17"/>
  <c r="AB102" i="17" s="1"/>
  <c r="R100" i="17"/>
  <c r="AB100" i="17" s="1"/>
  <c r="R98" i="17"/>
  <c r="AB98" i="17" s="1"/>
  <c r="P84" i="17"/>
  <c r="Z84" i="17" s="1"/>
  <c r="P82" i="17"/>
  <c r="Z82" i="17" s="1"/>
  <c r="P80" i="17"/>
  <c r="Z80" i="17" s="1"/>
  <c r="P78" i="17"/>
  <c r="Z78" i="17" s="1"/>
  <c r="P76" i="17"/>
  <c r="Z76" i="17" s="1"/>
  <c r="P85" i="17"/>
  <c r="Z85" i="17" s="1"/>
  <c r="P83" i="17"/>
  <c r="Z83" i="17" s="1"/>
  <c r="P81" i="17"/>
  <c r="Z81" i="17" s="1"/>
  <c r="P79" i="17"/>
  <c r="Z79" i="17" s="1"/>
  <c r="P77" i="17"/>
  <c r="Z77" i="17" s="1"/>
  <c r="P74" i="17"/>
  <c r="Z74" i="17" s="1"/>
  <c r="P75" i="17"/>
  <c r="Z75" i="17" s="1"/>
  <c r="K72" i="17"/>
  <c r="U72" i="17" s="1"/>
  <c r="K70" i="17"/>
  <c r="U70" i="17" s="1"/>
  <c r="K68" i="17"/>
  <c r="U68" i="17" s="1"/>
  <c r="K66" i="17"/>
  <c r="U66" i="17" s="1"/>
  <c r="K64" i="17"/>
  <c r="U64" i="17" s="1"/>
  <c r="K62" i="17"/>
  <c r="U62" i="17" s="1"/>
  <c r="K71" i="17"/>
  <c r="U71" i="17" s="1"/>
  <c r="K63" i="17"/>
  <c r="U63" i="17" s="1"/>
  <c r="K69" i="17"/>
  <c r="U69" i="17" s="1"/>
  <c r="K73" i="17"/>
  <c r="U73" i="17" s="1"/>
  <c r="K65" i="17"/>
  <c r="U65" i="17" s="1"/>
  <c r="K67" i="17"/>
  <c r="U67" i="17" s="1"/>
  <c r="E91" i="8" a="1"/>
  <c r="M48" i="17"/>
  <c r="W48" i="17" s="1"/>
  <c r="M44" i="17"/>
  <c r="M40" i="17"/>
  <c r="M49" i="17"/>
  <c r="W49" i="17" s="1"/>
  <c r="M45" i="17"/>
  <c r="M41" i="17"/>
  <c r="M47" i="17"/>
  <c r="M43" i="17"/>
  <c r="M39" i="17"/>
  <c r="M38" i="17"/>
  <c r="M42" i="17"/>
  <c r="M46" i="17"/>
  <c r="O22" i="17"/>
  <c r="O18" i="17"/>
  <c r="O14" i="17"/>
  <c r="O23" i="17"/>
  <c r="O19" i="17"/>
  <c r="O15" i="17"/>
  <c r="O25" i="17"/>
  <c r="O21" i="17"/>
  <c r="O17" i="17"/>
  <c r="O20" i="17"/>
  <c r="O24" i="17"/>
  <c r="O16" i="17"/>
  <c r="G85" i="21"/>
  <c r="AA157" i="23"/>
  <c r="AA155" i="23"/>
  <c r="AA153" i="23"/>
  <c r="AA151" i="23"/>
  <c r="AA149" i="23"/>
  <c r="AA147" i="23"/>
  <c r="AA152" i="23"/>
  <c r="AA150" i="23"/>
  <c r="AA154" i="23"/>
  <c r="AA146" i="23"/>
  <c r="AA156" i="23"/>
  <c r="AA148" i="23"/>
  <c r="S132" i="23"/>
  <c r="AC132" i="23" s="1"/>
  <c r="S130" i="23"/>
  <c r="AC130" i="23" s="1"/>
  <c r="S128" i="23"/>
  <c r="AC128" i="23" s="1"/>
  <c r="S126" i="23"/>
  <c r="AC126" i="23" s="1"/>
  <c r="S124" i="23"/>
  <c r="AC124" i="23" s="1"/>
  <c r="S122" i="23"/>
  <c r="AC122" i="23" s="1"/>
  <c r="S129" i="23"/>
  <c r="AC129" i="23" s="1"/>
  <c r="S127" i="23"/>
  <c r="AC127" i="23" s="1"/>
  <c r="S131" i="23"/>
  <c r="AC131" i="23" s="1"/>
  <c r="S123" i="23"/>
  <c r="AC123" i="23" s="1"/>
  <c r="S125" i="23"/>
  <c r="AC125" i="23" s="1"/>
  <c r="S133" i="23"/>
  <c r="AC133" i="23" s="1"/>
  <c r="L96" i="23"/>
  <c r="V96" i="23" s="1"/>
  <c r="L94" i="23"/>
  <c r="V94" i="23" s="1"/>
  <c r="L92" i="23"/>
  <c r="V92" i="23" s="1"/>
  <c r="L90" i="23"/>
  <c r="V90" i="23" s="1"/>
  <c r="L88" i="23"/>
  <c r="V88" i="23" s="1"/>
  <c r="L86" i="23"/>
  <c r="V86" i="23" s="1"/>
  <c r="L97" i="23"/>
  <c r="V97" i="23" s="1"/>
  <c r="L95" i="23"/>
  <c r="V95" i="23" s="1"/>
  <c r="L93" i="23"/>
  <c r="V93" i="23" s="1"/>
  <c r="L91" i="23"/>
  <c r="V91" i="23" s="1"/>
  <c r="L89" i="23"/>
  <c r="V89" i="23" s="1"/>
  <c r="L87" i="23"/>
  <c r="V87" i="23" s="1"/>
  <c r="R72" i="23"/>
  <c r="AB72" i="23" s="1"/>
  <c r="R70" i="23"/>
  <c r="AB70" i="23" s="1"/>
  <c r="R68" i="23"/>
  <c r="AB68" i="23" s="1"/>
  <c r="R66" i="23"/>
  <c r="AB66" i="23" s="1"/>
  <c r="R64" i="23"/>
  <c r="AB64" i="23" s="1"/>
  <c r="R62" i="23"/>
  <c r="AB62" i="23" s="1"/>
  <c r="R73" i="23"/>
  <c r="AB73" i="23" s="1"/>
  <c r="R71" i="23"/>
  <c r="AB71" i="23" s="1"/>
  <c r="R69" i="23"/>
  <c r="AB69" i="23" s="1"/>
  <c r="R67" i="23"/>
  <c r="AB67" i="23" s="1"/>
  <c r="R65" i="23"/>
  <c r="AB65" i="23" s="1"/>
  <c r="R63" i="23"/>
  <c r="AB63" i="23" s="1"/>
  <c r="P120" i="23"/>
  <c r="Z120" i="23" s="1"/>
  <c r="P118" i="23"/>
  <c r="Z118" i="23" s="1"/>
  <c r="P116" i="23"/>
  <c r="Z116" i="23" s="1"/>
  <c r="P114" i="23"/>
  <c r="Z114" i="23" s="1"/>
  <c r="P112" i="23"/>
  <c r="Z112" i="23" s="1"/>
  <c r="P110" i="23"/>
  <c r="Z110" i="23" s="1"/>
  <c r="P121" i="23"/>
  <c r="Z121" i="23" s="1"/>
  <c r="P119" i="23"/>
  <c r="Z119" i="23" s="1"/>
  <c r="P117" i="23"/>
  <c r="Z117" i="23" s="1"/>
  <c r="P115" i="23"/>
  <c r="Z115" i="23" s="1"/>
  <c r="P113" i="23"/>
  <c r="Z113" i="23" s="1"/>
  <c r="P111" i="23"/>
  <c r="Z111" i="23" s="1"/>
  <c r="P47" i="23"/>
  <c r="P43" i="23"/>
  <c r="P39" i="23"/>
  <c r="P48" i="23"/>
  <c r="Z48" i="23" s="1"/>
  <c r="P44" i="23"/>
  <c r="P40" i="23"/>
  <c r="P46" i="23"/>
  <c r="P42" i="23"/>
  <c r="P38" i="23"/>
  <c r="P41" i="23"/>
  <c r="P45" i="23"/>
  <c r="P49" i="23"/>
  <c r="Z49" i="23" s="1"/>
  <c r="K36" i="23"/>
  <c r="K32" i="23"/>
  <c r="K28" i="23"/>
  <c r="K37" i="23"/>
  <c r="K33" i="23"/>
  <c r="K29" i="23"/>
  <c r="K35" i="23"/>
  <c r="K31" i="23"/>
  <c r="K27" i="23"/>
  <c r="K26" i="23"/>
  <c r="K34" i="23"/>
  <c r="K30" i="23"/>
  <c r="M10" i="23"/>
  <c r="M6" i="23"/>
  <c r="M2" i="23"/>
  <c r="M11" i="23"/>
  <c r="M7" i="23"/>
  <c r="M3" i="23"/>
  <c r="M13" i="23"/>
  <c r="M9" i="23"/>
  <c r="M5" i="23"/>
  <c r="M4" i="23"/>
  <c r="M8" i="23"/>
  <c r="M12" i="23"/>
  <c r="J85" i="8"/>
  <c r="Z156" i="17"/>
  <c r="Z154" i="17"/>
  <c r="Z152" i="17"/>
  <c r="Z150" i="17"/>
  <c r="Z148" i="17"/>
  <c r="Z146" i="17"/>
  <c r="Z157" i="17"/>
  <c r="Z155" i="17"/>
  <c r="Z153" i="17"/>
  <c r="Z151" i="17"/>
  <c r="Z149" i="17"/>
  <c r="Z147" i="17"/>
  <c r="K144" i="17"/>
  <c r="U144" i="17" s="1"/>
  <c r="K142" i="17"/>
  <c r="U142" i="17" s="1"/>
  <c r="K140" i="17"/>
  <c r="U140" i="17" s="1"/>
  <c r="K138" i="17"/>
  <c r="U138" i="17" s="1"/>
  <c r="K136" i="17"/>
  <c r="U136" i="17" s="1"/>
  <c r="K134" i="17"/>
  <c r="U134" i="17" s="1"/>
  <c r="K141" i="17"/>
  <c r="U141" i="17" s="1"/>
  <c r="K139" i="17"/>
  <c r="U139" i="17" s="1"/>
  <c r="K143" i="17"/>
  <c r="U143" i="17" s="1"/>
  <c r="K135" i="17"/>
  <c r="U135" i="17" s="1"/>
  <c r="K145" i="17"/>
  <c r="U145" i="17" s="1"/>
  <c r="K137" i="17"/>
  <c r="U137" i="17" s="1"/>
  <c r="M121" i="17"/>
  <c r="W121" i="17" s="1"/>
  <c r="M119" i="17"/>
  <c r="W119" i="17" s="1"/>
  <c r="M117" i="17"/>
  <c r="W117" i="17" s="1"/>
  <c r="M115" i="17"/>
  <c r="W115" i="17" s="1"/>
  <c r="M113" i="17"/>
  <c r="W113" i="17" s="1"/>
  <c r="M111" i="17"/>
  <c r="W111" i="17" s="1"/>
  <c r="M118" i="17"/>
  <c r="W118" i="17" s="1"/>
  <c r="M110" i="17"/>
  <c r="W110" i="17" s="1"/>
  <c r="M116" i="17"/>
  <c r="W116" i="17" s="1"/>
  <c r="M120" i="17"/>
  <c r="W120" i="17" s="1"/>
  <c r="M112" i="17"/>
  <c r="W112" i="17" s="1"/>
  <c r="M114" i="17"/>
  <c r="W114" i="17" s="1"/>
  <c r="O96" i="17"/>
  <c r="Y96" i="17" s="1"/>
  <c r="O94" i="17"/>
  <c r="Y94" i="17" s="1"/>
  <c r="O92" i="17"/>
  <c r="Y92" i="17" s="1"/>
  <c r="O90" i="17"/>
  <c r="Y90" i="17" s="1"/>
  <c r="O88" i="17"/>
  <c r="Y88" i="17" s="1"/>
  <c r="O86" i="17"/>
  <c r="Y86" i="17" s="1"/>
  <c r="O97" i="17"/>
  <c r="Y97" i="17" s="1"/>
  <c r="O89" i="17"/>
  <c r="Y89" i="17" s="1"/>
  <c r="O91" i="17"/>
  <c r="Y91" i="17" s="1"/>
  <c r="O95" i="17"/>
  <c r="Y95" i="17" s="1"/>
  <c r="O87" i="17"/>
  <c r="Y87" i="17" s="1"/>
  <c r="O93" i="17"/>
  <c r="Y93" i="17" s="1"/>
  <c r="Q73" i="17"/>
  <c r="AA73" i="17" s="1"/>
  <c r="Q71" i="17"/>
  <c r="AA71" i="17" s="1"/>
  <c r="Q69" i="17"/>
  <c r="AA69" i="17" s="1"/>
  <c r="Q67" i="17"/>
  <c r="AA67" i="17" s="1"/>
  <c r="Q65" i="17"/>
  <c r="AA65" i="17" s="1"/>
  <c r="Q63" i="17"/>
  <c r="AA63" i="17" s="1"/>
  <c r="Q66" i="17"/>
  <c r="AA66" i="17" s="1"/>
  <c r="Q72" i="17"/>
  <c r="AA72" i="17" s="1"/>
  <c r="Q64" i="17"/>
  <c r="AA64" i="17" s="1"/>
  <c r="Q68" i="17"/>
  <c r="AA68" i="17" s="1"/>
  <c r="Q70" i="17"/>
  <c r="AA70" i="17" s="1"/>
  <c r="Q62" i="17"/>
  <c r="AA62" i="17" s="1"/>
  <c r="S46" i="17"/>
  <c r="S42" i="17"/>
  <c r="S38" i="17"/>
  <c r="S47" i="17"/>
  <c r="S43" i="17"/>
  <c r="S39" i="17"/>
  <c r="S49" i="17"/>
  <c r="AC49" i="17" s="1"/>
  <c r="S45" i="17"/>
  <c r="S41" i="17"/>
  <c r="S48" i="17"/>
  <c r="AC48" i="17" s="1"/>
  <c r="S44" i="17"/>
  <c r="S40" i="17"/>
  <c r="N35" i="17"/>
  <c r="N31" i="17"/>
  <c r="N27" i="17"/>
  <c r="N36" i="17"/>
  <c r="N32" i="17"/>
  <c r="N28" i="17"/>
  <c r="N34" i="17"/>
  <c r="N30" i="17"/>
  <c r="N26" i="17"/>
  <c r="N29" i="17"/>
  <c r="N33" i="17"/>
  <c r="N37" i="17"/>
  <c r="L13" i="17"/>
  <c r="L9" i="17"/>
  <c r="L5" i="17"/>
  <c r="L10" i="17"/>
  <c r="L6" i="17"/>
  <c r="L2" i="17"/>
  <c r="L12" i="17"/>
  <c r="L8" i="17"/>
  <c r="L4" i="17"/>
  <c r="L3" i="17"/>
  <c r="L11" i="17"/>
  <c r="L7" i="17"/>
  <c r="G52" i="3"/>
  <c r="L265" i="8"/>
  <c r="G17" i="2"/>
  <c r="L59" i="8"/>
  <c r="F217" i="7"/>
  <c r="F215" i="7"/>
  <c r="J91" i="7" a="1"/>
  <c r="C85" i="7"/>
  <c r="L145" i="16"/>
  <c r="V145" i="16" s="1"/>
  <c r="L143" i="16"/>
  <c r="V143" i="16" s="1"/>
  <c r="L141" i="16"/>
  <c r="V141" i="16" s="1"/>
  <c r="L139" i="16"/>
  <c r="V139" i="16" s="1"/>
  <c r="L137" i="16"/>
  <c r="V137" i="16" s="1"/>
  <c r="L135" i="16"/>
  <c r="V135" i="16" s="1"/>
  <c r="L142" i="16"/>
  <c r="V142" i="16" s="1"/>
  <c r="L138" i="16"/>
  <c r="V138" i="16" s="1"/>
  <c r="L134" i="16"/>
  <c r="V134" i="16" s="1"/>
  <c r="L140" i="16"/>
  <c r="V140" i="16" s="1"/>
  <c r="L144" i="16"/>
  <c r="V144" i="16" s="1"/>
  <c r="L136" i="16"/>
  <c r="V136" i="16" s="1"/>
  <c r="M109" i="16"/>
  <c r="W109" i="16" s="1"/>
  <c r="M107" i="16"/>
  <c r="W107" i="16" s="1"/>
  <c r="M105" i="16"/>
  <c r="W105" i="16" s="1"/>
  <c r="M103" i="16"/>
  <c r="W103" i="16" s="1"/>
  <c r="M101" i="16"/>
  <c r="W101" i="16" s="1"/>
  <c r="M99" i="16"/>
  <c r="W99" i="16" s="1"/>
  <c r="M108" i="16"/>
  <c r="W108" i="16" s="1"/>
  <c r="M106" i="16"/>
  <c r="W106" i="16" s="1"/>
  <c r="M104" i="16"/>
  <c r="W104" i="16" s="1"/>
  <c r="M102" i="16"/>
  <c r="W102" i="16" s="1"/>
  <c r="M100" i="16"/>
  <c r="W100" i="16" s="1"/>
  <c r="M98" i="16"/>
  <c r="W98" i="16" s="1"/>
  <c r="F91" i="7" a="1"/>
  <c r="K84" i="16"/>
  <c r="U84" i="16" s="1"/>
  <c r="K82" i="16"/>
  <c r="U82" i="16" s="1"/>
  <c r="K85" i="16"/>
  <c r="U85" i="16" s="1"/>
  <c r="K83" i="16"/>
  <c r="U83" i="16" s="1"/>
  <c r="K81" i="16"/>
  <c r="U81" i="16" s="1"/>
  <c r="K80" i="16"/>
  <c r="U80" i="16" s="1"/>
  <c r="K78" i="16"/>
  <c r="U78" i="16" s="1"/>
  <c r="K76" i="16"/>
  <c r="U76" i="16" s="1"/>
  <c r="K74" i="16"/>
  <c r="U74" i="16" s="1"/>
  <c r="K79" i="16"/>
  <c r="U79" i="16" s="1"/>
  <c r="K77" i="16"/>
  <c r="U77" i="16" s="1"/>
  <c r="K75" i="16"/>
  <c r="U75" i="16" s="1"/>
  <c r="L49" i="16"/>
  <c r="V49" i="16" s="1"/>
  <c r="L45" i="16"/>
  <c r="L41" i="16"/>
  <c r="L46" i="16"/>
  <c r="L42" i="16"/>
  <c r="L38" i="16"/>
  <c r="L48" i="16"/>
  <c r="V48" i="16" s="1"/>
  <c r="L44" i="16"/>
  <c r="L40" i="16"/>
  <c r="L47" i="16"/>
  <c r="V47" i="16" s="1"/>
  <c r="L43" i="16"/>
  <c r="L39" i="16"/>
  <c r="M12" i="16"/>
  <c r="M8" i="16"/>
  <c r="M4" i="16"/>
  <c r="M13" i="16"/>
  <c r="M9" i="16"/>
  <c r="M5" i="16"/>
  <c r="M11" i="16"/>
  <c r="M7" i="16"/>
  <c r="M3" i="16"/>
  <c r="M6" i="16"/>
  <c r="M10" i="16"/>
  <c r="M2" i="16"/>
  <c r="F15" i="2"/>
  <c r="L57" i="7"/>
  <c r="F7" i="2"/>
  <c r="L49" i="7"/>
  <c r="F171" i="2"/>
  <c r="U45" i="7"/>
  <c r="E122" i="6"/>
  <c r="E124" i="6"/>
  <c r="Y162" i="15"/>
  <c r="Y165" i="15"/>
  <c r="N109" i="15"/>
  <c r="X109" i="15" s="1"/>
  <c r="N107" i="15"/>
  <c r="X107" i="15" s="1"/>
  <c r="N105" i="15"/>
  <c r="X105" i="15" s="1"/>
  <c r="N103" i="15"/>
  <c r="X103" i="15" s="1"/>
  <c r="N101" i="15"/>
  <c r="X101" i="15" s="1"/>
  <c r="N99" i="15"/>
  <c r="X99" i="15" s="1"/>
  <c r="N108" i="15"/>
  <c r="X108" i="15" s="1"/>
  <c r="N106" i="15"/>
  <c r="X106" i="15" s="1"/>
  <c r="N104" i="15"/>
  <c r="X104" i="15" s="1"/>
  <c r="N102" i="15"/>
  <c r="X102" i="15" s="1"/>
  <c r="N100" i="15"/>
  <c r="X100" i="15" s="1"/>
  <c r="N98" i="15"/>
  <c r="X98" i="15" s="1"/>
  <c r="O73" i="15"/>
  <c r="Y73" i="15" s="1"/>
  <c r="O71" i="15"/>
  <c r="Y71" i="15" s="1"/>
  <c r="O69" i="15"/>
  <c r="Y69" i="15" s="1"/>
  <c r="O67" i="15"/>
  <c r="Y67" i="15" s="1"/>
  <c r="O65" i="15"/>
  <c r="Y65" i="15" s="1"/>
  <c r="O63" i="15"/>
  <c r="Y63" i="15" s="1"/>
  <c r="O72" i="15"/>
  <c r="Y72" i="15" s="1"/>
  <c r="O64" i="15"/>
  <c r="Y64" i="15" s="1"/>
  <c r="O70" i="15"/>
  <c r="Y70" i="15" s="1"/>
  <c r="O62" i="15"/>
  <c r="Y62" i="15" s="1"/>
  <c r="O66" i="15"/>
  <c r="Y66" i="15" s="1"/>
  <c r="O68" i="15"/>
  <c r="Y68" i="15" s="1"/>
  <c r="N13" i="15"/>
  <c r="N9" i="15"/>
  <c r="N5" i="15"/>
  <c r="N10" i="15"/>
  <c r="N6" i="15"/>
  <c r="N2" i="15"/>
  <c r="N12" i="15"/>
  <c r="N8" i="15"/>
  <c r="N4" i="15"/>
  <c r="N3" i="15"/>
  <c r="N11" i="15"/>
  <c r="N7" i="15"/>
  <c r="J91" i="4" a="1"/>
  <c r="C85" i="4"/>
  <c r="L145" i="14"/>
  <c r="V145" i="14" s="1"/>
  <c r="L143" i="14"/>
  <c r="V143" i="14" s="1"/>
  <c r="L141" i="14"/>
  <c r="V141" i="14" s="1"/>
  <c r="L139" i="14"/>
  <c r="V139" i="14" s="1"/>
  <c r="L137" i="14"/>
  <c r="V137" i="14" s="1"/>
  <c r="L135" i="14"/>
  <c r="V135" i="14" s="1"/>
  <c r="L144" i="14"/>
  <c r="V144" i="14" s="1"/>
  <c r="L142" i="14"/>
  <c r="V142" i="14" s="1"/>
  <c r="L140" i="14"/>
  <c r="V140" i="14" s="1"/>
  <c r="L138" i="14"/>
  <c r="V138" i="14" s="1"/>
  <c r="L136" i="14"/>
  <c r="V136" i="14" s="1"/>
  <c r="L134" i="14"/>
  <c r="V134" i="14" s="1"/>
  <c r="M108" i="14"/>
  <c r="W108" i="14" s="1"/>
  <c r="M106" i="14"/>
  <c r="W106" i="14" s="1"/>
  <c r="M104" i="14"/>
  <c r="W104" i="14" s="1"/>
  <c r="M102" i="14"/>
  <c r="W102" i="14" s="1"/>
  <c r="M100" i="14"/>
  <c r="W100" i="14" s="1"/>
  <c r="M98" i="14"/>
  <c r="W98" i="14" s="1"/>
  <c r="M107" i="14"/>
  <c r="W107" i="14" s="1"/>
  <c r="M99" i="14"/>
  <c r="W99" i="14" s="1"/>
  <c r="M105" i="14"/>
  <c r="W105" i="14" s="1"/>
  <c r="M109" i="14"/>
  <c r="W109" i="14" s="1"/>
  <c r="M101" i="14"/>
  <c r="W101" i="14" s="1"/>
  <c r="M103" i="14"/>
  <c r="W103" i="14" s="1"/>
  <c r="F91" i="4" a="1"/>
  <c r="K85" i="14"/>
  <c r="U85" i="14" s="1"/>
  <c r="K83" i="14"/>
  <c r="U83" i="14" s="1"/>
  <c r="K81" i="14"/>
  <c r="U81" i="14" s="1"/>
  <c r="K79" i="14"/>
  <c r="U79" i="14" s="1"/>
  <c r="K77" i="14"/>
  <c r="U77" i="14" s="1"/>
  <c r="K75" i="14"/>
  <c r="U75" i="14" s="1"/>
  <c r="K80" i="14"/>
  <c r="U80" i="14" s="1"/>
  <c r="K78" i="14"/>
  <c r="U78" i="14" s="1"/>
  <c r="K82" i="14"/>
  <c r="U82" i="14" s="1"/>
  <c r="K74" i="14"/>
  <c r="U74" i="14" s="1"/>
  <c r="K84" i="14"/>
  <c r="U84" i="14" s="1"/>
  <c r="K76" i="14"/>
  <c r="U76" i="14" s="1"/>
  <c r="L47" i="14"/>
  <c r="L43" i="14"/>
  <c r="L39" i="14"/>
  <c r="L48" i="14"/>
  <c r="V48" i="14" s="1"/>
  <c r="L44" i="14"/>
  <c r="L40" i="14"/>
  <c r="L46" i="14"/>
  <c r="L42" i="14"/>
  <c r="L38" i="14"/>
  <c r="L45" i="14"/>
  <c r="L49" i="14"/>
  <c r="L41" i="14"/>
  <c r="M10" i="14"/>
  <c r="M6" i="14"/>
  <c r="M2" i="14"/>
  <c r="M11" i="14"/>
  <c r="M7" i="14"/>
  <c r="M3" i="14"/>
  <c r="M13" i="14"/>
  <c r="M9" i="14"/>
  <c r="M5" i="14"/>
  <c r="M4" i="14"/>
  <c r="M8" i="14"/>
  <c r="M12" i="14"/>
  <c r="L264" i="21"/>
  <c r="E336" i="21"/>
  <c r="I24" i="21"/>
  <c r="K3" i="21"/>
  <c r="C241" i="7"/>
  <c r="G217" i="7"/>
  <c r="G215" i="7"/>
  <c r="F124" i="7"/>
  <c r="F122" i="7"/>
  <c r="Y168" i="16"/>
  <c r="Y166" i="16"/>
  <c r="Y164" i="16"/>
  <c r="Y162" i="16"/>
  <c r="Y160" i="16"/>
  <c r="Y158" i="16"/>
  <c r="Y169" i="16"/>
  <c r="Y167" i="16"/>
  <c r="Y165" i="16"/>
  <c r="Y163" i="16"/>
  <c r="Y161" i="16"/>
  <c r="Y159" i="16"/>
  <c r="Q145" i="16"/>
  <c r="AA145" i="16" s="1"/>
  <c r="Q143" i="16"/>
  <c r="AA143" i="16" s="1"/>
  <c r="Q141" i="16"/>
  <c r="AA141" i="16" s="1"/>
  <c r="Q139" i="16"/>
  <c r="AA139" i="16" s="1"/>
  <c r="Q137" i="16"/>
  <c r="AA137" i="16" s="1"/>
  <c r="Q135" i="16"/>
  <c r="AA135" i="16" s="1"/>
  <c r="Q144" i="16"/>
  <c r="AA144" i="16" s="1"/>
  <c r="Q142" i="16"/>
  <c r="AA142" i="16" s="1"/>
  <c r="Q140" i="16"/>
  <c r="AA140" i="16" s="1"/>
  <c r="Q138" i="16"/>
  <c r="AA138" i="16" s="1"/>
  <c r="AE138" i="16" s="1"/>
  <c r="F138" i="11" s="1"/>
  <c r="Q136" i="16"/>
  <c r="AA136" i="16" s="1"/>
  <c r="Q134" i="16"/>
  <c r="AA134" i="16" s="1"/>
  <c r="S120" i="16"/>
  <c r="AC120" i="16" s="1"/>
  <c r="S118" i="16"/>
  <c r="AC118" i="16" s="1"/>
  <c r="S116" i="16"/>
  <c r="AC116" i="16" s="1"/>
  <c r="S114" i="16"/>
  <c r="AC114" i="16" s="1"/>
  <c r="S112" i="16"/>
  <c r="AC112" i="16" s="1"/>
  <c r="S110" i="16"/>
  <c r="AC110" i="16" s="1"/>
  <c r="S121" i="16"/>
  <c r="AC121" i="16" s="1"/>
  <c r="S119" i="16"/>
  <c r="AC119" i="16" s="1"/>
  <c r="S117" i="16"/>
  <c r="AC117" i="16" s="1"/>
  <c r="S115" i="16"/>
  <c r="AC115" i="16" s="1"/>
  <c r="S113" i="16"/>
  <c r="AC113" i="16" s="1"/>
  <c r="S111" i="16"/>
  <c r="AC111" i="16" s="1"/>
  <c r="N108" i="16"/>
  <c r="X108" i="16" s="1"/>
  <c r="N106" i="16"/>
  <c r="X106" i="16" s="1"/>
  <c r="N104" i="16"/>
  <c r="X104" i="16" s="1"/>
  <c r="N102" i="16"/>
  <c r="X102" i="16" s="1"/>
  <c r="N100" i="16"/>
  <c r="X100" i="16" s="1"/>
  <c r="N98" i="16"/>
  <c r="X98" i="16" s="1"/>
  <c r="N109" i="16"/>
  <c r="X109" i="16" s="1"/>
  <c r="N105" i="16"/>
  <c r="X105" i="16" s="1"/>
  <c r="N101" i="16"/>
  <c r="X101" i="16" s="1"/>
  <c r="N107" i="16"/>
  <c r="X107" i="16" s="1"/>
  <c r="N103" i="16"/>
  <c r="X103" i="16" s="1"/>
  <c r="N99" i="16"/>
  <c r="X99" i="16" s="1"/>
  <c r="L83" i="16"/>
  <c r="V83" i="16" s="1"/>
  <c r="L84" i="16"/>
  <c r="V84" i="16" s="1"/>
  <c r="L80" i="16"/>
  <c r="V80" i="16" s="1"/>
  <c r="L78" i="16"/>
  <c r="V78" i="16" s="1"/>
  <c r="L76" i="16"/>
  <c r="V76" i="16" s="1"/>
  <c r="L74" i="16"/>
  <c r="V74" i="16" s="1"/>
  <c r="L82" i="16"/>
  <c r="V82" i="16" s="1"/>
  <c r="L79" i="16"/>
  <c r="V79" i="16" s="1"/>
  <c r="L77" i="16"/>
  <c r="V77" i="16" s="1"/>
  <c r="L75" i="16"/>
  <c r="V75" i="16" s="1"/>
  <c r="L81" i="16"/>
  <c r="V81" i="16" s="1"/>
  <c r="L85" i="16"/>
  <c r="V85" i="16" s="1"/>
  <c r="R61" i="16"/>
  <c r="AB61" i="16" s="1"/>
  <c r="R59" i="16"/>
  <c r="AB59" i="16" s="1"/>
  <c r="R57" i="16"/>
  <c r="AB57" i="16" s="1"/>
  <c r="R55" i="16"/>
  <c r="AB55" i="16" s="1"/>
  <c r="R53" i="16"/>
  <c r="AB53" i="16" s="1"/>
  <c r="R51" i="16"/>
  <c r="AB51" i="16" s="1"/>
  <c r="R60" i="16"/>
  <c r="AB60" i="16" s="1"/>
  <c r="R58" i="16"/>
  <c r="AB58" i="16" s="1"/>
  <c r="R56" i="16"/>
  <c r="AB56" i="16" s="1"/>
  <c r="R54" i="16"/>
  <c r="AB54" i="16" s="1"/>
  <c r="R52" i="16"/>
  <c r="R50" i="16"/>
  <c r="AB50" i="16" s="1"/>
  <c r="P37" i="16"/>
  <c r="P33" i="16"/>
  <c r="P29" i="16"/>
  <c r="P34" i="16"/>
  <c r="P30" i="16"/>
  <c r="P26" i="16"/>
  <c r="P36" i="16"/>
  <c r="P32" i="16"/>
  <c r="P28" i="16"/>
  <c r="P27" i="16"/>
  <c r="P31" i="16"/>
  <c r="P35" i="16"/>
  <c r="K22" i="16"/>
  <c r="K18" i="16"/>
  <c r="K14" i="16"/>
  <c r="K23" i="16"/>
  <c r="K19" i="16"/>
  <c r="K15" i="16"/>
  <c r="K25" i="16"/>
  <c r="K21" i="16"/>
  <c r="K17" i="16"/>
  <c r="K24" i="16"/>
  <c r="K20" i="16"/>
  <c r="K16" i="16"/>
  <c r="D91" i="7" a="1"/>
  <c r="F108" i="2"/>
  <c r="R45" i="7"/>
  <c r="E85" i="6"/>
  <c r="Y156" i="15"/>
  <c r="Y154" i="15"/>
  <c r="Y152" i="15"/>
  <c r="Y150" i="15"/>
  <c r="Y148" i="15"/>
  <c r="Y146" i="15"/>
  <c r="Y157" i="15"/>
  <c r="Y149" i="15"/>
  <c r="Y155" i="15"/>
  <c r="Y147" i="15"/>
  <c r="Y151" i="15"/>
  <c r="Y153" i="15"/>
  <c r="Q133" i="15"/>
  <c r="AA133" i="15" s="1"/>
  <c r="Q131" i="15"/>
  <c r="AA131" i="15" s="1"/>
  <c r="Q129" i="15"/>
  <c r="AA129" i="15" s="1"/>
  <c r="Q127" i="15"/>
  <c r="AA127" i="15" s="1"/>
  <c r="Q125" i="15"/>
  <c r="AA125" i="15" s="1"/>
  <c r="Q123" i="15"/>
  <c r="AA123" i="15" s="1"/>
  <c r="Q126" i="15"/>
  <c r="AA126" i="15" s="1"/>
  <c r="Q132" i="15"/>
  <c r="AA132" i="15" s="1"/>
  <c r="Q124" i="15"/>
  <c r="AA124" i="15" s="1"/>
  <c r="Q128" i="15"/>
  <c r="AA128" i="15" s="1"/>
  <c r="Q130" i="15"/>
  <c r="AA130" i="15" s="1"/>
  <c r="Q122" i="15"/>
  <c r="AA122" i="15" s="1"/>
  <c r="S108" i="15"/>
  <c r="AC108" i="15" s="1"/>
  <c r="S106" i="15"/>
  <c r="AC106" i="15" s="1"/>
  <c r="S104" i="15"/>
  <c r="AC104" i="15" s="1"/>
  <c r="S102" i="15"/>
  <c r="AC102" i="15" s="1"/>
  <c r="S100" i="15"/>
  <c r="AC100" i="15" s="1"/>
  <c r="S103" i="15"/>
  <c r="AC103" i="15" s="1"/>
  <c r="S109" i="15"/>
  <c r="AC109" i="15" s="1"/>
  <c r="S101" i="15"/>
  <c r="AC101" i="15" s="1"/>
  <c r="S105" i="15"/>
  <c r="AC105" i="15" s="1"/>
  <c r="S99" i="15"/>
  <c r="AC99" i="15" s="1"/>
  <c r="S98" i="15"/>
  <c r="AC98" i="15" s="1"/>
  <c r="S107" i="15"/>
  <c r="AC107" i="15" s="1"/>
  <c r="N96" i="15"/>
  <c r="X96" i="15" s="1"/>
  <c r="N94" i="15"/>
  <c r="X94" i="15" s="1"/>
  <c r="N92" i="15"/>
  <c r="X92" i="15" s="1"/>
  <c r="N90" i="15"/>
  <c r="X90" i="15" s="1"/>
  <c r="N88" i="15"/>
  <c r="X88" i="15" s="1"/>
  <c r="N86" i="15"/>
  <c r="X86" i="15" s="1"/>
  <c r="N97" i="15"/>
  <c r="X97" i="15" s="1"/>
  <c r="N95" i="15"/>
  <c r="X95" i="15" s="1"/>
  <c r="N93" i="15"/>
  <c r="X93" i="15" s="1"/>
  <c r="N91" i="15"/>
  <c r="X91" i="15" s="1"/>
  <c r="N89" i="15"/>
  <c r="X89" i="15" s="1"/>
  <c r="N87" i="15"/>
  <c r="X87" i="15" s="1"/>
  <c r="L73" i="15"/>
  <c r="V73" i="15" s="1"/>
  <c r="L71" i="15"/>
  <c r="V71" i="15" s="1"/>
  <c r="L69" i="15"/>
  <c r="V69" i="15" s="1"/>
  <c r="L67" i="15"/>
  <c r="V67" i="15" s="1"/>
  <c r="L65" i="15"/>
  <c r="V65" i="15" s="1"/>
  <c r="L63" i="15"/>
  <c r="V63" i="15" s="1"/>
  <c r="L72" i="15"/>
  <c r="V72" i="15" s="1"/>
  <c r="L70" i="15"/>
  <c r="V70" i="15" s="1"/>
  <c r="L68" i="15"/>
  <c r="V68" i="15" s="1"/>
  <c r="L66" i="15"/>
  <c r="V66" i="15" s="1"/>
  <c r="L64" i="15"/>
  <c r="V64" i="15" s="1"/>
  <c r="L62" i="15"/>
  <c r="V62" i="15" s="1"/>
  <c r="R49" i="15"/>
  <c r="R45" i="15"/>
  <c r="R41" i="15"/>
  <c r="AB185" i="15" s="1"/>
  <c r="R46" i="15"/>
  <c r="AB202" i="15" s="1"/>
  <c r="R42" i="15"/>
  <c r="R38" i="15"/>
  <c r="R48" i="15"/>
  <c r="R44" i="15"/>
  <c r="R40" i="15"/>
  <c r="AB196" i="15" s="1"/>
  <c r="R43" i="15"/>
  <c r="R47" i="15"/>
  <c r="R39" i="15"/>
  <c r="AB195" i="15" s="1"/>
  <c r="P23" i="15"/>
  <c r="P19" i="15"/>
  <c r="P15" i="15"/>
  <c r="P24" i="15"/>
  <c r="P20" i="15"/>
  <c r="P16" i="15"/>
  <c r="P22" i="15"/>
  <c r="P18" i="15"/>
  <c r="P14" i="15"/>
  <c r="P17" i="15"/>
  <c r="P25" i="15"/>
  <c r="P21" i="15"/>
  <c r="H84" i="6"/>
  <c r="H86" i="6"/>
  <c r="K12" i="15"/>
  <c r="K8" i="15"/>
  <c r="K4" i="15"/>
  <c r="K13" i="15"/>
  <c r="K9" i="15"/>
  <c r="K5" i="15"/>
  <c r="K11" i="15"/>
  <c r="K7" i="15"/>
  <c r="K3" i="15"/>
  <c r="K10" i="15"/>
  <c r="K6" i="15"/>
  <c r="K2" i="15"/>
  <c r="E86" i="6"/>
  <c r="E84" i="6"/>
  <c r="L51" i="6"/>
  <c r="C124" i="4"/>
  <c r="C122" i="4"/>
  <c r="Y169" i="14"/>
  <c r="Y167" i="14"/>
  <c r="Y165" i="14"/>
  <c r="Y163" i="14"/>
  <c r="Y161" i="14"/>
  <c r="Y159" i="14"/>
  <c r="Y164" i="14"/>
  <c r="Y162" i="14"/>
  <c r="Y166" i="14"/>
  <c r="Y158" i="14"/>
  <c r="Y168" i="14"/>
  <c r="Y160" i="14"/>
  <c r="Q144" i="14"/>
  <c r="AA144" i="14" s="1"/>
  <c r="Q142" i="14"/>
  <c r="AA142" i="14" s="1"/>
  <c r="Q140" i="14"/>
  <c r="AA140" i="14" s="1"/>
  <c r="Q138" i="14"/>
  <c r="AA138" i="14" s="1"/>
  <c r="Q136" i="14"/>
  <c r="AA136" i="14" s="1"/>
  <c r="Q134" i="14"/>
  <c r="AA134" i="14" s="1"/>
  <c r="Q141" i="14"/>
  <c r="AA141" i="14" s="1"/>
  <c r="AE141" i="14" s="1"/>
  <c r="D141" i="11" s="1"/>
  <c r="Q139" i="14"/>
  <c r="AA139" i="14" s="1"/>
  <c r="Q143" i="14"/>
  <c r="AA143" i="14" s="1"/>
  <c r="Q135" i="14"/>
  <c r="AA135" i="14" s="1"/>
  <c r="Q137" i="14"/>
  <c r="AA137" i="14" s="1"/>
  <c r="Q145" i="14"/>
  <c r="AA145" i="14" s="1"/>
  <c r="S121" i="14"/>
  <c r="AC121" i="14" s="1"/>
  <c r="S119" i="14"/>
  <c r="AC119" i="14" s="1"/>
  <c r="S117" i="14"/>
  <c r="AC117" i="14" s="1"/>
  <c r="S115" i="14"/>
  <c r="AC115" i="14" s="1"/>
  <c r="S113" i="14"/>
  <c r="AC113" i="14" s="1"/>
  <c r="S111" i="14"/>
  <c r="AC111" i="14" s="1"/>
  <c r="S118" i="14"/>
  <c r="AC118" i="14" s="1"/>
  <c r="S110" i="14"/>
  <c r="AC110" i="14" s="1"/>
  <c r="S116" i="14"/>
  <c r="AC116" i="14" s="1"/>
  <c r="S120" i="14"/>
  <c r="AC120" i="14" s="1"/>
  <c r="S112" i="14"/>
  <c r="AC112" i="14" s="1"/>
  <c r="S114" i="14"/>
  <c r="AC114" i="14" s="1"/>
  <c r="N108" i="14"/>
  <c r="X108" i="14" s="1"/>
  <c r="N106" i="14"/>
  <c r="X106" i="14" s="1"/>
  <c r="N104" i="14"/>
  <c r="X104" i="14" s="1"/>
  <c r="N102" i="14"/>
  <c r="X102" i="14" s="1"/>
  <c r="N100" i="14"/>
  <c r="X100" i="14" s="1"/>
  <c r="N98" i="14"/>
  <c r="X98" i="14" s="1"/>
  <c r="N109" i="14"/>
  <c r="X109" i="14" s="1"/>
  <c r="N107" i="14"/>
  <c r="X107" i="14" s="1"/>
  <c r="N105" i="14"/>
  <c r="X105" i="14" s="1"/>
  <c r="N103" i="14"/>
  <c r="X103" i="14" s="1"/>
  <c r="N101" i="14"/>
  <c r="X101" i="14" s="1"/>
  <c r="N99" i="14"/>
  <c r="X99" i="14" s="1"/>
  <c r="L85" i="14"/>
  <c r="V85" i="14" s="1"/>
  <c r="L83" i="14"/>
  <c r="V83" i="14" s="1"/>
  <c r="L81" i="14"/>
  <c r="V81" i="14" s="1"/>
  <c r="L79" i="14"/>
  <c r="V79" i="14" s="1"/>
  <c r="L77" i="14"/>
  <c r="V77" i="14" s="1"/>
  <c r="L75" i="14"/>
  <c r="V75" i="14" s="1"/>
  <c r="L84" i="14"/>
  <c r="V84" i="14" s="1"/>
  <c r="L82" i="14"/>
  <c r="V82" i="14" s="1"/>
  <c r="L80" i="14"/>
  <c r="V80" i="14" s="1"/>
  <c r="L78" i="14"/>
  <c r="V78" i="14" s="1"/>
  <c r="L76" i="14"/>
  <c r="V76" i="14" s="1"/>
  <c r="L74" i="14"/>
  <c r="V74" i="14" s="1"/>
  <c r="R60" i="14"/>
  <c r="AB60" i="14" s="1"/>
  <c r="R58" i="14"/>
  <c r="AB58" i="14" s="1"/>
  <c r="R56" i="14"/>
  <c r="AB56" i="14" s="1"/>
  <c r="R54" i="14"/>
  <c r="AB54" i="14" s="1"/>
  <c r="R52" i="14"/>
  <c r="AB52" i="14" s="1"/>
  <c r="R50" i="14"/>
  <c r="R61" i="14"/>
  <c r="AB61" i="14" s="1"/>
  <c r="R59" i="14"/>
  <c r="AB59" i="14" s="1"/>
  <c r="R57" i="14"/>
  <c r="AB57" i="14" s="1"/>
  <c r="R55" i="14"/>
  <c r="AB55" i="14" s="1"/>
  <c r="R53" i="14"/>
  <c r="AB53" i="14" s="1"/>
  <c r="R51" i="14"/>
  <c r="AB51" i="14" s="1"/>
  <c r="P35" i="14"/>
  <c r="P31" i="14"/>
  <c r="P27" i="14"/>
  <c r="P36" i="14"/>
  <c r="P32" i="14"/>
  <c r="P28" i="14"/>
  <c r="P34" i="14"/>
  <c r="P30" i="14"/>
  <c r="P26" i="14"/>
  <c r="P29" i="14"/>
  <c r="P37" i="14"/>
  <c r="P33" i="14"/>
  <c r="K24" i="14"/>
  <c r="K20" i="14"/>
  <c r="K16" i="14"/>
  <c r="K25" i="14"/>
  <c r="K21" i="14"/>
  <c r="K17" i="14"/>
  <c r="K23" i="14"/>
  <c r="K19" i="14"/>
  <c r="K15" i="14"/>
  <c r="K22" i="14"/>
  <c r="K18" i="14"/>
  <c r="K14" i="14"/>
  <c r="D91" i="4" a="1"/>
  <c r="E84" i="4"/>
  <c r="E86" i="4"/>
  <c r="E342" i="21"/>
  <c r="L195" i="21"/>
  <c r="C213" i="21"/>
  <c r="C215" i="21"/>
  <c r="H240" i="21"/>
  <c r="H238" i="21"/>
  <c r="J240" i="21"/>
  <c r="J238" i="21"/>
  <c r="I240" i="21"/>
  <c r="I238" i="21"/>
  <c r="L62" i="8"/>
  <c r="I242" i="8"/>
  <c r="I240" i="8"/>
  <c r="I122" i="6"/>
  <c r="I124" i="6"/>
  <c r="D85" i="5"/>
  <c r="J91" i="5" a="1"/>
  <c r="K169" i="13"/>
  <c r="K167" i="13"/>
  <c r="K165" i="13"/>
  <c r="K163" i="13"/>
  <c r="K161" i="13"/>
  <c r="K159" i="13"/>
  <c r="K164" i="13"/>
  <c r="K162" i="13"/>
  <c r="K166" i="13"/>
  <c r="K158" i="13"/>
  <c r="K160" i="13"/>
  <c r="K168" i="13"/>
  <c r="I91" i="5" a="1"/>
  <c r="Y157" i="13"/>
  <c r="Y155" i="13"/>
  <c r="Y153" i="13"/>
  <c r="Y151" i="13"/>
  <c r="Y149" i="13"/>
  <c r="Y147" i="13"/>
  <c r="Y150" i="13"/>
  <c r="Y156" i="13"/>
  <c r="Y148" i="13"/>
  <c r="Y152" i="13"/>
  <c r="Y154" i="13"/>
  <c r="Y146" i="13"/>
  <c r="N144" i="13"/>
  <c r="X144" i="13" s="1"/>
  <c r="N142" i="13"/>
  <c r="X142" i="13" s="1"/>
  <c r="N140" i="13"/>
  <c r="X140" i="13" s="1"/>
  <c r="N138" i="13"/>
  <c r="X138" i="13" s="1"/>
  <c r="N136" i="13"/>
  <c r="X136" i="13" s="1"/>
  <c r="N134" i="13"/>
  <c r="X134" i="13" s="1"/>
  <c r="N145" i="13"/>
  <c r="X145" i="13" s="1"/>
  <c r="N143" i="13"/>
  <c r="X143" i="13" s="1"/>
  <c r="N141" i="13"/>
  <c r="X141" i="13" s="1"/>
  <c r="N139" i="13"/>
  <c r="X139" i="13" s="1"/>
  <c r="N137" i="13"/>
  <c r="X137" i="13" s="1"/>
  <c r="N135" i="13"/>
  <c r="X135" i="13" s="1"/>
  <c r="M132" i="13"/>
  <c r="W132" i="13" s="1"/>
  <c r="M130" i="13"/>
  <c r="W130" i="13" s="1"/>
  <c r="M128" i="13"/>
  <c r="W128" i="13" s="1"/>
  <c r="M126" i="13"/>
  <c r="W126" i="13" s="1"/>
  <c r="M124" i="13"/>
  <c r="W124" i="13" s="1"/>
  <c r="M122" i="13"/>
  <c r="W122" i="13" s="1"/>
  <c r="M133" i="13"/>
  <c r="W133" i="13" s="1"/>
  <c r="M125" i="13"/>
  <c r="W125" i="13" s="1"/>
  <c r="M131" i="13"/>
  <c r="W131" i="13" s="1"/>
  <c r="M123" i="13"/>
  <c r="W123" i="13" s="1"/>
  <c r="M127" i="13"/>
  <c r="W127" i="13" s="1"/>
  <c r="M129" i="13"/>
  <c r="W129" i="13" s="1"/>
  <c r="L121" i="13"/>
  <c r="V121" i="13" s="1"/>
  <c r="L119" i="13"/>
  <c r="V119" i="13" s="1"/>
  <c r="L117" i="13"/>
  <c r="V117" i="13" s="1"/>
  <c r="L115" i="13"/>
  <c r="V115" i="13" s="1"/>
  <c r="L113" i="13"/>
  <c r="V113" i="13" s="1"/>
  <c r="L111" i="13"/>
  <c r="V111" i="13" s="1"/>
  <c r="L120" i="13"/>
  <c r="V120" i="13" s="1"/>
  <c r="L118" i="13"/>
  <c r="V118" i="13" s="1"/>
  <c r="L116" i="13"/>
  <c r="V116" i="13" s="1"/>
  <c r="L114" i="13"/>
  <c r="V114" i="13" s="1"/>
  <c r="L112" i="13"/>
  <c r="V112" i="13" s="1"/>
  <c r="L110" i="13"/>
  <c r="V110" i="13" s="1"/>
  <c r="S121" i="13"/>
  <c r="AC121" i="13" s="1"/>
  <c r="S119" i="13"/>
  <c r="AC119" i="13" s="1"/>
  <c r="S117" i="13"/>
  <c r="AC117" i="13" s="1"/>
  <c r="S115" i="13"/>
  <c r="AC115" i="13" s="1"/>
  <c r="S113" i="13"/>
  <c r="AC113" i="13" s="1"/>
  <c r="S111" i="13"/>
  <c r="AC111" i="13" s="1"/>
  <c r="S120" i="13"/>
  <c r="AC120" i="13" s="1"/>
  <c r="S112" i="13"/>
  <c r="AC112" i="13" s="1"/>
  <c r="S118" i="13"/>
  <c r="AC118" i="13" s="1"/>
  <c r="S110" i="13"/>
  <c r="AC110" i="13" s="1"/>
  <c r="S114" i="13"/>
  <c r="AC114" i="13" s="1"/>
  <c r="S116" i="13"/>
  <c r="AC116" i="13" s="1"/>
  <c r="N108" i="13"/>
  <c r="X108" i="13" s="1"/>
  <c r="N106" i="13"/>
  <c r="X106" i="13" s="1"/>
  <c r="N104" i="13"/>
  <c r="X104" i="13" s="1"/>
  <c r="N102" i="13"/>
  <c r="X102" i="13" s="1"/>
  <c r="N100" i="13"/>
  <c r="X100" i="13" s="1"/>
  <c r="N98" i="13"/>
  <c r="X98" i="13" s="1"/>
  <c r="N109" i="13"/>
  <c r="X109" i="13" s="1"/>
  <c r="N107" i="13"/>
  <c r="X107" i="13" s="1"/>
  <c r="N105" i="13"/>
  <c r="X105" i="13" s="1"/>
  <c r="N103" i="13"/>
  <c r="X103" i="13" s="1"/>
  <c r="N101" i="13"/>
  <c r="X101" i="13" s="1"/>
  <c r="N99" i="13"/>
  <c r="X99" i="13" s="1"/>
  <c r="M96" i="13"/>
  <c r="W96" i="13" s="1"/>
  <c r="M94" i="13"/>
  <c r="W94" i="13" s="1"/>
  <c r="M92" i="13"/>
  <c r="W92" i="13" s="1"/>
  <c r="M90" i="13"/>
  <c r="W90" i="13" s="1"/>
  <c r="M88" i="13"/>
  <c r="W88" i="13" s="1"/>
  <c r="M86" i="13"/>
  <c r="W86" i="13" s="1"/>
  <c r="M93" i="13"/>
  <c r="W93" i="13" s="1"/>
  <c r="M91" i="13"/>
  <c r="W91" i="13" s="1"/>
  <c r="M95" i="13"/>
  <c r="W95" i="13" s="1"/>
  <c r="M87" i="13"/>
  <c r="W87" i="13" s="1"/>
  <c r="M97" i="13"/>
  <c r="W97" i="13" s="1"/>
  <c r="M89" i="13"/>
  <c r="W89" i="13" s="1"/>
  <c r="L85" i="13"/>
  <c r="V85" i="13" s="1"/>
  <c r="L83" i="13"/>
  <c r="V83" i="13" s="1"/>
  <c r="L81" i="13"/>
  <c r="V81" i="13" s="1"/>
  <c r="L79" i="13"/>
  <c r="V79" i="13" s="1"/>
  <c r="L77" i="13"/>
  <c r="V77" i="13" s="1"/>
  <c r="L75" i="13"/>
  <c r="V75" i="13" s="1"/>
  <c r="L84" i="13"/>
  <c r="V84" i="13" s="1"/>
  <c r="L82" i="13"/>
  <c r="V82" i="13" s="1"/>
  <c r="L80" i="13"/>
  <c r="V80" i="13" s="1"/>
  <c r="L78" i="13"/>
  <c r="V78" i="13" s="1"/>
  <c r="L76" i="13"/>
  <c r="V76" i="13" s="1"/>
  <c r="L74" i="13"/>
  <c r="V74" i="13" s="1"/>
  <c r="K73" i="13"/>
  <c r="U73" i="13" s="1"/>
  <c r="K71" i="13"/>
  <c r="U71" i="13" s="1"/>
  <c r="K69" i="13"/>
  <c r="U69" i="13" s="1"/>
  <c r="K67" i="13"/>
  <c r="U67" i="13" s="1"/>
  <c r="K65" i="13"/>
  <c r="U65" i="13" s="1"/>
  <c r="K63" i="13"/>
  <c r="U63" i="13" s="1"/>
  <c r="K68" i="13"/>
  <c r="U68" i="13" s="1"/>
  <c r="K66" i="13"/>
  <c r="U66" i="13" s="1"/>
  <c r="K70" i="13"/>
  <c r="U70" i="13" s="1"/>
  <c r="K62" i="13"/>
  <c r="U62" i="13" s="1"/>
  <c r="K64" i="13"/>
  <c r="U64" i="13" s="1"/>
  <c r="K72" i="13"/>
  <c r="U72" i="13" s="1"/>
  <c r="E91" i="5" a="1"/>
  <c r="O61" i="13"/>
  <c r="Y61" i="13" s="1"/>
  <c r="O59" i="13"/>
  <c r="Y59" i="13" s="1"/>
  <c r="O57" i="13"/>
  <c r="Y57" i="13" s="1"/>
  <c r="O55" i="13"/>
  <c r="Y55" i="13" s="1"/>
  <c r="O53" i="13"/>
  <c r="Y53" i="13" s="1"/>
  <c r="O51" i="13"/>
  <c r="Y51" i="13" s="1"/>
  <c r="O54" i="13"/>
  <c r="Y54" i="13" s="1"/>
  <c r="O60" i="13"/>
  <c r="Y60" i="13" s="1"/>
  <c r="O52" i="13"/>
  <c r="Y52" i="13" s="1"/>
  <c r="O56" i="13"/>
  <c r="Y56" i="13" s="1"/>
  <c r="O58" i="13"/>
  <c r="Y58" i="13" s="1"/>
  <c r="O50" i="13"/>
  <c r="Y50" i="13" s="1"/>
  <c r="N49" i="13"/>
  <c r="X49" i="13" s="1"/>
  <c r="N45" i="13"/>
  <c r="N41" i="13"/>
  <c r="N46" i="13"/>
  <c r="N42" i="13"/>
  <c r="N38" i="13"/>
  <c r="N48" i="13"/>
  <c r="X48" i="13" s="1"/>
  <c r="N44" i="13"/>
  <c r="N40" i="13"/>
  <c r="N39" i="13"/>
  <c r="N47" i="13"/>
  <c r="N43" i="13"/>
  <c r="M34" i="13"/>
  <c r="M30" i="13"/>
  <c r="M26" i="13"/>
  <c r="M35" i="13"/>
  <c r="M31" i="13"/>
  <c r="M27" i="13"/>
  <c r="M37" i="13"/>
  <c r="M33" i="13"/>
  <c r="M29" i="13"/>
  <c r="M28" i="13"/>
  <c r="M32" i="13"/>
  <c r="M36" i="13"/>
  <c r="L23" i="13"/>
  <c r="L19" i="13"/>
  <c r="L15" i="13"/>
  <c r="L24" i="13"/>
  <c r="L20" i="13"/>
  <c r="L16" i="13"/>
  <c r="L22" i="13"/>
  <c r="L18" i="13"/>
  <c r="L14" i="13"/>
  <c r="L21" i="13"/>
  <c r="L25" i="13"/>
  <c r="L17" i="13"/>
  <c r="S24" i="13"/>
  <c r="S20" i="13"/>
  <c r="S16" i="13"/>
  <c r="S25" i="13"/>
  <c r="S21" i="13"/>
  <c r="S17" i="13"/>
  <c r="S23" i="13"/>
  <c r="S19" i="13"/>
  <c r="S15" i="13"/>
  <c r="S22" i="13"/>
  <c r="S18" i="13"/>
  <c r="S14" i="13"/>
  <c r="N13" i="13"/>
  <c r="N9" i="13"/>
  <c r="N5" i="13"/>
  <c r="N10" i="13"/>
  <c r="N6" i="13"/>
  <c r="N2" i="13"/>
  <c r="N12" i="13"/>
  <c r="N8" i="13"/>
  <c r="N4" i="13"/>
  <c r="N3" i="13"/>
  <c r="N7" i="13"/>
  <c r="N11" i="13"/>
  <c r="C123" i="5"/>
  <c r="D217" i="4"/>
  <c r="D215" i="4"/>
  <c r="E215" i="4"/>
  <c r="E217" i="4"/>
  <c r="C217" i="4"/>
  <c r="C215" i="4"/>
  <c r="H242" i="4"/>
  <c r="H240" i="4"/>
  <c r="G242" i="4"/>
  <c r="G240" i="4"/>
  <c r="D86" i="5"/>
  <c r="D84" i="5"/>
  <c r="C91" i="5" a="1"/>
  <c r="L65" i="5"/>
  <c r="C242" i="9"/>
  <c r="AC163" i="12"/>
  <c r="AC166" i="12"/>
  <c r="AC158" i="12"/>
  <c r="X157" i="12"/>
  <c r="X155" i="12"/>
  <c r="X153" i="12"/>
  <c r="X151" i="12"/>
  <c r="X149" i="12"/>
  <c r="X147" i="12"/>
  <c r="X156" i="12"/>
  <c r="X152" i="12"/>
  <c r="X148" i="12"/>
  <c r="X150" i="12"/>
  <c r="X154" i="12"/>
  <c r="X146" i="12"/>
  <c r="L132" i="12"/>
  <c r="V132" i="12" s="1"/>
  <c r="L130" i="12"/>
  <c r="V130" i="12" s="1"/>
  <c r="L128" i="12"/>
  <c r="V128" i="12" s="1"/>
  <c r="L126" i="12"/>
  <c r="V126" i="12" s="1"/>
  <c r="L124" i="12"/>
  <c r="V124" i="12" s="1"/>
  <c r="L122" i="12"/>
  <c r="V122" i="12" s="1"/>
  <c r="L131" i="12"/>
  <c r="V131" i="12" s="1"/>
  <c r="L127" i="12"/>
  <c r="V127" i="12" s="1"/>
  <c r="L123" i="12"/>
  <c r="V123" i="12" s="1"/>
  <c r="L133" i="12"/>
  <c r="V133" i="12" s="1"/>
  <c r="L129" i="12"/>
  <c r="V129" i="12" s="1"/>
  <c r="L125" i="12"/>
  <c r="V125" i="12" s="1"/>
  <c r="R109" i="12"/>
  <c r="AB109" i="12" s="1"/>
  <c r="R107" i="12"/>
  <c r="AB107" i="12" s="1"/>
  <c r="R105" i="12"/>
  <c r="AB105" i="12" s="1"/>
  <c r="R103" i="12"/>
  <c r="AB103" i="12" s="1"/>
  <c r="R101" i="12"/>
  <c r="AB101" i="12" s="1"/>
  <c r="R99" i="12"/>
  <c r="AB99" i="12" s="1"/>
  <c r="R108" i="12"/>
  <c r="AB108" i="12" s="1"/>
  <c r="R104" i="12"/>
  <c r="AB104" i="12" s="1"/>
  <c r="R100" i="12"/>
  <c r="AB100" i="12" s="1"/>
  <c r="R106" i="12"/>
  <c r="AB106" i="12" s="1"/>
  <c r="R102" i="12"/>
  <c r="AB102" i="12" s="1"/>
  <c r="R98" i="12"/>
  <c r="AB98" i="12" s="1"/>
  <c r="P84" i="12"/>
  <c r="Z84" i="12" s="1"/>
  <c r="P82" i="12"/>
  <c r="Z82" i="12" s="1"/>
  <c r="P80" i="12"/>
  <c r="Z80" i="12" s="1"/>
  <c r="P78" i="12"/>
  <c r="Z78" i="12" s="1"/>
  <c r="P76" i="12"/>
  <c r="Z76" i="12" s="1"/>
  <c r="P74" i="12"/>
  <c r="Z74" i="12" s="1"/>
  <c r="P85" i="12"/>
  <c r="Z85" i="12" s="1"/>
  <c r="P81" i="12"/>
  <c r="Z81" i="12" s="1"/>
  <c r="P77" i="12"/>
  <c r="Z77" i="12" s="1"/>
  <c r="P83" i="12"/>
  <c r="Z83" i="12" s="1"/>
  <c r="P75" i="12"/>
  <c r="Z75" i="12" s="1"/>
  <c r="P79" i="12"/>
  <c r="Z79" i="12" s="1"/>
  <c r="K73" i="12"/>
  <c r="U73" i="12" s="1"/>
  <c r="K71" i="12"/>
  <c r="U71" i="12" s="1"/>
  <c r="K69" i="12"/>
  <c r="U69" i="12" s="1"/>
  <c r="K67" i="12"/>
  <c r="U67" i="12" s="1"/>
  <c r="K65" i="12"/>
  <c r="U65" i="12" s="1"/>
  <c r="K63" i="12"/>
  <c r="U63" i="12" s="1"/>
  <c r="K72" i="12"/>
  <c r="U72" i="12" s="1"/>
  <c r="K70" i="12"/>
  <c r="U70" i="12" s="1"/>
  <c r="K68" i="12"/>
  <c r="U68" i="12" s="1"/>
  <c r="K66" i="12"/>
  <c r="U66" i="12" s="1"/>
  <c r="K64" i="12"/>
  <c r="U64" i="12" s="1"/>
  <c r="K62" i="12"/>
  <c r="U62" i="12" s="1"/>
  <c r="M120" i="12"/>
  <c r="W120" i="12" s="1"/>
  <c r="M118" i="12"/>
  <c r="W118" i="12" s="1"/>
  <c r="M116" i="12"/>
  <c r="W116" i="12" s="1"/>
  <c r="M114" i="12"/>
  <c r="W114" i="12" s="1"/>
  <c r="M112" i="12"/>
  <c r="W112" i="12" s="1"/>
  <c r="M110" i="12"/>
  <c r="W110" i="12" s="1"/>
  <c r="M121" i="12"/>
  <c r="W121" i="12" s="1"/>
  <c r="M119" i="12"/>
  <c r="W119" i="12" s="1"/>
  <c r="M117" i="12"/>
  <c r="W117" i="12" s="1"/>
  <c r="M115" i="12"/>
  <c r="W115" i="12" s="1"/>
  <c r="M113" i="12"/>
  <c r="W113" i="12" s="1"/>
  <c r="M111" i="12"/>
  <c r="W111" i="12" s="1"/>
  <c r="M48" i="12"/>
  <c r="W48" i="12" s="1"/>
  <c r="M44" i="12"/>
  <c r="M40" i="12"/>
  <c r="M49" i="12"/>
  <c r="W49" i="12" s="1"/>
  <c r="M45" i="12"/>
  <c r="M41" i="12"/>
  <c r="M47" i="12"/>
  <c r="M43" i="12"/>
  <c r="M39" i="12"/>
  <c r="M38" i="12"/>
  <c r="M42" i="12"/>
  <c r="M46" i="12"/>
  <c r="E91" i="9" a="1"/>
  <c r="O22" i="12"/>
  <c r="O18" i="12"/>
  <c r="O14" i="12"/>
  <c r="O23" i="12"/>
  <c r="O19" i="12"/>
  <c r="O15" i="12"/>
  <c r="O25" i="12"/>
  <c r="O21" i="12"/>
  <c r="O17" i="12"/>
  <c r="O20" i="12"/>
  <c r="O24" i="12"/>
  <c r="O16" i="12"/>
  <c r="B150" i="2"/>
  <c r="T45" i="9"/>
  <c r="C66" i="2"/>
  <c r="P45" i="5"/>
  <c r="K218" i="9"/>
  <c r="K216" i="9"/>
  <c r="E85" i="9"/>
  <c r="Y157" i="12"/>
  <c r="Y155" i="12"/>
  <c r="Y153" i="12"/>
  <c r="Y151" i="12"/>
  <c r="Y149" i="12"/>
  <c r="Y147" i="12"/>
  <c r="Y156" i="12"/>
  <c r="Y154" i="12"/>
  <c r="Y152" i="12"/>
  <c r="Y150" i="12"/>
  <c r="Y148" i="12"/>
  <c r="Y146" i="12"/>
  <c r="Q132" i="12"/>
  <c r="AA132" i="12" s="1"/>
  <c r="Q130" i="12"/>
  <c r="AA130" i="12" s="1"/>
  <c r="Q128" i="12"/>
  <c r="AA128" i="12" s="1"/>
  <c r="Q126" i="12"/>
  <c r="AA126" i="12" s="1"/>
  <c r="Q124" i="12"/>
  <c r="AA124" i="12" s="1"/>
  <c r="Q122" i="12"/>
  <c r="AA122" i="12" s="1"/>
  <c r="Q133" i="12"/>
  <c r="AA133" i="12" s="1"/>
  <c r="Q131" i="12"/>
  <c r="AA131" i="12" s="1"/>
  <c r="Q129" i="12"/>
  <c r="AA129" i="12" s="1"/>
  <c r="Q127" i="12"/>
  <c r="AA127" i="12" s="1"/>
  <c r="Q125" i="12"/>
  <c r="AA125" i="12" s="1"/>
  <c r="Q123" i="12"/>
  <c r="AA123" i="12" s="1"/>
  <c r="S109" i="12"/>
  <c r="AC109" i="12" s="1"/>
  <c r="S107" i="12"/>
  <c r="AC107" i="12" s="1"/>
  <c r="S105" i="12"/>
  <c r="AC105" i="12" s="1"/>
  <c r="S103" i="12"/>
  <c r="AC103" i="12" s="1"/>
  <c r="S101" i="12"/>
  <c r="AC101" i="12" s="1"/>
  <c r="S99" i="12"/>
  <c r="AC99" i="12" s="1"/>
  <c r="S108" i="12"/>
  <c r="AC108" i="12" s="1"/>
  <c r="S106" i="12"/>
  <c r="AC106" i="12" s="1"/>
  <c r="S104" i="12"/>
  <c r="AC104" i="12" s="1"/>
  <c r="S102" i="12"/>
  <c r="AC102" i="12" s="1"/>
  <c r="S100" i="12"/>
  <c r="AC100" i="12" s="1"/>
  <c r="S98" i="12"/>
  <c r="AC98" i="12" s="1"/>
  <c r="N97" i="12"/>
  <c r="X97" i="12" s="1"/>
  <c r="N95" i="12"/>
  <c r="X95" i="12" s="1"/>
  <c r="N93" i="12"/>
  <c r="X93" i="12" s="1"/>
  <c r="N91" i="12"/>
  <c r="X91" i="12" s="1"/>
  <c r="N89" i="12"/>
  <c r="X89" i="12" s="1"/>
  <c r="N87" i="12"/>
  <c r="X87" i="12" s="1"/>
  <c r="N96" i="12"/>
  <c r="X96" i="12" s="1"/>
  <c r="N92" i="12"/>
  <c r="X92" i="12" s="1"/>
  <c r="N88" i="12"/>
  <c r="X88" i="12" s="1"/>
  <c r="N94" i="12"/>
  <c r="X94" i="12" s="1"/>
  <c r="N86" i="12"/>
  <c r="X86" i="12" s="1"/>
  <c r="N90" i="12"/>
  <c r="X90" i="12" s="1"/>
  <c r="L72" i="12"/>
  <c r="V72" i="12" s="1"/>
  <c r="L70" i="12"/>
  <c r="V70" i="12" s="1"/>
  <c r="L68" i="12"/>
  <c r="V68" i="12" s="1"/>
  <c r="L66" i="12"/>
  <c r="V66" i="12" s="1"/>
  <c r="L64" i="12"/>
  <c r="V64" i="12" s="1"/>
  <c r="L62" i="12"/>
  <c r="V62" i="12" s="1"/>
  <c r="L71" i="12"/>
  <c r="V71" i="12" s="1"/>
  <c r="L67" i="12"/>
  <c r="V67" i="12" s="1"/>
  <c r="L63" i="12"/>
  <c r="V63" i="12" s="1"/>
  <c r="L73" i="12"/>
  <c r="V73" i="12" s="1"/>
  <c r="L69" i="12"/>
  <c r="V69" i="12" s="1"/>
  <c r="L65" i="12"/>
  <c r="V65" i="12" s="1"/>
  <c r="R121" i="12"/>
  <c r="AB121" i="12" s="1"/>
  <c r="R119" i="12"/>
  <c r="AB119" i="12" s="1"/>
  <c r="R117" i="12"/>
  <c r="AB117" i="12" s="1"/>
  <c r="R115" i="12"/>
  <c r="AB115" i="12" s="1"/>
  <c r="R113" i="12"/>
  <c r="AB113" i="12" s="1"/>
  <c r="R111" i="12"/>
  <c r="AB111" i="12" s="1"/>
  <c r="R47" i="12"/>
  <c r="R43" i="12"/>
  <c r="R39" i="12"/>
  <c r="R120" i="12"/>
  <c r="AB120" i="12" s="1"/>
  <c r="R116" i="12"/>
  <c r="AB116" i="12" s="1"/>
  <c r="R112" i="12"/>
  <c r="AB112" i="12" s="1"/>
  <c r="R48" i="12"/>
  <c r="R44" i="12"/>
  <c r="R40" i="12"/>
  <c r="R118" i="12"/>
  <c r="AB118" i="12" s="1"/>
  <c r="R114" i="12"/>
  <c r="AB114" i="12" s="1"/>
  <c r="R110" i="12"/>
  <c r="AB110" i="12" s="1"/>
  <c r="R46" i="12"/>
  <c r="R42" i="12"/>
  <c r="R38" i="12"/>
  <c r="R41" i="12"/>
  <c r="AB185" i="12" s="1"/>
  <c r="R45" i="12"/>
  <c r="R49" i="12"/>
  <c r="P25" i="12"/>
  <c r="P21" i="12"/>
  <c r="P17" i="12"/>
  <c r="P22" i="12"/>
  <c r="P18" i="12"/>
  <c r="P14" i="12"/>
  <c r="P24" i="12"/>
  <c r="P20" i="12"/>
  <c r="P16" i="12"/>
  <c r="P15" i="12"/>
  <c r="P23" i="12"/>
  <c r="P19" i="12"/>
  <c r="K10" i="12"/>
  <c r="K6" i="12"/>
  <c r="K2" i="12"/>
  <c r="K11" i="12"/>
  <c r="K7" i="12"/>
  <c r="K3" i="12"/>
  <c r="K13" i="12"/>
  <c r="K9" i="12"/>
  <c r="K5" i="12"/>
  <c r="K8" i="12"/>
  <c r="K12" i="12"/>
  <c r="K4" i="12"/>
  <c r="I84" i="9"/>
  <c r="I86" i="9"/>
  <c r="B338" i="9"/>
  <c r="B10" i="1" s="1"/>
  <c r="B3" i="2"/>
  <c r="M45" i="9"/>
  <c r="B330" i="9"/>
  <c r="B2" i="1" s="1"/>
  <c r="L48" i="5"/>
  <c r="J124" i="9"/>
  <c r="W180" i="14"/>
  <c r="W172" i="14"/>
  <c r="F29" i="3"/>
  <c r="E34" i="3"/>
  <c r="D37" i="3"/>
  <c r="F121" i="21"/>
  <c r="I122" i="21"/>
  <c r="K124" i="7"/>
  <c r="D32" i="3"/>
  <c r="H123" i="8"/>
  <c r="J123" i="8"/>
  <c r="I124" i="7"/>
  <c r="E36" i="3"/>
  <c r="C86" i="6"/>
  <c r="D39" i="3"/>
  <c r="E242" i="7"/>
  <c r="H122" i="5"/>
  <c r="E124" i="9"/>
  <c r="C129" i="2"/>
  <c r="S45" i="5"/>
  <c r="L91" i="9" a="1"/>
  <c r="C85" i="9"/>
  <c r="I24" i="9"/>
  <c r="K3" i="9"/>
  <c r="G122" i="21"/>
  <c r="G120" i="21"/>
  <c r="K168" i="23"/>
  <c r="U168" i="23" s="1"/>
  <c r="K166" i="23"/>
  <c r="U166" i="23" s="1"/>
  <c r="K164" i="23"/>
  <c r="U164" i="23" s="1"/>
  <c r="K162" i="23"/>
  <c r="U162" i="23" s="1"/>
  <c r="K160" i="23"/>
  <c r="U160" i="23" s="1"/>
  <c r="K158" i="23"/>
  <c r="U158" i="23" s="1"/>
  <c r="K165" i="23"/>
  <c r="U165" i="23" s="1"/>
  <c r="K163" i="23"/>
  <c r="U163" i="23" s="1"/>
  <c r="K167" i="23"/>
  <c r="U167" i="23" s="1"/>
  <c r="K159" i="23"/>
  <c r="U159" i="23" s="1"/>
  <c r="K169" i="23"/>
  <c r="U169" i="23" s="1"/>
  <c r="K161" i="23"/>
  <c r="U161" i="23" s="1"/>
  <c r="I89" i="21" a="1"/>
  <c r="L84" i="23"/>
  <c r="V84" i="23" s="1"/>
  <c r="L82" i="23"/>
  <c r="V82" i="23" s="1"/>
  <c r="L80" i="23"/>
  <c r="V80" i="23" s="1"/>
  <c r="L78" i="23"/>
  <c r="V78" i="23" s="1"/>
  <c r="L85" i="23"/>
  <c r="V85" i="23" s="1"/>
  <c r="L83" i="23"/>
  <c r="V83" i="23" s="1"/>
  <c r="L81" i="23"/>
  <c r="V81" i="23" s="1"/>
  <c r="L79" i="23"/>
  <c r="V79" i="23" s="1"/>
  <c r="L77" i="23"/>
  <c r="V77" i="23" s="1"/>
  <c r="L75" i="23"/>
  <c r="V75" i="23" s="1"/>
  <c r="L76" i="23"/>
  <c r="V76" i="23" s="1"/>
  <c r="L74" i="23"/>
  <c r="V74" i="23" s="1"/>
  <c r="M121" i="23"/>
  <c r="W121" i="23" s="1"/>
  <c r="M119" i="23"/>
  <c r="W119" i="23" s="1"/>
  <c r="M117" i="23"/>
  <c r="W117" i="23" s="1"/>
  <c r="M115" i="23"/>
  <c r="W115" i="23" s="1"/>
  <c r="M113" i="23"/>
  <c r="W113" i="23" s="1"/>
  <c r="M111" i="23"/>
  <c r="W111" i="23" s="1"/>
  <c r="M118" i="23"/>
  <c r="W118" i="23" s="1"/>
  <c r="M110" i="23"/>
  <c r="W110" i="23" s="1"/>
  <c r="M46" i="23"/>
  <c r="M42" i="23"/>
  <c r="M38" i="23"/>
  <c r="M116" i="23"/>
  <c r="W116" i="23" s="1"/>
  <c r="M47" i="23"/>
  <c r="M43" i="23"/>
  <c r="M39" i="23"/>
  <c r="M120" i="23"/>
  <c r="W120" i="23" s="1"/>
  <c r="M112" i="23"/>
  <c r="W112" i="23" s="1"/>
  <c r="M49" i="23"/>
  <c r="W49" i="23" s="1"/>
  <c r="M45" i="23"/>
  <c r="M41" i="23"/>
  <c r="M40" i="23"/>
  <c r="M48" i="23"/>
  <c r="W48" i="23" s="1"/>
  <c r="M114" i="23"/>
  <c r="W114" i="23" s="1"/>
  <c r="M44" i="23"/>
  <c r="N13" i="23"/>
  <c r="N9" i="23"/>
  <c r="N5" i="23"/>
  <c r="N10" i="23"/>
  <c r="N6" i="23"/>
  <c r="N2" i="23"/>
  <c r="N12" i="23"/>
  <c r="N8" i="23"/>
  <c r="N4" i="23"/>
  <c r="N11" i="23"/>
  <c r="N7" i="23"/>
  <c r="N3" i="23"/>
  <c r="X169" i="17"/>
  <c r="X167" i="17"/>
  <c r="X165" i="17"/>
  <c r="X163" i="17"/>
  <c r="X161" i="17"/>
  <c r="X159" i="17"/>
  <c r="X168" i="17"/>
  <c r="X166" i="17"/>
  <c r="X164" i="17"/>
  <c r="X162" i="17"/>
  <c r="X160" i="17"/>
  <c r="X158" i="17"/>
  <c r="K132" i="17"/>
  <c r="U132" i="17" s="1"/>
  <c r="K130" i="17"/>
  <c r="U130" i="17" s="1"/>
  <c r="K128" i="17"/>
  <c r="U128" i="17" s="1"/>
  <c r="K126" i="17"/>
  <c r="U126" i="17" s="1"/>
  <c r="K124" i="17"/>
  <c r="U124" i="17" s="1"/>
  <c r="K122" i="17"/>
  <c r="U122" i="17" s="1"/>
  <c r="K133" i="17"/>
  <c r="U133" i="17" s="1"/>
  <c r="K125" i="17"/>
  <c r="U125" i="17" s="1"/>
  <c r="K131" i="17"/>
  <c r="U131" i="17" s="1"/>
  <c r="K123" i="17"/>
  <c r="U123" i="17" s="1"/>
  <c r="K127" i="17"/>
  <c r="U127" i="17" s="1"/>
  <c r="K129" i="17"/>
  <c r="U129" i="17" s="1"/>
  <c r="G91" i="8" a="1"/>
  <c r="O74" i="17"/>
  <c r="Y74" i="17" s="1"/>
  <c r="O85" i="17"/>
  <c r="Y85" i="17" s="1"/>
  <c r="O84" i="17"/>
  <c r="Y84" i="17" s="1"/>
  <c r="O83" i="17"/>
  <c r="Y83" i="17" s="1"/>
  <c r="O82" i="17"/>
  <c r="Y82" i="17" s="1"/>
  <c r="O81" i="17"/>
  <c r="Y81" i="17" s="1"/>
  <c r="O80" i="17"/>
  <c r="Y80" i="17" s="1"/>
  <c r="O79" i="17"/>
  <c r="Y79" i="17" s="1"/>
  <c r="O78" i="17"/>
  <c r="Y78" i="17" s="1"/>
  <c r="O77" i="17"/>
  <c r="Y77" i="17" s="1"/>
  <c r="O76" i="17"/>
  <c r="Y76" i="17" s="1"/>
  <c r="O75" i="17"/>
  <c r="Y75" i="17" s="1"/>
  <c r="L49" i="17"/>
  <c r="V49" i="17" s="1"/>
  <c r="L45" i="17"/>
  <c r="L41" i="17"/>
  <c r="L46" i="17"/>
  <c r="L42" i="17"/>
  <c r="L38" i="17"/>
  <c r="L48" i="17"/>
  <c r="V48" i="17" s="1"/>
  <c r="L44" i="17"/>
  <c r="L40" i="17"/>
  <c r="L47" i="17"/>
  <c r="L43" i="17"/>
  <c r="L39" i="17"/>
  <c r="M12" i="17"/>
  <c r="M8" i="17"/>
  <c r="M4" i="17"/>
  <c r="M13" i="17"/>
  <c r="M9" i="17"/>
  <c r="M5" i="17"/>
  <c r="M11" i="17"/>
  <c r="M7" i="17"/>
  <c r="M3" i="17"/>
  <c r="M6" i="17"/>
  <c r="M10" i="17"/>
  <c r="M2" i="17"/>
  <c r="E85" i="21"/>
  <c r="Y156" i="23"/>
  <c r="Y154" i="23"/>
  <c r="Y152" i="23"/>
  <c r="Y150" i="23"/>
  <c r="Y148" i="23"/>
  <c r="Y146" i="23"/>
  <c r="Y151" i="23"/>
  <c r="Y157" i="23"/>
  <c r="Y149" i="23"/>
  <c r="Y153" i="23"/>
  <c r="Y147" i="23"/>
  <c r="Y155" i="23"/>
  <c r="Q133" i="23"/>
  <c r="AA133" i="23" s="1"/>
  <c r="Q131" i="23"/>
  <c r="AA131" i="23" s="1"/>
  <c r="Q129" i="23"/>
  <c r="AA129" i="23" s="1"/>
  <c r="Q127" i="23"/>
  <c r="AA127" i="23" s="1"/>
  <c r="Q125" i="23"/>
  <c r="AA125" i="23" s="1"/>
  <c r="Q123" i="23"/>
  <c r="AA123" i="23" s="1"/>
  <c r="Q128" i="23"/>
  <c r="AA128" i="23" s="1"/>
  <c r="Q126" i="23"/>
  <c r="AA126" i="23" s="1"/>
  <c r="Q130" i="23"/>
  <c r="AA130" i="23" s="1"/>
  <c r="Q122" i="23"/>
  <c r="AA122" i="23" s="1"/>
  <c r="Q132" i="23"/>
  <c r="AA132" i="23" s="1"/>
  <c r="Q124" i="23"/>
  <c r="AA124" i="23" s="1"/>
  <c r="S108" i="23"/>
  <c r="AC108" i="23" s="1"/>
  <c r="S106" i="23"/>
  <c r="AC106" i="23" s="1"/>
  <c r="S104" i="23"/>
  <c r="AC104" i="23" s="1"/>
  <c r="S102" i="23"/>
  <c r="AC102" i="23" s="1"/>
  <c r="S100" i="23"/>
  <c r="AC100" i="23" s="1"/>
  <c r="S98" i="23"/>
  <c r="AC98" i="23" s="1"/>
  <c r="S105" i="23"/>
  <c r="AC105" i="23" s="1"/>
  <c r="S103" i="23"/>
  <c r="AC103" i="23" s="1"/>
  <c r="S107" i="23"/>
  <c r="AC107" i="23" s="1"/>
  <c r="S99" i="23"/>
  <c r="AC99" i="23" s="1"/>
  <c r="S109" i="23"/>
  <c r="AC109" i="23" s="1"/>
  <c r="S101" i="23"/>
  <c r="AC101" i="23" s="1"/>
  <c r="N97" i="23"/>
  <c r="X97" i="23" s="1"/>
  <c r="N95" i="23"/>
  <c r="X95" i="23" s="1"/>
  <c r="N93" i="23"/>
  <c r="X93" i="23" s="1"/>
  <c r="N91" i="23"/>
  <c r="X91" i="23" s="1"/>
  <c r="N89" i="23"/>
  <c r="X89" i="23" s="1"/>
  <c r="N87" i="23"/>
  <c r="X87" i="23" s="1"/>
  <c r="N96" i="23"/>
  <c r="X96" i="23" s="1"/>
  <c r="N94" i="23"/>
  <c r="X94" i="23" s="1"/>
  <c r="N92" i="23"/>
  <c r="X92" i="23" s="1"/>
  <c r="N90" i="23"/>
  <c r="X90" i="23" s="1"/>
  <c r="N88" i="23"/>
  <c r="X88" i="23" s="1"/>
  <c r="AE88" i="23" s="1"/>
  <c r="H88" i="11" s="1"/>
  <c r="N86" i="23"/>
  <c r="X86" i="23" s="1"/>
  <c r="L73" i="23"/>
  <c r="V73" i="23" s="1"/>
  <c r="L71" i="23"/>
  <c r="V71" i="23" s="1"/>
  <c r="L69" i="23"/>
  <c r="V69" i="23" s="1"/>
  <c r="L67" i="23"/>
  <c r="V67" i="23" s="1"/>
  <c r="L65" i="23"/>
  <c r="V65" i="23" s="1"/>
  <c r="L63" i="23"/>
  <c r="V63" i="23" s="1"/>
  <c r="L72" i="23"/>
  <c r="V72" i="23" s="1"/>
  <c r="L70" i="23"/>
  <c r="V70" i="23" s="1"/>
  <c r="L68" i="23"/>
  <c r="V68" i="23" s="1"/>
  <c r="L66" i="23"/>
  <c r="V66" i="23" s="1"/>
  <c r="L64" i="23"/>
  <c r="V64" i="23" s="1"/>
  <c r="L62" i="23"/>
  <c r="V62" i="23" s="1"/>
  <c r="R121" i="23"/>
  <c r="AB121" i="23" s="1"/>
  <c r="R119" i="23"/>
  <c r="AB119" i="23" s="1"/>
  <c r="R117" i="23"/>
  <c r="AB117" i="23" s="1"/>
  <c r="R115" i="23"/>
  <c r="AB115" i="23" s="1"/>
  <c r="R113" i="23"/>
  <c r="AB113" i="23" s="1"/>
  <c r="R111" i="23"/>
  <c r="AB111" i="23" s="1"/>
  <c r="R120" i="23"/>
  <c r="AB120" i="23" s="1"/>
  <c r="R118" i="23"/>
  <c r="AB118" i="23" s="1"/>
  <c r="R116" i="23"/>
  <c r="AB116" i="23" s="1"/>
  <c r="R114" i="23"/>
  <c r="AB114" i="23" s="1"/>
  <c r="R112" i="23"/>
  <c r="AB112" i="23" s="1"/>
  <c r="R110" i="23"/>
  <c r="AB110" i="23" s="1"/>
  <c r="R49" i="23"/>
  <c r="AB49" i="23" s="1"/>
  <c r="R45" i="23"/>
  <c r="R41" i="23"/>
  <c r="R46" i="23"/>
  <c r="R42" i="23"/>
  <c r="R38" i="23"/>
  <c r="R48" i="23"/>
  <c r="AB48" i="23" s="1"/>
  <c r="R44" i="23"/>
  <c r="R40" i="23"/>
  <c r="R39" i="23"/>
  <c r="R43" i="23"/>
  <c r="R47" i="23"/>
  <c r="P23" i="23"/>
  <c r="P19" i="23"/>
  <c r="P15" i="23"/>
  <c r="P24" i="23"/>
  <c r="P20" i="23"/>
  <c r="P16" i="23"/>
  <c r="P22" i="23"/>
  <c r="P18" i="23"/>
  <c r="P14" i="23"/>
  <c r="P25" i="23"/>
  <c r="P21" i="23"/>
  <c r="P17" i="23"/>
  <c r="K12" i="23"/>
  <c r="K8" i="23"/>
  <c r="K4" i="23"/>
  <c r="K13" i="23"/>
  <c r="K9" i="23"/>
  <c r="K5" i="23"/>
  <c r="K11" i="23"/>
  <c r="K7" i="23"/>
  <c r="K3" i="23"/>
  <c r="K6" i="23"/>
  <c r="K10" i="23"/>
  <c r="K2" i="23"/>
  <c r="E341" i="21"/>
  <c r="E333" i="21"/>
  <c r="H85" i="8"/>
  <c r="K168" i="17"/>
  <c r="U168" i="17" s="1"/>
  <c r="K166" i="17"/>
  <c r="U166" i="17" s="1"/>
  <c r="K164" i="17"/>
  <c r="U164" i="17" s="1"/>
  <c r="K162" i="17"/>
  <c r="U162" i="17" s="1"/>
  <c r="K160" i="17"/>
  <c r="U160" i="17" s="1"/>
  <c r="K158" i="17"/>
  <c r="U158" i="17" s="1"/>
  <c r="K165" i="17"/>
  <c r="U165" i="17" s="1"/>
  <c r="K163" i="17"/>
  <c r="U163" i="17" s="1"/>
  <c r="K167" i="17"/>
  <c r="U167" i="17" s="1"/>
  <c r="K159" i="17"/>
  <c r="U159" i="17" s="1"/>
  <c r="K169" i="17"/>
  <c r="U169" i="17" s="1"/>
  <c r="K161" i="17"/>
  <c r="U161" i="17" s="1"/>
  <c r="I91" i="8" a="1"/>
  <c r="M145" i="17"/>
  <c r="W145" i="17" s="1"/>
  <c r="M143" i="17"/>
  <c r="W143" i="17" s="1"/>
  <c r="M141" i="17"/>
  <c r="W141" i="17" s="1"/>
  <c r="M139" i="17"/>
  <c r="W139" i="17" s="1"/>
  <c r="M137" i="17"/>
  <c r="W137" i="17" s="1"/>
  <c r="M135" i="17"/>
  <c r="W135" i="17" s="1"/>
  <c r="M142" i="17"/>
  <c r="W142" i="17" s="1"/>
  <c r="M134" i="17"/>
  <c r="W134" i="17" s="1"/>
  <c r="M140" i="17"/>
  <c r="W140" i="17" s="1"/>
  <c r="M144" i="17"/>
  <c r="W144" i="17" s="1"/>
  <c r="M136" i="17"/>
  <c r="W136" i="17" s="1"/>
  <c r="M138" i="17"/>
  <c r="W138" i="17" s="1"/>
  <c r="O120" i="17"/>
  <c r="Y120" i="17" s="1"/>
  <c r="O118" i="17"/>
  <c r="Y118" i="17" s="1"/>
  <c r="O116" i="17"/>
  <c r="Y116" i="17" s="1"/>
  <c r="O114" i="17"/>
  <c r="Y114" i="17" s="1"/>
  <c r="O112" i="17"/>
  <c r="Y112" i="17" s="1"/>
  <c r="O110" i="17"/>
  <c r="Y110" i="17" s="1"/>
  <c r="O119" i="17"/>
  <c r="Y119" i="17" s="1"/>
  <c r="O111" i="17"/>
  <c r="Y111" i="17" s="1"/>
  <c r="O117" i="17"/>
  <c r="Y117" i="17" s="1"/>
  <c r="O121" i="17"/>
  <c r="Y121" i="17" s="1"/>
  <c r="O113" i="17"/>
  <c r="Y113" i="17" s="1"/>
  <c r="O115" i="17"/>
  <c r="Y115" i="17" s="1"/>
  <c r="Q86" i="17"/>
  <c r="AA86" i="17" s="1"/>
  <c r="Q96" i="17"/>
  <c r="AA96" i="17" s="1"/>
  <c r="Q94" i="17"/>
  <c r="AA94" i="17" s="1"/>
  <c r="Q92" i="17"/>
  <c r="AA92" i="17" s="1"/>
  <c r="Q90" i="17"/>
  <c r="AA90" i="17" s="1"/>
  <c r="Q88" i="17"/>
  <c r="AA88" i="17" s="1"/>
  <c r="Q97" i="17"/>
  <c r="AA97" i="17" s="1"/>
  <c r="Q95" i="17"/>
  <c r="AA95" i="17" s="1"/>
  <c r="Q93" i="17"/>
  <c r="AA93" i="17" s="1"/>
  <c r="Q91" i="17"/>
  <c r="AA91" i="17" s="1"/>
  <c r="Q89" i="17"/>
  <c r="AA89" i="17" s="1"/>
  <c r="Q87" i="17"/>
  <c r="AA87" i="17" s="1"/>
  <c r="S72" i="17"/>
  <c r="AC72" i="17" s="1"/>
  <c r="S70" i="17"/>
  <c r="AC70" i="17" s="1"/>
  <c r="S68" i="17"/>
  <c r="AC68" i="17" s="1"/>
  <c r="S66" i="17"/>
  <c r="AC66" i="17" s="1"/>
  <c r="S64" i="17"/>
  <c r="AC64" i="17" s="1"/>
  <c r="S62" i="17"/>
  <c r="AC62" i="17" s="1"/>
  <c r="S67" i="17"/>
  <c r="AC67" i="17" s="1"/>
  <c r="S73" i="17"/>
  <c r="AC73" i="17" s="1"/>
  <c r="S65" i="17"/>
  <c r="AC65" i="17" s="1"/>
  <c r="S69" i="17"/>
  <c r="AC69" i="17" s="1"/>
  <c r="S63" i="17"/>
  <c r="AC63" i="17" s="1"/>
  <c r="S71" i="17"/>
  <c r="AC71" i="17" s="1"/>
  <c r="N61" i="17"/>
  <c r="X61" i="17" s="1"/>
  <c r="N59" i="17"/>
  <c r="X59" i="17" s="1"/>
  <c r="N57" i="17"/>
  <c r="X57" i="17" s="1"/>
  <c r="N55" i="17"/>
  <c r="X55" i="17" s="1"/>
  <c r="N53" i="17"/>
  <c r="X53" i="17" s="1"/>
  <c r="N51" i="17"/>
  <c r="X51" i="17" s="1"/>
  <c r="N60" i="17"/>
  <c r="X60" i="17" s="1"/>
  <c r="N58" i="17"/>
  <c r="X58" i="17" s="1"/>
  <c r="N56" i="17"/>
  <c r="X56" i="17" s="1"/>
  <c r="N54" i="17"/>
  <c r="X54" i="17" s="1"/>
  <c r="N52" i="17"/>
  <c r="X52" i="17" s="1"/>
  <c r="N50" i="17"/>
  <c r="X50" i="17" s="1"/>
  <c r="L37" i="17"/>
  <c r="L33" i="17"/>
  <c r="L29" i="17"/>
  <c r="L34" i="17"/>
  <c r="L30" i="17"/>
  <c r="L26" i="17"/>
  <c r="L36" i="17"/>
  <c r="L32" i="17"/>
  <c r="L28" i="17"/>
  <c r="L31" i="17"/>
  <c r="L35" i="17"/>
  <c r="L27" i="17"/>
  <c r="R11" i="17"/>
  <c r="R7" i="17"/>
  <c r="R3" i="17"/>
  <c r="R12" i="17"/>
  <c r="R8" i="17"/>
  <c r="R4" i="17"/>
  <c r="R10" i="17"/>
  <c r="R6" i="17"/>
  <c r="R2" i="17"/>
  <c r="R9" i="17"/>
  <c r="R13" i="17"/>
  <c r="R5" i="17"/>
  <c r="F120" i="21"/>
  <c r="F122" i="21"/>
  <c r="AB159" i="23"/>
  <c r="AB162" i="23"/>
  <c r="P144" i="23"/>
  <c r="Z144" i="23" s="1"/>
  <c r="P142" i="23"/>
  <c r="Z142" i="23" s="1"/>
  <c r="P140" i="23"/>
  <c r="Z140" i="23" s="1"/>
  <c r="P138" i="23"/>
  <c r="Z138" i="23" s="1"/>
  <c r="P136" i="23"/>
  <c r="Z136" i="23" s="1"/>
  <c r="P134" i="23"/>
  <c r="Z134" i="23" s="1"/>
  <c r="P145" i="23"/>
  <c r="Z145" i="23" s="1"/>
  <c r="P143" i="23"/>
  <c r="Z143" i="23" s="1"/>
  <c r="P141" i="23"/>
  <c r="Z141" i="23" s="1"/>
  <c r="P139" i="23"/>
  <c r="Z139" i="23" s="1"/>
  <c r="P137" i="23"/>
  <c r="Z137" i="23" s="1"/>
  <c r="P135" i="23"/>
  <c r="Z135" i="23" s="1"/>
  <c r="K132" i="23"/>
  <c r="U132" i="23" s="1"/>
  <c r="K130" i="23"/>
  <c r="U130" i="23" s="1"/>
  <c r="K128" i="23"/>
  <c r="U128" i="23" s="1"/>
  <c r="K126" i="23"/>
  <c r="U126" i="23" s="1"/>
  <c r="K124" i="23"/>
  <c r="U124" i="23" s="1"/>
  <c r="K122" i="23"/>
  <c r="U122" i="23" s="1"/>
  <c r="K133" i="23"/>
  <c r="U133" i="23" s="1"/>
  <c r="K125" i="23"/>
  <c r="U125" i="23" s="1"/>
  <c r="K131" i="23"/>
  <c r="U131" i="23" s="1"/>
  <c r="K123" i="23"/>
  <c r="U123" i="23" s="1"/>
  <c r="K127" i="23"/>
  <c r="U127" i="23" s="1"/>
  <c r="K129" i="23"/>
  <c r="U129" i="23" s="1"/>
  <c r="G89" i="21" a="1"/>
  <c r="M109" i="23"/>
  <c r="W109" i="23" s="1"/>
  <c r="M107" i="23"/>
  <c r="W107" i="23" s="1"/>
  <c r="M105" i="23"/>
  <c r="W105" i="23" s="1"/>
  <c r="M103" i="23"/>
  <c r="W103" i="23" s="1"/>
  <c r="M101" i="23"/>
  <c r="W101" i="23" s="1"/>
  <c r="M99" i="23"/>
  <c r="W99" i="23" s="1"/>
  <c r="M102" i="23"/>
  <c r="W102" i="23" s="1"/>
  <c r="M108" i="23"/>
  <c r="W108" i="23" s="1"/>
  <c r="M100" i="23"/>
  <c r="W100" i="23" s="1"/>
  <c r="M104" i="23"/>
  <c r="W104" i="23" s="1"/>
  <c r="M98" i="23"/>
  <c r="W98" i="23" s="1"/>
  <c r="M106" i="23"/>
  <c r="W106" i="23" s="1"/>
  <c r="O84" i="23"/>
  <c r="Y84" i="23" s="1"/>
  <c r="O82" i="23"/>
  <c r="Y82" i="23" s="1"/>
  <c r="O80" i="23"/>
  <c r="Y80" i="23" s="1"/>
  <c r="O78" i="23"/>
  <c r="Y78" i="23" s="1"/>
  <c r="O77" i="23"/>
  <c r="Y77" i="23" s="1"/>
  <c r="O75" i="23"/>
  <c r="Y75" i="23" s="1"/>
  <c r="O85" i="23"/>
  <c r="Y85" i="23" s="1"/>
  <c r="O81" i="23"/>
  <c r="Y81" i="23" s="1"/>
  <c r="O83" i="23"/>
  <c r="Y83" i="23" s="1"/>
  <c r="O79" i="23"/>
  <c r="Y79" i="23" s="1"/>
  <c r="O74" i="23"/>
  <c r="Y74" i="23" s="1"/>
  <c r="O76" i="23"/>
  <c r="Y76" i="23" s="1"/>
  <c r="Q60" i="23"/>
  <c r="AA60" i="23" s="1"/>
  <c r="Q58" i="23"/>
  <c r="AA58" i="23" s="1"/>
  <c r="Q56" i="23"/>
  <c r="AA56" i="23" s="1"/>
  <c r="Q54" i="23"/>
  <c r="AA54" i="23" s="1"/>
  <c r="Q52" i="23"/>
  <c r="AA52" i="23" s="1"/>
  <c r="Q50" i="23"/>
  <c r="AA50" i="23" s="1"/>
  <c r="Q59" i="23"/>
  <c r="AA59" i="23" s="1"/>
  <c r="Q51" i="23"/>
  <c r="AA51" i="23" s="1"/>
  <c r="Q57" i="23"/>
  <c r="AA57" i="23" s="1"/>
  <c r="Q61" i="23"/>
  <c r="AA61" i="23" s="1"/>
  <c r="Q53" i="23"/>
  <c r="AA53" i="23" s="1"/>
  <c r="Q55" i="23"/>
  <c r="AA55" i="23" s="1"/>
  <c r="S36" i="23"/>
  <c r="S32" i="23"/>
  <c r="S28" i="23"/>
  <c r="S37" i="23"/>
  <c r="S33" i="23"/>
  <c r="S29" i="23"/>
  <c r="S35" i="23"/>
  <c r="S31" i="23"/>
  <c r="S27" i="23"/>
  <c r="S30" i="23"/>
  <c r="S34" i="23"/>
  <c r="S26" i="23"/>
  <c r="N25" i="23"/>
  <c r="N21" i="23"/>
  <c r="N17" i="23"/>
  <c r="N22" i="23"/>
  <c r="N18" i="23"/>
  <c r="N14" i="23"/>
  <c r="N24" i="23"/>
  <c r="N20" i="23"/>
  <c r="N16" i="23"/>
  <c r="N15" i="23"/>
  <c r="N23" i="23"/>
  <c r="N19" i="23"/>
  <c r="AA165" i="17"/>
  <c r="AA166" i="17"/>
  <c r="S144" i="17"/>
  <c r="AC144" i="17" s="1"/>
  <c r="S142" i="17"/>
  <c r="AC142" i="17" s="1"/>
  <c r="S140" i="17"/>
  <c r="AC140" i="17" s="1"/>
  <c r="S138" i="17"/>
  <c r="AC138" i="17" s="1"/>
  <c r="S136" i="17"/>
  <c r="AC136" i="17" s="1"/>
  <c r="S134" i="17"/>
  <c r="AC134" i="17" s="1"/>
  <c r="S145" i="17"/>
  <c r="AC145" i="17" s="1"/>
  <c r="S137" i="17"/>
  <c r="AC137" i="17" s="1"/>
  <c r="S143" i="17"/>
  <c r="AC143" i="17" s="1"/>
  <c r="S135" i="17"/>
  <c r="AC135" i="17" s="1"/>
  <c r="S139" i="17"/>
  <c r="AC139" i="17" s="1"/>
  <c r="S141" i="17"/>
  <c r="AC141" i="17" s="1"/>
  <c r="N133" i="17"/>
  <c r="X133" i="17" s="1"/>
  <c r="N131" i="17"/>
  <c r="X131" i="17" s="1"/>
  <c r="N129" i="17"/>
  <c r="X129" i="17" s="1"/>
  <c r="N127" i="17"/>
  <c r="X127" i="17" s="1"/>
  <c r="N125" i="17"/>
  <c r="X125" i="17" s="1"/>
  <c r="N123" i="17"/>
  <c r="X123" i="17" s="1"/>
  <c r="N132" i="17"/>
  <c r="X132" i="17" s="1"/>
  <c r="N130" i="17"/>
  <c r="X130" i="17" s="1"/>
  <c r="N128" i="17"/>
  <c r="X128" i="17" s="1"/>
  <c r="N126" i="17"/>
  <c r="X126" i="17" s="1"/>
  <c r="N124" i="17"/>
  <c r="X124" i="17" s="1"/>
  <c r="N122" i="17"/>
  <c r="X122" i="17" s="1"/>
  <c r="L108" i="17"/>
  <c r="V108" i="17" s="1"/>
  <c r="L106" i="17"/>
  <c r="V106" i="17" s="1"/>
  <c r="L104" i="17"/>
  <c r="V104" i="17" s="1"/>
  <c r="L102" i="17"/>
  <c r="V102" i="17" s="1"/>
  <c r="L100" i="17"/>
  <c r="V100" i="17" s="1"/>
  <c r="L98" i="17"/>
  <c r="V98" i="17" s="1"/>
  <c r="L109" i="17"/>
  <c r="V109" i="17" s="1"/>
  <c r="L107" i="17"/>
  <c r="V107" i="17" s="1"/>
  <c r="L105" i="17"/>
  <c r="V105" i="17" s="1"/>
  <c r="L103" i="17"/>
  <c r="V103" i="17" s="1"/>
  <c r="L101" i="17"/>
  <c r="V101" i="17" s="1"/>
  <c r="L99" i="17"/>
  <c r="V99" i="17" s="1"/>
  <c r="F91" i="8" a="1"/>
  <c r="R85" i="17"/>
  <c r="AB85" i="17" s="1"/>
  <c r="R83" i="17"/>
  <c r="AB83" i="17" s="1"/>
  <c r="R81" i="17"/>
  <c r="AB81" i="17" s="1"/>
  <c r="R79" i="17"/>
  <c r="AB79" i="17" s="1"/>
  <c r="R77" i="17"/>
  <c r="AB77" i="17" s="1"/>
  <c r="R84" i="17"/>
  <c r="AB84" i="17" s="1"/>
  <c r="R82" i="17"/>
  <c r="AB82" i="17" s="1"/>
  <c r="R80" i="17"/>
  <c r="AB80" i="17" s="1"/>
  <c r="R78" i="17"/>
  <c r="AB78" i="17" s="1"/>
  <c r="R76" i="17"/>
  <c r="AB76" i="17" s="1"/>
  <c r="R75" i="17"/>
  <c r="AB75" i="17" s="1"/>
  <c r="R74" i="17"/>
  <c r="AB74" i="17" s="1"/>
  <c r="P60" i="17"/>
  <c r="Z60" i="17" s="1"/>
  <c r="P58" i="17"/>
  <c r="Z58" i="17" s="1"/>
  <c r="P56" i="17"/>
  <c r="Z56" i="17" s="1"/>
  <c r="P54" i="17"/>
  <c r="Z54" i="17" s="1"/>
  <c r="P52" i="17"/>
  <c r="Z52" i="17" s="1"/>
  <c r="P50" i="17"/>
  <c r="Z50" i="17" s="1"/>
  <c r="P61" i="17"/>
  <c r="Z61" i="17" s="1"/>
  <c r="P59" i="17"/>
  <c r="Z59" i="17" s="1"/>
  <c r="P57" i="17"/>
  <c r="Z57" i="17" s="1"/>
  <c r="P55" i="17"/>
  <c r="Z55" i="17" s="1"/>
  <c r="P53" i="17"/>
  <c r="Z53" i="17" s="1"/>
  <c r="P51" i="17"/>
  <c r="Z51" i="17" s="1"/>
  <c r="K46" i="17"/>
  <c r="K42" i="17"/>
  <c r="K38" i="17"/>
  <c r="K47" i="17"/>
  <c r="K43" i="17"/>
  <c r="K39" i="17"/>
  <c r="K49" i="17"/>
  <c r="U49" i="17" s="1"/>
  <c r="K45" i="17"/>
  <c r="K41" i="17"/>
  <c r="K40" i="17"/>
  <c r="K44" i="17"/>
  <c r="K48" i="17"/>
  <c r="U48" i="17" s="1"/>
  <c r="M24" i="17"/>
  <c r="M20" i="17"/>
  <c r="M16" i="17"/>
  <c r="M25" i="17"/>
  <c r="M21" i="17"/>
  <c r="M17" i="17"/>
  <c r="M23" i="17"/>
  <c r="M19" i="17"/>
  <c r="M15" i="17"/>
  <c r="M22" i="17"/>
  <c r="M18" i="17"/>
  <c r="M14" i="17"/>
  <c r="J84" i="21"/>
  <c r="J86" i="21"/>
  <c r="C122" i="8"/>
  <c r="L103" i="8"/>
  <c r="C333" i="8" s="1"/>
  <c r="G22" i="1" s="1"/>
  <c r="C124" i="8"/>
  <c r="G242" i="7"/>
  <c r="G240" i="7"/>
  <c r="E124" i="7"/>
  <c r="E122" i="7"/>
  <c r="W157" i="16"/>
  <c r="W155" i="16"/>
  <c r="W153" i="16"/>
  <c r="W151" i="16"/>
  <c r="W149" i="16"/>
  <c r="W147" i="16"/>
  <c r="AE147" i="16" s="1"/>
  <c r="F147" i="11" s="1"/>
  <c r="W156" i="16"/>
  <c r="W154" i="16"/>
  <c r="W152" i="16"/>
  <c r="W150" i="16"/>
  <c r="W148" i="16"/>
  <c r="W146" i="16"/>
  <c r="H91" i="7" a="1"/>
  <c r="K132" i="16"/>
  <c r="U132" i="16" s="1"/>
  <c r="K130" i="16"/>
  <c r="U130" i="16" s="1"/>
  <c r="K128" i="16"/>
  <c r="U128" i="16" s="1"/>
  <c r="K126" i="16"/>
  <c r="U126" i="16" s="1"/>
  <c r="K124" i="16"/>
  <c r="U124" i="16" s="1"/>
  <c r="K122" i="16"/>
  <c r="U122" i="16" s="1"/>
  <c r="K133" i="16"/>
  <c r="U133" i="16" s="1"/>
  <c r="K131" i="16"/>
  <c r="U131" i="16" s="1"/>
  <c r="K129" i="16"/>
  <c r="U129" i="16" s="1"/>
  <c r="K127" i="16"/>
  <c r="U127" i="16" s="1"/>
  <c r="K125" i="16"/>
  <c r="U125" i="16" s="1"/>
  <c r="K123" i="16"/>
  <c r="U123" i="16" s="1"/>
  <c r="G91" i="7" a="1"/>
  <c r="L97" i="16"/>
  <c r="V97" i="16" s="1"/>
  <c r="L95" i="16"/>
  <c r="V95" i="16" s="1"/>
  <c r="L93" i="16"/>
  <c r="V93" i="16" s="1"/>
  <c r="L91" i="16"/>
  <c r="V91" i="16" s="1"/>
  <c r="L89" i="16"/>
  <c r="V89" i="16" s="1"/>
  <c r="L87" i="16"/>
  <c r="V87" i="16" s="1"/>
  <c r="L94" i="16"/>
  <c r="V94" i="16" s="1"/>
  <c r="L90" i="16"/>
  <c r="V90" i="16" s="1"/>
  <c r="L86" i="16"/>
  <c r="V86" i="16" s="1"/>
  <c r="L92" i="16"/>
  <c r="V92" i="16" s="1"/>
  <c r="L96" i="16"/>
  <c r="V96" i="16" s="1"/>
  <c r="L88" i="16"/>
  <c r="V88" i="16" s="1"/>
  <c r="M61" i="16"/>
  <c r="W61" i="16" s="1"/>
  <c r="M59" i="16"/>
  <c r="W59" i="16" s="1"/>
  <c r="M57" i="16"/>
  <c r="W57" i="16" s="1"/>
  <c r="M55" i="16"/>
  <c r="W55" i="16" s="1"/>
  <c r="M53" i="16"/>
  <c r="W53" i="16" s="1"/>
  <c r="M51" i="16"/>
  <c r="W51" i="16" s="1"/>
  <c r="M56" i="16"/>
  <c r="W56" i="16" s="1"/>
  <c r="M54" i="16"/>
  <c r="W54" i="16" s="1"/>
  <c r="M58" i="16"/>
  <c r="W58" i="16" s="1"/>
  <c r="M50" i="16"/>
  <c r="W50" i="16" s="1"/>
  <c r="M52" i="16"/>
  <c r="W52" i="16" s="1"/>
  <c r="M60" i="16"/>
  <c r="W60" i="16" s="1"/>
  <c r="K34" i="16"/>
  <c r="K30" i="16"/>
  <c r="K26" i="16"/>
  <c r="K35" i="16"/>
  <c r="K31" i="16"/>
  <c r="K27" i="16"/>
  <c r="K37" i="16"/>
  <c r="K33" i="16"/>
  <c r="K29" i="16"/>
  <c r="K28" i="16"/>
  <c r="K36" i="16"/>
  <c r="K32" i="16"/>
  <c r="E344" i="7"/>
  <c r="F73" i="1" s="1"/>
  <c r="L53" i="7"/>
  <c r="F11" i="2"/>
  <c r="F3" i="2"/>
  <c r="B333" i="7"/>
  <c r="F2" i="1" s="1"/>
  <c r="L45" i="7"/>
  <c r="M45" i="7"/>
  <c r="X157" i="15"/>
  <c r="X155" i="15"/>
  <c r="X153" i="15"/>
  <c r="X151" i="15"/>
  <c r="X149" i="15"/>
  <c r="X147" i="15"/>
  <c r="X156" i="15"/>
  <c r="X154" i="15"/>
  <c r="X152" i="15"/>
  <c r="X150" i="15"/>
  <c r="X148" i="15"/>
  <c r="X146" i="15"/>
  <c r="O120" i="15"/>
  <c r="Y120" i="15" s="1"/>
  <c r="O118" i="15"/>
  <c r="Y118" i="15" s="1"/>
  <c r="O116" i="15"/>
  <c r="Y116" i="15" s="1"/>
  <c r="O114" i="15"/>
  <c r="Y114" i="15" s="1"/>
  <c r="O112" i="15"/>
  <c r="Y112" i="15" s="1"/>
  <c r="O110" i="15"/>
  <c r="Y110" i="15" s="1"/>
  <c r="O117" i="15"/>
  <c r="Y117" i="15" s="1"/>
  <c r="O115" i="15"/>
  <c r="Y115" i="15" s="1"/>
  <c r="O119" i="15"/>
  <c r="Y119" i="15" s="1"/>
  <c r="O111" i="15"/>
  <c r="Y111" i="15" s="1"/>
  <c r="O121" i="15"/>
  <c r="Y121" i="15" s="1"/>
  <c r="O113" i="15"/>
  <c r="Y113" i="15" s="1"/>
  <c r="N60" i="15"/>
  <c r="X60" i="15" s="1"/>
  <c r="N58" i="15"/>
  <c r="X58" i="15" s="1"/>
  <c r="N56" i="15"/>
  <c r="X56" i="15" s="1"/>
  <c r="N54" i="15"/>
  <c r="X54" i="15" s="1"/>
  <c r="N52" i="15"/>
  <c r="X52" i="15" s="1"/>
  <c r="N50" i="15"/>
  <c r="X50" i="15" s="1"/>
  <c r="N61" i="15"/>
  <c r="X61" i="15" s="1"/>
  <c r="N59" i="15"/>
  <c r="X59" i="15" s="1"/>
  <c r="N57" i="15"/>
  <c r="X57" i="15" s="1"/>
  <c r="N55" i="15"/>
  <c r="X55" i="15" s="1"/>
  <c r="N53" i="15"/>
  <c r="X53" i="15" s="1"/>
  <c r="N51" i="15"/>
  <c r="X51" i="15" s="1"/>
  <c r="O24" i="15"/>
  <c r="O20" i="15"/>
  <c r="O16" i="15"/>
  <c r="O25" i="15"/>
  <c r="O21" i="15"/>
  <c r="O17" i="15"/>
  <c r="O23" i="15"/>
  <c r="O19" i="15"/>
  <c r="O15" i="15"/>
  <c r="O22" i="15"/>
  <c r="O18" i="15"/>
  <c r="O14" i="15"/>
  <c r="D86" i="6"/>
  <c r="C91" i="6" a="1"/>
  <c r="D84" i="6"/>
  <c r="L65" i="6"/>
  <c r="L50" i="6"/>
  <c r="L46" i="6"/>
  <c r="W156" i="14"/>
  <c r="W154" i="14"/>
  <c r="W152" i="14"/>
  <c r="W150" i="14"/>
  <c r="W148" i="14"/>
  <c r="W146" i="14"/>
  <c r="W155" i="14"/>
  <c r="W147" i="14"/>
  <c r="W153" i="14"/>
  <c r="W157" i="14"/>
  <c r="W149" i="14"/>
  <c r="W151" i="14"/>
  <c r="K133" i="14"/>
  <c r="U133" i="14" s="1"/>
  <c r="K131" i="14"/>
  <c r="U131" i="14" s="1"/>
  <c r="K129" i="14"/>
  <c r="U129" i="14" s="1"/>
  <c r="K127" i="14"/>
  <c r="U127" i="14" s="1"/>
  <c r="K125" i="14"/>
  <c r="U125" i="14" s="1"/>
  <c r="K123" i="14"/>
  <c r="U123" i="14" s="1"/>
  <c r="K130" i="14"/>
  <c r="U130" i="14" s="1"/>
  <c r="K122" i="14"/>
  <c r="U122" i="14" s="1"/>
  <c r="K128" i="14"/>
  <c r="U128" i="14" s="1"/>
  <c r="K132" i="14"/>
  <c r="U132" i="14" s="1"/>
  <c r="K124" i="14"/>
  <c r="U124" i="14" s="1"/>
  <c r="K126" i="14"/>
  <c r="U126" i="14" s="1"/>
  <c r="G91" i="4" a="1"/>
  <c r="L97" i="14"/>
  <c r="V97" i="14" s="1"/>
  <c r="L95" i="14"/>
  <c r="V95" i="14" s="1"/>
  <c r="L93" i="14"/>
  <c r="V93" i="14" s="1"/>
  <c r="L91" i="14"/>
  <c r="V91" i="14" s="1"/>
  <c r="L89" i="14"/>
  <c r="V89" i="14" s="1"/>
  <c r="L87" i="14"/>
  <c r="V87" i="14" s="1"/>
  <c r="L96" i="14"/>
  <c r="V96" i="14" s="1"/>
  <c r="L94" i="14"/>
  <c r="V94" i="14" s="1"/>
  <c r="L92" i="14"/>
  <c r="V92" i="14" s="1"/>
  <c r="L90" i="14"/>
  <c r="V90" i="14" s="1"/>
  <c r="L88" i="14"/>
  <c r="V88" i="14" s="1"/>
  <c r="L86" i="14"/>
  <c r="V86" i="14" s="1"/>
  <c r="M60" i="14"/>
  <c r="W60" i="14" s="1"/>
  <c r="M58" i="14"/>
  <c r="W58" i="14" s="1"/>
  <c r="M56" i="14"/>
  <c r="W56" i="14" s="1"/>
  <c r="M54" i="14"/>
  <c r="M52" i="14"/>
  <c r="W52" i="14" s="1"/>
  <c r="M50" i="14"/>
  <c r="W50" i="14" s="1"/>
  <c r="M57" i="14"/>
  <c r="W57" i="14" s="1"/>
  <c r="M55" i="14"/>
  <c r="W55" i="14" s="1"/>
  <c r="M59" i="14"/>
  <c r="W59" i="14" s="1"/>
  <c r="M51" i="14"/>
  <c r="W51" i="14" s="1"/>
  <c r="M53" i="14"/>
  <c r="W53" i="14" s="1"/>
  <c r="M61" i="14"/>
  <c r="W61" i="14" s="1"/>
  <c r="K36" i="14"/>
  <c r="K32" i="14"/>
  <c r="K28" i="14"/>
  <c r="K37" i="14"/>
  <c r="K33" i="14"/>
  <c r="K29" i="14"/>
  <c r="K35" i="14"/>
  <c r="K31" i="14"/>
  <c r="K27" i="14"/>
  <c r="K26" i="14"/>
  <c r="K34" i="14"/>
  <c r="K30" i="14"/>
  <c r="G86" i="4"/>
  <c r="G84" i="4"/>
  <c r="C121" i="21"/>
  <c r="L55" i="8"/>
  <c r="L51" i="8"/>
  <c r="L47" i="8"/>
  <c r="D242" i="7"/>
  <c r="D240" i="7"/>
  <c r="C124" i="7"/>
  <c r="C122" i="7"/>
  <c r="D85" i="7"/>
  <c r="AB156" i="16"/>
  <c r="AB154" i="16"/>
  <c r="AB152" i="16"/>
  <c r="AB150" i="16"/>
  <c r="AB148" i="16"/>
  <c r="AB146" i="16"/>
  <c r="AB155" i="16"/>
  <c r="AB151" i="16"/>
  <c r="AB147" i="16"/>
  <c r="AB153" i="16"/>
  <c r="AB157" i="16"/>
  <c r="AB149" i="16"/>
  <c r="P133" i="16"/>
  <c r="Z133" i="16" s="1"/>
  <c r="P131" i="16"/>
  <c r="Z131" i="16" s="1"/>
  <c r="P129" i="16"/>
  <c r="Z129" i="16" s="1"/>
  <c r="P127" i="16"/>
  <c r="Z127" i="16" s="1"/>
  <c r="P125" i="16"/>
  <c r="Z125" i="16" s="1"/>
  <c r="P123" i="16"/>
  <c r="Z123" i="16" s="1"/>
  <c r="P130" i="16"/>
  <c r="Z130" i="16" s="1"/>
  <c r="P126" i="16"/>
  <c r="Z126" i="16" s="1"/>
  <c r="P122" i="16"/>
  <c r="Z122" i="16" s="1"/>
  <c r="P132" i="16"/>
  <c r="Z132" i="16" s="1"/>
  <c r="P128" i="16"/>
  <c r="Z128" i="16" s="1"/>
  <c r="P124" i="16"/>
  <c r="Z124" i="16" s="1"/>
  <c r="K120" i="16"/>
  <c r="U120" i="16" s="1"/>
  <c r="K118" i="16"/>
  <c r="U118" i="16" s="1"/>
  <c r="K116" i="16"/>
  <c r="U116" i="16" s="1"/>
  <c r="K114" i="16"/>
  <c r="U114" i="16" s="1"/>
  <c r="K112" i="16"/>
  <c r="U112" i="16" s="1"/>
  <c r="K110" i="16"/>
  <c r="U110" i="16" s="1"/>
  <c r="K121" i="16"/>
  <c r="U121" i="16" s="1"/>
  <c r="K119" i="16"/>
  <c r="U119" i="16" s="1"/>
  <c r="K117" i="16"/>
  <c r="U117" i="16" s="1"/>
  <c r="K115" i="16"/>
  <c r="U115" i="16" s="1"/>
  <c r="K113" i="16"/>
  <c r="U113" i="16" s="1"/>
  <c r="K111" i="16"/>
  <c r="U111" i="16" s="1"/>
  <c r="M97" i="16"/>
  <c r="W97" i="16" s="1"/>
  <c r="M95" i="16"/>
  <c r="W95" i="16" s="1"/>
  <c r="M93" i="16"/>
  <c r="W93" i="16" s="1"/>
  <c r="M91" i="16"/>
  <c r="W91" i="16" s="1"/>
  <c r="M89" i="16"/>
  <c r="W89" i="16" s="1"/>
  <c r="M87" i="16"/>
  <c r="W87" i="16" s="1"/>
  <c r="M96" i="16"/>
  <c r="W96" i="16" s="1"/>
  <c r="M94" i="16"/>
  <c r="W94" i="16" s="1"/>
  <c r="M92" i="16"/>
  <c r="W92" i="16" s="1"/>
  <c r="M90" i="16"/>
  <c r="W90" i="16" s="1"/>
  <c r="M88" i="16"/>
  <c r="W88" i="16" s="1"/>
  <c r="M86" i="16"/>
  <c r="W86" i="16" s="1"/>
  <c r="O72" i="16"/>
  <c r="Y72" i="16" s="1"/>
  <c r="O70" i="16"/>
  <c r="Y70" i="16" s="1"/>
  <c r="O68" i="16"/>
  <c r="Y68" i="16" s="1"/>
  <c r="O66" i="16"/>
  <c r="Y66" i="16" s="1"/>
  <c r="O64" i="16"/>
  <c r="Y64" i="16" s="1"/>
  <c r="O62" i="16"/>
  <c r="Y62" i="16" s="1"/>
  <c r="O73" i="16"/>
  <c r="Y73" i="16" s="1"/>
  <c r="O65" i="16"/>
  <c r="Y65" i="16" s="1"/>
  <c r="O71" i="16"/>
  <c r="Y71" i="16" s="1"/>
  <c r="O63" i="16"/>
  <c r="Y63" i="16" s="1"/>
  <c r="O67" i="16"/>
  <c r="Y67" i="16" s="1"/>
  <c r="O69" i="16"/>
  <c r="Y69" i="16" s="1"/>
  <c r="Q48" i="16"/>
  <c r="Q44" i="16"/>
  <c r="Q40" i="16"/>
  <c r="AA196" i="16" s="1"/>
  <c r="Q49" i="16"/>
  <c r="Q45" i="16"/>
  <c r="Q41" i="16"/>
  <c r="Q47" i="16"/>
  <c r="Q43" i="16"/>
  <c r="Q39" i="16"/>
  <c r="Q38" i="16"/>
  <c r="Q46" i="16"/>
  <c r="AA202" i="16" s="1"/>
  <c r="Q42" i="16"/>
  <c r="AA198" i="16" s="1"/>
  <c r="S22" i="16"/>
  <c r="S18" i="16"/>
  <c r="S14" i="16"/>
  <c r="S23" i="16"/>
  <c r="S19" i="16"/>
  <c r="S15" i="16"/>
  <c r="S25" i="16"/>
  <c r="S21" i="16"/>
  <c r="S17" i="16"/>
  <c r="S16" i="16"/>
  <c r="S20" i="16"/>
  <c r="S24" i="16"/>
  <c r="N11" i="16"/>
  <c r="N7" i="16"/>
  <c r="N3" i="16"/>
  <c r="N12" i="16"/>
  <c r="N8" i="16"/>
  <c r="N4" i="16"/>
  <c r="N10" i="16"/>
  <c r="N6" i="16"/>
  <c r="N2" i="16"/>
  <c r="N13" i="16"/>
  <c r="N9" i="16"/>
  <c r="N5" i="16"/>
  <c r="V168" i="15"/>
  <c r="V166" i="15"/>
  <c r="V164" i="15"/>
  <c r="V162" i="15"/>
  <c r="V160" i="15"/>
  <c r="V158" i="15"/>
  <c r="V169" i="15"/>
  <c r="V167" i="15"/>
  <c r="V165" i="15"/>
  <c r="V163" i="15"/>
  <c r="V161" i="15"/>
  <c r="V159" i="15"/>
  <c r="R145" i="15"/>
  <c r="AB145" i="15" s="1"/>
  <c r="R143" i="15"/>
  <c r="AB143" i="15" s="1"/>
  <c r="R141" i="15"/>
  <c r="AB141" i="15" s="1"/>
  <c r="R139" i="15"/>
  <c r="AB139" i="15" s="1"/>
  <c r="R137" i="15"/>
  <c r="AB137" i="15" s="1"/>
  <c r="R135" i="15"/>
  <c r="AB135" i="15" s="1"/>
  <c r="R144" i="15"/>
  <c r="AB144" i="15" s="1"/>
  <c r="AE144" i="15" s="1"/>
  <c r="E144" i="11" s="1"/>
  <c r="R142" i="15"/>
  <c r="AB142" i="15" s="1"/>
  <c r="R140" i="15"/>
  <c r="AB140" i="15" s="1"/>
  <c r="R138" i="15"/>
  <c r="AB138" i="15" s="1"/>
  <c r="R136" i="15"/>
  <c r="AB136" i="15" s="1"/>
  <c r="R134" i="15"/>
  <c r="AB134" i="15" s="1"/>
  <c r="P120" i="15"/>
  <c r="Z120" i="15" s="1"/>
  <c r="P118" i="15"/>
  <c r="Z118" i="15" s="1"/>
  <c r="P116" i="15"/>
  <c r="Z116" i="15" s="1"/>
  <c r="P114" i="15"/>
  <c r="Z114" i="15" s="1"/>
  <c r="P112" i="15"/>
  <c r="Z112" i="15" s="1"/>
  <c r="P110" i="15"/>
  <c r="Z110" i="15" s="1"/>
  <c r="P121" i="15"/>
  <c r="Z121" i="15" s="1"/>
  <c r="P119" i="15"/>
  <c r="Z119" i="15" s="1"/>
  <c r="P117" i="15"/>
  <c r="Z117" i="15" s="1"/>
  <c r="P115" i="15"/>
  <c r="Z115" i="15" s="1"/>
  <c r="P113" i="15"/>
  <c r="Z113" i="15" s="1"/>
  <c r="P111" i="15"/>
  <c r="Z111" i="15" s="1"/>
  <c r="K108" i="15"/>
  <c r="U108" i="15" s="1"/>
  <c r="K106" i="15"/>
  <c r="U106" i="15" s="1"/>
  <c r="K104" i="15"/>
  <c r="U104" i="15" s="1"/>
  <c r="K102" i="15"/>
  <c r="U102" i="15" s="1"/>
  <c r="K100" i="15"/>
  <c r="U100" i="15" s="1"/>
  <c r="K107" i="15"/>
  <c r="U107" i="15" s="1"/>
  <c r="K99" i="15"/>
  <c r="U99" i="15" s="1"/>
  <c r="K105" i="15"/>
  <c r="U105" i="15" s="1"/>
  <c r="K109" i="15"/>
  <c r="U109" i="15" s="1"/>
  <c r="K101" i="15"/>
  <c r="U101" i="15" s="1"/>
  <c r="K103" i="15"/>
  <c r="U103" i="15" s="1"/>
  <c r="K98" i="15"/>
  <c r="U98" i="15" s="1"/>
  <c r="F91" i="6" a="1"/>
  <c r="M84" i="15"/>
  <c r="W84" i="15" s="1"/>
  <c r="M82" i="15"/>
  <c r="W82" i="15" s="1"/>
  <c r="M80" i="15"/>
  <c r="W80" i="15" s="1"/>
  <c r="M78" i="15"/>
  <c r="W78" i="15" s="1"/>
  <c r="M76" i="15"/>
  <c r="W76" i="15" s="1"/>
  <c r="M74" i="15"/>
  <c r="W74" i="15" s="1"/>
  <c r="M79" i="15"/>
  <c r="W79" i="15" s="1"/>
  <c r="M85" i="15"/>
  <c r="W85" i="15" s="1"/>
  <c r="M77" i="15"/>
  <c r="W77" i="15" s="1"/>
  <c r="M81" i="15"/>
  <c r="W81" i="15" s="1"/>
  <c r="M75" i="15"/>
  <c r="W75" i="15" s="1"/>
  <c r="M83" i="15"/>
  <c r="W83" i="15" s="1"/>
  <c r="O61" i="15"/>
  <c r="Y61" i="15" s="1"/>
  <c r="O59" i="15"/>
  <c r="Y59" i="15" s="1"/>
  <c r="O57" i="15"/>
  <c r="Y57" i="15" s="1"/>
  <c r="O55" i="15"/>
  <c r="Y55" i="15" s="1"/>
  <c r="O53" i="15"/>
  <c r="Y53" i="15" s="1"/>
  <c r="O51" i="15"/>
  <c r="Y51" i="15" s="1"/>
  <c r="O56" i="15"/>
  <c r="Y56" i="15" s="1"/>
  <c r="O54" i="15"/>
  <c r="Y54" i="15" s="1"/>
  <c r="O58" i="15"/>
  <c r="Y58" i="15" s="1"/>
  <c r="O50" i="15"/>
  <c r="Y50" i="15" s="1"/>
  <c r="O52" i="15"/>
  <c r="Y52" i="15" s="1"/>
  <c r="O60" i="15"/>
  <c r="Y60" i="15" s="1"/>
  <c r="Q34" i="15"/>
  <c r="Q30" i="15"/>
  <c r="Q26" i="15"/>
  <c r="Q35" i="15"/>
  <c r="Q31" i="15"/>
  <c r="Q27" i="15"/>
  <c r="Q37" i="15"/>
  <c r="Q33" i="15"/>
  <c r="Q29" i="15"/>
  <c r="Q36" i="15"/>
  <c r="Q32" i="15"/>
  <c r="Q28" i="15"/>
  <c r="S12" i="15"/>
  <c r="S8" i="15"/>
  <c r="S4" i="15"/>
  <c r="S13" i="15"/>
  <c r="S9" i="15"/>
  <c r="S5" i="15"/>
  <c r="S11" i="15"/>
  <c r="S7" i="15"/>
  <c r="S3" i="15"/>
  <c r="S2" i="15"/>
  <c r="S6" i="15"/>
  <c r="S10" i="15"/>
  <c r="K86" i="6"/>
  <c r="K84" i="6"/>
  <c r="L47" i="6"/>
  <c r="L266" i="4"/>
  <c r="V181" i="14"/>
  <c r="D85" i="4"/>
  <c r="AB156" i="14"/>
  <c r="AB154" i="14"/>
  <c r="AB152" i="14"/>
  <c r="AB150" i="14"/>
  <c r="AB148" i="14"/>
  <c r="AB146" i="14"/>
  <c r="AB157" i="14"/>
  <c r="AB155" i="14"/>
  <c r="AB153" i="14"/>
  <c r="AB151" i="14"/>
  <c r="AB149" i="14"/>
  <c r="AB147" i="14"/>
  <c r="P133" i="14"/>
  <c r="Z133" i="14" s="1"/>
  <c r="P131" i="14"/>
  <c r="Z131" i="14" s="1"/>
  <c r="P129" i="14"/>
  <c r="Z129" i="14" s="1"/>
  <c r="P127" i="14"/>
  <c r="Z127" i="14" s="1"/>
  <c r="P125" i="14"/>
  <c r="Z125" i="14" s="1"/>
  <c r="P123" i="14"/>
  <c r="Z123" i="14" s="1"/>
  <c r="P132" i="14"/>
  <c r="Z132" i="14" s="1"/>
  <c r="P130" i="14"/>
  <c r="Z130" i="14" s="1"/>
  <c r="P128" i="14"/>
  <c r="Z128" i="14" s="1"/>
  <c r="P126" i="14"/>
  <c r="Z126" i="14" s="1"/>
  <c r="P124" i="14"/>
  <c r="Z124" i="14" s="1"/>
  <c r="P122" i="14"/>
  <c r="Z122" i="14" s="1"/>
  <c r="K121" i="14"/>
  <c r="U121" i="14" s="1"/>
  <c r="K119" i="14"/>
  <c r="U119" i="14" s="1"/>
  <c r="K117" i="14"/>
  <c r="U117" i="14" s="1"/>
  <c r="K115" i="14"/>
  <c r="U115" i="14" s="1"/>
  <c r="K113" i="14"/>
  <c r="U113" i="14" s="1"/>
  <c r="K111" i="14"/>
  <c r="U111" i="14" s="1"/>
  <c r="K114" i="14"/>
  <c r="U114" i="14" s="1"/>
  <c r="K120" i="14"/>
  <c r="U120" i="14" s="1"/>
  <c r="K112" i="14"/>
  <c r="U112" i="14" s="1"/>
  <c r="K116" i="14"/>
  <c r="U116" i="14" s="1"/>
  <c r="K110" i="14"/>
  <c r="U110" i="14" s="1"/>
  <c r="K118" i="14"/>
  <c r="U118" i="14" s="1"/>
  <c r="M96" i="14"/>
  <c r="W96" i="14" s="1"/>
  <c r="M94" i="14"/>
  <c r="W94" i="14" s="1"/>
  <c r="M92" i="14"/>
  <c r="W92" i="14" s="1"/>
  <c r="M90" i="14"/>
  <c r="W90" i="14" s="1"/>
  <c r="M88" i="14"/>
  <c r="W88" i="14" s="1"/>
  <c r="M86" i="14"/>
  <c r="W86" i="14" s="1"/>
  <c r="M91" i="14"/>
  <c r="W91" i="14" s="1"/>
  <c r="M97" i="14"/>
  <c r="W97" i="14" s="1"/>
  <c r="M89" i="14"/>
  <c r="W89" i="14" s="1"/>
  <c r="M93" i="14"/>
  <c r="W93" i="14" s="1"/>
  <c r="M95" i="14"/>
  <c r="W95" i="14" s="1"/>
  <c r="M87" i="14"/>
  <c r="W87" i="14" s="1"/>
  <c r="O73" i="14"/>
  <c r="Y73" i="14" s="1"/>
  <c r="O71" i="14"/>
  <c r="Y71" i="14" s="1"/>
  <c r="O69" i="14"/>
  <c r="Y69" i="14" s="1"/>
  <c r="O67" i="14"/>
  <c r="Y67" i="14" s="1"/>
  <c r="O65" i="14"/>
  <c r="Y65" i="14" s="1"/>
  <c r="AE65" i="14" s="1"/>
  <c r="D65" i="11" s="1"/>
  <c r="O63" i="14"/>
  <c r="Y63" i="14" s="1"/>
  <c r="O66" i="14"/>
  <c r="Y66" i="14" s="1"/>
  <c r="O72" i="14"/>
  <c r="Y72" i="14" s="1"/>
  <c r="O64" i="14"/>
  <c r="Y64" i="14" s="1"/>
  <c r="O68" i="14"/>
  <c r="Y68" i="14" s="1"/>
  <c r="O62" i="14"/>
  <c r="Y62" i="14" s="1"/>
  <c r="O70" i="14"/>
  <c r="Y70" i="14" s="1"/>
  <c r="Q46" i="14"/>
  <c r="AA202" i="14" s="1"/>
  <c r="Q42" i="14"/>
  <c r="Q38" i="14"/>
  <c r="AA194" i="14" s="1"/>
  <c r="Q47" i="14"/>
  <c r="Q43" i="14"/>
  <c r="Q39" i="14"/>
  <c r="Q49" i="14"/>
  <c r="AA49" i="14" s="1"/>
  <c r="Q45" i="14"/>
  <c r="Q41" i="14"/>
  <c r="AA197" i="14" s="1"/>
  <c r="Q48" i="14"/>
  <c r="Q44" i="14"/>
  <c r="Q40" i="14"/>
  <c r="AA196" i="14" s="1"/>
  <c r="S24" i="14"/>
  <c r="S20" i="14"/>
  <c r="S16" i="14"/>
  <c r="S25" i="14"/>
  <c r="S21" i="14"/>
  <c r="S17" i="14"/>
  <c r="S23" i="14"/>
  <c r="S19" i="14"/>
  <c r="S15" i="14"/>
  <c r="S14" i="14"/>
  <c r="S18" i="14"/>
  <c r="S22" i="14"/>
  <c r="K86" i="4"/>
  <c r="N13" i="14"/>
  <c r="N9" i="14"/>
  <c r="N5" i="14"/>
  <c r="N10" i="14"/>
  <c r="N6" i="14"/>
  <c r="N2" i="14"/>
  <c r="N12" i="14"/>
  <c r="N8" i="14"/>
  <c r="N4" i="14"/>
  <c r="N11" i="14"/>
  <c r="N7" i="14"/>
  <c r="N3" i="14"/>
  <c r="F84" i="4"/>
  <c r="D86" i="4"/>
  <c r="D84" i="4"/>
  <c r="K215" i="21"/>
  <c r="K213" i="21"/>
  <c r="I215" i="21"/>
  <c r="I213" i="21"/>
  <c r="H215" i="21"/>
  <c r="H213" i="21"/>
  <c r="K122" i="8"/>
  <c r="K124" i="8"/>
  <c r="J240" i="7"/>
  <c r="J242" i="7"/>
  <c r="E215" i="7"/>
  <c r="E217" i="7"/>
  <c r="H122" i="7"/>
  <c r="H124" i="7"/>
  <c r="D353" i="4"/>
  <c r="D48" i="3" s="1"/>
  <c r="L267" i="4"/>
  <c r="L265" i="4"/>
  <c r="D87" i="2"/>
  <c r="Q45" i="4"/>
  <c r="D45" i="2"/>
  <c r="O45" i="4"/>
  <c r="L313" i="4"/>
  <c r="C273" i="4"/>
  <c r="E353" i="4" s="1"/>
  <c r="I124" i="4"/>
  <c r="I122" i="4"/>
  <c r="I123" i="4"/>
  <c r="G124" i="5"/>
  <c r="G122" i="5"/>
  <c r="G85" i="5"/>
  <c r="S133" i="13"/>
  <c r="AC133" i="13" s="1"/>
  <c r="S131" i="13"/>
  <c r="AC131" i="13" s="1"/>
  <c r="S129" i="13"/>
  <c r="AC129" i="13" s="1"/>
  <c r="S127" i="13"/>
  <c r="AC127" i="13" s="1"/>
  <c r="S125" i="13"/>
  <c r="AC125" i="13" s="1"/>
  <c r="S123" i="13"/>
  <c r="AC123" i="13" s="1"/>
  <c r="S128" i="13"/>
  <c r="AC128" i="13" s="1"/>
  <c r="S126" i="13"/>
  <c r="AC126" i="13" s="1"/>
  <c r="S130" i="13"/>
  <c r="AC130" i="13" s="1"/>
  <c r="S122" i="13"/>
  <c r="AC122" i="13" s="1"/>
  <c r="S124" i="13"/>
  <c r="AC124" i="13" s="1"/>
  <c r="S132" i="13"/>
  <c r="AC132" i="13" s="1"/>
  <c r="L97" i="13"/>
  <c r="V97" i="13" s="1"/>
  <c r="L95" i="13"/>
  <c r="V95" i="13" s="1"/>
  <c r="L93" i="13"/>
  <c r="V93" i="13" s="1"/>
  <c r="L91" i="13"/>
  <c r="V91" i="13" s="1"/>
  <c r="L89" i="13"/>
  <c r="V89" i="13" s="1"/>
  <c r="L87" i="13"/>
  <c r="V87" i="13" s="1"/>
  <c r="L96" i="13"/>
  <c r="V96" i="13" s="1"/>
  <c r="L94" i="13"/>
  <c r="V94" i="13" s="1"/>
  <c r="L92" i="13"/>
  <c r="V92" i="13" s="1"/>
  <c r="L90" i="13"/>
  <c r="V90" i="13" s="1"/>
  <c r="L88" i="13"/>
  <c r="V88" i="13" s="1"/>
  <c r="L86" i="13"/>
  <c r="V86" i="13" s="1"/>
  <c r="P47" i="13"/>
  <c r="P43" i="13"/>
  <c r="P39" i="13"/>
  <c r="P48" i="13"/>
  <c r="Z48" i="13" s="1"/>
  <c r="P44" i="13"/>
  <c r="P40" i="13"/>
  <c r="P46" i="13"/>
  <c r="P42" i="13"/>
  <c r="P38" i="13"/>
  <c r="P49" i="13"/>
  <c r="Z49" i="13" s="1"/>
  <c r="P45" i="13"/>
  <c r="P41" i="13"/>
  <c r="Q10" i="13"/>
  <c r="Q6" i="13"/>
  <c r="Q2" i="13"/>
  <c r="Q11" i="13"/>
  <c r="Q7" i="13"/>
  <c r="Q3" i="13"/>
  <c r="Q13" i="13"/>
  <c r="Q9" i="13"/>
  <c r="Q5" i="13"/>
  <c r="Q8" i="13"/>
  <c r="Q12" i="13"/>
  <c r="Q4" i="13"/>
  <c r="L144" i="12"/>
  <c r="V144" i="12" s="1"/>
  <c r="L142" i="12"/>
  <c r="V142" i="12" s="1"/>
  <c r="L140" i="12"/>
  <c r="V140" i="12" s="1"/>
  <c r="L138" i="12"/>
  <c r="V138" i="12" s="1"/>
  <c r="L136" i="12"/>
  <c r="V136" i="12" s="1"/>
  <c r="L134" i="12"/>
  <c r="V134" i="12" s="1"/>
  <c r="L143" i="12"/>
  <c r="V143" i="12" s="1"/>
  <c r="L139" i="12"/>
  <c r="V139" i="12" s="1"/>
  <c r="L135" i="12"/>
  <c r="V135" i="12" s="1"/>
  <c r="L145" i="12"/>
  <c r="V145" i="12" s="1"/>
  <c r="L141" i="12"/>
  <c r="V141" i="12" s="1"/>
  <c r="L137" i="12"/>
  <c r="V137" i="12" s="1"/>
  <c r="I91" i="9" a="1"/>
  <c r="M108" i="12"/>
  <c r="W108" i="12" s="1"/>
  <c r="M106" i="12"/>
  <c r="W106" i="12" s="1"/>
  <c r="M104" i="12"/>
  <c r="W104" i="12" s="1"/>
  <c r="M102" i="12"/>
  <c r="W102" i="12" s="1"/>
  <c r="M100" i="12"/>
  <c r="W100" i="12" s="1"/>
  <c r="M98" i="12"/>
  <c r="W98" i="12" s="1"/>
  <c r="M109" i="12"/>
  <c r="W109" i="12" s="1"/>
  <c r="M107" i="12"/>
  <c r="W107" i="12" s="1"/>
  <c r="M105" i="12"/>
  <c r="W105" i="12" s="1"/>
  <c r="M103" i="12"/>
  <c r="W103" i="12" s="1"/>
  <c r="M101" i="12"/>
  <c r="W101" i="12" s="1"/>
  <c r="M99" i="12"/>
  <c r="W99" i="12" s="1"/>
  <c r="N73" i="12"/>
  <c r="X73" i="12" s="1"/>
  <c r="N71" i="12"/>
  <c r="X71" i="12" s="1"/>
  <c r="N69" i="12"/>
  <c r="X69" i="12" s="1"/>
  <c r="N67" i="12"/>
  <c r="X67" i="12" s="1"/>
  <c r="N65" i="12"/>
  <c r="X65" i="12" s="1"/>
  <c r="N63" i="12"/>
  <c r="X63" i="12" s="1"/>
  <c r="N72" i="12"/>
  <c r="X72" i="12" s="1"/>
  <c r="N68" i="12"/>
  <c r="X68" i="12" s="1"/>
  <c r="N64" i="12"/>
  <c r="X64" i="12" s="1"/>
  <c r="N70" i="12"/>
  <c r="X70" i="12" s="1"/>
  <c r="N62" i="12"/>
  <c r="X62" i="12" s="1"/>
  <c r="N66" i="12"/>
  <c r="X66" i="12" s="1"/>
  <c r="K34" i="12"/>
  <c r="K30" i="12"/>
  <c r="K26" i="12"/>
  <c r="K35" i="12"/>
  <c r="K31" i="12"/>
  <c r="K27" i="12"/>
  <c r="K37" i="12"/>
  <c r="K33" i="12"/>
  <c r="K29" i="12"/>
  <c r="K28" i="12"/>
  <c r="K36" i="12"/>
  <c r="K32" i="12"/>
  <c r="G86" i="9"/>
  <c r="G84" i="9"/>
  <c r="B341" i="9"/>
  <c r="B13" i="1" s="1"/>
  <c r="B333" i="9"/>
  <c r="B5" i="1" s="1"/>
  <c r="L216" i="4"/>
  <c r="I124" i="9"/>
  <c r="AC178" i="12"/>
  <c r="AC170" i="12"/>
  <c r="X199" i="10"/>
  <c r="X195" i="10"/>
  <c r="C287" i="21"/>
  <c r="E364" i="21" s="1"/>
  <c r="D121" i="21"/>
  <c r="E336" i="7"/>
  <c r="F65" i="1" s="1"/>
  <c r="E37" i="3"/>
  <c r="C84" i="6"/>
  <c r="F84" i="6"/>
  <c r="K124" i="4"/>
  <c r="E28" i="3"/>
  <c r="D31" i="3"/>
  <c r="D27" i="3"/>
  <c r="F86" i="4"/>
  <c r="K120" i="21"/>
  <c r="G86" i="5"/>
  <c r="I122" i="9"/>
  <c r="K84" i="9"/>
  <c r="F84" i="9"/>
  <c r="J84" i="9"/>
  <c r="F124" i="9"/>
  <c r="F122" i="9"/>
  <c r="Y168" i="23"/>
  <c r="Y166" i="23"/>
  <c r="Y164" i="23"/>
  <c r="Y162" i="23"/>
  <c r="Y160" i="23"/>
  <c r="Y158" i="23"/>
  <c r="Y167" i="23"/>
  <c r="Y159" i="23"/>
  <c r="Y165" i="23"/>
  <c r="Y169" i="23"/>
  <c r="Y161" i="23"/>
  <c r="Y163" i="23"/>
  <c r="L132" i="23"/>
  <c r="V132" i="23" s="1"/>
  <c r="L130" i="23"/>
  <c r="V130" i="23" s="1"/>
  <c r="L128" i="23"/>
  <c r="V128" i="23" s="1"/>
  <c r="L126" i="23"/>
  <c r="V126" i="23" s="1"/>
  <c r="L124" i="23"/>
  <c r="V124" i="23" s="1"/>
  <c r="L122" i="23"/>
  <c r="V122" i="23" s="1"/>
  <c r="L133" i="23"/>
  <c r="V133" i="23" s="1"/>
  <c r="L131" i="23"/>
  <c r="V131" i="23" s="1"/>
  <c r="L129" i="23"/>
  <c r="V129" i="23" s="1"/>
  <c r="L127" i="23"/>
  <c r="V127" i="23" s="1"/>
  <c r="L125" i="23"/>
  <c r="V125" i="23" s="1"/>
  <c r="L123" i="23"/>
  <c r="V123" i="23" s="1"/>
  <c r="M97" i="23"/>
  <c r="W97" i="23" s="1"/>
  <c r="M95" i="23"/>
  <c r="W95" i="23" s="1"/>
  <c r="M93" i="23"/>
  <c r="W93" i="23" s="1"/>
  <c r="M91" i="23"/>
  <c r="W91" i="23" s="1"/>
  <c r="M89" i="23"/>
  <c r="W89" i="23" s="1"/>
  <c r="M87" i="23"/>
  <c r="W87" i="23" s="1"/>
  <c r="M94" i="23"/>
  <c r="W94" i="23" s="1"/>
  <c r="M86" i="23"/>
  <c r="W86" i="23" s="1"/>
  <c r="M92" i="23"/>
  <c r="W92" i="23" s="1"/>
  <c r="M96" i="23"/>
  <c r="W96" i="23" s="1"/>
  <c r="M88" i="23"/>
  <c r="W88" i="23" s="1"/>
  <c r="M90" i="23"/>
  <c r="W90" i="23" s="1"/>
  <c r="N60" i="23"/>
  <c r="X60" i="23" s="1"/>
  <c r="N58" i="23"/>
  <c r="X58" i="23" s="1"/>
  <c r="N56" i="23"/>
  <c r="X56" i="23" s="1"/>
  <c r="N54" i="23"/>
  <c r="X54" i="23" s="1"/>
  <c r="N52" i="23"/>
  <c r="X52" i="23" s="1"/>
  <c r="N50" i="23"/>
  <c r="X50" i="23" s="1"/>
  <c r="N61" i="23"/>
  <c r="X61" i="23" s="1"/>
  <c r="N59" i="23"/>
  <c r="X59" i="23" s="1"/>
  <c r="N57" i="23"/>
  <c r="X57" i="23" s="1"/>
  <c r="N55" i="23"/>
  <c r="X55" i="23" s="1"/>
  <c r="N53" i="23"/>
  <c r="X53" i="23" s="1"/>
  <c r="N51" i="23"/>
  <c r="X51" i="23" s="1"/>
  <c r="K24" i="23"/>
  <c r="K20" i="23"/>
  <c r="K16" i="23"/>
  <c r="K25" i="23"/>
  <c r="K21" i="23"/>
  <c r="K17" i="23"/>
  <c r="K23" i="23"/>
  <c r="K19" i="23"/>
  <c r="K15" i="23"/>
  <c r="K22" i="23"/>
  <c r="K18" i="23"/>
  <c r="K14" i="23"/>
  <c r="D89" i="21" a="1"/>
  <c r="J91" i="8" a="1"/>
  <c r="C85" i="8"/>
  <c r="O132" i="17"/>
  <c r="Y132" i="17" s="1"/>
  <c r="O130" i="17"/>
  <c r="Y130" i="17" s="1"/>
  <c r="O128" i="17"/>
  <c r="Y128" i="17" s="1"/>
  <c r="O126" i="17"/>
  <c r="Y126" i="17" s="1"/>
  <c r="O124" i="17"/>
  <c r="Y124" i="17" s="1"/>
  <c r="O122" i="17"/>
  <c r="Y122" i="17" s="1"/>
  <c r="O127" i="17"/>
  <c r="Y127" i="17" s="1"/>
  <c r="O133" i="17"/>
  <c r="Y133" i="17" s="1"/>
  <c r="O125" i="17"/>
  <c r="Y125" i="17" s="1"/>
  <c r="O129" i="17"/>
  <c r="Y129" i="17" s="1"/>
  <c r="O123" i="17"/>
  <c r="Y123" i="17" s="1"/>
  <c r="O131" i="17"/>
  <c r="Y131" i="17" s="1"/>
  <c r="L96" i="17"/>
  <c r="V96" i="17" s="1"/>
  <c r="L94" i="17"/>
  <c r="V94" i="17" s="1"/>
  <c r="L92" i="17"/>
  <c r="V92" i="17" s="1"/>
  <c r="L90" i="17"/>
  <c r="V90" i="17" s="1"/>
  <c r="L88" i="17"/>
  <c r="V88" i="17" s="1"/>
  <c r="L86" i="17"/>
  <c r="V86" i="17" s="1"/>
  <c r="AE86" i="17" s="1"/>
  <c r="G86" i="11" s="1"/>
  <c r="L97" i="17"/>
  <c r="V97" i="17" s="1"/>
  <c r="L95" i="17"/>
  <c r="V95" i="17" s="1"/>
  <c r="L93" i="17"/>
  <c r="V93" i="17" s="1"/>
  <c r="L91" i="17"/>
  <c r="V91" i="17" s="1"/>
  <c r="L89" i="17"/>
  <c r="V89" i="17" s="1"/>
  <c r="L87" i="17"/>
  <c r="V87" i="17" s="1"/>
  <c r="M61" i="17"/>
  <c r="W61" i="17" s="1"/>
  <c r="M59" i="17"/>
  <c r="W59" i="17" s="1"/>
  <c r="M57" i="17"/>
  <c r="W57" i="17" s="1"/>
  <c r="M55" i="17"/>
  <c r="W55" i="17" s="1"/>
  <c r="M53" i="17"/>
  <c r="W53" i="17" s="1"/>
  <c r="M51" i="17"/>
  <c r="W51" i="17" s="1"/>
  <c r="M56" i="17"/>
  <c r="W56" i="17" s="1"/>
  <c r="M54" i="17"/>
  <c r="W54" i="17" s="1"/>
  <c r="M58" i="17"/>
  <c r="W58" i="17" s="1"/>
  <c r="M50" i="17"/>
  <c r="W50" i="17" s="1"/>
  <c r="M52" i="17"/>
  <c r="W52" i="17" s="1"/>
  <c r="M60" i="17"/>
  <c r="W60" i="17" s="1"/>
  <c r="N23" i="17"/>
  <c r="N19" i="17"/>
  <c r="N15" i="17"/>
  <c r="N24" i="17"/>
  <c r="N20" i="17"/>
  <c r="N16" i="17"/>
  <c r="N22" i="17"/>
  <c r="N18" i="17"/>
  <c r="N14" i="17"/>
  <c r="N17" i="17"/>
  <c r="N25" i="17"/>
  <c r="N21" i="17"/>
  <c r="G240" i="21"/>
  <c r="G238" i="21"/>
  <c r="J215" i="21"/>
  <c r="J213" i="21"/>
  <c r="I85" i="21"/>
  <c r="AC156" i="23"/>
  <c r="AC154" i="23"/>
  <c r="AC152" i="23"/>
  <c r="AC150" i="23"/>
  <c r="AC148" i="23"/>
  <c r="AC146" i="23"/>
  <c r="AC153" i="23"/>
  <c r="AC151" i="23"/>
  <c r="AC155" i="23"/>
  <c r="AC147" i="23"/>
  <c r="AC149" i="23"/>
  <c r="AC157" i="23"/>
  <c r="N145" i="23"/>
  <c r="X145" i="23" s="1"/>
  <c r="N143" i="23"/>
  <c r="X143" i="23" s="1"/>
  <c r="N141" i="23"/>
  <c r="X141" i="23" s="1"/>
  <c r="N139" i="23"/>
  <c r="X139" i="23" s="1"/>
  <c r="N137" i="23"/>
  <c r="X137" i="23" s="1"/>
  <c r="N135" i="23"/>
  <c r="X135" i="23" s="1"/>
  <c r="N144" i="23"/>
  <c r="X144" i="23" s="1"/>
  <c r="N142" i="23"/>
  <c r="X142" i="23" s="1"/>
  <c r="N140" i="23"/>
  <c r="X140" i="23" s="1"/>
  <c r="N138" i="23"/>
  <c r="X138" i="23" s="1"/>
  <c r="N136" i="23"/>
  <c r="X136" i="23" s="1"/>
  <c r="N134" i="23"/>
  <c r="X134" i="23" s="1"/>
  <c r="L120" i="23"/>
  <c r="V120" i="23" s="1"/>
  <c r="L118" i="23"/>
  <c r="V118" i="23" s="1"/>
  <c r="L116" i="23"/>
  <c r="V116" i="23" s="1"/>
  <c r="L114" i="23"/>
  <c r="V114" i="23" s="1"/>
  <c r="L112" i="23"/>
  <c r="V112" i="23" s="1"/>
  <c r="L110" i="23"/>
  <c r="V110" i="23" s="1"/>
  <c r="L121" i="23"/>
  <c r="V121" i="23" s="1"/>
  <c r="L119" i="23"/>
  <c r="V119" i="23" s="1"/>
  <c r="L117" i="23"/>
  <c r="V117" i="23" s="1"/>
  <c r="L115" i="23"/>
  <c r="V115" i="23" s="1"/>
  <c r="L113" i="23"/>
  <c r="V113" i="23" s="1"/>
  <c r="L111" i="23"/>
  <c r="V111" i="23" s="1"/>
  <c r="R97" i="23"/>
  <c r="AB97" i="23" s="1"/>
  <c r="R95" i="23"/>
  <c r="AB95" i="23" s="1"/>
  <c r="R93" i="23"/>
  <c r="AB93" i="23" s="1"/>
  <c r="R91" i="23"/>
  <c r="AB91" i="23" s="1"/>
  <c r="R89" i="23"/>
  <c r="AB89" i="23" s="1"/>
  <c r="R87" i="23"/>
  <c r="AB87" i="23" s="1"/>
  <c r="R96" i="23"/>
  <c r="AB96" i="23" s="1"/>
  <c r="R94" i="23"/>
  <c r="AB94" i="23" s="1"/>
  <c r="R92" i="23"/>
  <c r="AB92" i="23" s="1"/>
  <c r="R90" i="23"/>
  <c r="AB90" i="23" s="1"/>
  <c r="R88" i="23"/>
  <c r="AB88" i="23" s="1"/>
  <c r="R86" i="23"/>
  <c r="AB86" i="23" s="1"/>
  <c r="P73" i="23"/>
  <c r="Z73" i="23" s="1"/>
  <c r="AE73" i="23" s="1"/>
  <c r="H73" i="11" s="1"/>
  <c r="P71" i="23"/>
  <c r="Z71" i="23" s="1"/>
  <c r="P69" i="23"/>
  <c r="Z69" i="23" s="1"/>
  <c r="P67" i="23"/>
  <c r="Z67" i="23" s="1"/>
  <c r="P65" i="23"/>
  <c r="Z65" i="23" s="1"/>
  <c r="P63" i="23"/>
  <c r="Z63" i="23" s="1"/>
  <c r="P72" i="23"/>
  <c r="Z72" i="23" s="1"/>
  <c r="P70" i="23"/>
  <c r="Z70" i="23" s="1"/>
  <c r="P68" i="23"/>
  <c r="Z68" i="23" s="1"/>
  <c r="P66" i="23"/>
  <c r="Z66" i="23" s="1"/>
  <c r="P64" i="23"/>
  <c r="Z64" i="23" s="1"/>
  <c r="P62" i="23"/>
  <c r="Z62" i="23" s="1"/>
  <c r="K61" i="23"/>
  <c r="U61" i="23" s="1"/>
  <c r="K59" i="23"/>
  <c r="U59" i="23" s="1"/>
  <c r="K57" i="23"/>
  <c r="U57" i="23" s="1"/>
  <c r="K55" i="23"/>
  <c r="U55" i="23" s="1"/>
  <c r="K53" i="23"/>
  <c r="U53" i="23" s="1"/>
  <c r="K51" i="23"/>
  <c r="U51" i="23" s="1"/>
  <c r="K56" i="23"/>
  <c r="U56" i="23" s="1"/>
  <c r="K54" i="23"/>
  <c r="U54" i="23" s="1"/>
  <c r="K58" i="23"/>
  <c r="U58" i="23" s="1"/>
  <c r="K50" i="23"/>
  <c r="U50" i="23" s="1"/>
  <c r="K52" i="23"/>
  <c r="U52" i="23" s="1"/>
  <c r="K60" i="23"/>
  <c r="U60" i="23" s="1"/>
  <c r="M34" i="23"/>
  <c r="M30" i="23"/>
  <c r="M26" i="23"/>
  <c r="M35" i="23"/>
  <c r="M31" i="23"/>
  <c r="M27" i="23"/>
  <c r="M37" i="23"/>
  <c r="M33" i="23"/>
  <c r="M29" i="23"/>
  <c r="M36" i="23"/>
  <c r="M32" i="23"/>
  <c r="M28" i="23"/>
  <c r="O12" i="23"/>
  <c r="O8" i="23"/>
  <c r="O4" i="23"/>
  <c r="O13" i="23"/>
  <c r="O9" i="23"/>
  <c r="O5" i="23"/>
  <c r="O11" i="23"/>
  <c r="O7" i="23"/>
  <c r="O3" i="23"/>
  <c r="O2" i="23"/>
  <c r="O6" i="23"/>
  <c r="O10" i="23"/>
  <c r="E339" i="21"/>
  <c r="E331" i="21"/>
  <c r="Y168" i="17"/>
  <c r="Y166" i="17"/>
  <c r="Y164" i="17"/>
  <c r="Y162" i="17"/>
  <c r="Y160" i="17"/>
  <c r="Y158" i="17"/>
  <c r="Y167" i="17"/>
  <c r="Y159" i="17"/>
  <c r="Y165" i="17"/>
  <c r="Y169" i="17"/>
  <c r="Y161" i="17"/>
  <c r="Y163" i="17"/>
  <c r="Q145" i="17"/>
  <c r="AA145" i="17" s="1"/>
  <c r="Q143" i="17"/>
  <c r="AA143" i="17" s="1"/>
  <c r="Q141" i="17"/>
  <c r="AA141" i="17" s="1"/>
  <c r="Q139" i="17"/>
  <c r="AA139" i="17" s="1"/>
  <c r="Q137" i="17"/>
  <c r="AA137" i="17" s="1"/>
  <c r="Q135" i="17"/>
  <c r="AA135" i="17" s="1"/>
  <c r="Q144" i="17"/>
  <c r="AA144" i="17" s="1"/>
  <c r="AE144" i="17" s="1"/>
  <c r="G144" i="11" s="1"/>
  <c r="Q136" i="17"/>
  <c r="AA136" i="17" s="1"/>
  <c r="Q142" i="17"/>
  <c r="AA142" i="17" s="1"/>
  <c r="Q134" i="17"/>
  <c r="AA134" i="17" s="1"/>
  <c r="Q138" i="17"/>
  <c r="AA138" i="17" s="1"/>
  <c r="Q140" i="17"/>
  <c r="AA140" i="17" s="1"/>
  <c r="S120" i="17"/>
  <c r="AC120" i="17" s="1"/>
  <c r="S118" i="17"/>
  <c r="AC118" i="17" s="1"/>
  <c r="S116" i="17"/>
  <c r="AC116" i="17" s="1"/>
  <c r="S114" i="17"/>
  <c r="AC114" i="17" s="1"/>
  <c r="S112" i="17"/>
  <c r="AC112" i="17" s="1"/>
  <c r="S110" i="17"/>
  <c r="AC110" i="17" s="1"/>
  <c r="S121" i="17"/>
  <c r="AC121" i="17" s="1"/>
  <c r="S113" i="17"/>
  <c r="AC113" i="17" s="1"/>
  <c r="S119" i="17"/>
  <c r="AC119" i="17" s="1"/>
  <c r="S111" i="17"/>
  <c r="AC111" i="17" s="1"/>
  <c r="S115" i="17"/>
  <c r="AC115" i="17" s="1"/>
  <c r="S117" i="17"/>
  <c r="AC117" i="17" s="1"/>
  <c r="N109" i="17"/>
  <c r="X109" i="17" s="1"/>
  <c r="N107" i="17"/>
  <c r="X107" i="17" s="1"/>
  <c r="N105" i="17"/>
  <c r="X105" i="17" s="1"/>
  <c r="N103" i="17"/>
  <c r="X103" i="17" s="1"/>
  <c r="N101" i="17"/>
  <c r="X101" i="17" s="1"/>
  <c r="N99" i="17"/>
  <c r="X99" i="17" s="1"/>
  <c r="N108" i="17"/>
  <c r="X108" i="17" s="1"/>
  <c r="N106" i="17"/>
  <c r="X106" i="17" s="1"/>
  <c r="N104" i="17"/>
  <c r="X104" i="17" s="1"/>
  <c r="N102" i="17"/>
  <c r="X102" i="17" s="1"/>
  <c r="N100" i="17"/>
  <c r="X100" i="17" s="1"/>
  <c r="N98" i="17"/>
  <c r="X98" i="17" s="1"/>
  <c r="L84" i="17"/>
  <c r="V84" i="17" s="1"/>
  <c r="L82" i="17"/>
  <c r="V82" i="17" s="1"/>
  <c r="L80" i="17"/>
  <c r="V80" i="17" s="1"/>
  <c r="AE80" i="17" s="1"/>
  <c r="G80" i="11" s="1"/>
  <c r="L78" i="17"/>
  <c r="V78" i="17" s="1"/>
  <c r="L76" i="17"/>
  <c r="V76" i="17" s="1"/>
  <c r="L85" i="17"/>
  <c r="V85" i="17" s="1"/>
  <c r="L83" i="17"/>
  <c r="V83" i="17" s="1"/>
  <c r="L81" i="17"/>
  <c r="V81" i="17" s="1"/>
  <c r="L79" i="17"/>
  <c r="V79" i="17" s="1"/>
  <c r="L77" i="17"/>
  <c r="V77" i="17" s="1"/>
  <c r="L74" i="17"/>
  <c r="V74" i="17" s="1"/>
  <c r="L75" i="17"/>
  <c r="V75" i="17" s="1"/>
  <c r="R61" i="17"/>
  <c r="AB61" i="17" s="1"/>
  <c r="R59" i="17"/>
  <c r="AB59" i="17" s="1"/>
  <c r="R57" i="17"/>
  <c r="AB57" i="17" s="1"/>
  <c r="R55" i="17"/>
  <c r="AB55" i="17" s="1"/>
  <c r="R53" i="17"/>
  <c r="AB53" i="17" s="1"/>
  <c r="R51" i="17"/>
  <c r="AB51" i="17" s="1"/>
  <c r="R60" i="17"/>
  <c r="AB60" i="17" s="1"/>
  <c r="R58" i="17"/>
  <c r="AB58" i="17" s="1"/>
  <c r="R56" i="17"/>
  <c r="AB56" i="17" s="1"/>
  <c r="R54" i="17"/>
  <c r="AB54" i="17" s="1"/>
  <c r="R52" i="17"/>
  <c r="AB52" i="17" s="1"/>
  <c r="R50" i="17"/>
  <c r="AB50" i="17" s="1"/>
  <c r="P37" i="17"/>
  <c r="P33" i="17"/>
  <c r="P29" i="17"/>
  <c r="P34" i="17"/>
  <c r="P30" i="17"/>
  <c r="P26" i="17"/>
  <c r="P36" i="17"/>
  <c r="P32" i="17"/>
  <c r="P28" i="17"/>
  <c r="P27" i="17"/>
  <c r="P31" i="17"/>
  <c r="P35" i="17"/>
  <c r="K22" i="17"/>
  <c r="K18" i="17"/>
  <c r="K14" i="17"/>
  <c r="K23" i="17"/>
  <c r="K19" i="17"/>
  <c r="K15" i="17"/>
  <c r="K25" i="17"/>
  <c r="K21" i="17"/>
  <c r="K17" i="17"/>
  <c r="K24" i="17"/>
  <c r="K20" i="17"/>
  <c r="K16" i="17"/>
  <c r="D91" i="8" a="1"/>
  <c r="C239" i="21"/>
  <c r="J120" i="21"/>
  <c r="J122" i="21"/>
  <c r="J89" i="21" a="1"/>
  <c r="C85" i="21"/>
  <c r="W157" i="23"/>
  <c r="W155" i="23"/>
  <c r="W153" i="23"/>
  <c r="W151" i="23"/>
  <c r="W149" i="23"/>
  <c r="W147" i="23"/>
  <c r="W150" i="23"/>
  <c r="W156" i="23"/>
  <c r="W148" i="23"/>
  <c r="W152" i="23"/>
  <c r="W154" i="23"/>
  <c r="W146" i="23"/>
  <c r="O132" i="23"/>
  <c r="Y132" i="23" s="1"/>
  <c r="O130" i="23"/>
  <c r="Y130" i="23" s="1"/>
  <c r="AE130" i="23" s="1"/>
  <c r="H130" i="11" s="1"/>
  <c r="O128" i="23"/>
  <c r="Y128" i="23" s="1"/>
  <c r="O126" i="23"/>
  <c r="Y126" i="23" s="1"/>
  <c r="O124" i="23"/>
  <c r="Y124" i="23" s="1"/>
  <c r="O122" i="23"/>
  <c r="Y122" i="23" s="1"/>
  <c r="O127" i="23"/>
  <c r="Y127" i="23" s="1"/>
  <c r="O133" i="23"/>
  <c r="Y133" i="23" s="1"/>
  <c r="O125" i="23"/>
  <c r="Y125" i="23" s="1"/>
  <c r="O129" i="23"/>
  <c r="Y129" i="23" s="1"/>
  <c r="O123" i="23"/>
  <c r="Y123" i="23" s="1"/>
  <c r="O131" i="23"/>
  <c r="Y131" i="23" s="1"/>
  <c r="Q109" i="23"/>
  <c r="AA109" i="23" s="1"/>
  <c r="Q107" i="23"/>
  <c r="AA107" i="23" s="1"/>
  <c r="Q105" i="23"/>
  <c r="AA105" i="23" s="1"/>
  <c r="Q103" i="23"/>
  <c r="AA103" i="23" s="1"/>
  <c r="Q101" i="23"/>
  <c r="AA101" i="23" s="1"/>
  <c r="Q99" i="23"/>
  <c r="AA99" i="23" s="1"/>
  <c r="Q104" i="23"/>
  <c r="AA104" i="23" s="1"/>
  <c r="Q102" i="23"/>
  <c r="AA102" i="23" s="1"/>
  <c r="Q106" i="23"/>
  <c r="AA106" i="23" s="1"/>
  <c r="Q98" i="23"/>
  <c r="AA98" i="23" s="1"/>
  <c r="Q100" i="23"/>
  <c r="AA100" i="23" s="1"/>
  <c r="Q108" i="23"/>
  <c r="AA108" i="23" s="1"/>
  <c r="S84" i="23"/>
  <c r="AC84" i="23" s="1"/>
  <c r="S82" i="23"/>
  <c r="AC82" i="23" s="1"/>
  <c r="S80" i="23"/>
  <c r="AC80" i="23" s="1"/>
  <c r="S81" i="23"/>
  <c r="AC81" i="23" s="1"/>
  <c r="S79" i="23"/>
  <c r="AC79" i="23" s="1"/>
  <c r="S77" i="23"/>
  <c r="AC77" i="23" s="1"/>
  <c r="S75" i="23"/>
  <c r="AC75" i="23" s="1"/>
  <c r="S83" i="23"/>
  <c r="AC83" i="23" s="1"/>
  <c r="S85" i="23"/>
  <c r="AC85" i="23" s="1"/>
  <c r="S76" i="23"/>
  <c r="AC76" i="23" s="1"/>
  <c r="S74" i="23"/>
  <c r="AC74" i="23" s="1"/>
  <c r="S78" i="23"/>
  <c r="AC78" i="23" s="1"/>
  <c r="N72" i="23"/>
  <c r="X72" i="23" s="1"/>
  <c r="N70" i="23"/>
  <c r="X70" i="23" s="1"/>
  <c r="N68" i="23"/>
  <c r="X68" i="23" s="1"/>
  <c r="N66" i="23"/>
  <c r="X66" i="23" s="1"/>
  <c r="N64" i="23"/>
  <c r="X64" i="23" s="1"/>
  <c r="N62" i="23"/>
  <c r="X62" i="23" s="1"/>
  <c r="N73" i="23"/>
  <c r="X73" i="23" s="1"/>
  <c r="N71" i="23"/>
  <c r="X71" i="23" s="1"/>
  <c r="N69" i="23"/>
  <c r="X69" i="23" s="1"/>
  <c r="N67" i="23"/>
  <c r="X67" i="23" s="1"/>
  <c r="N65" i="23"/>
  <c r="X65" i="23" s="1"/>
  <c r="N63" i="23"/>
  <c r="X63" i="23" s="1"/>
  <c r="L47" i="23"/>
  <c r="L43" i="23"/>
  <c r="L39" i="23"/>
  <c r="L48" i="23"/>
  <c r="V48" i="23" s="1"/>
  <c r="L44" i="23"/>
  <c r="L40" i="23"/>
  <c r="L46" i="23"/>
  <c r="L42" i="23"/>
  <c r="L38" i="23"/>
  <c r="L45" i="23"/>
  <c r="L49" i="23"/>
  <c r="V49" i="23" s="1"/>
  <c r="L41" i="23"/>
  <c r="R25" i="23"/>
  <c r="R21" i="23"/>
  <c r="R17" i="23"/>
  <c r="R22" i="23"/>
  <c r="R18" i="23"/>
  <c r="R14" i="23"/>
  <c r="R24" i="23"/>
  <c r="R20" i="23"/>
  <c r="R16" i="23"/>
  <c r="R23" i="23"/>
  <c r="R19" i="23"/>
  <c r="R15" i="23"/>
  <c r="B328" i="21"/>
  <c r="M45" i="21"/>
  <c r="V45" i="21" s="1"/>
  <c r="F85" i="8"/>
  <c r="V156" i="17"/>
  <c r="V154" i="17"/>
  <c r="V152" i="17"/>
  <c r="V150" i="17"/>
  <c r="V148" i="17"/>
  <c r="V146" i="17"/>
  <c r="V157" i="17"/>
  <c r="V155" i="17"/>
  <c r="V153" i="17"/>
  <c r="V151" i="17"/>
  <c r="V149" i="17"/>
  <c r="V147" i="17"/>
  <c r="R133" i="17"/>
  <c r="AB133" i="17" s="1"/>
  <c r="R131" i="17"/>
  <c r="AB131" i="17" s="1"/>
  <c r="R129" i="17"/>
  <c r="AB129" i="17" s="1"/>
  <c r="R127" i="17"/>
  <c r="AB127" i="17" s="1"/>
  <c r="R125" i="17"/>
  <c r="AB125" i="17" s="1"/>
  <c r="R123" i="17"/>
  <c r="AB123" i="17" s="1"/>
  <c r="R132" i="17"/>
  <c r="AB132" i="17" s="1"/>
  <c r="R130" i="17"/>
  <c r="AB130" i="17" s="1"/>
  <c r="R128" i="17"/>
  <c r="AB128" i="17" s="1"/>
  <c r="R126" i="17"/>
  <c r="AB126" i="17" s="1"/>
  <c r="R124" i="17"/>
  <c r="AB124" i="17" s="1"/>
  <c r="R122" i="17"/>
  <c r="AB122" i="17" s="1"/>
  <c r="P108" i="17"/>
  <c r="Z108" i="17" s="1"/>
  <c r="P106" i="17"/>
  <c r="Z106" i="17" s="1"/>
  <c r="AE106" i="17" s="1"/>
  <c r="G106" i="11" s="1"/>
  <c r="P104" i="17"/>
  <c r="Z104" i="17" s="1"/>
  <c r="P102" i="17"/>
  <c r="Z102" i="17" s="1"/>
  <c r="P100" i="17"/>
  <c r="Z100" i="17" s="1"/>
  <c r="P98" i="17"/>
  <c r="Z98" i="17" s="1"/>
  <c r="AE98" i="17" s="1"/>
  <c r="G98" i="11" s="1"/>
  <c r="P109" i="17"/>
  <c r="Z109" i="17" s="1"/>
  <c r="P107" i="17"/>
  <c r="Z107" i="17" s="1"/>
  <c r="P105" i="17"/>
  <c r="Z105" i="17" s="1"/>
  <c r="P103" i="17"/>
  <c r="Z103" i="17" s="1"/>
  <c r="P101" i="17"/>
  <c r="Z101" i="17" s="1"/>
  <c r="P99" i="17"/>
  <c r="Z99" i="17" s="1"/>
  <c r="K97" i="17"/>
  <c r="U97" i="17" s="1"/>
  <c r="K95" i="17"/>
  <c r="U95" i="17" s="1"/>
  <c r="K93" i="17"/>
  <c r="U93" i="17" s="1"/>
  <c r="K91" i="17"/>
  <c r="U91" i="17" s="1"/>
  <c r="K89" i="17"/>
  <c r="U89" i="17" s="1"/>
  <c r="K87" i="17"/>
  <c r="U87" i="17" s="1"/>
  <c r="K86" i="17"/>
  <c r="U86" i="17" s="1"/>
  <c r="K94" i="17"/>
  <c r="U94" i="17" s="1"/>
  <c r="K96" i="17"/>
  <c r="U96" i="17" s="1"/>
  <c r="K88" i="17"/>
  <c r="U88" i="17" s="1"/>
  <c r="AE88" i="17" s="1"/>
  <c r="G88" i="11" s="1"/>
  <c r="K92" i="17"/>
  <c r="U92" i="17" s="1"/>
  <c r="K90" i="17"/>
  <c r="U90" i="17" s="1"/>
  <c r="M73" i="17"/>
  <c r="W73" i="17" s="1"/>
  <c r="M71" i="17"/>
  <c r="W71" i="17" s="1"/>
  <c r="M69" i="17"/>
  <c r="W69" i="17" s="1"/>
  <c r="M67" i="17"/>
  <c r="W67" i="17" s="1"/>
  <c r="M65" i="17"/>
  <c r="W65" i="17" s="1"/>
  <c r="M63" i="17"/>
  <c r="W63" i="17" s="1"/>
  <c r="M72" i="17"/>
  <c r="W72" i="17" s="1"/>
  <c r="M64" i="17"/>
  <c r="W64" i="17" s="1"/>
  <c r="M70" i="17"/>
  <c r="W70" i="17" s="1"/>
  <c r="M62" i="17"/>
  <c r="W62" i="17" s="1"/>
  <c r="M66" i="17"/>
  <c r="W66" i="17" s="1"/>
  <c r="M68" i="17"/>
  <c r="W68" i="17" s="1"/>
  <c r="O46" i="17"/>
  <c r="O42" i="17"/>
  <c r="O38" i="17"/>
  <c r="O47" i="17"/>
  <c r="O43" i="17"/>
  <c r="O39" i="17"/>
  <c r="O49" i="17"/>
  <c r="Y49" i="17" s="1"/>
  <c r="O45" i="17"/>
  <c r="O41" i="17"/>
  <c r="O40" i="17"/>
  <c r="O48" i="17"/>
  <c r="Y48" i="17" s="1"/>
  <c r="O44" i="17"/>
  <c r="Q24" i="17"/>
  <c r="Q20" i="17"/>
  <c r="Q16" i="17"/>
  <c r="Q25" i="17"/>
  <c r="Q21" i="17"/>
  <c r="Q17" i="17"/>
  <c r="Q23" i="17"/>
  <c r="Q19" i="17"/>
  <c r="Q15" i="17"/>
  <c r="Q18" i="17"/>
  <c r="Q22" i="17"/>
  <c r="Q14" i="17"/>
  <c r="X166" i="16"/>
  <c r="X158" i="16"/>
  <c r="X167" i="16"/>
  <c r="O132" i="16"/>
  <c r="Y132" i="16" s="1"/>
  <c r="O130" i="16"/>
  <c r="Y130" i="16" s="1"/>
  <c r="O128" i="16"/>
  <c r="Y128" i="16" s="1"/>
  <c r="O126" i="16"/>
  <c r="Y126" i="16" s="1"/>
  <c r="O124" i="16"/>
  <c r="Y124" i="16" s="1"/>
  <c r="O122" i="16"/>
  <c r="Y122" i="16" s="1"/>
  <c r="O133" i="16"/>
  <c r="Y133" i="16" s="1"/>
  <c r="O131" i="16"/>
  <c r="Y131" i="16" s="1"/>
  <c r="O129" i="16"/>
  <c r="Y129" i="16" s="1"/>
  <c r="O127" i="16"/>
  <c r="Y127" i="16" s="1"/>
  <c r="O125" i="16"/>
  <c r="Y125" i="16" s="1"/>
  <c r="O123" i="16"/>
  <c r="Y123" i="16" s="1"/>
  <c r="N73" i="16"/>
  <c r="X73" i="16" s="1"/>
  <c r="N71" i="16"/>
  <c r="X71" i="16" s="1"/>
  <c r="N69" i="16"/>
  <c r="X69" i="16" s="1"/>
  <c r="N67" i="16"/>
  <c r="X67" i="16" s="1"/>
  <c r="N65" i="16"/>
  <c r="X65" i="16" s="1"/>
  <c r="N63" i="16"/>
  <c r="X63" i="16" s="1"/>
  <c r="N72" i="16"/>
  <c r="X72" i="16" s="1"/>
  <c r="N70" i="16"/>
  <c r="X70" i="16" s="1"/>
  <c r="N68" i="16"/>
  <c r="X68" i="16" s="1"/>
  <c r="N66" i="16"/>
  <c r="X66" i="16" s="1"/>
  <c r="N64" i="16"/>
  <c r="X64" i="16" s="1"/>
  <c r="N62" i="16"/>
  <c r="X62" i="16" s="1"/>
  <c r="O34" i="16"/>
  <c r="O30" i="16"/>
  <c r="O26" i="16"/>
  <c r="O35" i="16"/>
  <c r="O31" i="16"/>
  <c r="O27" i="16"/>
  <c r="O37" i="16"/>
  <c r="O33" i="16"/>
  <c r="O29" i="16"/>
  <c r="O36" i="16"/>
  <c r="O32" i="16"/>
  <c r="O28" i="16"/>
  <c r="F87" i="2"/>
  <c r="Q45" i="7"/>
  <c r="K168" i="15"/>
  <c r="K166" i="15"/>
  <c r="K164" i="15"/>
  <c r="K162" i="15"/>
  <c r="U162" i="15" s="1"/>
  <c r="K160" i="15"/>
  <c r="K158" i="15"/>
  <c r="K163" i="15"/>
  <c r="U163" i="15" s="1"/>
  <c r="K169" i="15"/>
  <c r="K161" i="15"/>
  <c r="K165" i="15"/>
  <c r="K159" i="15"/>
  <c r="K167" i="15"/>
  <c r="I91" i="6" a="1"/>
  <c r="L132" i="15"/>
  <c r="V132" i="15" s="1"/>
  <c r="L130" i="15"/>
  <c r="V130" i="15" s="1"/>
  <c r="L128" i="15"/>
  <c r="V128" i="15" s="1"/>
  <c r="L126" i="15"/>
  <c r="V126" i="15" s="1"/>
  <c r="L124" i="15"/>
  <c r="V124" i="15" s="1"/>
  <c r="L122" i="15"/>
  <c r="V122" i="15" s="1"/>
  <c r="L133" i="15"/>
  <c r="V133" i="15" s="1"/>
  <c r="L131" i="15"/>
  <c r="V131" i="15" s="1"/>
  <c r="L129" i="15"/>
  <c r="V129" i="15" s="1"/>
  <c r="L127" i="15"/>
  <c r="V127" i="15" s="1"/>
  <c r="L125" i="15"/>
  <c r="V125" i="15" s="1"/>
  <c r="L123" i="15"/>
  <c r="V123" i="15" s="1"/>
  <c r="G91" i="6" a="1"/>
  <c r="M96" i="15"/>
  <c r="W96" i="15" s="1"/>
  <c r="M94" i="15"/>
  <c r="W94" i="15" s="1"/>
  <c r="M92" i="15"/>
  <c r="W92" i="15" s="1"/>
  <c r="M90" i="15"/>
  <c r="W90" i="15" s="1"/>
  <c r="AE90" i="15" s="1"/>
  <c r="E90" i="11" s="1"/>
  <c r="M88" i="15"/>
  <c r="W88" i="15" s="1"/>
  <c r="M86" i="15"/>
  <c r="W86" i="15" s="1"/>
  <c r="M95" i="15"/>
  <c r="W95" i="15" s="1"/>
  <c r="M87" i="15"/>
  <c r="W87" i="15" s="1"/>
  <c r="AE87" i="15" s="1"/>
  <c r="E87" i="11" s="1"/>
  <c r="M93" i="15"/>
  <c r="W93" i="15" s="1"/>
  <c r="M97" i="15"/>
  <c r="W97" i="15" s="1"/>
  <c r="M89" i="15"/>
  <c r="W89" i="15" s="1"/>
  <c r="M91" i="15"/>
  <c r="W91" i="15" s="1"/>
  <c r="K73" i="15"/>
  <c r="U73" i="15" s="1"/>
  <c r="K71" i="15"/>
  <c r="U71" i="15" s="1"/>
  <c r="K69" i="15"/>
  <c r="U69" i="15" s="1"/>
  <c r="K67" i="15"/>
  <c r="U67" i="15" s="1"/>
  <c r="K65" i="15"/>
  <c r="U65" i="15" s="1"/>
  <c r="K63" i="15"/>
  <c r="U63" i="15" s="1"/>
  <c r="K70" i="15"/>
  <c r="U70" i="15" s="1"/>
  <c r="K62" i="15"/>
  <c r="U62" i="15" s="1"/>
  <c r="K68" i="15"/>
  <c r="U68" i="15" s="1"/>
  <c r="K72" i="15"/>
  <c r="U72" i="15" s="1"/>
  <c r="AE72" i="15" s="1"/>
  <c r="E72" i="11" s="1"/>
  <c r="K64" i="15"/>
  <c r="U64" i="15" s="1"/>
  <c r="K66" i="15"/>
  <c r="U66" i="15" s="1"/>
  <c r="E91" i="6" a="1"/>
  <c r="L35" i="15"/>
  <c r="L31" i="15"/>
  <c r="L27" i="15"/>
  <c r="L36" i="15"/>
  <c r="L32" i="15"/>
  <c r="L28" i="15"/>
  <c r="L34" i="15"/>
  <c r="L30" i="15"/>
  <c r="L26" i="15"/>
  <c r="L33" i="15"/>
  <c r="L37" i="15"/>
  <c r="L29" i="15"/>
  <c r="L58" i="6"/>
  <c r="X162" i="14"/>
  <c r="X169" i="14"/>
  <c r="X159" i="14"/>
  <c r="O133" i="14"/>
  <c r="Y133" i="14" s="1"/>
  <c r="O131" i="14"/>
  <c r="Y131" i="14" s="1"/>
  <c r="O129" i="14"/>
  <c r="Y129" i="14" s="1"/>
  <c r="O127" i="14"/>
  <c r="Y127" i="14" s="1"/>
  <c r="O125" i="14"/>
  <c r="Y125" i="14" s="1"/>
  <c r="O123" i="14"/>
  <c r="Y123" i="14" s="1"/>
  <c r="O132" i="14"/>
  <c r="Y132" i="14" s="1"/>
  <c r="O124" i="14"/>
  <c r="Y124" i="14" s="1"/>
  <c r="O130" i="14"/>
  <c r="Y130" i="14" s="1"/>
  <c r="O122" i="14"/>
  <c r="Y122" i="14" s="1"/>
  <c r="O126" i="14"/>
  <c r="Y126" i="14" s="1"/>
  <c r="O128" i="14"/>
  <c r="Y128" i="14" s="1"/>
  <c r="N72" i="14"/>
  <c r="X72" i="14" s="1"/>
  <c r="N70" i="14"/>
  <c r="X70" i="14" s="1"/>
  <c r="N68" i="14"/>
  <c r="X68" i="14" s="1"/>
  <c r="N66" i="14"/>
  <c r="X66" i="14" s="1"/>
  <c r="N64" i="14"/>
  <c r="X64" i="14" s="1"/>
  <c r="N62" i="14"/>
  <c r="X62" i="14" s="1"/>
  <c r="N73" i="14"/>
  <c r="X73" i="14" s="1"/>
  <c r="N71" i="14"/>
  <c r="X71" i="14" s="1"/>
  <c r="N69" i="14"/>
  <c r="X69" i="14" s="1"/>
  <c r="N67" i="14"/>
  <c r="X67" i="14" s="1"/>
  <c r="N65" i="14"/>
  <c r="X65" i="14" s="1"/>
  <c r="N63" i="14"/>
  <c r="X63" i="14" s="1"/>
  <c r="O36" i="14"/>
  <c r="O32" i="14"/>
  <c r="O28" i="14"/>
  <c r="O37" i="14"/>
  <c r="O33" i="14"/>
  <c r="O29" i="14"/>
  <c r="O35" i="14"/>
  <c r="O31" i="14"/>
  <c r="O27" i="14"/>
  <c r="O34" i="14"/>
  <c r="O30" i="14"/>
  <c r="O26" i="14"/>
  <c r="C240" i="21"/>
  <c r="C238" i="21"/>
  <c r="L220" i="21"/>
  <c r="L266" i="7"/>
  <c r="H242" i="7"/>
  <c r="H240" i="7"/>
  <c r="C217" i="7"/>
  <c r="C215" i="7"/>
  <c r="L197" i="7"/>
  <c r="G122" i="7"/>
  <c r="G124" i="7"/>
  <c r="H85" i="7"/>
  <c r="K168" i="16"/>
  <c r="U168" i="16" s="1"/>
  <c r="K166" i="16"/>
  <c r="U166" i="16" s="1"/>
  <c r="K164" i="16"/>
  <c r="U164" i="16" s="1"/>
  <c r="K162" i="16"/>
  <c r="U162" i="16" s="1"/>
  <c r="K160" i="16"/>
  <c r="U160" i="16" s="1"/>
  <c r="K158" i="16"/>
  <c r="U158" i="16" s="1"/>
  <c r="K169" i="16"/>
  <c r="U169" i="16" s="1"/>
  <c r="K167" i="16"/>
  <c r="U167" i="16" s="1"/>
  <c r="K165" i="16"/>
  <c r="U165" i="16" s="1"/>
  <c r="K163" i="16"/>
  <c r="U163" i="16" s="1"/>
  <c r="K161" i="16"/>
  <c r="U161" i="16" s="1"/>
  <c r="K159" i="16"/>
  <c r="U159" i="16" s="1"/>
  <c r="I91" i="7" a="1"/>
  <c r="M145" i="16"/>
  <c r="W145" i="16" s="1"/>
  <c r="M143" i="16"/>
  <c r="W143" i="16" s="1"/>
  <c r="M141" i="16"/>
  <c r="W141" i="16" s="1"/>
  <c r="AE141" i="16" s="1"/>
  <c r="F141" i="11" s="1"/>
  <c r="M139" i="16"/>
  <c r="W139" i="16" s="1"/>
  <c r="M137" i="16"/>
  <c r="W137" i="16" s="1"/>
  <c r="M135" i="16"/>
  <c r="W135" i="16" s="1"/>
  <c r="M144" i="16"/>
  <c r="W144" i="16" s="1"/>
  <c r="AE144" i="16" s="1"/>
  <c r="F144" i="11" s="1"/>
  <c r="M142" i="16"/>
  <c r="W142" i="16" s="1"/>
  <c r="M140" i="16"/>
  <c r="W140" i="16" s="1"/>
  <c r="M138" i="16"/>
  <c r="W138" i="16" s="1"/>
  <c r="M136" i="16"/>
  <c r="W136" i="16" s="1"/>
  <c r="M134" i="16"/>
  <c r="W134" i="16" s="1"/>
  <c r="O120" i="16"/>
  <c r="Y120" i="16" s="1"/>
  <c r="O118" i="16"/>
  <c r="Y118" i="16" s="1"/>
  <c r="O116" i="16"/>
  <c r="Y116" i="16" s="1"/>
  <c r="AE116" i="16" s="1"/>
  <c r="F116" i="11" s="1"/>
  <c r="O114" i="16"/>
  <c r="Y114" i="16" s="1"/>
  <c r="O112" i="16"/>
  <c r="Y112" i="16" s="1"/>
  <c r="O110" i="16"/>
  <c r="Y110" i="16" s="1"/>
  <c r="O121" i="16"/>
  <c r="Y121" i="16" s="1"/>
  <c r="AE121" i="16" s="1"/>
  <c r="F121" i="11" s="1"/>
  <c r="O119" i="16"/>
  <c r="Y119" i="16" s="1"/>
  <c r="O117" i="16"/>
  <c r="Y117" i="16" s="1"/>
  <c r="O115" i="16"/>
  <c r="Y115" i="16" s="1"/>
  <c r="O113" i="16"/>
  <c r="Y113" i="16" s="1"/>
  <c r="O111" i="16"/>
  <c r="Y111" i="16" s="1"/>
  <c r="Q97" i="16"/>
  <c r="AA97" i="16" s="1"/>
  <c r="Q95" i="16"/>
  <c r="AA95" i="16" s="1"/>
  <c r="Q93" i="16"/>
  <c r="AA93" i="16" s="1"/>
  <c r="Q91" i="16"/>
  <c r="AA91" i="16" s="1"/>
  <c r="Q89" i="16"/>
  <c r="AA89" i="16" s="1"/>
  <c r="Q87" i="16"/>
  <c r="AA87" i="16" s="1"/>
  <c r="Q96" i="16"/>
  <c r="AA96" i="16" s="1"/>
  <c r="Q94" i="16"/>
  <c r="AA94" i="16" s="1"/>
  <c r="Q92" i="16"/>
  <c r="AA92" i="16" s="1"/>
  <c r="Q90" i="16"/>
  <c r="AA90" i="16" s="1"/>
  <c r="Q88" i="16"/>
  <c r="AA88" i="16" s="1"/>
  <c r="Q86" i="16"/>
  <c r="AA86" i="16" s="1"/>
  <c r="S72" i="16"/>
  <c r="AC72" i="16" s="1"/>
  <c r="S70" i="16"/>
  <c r="AC70" i="16" s="1"/>
  <c r="S68" i="16"/>
  <c r="AC68" i="16" s="1"/>
  <c r="S66" i="16"/>
  <c r="AC66" i="16" s="1"/>
  <c r="S64" i="16"/>
  <c r="AC64" i="16" s="1"/>
  <c r="S62" i="16"/>
  <c r="AC62" i="16" s="1"/>
  <c r="S67" i="16"/>
  <c r="AC67" i="16" s="1"/>
  <c r="S73" i="16"/>
  <c r="AC73" i="16" s="1"/>
  <c r="S65" i="16"/>
  <c r="AC65" i="16" s="1"/>
  <c r="S69" i="16"/>
  <c r="AC69" i="16" s="1"/>
  <c r="S63" i="16"/>
  <c r="AC63" i="16" s="1"/>
  <c r="AE63" i="16" s="1"/>
  <c r="F63" i="11" s="1"/>
  <c r="S71" i="16"/>
  <c r="AC71" i="16" s="1"/>
  <c r="N61" i="16"/>
  <c r="X61" i="16" s="1"/>
  <c r="N59" i="16"/>
  <c r="X59" i="16" s="1"/>
  <c r="N57" i="16"/>
  <c r="X57" i="16" s="1"/>
  <c r="AE57" i="16" s="1"/>
  <c r="F57" i="11" s="1"/>
  <c r="N55" i="16"/>
  <c r="X55" i="16" s="1"/>
  <c r="N53" i="16"/>
  <c r="X53" i="16" s="1"/>
  <c r="N51" i="16"/>
  <c r="X51" i="16" s="1"/>
  <c r="N60" i="16"/>
  <c r="X60" i="16" s="1"/>
  <c r="N58" i="16"/>
  <c r="X58" i="16" s="1"/>
  <c r="N56" i="16"/>
  <c r="X56" i="16" s="1"/>
  <c r="N54" i="16"/>
  <c r="X54" i="16" s="1"/>
  <c r="N52" i="16"/>
  <c r="X52" i="16" s="1"/>
  <c r="N50" i="16"/>
  <c r="X50" i="16" s="1"/>
  <c r="L37" i="16"/>
  <c r="L33" i="16"/>
  <c r="L29" i="16"/>
  <c r="L34" i="16"/>
  <c r="L30" i="16"/>
  <c r="L26" i="16"/>
  <c r="L36" i="16"/>
  <c r="L32" i="16"/>
  <c r="L28" i="16"/>
  <c r="L31" i="16"/>
  <c r="L35" i="16"/>
  <c r="L27" i="16"/>
  <c r="R11" i="16"/>
  <c r="R7" i="16"/>
  <c r="R3" i="16"/>
  <c r="R12" i="16"/>
  <c r="R8" i="16"/>
  <c r="R4" i="16"/>
  <c r="R10" i="16"/>
  <c r="R6" i="16"/>
  <c r="R2" i="16"/>
  <c r="R9" i="16"/>
  <c r="R13" i="16"/>
  <c r="R5" i="16"/>
  <c r="F16" i="2"/>
  <c r="L58" i="7"/>
  <c r="F8" i="2"/>
  <c r="L50" i="7"/>
  <c r="F24" i="2"/>
  <c r="N45" i="7"/>
  <c r="Z169" i="15"/>
  <c r="K156" i="15"/>
  <c r="U156" i="15" s="1"/>
  <c r="K154" i="15"/>
  <c r="U154" i="15" s="1"/>
  <c r="K152" i="15"/>
  <c r="U152" i="15" s="1"/>
  <c r="K150" i="15"/>
  <c r="U150" i="15" s="1"/>
  <c r="K148" i="15"/>
  <c r="U148" i="15" s="1"/>
  <c r="K146" i="15"/>
  <c r="U146" i="15" s="1"/>
  <c r="K155" i="15"/>
  <c r="U155" i="15" s="1"/>
  <c r="K147" i="15"/>
  <c r="U147" i="15" s="1"/>
  <c r="K153" i="15"/>
  <c r="U153" i="15" s="1"/>
  <c r="K157" i="15"/>
  <c r="U157" i="15" s="1"/>
  <c r="K149" i="15"/>
  <c r="U149" i="15" s="1"/>
  <c r="K151" i="15"/>
  <c r="U151" i="15" s="1"/>
  <c r="H91" i="6" a="1"/>
  <c r="M133" i="15"/>
  <c r="W133" i="15" s="1"/>
  <c r="M131" i="15"/>
  <c r="W131" i="15" s="1"/>
  <c r="M129" i="15"/>
  <c r="W129" i="15" s="1"/>
  <c r="M127" i="15"/>
  <c r="W127" i="15" s="1"/>
  <c r="AE127" i="15" s="1"/>
  <c r="E127" i="11" s="1"/>
  <c r="M125" i="15"/>
  <c r="W125" i="15" s="1"/>
  <c r="M123" i="15"/>
  <c r="W123" i="15" s="1"/>
  <c r="M132" i="15"/>
  <c r="W132" i="15" s="1"/>
  <c r="M124" i="15"/>
  <c r="W124" i="15" s="1"/>
  <c r="M130" i="15"/>
  <c r="W130" i="15" s="1"/>
  <c r="AE130" i="15" s="1"/>
  <c r="E130" i="11" s="1"/>
  <c r="M122" i="15"/>
  <c r="W122" i="15" s="1"/>
  <c r="M126" i="15"/>
  <c r="W126" i="15" s="1"/>
  <c r="M128" i="15"/>
  <c r="W128" i="15" s="1"/>
  <c r="O108" i="15"/>
  <c r="Y108" i="15" s="1"/>
  <c r="O106" i="15"/>
  <c r="Y106" i="15" s="1"/>
  <c r="O104" i="15"/>
  <c r="Y104" i="15" s="1"/>
  <c r="O102" i="15"/>
  <c r="Y102" i="15" s="1"/>
  <c r="O100" i="15"/>
  <c r="Y100" i="15" s="1"/>
  <c r="O109" i="15"/>
  <c r="Y109" i="15" s="1"/>
  <c r="O101" i="15"/>
  <c r="Y101" i="15" s="1"/>
  <c r="O98" i="15"/>
  <c r="Y98" i="15" s="1"/>
  <c r="O107" i="15"/>
  <c r="Y107" i="15" s="1"/>
  <c r="O99" i="15"/>
  <c r="Y99" i="15" s="1"/>
  <c r="O103" i="15"/>
  <c r="Y103" i="15" s="1"/>
  <c r="O105" i="15"/>
  <c r="Y105" i="15" s="1"/>
  <c r="Q84" i="15"/>
  <c r="AA84" i="15" s="1"/>
  <c r="Q82" i="15"/>
  <c r="AA82" i="15" s="1"/>
  <c r="Q80" i="15"/>
  <c r="AA80" i="15" s="1"/>
  <c r="Q78" i="15"/>
  <c r="AA78" i="15" s="1"/>
  <c r="Q76" i="15"/>
  <c r="AA76" i="15" s="1"/>
  <c r="Q74" i="15"/>
  <c r="AA74" i="15" s="1"/>
  <c r="Q81" i="15"/>
  <c r="AA81" i="15" s="1"/>
  <c r="Q79" i="15"/>
  <c r="AA79" i="15" s="1"/>
  <c r="AE79" i="15" s="1"/>
  <c r="E79" i="11" s="1"/>
  <c r="Q83" i="15"/>
  <c r="AA83" i="15" s="1"/>
  <c r="AE83" i="15" s="1"/>
  <c r="E83" i="11" s="1"/>
  <c r="Q75" i="15"/>
  <c r="AA75" i="15" s="1"/>
  <c r="Q77" i="15"/>
  <c r="AA77" i="15" s="1"/>
  <c r="Q85" i="15"/>
  <c r="AA85" i="15" s="1"/>
  <c r="AE85" i="15" s="1"/>
  <c r="E85" i="11" s="1"/>
  <c r="S61" i="15"/>
  <c r="AC61" i="15" s="1"/>
  <c r="S59" i="15"/>
  <c r="AC59" i="15" s="1"/>
  <c r="S57" i="15"/>
  <c r="AC57" i="15" s="1"/>
  <c r="S55" i="15"/>
  <c r="S53" i="15"/>
  <c r="AC53" i="15" s="1"/>
  <c r="S51" i="15"/>
  <c r="AC51" i="15" s="1"/>
  <c r="S58" i="15"/>
  <c r="AC58" i="15" s="1"/>
  <c r="S50" i="15"/>
  <c r="S56" i="15"/>
  <c r="AC56" i="15" s="1"/>
  <c r="S60" i="15"/>
  <c r="AC60" i="15" s="1"/>
  <c r="S52" i="15"/>
  <c r="AC52" i="15" s="1"/>
  <c r="S54" i="15"/>
  <c r="AC54" i="15" s="1"/>
  <c r="AE54" i="15" s="1"/>
  <c r="E54" i="11" s="1"/>
  <c r="N49" i="15"/>
  <c r="N45" i="15"/>
  <c r="N41" i="15"/>
  <c r="N46" i="15"/>
  <c r="N42" i="15"/>
  <c r="N38" i="15"/>
  <c r="N48" i="15"/>
  <c r="N44" i="15"/>
  <c r="N40" i="15"/>
  <c r="N47" i="15"/>
  <c r="N43" i="15"/>
  <c r="N39" i="15"/>
  <c r="L23" i="15"/>
  <c r="L19" i="15"/>
  <c r="L15" i="15"/>
  <c r="L24" i="15"/>
  <c r="L20" i="15"/>
  <c r="L16" i="15"/>
  <c r="L22" i="15"/>
  <c r="L18" i="15"/>
  <c r="L14" i="15"/>
  <c r="L17" i="15"/>
  <c r="L21" i="15"/>
  <c r="L25" i="15"/>
  <c r="J86" i="6"/>
  <c r="J84" i="6"/>
  <c r="L59" i="6"/>
  <c r="Z181" i="14"/>
  <c r="H85" i="4"/>
  <c r="K169" i="14"/>
  <c r="U169" i="14" s="1"/>
  <c r="K167" i="14"/>
  <c r="U167" i="14" s="1"/>
  <c r="K165" i="14"/>
  <c r="U165" i="14" s="1"/>
  <c r="K163" i="14"/>
  <c r="U163" i="14" s="1"/>
  <c r="K161" i="14"/>
  <c r="U161" i="14" s="1"/>
  <c r="K159" i="14"/>
  <c r="U159" i="14" s="1"/>
  <c r="K162" i="14"/>
  <c r="U162" i="14" s="1"/>
  <c r="K168" i="14"/>
  <c r="U168" i="14" s="1"/>
  <c r="K160" i="14"/>
  <c r="U160" i="14" s="1"/>
  <c r="K164" i="14"/>
  <c r="U164" i="14" s="1"/>
  <c r="K166" i="14"/>
  <c r="U166" i="14" s="1"/>
  <c r="K158" i="14"/>
  <c r="U158" i="14" s="1"/>
  <c r="I91" i="4" a="1"/>
  <c r="M144" i="14"/>
  <c r="W144" i="14" s="1"/>
  <c r="M142" i="14"/>
  <c r="W142" i="14" s="1"/>
  <c r="M140" i="14"/>
  <c r="W140" i="14" s="1"/>
  <c r="M138" i="14"/>
  <c r="W138" i="14" s="1"/>
  <c r="M136" i="14"/>
  <c r="W136" i="14" s="1"/>
  <c r="M134" i="14"/>
  <c r="W134" i="14" s="1"/>
  <c r="M139" i="14"/>
  <c r="W139" i="14" s="1"/>
  <c r="M145" i="14"/>
  <c r="W145" i="14" s="1"/>
  <c r="M137" i="14"/>
  <c r="W137" i="14" s="1"/>
  <c r="M141" i="14"/>
  <c r="W141" i="14" s="1"/>
  <c r="M135" i="14"/>
  <c r="W135" i="14" s="1"/>
  <c r="M143" i="14"/>
  <c r="W143" i="14" s="1"/>
  <c r="AE143" i="14" s="1"/>
  <c r="D143" i="11" s="1"/>
  <c r="O121" i="14"/>
  <c r="Y121" i="14" s="1"/>
  <c r="O119" i="14"/>
  <c r="Y119" i="14" s="1"/>
  <c r="O117" i="14"/>
  <c r="Y117" i="14" s="1"/>
  <c r="O115" i="14"/>
  <c r="Y115" i="14" s="1"/>
  <c r="O113" i="14"/>
  <c r="Y113" i="14" s="1"/>
  <c r="O111" i="14"/>
  <c r="Y111" i="14" s="1"/>
  <c r="O116" i="14"/>
  <c r="Y116" i="14" s="1"/>
  <c r="O114" i="14"/>
  <c r="Y114" i="14" s="1"/>
  <c r="O118" i="14"/>
  <c r="Y118" i="14" s="1"/>
  <c r="O110" i="14"/>
  <c r="Y110" i="14" s="1"/>
  <c r="O112" i="14"/>
  <c r="Y112" i="14" s="1"/>
  <c r="O120" i="14"/>
  <c r="Y120" i="14" s="1"/>
  <c r="Q96" i="14"/>
  <c r="AA96" i="14" s="1"/>
  <c r="Q94" i="14"/>
  <c r="AA94" i="14" s="1"/>
  <c r="Q92" i="14"/>
  <c r="AA92" i="14" s="1"/>
  <c r="Q90" i="14"/>
  <c r="AA90" i="14" s="1"/>
  <c r="Q88" i="14"/>
  <c r="AA88" i="14" s="1"/>
  <c r="Q86" i="14"/>
  <c r="AA86" i="14" s="1"/>
  <c r="Q93" i="14"/>
  <c r="AA93" i="14" s="1"/>
  <c r="AE93" i="14" s="1"/>
  <c r="D93" i="11" s="1"/>
  <c r="Q91" i="14"/>
  <c r="AA91" i="14" s="1"/>
  <c r="Q95" i="14"/>
  <c r="AA95" i="14" s="1"/>
  <c r="Q87" i="14"/>
  <c r="AA87" i="14" s="1"/>
  <c r="Q97" i="14"/>
  <c r="AA97" i="14" s="1"/>
  <c r="Q89" i="14"/>
  <c r="AA89" i="14" s="1"/>
  <c r="S73" i="14"/>
  <c r="AC73" i="14" s="1"/>
  <c r="S71" i="14"/>
  <c r="AC71" i="14" s="1"/>
  <c r="S69" i="14"/>
  <c r="AC69" i="14" s="1"/>
  <c r="S67" i="14"/>
  <c r="AC67" i="14" s="1"/>
  <c r="S65" i="14"/>
  <c r="AC65" i="14" s="1"/>
  <c r="S63" i="14"/>
  <c r="AC63" i="14" s="1"/>
  <c r="S68" i="14"/>
  <c r="AC68" i="14" s="1"/>
  <c r="S66" i="14"/>
  <c r="AC66" i="14" s="1"/>
  <c r="S70" i="14"/>
  <c r="AC70" i="14" s="1"/>
  <c r="S62" i="14"/>
  <c r="AC62" i="14" s="1"/>
  <c r="S64" i="14"/>
  <c r="AC64" i="14" s="1"/>
  <c r="S72" i="14"/>
  <c r="AC72" i="14" s="1"/>
  <c r="N60" i="14"/>
  <c r="X60" i="14" s="1"/>
  <c r="N58" i="14"/>
  <c r="X58" i="14" s="1"/>
  <c r="N56" i="14"/>
  <c r="X56" i="14" s="1"/>
  <c r="AE56" i="14" s="1"/>
  <c r="D56" i="11" s="1"/>
  <c r="N54" i="14"/>
  <c r="X54" i="14" s="1"/>
  <c r="N52" i="14"/>
  <c r="X52" i="14" s="1"/>
  <c r="N50" i="14"/>
  <c r="X50" i="14" s="1"/>
  <c r="N61" i="14"/>
  <c r="X61" i="14" s="1"/>
  <c r="N59" i="14"/>
  <c r="X59" i="14" s="1"/>
  <c r="N57" i="14"/>
  <c r="X57" i="14" s="1"/>
  <c r="N55" i="14"/>
  <c r="X55" i="14" s="1"/>
  <c r="N53" i="14"/>
  <c r="X53" i="14" s="1"/>
  <c r="AE53" i="14" s="1"/>
  <c r="D53" i="11" s="1"/>
  <c r="N51" i="14"/>
  <c r="X51" i="14" s="1"/>
  <c r="L35" i="14"/>
  <c r="L31" i="14"/>
  <c r="L27" i="14"/>
  <c r="L36" i="14"/>
  <c r="L32" i="14"/>
  <c r="L28" i="14"/>
  <c r="L34" i="14"/>
  <c r="L30" i="14"/>
  <c r="L26" i="14"/>
  <c r="L29" i="14"/>
  <c r="L33" i="14"/>
  <c r="L37" i="14"/>
  <c r="R13" i="14"/>
  <c r="R9" i="14"/>
  <c r="R5" i="14"/>
  <c r="R10" i="14"/>
  <c r="R6" i="14"/>
  <c r="R2" i="14"/>
  <c r="R12" i="14"/>
  <c r="R8" i="14"/>
  <c r="R4" i="14"/>
  <c r="R7" i="14"/>
  <c r="R11" i="14"/>
  <c r="R3" i="14"/>
  <c r="J86" i="4"/>
  <c r="H86" i="4"/>
  <c r="H84" i="4"/>
  <c r="E334" i="21"/>
  <c r="G213" i="21"/>
  <c r="G215" i="21"/>
  <c r="E215" i="21"/>
  <c r="E213" i="21"/>
  <c r="D215" i="21"/>
  <c r="D213" i="21"/>
  <c r="G104" i="2"/>
  <c r="G12" i="2"/>
  <c r="L54" i="8"/>
  <c r="G4" i="2"/>
  <c r="L46" i="8"/>
  <c r="E86" i="21"/>
  <c r="E84" i="21"/>
  <c r="D353" i="6"/>
  <c r="E48" i="3" s="1"/>
  <c r="E67" i="3" s="1"/>
  <c r="L267" i="6"/>
  <c r="L265" i="6"/>
  <c r="E84" i="7"/>
  <c r="E86" i="7"/>
  <c r="E85" i="7"/>
  <c r="F13" i="2"/>
  <c r="L55" i="7"/>
  <c r="K242" i="7"/>
  <c r="K240" i="7"/>
  <c r="G11" i="2"/>
  <c r="L53" i="8"/>
  <c r="G18" i="2"/>
  <c r="G12" i="3"/>
  <c r="F85" i="5"/>
  <c r="R132" i="13"/>
  <c r="AB132" i="13" s="1"/>
  <c r="R130" i="13"/>
  <c r="AB130" i="13" s="1"/>
  <c r="R128" i="13"/>
  <c r="AB128" i="13" s="1"/>
  <c r="R126" i="13"/>
  <c r="AB126" i="13" s="1"/>
  <c r="R124" i="13"/>
  <c r="AB124" i="13" s="1"/>
  <c r="R122" i="13"/>
  <c r="AB122" i="13" s="1"/>
  <c r="R133" i="13"/>
  <c r="AB133" i="13" s="1"/>
  <c r="R131" i="13"/>
  <c r="AB131" i="13" s="1"/>
  <c r="R129" i="13"/>
  <c r="AB129" i="13" s="1"/>
  <c r="R127" i="13"/>
  <c r="AB127" i="13" s="1"/>
  <c r="R125" i="13"/>
  <c r="AB125" i="13" s="1"/>
  <c r="R123" i="13"/>
  <c r="AB123" i="13" s="1"/>
  <c r="K97" i="13"/>
  <c r="U97" i="13" s="1"/>
  <c r="K95" i="13"/>
  <c r="U95" i="13" s="1"/>
  <c r="K93" i="13"/>
  <c r="U93" i="13" s="1"/>
  <c r="K91" i="13"/>
  <c r="U91" i="13" s="1"/>
  <c r="K89" i="13"/>
  <c r="U89" i="13" s="1"/>
  <c r="K87" i="13"/>
  <c r="U87" i="13" s="1"/>
  <c r="K92" i="13"/>
  <c r="U92" i="13" s="1"/>
  <c r="K90" i="13"/>
  <c r="U90" i="13" s="1"/>
  <c r="K94" i="13"/>
  <c r="U94" i="13" s="1"/>
  <c r="K86" i="13"/>
  <c r="U86" i="13" s="1"/>
  <c r="K88" i="13"/>
  <c r="U88" i="13" s="1"/>
  <c r="AE88" i="13" s="1"/>
  <c r="C88" i="11" s="1"/>
  <c r="K96" i="13"/>
  <c r="U96" i="13" s="1"/>
  <c r="O48" i="13"/>
  <c r="Y48" i="13" s="1"/>
  <c r="O44" i="13"/>
  <c r="O40" i="13"/>
  <c r="O49" i="13"/>
  <c r="O45" i="13"/>
  <c r="O41" i="13"/>
  <c r="O47" i="13"/>
  <c r="O43" i="13"/>
  <c r="O39" i="13"/>
  <c r="O42" i="13"/>
  <c r="O46" i="13"/>
  <c r="O38" i="13"/>
  <c r="G84" i="5"/>
  <c r="K84" i="5"/>
  <c r="K86" i="5"/>
  <c r="C171" i="2"/>
  <c r="U45" i="5"/>
  <c r="K122" i="9"/>
  <c r="K124" i="9"/>
  <c r="C3" i="3"/>
  <c r="I243" i="9"/>
  <c r="AC201" i="15"/>
  <c r="Z210" i="10"/>
  <c r="Z211" i="10"/>
  <c r="E122" i="21"/>
  <c r="F33" i="3"/>
  <c r="D33" i="3"/>
  <c r="J121" i="21"/>
  <c r="G123" i="8"/>
  <c r="D28" i="3"/>
  <c r="D35" i="3"/>
  <c r="L267" i="8"/>
  <c r="D217" i="8"/>
  <c r="K122" i="7"/>
  <c r="H91" i="8" a="1"/>
  <c r="I242" i="4"/>
  <c r="L103" i="4"/>
  <c r="C333" i="4" s="1"/>
  <c r="D22" i="1" s="1"/>
  <c r="E122" i="5"/>
  <c r="E122" i="9"/>
  <c r="F86" i="6"/>
  <c r="C84" i="5"/>
  <c r="H124" i="5"/>
  <c r="D91" i="9" a="1"/>
  <c r="C342" i="9"/>
  <c r="B34" i="1" s="1"/>
  <c r="C334" i="9"/>
  <c r="B26" i="1" s="1"/>
  <c r="J86" i="9"/>
  <c r="K84" i="4"/>
  <c r="K86" i="9"/>
  <c r="L65" i="21"/>
  <c r="C84" i="21"/>
  <c r="C86" i="21"/>
  <c r="C89" i="21" a="1"/>
  <c r="I86" i="21"/>
  <c r="I84" i="21"/>
  <c r="G14" i="2"/>
  <c r="L56" i="8"/>
  <c r="G10" i="2"/>
  <c r="L52" i="8"/>
  <c r="G6" i="2"/>
  <c r="L48" i="8"/>
  <c r="F242" i="8"/>
  <c r="F240" i="8"/>
  <c r="K217" i="8"/>
  <c r="K215" i="8"/>
  <c r="J217" i="8"/>
  <c r="J215" i="8"/>
  <c r="G66" i="2"/>
  <c r="P45" i="8"/>
  <c r="G24" i="2"/>
  <c r="N45" i="8"/>
  <c r="G3" i="2"/>
  <c r="B333" i="8"/>
  <c r="G2" i="1" s="1"/>
  <c r="L45" i="8"/>
  <c r="M45" i="8"/>
  <c r="I124" i="8"/>
  <c r="I122" i="8"/>
  <c r="D348" i="21"/>
  <c r="L265" i="21"/>
  <c r="L263" i="21"/>
  <c r="L197" i="6"/>
  <c r="E84" i="8"/>
  <c r="E86" i="8"/>
  <c r="H86" i="8"/>
  <c r="H84" i="8"/>
  <c r="L55" i="6"/>
  <c r="E3" i="2"/>
  <c r="L45" i="6"/>
  <c r="B333" i="6"/>
  <c r="E2" i="1" s="1"/>
  <c r="M45" i="6"/>
  <c r="J122" i="6"/>
  <c r="J124" i="6"/>
  <c r="H124" i="6"/>
  <c r="H122" i="6"/>
  <c r="C124" i="6"/>
  <c r="L103" i="6"/>
  <c r="C333" i="6" s="1"/>
  <c r="E22" i="1" s="1"/>
  <c r="C122" i="6"/>
  <c r="D353" i="7"/>
  <c r="F48" i="3" s="1"/>
  <c r="L267" i="7"/>
  <c r="L265" i="7"/>
  <c r="D217" i="7"/>
  <c r="D215" i="7"/>
  <c r="C123" i="7"/>
  <c r="H86" i="7"/>
  <c r="H84" i="7"/>
  <c r="AA168" i="13"/>
  <c r="AA166" i="13"/>
  <c r="AA164" i="13"/>
  <c r="AA162" i="13"/>
  <c r="AA160" i="13"/>
  <c r="AA158" i="13"/>
  <c r="AA167" i="13"/>
  <c r="AA159" i="13"/>
  <c r="AA165" i="13"/>
  <c r="AA169" i="13"/>
  <c r="AA161" i="13"/>
  <c r="AA163" i="13"/>
  <c r="M120" i="13"/>
  <c r="W120" i="13" s="1"/>
  <c r="M118" i="13"/>
  <c r="W118" i="13" s="1"/>
  <c r="M116" i="13"/>
  <c r="W116" i="13" s="1"/>
  <c r="M114" i="13"/>
  <c r="W114" i="13" s="1"/>
  <c r="M112" i="13"/>
  <c r="W112" i="13" s="1"/>
  <c r="M110" i="13"/>
  <c r="W110" i="13" s="1"/>
  <c r="M117" i="13"/>
  <c r="W117" i="13" s="1"/>
  <c r="M115" i="13"/>
  <c r="W115" i="13" s="1"/>
  <c r="M119" i="13"/>
  <c r="W119" i="13" s="1"/>
  <c r="M111" i="13"/>
  <c r="W111" i="13" s="1"/>
  <c r="M113" i="13"/>
  <c r="W113" i="13" s="1"/>
  <c r="M121" i="13"/>
  <c r="W121" i="13" s="1"/>
  <c r="N84" i="13"/>
  <c r="X84" i="13" s="1"/>
  <c r="N82" i="13"/>
  <c r="X82" i="13" s="1"/>
  <c r="N80" i="13"/>
  <c r="X80" i="13" s="1"/>
  <c r="N78" i="13"/>
  <c r="X78" i="13" s="1"/>
  <c r="N76" i="13"/>
  <c r="X76" i="13" s="1"/>
  <c r="N74" i="13"/>
  <c r="X74" i="13" s="1"/>
  <c r="N85" i="13"/>
  <c r="X85" i="13" s="1"/>
  <c r="N83" i="13"/>
  <c r="X83" i="13" s="1"/>
  <c r="N81" i="13"/>
  <c r="X81" i="13" s="1"/>
  <c r="N79" i="13"/>
  <c r="X79" i="13" s="1"/>
  <c r="N77" i="13"/>
  <c r="X77" i="13" s="1"/>
  <c r="N75" i="13"/>
  <c r="X75" i="13" s="1"/>
  <c r="R37" i="13"/>
  <c r="R33" i="13"/>
  <c r="R29" i="13"/>
  <c r="R34" i="13"/>
  <c r="R30" i="13"/>
  <c r="R26" i="13"/>
  <c r="R36" i="13"/>
  <c r="R32" i="13"/>
  <c r="R28" i="13"/>
  <c r="R31" i="13"/>
  <c r="R35" i="13"/>
  <c r="R27" i="13"/>
  <c r="C87" i="2"/>
  <c r="Q45" i="5"/>
  <c r="D171" i="2"/>
  <c r="U45" i="4"/>
  <c r="D129" i="2"/>
  <c r="S45" i="4"/>
  <c r="D24" i="2"/>
  <c r="N45" i="4"/>
  <c r="K124" i="5"/>
  <c r="K122" i="5"/>
  <c r="K133" i="13"/>
  <c r="U133" i="13" s="1"/>
  <c r="K131" i="13"/>
  <c r="U131" i="13" s="1"/>
  <c r="K129" i="13"/>
  <c r="U129" i="13" s="1"/>
  <c r="K127" i="13"/>
  <c r="U127" i="13" s="1"/>
  <c r="K125" i="13"/>
  <c r="U125" i="13" s="1"/>
  <c r="K123" i="13"/>
  <c r="U123" i="13" s="1"/>
  <c r="K132" i="13"/>
  <c r="U132" i="13" s="1"/>
  <c r="K124" i="13"/>
  <c r="U124" i="13" s="1"/>
  <c r="K130" i="13"/>
  <c r="U130" i="13" s="1"/>
  <c r="K122" i="13"/>
  <c r="U122" i="13" s="1"/>
  <c r="K126" i="13"/>
  <c r="U126" i="13" s="1"/>
  <c r="K128" i="13"/>
  <c r="U128" i="13" s="1"/>
  <c r="G91" i="5" a="1"/>
  <c r="O85" i="13"/>
  <c r="Y85" i="13" s="1"/>
  <c r="O83" i="13"/>
  <c r="Y83" i="13" s="1"/>
  <c r="O81" i="13"/>
  <c r="Y81" i="13" s="1"/>
  <c r="O79" i="13"/>
  <c r="Y79" i="13" s="1"/>
  <c r="O77" i="13"/>
  <c r="Y77" i="13" s="1"/>
  <c r="O75" i="13"/>
  <c r="Y75" i="13" s="1"/>
  <c r="O78" i="13"/>
  <c r="Y78" i="13" s="1"/>
  <c r="O84" i="13"/>
  <c r="Y84" i="13" s="1"/>
  <c r="O76" i="13"/>
  <c r="Y76" i="13" s="1"/>
  <c r="O80" i="13"/>
  <c r="Y80" i="13" s="1"/>
  <c r="O82" i="13"/>
  <c r="Y82" i="13" s="1"/>
  <c r="O74" i="13"/>
  <c r="Y74" i="13" s="1"/>
  <c r="S36" i="13"/>
  <c r="S32" i="13"/>
  <c r="S28" i="13"/>
  <c r="S37" i="13"/>
  <c r="S33" i="13"/>
  <c r="S29" i="13"/>
  <c r="S35" i="13"/>
  <c r="S31" i="13"/>
  <c r="S27" i="13"/>
  <c r="S26" i="13"/>
  <c r="S34" i="13"/>
  <c r="S30" i="13"/>
  <c r="L54" i="6"/>
  <c r="H85" i="5"/>
  <c r="Y169" i="13"/>
  <c r="Y167" i="13"/>
  <c r="Y165" i="13"/>
  <c r="Y163" i="13"/>
  <c r="Y161" i="13"/>
  <c r="Y159" i="13"/>
  <c r="Y166" i="13"/>
  <c r="Y158" i="13"/>
  <c r="Y164" i="13"/>
  <c r="Y168" i="13"/>
  <c r="Y160" i="13"/>
  <c r="Y162" i="13"/>
  <c r="AC157" i="13"/>
  <c r="AC155" i="13"/>
  <c r="AC153" i="13"/>
  <c r="AC151" i="13"/>
  <c r="AC149" i="13"/>
  <c r="AC147" i="13"/>
  <c r="AC152" i="13"/>
  <c r="AC150" i="13"/>
  <c r="AC154" i="13"/>
  <c r="AC146" i="13"/>
  <c r="AC156" i="13"/>
  <c r="AC148" i="13"/>
  <c r="R144" i="13"/>
  <c r="AB144" i="13" s="1"/>
  <c r="R142" i="13"/>
  <c r="AB142" i="13" s="1"/>
  <c r="R140" i="13"/>
  <c r="AB140" i="13" s="1"/>
  <c r="R138" i="13"/>
  <c r="AB138" i="13" s="1"/>
  <c r="R136" i="13"/>
  <c r="AB136" i="13" s="1"/>
  <c r="R134" i="13"/>
  <c r="AB134" i="13" s="1"/>
  <c r="R145" i="13"/>
  <c r="AB145" i="13" s="1"/>
  <c r="R143" i="13"/>
  <c r="AB143" i="13" s="1"/>
  <c r="R141" i="13"/>
  <c r="AB141" i="13" s="1"/>
  <c r="R139" i="13"/>
  <c r="AB139" i="13" s="1"/>
  <c r="R137" i="13"/>
  <c r="AB137" i="13" s="1"/>
  <c r="R135" i="13"/>
  <c r="AB135" i="13" s="1"/>
  <c r="Q132" i="13"/>
  <c r="AA132" i="13" s="1"/>
  <c r="Q130" i="13"/>
  <c r="AA130" i="13" s="1"/>
  <c r="Q128" i="13"/>
  <c r="AA128" i="13" s="1"/>
  <c r="Q126" i="13"/>
  <c r="AA126" i="13" s="1"/>
  <c r="Q124" i="13"/>
  <c r="AA124" i="13" s="1"/>
  <c r="Q122" i="13"/>
  <c r="AA122" i="13" s="1"/>
  <c r="Q127" i="13"/>
  <c r="AA127" i="13" s="1"/>
  <c r="Q133" i="13"/>
  <c r="AA133" i="13" s="1"/>
  <c r="Q125" i="13"/>
  <c r="AA125" i="13" s="1"/>
  <c r="Q129" i="13"/>
  <c r="AA129" i="13" s="1"/>
  <c r="Q131" i="13"/>
  <c r="AA131" i="13" s="1"/>
  <c r="Q123" i="13"/>
  <c r="AA123" i="13" s="1"/>
  <c r="P121" i="13"/>
  <c r="Z121" i="13" s="1"/>
  <c r="P119" i="13"/>
  <c r="Z119" i="13" s="1"/>
  <c r="P117" i="13"/>
  <c r="Z117" i="13" s="1"/>
  <c r="P115" i="13"/>
  <c r="Z115" i="13" s="1"/>
  <c r="P113" i="13"/>
  <c r="Z113" i="13" s="1"/>
  <c r="P111" i="13"/>
  <c r="Z111" i="13" s="1"/>
  <c r="P120" i="13"/>
  <c r="Z120" i="13" s="1"/>
  <c r="P118" i="13"/>
  <c r="Z118" i="13" s="1"/>
  <c r="P116" i="13"/>
  <c r="Z116" i="13" s="1"/>
  <c r="P114" i="13"/>
  <c r="Z114" i="13" s="1"/>
  <c r="P112" i="13"/>
  <c r="Z112" i="13" s="1"/>
  <c r="P110" i="13"/>
  <c r="Z110" i="13" s="1"/>
  <c r="K109" i="13"/>
  <c r="U109" i="13" s="1"/>
  <c r="K107" i="13"/>
  <c r="U107" i="13" s="1"/>
  <c r="K105" i="13"/>
  <c r="U105" i="13" s="1"/>
  <c r="K103" i="13"/>
  <c r="U103" i="13" s="1"/>
  <c r="K101" i="13"/>
  <c r="U101" i="13" s="1"/>
  <c r="K99" i="13"/>
  <c r="U99" i="13" s="1"/>
  <c r="K108" i="13"/>
  <c r="U108" i="13" s="1"/>
  <c r="K100" i="13"/>
  <c r="U100" i="13" s="1"/>
  <c r="K106" i="13"/>
  <c r="U106" i="13" s="1"/>
  <c r="K98" i="13"/>
  <c r="U98" i="13" s="1"/>
  <c r="K102" i="13"/>
  <c r="U102" i="13" s="1"/>
  <c r="F91" i="5" a="1"/>
  <c r="K104" i="13"/>
  <c r="U104" i="13" s="1"/>
  <c r="R108" i="13"/>
  <c r="AB108" i="13" s="1"/>
  <c r="R106" i="13"/>
  <c r="AB106" i="13" s="1"/>
  <c r="R104" i="13"/>
  <c r="AB104" i="13" s="1"/>
  <c r="R102" i="13"/>
  <c r="AB102" i="13" s="1"/>
  <c r="R100" i="13"/>
  <c r="AB100" i="13" s="1"/>
  <c r="R98" i="13"/>
  <c r="AB98" i="13" s="1"/>
  <c r="R109" i="13"/>
  <c r="AB109" i="13" s="1"/>
  <c r="R107" i="13"/>
  <c r="AB107" i="13" s="1"/>
  <c r="R105" i="13"/>
  <c r="AB105" i="13" s="1"/>
  <c r="R103" i="13"/>
  <c r="AB103" i="13" s="1"/>
  <c r="R101" i="13"/>
  <c r="AB101" i="13" s="1"/>
  <c r="R99" i="13"/>
  <c r="AB99" i="13" s="1"/>
  <c r="Q96" i="13"/>
  <c r="AA96" i="13" s="1"/>
  <c r="Q94" i="13"/>
  <c r="AA94" i="13" s="1"/>
  <c r="Q92" i="13"/>
  <c r="AA92" i="13" s="1"/>
  <c r="Q90" i="13"/>
  <c r="AA90" i="13" s="1"/>
  <c r="Q88" i="13"/>
  <c r="AA88" i="13" s="1"/>
  <c r="Q86" i="13"/>
  <c r="AA86" i="13" s="1"/>
  <c r="Q95" i="13"/>
  <c r="AA95" i="13" s="1"/>
  <c r="Q87" i="13"/>
  <c r="AA87" i="13" s="1"/>
  <c r="Q93" i="13"/>
  <c r="AA93" i="13" s="1"/>
  <c r="Q97" i="13"/>
  <c r="AA97" i="13" s="1"/>
  <c r="Q89" i="13"/>
  <c r="AA89" i="13" s="1"/>
  <c r="Q91" i="13"/>
  <c r="AA91" i="13" s="1"/>
  <c r="P85" i="13"/>
  <c r="Z85" i="13" s="1"/>
  <c r="P83" i="13"/>
  <c r="Z83" i="13" s="1"/>
  <c r="P81" i="13"/>
  <c r="Z81" i="13" s="1"/>
  <c r="P79" i="13"/>
  <c r="Z79" i="13" s="1"/>
  <c r="P77" i="13"/>
  <c r="Z77" i="13" s="1"/>
  <c r="P75" i="13"/>
  <c r="Z75" i="13" s="1"/>
  <c r="P84" i="13"/>
  <c r="Z84" i="13" s="1"/>
  <c r="P82" i="13"/>
  <c r="Z82" i="13" s="1"/>
  <c r="P80" i="13"/>
  <c r="Z80" i="13" s="1"/>
  <c r="P78" i="13"/>
  <c r="Z78" i="13" s="1"/>
  <c r="P76" i="13"/>
  <c r="Z76" i="13" s="1"/>
  <c r="P74" i="13"/>
  <c r="Z74" i="13" s="1"/>
  <c r="O73" i="13"/>
  <c r="Y73" i="13" s="1"/>
  <c r="O71" i="13"/>
  <c r="Y71" i="13" s="1"/>
  <c r="O69" i="13"/>
  <c r="Y69" i="13" s="1"/>
  <c r="O67" i="13"/>
  <c r="Y67" i="13" s="1"/>
  <c r="O65" i="13"/>
  <c r="Y65" i="13" s="1"/>
  <c r="O63" i="13"/>
  <c r="Y63" i="13" s="1"/>
  <c r="O70" i="13"/>
  <c r="Y70" i="13" s="1"/>
  <c r="O62" i="13"/>
  <c r="Y62" i="13" s="1"/>
  <c r="O68" i="13"/>
  <c r="Y68" i="13" s="1"/>
  <c r="O72" i="13"/>
  <c r="Y72" i="13" s="1"/>
  <c r="O64" i="13"/>
  <c r="Y64" i="13" s="1"/>
  <c r="O66" i="13"/>
  <c r="Y66" i="13" s="1"/>
  <c r="S61" i="13"/>
  <c r="AC61" i="13" s="1"/>
  <c r="S59" i="13"/>
  <c r="AC59" i="13" s="1"/>
  <c r="S57" i="13"/>
  <c r="AC57" i="13" s="1"/>
  <c r="S55" i="13"/>
  <c r="AC55" i="13" s="1"/>
  <c r="S53" i="13"/>
  <c r="AC53" i="13" s="1"/>
  <c r="S51" i="13"/>
  <c r="AC51" i="13" s="1"/>
  <c r="S56" i="13"/>
  <c r="AC56" i="13" s="1"/>
  <c r="S54" i="13"/>
  <c r="AC54" i="13" s="1"/>
  <c r="S58" i="13"/>
  <c r="AC58" i="13" s="1"/>
  <c r="S50" i="13"/>
  <c r="AC50" i="13" s="1"/>
  <c r="S60" i="13"/>
  <c r="AC60" i="13" s="1"/>
  <c r="S52" i="13"/>
  <c r="AC52" i="13" s="1"/>
  <c r="R49" i="13"/>
  <c r="AB49" i="13" s="1"/>
  <c r="R45" i="13"/>
  <c r="R41" i="13"/>
  <c r="R46" i="13"/>
  <c r="R42" i="13"/>
  <c r="R38" i="13"/>
  <c r="R48" i="13"/>
  <c r="AB48" i="13" s="1"/>
  <c r="R44" i="13"/>
  <c r="R40" i="13"/>
  <c r="R47" i="13"/>
  <c r="R43" i="13"/>
  <c r="R39" i="13"/>
  <c r="Q34" i="13"/>
  <c r="Q30" i="13"/>
  <c r="Q26" i="13"/>
  <c r="Q35" i="13"/>
  <c r="Q31" i="13"/>
  <c r="Q27" i="13"/>
  <c r="Q37" i="13"/>
  <c r="Q33" i="13"/>
  <c r="Q29" i="13"/>
  <c r="Q28" i="13"/>
  <c r="Q36" i="13"/>
  <c r="Q32" i="13"/>
  <c r="P23" i="13"/>
  <c r="P19" i="13"/>
  <c r="P15" i="13"/>
  <c r="P24" i="13"/>
  <c r="P20" i="13"/>
  <c r="P16" i="13"/>
  <c r="P22" i="13"/>
  <c r="P18" i="13"/>
  <c r="P14" i="13"/>
  <c r="P17" i="13"/>
  <c r="P21" i="13"/>
  <c r="P25" i="13"/>
  <c r="K12" i="13"/>
  <c r="K8" i="13"/>
  <c r="K4" i="13"/>
  <c r="K13" i="13"/>
  <c r="K9" i="13"/>
  <c r="K5" i="13"/>
  <c r="K11" i="13"/>
  <c r="K7" i="13"/>
  <c r="K3" i="13"/>
  <c r="K2" i="13"/>
  <c r="K10" i="13"/>
  <c r="K6" i="13"/>
  <c r="R13" i="13"/>
  <c r="R9" i="13"/>
  <c r="R5" i="13"/>
  <c r="R10" i="13"/>
  <c r="R6" i="13"/>
  <c r="R2" i="13"/>
  <c r="R12" i="13"/>
  <c r="R8" i="13"/>
  <c r="R4" i="13"/>
  <c r="R3" i="13"/>
  <c r="R11" i="13"/>
  <c r="R7" i="13"/>
  <c r="E242" i="4"/>
  <c r="E240" i="4"/>
  <c r="D150" i="2"/>
  <c r="T45" i="4"/>
  <c r="J84" i="5"/>
  <c r="J86" i="5"/>
  <c r="L55" i="5"/>
  <c r="L47" i="5"/>
  <c r="C45" i="2"/>
  <c r="O45" i="5"/>
  <c r="L56" i="6"/>
  <c r="I217" i="4"/>
  <c r="I215" i="4"/>
  <c r="G217" i="4"/>
  <c r="G215" i="4"/>
  <c r="F217" i="4"/>
  <c r="F215" i="4"/>
  <c r="K242" i="4"/>
  <c r="K240" i="4"/>
  <c r="H86" i="5"/>
  <c r="H84" i="5"/>
  <c r="L59" i="5"/>
  <c r="J241" i="9"/>
  <c r="J243" i="9"/>
  <c r="A317" i="9"/>
  <c r="O133" i="12"/>
  <c r="Y133" i="12" s="1"/>
  <c r="O131" i="12"/>
  <c r="Y131" i="12" s="1"/>
  <c r="O129" i="12"/>
  <c r="Y129" i="12" s="1"/>
  <c r="O127" i="12"/>
  <c r="Y127" i="12" s="1"/>
  <c r="O125" i="12"/>
  <c r="Y125" i="12" s="1"/>
  <c r="O123" i="12"/>
  <c r="Y123" i="12" s="1"/>
  <c r="O132" i="12"/>
  <c r="Y132" i="12" s="1"/>
  <c r="O130" i="12"/>
  <c r="Y130" i="12" s="1"/>
  <c r="O128" i="12"/>
  <c r="Y128" i="12" s="1"/>
  <c r="O126" i="12"/>
  <c r="Y126" i="12" s="1"/>
  <c r="O124" i="12"/>
  <c r="Y124" i="12" s="1"/>
  <c r="O122" i="12"/>
  <c r="Y122" i="12" s="1"/>
  <c r="L96" i="12"/>
  <c r="V96" i="12" s="1"/>
  <c r="L94" i="12"/>
  <c r="V94" i="12" s="1"/>
  <c r="L92" i="12"/>
  <c r="V92" i="12" s="1"/>
  <c r="L90" i="12"/>
  <c r="V90" i="12" s="1"/>
  <c r="L88" i="12"/>
  <c r="V88" i="12" s="1"/>
  <c r="L86" i="12"/>
  <c r="V86" i="12" s="1"/>
  <c r="L95" i="12"/>
  <c r="V95" i="12" s="1"/>
  <c r="L91" i="12"/>
  <c r="V91" i="12" s="1"/>
  <c r="L87" i="12"/>
  <c r="V87" i="12" s="1"/>
  <c r="L97" i="12"/>
  <c r="V97" i="12" s="1"/>
  <c r="L93" i="12"/>
  <c r="V93" i="12" s="1"/>
  <c r="L89" i="12"/>
  <c r="V89" i="12" s="1"/>
  <c r="M60" i="12"/>
  <c r="W60" i="12" s="1"/>
  <c r="M58" i="12"/>
  <c r="W58" i="12" s="1"/>
  <c r="M61" i="12"/>
  <c r="W61" i="12" s="1"/>
  <c r="M59" i="12"/>
  <c r="W59" i="12" s="1"/>
  <c r="M57" i="12"/>
  <c r="W57" i="12" s="1"/>
  <c r="M55" i="12"/>
  <c r="W55" i="12" s="1"/>
  <c r="M53" i="12"/>
  <c r="W53" i="12" s="1"/>
  <c r="M51" i="12"/>
  <c r="W51" i="12" s="1"/>
  <c r="M56" i="12"/>
  <c r="W56" i="12" s="1"/>
  <c r="M54" i="12"/>
  <c r="W54" i="12" s="1"/>
  <c r="M50" i="12"/>
  <c r="W50" i="12" s="1"/>
  <c r="M52" i="12"/>
  <c r="W52" i="12" s="1"/>
  <c r="N23" i="12"/>
  <c r="N19" i="12"/>
  <c r="N15" i="12"/>
  <c r="N24" i="12"/>
  <c r="N20" i="12"/>
  <c r="N16" i="12"/>
  <c r="N22" i="12"/>
  <c r="N18" i="12"/>
  <c r="N14" i="12"/>
  <c r="N17" i="12"/>
  <c r="N25" i="12"/>
  <c r="N21" i="12"/>
  <c r="C86" i="9"/>
  <c r="L65" i="9"/>
  <c r="C84" i="9"/>
  <c r="B339" i="9"/>
  <c r="B11" i="1" s="1"/>
  <c r="B331" i="9"/>
  <c r="B3" i="1" s="1"/>
  <c r="K243" i="9"/>
  <c r="K241" i="9"/>
  <c r="G122" i="9"/>
  <c r="G124" i="9"/>
  <c r="Y169" i="12"/>
  <c r="Y167" i="12"/>
  <c r="Y165" i="12"/>
  <c r="Y163" i="12"/>
  <c r="Y161" i="12"/>
  <c r="Y159" i="12"/>
  <c r="Y168" i="12"/>
  <c r="Y166" i="12"/>
  <c r="Y164" i="12"/>
  <c r="Y162" i="12"/>
  <c r="Y160" i="12"/>
  <c r="Y158" i="12"/>
  <c r="Q144" i="12"/>
  <c r="AA144" i="12" s="1"/>
  <c r="Q142" i="12"/>
  <c r="AA142" i="12" s="1"/>
  <c r="Q140" i="12"/>
  <c r="AA140" i="12" s="1"/>
  <c r="Q138" i="12"/>
  <c r="AA138" i="12" s="1"/>
  <c r="Q136" i="12"/>
  <c r="AA136" i="12" s="1"/>
  <c r="Q134" i="12"/>
  <c r="AA134" i="12" s="1"/>
  <c r="Q145" i="12"/>
  <c r="AA145" i="12" s="1"/>
  <c r="Q143" i="12"/>
  <c r="AA143" i="12" s="1"/>
  <c r="Q141" i="12"/>
  <c r="AA141" i="12" s="1"/>
  <c r="Q139" i="12"/>
  <c r="AA139" i="12" s="1"/>
  <c r="Q137" i="12"/>
  <c r="AA137" i="12" s="1"/>
  <c r="Q135" i="12"/>
  <c r="AA135" i="12" s="1"/>
  <c r="N109" i="12"/>
  <c r="X109" i="12" s="1"/>
  <c r="N107" i="12"/>
  <c r="X107" i="12" s="1"/>
  <c r="N105" i="12"/>
  <c r="X105" i="12" s="1"/>
  <c r="N103" i="12"/>
  <c r="X103" i="12" s="1"/>
  <c r="N101" i="12"/>
  <c r="X101" i="12" s="1"/>
  <c r="N99" i="12"/>
  <c r="X99" i="12" s="1"/>
  <c r="N108" i="12"/>
  <c r="X108" i="12" s="1"/>
  <c r="N104" i="12"/>
  <c r="X104" i="12" s="1"/>
  <c r="N100" i="12"/>
  <c r="X100" i="12" s="1"/>
  <c r="N102" i="12"/>
  <c r="X102" i="12" s="1"/>
  <c r="N106" i="12"/>
  <c r="X106" i="12" s="1"/>
  <c r="N98" i="12"/>
  <c r="X98" i="12" s="1"/>
  <c r="L84" i="12"/>
  <c r="V84" i="12" s="1"/>
  <c r="L82" i="12"/>
  <c r="V82" i="12" s="1"/>
  <c r="L80" i="12"/>
  <c r="V80" i="12" s="1"/>
  <c r="L78" i="12"/>
  <c r="V78" i="12" s="1"/>
  <c r="L76" i="12"/>
  <c r="V76" i="12" s="1"/>
  <c r="L74" i="12"/>
  <c r="V74" i="12" s="1"/>
  <c r="L83" i="12"/>
  <c r="V83" i="12" s="1"/>
  <c r="L79" i="12"/>
  <c r="V79" i="12" s="1"/>
  <c r="L75" i="12"/>
  <c r="V75" i="12" s="1"/>
  <c r="L85" i="12"/>
  <c r="V85" i="12" s="1"/>
  <c r="L81" i="12"/>
  <c r="V81" i="12" s="1"/>
  <c r="L77" i="12"/>
  <c r="V77" i="12" s="1"/>
  <c r="R61" i="12"/>
  <c r="AB61" i="12" s="1"/>
  <c r="R59" i="12"/>
  <c r="AB59" i="12" s="1"/>
  <c r="R60" i="12"/>
  <c r="AB60" i="12" s="1"/>
  <c r="R57" i="12"/>
  <c r="AB57" i="12" s="1"/>
  <c r="R55" i="12"/>
  <c r="AB55" i="12" s="1"/>
  <c r="R53" i="12"/>
  <c r="R51" i="12"/>
  <c r="AB51" i="12" s="1"/>
  <c r="R58" i="12"/>
  <c r="AB58" i="12" s="1"/>
  <c r="R54" i="12"/>
  <c r="R52" i="12"/>
  <c r="AB52" i="12" s="1"/>
  <c r="R50" i="12"/>
  <c r="AB50" i="12" s="1"/>
  <c r="R56" i="12"/>
  <c r="AB56" i="12" s="1"/>
  <c r="P37" i="12"/>
  <c r="P33" i="12"/>
  <c r="P29" i="12"/>
  <c r="P34" i="12"/>
  <c r="P30" i="12"/>
  <c r="P26" i="12"/>
  <c r="P36" i="12"/>
  <c r="P32" i="12"/>
  <c r="P28" i="12"/>
  <c r="P27" i="12"/>
  <c r="P31" i="12"/>
  <c r="P35" i="12"/>
  <c r="K22" i="12"/>
  <c r="K18" i="12"/>
  <c r="K14" i="12"/>
  <c r="K23" i="12"/>
  <c r="K19" i="12"/>
  <c r="K15" i="12"/>
  <c r="K25" i="12"/>
  <c r="K21" i="12"/>
  <c r="K17" i="12"/>
  <c r="K24" i="12"/>
  <c r="K20" i="12"/>
  <c r="K16" i="12"/>
  <c r="B66" i="2"/>
  <c r="P45" i="9"/>
  <c r="D350" i="9"/>
  <c r="B48" i="3" s="1"/>
  <c r="B67" i="3" s="1"/>
  <c r="L268" i="9"/>
  <c r="L266" i="9"/>
  <c r="H241" i="9"/>
  <c r="H243" i="9"/>
  <c r="G218" i="9"/>
  <c r="G216" i="9"/>
  <c r="H122" i="9"/>
  <c r="H124" i="9"/>
  <c r="Z168" i="12"/>
  <c r="Z166" i="12"/>
  <c r="Z164" i="12"/>
  <c r="Z162" i="12"/>
  <c r="Z160" i="12"/>
  <c r="Z158" i="12"/>
  <c r="Z169" i="12"/>
  <c r="Z165" i="12"/>
  <c r="Z161" i="12"/>
  <c r="Z163" i="12"/>
  <c r="Z167" i="12"/>
  <c r="Z159" i="12"/>
  <c r="K157" i="12"/>
  <c r="U157" i="12" s="1"/>
  <c r="K155" i="12"/>
  <c r="U155" i="12" s="1"/>
  <c r="K153" i="12"/>
  <c r="U153" i="12" s="1"/>
  <c r="K151" i="12"/>
  <c r="U151" i="12" s="1"/>
  <c r="K149" i="12"/>
  <c r="U149" i="12" s="1"/>
  <c r="K147" i="12"/>
  <c r="U147" i="12" s="1"/>
  <c r="K156" i="12"/>
  <c r="U156" i="12" s="1"/>
  <c r="K154" i="12"/>
  <c r="U154" i="12" s="1"/>
  <c r="K152" i="12"/>
  <c r="U152" i="12" s="1"/>
  <c r="K150" i="12"/>
  <c r="U150" i="12" s="1"/>
  <c r="K148" i="12"/>
  <c r="U148" i="12" s="1"/>
  <c r="K146" i="12"/>
  <c r="U146" i="12" s="1"/>
  <c r="J91" i="9" a="1"/>
  <c r="M132" i="12"/>
  <c r="W132" i="12" s="1"/>
  <c r="M130" i="12"/>
  <c r="W130" i="12" s="1"/>
  <c r="M128" i="12"/>
  <c r="W128" i="12" s="1"/>
  <c r="M126" i="12"/>
  <c r="W126" i="12" s="1"/>
  <c r="M124" i="12"/>
  <c r="W124" i="12" s="1"/>
  <c r="M122" i="12"/>
  <c r="W122" i="12" s="1"/>
  <c r="M133" i="12"/>
  <c r="W133" i="12" s="1"/>
  <c r="M131" i="12"/>
  <c r="W131" i="12" s="1"/>
  <c r="M129" i="12"/>
  <c r="W129" i="12" s="1"/>
  <c r="M127" i="12"/>
  <c r="W127" i="12" s="1"/>
  <c r="M125" i="12"/>
  <c r="W125" i="12" s="1"/>
  <c r="M123" i="12"/>
  <c r="W123" i="12" s="1"/>
  <c r="O109" i="12"/>
  <c r="Y109" i="12" s="1"/>
  <c r="O107" i="12"/>
  <c r="Y107" i="12" s="1"/>
  <c r="O105" i="12"/>
  <c r="Y105" i="12" s="1"/>
  <c r="O103" i="12"/>
  <c r="Y103" i="12" s="1"/>
  <c r="O101" i="12"/>
  <c r="Y101" i="12" s="1"/>
  <c r="O99" i="12"/>
  <c r="Y99" i="12" s="1"/>
  <c r="O108" i="12"/>
  <c r="Y108" i="12" s="1"/>
  <c r="O106" i="12"/>
  <c r="Y106" i="12" s="1"/>
  <c r="O104" i="12"/>
  <c r="Y104" i="12" s="1"/>
  <c r="O102" i="12"/>
  <c r="Y102" i="12" s="1"/>
  <c r="O100" i="12"/>
  <c r="Y100" i="12" s="1"/>
  <c r="O98" i="12"/>
  <c r="Y98" i="12" s="1"/>
  <c r="Q84" i="12"/>
  <c r="AA84" i="12" s="1"/>
  <c r="Q82" i="12"/>
  <c r="AA82" i="12" s="1"/>
  <c r="Q80" i="12"/>
  <c r="AA80" i="12" s="1"/>
  <c r="Q78" i="12"/>
  <c r="AA78" i="12" s="1"/>
  <c r="Q76" i="12"/>
  <c r="AA76" i="12" s="1"/>
  <c r="Q74" i="12"/>
  <c r="AA74" i="12" s="1"/>
  <c r="Q85" i="12"/>
  <c r="AA85" i="12" s="1"/>
  <c r="Q83" i="12"/>
  <c r="AA83" i="12" s="1"/>
  <c r="Q81" i="12"/>
  <c r="AA81" i="12" s="1"/>
  <c r="Q79" i="12"/>
  <c r="AA79" i="12" s="1"/>
  <c r="Q77" i="12"/>
  <c r="AA77" i="12" s="1"/>
  <c r="Q75" i="12"/>
  <c r="AA75" i="12" s="1"/>
  <c r="S61" i="12"/>
  <c r="AC61" i="12" s="1"/>
  <c r="S59" i="12"/>
  <c r="AC59" i="12" s="1"/>
  <c r="S60" i="12"/>
  <c r="AC60" i="12" s="1"/>
  <c r="S58" i="12"/>
  <c r="AC58" i="12" s="1"/>
  <c r="S56" i="12"/>
  <c r="AC56" i="12" s="1"/>
  <c r="S54" i="12"/>
  <c r="AC54" i="12" s="1"/>
  <c r="S52" i="12"/>
  <c r="AC52" i="12" s="1"/>
  <c r="S50" i="12"/>
  <c r="AC50" i="12" s="1"/>
  <c r="S57" i="12"/>
  <c r="AC57" i="12" s="1"/>
  <c r="S51" i="12"/>
  <c r="AC51" i="12" s="1"/>
  <c r="S53" i="12"/>
  <c r="AC53" i="12" s="1"/>
  <c r="S55" i="12"/>
  <c r="AC55" i="12" s="1"/>
  <c r="N121" i="12"/>
  <c r="X121" i="12" s="1"/>
  <c r="N119" i="12"/>
  <c r="X119" i="12" s="1"/>
  <c r="N117" i="12"/>
  <c r="X117" i="12" s="1"/>
  <c r="N115" i="12"/>
  <c r="X115" i="12" s="1"/>
  <c r="N113" i="12"/>
  <c r="X113" i="12" s="1"/>
  <c r="N111" i="12"/>
  <c r="X111" i="12" s="1"/>
  <c r="N120" i="12"/>
  <c r="X120" i="12" s="1"/>
  <c r="N116" i="12"/>
  <c r="X116" i="12" s="1"/>
  <c r="N112" i="12"/>
  <c r="X112" i="12" s="1"/>
  <c r="N47" i="12"/>
  <c r="N43" i="12"/>
  <c r="N39" i="12"/>
  <c r="N48" i="12"/>
  <c r="X48" i="12" s="1"/>
  <c r="N44" i="12"/>
  <c r="N40" i="12"/>
  <c r="N46" i="12"/>
  <c r="N42" i="12"/>
  <c r="N38" i="12"/>
  <c r="N45" i="12"/>
  <c r="N118" i="12"/>
  <c r="X118" i="12" s="1"/>
  <c r="N110" i="12"/>
  <c r="X110" i="12" s="1"/>
  <c r="N49" i="12"/>
  <c r="X49" i="12" s="1"/>
  <c r="N114" i="12"/>
  <c r="X114" i="12" s="1"/>
  <c r="N41" i="12"/>
  <c r="L25" i="12"/>
  <c r="L21" i="12"/>
  <c r="L17" i="12"/>
  <c r="L22" i="12"/>
  <c r="L18" i="12"/>
  <c r="L14" i="12"/>
  <c r="L24" i="12"/>
  <c r="L20" i="12"/>
  <c r="L16" i="12"/>
  <c r="L15" i="12"/>
  <c r="L19" i="12"/>
  <c r="L23" i="12"/>
  <c r="E84" i="9"/>
  <c r="E86" i="9"/>
  <c r="B344" i="9"/>
  <c r="B16" i="1" s="1"/>
  <c r="B336" i="9"/>
  <c r="B8" i="1" s="1"/>
  <c r="D34" i="3"/>
  <c r="F35" i="3"/>
  <c r="F31" i="3"/>
  <c r="G39" i="3"/>
  <c r="F27" i="3"/>
  <c r="G37" i="3"/>
  <c r="D123" i="7"/>
  <c r="F36" i="3"/>
  <c r="F30" i="3"/>
  <c r="D26" i="3"/>
  <c r="D215" i="8"/>
  <c r="D30" i="3"/>
  <c r="G123" i="5"/>
  <c r="I123" i="6"/>
  <c r="F123" i="6"/>
  <c r="C30" i="3"/>
  <c r="B37" i="3"/>
  <c r="B27" i="3"/>
  <c r="C335" i="9"/>
  <c r="B27" i="1" s="1"/>
  <c r="C333" i="9"/>
  <c r="B25" i="1" s="1"/>
  <c r="F123" i="9"/>
  <c r="I240" i="4"/>
  <c r="C340" i="9"/>
  <c r="B32" i="1" s="1"/>
  <c r="C332" i="9"/>
  <c r="B24" i="1" s="1"/>
  <c r="I124" i="5"/>
  <c r="B34" i="3"/>
  <c r="I241" i="9"/>
  <c r="J122" i="9"/>
  <c r="G8" i="2"/>
  <c r="L50" i="8"/>
  <c r="G45" i="2"/>
  <c r="O45" i="8"/>
  <c r="I215" i="7"/>
  <c r="I217" i="7"/>
  <c r="F18" i="2"/>
  <c r="K84" i="21"/>
  <c r="K86" i="21"/>
  <c r="H86" i="21"/>
  <c r="H84" i="21"/>
  <c r="E330" i="21"/>
  <c r="E217" i="8"/>
  <c r="E215" i="8"/>
  <c r="C217" i="8"/>
  <c r="C215" i="8"/>
  <c r="L197" i="8"/>
  <c r="H242" i="8"/>
  <c r="H240" i="8"/>
  <c r="G242" i="8"/>
  <c r="G240" i="8"/>
  <c r="D122" i="8"/>
  <c r="D124" i="8"/>
  <c r="F124" i="8"/>
  <c r="F122" i="8"/>
  <c r="G171" i="2"/>
  <c r="U45" i="8"/>
  <c r="J84" i="8"/>
  <c r="J86" i="8"/>
  <c r="G86" i="8"/>
  <c r="G84" i="8"/>
  <c r="E171" i="2"/>
  <c r="U45" i="6"/>
  <c r="E129" i="2"/>
  <c r="S45" i="6"/>
  <c r="E24" i="2"/>
  <c r="N45" i="6"/>
  <c r="K124" i="6"/>
  <c r="K122" i="6"/>
  <c r="F5" i="3"/>
  <c r="F5" i="2"/>
  <c r="L47" i="7"/>
  <c r="C216" i="7"/>
  <c r="H217" i="7"/>
  <c r="H215" i="7"/>
  <c r="L222" i="6"/>
  <c r="F9" i="2"/>
  <c r="L51" i="7"/>
  <c r="J84" i="7"/>
  <c r="J86" i="7"/>
  <c r="J85" i="7"/>
  <c r="G86" i="7"/>
  <c r="G84" i="7"/>
  <c r="D122" i="5"/>
  <c r="D124" i="5"/>
  <c r="O145" i="13"/>
  <c r="Y145" i="13" s="1"/>
  <c r="O143" i="13"/>
  <c r="Y143" i="13" s="1"/>
  <c r="O141" i="13"/>
  <c r="Y141" i="13" s="1"/>
  <c r="O139" i="13"/>
  <c r="Y139" i="13" s="1"/>
  <c r="O137" i="13"/>
  <c r="Y137" i="13" s="1"/>
  <c r="O135" i="13"/>
  <c r="Y135" i="13" s="1"/>
  <c r="O142" i="13"/>
  <c r="Y142" i="13" s="1"/>
  <c r="O134" i="13"/>
  <c r="Y134" i="13" s="1"/>
  <c r="O140" i="13"/>
  <c r="Y140" i="13" s="1"/>
  <c r="O144" i="13"/>
  <c r="Y144" i="13" s="1"/>
  <c r="O136" i="13"/>
  <c r="Y136" i="13" s="1"/>
  <c r="O138" i="13"/>
  <c r="Y138" i="13" s="1"/>
  <c r="S97" i="13"/>
  <c r="AC97" i="13" s="1"/>
  <c r="S95" i="13"/>
  <c r="AC95" i="13" s="1"/>
  <c r="S93" i="13"/>
  <c r="AC93" i="13" s="1"/>
  <c r="S91" i="13"/>
  <c r="AC91" i="13" s="1"/>
  <c r="S89" i="13"/>
  <c r="AC89" i="13" s="1"/>
  <c r="S87" i="13"/>
  <c r="AC87" i="13" s="1"/>
  <c r="S96" i="13"/>
  <c r="AC96" i="13" s="1"/>
  <c r="S88" i="13"/>
  <c r="AC88" i="13" s="1"/>
  <c r="S94" i="13"/>
  <c r="AC94" i="13" s="1"/>
  <c r="S86" i="13"/>
  <c r="AC86" i="13" s="1"/>
  <c r="S90" i="13"/>
  <c r="AC90" i="13" s="1"/>
  <c r="S92" i="13"/>
  <c r="AC92" i="13" s="1"/>
  <c r="L61" i="13"/>
  <c r="V61" i="13" s="1"/>
  <c r="L59" i="13"/>
  <c r="V59" i="13" s="1"/>
  <c r="L57" i="13"/>
  <c r="V57" i="13" s="1"/>
  <c r="L55" i="13"/>
  <c r="V55" i="13" s="1"/>
  <c r="L53" i="13"/>
  <c r="V53" i="13" s="1"/>
  <c r="L51" i="13"/>
  <c r="V51" i="13" s="1"/>
  <c r="L60" i="13"/>
  <c r="V60" i="13" s="1"/>
  <c r="L58" i="13"/>
  <c r="V58" i="13" s="1"/>
  <c r="L56" i="13"/>
  <c r="V56" i="13" s="1"/>
  <c r="L54" i="13"/>
  <c r="V54" i="13" s="1"/>
  <c r="L52" i="13"/>
  <c r="V52" i="13" s="1"/>
  <c r="L50" i="13"/>
  <c r="V50" i="13" s="1"/>
  <c r="P11" i="13"/>
  <c r="P7" i="13"/>
  <c r="P3" i="13"/>
  <c r="P12" i="13"/>
  <c r="P8" i="13"/>
  <c r="P4" i="13"/>
  <c r="P10" i="13"/>
  <c r="P6" i="13"/>
  <c r="P2" i="13"/>
  <c r="P5" i="13"/>
  <c r="P13" i="13"/>
  <c r="P9" i="13"/>
  <c r="L53" i="5"/>
  <c r="D3" i="2"/>
  <c r="B333" i="4"/>
  <c r="D2" i="1" s="1"/>
  <c r="M45" i="4"/>
  <c r="H122" i="4"/>
  <c r="H124" i="4"/>
  <c r="J124" i="4"/>
  <c r="J122" i="4"/>
  <c r="E124" i="4"/>
  <c r="E122" i="4"/>
  <c r="C124" i="5"/>
  <c r="L103" i="5"/>
  <c r="C334" i="5" s="1"/>
  <c r="C22" i="1" s="1"/>
  <c r="C122" i="5"/>
  <c r="J124" i="5"/>
  <c r="J122" i="5"/>
  <c r="P145" i="13"/>
  <c r="Z145" i="13" s="1"/>
  <c r="P143" i="13"/>
  <c r="Z143" i="13" s="1"/>
  <c r="P141" i="13"/>
  <c r="Z141" i="13" s="1"/>
  <c r="P139" i="13"/>
  <c r="Z139" i="13" s="1"/>
  <c r="P137" i="13"/>
  <c r="Z137" i="13" s="1"/>
  <c r="P135" i="13"/>
  <c r="Z135" i="13" s="1"/>
  <c r="P144" i="13"/>
  <c r="Z144" i="13" s="1"/>
  <c r="P142" i="13"/>
  <c r="Z142" i="13" s="1"/>
  <c r="P140" i="13"/>
  <c r="Z140" i="13" s="1"/>
  <c r="P138" i="13"/>
  <c r="Z138" i="13" s="1"/>
  <c r="P136" i="13"/>
  <c r="Z136" i="13" s="1"/>
  <c r="P134" i="13"/>
  <c r="Z134" i="13" s="1"/>
  <c r="Q108" i="13"/>
  <c r="AA108" i="13" s="1"/>
  <c r="Q106" i="13"/>
  <c r="AA106" i="13" s="1"/>
  <c r="Q104" i="13"/>
  <c r="AA104" i="13" s="1"/>
  <c r="Q102" i="13"/>
  <c r="AA102" i="13" s="1"/>
  <c r="Q100" i="13"/>
  <c r="AA100" i="13" s="1"/>
  <c r="Q98" i="13"/>
  <c r="AA98" i="13" s="1"/>
  <c r="Q103" i="13"/>
  <c r="AA103" i="13" s="1"/>
  <c r="Q109" i="13"/>
  <c r="AA109" i="13" s="1"/>
  <c r="Q101" i="13"/>
  <c r="AA101" i="13" s="1"/>
  <c r="Q105" i="13"/>
  <c r="AA105" i="13" s="1"/>
  <c r="Q107" i="13"/>
  <c r="AA107" i="13" s="1"/>
  <c r="Q99" i="13"/>
  <c r="AA99" i="13" s="1"/>
  <c r="M60" i="13"/>
  <c r="W60" i="13" s="1"/>
  <c r="M58" i="13"/>
  <c r="W58" i="13" s="1"/>
  <c r="M56" i="13"/>
  <c r="W56" i="13" s="1"/>
  <c r="M54" i="13"/>
  <c r="W54" i="13" s="1"/>
  <c r="M52" i="13"/>
  <c r="W52" i="13" s="1"/>
  <c r="M50" i="13"/>
  <c r="W50" i="13" s="1"/>
  <c r="M61" i="13"/>
  <c r="W61" i="13" s="1"/>
  <c r="M53" i="13"/>
  <c r="W53" i="13" s="1"/>
  <c r="M59" i="13"/>
  <c r="W59" i="13" s="1"/>
  <c r="M51" i="13"/>
  <c r="W51" i="13" s="1"/>
  <c r="M55" i="13"/>
  <c r="W55" i="13" s="1"/>
  <c r="M57" i="13"/>
  <c r="W57" i="13" s="1"/>
  <c r="N25" i="13"/>
  <c r="N21" i="13"/>
  <c r="N17" i="13"/>
  <c r="N22" i="13"/>
  <c r="N18" i="13"/>
  <c r="N14" i="13"/>
  <c r="N24" i="13"/>
  <c r="N20" i="13"/>
  <c r="N16" i="13"/>
  <c r="N19" i="13"/>
  <c r="N23" i="13"/>
  <c r="N15" i="13"/>
  <c r="D354" i="5"/>
  <c r="C48" i="3" s="1"/>
  <c r="L267" i="5"/>
  <c r="L265" i="5"/>
  <c r="I85" i="5"/>
  <c r="Z169" i="13"/>
  <c r="Z167" i="13"/>
  <c r="Z165" i="13"/>
  <c r="Z163" i="13"/>
  <c r="Z161" i="13"/>
  <c r="Z159" i="13"/>
  <c r="Z168" i="13"/>
  <c r="Z166" i="13"/>
  <c r="Z164" i="13"/>
  <c r="Z162" i="13"/>
  <c r="Z160" i="13"/>
  <c r="Z158" i="13"/>
  <c r="K157" i="13"/>
  <c r="U157" i="13" s="1"/>
  <c r="K155" i="13"/>
  <c r="U155" i="13" s="1"/>
  <c r="K153" i="13"/>
  <c r="U153" i="13" s="1"/>
  <c r="K151" i="13"/>
  <c r="U151" i="13" s="1"/>
  <c r="K149" i="13"/>
  <c r="U149" i="13" s="1"/>
  <c r="AE149" i="13" s="1"/>
  <c r="C149" i="11" s="1"/>
  <c r="K147" i="13"/>
  <c r="U147" i="13" s="1"/>
  <c r="K156" i="13"/>
  <c r="U156" i="13" s="1"/>
  <c r="K148" i="13"/>
  <c r="U148" i="13" s="1"/>
  <c r="K154" i="13"/>
  <c r="U154" i="13" s="1"/>
  <c r="K146" i="13"/>
  <c r="U146" i="13" s="1"/>
  <c r="K150" i="13"/>
  <c r="U150" i="13" s="1"/>
  <c r="K152" i="13"/>
  <c r="U152" i="13" s="1"/>
  <c r="H91" i="5" a="1"/>
  <c r="AB156" i="13"/>
  <c r="AB154" i="13"/>
  <c r="AB152" i="13"/>
  <c r="AB150" i="13"/>
  <c r="AB148" i="13"/>
  <c r="AB146" i="13"/>
  <c r="AB157" i="13"/>
  <c r="AB155" i="13"/>
  <c r="AB153" i="13"/>
  <c r="AB151" i="13"/>
  <c r="AB149" i="13"/>
  <c r="AB147" i="13"/>
  <c r="Q144" i="13"/>
  <c r="AA144" i="13" s="1"/>
  <c r="Q142" i="13"/>
  <c r="AA142" i="13" s="1"/>
  <c r="Q140" i="13"/>
  <c r="AA140" i="13" s="1"/>
  <c r="Q138" i="13"/>
  <c r="AA138" i="13" s="1"/>
  <c r="Q136" i="13"/>
  <c r="AA136" i="13" s="1"/>
  <c r="Q134" i="13"/>
  <c r="AA134" i="13" s="1"/>
  <c r="Q143" i="13"/>
  <c r="AA143" i="13" s="1"/>
  <c r="Q135" i="13"/>
  <c r="AA135" i="13" s="1"/>
  <c r="Q141" i="13"/>
  <c r="AA141" i="13" s="1"/>
  <c r="Q145" i="13"/>
  <c r="AA145" i="13" s="1"/>
  <c r="Q137" i="13"/>
  <c r="AA137" i="13" s="1"/>
  <c r="Q139" i="13"/>
  <c r="AA139" i="13" s="1"/>
  <c r="P133" i="13"/>
  <c r="Z133" i="13" s="1"/>
  <c r="P131" i="13"/>
  <c r="Z131" i="13" s="1"/>
  <c r="P129" i="13"/>
  <c r="Z129" i="13" s="1"/>
  <c r="P127" i="13"/>
  <c r="Z127" i="13" s="1"/>
  <c r="P125" i="13"/>
  <c r="Z125" i="13" s="1"/>
  <c r="P123" i="13"/>
  <c r="Z123" i="13" s="1"/>
  <c r="P132" i="13"/>
  <c r="Z132" i="13" s="1"/>
  <c r="P130" i="13"/>
  <c r="Z130" i="13" s="1"/>
  <c r="P128" i="13"/>
  <c r="Z128" i="13" s="1"/>
  <c r="P126" i="13"/>
  <c r="Z126" i="13" s="1"/>
  <c r="P124" i="13"/>
  <c r="Z124" i="13" s="1"/>
  <c r="P122" i="13"/>
  <c r="Z122" i="13" s="1"/>
  <c r="O121" i="13"/>
  <c r="Y121" i="13" s="1"/>
  <c r="O119" i="13"/>
  <c r="Y119" i="13" s="1"/>
  <c r="O117" i="13"/>
  <c r="Y117" i="13" s="1"/>
  <c r="O115" i="13"/>
  <c r="Y115" i="13" s="1"/>
  <c r="O113" i="13"/>
  <c r="Y113" i="13" s="1"/>
  <c r="O111" i="13"/>
  <c r="Y111" i="13" s="1"/>
  <c r="O118" i="13"/>
  <c r="Y118" i="13" s="1"/>
  <c r="O110" i="13"/>
  <c r="Y110" i="13" s="1"/>
  <c r="O116" i="13"/>
  <c r="Y116" i="13" s="1"/>
  <c r="O120" i="13"/>
  <c r="Y120" i="13" s="1"/>
  <c r="O112" i="13"/>
  <c r="Y112" i="13" s="1"/>
  <c r="O114" i="13"/>
  <c r="Y114" i="13" s="1"/>
  <c r="S109" i="13"/>
  <c r="AC109" i="13" s="1"/>
  <c r="S107" i="13"/>
  <c r="AC107" i="13" s="1"/>
  <c r="S105" i="13"/>
  <c r="AC105" i="13" s="1"/>
  <c r="S103" i="13"/>
  <c r="AC103" i="13" s="1"/>
  <c r="S101" i="13"/>
  <c r="AC101" i="13" s="1"/>
  <c r="S99" i="13"/>
  <c r="AC99" i="13" s="1"/>
  <c r="S104" i="13"/>
  <c r="AC104" i="13" s="1"/>
  <c r="S102" i="13"/>
  <c r="AC102" i="13" s="1"/>
  <c r="S106" i="13"/>
  <c r="AC106" i="13" s="1"/>
  <c r="S98" i="13"/>
  <c r="AC98" i="13" s="1"/>
  <c r="S100" i="13"/>
  <c r="AC100" i="13" s="1"/>
  <c r="S108" i="13"/>
  <c r="AC108" i="13" s="1"/>
  <c r="R96" i="13"/>
  <c r="AB96" i="13" s="1"/>
  <c r="R94" i="13"/>
  <c r="AB94" i="13" s="1"/>
  <c r="R92" i="13"/>
  <c r="AB92" i="13" s="1"/>
  <c r="R90" i="13"/>
  <c r="AB90" i="13" s="1"/>
  <c r="R88" i="13"/>
  <c r="AB88" i="13" s="1"/>
  <c r="R86" i="13"/>
  <c r="AB86" i="13" s="1"/>
  <c r="R97" i="13"/>
  <c r="AB97" i="13" s="1"/>
  <c r="R95" i="13"/>
  <c r="AB95" i="13" s="1"/>
  <c r="R93" i="13"/>
  <c r="AB93" i="13" s="1"/>
  <c r="R91" i="13"/>
  <c r="AB91" i="13" s="1"/>
  <c r="R89" i="13"/>
  <c r="AB89" i="13" s="1"/>
  <c r="R87" i="13"/>
  <c r="AB87" i="13" s="1"/>
  <c r="Q84" i="13"/>
  <c r="AA84" i="13" s="1"/>
  <c r="Q82" i="13"/>
  <c r="AA82" i="13" s="1"/>
  <c r="Q80" i="13"/>
  <c r="AA80" i="13" s="1"/>
  <c r="Q78" i="13"/>
  <c r="AA78" i="13" s="1"/>
  <c r="Q76" i="13"/>
  <c r="AA76" i="13" s="1"/>
  <c r="Q74" i="13"/>
  <c r="AA74" i="13" s="1"/>
  <c r="Q79" i="13"/>
  <c r="AA79" i="13" s="1"/>
  <c r="Q85" i="13"/>
  <c r="AA85" i="13" s="1"/>
  <c r="Q77" i="13"/>
  <c r="AA77" i="13" s="1"/>
  <c r="Q81" i="13"/>
  <c r="AA81" i="13" s="1"/>
  <c r="Q75" i="13"/>
  <c r="AA75" i="13" s="1"/>
  <c r="Q83" i="13"/>
  <c r="AA83" i="13" s="1"/>
  <c r="P73" i="13"/>
  <c r="Z73" i="13" s="1"/>
  <c r="P71" i="13"/>
  <c r="Z71" i="13" s="1"/>
  <c r="P69" i="13"/>
  <c r="Z69" i="13" s="1"/>
  <c r="P67" i="13"/>
  <c r="Z67" i="13" s="1"/>
  <c r="P65" i="13"/>
  <c r="Z65" i="13" s="1"/>
  <c r="P63" i="13"/>
  <c r="Z63" i="13" s="1"/>
  <c r="P72" i="13"/>
  <c r="Z72" i="13" s="1"/>
  <c r="P70" i="13"/>
  <c r="Z70" i="13" s="1"/>
  <c r="P68" i="13"/>
  <c r="Z68" i="13" s="1"/>
  <c r="P66" i="13"/>
  <c r="Z66" i="13" s="1"/>
  <c r="P64" i="13"/>
  <c r="Z64" i="13" s="1"/>
  <c r="P62" i="13"/>
  <c r="Z62" i="13" s="1"/>
  <c r="K61" i="13"/>
  <c r="U61" i="13" s="1"/>
  <c r="K59" i="13"/>
  <c r="U59" i="13" s="1"/>
  <c r="K57" i="13"/>
  <c r="U57" i="13" s="1"/>
  <c r="K55" i="13"/>
  <c r="U55" i="13" s="1"/>
  <c r="K53" i="13"/>
  <c r="U53" i="13" s="1"/>
  <c r="K51" i="13"/>
  <c r="U51" i="13" s="1"/>
  <c r="K60" i="13"/>
  <c r="U60" i="13" s="1"/>
  <c r="K52" i="13"/>
  <c r="U52" i="13" s="1"/>
  <c r="K58" i="13"/>
  <c r="U58" i="13" s="1"/>
  <c r="K50" i="13"/>
  <c r="U50" i="13" s="1"/>
  <c r="K54" i="13"/>
  <c r="U54" i="13" s="1"/>
  <c r="K56" i="13"/>
  <c r="U56" i="13" s="1"/>
  <c r="R60" i="13"/>
  <c r="AB60" i="13" s="1"/>
  <c r="R58" i="13"/>
  <c r="AB58" i="13" s="1"/>
  <c r="R56" i="13"/>
  <c r="AB56" i="13" s="1"/>
  <c r="R54" i="13"/>
  <c r="AB54" i="13" s="1"/>
  <c r="R52" i="13"/>
  <c r="AB52" i="13" s="1"/>
  <c r="R50" i="13"/>
  <c r="AB50" i="13" s="1"/>
  <c r="R61" i="13"/>
  <c r="AB61" i="13" s="1"/>
  <c r="R59" i="13"/>
  <c r="AB59" i="13" s="1"/>
  <c r="R57" i="13"/>
  <c r="AB57" i="13" s="1"/>
  <c r="R55" i="13"/>
  <c r="AB55" i="13" s="1"/>
  <c r="R53" i="13"/>
  <c r="AB53" i="13" s="1"/>
  <c r="R51" i="13"/>
  <c r="AB51" i="13" s="1"/>
  <c r="Q46" i="13"/>
  <c r="Q42" i="13"/>
  <c r="Q38" i="13"/>
  <c r="Q47" i="13"/>
  <c r="Q43" i="13"/>
  <c r="Q39" i="13"/>
  <c r="Q49" i="13"/>
  <c r="Q45" i="13"/>
  <c r="Q41" i="13"/>
  <c r="Q40" i="13"/>
  <c r="Q44" i="13"/>
  <c r="Q48" i="13"/>
  <c r="AA48" i="13" s="1"/>
  <c r="P35" i="13"/>
  <c r="P31" i="13"/>
  <c r="P27" i="13"/>
  <c r="P36" i="13"/>
  <c r="P32" i="13"/>
  <c r="P28" i="13"/>
  <c r="P34" i="13"/>
  <c r="P30" i="13"/>
  <c r="P26" i="13"/>
  <c r="P33" i="13"/>
  <c r="P37" i="13"/>
  <c r="P29" i="13"/>
  <c r="O24" i="13"/>
  <c r="O20" i="13"/>
  <c r="O16" i="13"/>
  <c r="O25" i="13"/>
  <c r="O21" i="13"/>
  <c r="O17" i="13"/>
  <c r="O23" i="13"/>
  <c r="O19" i="13"/>
  <c r="O15" i="13"/>
  <c r="O14" i="13"/>
  <c r="O22" i="13"/>
  <c r="O18" i="13"/>
  <c r="S12" i="13"/>
  <c r="S8" i="13"/>
  <c r="S4" i="13"/>
  <c r="S13" i="13"/>
  <c r="S9" i="13"/>
  <c r="S5" i="13"/>
  <c r="S11" i="13"/>
  <c r="S7" i="13"/>
  <c r="S3" i="13"/>
  <c r="S6" i="13"/>
  <c r="S10" i="13"/>
  <c r="S2" i="13"/>
  <c r="C125" i="2"/>
  <c r="R62" i="5"/>
  <c r="L62" i="5"/>
  <c r="K145" i="13"/>
  <c r="U145" i="13" s="1"/>
  <c r="K143" i="13"/>
  <c r="U143" i="13" s="1"/>
  <c r="K141" i="13"/>
  <c r="U141" i="13" s="1"/>
  <c r="K139" i="13"/>
  <c r="U139" i="13" s="1"/>
  <c r="K137" i="13"/>
  <c r="U137" i="13" s="1"/>
  <c r="K135" i="13"/>
  <c r="U135" i="13" s="1"/>
  <c r="K140" i="13"/>
  <c r="U140" i="13" s="1"/>
  <c r="K138" i="13"/>
  <c r="U138" i="13" s="1"/>
  <c r="K142" i="13"/>
  <c r="U142" i="13" s="1"/>
  <c r="K134" i="13"/>
  <c r="U134" i="13" s="1"/>
  <c r="K144" i="13"/>
  <c r="U144" i="13" s="1"/>
  <c r="K136" i="13"/>
  <c r="U136" i="13" s="1"/>
  <c r="L62" i="6"/>
  <c r="L330" i="6"/>
  <c r="J240" i="4"/>
  <c r="J242" i="4"/>
  <c r="D242" i="4"/>
  <c r="D240" i="4"/>
  <c r="L222" i="4"/>
  <c r="C242" i="4"/>
  <c r="C240" i="4"/>
  <c r="I86" i="5"/>
  <c r="I84" i="5"/>
  <c r="C150" i="2"/>
  <c r="T45" i="5"/>
  <c r="E243" i="9"/>
  <c r="E241" i="9"/>
  <c r="D218" i="9"/>
  <c r="D216" i="9"/>
  <c r="C241" i="4"/>
  <c r="E218" i="9"/>
  <c r="E216" i="9"/>
  <c r="G85" i="9"/>
  <c r="K85" i="12"/>
  <c r="U85" i="12" s="1"/>
  <c r="K83" i="12"/>
  <c r="U83" i="12" s="1"/>
  <c r="K81" i="12"/>
  <c r="U81" i="12" s="1"/>
  <c r="K79" i="12"/>
  <c r="U79" i="12" s="1"/>
  <c r="K77" i="12"/>
  <c r="U77" i="12" s="1"/>
  <c r="K75" i="12"/>
  <c r="U75" i="12" s="1"/>
  <c r="K84" i="12"/>
  <c r="U84" i="12" s="1"/>
  <c r="K82" i="12"/>
  <c r="U82" i="12" s="1"/>
  <c r="K80" i="12"/>
  <c r="U80" i="12" s="1"/>
  <c r="K78" i="12"/>
  <c r="U78" i="12" s="1"/>
  <c r="K76" i="12"/>
  <c r="U76" i="12" s="1"/>
  <c r="K74" i="12"/>
  <c r="U74" i="12" s="1"/>
  <c r="F91" i="9" a="1"/>
  <c r="O34" i="12"/>
  <c r="O30" i="12"/>
  <c r="O26" i="12"/>
  <c r="O35" i="12"/>
  <c r="O31" i="12"/>
  <c r="O27" i="12"/>
  <c r="O37" i="12"/>
  <c r="O33" i="12"/>
  <c r="O29" i="12"/>
  <c r="O36" i="12"/>
  <c r="O32" i="12"/>
  <c r="O28" i="12"/>
  <c r="B343" i="9"/>
  <c r="B15" i="1" s="1"/>
  <c r="B335" i="9"/>
  <c r="B7" i="1" s="1"/>
  <c r="B45" i="2"/>
  <c r="O45" i="9"/>
  <c r="C243" i="9"/>
  <c r="C241" i="9"/>
  <c r="L223" i="9"/>
  <c r="F218" i="9"/>
  <c r="F216" i="9"/>
  <c r="D85" i="9"/>
  <c r="AB157" i="12"/>
  <c r="AB155" i="12"/>
  <c r="AB153" i="12"/>
  <c r="AB151" i="12"/>
  <c r="AB149" i="12"/>
  <c r="AB147" i="12"/>
  <c r="AB156" i="12"/>
  <c r="AB152" i="12"/>
  <c r="AB148" i="12"/>
  <c r="AB154" i="12"/>
  <c r="AB150" i="12"/>
  <c r="AB146" i="12"/>
  <c r="P132" i="12"/>
  <c r="Z132" i="12" s="1"/>
  <c r="P130" i="12"/>
  <c r="Z130" i="12" s="1"/>
  <c r="P128" i="12"/>
  <c r="Z128" i="12" s="1"/>
  <c r="P126" i="12"/>
  <c r="Z126" i="12" s="1"/>
  <c r="P124" i="12"/>
  <c r="Z124" i="12" s="1"/>
  <c r="P122" i="12"/>
  <c r="Z122" i="12" s="1"/>
  <c r="P133" i="12"/>
  <c r="Z133" i="12" s="1"/>
  <c r="P129" i="12"/>
  <c r="Z129" i="12" s="1"/>
  <c r="P125" i="12"/>
  <c r="Z125" i="12" s="1"/>
  <c r="P131" i="12"/>
  <c r="Z131" i="12" s="1"/>
  <c r="P123" i="12"/>
  <c r="Z123" i="12" s="1"/>
  <c r="P127" i="12"/>
  <c r="Z127" i="12" s="1"/>
  <c r="K121" i="12"/>
  <c r="U121" i="12" s="1"/>
  <c r="K119" i="12"/>
  <c r="U119" i="12" s="1"/>
  <c r="K117" i="12"/>
  <c r="U117" i="12" s="1"/>
  <c r="K115" i="12"/>
  <c r="U115" i="12" s="1"/>
  <c r="K113" i="12"/>
  <c r="U113" i="12" s="1"/>
  <c r="K111" i="12"/>
  <c r="U111" i="12" s="1"/>
  <c r="K120" i="12"/>
  <c r="U120" i="12" s="1"/>
  <c r="K118" i="12"/>
  <c r="U118" i="12" s="1"/>
  <c r="K116" i="12"/>
  <c r="U116" i="12" s="1"/>
  <c r="K114" i="12"/>
  <c r="U114" i="12" s="1"/>
  <c r="K112" i="12"/>
  <c r="U112" i="12" s="1"/>
  <c r="K110" i="12"/>
  <c r="U110" i="12" s="1"/>
  <c r="M96" i="12"/>
  <c r="W96" i="12" s="1"/>
  <c r="M94" i="12"/>
  <c r="W94" i="12" s="1"/>
  <c r="M92" i="12"/>
  <c r="W92" i="12" s="1"/>
  <c r="M90" i="12"/>
  <c r="W90" i="12" s="1"/>
  <c r="M88" i="12"/>
  <c r="W88" i="12" s="1"/>
  <c r="M86" i="12"/>
  <c r="W86" i="12" s="1"/>
  <c r="M97" i="12"/>
  <c r="W97" i="12" s="1"/>
  <c r="M95" i="12"/>
  <c r="W95" i="12" s="1"/>
  <c r="M93" i="12"/>
  <c r="W93" i="12" s="1"/>
  <c r="M91" i="12"/>
  <c r="W91" i="12" s="1"/>
  <c r="M89" i="12"/>
  <c r="W89" i="12" s="1"/>
  <c r="M87" i="12"/>
  <c r="W87" i="12" s="1"/>
  <c r="O73" i="12"/>
  <c r="Y73" i="12" s="1"/>
  <c r="O71" i="12"/>
  <c r="Y71" i="12" s="1"/>
  <c r="O69" i="12"/>
  <c r="Y69" i="12" s="1"/>
  <c r="O67" i="12"/>
  <c r="Y67" i="12" s="1"/>
  <c r="O65" i="12"/>
  <c r="Y65" i="12" s="1"/>
  <c r="O63" i="12"/>
  <c r="Y63" i="12" s="1"/>
  <c r="O72" i="12"/>
  <c r="Y72" i="12" s="1"/>
  <c r="O70" i="12"/>
  <c r="Y70" i="12" s="1"/>
  <c r="O68" i="12"/>
  <c r="Y68" i="12" s="1"/>
  <c r="O66" i="12"/>
  <c r="Y66" i="12" s="1"/>
  <c r="O64" i="12"/>
  <c r="Y64" i="12" s="1"/>
  <c r="O62" i="12"/>
  <c r="Y62" i="12" s="1"/>
  <c r="Q120" i="12"/>
  <c r="AA120" i="12" s="1"/>
  <c r="Q118" i="12"/>
  <c r="AA118" i="12" s="1"/>
  <c r="Q116" i="12"/>
  <c r="AA116" i="12" s="1"/>
  <c r="Q114" i="12"/>
  <c r="AA114" i="12" s="1"/>
  <c r="Q112" i="12"/>
  <c r="AA112" i="12" s="1"/>
  <c r="Q110" i="12"/>
  <c r="AA110" i="12" s="1"/>
  <c r="Q121" i="12"/>
  <c r="AA121" i="12" s="1"/>
  <c r="Q119" i="12"/>
  <c r="AA119" i="12" s="1"/>
  <c r="Q117" i="12"/>
  <c r="AA117" i="12" s="1"/>
  <c r="Q115" i="12"/>
  <c r="AA115" i="12" s="1"/>
  <c r="Q113" i="12"/>
  <c r="AA113" i="12" s="1"/>
  <c r="Q111" i="12"/>
  <c r="AA111" i="12" s="1"/>
  <c r="Q48" i="12"/>
  <c r="AA48" i="12" s="1"/>
  <c r="Q44" i="12"/>
  <c r="Q40" i="12"/>
  <c r="Q49" i="12"/>
  <c r="AA49" i="12" s="1"/>
  <c r="Q45" i="12"/>
  <c r="Q41" i="12"/>
  <c r="Q47" i="12"/>
  <c r="Q43" i="12"/>
  <c r="Q39" i="12"/>
  <c r="Q38" i="12"/>
  <c r="Q46" i="12"/>
  <c r="Q42" i="12"/>
  <c r="S22" i="12"/>
  <c r="S18" i="12"/>
  <c r="S14" i="12"/>
  <c r="S23" i="12"/>
  <c r="S19" i="12"/>
  <c r="S15" i="12"/>
  <c r="S25" i="12"/>
  <c r="S21" i="12"/>
  <c r="S17" i="12"/>
  <c r="S16" i="12"/>
  <c r="S20" i="12"/>
  <c r="S24" i="12"/>
  <c r="N11" i="12"/>
  <c r="N7" i="12"/>
  <c r="N3" i="12"/>
  <c r="N12" i="12"/>
  <c r="N8" i="12"/>
  <c r="N4" i="12"/>
  <c r="N10" i="12"/>
  <c r="N6" i="12"/>
  <c r="N2" i="12"/>
  <c r="N13" i="12"/>
  <c r="N9" i="12"/>
  <c r="N5" i="12"/>
  <c r="D84" i="9"/>
  <c r="D86" i="9"/>
  <c r="I85" i="9"/>
  <c r="AC157" i="12"/>
  <c r="AC155" i="12"/>
  <c r="AC153" i="12"/>
  <c r="AC151" i="12"/>
  <c r="AC149" i="12"/>
  <c r="AC147" i="12"/>
  <c r="AC156" i="12"/>
  <c r="AC154" i="12"/>
  <c r="AC152" i="12"/>
  <c r="AC150" i="12"/>
  <c r="AC148" i="12"/>
  <c r="AC146" i="12"/>
  <c r="N145" i="12"/>
  <c r="X145" i="12" s="1"/>
  <c r="N143" i="12"/>
  <c r="X143" i="12" s="1"/>
  <c r="N141" i="12"/>
  <c r="X141" i="12" s="1"/>
  <c r="N139" i="12"/>
  <c r="X139" i="12" s="1"/>
  <c r="N137" i="12"/>
  <c r="X137" i="12" s="1"/>
  <c r="N135" i="12"/>
  <c r="X135" i="12" s="1"/>
  <c r="N144" i="12"/>
  <c r="X144" i="12" s="1"/>
  <c r="N140" i="12"/>
  <c r="X140" i="12" s="1"/>
  <c r="N136" i="12"/>
  <c r="X136" i="12" s="1"/>
  <c r="N142" i="12"/>
  <c r="X142" i="12" s="1"/>
  <c r="N134" i="12"/>
  <c r="X134" i="12" s="1"/>
  <c r="N138" i="12"/>
  <c r="X138" i="12" s="1"/>
  <c r="L120" i="12"/>
  <c r="V120" i="12" s="1"/>
  <c r="L118" i="12"/>
  <c r="V118" i="12" s="1"/>
  <c r="L116" i="12"/>
  <c r="V116" i="12" s="1"/>
  <c r="L114" i="12"/>
  <c r="V114" i="12" s="1"/>
  <c r="L112" i="12"/>
  <c r="V112" i="12" s="1"/>
  <c r="L110" i="12"/>
  <c r="V110" i="12" s="1"/>
  <c r="L119" i="12"/>
  <c r="V119" i="12" s="1"/>
  <c r="L115" i="12"/>
  <c r="V115" i="12" s="1"/>
  <c r="L111" i="12"/>
  <c r="V111" i="12" s="1"/>
  <c r="L121" i="12"/>
  <c r="V121" i="12" s="1"/>
  <c r="L117" i="12"/>
  <c r="V117" i="12" s="1"/>
  <c r="L113" i="12"/>
  <c r="V113" i="12" s="1"/>
  <c r="R97" i="12"/>
  <c r="AB97" i="12" s="1"/>
  <c r="R95" i="12"/>
  <c r="AB95" i="12" s="1"/>
  <c r="R93" i="12"/>
  <c r="AB93" i="12" s="1"/>
  <c r="R91" i="12"/>
  <c r="AB91" i="12" s="1"/>
  <c r="R89" i="12"/>
  <c r="AB89" i="12" s="1"/>
  <c r="R87" i="12"/>
  <c r="AB87" i="12" s="1"/>
  <c r="R96" i="12"/>
  <c r="AB96" i="12" s="1"/>
  <c r="R92" i="12"/>
  <c r="AB92" i="12" s="1"/>
  <c r="R88" i="12"/>
  <c r="AB88" i="12" s="1"/>
  <c r="R94" i="12"/>
  <c r="AB94" i="12" s="1"/>
  <c r="R90" i="12"/>
  <c r="AB90" i="12" s="1"/>
  <c r="R86" i="12"/>
  <c r="AB86" i="12" s="1"/>
  <c r="P72" i="12"/>
  <c r="Z72" i="12" s="1"/>
  <c r="P70" i="12"/>
  <c r="Z70" i="12" s="1"/>
  <c r="P68" i="12"/>
  <c r="Z68" i="12" s="1"/>
  <c r="P66" i="12"/>
  <c r="Z66" i="12" s="1"/>
  <c r="P64" i="12"/>
  <c r="Z64" i="12" s="1"/>
  <c r="P62" i="12"/>
  <c r="Z62" i="12" s="1"/>
  <c r="P73" i="12"/>
  <c r="Z73" i="12" s="1"/>
  <c r="P69" i="12"/>
  <c r="Z69" i="12" s="1"/>
  <c r="P65" i="12"/>
  <c r="Z65" i="12" s="1"/>
  <c r="P67" i="12"/>
  <c r="Z67" i="12" s="1"/>
  <c r="P71" i="12"/>
  <c r="Z71" i="12" s="1"/>
  <c r="P63" i="12"/>
  <c r="Z63" i="12" s="1"/>
  <c r="K61" i="12"/>
  <c r="U61" i="12" s="1"/>
  <c r="K59" i="12"/>
  <c r="U59" i="12" s="1"/>
  <c r="K60" i="12"/>
  <c r="U60" i="12" s="1"/>
  <c r="K58" i="12"/>
  <c r="U58" i="12" s="1"/>
  <c r="K57" i="12"/>
  <c r="U57" i="12" s="1"/>
  <c r="K56" i="12"/>
  <c r="U56" i="12" s="1"/>
  <c r="K54" i="12"/>
  <c r="U54" i="12" s="1"/>
  <c r="K52" i="12"/>
  <c r="U52" i="12" s="1"/>
  <c r="K50" i="12"/>
  <c r="U50" i="12" s="1"/>
  <c r="K55" i="12"/>
  <c r="U55" i="12" s="1"/>
  <c r="K53" i="12"/>
  <c r="U53" i="12" s="1"/>
  <c r="K51" i="12"/>
  <c r="U51" i="12" s="1"/>
  <c r="M36" i="12"/>
  <c r="M32" i="12"/>
  <c r="M28" i="12"/>
  <c r="M37" i="12"/>
  <c r="M33" i="12"/>
  <c r="M29" i="12"/>
  <c r="M35" i="12"/>
  <c r="M31" i="12"/>
  <c r="M27" i="12"/>
  <c r="M26" i="12"/>
  <c r="M34" i="12"/>
  <c r="M30" i="12"/>
  <c r="O10" i="12"/>
  <c r="O6" i="12"/>
  <c r="O2" i="12"/>
  <c r="O11" i="12"/>
  <c r="O7" i="12"/>
  <c r="O3" i="12"/>
  <c r="O13" i="12"/>
  <c r="O9" i="12"/>
  <c r="O5" i="12"/>
  <c r="O4" i="12"/>
  <c r="O8" i="12"/>
  <c r="O12" i="12"/>
  <c r="B340" i="9"/>
  <c r="B12" i="1" s="1"/>
  <c r="B332" i="9"/>
  <c r="B4" i="1" s="1"/>
  <c r="B87" i="2"/>
  <c r="Q45" i="9"/>
  <c r="C108" i="2"/>
  <c r="R45" i="5"/>
  <c r="E123" i="8"/>
  <c r="E27" i="3"/>
  <c r="G34" i="3"/>
  <c r="G27" i="3"/>
  <c r="G35" i="3"/>
  <c r="G26" i="3"/>
  <c r="J123" i="7"/>
  <c r="F28" i="3"/>
  <c r="C273" i="6"/>
  <c r="E353" i="6" s="1"/>
  <c r="J123" i="5"/>
  <c r="H123" i="6"/>
  <c r="G123" i="6"/>
  <c r="C343" i="9"/>
  <c r="B35" i="1" s="1"/>
  <c r="C341" i="9"/>
  <c r="B33" i="1" s="1"/>
  <c r="C86" i="5"/>
  <c r="B33" i="3"/>
  <c r="C344" i="9"/>
  <c r="B36" i="1" s="1"/>
  <c r="C336" i="9"/>
  <c r="B28" i="1" s="1"/>
  <c r="C29" i="3"/>
  <c r="C26" i="3"/>
  <c r="B38" i="3"/>
  <c r="B39" i="3"/>
  <c r="B31" i="3"/>
  <c r="L50" i="5"/>
  <c r="C39" i="3"/>
  <c r="F197" i="5"/>
  <c r="K222" i="5"/>
  <c r="I222" i="5"/>
  <c r="D222" i="5"/>
  <c r="F84" i="21"/>
  <c r="F86" i="21"/>
  <c r="C216" i="8"/>
  <c r="F66" i="2"/>
  <c r="P45" i="7"/>
  <c r="C216" i="6"/>
  <c r="A331" i="21"/>
  <c r="A350" i="21" s="1"/>
  <c r="G84" i="21"/>
  <c r="G86" i="21"/>
  <c r="D86" i="21"/>
  <c r="D84" i="21"/>
  <c r="E338" i="21"/>
  <c r="C241" i="8"/>
  <c r="G16" i="2"/>
  <c r="L58" i="8"/>
  <c r="J242" i="8"/>
  <c r="J240" i="8"/>
  <c r="D242" i="8"/>
  <c r="D240" i="8"/>
  <c r="L222" i="8"/>
  <c r="C242" i="8"/>
  <c r="C240" i="8"/>
  <c r="G150" i="2"/>
  <c r="T45" i="8"/>
  <c r="G108" i="2"/>
  <c r="R45" i="8"/>
  <c r="G87" i="2"/>
  <c r="Q45" i="8"/>
  <c r="F84" i="8"/>
  <c r="F86" i="8"/>
  <c r="C86" i="8"/>
  <c r="L65" i="8"/>
  <c r="C91" i="8" a="1"/>
  <c r="C84" i="8"/>
  <c r="G7" i="2"/>
  <c r="L49" i="8"/>
  <c r="E87" i="2"/>
  <c r="Q45" i="6"/>
  <c r="E45" i="2"/>
  <c r="O45" i="6"/>
  <c r="G124" i="6"/>
  <c r="G122" i="6"/>
  <c r="E242" i="8"/>
  <c r="E240" i="8"/>
  <c r="F17" i="2"/>
  <c r="L59" i="7"/>
  <c r="E332" i="21"/>
  <c r="I242" i="7"/>
  <c r="I240" i="7"/>
  <c r="E340" i="21"/>
  <c r="F84" i="7"/>
  <c r="F86" i="7"/>
  <c r="F85" i="7"/>
  <c r="C86" i="7"/>
  <c r="L65" i="7"/>
  <c r="C91" i="7" a="1"/>
  <c r="C84" i="7"/>
  <c r="L62" i="7"/>
  <c r="L266" i="5"/>
  <c r="V157" i="13"/>
  <c r="V155" i="13"/>
  <c r="V153" i="13"/>
  <c r="V151" i="13"/>
  <c r="V149" i="13"/>
  <c r="V147" i="13"/>
  <c r="V156" i="13"/>
  <c r="V154" i="13"/>
  <c r="V152" i="13"/>
  <c r="V150" i="13"/>
  <c r="V148" i="13"/>
  <c r="V146" i="13"/>
  <c r="P109" i="13"/>
  <c r="Z109" i="13" s="1"/>
  <c r="P107" i="13"/>
  <c r="Z107" i="13" s="1"/>
  <c r="P105" i="13"/>
  <c r="Z105" i="13" s="1"/>
  <c r="P103" i="13"/>
  <c r="Z103" i="13" s="1"/>
  <c r="P101" i="13"/>
  <c r="Z101" i="13" s="1"/>
  <c r="P99" i="13"/>
  <c r="Z99" i="13" s="1"/>
  <c r="P108" i="13"/>
  <c r="Z108" i="13" s="1"/>
  <c r="P106" i="13"/>
  <c r="Z106" i="13" s="1"/>
  <c r="P104" i="13"/>
  <c r="Z104" i="13" s="1"/>
  <c r="P102" i="13"/>
  <c r="Z102" i="13" s="1"/>
  <c r="P100" i="13"/>
  <c r="Z100" i="13" s="1"/>
  <c r="P98" i="13"/>
  <c r="Z98" i="13" s="1"/>
  <c r="Q72" i="13"/>
  <c r="AA72" i="13" s="1"/>
  <c r="Q70" i="13"/>
  <c r="AA70" i="13" s="1"/>
  <c r="Q68" i="13"/>
  <c r="AA68" i="13" s="1"/>
  <c r="Q66" i="13"/>
  <c r="AA66" i="13" s="1"/>
  <c r="Q64" i="13"/>
  <c r="AA64" i="13" s="1"/>
  <c r="Q62" i="13"/>
  <c r="AA62" i="13" s="1"/>
  <c r="Q71" i="13"/>
  <c r="AA71" i="13" s="1"/>
  <c r="Q63" i="13"/>
  <c r="AA63" i="13" s="1"/>
  <c r="Q69" i="13"/>
  <c r="AA69" i="13" s="1"/>
  <c r="Q73" i="13"/>
  <c r="AA73" i="13" s="1"/>
  <c r="Q65" i="13"/>
  <c r="AA65" i="13" s="1"/>
  <c r="Q67" i="13"/>
  <c r="AA67" i="13" s="1"/>
  <c r="M22" i="13"/>
  <c r="M18" i="13"/>
  <c r="M14" i="13"/>
  <c r="M23" i="13"/>
  <c r="M19" i="13"/>
  <c r="M15" i="13"/>
  <c r="M25" i="13"/>
  <c r="M21" i="13"/>
  <c r="M17" i="13"/>
  <c r="M16" i="13"/>
  <c r="M24" i="13"/>
  <c r="M20" i="13"/>
  <c r="F84" i="5"/>
  <c r="F86" i="5"/>
  <c r="L57" i="5"/>
  <c r="C3" i="2"/>
  <c r="B334" i="5"/>
  <c r="C2" i="1" s="1"/>
  <c r="L45" i="5"/>
  <c r="M45" i="5"/>
  <c r="D122" i="4"/>
  <c r="D124" i="4"/>
  <c r="F124" i="4"/>
  <c r="F122" i="4"/>
  <c r="D108" i="2"/>
  <c r="R45" i="4"/>
  <c r="I24" i="4"/>
  <c r="K3" i="4"/>
  <c r="F124" i="5"/>
  <c r="F122" i="5"/>
  <c r="W156" i="13"/>
  <c r="W154" i="13"/>
  <c r="W152" i="13"/>
  <c r="W150" i="13"/>
  <c r="W148" i="13"/>
  <c r="W146" i="13"/>
  <c r="W157" i="13"/>
  <c r="W149" i="13"/>
  <c r="W155" i="13"/>
  <c r="W147" i="13"/>
  <c r="W151" i="13"/>
  <c r="W153" i="13"/>
  <c r="N120" i="13"/>
  <c r="X120" i="13" s="1"/>
  <c r="N118" i="13"/>
  <c r="X118" i="13" s="1"/>
  <c r="N116" i="13"/>
  <c r="X116" i="13" s="1"/>
  <c r="N114" i="13"/>
  <c r="X114" i="13" s="1"/>
  <c r="N112" i="13"/>
  <c r="X112" i="13" s="1"/>
  <c r="N110" i="13"/>
  <c r="X110" i="13" s="1"/>
  <c r="N121" i="13"/>
  <c r="X121" i="13" s="1"/>
  <c r="N119" i="13"/>
  <c r="X119" i="13" s="1"/>
  <c r="N117" i="13"/>
  <c r="X117" i="13" s="1"/>
  <c r="N115" i="13"/>
  <c r="X115" i="13" s="1"/>
  <c r="N113" i="13"/>
  <c r="X113" i="13" s="1"/>
  <c r="N111" i="13"/>
  <c r="X111" i="13" s="1"/>
  <c r="R72" i="13"/>
  <c r="AB72" i="13" s="1"/>
  <c r="R70" i="13"/>
  <c r="AB70" i="13" s="1"/>
  <c r="R68" i="13"/>
  <c r="AB68" i="13" s="1"/>
  <c r="R66" i="13"/>
  <c r="AB66" i="13" s="1"/>
  <c r="R64" i="13"/>
  <c r="AB64" i="13" s="1"/>
  <c r="R62" i="13"/>
  <c r="AB62" i="13" s="1"/>
  <c r="R73" i="13"/>
  <c r="AB73" i="13" s="1"/>
  <c r="R71" i="13"/>
  <c r="AB71" i="13" s="1"/>
  <c r="R69" i="13"/>
  <c r="AB69" i="13" s="1"/>
  <c r="R67" i="13"/>
  <c r="AB67" i="13" s="1"/>
  <c r="R65" i="13"/>
  <c r="AB65" i="13" s="1"/>
  <c r="R63" i="13"/>
  <c r="AB63" i="13" s="1"/>
  <c r="K36" i="13"/>
  <c r="K32" i="13"/>
  <c r="K28" i="13"/>
  <c r="K37" i="13"/>
  <c r="K33" i="13"/>
  <c r="K29" i="13"/>
  <c r="K35" i="13"/>
  <c r="K31" i="13"/>
  <c r="K27" i="13"/>
  <c r="K30" i="13"/>
  <c r="K34" i="13"/>
  <c r="K26" i="13"/>
  <c r="E85" i="5"/>
  <c r="V169" i="13"/>
  <c r="V167" i="13"/>
  <c r="V165" i="13"/>
  <c r="V163" i="13"/>
  <c r="V161" i="13"/>
  <c r="V159" i="13"/>
  <c r="V168" i="13"/>
  <c r="V166" i="13"/>
  <c r="V164" i="13"/>
  <c r="V162" i="13"/>
  <c r="V160" i="13"/>
  <c r="V158" i="13"/>
  <c r="AC169" i="13"/>
  <c r="X156" i="13"/>
  <c r="X154" i="13"/>
  <c r="X152" i="13"/>
  <c r="X150" i="13"/>
  <c r="X148" i="13"/>
  <c r="X146" i="13"/>
  <c r="X157" i="13"/>
  <c r="X155" i="13"/>
  <c r="X153" i="13"/>
  <c r="X151" i="13"/>
  <c r="X149" i="13"/>
  <c r="X147" i="13"/>
  <c r="M144" i="13"/>
  <c r="W144" i="13" s="1"/>
  <c r="M142" i="13"/>
  <c r="W142" i="13" s="1"/>
  <c r="M140" i="13"/>
  <c r="W140" i="13" s="1"/>
  <c r="M138" i="13"/>
  <c r="W138" i="13" s="1"/>
  <c r="M136" i="13"/>
  <c r="W136" i="13" s="1"/>
  <c r="M134" i="13"/>
  <c r="W134" i="13" s="1"/>
  <c r="M141" i="13"/>
  <c r="W141" i="13" s="1"/>
  <c r="M139" i="13"/>
  <c r="W139" i="13" s="1"/>
  <c r="M143" i="13"/>
  <c r="W143" i="13" s="1"/>
  <c r="M135" i="13"/>
  <c r="W135" i="13" s="1"/>
  <c r="M137" i="13"/>
  <c r="W137" i="13" s="1"/>
  <c r="AE137" i="13" s="1"/>
  <c r="C137" i="11" s="1"/>
  <c r="M145" i="13"/>
  <c r="W145" i="13" s="1"/>
  <c r="L133" i="13"/>
  <c r="V133" i="13" s="1"/>
  <c r="L131" i="13"/>
  <c r="V131" i="13" s="1"/>
  <c r="L129" i="13"/>
  <c r="V129" i="13" s="1"/>
  <c r="L127" i="13"/>
  <c r="V127" i="13" s="1"/>
  <c r="L125" i="13"/>
  <c r="V125" i="13" s="1"/>
  <c r="L123" i="13"/>
  <c r="V123" i="13" s="1"/>
  <c r="L132" i="13"/>
  <c r="V132" i="13" s="1"/>
  <c r="L130" i="13"/>
  <c r="V130" i="13" s="1"/>
  <c r="L128" i="13"/>
  <c r="V128" i="13" s="1"/>
  <c r="L126" i="13"/>
  <c r="V126" i="13" s="1"/>
  <c r="L124" i="13"/>
  <c r="V124" i="13" s="1"/>
  <c r="L122" i="13"/>
  <c r="V122" i="13" s="1"/>
  <c r="K121" i="13"/>
  <c r="U121" i="13" s="1"/>
  <c r="K119" i="13"/>
  <c r="U119" i="13" s="1"/>
  <c r="K117" i="13"/>
  <c r="U117" i="13" s="1"/>
  <c r="K115" i="13"/>
  <c r="U115" i="13" s="1"/>
  <c r="K113" i="13"/>
  <c r="U113" i="13" s="1"/>
  <c r="K111" i="13"/>
  <c r="U111" i="13" s="1"/>
  <c r="K116" i="13"/>
  <c r="U116" i="13" s="1"/>
  <c r="K114" i="13"/>
  <c r="U114" i="13" s="1"/>
  <c r="K118" i="13"/>
  <c r="U118" i="13" s="1"/>
  <c r="K110" i="13"/>
  <c r="U110" i="13" s="1"/>
  <c r="K120" i="13"/>
  <c r="U120" i="13" s="1"/>
  <c r="K112" i="13"/>
  <c r="U112" i="13" s="1"/>
  <c r="O109" i="13"/>
  <c r="Y109" i="13" s="1"/>
  <c r="O107" i="13"/>
  <c r="Y107" i="13" s="1"/>
  <c r="O105" i="13"/>
  <c r="Y105" i="13" s="1"/>
  <c r="O103" i="13"/>
  <c r="Y103" i="13" s="1"/>
  <c r="O101" i="13"/>
  <c r="Y101" i="13" s="1"/>
  <c r="O99" i="13"/>
  <c r="Y99" i="13" s="1"/>
  <c r="O102" i="13"/>
  <c r="Y102" i="13" s="1"/>
  <c r="O108" i="13"/>
  <c r="Y108" i="13" s="1"/>
  <c r="O100" i="13"/>
  <c r="Y100" i="13" s="1"/>
  <c r="O104" i="13"/>
  <c r="Y104" i="13" s="1"/>
  <c r="O98" i="13"/>
  <c r="Y98" i="13" s="1"/>
  <c r="O106" i="13"/>
  <c r="Y106" i="13" s="1"/>
  <c r="N96" i="13"/>
  <c r="X96" i="13" s="1"/>
  <c r="N94" i="13"/>
  <c r="X94" i="13" s="1"/>
  <c r="N92" i="13"/>
  <c r="X92" i="13" s="1"/>
  <c r="N90" i="13"/>
  <c r="X90" i="13" s="1"/>
  <c r="N88" i="13"/>
  <c r="X88" i="13" s="1"/>
  <c r="N86" i="13"/>
  <c r="X86" i="13" s="1"/>
  <c r="N97" i="13"/>
  <c r="X97" i="13" s="1"/>
  <c r="N95" i="13"/>
  <c r="X95" i="13" s="1"/>
  <c r="N93" i="13"/>
  <c r="X93" i="13" s="1"/>
  <c r="N91" i="13"/>
  <c r="X91" i="13" s="1"/>
  <c r="N89" i="13"/>
  <c r="X89" i="13" s="1"/>
  <c r="N87" i="13"/>
  <c r="X87" i="13" s="1"/>
  <c r="M84" i="13"/>
  <c r="W84" i="13" s="1"/>
  <c r="M82" i="13"/>
  <c r="W82" i="13" s="1"/>
  <c r="M80" i="13"/>
  <c r="W80" i="13" s="1"/>
  <c r="M78" i="13"/>
  <c r="W78" i="13" s="1"/>
  <c r="M76" i="13"/>
  <c r="W76" i="13" s="1"/>
  <c r="M74" i="13"/>
  <c r="W74" i="13" s="1"/>
  <c r="M85" i="13"/>
  <c r="W85" i="13" s="1"/>
  <c r="M77" i="13"/>
  <c r="W77" i="13" s="1"/>
  <c r="M83" i="13"/>
  <c r="W83" i="13" s="1"/>
  <c r="M75" i="13"/>
  <c r="W75" i="13" s="1"/>
  <c r="M79" i="13"/>
  <c r="W79" i="13" s="1"/>
  <c r="M81" i="13"/>
  <c r="W81" i="13" s="1"/>
  <c r="L73" i="13"/>
  <c r="V73" i="13" s="1"/>
  <c r="L71" i="13"/>
  <c r="V71" i="13" s="1"/>
  <c r="L69" i="13"/>
  <c r="V69" i="13" s="1"/>
  <c r="L67" i="13"/>
  <c r="V67" i="13" s="1"/>
  <c r="L65" i="13"/>
  <c r="V65" i="13" s="1"/>
  <c r="L63" i="13"/>
  <c r="V63" i="13" s="1"/>
  <c r="L72" i="13"/>
  <c r="V72" i="13" s="1"/>
  <c r="L70" i="13"/>
  <c r="V70" i="13" s="1"/>
  <c r="L68" i="13"/>
  <c r="V68" i="13" s="1"/>
  <c r="L66" i="13"/>
  <c r="V66" i="13" s="1"/>
  <c r="L64" i="13"/>
  <c r="V64" i="13" s="1"/>
  <c r="L62" i="13"/>
  <c r="V62" i="13" s="1"/>
  <c r="S73" i="13"/>
  <c r="AC73" i="13" s="1"/>
  <c r="S71" i="13"/>
  <c r="AC71" i="13" s="1"/>
  <c r="S69" i="13"/>
  <c r="AC69" i="13" s="1"/>
  <c r="S67" i="13"/>
  <c r="AC67" i="13" s="1"/>
  <c r="S65" i="13"/>
  <c r="AC65" i="13" s="1"/>
  <c r="S63" i="13"/>
  <c r="AC63" i="13" s="1"/>
  <c r="S72" i="13"/>
  <c r="AC72" i="13" s="1"/>
  <c r="S64" i="13"/>
  <c r="AC64" i="13" s="1"/>
  <c r="S70" i="13"/>
  <c r="AC70" i="13" s="1"/>
  <c r="S62" i="13"/>
  <c r="AC62" i="13" s="1"/>
  <c r="S66" i="13"/>
  <c r="AC66" i="13" s="1"/>
  <c r="S68" i="13"/>
  <c r="AC68" i="13" s="1"/>
  <c r="N60" i="13"/>
  <c r="X60" i="13" s="1"/>
  <c r="N58" i="13"/>
  <c r="X58" i="13" s="1"/>
  <c r="N56" i="13"/>
  <c r="X56" i="13" s="1"/>
  <c r="N54" i="13"/>
  <c r="X54" i="13" s="1"/>
  <c r="N52" i="13"/>
  <c r="X52" i="13" s="1"/>
  <c r="N50" i="13"/>
  <c r="X50" i="13" s="1"/>
  <c r="N61" i="13"/>
  <c r="X61" i="13" s="1"/>
  <c r="N59" i="13"/>
  <c r="X59" i="13" s="1"/>
  <c r="N57" i="13"/>
  <c r="X57" i="13" s="1"/>
  <c r="N55" i="13"/>
  <c r="X55" i="13" s="1"/>
  <c r="N53" i="13"/>
  <c r="X53" i="13" s="1"/>
  <c r="N51" i="13"/>
  <c r="X51" i="13" s="1"/>
  <c r="M46" i="13"/>
  <c r="M42" i="13"/>
  <c r="M38" i="13"/>
  <c r="M47" i="13"/>
  <c r="M43" i="13"/>
  <c r="M39" i="13"/>
  <c r="M49" i="13"/>
  <c r="M45" i="13"/>
  <c r="M41" i="13"/>
  <c r="M44" i="13"/>
  <c r="M48" i="13"/>
  <c r="W48" i="13" s="1"/>
  <c r="M40" i="13"/>
  <c r="L35" i="13"/>
  <c r="L31" i="13"/>
  <c r="L27" i="13"/>
  <c r="L36" i="13"/>
  <c r="L32" i="13"/>
  <c r="L28" i="13"/>
  <c r="L34" i="13"/>
  <c r="L30" i="13"/>
  <c r="L26" i="13"/>
  <c r="L37" i="13"/>
  <c r="L33" i="13"/>
  <c r="L29" i="13"/>
  <c r="K24" i="13"/>
  <c r="K20" i="13"/>
  <c r="K16" i="13"/>
  <c r="K25" i="13"/>
  <c r="K21" i="13"/>
  <c r="K17" i="13"/>
  <c r="K23" i="13"/>
  <c r="K19" i="13"/>
  <c r="K15" i="13"/>
  <c r="K14" i="13"/>
  <c r="K18" i="13"/>
  <c r="K22" i="13"/>
  <c r="D91" i="5" a="1"/>
  <c r="O12" i="13"/>
  <c r="O8" i="13"/>
  <c r="O4" i="13"/>
  <c r="O13" i="13"/>
  <c r="O9" i="13"/>
  <c r="O5" i="13"/>
  <c r="O11" i="13"/>
  <c r="O7" i="13"/>
  <c r="O3" i="13"/>
  <c r="O10" i="13"/>
  <c r="O6" i="13"/>
  <c r="O2" i="13"/>
  <c r="L51" i="5"/>
  <c r="C123" i="6"/>
  <c r="G217" i="6"/>
  <c r="H217" i="6"/>
  <c r="G241" i="6"/>
  <c r="F216" i="6"/>
  <c r="K241" i="6"/>
  <c r="J216" i="6"/>
  <c r="E217" i="6"/>
  <c r="F242" i="4"/>
  <c r="F240" i="4"/>
  <c r="K217" i="4"/>
  <c r="K215" i="4"/>
  <c r="J217" i="4"/>
  <c r="J215" i="4"/>
  <c r="E86" i="5"/>
  <c r="E84" i="5"/>
  <c r="C217" i="9"/>
  <c r="H218" i="9"/>
  <c r="H216" i="9"/>
  <c r="O3" i="6"/>
  <c r="M24" i="6"/>
  <c r="L58" i="5"/>
  <c r="F243" i="9"/>
  <c r="F241" i="9"/>
  <c r="I218" i="9"/>
  <c r="I216" i="9"/>
  <c r="W156" i="12"/>
  <c r="W154" i="12"/>
  <c r="W152" i="12"/>
  <c r="W150" i="12"/>
  <c r="W148" i="12"/>
  <c r="W146" i="12"/>
  <c r="W157" i="12"/>
  <c r="W155" i="12"/>
  <c r="W153" i="12"/>
  <c r="W151" i="12"/>
  <c r="W149" i="12"/>
  <c r="W147" i="12"/>
  <c r="K133" i="12"/>
  <c r="U133" i="12" s="1"/>
  <c r="K131" i="12"/>
  <c r="U131" i="12" s="1"/>
  <c r="K129" i="12"/>
  <c r="U129" i="12" s="1"/>
  <c r="K127" i="12"/>
  <c r="U127" i="12" s="1"/>
  <c r="K125" i="12"/>
  <c r="U125" i="12" s="1"/>
  <c r="K123" i="12"/>
  <c r="U123" i="12" s="1"/>
  <c r="K132" i="12"/>
  <c r="U132" i="12" s="1"/>
  <c r="K130" i="12"/>
  <c r="U130" i="12" s="1"/>
  <c r="K128" i="12"/>
  <c r="U128" i="12" s="1"/>
  <c r="K126" i="12"/>
  <c r="U126" i="12" s="1"/>
  <c r="K124" i="12"/>
  <c r="U124" i="12" s="1"/>
  <c r="K122" i="12"/>
  <c r="U122" i="12" s="1"/>
  <c r="H91" i="9" a="1"/>
  <c r="O85" i="12"/>
  <c r="Y85" i="12" s="1"/>
  <c r="O83" i="12"/>
  <c r="Y83" i="12" s="1"/>
  <c r="O81" i="12"/>
  <c r="Y81" i="12" s="1"/>
  <c r="O79" i="12"/>
  <c r="Y79" i="12" s="1"/>
  <c r="O77" i="12"/>
  <c r="Y77" i="12" s="1"/>
  <c r="O75" i="12"/>
  <c r="Y75" i="12" s="1"/>
  <c r="O84" i="12"/>
  <c r="Y84" i="12" s="1"/>
  <c r="O82" i="12"/>
  <c r="Y82" i="12" s="1"/>
  <c r="O80" i="12"/>
  <c r="Y80" i="12" s="1"/>
  <c r="O78" i="12"/>
  <c r="Y78" i="12" s="1"/>
  <c r="O76" i="12"/>
  <c r="Y76" i="12" s="1"/>
  <c r="O74" i="12"/>
  <c r="Y74" i="12" s="1"/>
  <c r="L49" i="12"/>
  <c r="V49" i="12" s="1"/>
  <c r="L45" i="12"/>
  <c r="L41" i="12"/>
  <c r="L46" i="12"/>
  <c r="L42" i="12"/>
  <c r="L38" i="12"/>
  <c r="L48" i="12"/>
  <c r="V48" i="12" s="1"/>
  <c r="L44" i="12"/>
  <c r="L40" i="12"/>
  <c r="L47" i="12"/>
  <c r="L43" i="12"/>
  <c r="L39" i="12"/>
  <c r="M12" i="12"/>
  <c r="M8" i="12"/>
  <c r="M4" i="12"/>
  <c r="M13" i="12"/>
  <c r="M9" i="12"/>
  <c r="M5" i="12"/>
  <c r="M11" i="12"/>
  <c r="M7" i="12"/>
  <c r="M3" i="12"/>
  <c r="M6" i="12"/>
  <c r="M10" i="12"/>
  <c r="M2" i="12"/>
  <c r="B345" i="9"/>
  <c r="B17" i="1" s="1"/>
  <c r="B337" i="9"/>
  <c r="B9" i="1" s="1"/>
  <c r="B129" i="2"/>
  <c r="S45" i="9"/>
  <c r="L56" i="5"/>
  <c r="L54" i="5"/>
  <c r="G243" i="9"/>
  <c r="G241" i="9"/>
  <c r="J218" i="9"/>
  <c r="J216" i="9"/>
  <c r="C123" i="9"/>
  <c r="C122" i="9"/>
  <c r="C124" i="9"/>
  <c r="L103" i="9"/>
  <c r="C330" i="9" s="1"/>
  <c r="B22" i="1" s="1"/>
  <c r="H85" i="9"/>
  <c r="K169" i="12"/>
  <c r="U169" i="12" s="1"/>
  <c r="K167" i="12"/>
  <c r="U167" i="12" s="1"/>
  <c r="K165" i="12"/>
  <c r="U165" i="12" s="1"/>
  <c r="K163" i="12"/>
  <c r="U163" i="12" s="1"/>
  <c r="K161" i="12"/>
  <c r="U161" i="12" s="1"/>
  <c r="K159" i="12"/>
  <c r="U159" i="12" s="1"/>
  <c r="K168" i="12"/>
  <c r="U168" i="12" s="1"/>
  <c r="K166" i="12"/>
  <c r="U166" i="12" s="1"/>
  <c r="K164" i="12"/>
  <c r="U164" i="12" s="1"/>
  <c r="K162" i="12"/>
  <c r="U162" i="12" s="1"/>
  <c r="K160" i="12"/>
  <c r="U160" i="12" s="1"/>
  <c r="K158" i="12"/>
  <c r="U158" i="12" s="1"/>
  <c r="K91" i="9" a="1"/>
  <c r="M144" i="12"/>
  <c r="W144" i="12" s="1"/>
  <c r="M142" i="12"/>
  <c r="W142" i="12" s="1"/>
  <c r="M140" i="12"/>
  <c r="W140" i="12" s="1"/>
  <c r="M138" i="12"/>
  <c r="W138" i="12" s="1"/>
  <c r="M136" i="12"/>
  <c r="W136" i="12" s="1"/>
  <c r="M134" i="12"/>
  <c r="W134" i="12" s="1"/>
  <c r="M145" i="12"/>
  <c r="W145" i="12" s="1"/>
  <c r="M143" i="12"/>
  <c r="W143" i="12" s="1"/>
  <c r="M141" i="12"/>
  <c r="W141" i="12" s="1"/>
  <c r="M139" i="12"/>
  <c r="W139" i="12" s="1"/>
  <c r="M137" i="12"/>
  <c r="W137" i="12" s="1"/>
  <c r="M135" i="12"/>
  <c r="W135" i="12" s="1"/>
  <c r="Q96" i="12"/>
  <c r="AA96" i="12" s="1"/>
  <c r="Q94" i="12"/>
  <c r="AA94" i="12" s="1"/>
  <c r="Q92" i="12"/>
  <c r="AA92" i="12" s="1"/>
  <c r="Q90" i="12"/>
  <c r="AA90" i="12" s="1"/>
  <c r="Q88" i="12"/>
  <c r="AA88" i="12" s="1"/>
  <c r="Q86" i="12"/>
  <c r="AA86" i="12" s="1"/>
  <c r="Q97" i="12"/>
  <c r="AA97" i="12" s="1"/>
  <c r="Q95" i="12"/>
  <c r="AA95" i="12" s="1"/>
  <c r="Q93" i="12"/>
  <c r="AA93" i="12" s="1"/>
  <c r="Q91" i="12"/>
  <c r="AA91" i="12" s="1"/>
  <c r="Q89" i="12"/>
  <c r="AA89" i="12" s="1"/>
  <c r="Q87" i="12"/>
  <c r="AA87" i="12" s="1"/>
  <c r="S73" i="12"/>
  <c r="AC73" i="12" s="1"/>
  <c r="S71" i="12"/>
  <c r="AC71" i="12" s="1"/>
  <c r="S69" i="12"/>
  <c r="AC69" i="12" s="1"/>
  <c r="S67" i="12"/>
  <c r="AC67" i="12" s="1"/>
  <c r="S65" i="12"/>
  <c r="AC65" i="12" s="1"/>
  <c r="S63" i="12"/>
  <c r="AC63" i="12" s="1"/>
  <c r="S72" i="12"/>
  <c r="AC72" i="12" s="1"/>
  <c r="S70" i="12"/>
  <c r="AC70" i="12" s="1"/>
  <c r="S68" i="12"/>
  <c r="AC68" i="12" s="1"/>
  <c r="S66" i="12"/>
  <c r="AC66" i="12" s="1"/>
  <c r="S64" i="12"/>
  <c r="AC64" i="12" s="1"/>
  <c r="S62" i="12"/>
  <c r="AC62" i="12" s="1"/>
  <c r="N61" i="12"/>
  <c r="X61" i="12" s="1"/>
  <c r="N58" i="12"/>
  <c r="X58" i="12" s="1"/>
  <c r="N55" i="12"/>
  <c r="X55" i="12" s="1"/>
  <c r="N53" i="12"/>
  <c r="X53" i="12" s="1"/>
  <c r="N51" i="12"/>
  <c r="X51" i="12" s="1"/>
  <c r="N60" i="12"/>
  <c r="X60" i="12" s="1"/>
  <c r="N56" i="12"/>
  <c r="X56" i="12" s="1"/>
  <c r="N54" i="12"/>
  <c r="X54" i="12" s="1"/>
  <c r="N52" i="12"/>
  <c r="X52" i="12" s="1"/>
  <c r="N50" i="12"/>
  <c r="X50" i="12" s="1"/>
  <c r="N59" i="12"/>
  <c r="X59" i="12" s="1"/>
  <c r="N57" i="12"/>
  <c r="X57" i="12" s="1"/>
  <c r="L37" i="12"/>
  <c r="L33" i="12"/>
  <c r="L29" i="12"/>
  <c r="L34" i="12"/>
  <c r="L30" i="12"/>
  <c r="L26" i="12"/>
  <c r="L36" i="12"/>
  <c r="L32" i="12"/>
  <c r="L28" i="12"/>
  <c r="L31" i="12"/>
  <c r="L35" i="12"/>
  <c r="L27" i="12"/>
  <c r="R11" i="12"/>
  <c r="R7" i="12"/>
  <c r="R3" i="12"/>
  <c r="R12" i="12"/>
  <c r="R8" i="12"/>
  <c r="R4" i="12"/>
  <c r="R10" i="12"/>
  <c r="R6" i="12"/>
  <c r="R2" i="12"/>
  <c r="R9" i="12"/>
  <c r="R13" i="12"/>
  <c r="R5" i="12"/>
  <c r="H86" i="9"/>
  <c r="H84" i="9"/>
  <c r="C241" i="5"/>
  <c r="L52" i="5"/>
  <c r="D243" i="9"/>
  <c r="D241" i="9"/>
  <c r="L198" i="9"/>
  <c r="C218" i="9"/>
  <c r="C216" i="9"/>
  <c r="D122" i="9"/>
  <c r="D124" i="9"/>
  <c r="V168" i="12"/>
  <c r="V166" i="12"/>
  <c r="V164" i="12"/>
  <c r="V162" i="12"/>
  <c r="V160" i="12"/>
  <c r="V158" i="12"/>
  <c r="V167" i="12"/>
  <c r="V163" i="12"/>
  <c r="V159" i="12"/>
  <c r="V169" i="12"/>
  <c r="V165" i="12"/>
  <c r="V161" i="12"/>
  <c r="R145" i="12"/>
  <c r="AB145" i="12" s="1"/>
  <c r="R143" i="12"/>
  <c r="AB143" i="12" s="1"/>
  <c r="R141" i="12"/>
  <c r="AB141" i="12" s="1"/>
  <c r="R139" i="12"/>
  <c r="AB139" i="12" s="1"/>
  <c r="R137" i="12"/>
  <c r="AB137" i="12" s="1"/>
  <c r="R135" i="12"/>
  <c r="AB135" i="12" s="1"/>
  <c r="R144" i="12"/>
  <c r="AB144" i="12" s="1"/>
  <c r="R140" i="12"/>
  <c r="AB140" i="12" s="1"/>
  <c r="R136" i="12"/>
  <c r="AB136" i="12" s="1"/>
  <c r="R142" i="12"/>
  <c r="AB142" i="12" s="1"/>
  <c r="R138" i="12"/>
  <c r="AB138" i="12" s="1"/>
  <c r="R134" i="12"/>
  <c r="AB134" i="12" s="1"/>
  <c r="K109" i="12"/>
  <c r="U109" i="12" s="1"/>
  <c r="K107" i="12"/>
  <c r="U107" i="12" s="1"/>
  <c r="K105" i="12"/>
  <c r="U105" i="12" s="1"/>
  <c r="K103" i="12"/>
  <c r="U103" i="12" s="1"/>
  <c r="K101" i="12"/>
  <c r="U101" i="12" s="1"/>
  <c r="K99" i="12"/>
  <c r="U99" i="12" s="1"/>
  <c r="K108" i="12"/>
  <c r="U108" i="12" s="1"/>
  <c r="K106" i="12"/>
  <c r="U106" i="12" s="1"/>
  <c r="K104" i="12"/>
  <c r="U104" i="12" s="1"/>
  <c r="K102" i="12"/>
  <c r="U102" i="12" s="1"/>
  <c r="K100" i="12"/>
  <c r="U100" i="12" s="1"/>
  <c r="K98" i="12"/>
  <c r="U98" i="12" s="1"/>
  <c r="G91" i="9" a="1"/>
  <c r="M84" i="12"/>
  <c r="W84" i="12" s="1"/>
  <c r="M82" i="12"/>
  <c r="W82" i="12" s="1"/>
  <c r="M80" i="12"/>
  <c r="W80" i="12" s="1"/>
  <c r="M78" i="12"/>
  <c r="W78" i="12" s="1"/>
  <c r="M76" i="12"/>
  <c r="W76" i="12" s="1"/>
  <c r="M74" i="12"/>
  <c r="W74" i="12" s="1"/>
  <c r="M85" i="12"/>
  <c r="W85" i="12" s="1"/>
  <c r="M83" i="12"/>
  <c r="W83" i="12" s="1"/>
  <c r="M81" i="12"/>
  <c r="W81" i="12" s="1"/>
  <c r="M79" i="12"/>
  <c r="W79" i="12" s="1"/>
  <c r="M77" i="12"/>
  <c r="W77" i="12" s="1"/>
  <c r="M75" i="12"/>
  <c r="W75" i="12" s="1"/>
  <c r="O61" i="12"/>
  <c r="Y61" i="12" s="1"/>
  <c r="O59" i="12"/>
  <c r="Y59" i="12" s="1"/>
  <c r="O60" i="12"/>
  <c r="Y60" i="12" s="1"/>
  <c r="O58" i="12"/>
  <c r="Y58" i="12" s="1"/>
  <c r="O56" i="12"/>
  <c r="Y56" i="12" s="1"/>
  <c r="O54" i="12"/>
  <c r="Y54" i="12" s="1"/>
  <c r="O52" i="12"/>
  <c r="Y52" i="12" s="1"/>
  <c r="O50" i="12"/>
  <c r="Y50" i="12" s="1"/>
  <c r="O57" i="12"/>
  <c r="Y57" i="12" s="1"/>
  <c r="O55" i="12"/>
  <c r="Y55" i="12" s="1"/>
  <c r="O51" i="12"/>
  <c r="Y51" i="12" s="1"/>
  <c r="O53" i="12"/>
  <c r="Y53" i="12" s="1"/>
  <c r="Q36" i="12"/>
  <c r="Q32" i="12"/>
  <c r="Q28" i="12"/>
  <c r="Q37" i="12"/>
  <c r="Q33" i="12"/>
  <c r="Q29" i="12"/>
  <c r="Q35" i="12"/>
  <c r="Q31" i="12"/>
  <c r="Q27" i="12"/>
  <c r="Q34" i="12"/>
  <c r="Q30" i="12"/>
  <c r="Q26" i="12"/>
  <c r="S10" i="12"/>
  <c r="S6" i="12"/>
  <c r="S2" i="12"/>
  <c r="S11" i="12"/>
  <c r="S7" i="12"/>
  <c r="S3" i="12"/>
  <c r="S13" i="12"/>
  <c r="S9" i="12"/>
  <c r="S5" i="12"/>
  <c r="S4" i="12"/>
  <c r="S12" i="12"/>
  <c r="S8" i="12"/>
  <c r="B342" i="9"/>
  <c r="B14" i="1" s="1"/>
  <c r="B334" i="9"/>
  <c r="B6" i="1" s="1"/>
  <c r="B171" i="2"/>
  <c r="U45" i="9"/>
  <c r="C20" i="3"/>
  <c r="C43" i="3" s="1"/>
  <c r="C66" i="3" s="1"/>
  <c r="L49" i="5"/>
  <c r="E338" i="5"/>
  <c r="C66" i="1" s="1"/>
  <c r="C24" i="2"/>
  <c r="N45" i="5"/>
  <c r="F20" i="3"/>
  <c r="F43" i="3" s="1"/>
  <c r="F66" i="3" s="1"/>
  <c r="E31" i="3"/>
  <c r="G33" i="3"/>
  <c r="G29" i="3"/>
  <c r="G38" i="3"/>
  <c r="G36" i="3"/>
  <c r="F37" i="3"/>
  <c r="G30" i="3"/>
  <c r="H123" i="7"/>
  <c r="F123" i="7"/>
  <c r="E123" i="7"/>
  <c r="F34" i="3"/>
  <c r="E38" i="3"/>
  <c r="K123" i="5"/>
  <c r="F123" i="5"/>
  <c r="C28" i="3"/>
  <c r="E124" i="5"/>
  <c r="J123" i="6"/>
  <c r="D123" i="6"/>
  <c r="E29" i="3"/>
  <c r="B29" i="3"/>
  <c r="C339" i="9"/>
  <c r="B31" i="1" s="1"/>
  <c r="C337" i="9"/>
  <c r="B29" i="1" s="1"/>
  <c r="C338" i="9"/>
  <c r="B30" i="1" s="1"/>
  <c r="L52" i="6"/>
  <c r="D29" i="3"/>
  <c r="E339" i="5"/>
  <c r="C67" i="1" s="1"/>
  <c r="F222" i="5"/>
  <c r="G222" i="5"/>
  <c r="E222" i="5"/>
  <c r="B36" i="3"/>
  <c r="B30" i="3"/>
  <c r="U47" i="16"/>
  <c r="Y47" i="16"/>
  <c r="AC47" i="16"/>
  <c r="X47" i="16"/>
  <c r="AB47" i="16"/>
  <c r="W47" i="16"/>
  <c r="Z47" i="16"/>
  <c r="I47" i="15"/>
  <c r="I47" i="23"/>
  <c r="X206" i="10"/>
  <c r="W207" i="10"/>
  <c r="X208" i="10"/>
  <c r="W210" i="10"/>
  <c r="X210" i="10"/>
  <c r="T206" i="10"/>
  <c r="T208" i="10"/>
  <c r="T210" i="10"/>
  <c r="Z207" i="10"/>
  <c r="R58" i="10"/>
  <c r="I57" i="10"/>
  <c r="Y207" i="10"/>
  <c r="Z208" i="10"/>
  <c r="T207" i="10"/>
  <c r="X207" i="10"/>
  <c r="W209" i="10"/>
  <c r="T209" i="10"/>
  <c r="X209" i="10"/>
  <c r="Z205" i="10"/>
  <c r="Z209" i="10"/>
  <c r="V206" i="10"/>
  <c r="U207" i="10"/>
  <c r="V208" i="10"/>
  <c r="U209" i="10"/>
  <c r="V210" i="10"/>
  <c r="T211" i="10"/>
  <c r="I47" i="13"/>
  <c r="I47" i="14"/>
  <c r="I47" i="17"/>
  <c r="AB186" i="16"/>
  <c r="AB198" i="16"/>
  <c r="W186" i="16"/>
  <c r="W186" i="14"/>
  <c r="AA185" i="16"/>
  <c r="AA197" i="16"/>
  <c r="W185" i="16"/>
  <c r="W197" i="16"/>
  <c r="AB186" i="15"/>
  <c r="AB198" i="15"/>
  <c r="X185" i="15"/>
  <c r="AE86" i="12"/>
  <c r="B86" i="11" s="1"/>
  <c r="F191" i="24"/>
  <c r="F221" i="24" s="1"/>
  <c r="Q221" i="24" s="1"/>
  <c r="N1" i="24"/>
  <c r="D191" i="24"/>
  <c r="D221" i="24" s="1"/>
  <c r="O221" i="24" s="1"/>
  <c r="L1" i="24"/>
  <c r="B191" i="24"/>
  <c r="B221" i="24" s="1"/>
  <c r="M221" i="24" s="1"/>
  <c r="J1" i="24"/>
  <c r="H191" i="24"/>
  <c r="H221" i="24" s="1"/>
  <c r="S221" i="24" s="1"/>
  <c r="P1" i="24"/>
  <c r="AB183" i="16"/>
  <c r="AB182" i="16"/>
  <c r="AB184" i="15"/>
  <c r="AB183" i="15"/>
  <c r="AA183" i="14"/>
  <c r="W183" i="14"/>
  <c r="AE128" i="16"/>
  <c r="F128" i="11" s="1"/>
  <c r="AE138" i="15"/>
  <c r="E138" i="11" s="1"/>
  <c r="AE146" i="15"/>
  <c r="E146" i="11" s="1"/>
  <c r="AE135" i="23"/>
  <c r="H135" i="11" s="1"/>
  <c r="AE101" i="16"/>
  <c r="F101" i="11" s="1"/>
  <c r="AE97" i="16"/>
  <c r="F97" i="11" s="1"/>
  <c r="AE89" i="16"/>
  <c r="F89" i="11" s="1"/>
  <c r="AE69" i="16"/>
  <c r="F69" i="11" s="1"/>
  <c r="AE61" i="16"/>
  <c r="F61" i="11" s="1"/>
  <c r="AE53" i="16"/>
  <c r="F53" i="11" s="1"/>
  <c r="G191" i="24"/>
  <c r="G221" i="24" s="1"/>
  <c r="R221" i="24" s="1"/>
  <c r="O1" i="24"/>
  <c r="E191" i="24"/>
  <c r="E221" i="24" s="1"/>
  <c r="P221" i="24" s="1"/>
  <c r="M1" i="24"/>
  <c r="C191" i="24"/>
  <c r="C221" i="24" s="1"/>
  <c r="N221" i="24" s="1"/>
  <c r="K1" i="24"/>
  <c r="W184" i="16"/>
  <c r="AA194" i="16"/>
  <c r="AA182" i="16"/>
  <c r="W182" i="16"/>
  <c r="AA182" i="14"/>
  <c r="AE149" i="16"/>
  <c r="F149" i="11" s="1"/>
  <c r="AE77" i="14"/>
  <c r="D77" i="11" s="1"/>
  <c r="AE77" i="15"/>
  <c r="E77" i="11" s="1"/>
  <c r="AE99" i="15"/>
  <c r="E99" i="11" s="1"/>
  <c r="AE115" i="15"/>
  <c r="E115" i="11" s="1"/>
  <c r="AE81" i="17"/>
  <c r="G81" i="11" s="1"/>
  <c r="AE82" i="23"/>
  <c r="H82" i="11" s="1"/>
  <c r="AE108" i="12" l="1"/>
  <c r="B108" i="11" s="1"/>
  <c r="AB200" i="14"/>
  <c r="AE125" i="15"/>
  <c r="E125" i="11" s="1"/>
  <c r="AE133" i="15"/>
  <c r="E133" i="11" s="1"/>
  <c r="E95" i="24" s="1"/>
  <c r="AE76" i="23"/>
  <c r="H76" i="11" s="1"/>
  <c r="AE98" i="23"/>
  <c r="H98" i="11" s="1"/>
  <c r="AE99" i="23"/>
  <c r="H99" i="11" s="1"/>
  <c r="AE155" i="23"/>
  <c r="H155" i="11" s="1"/>
  <c r="H117" i="24" s="1"/>
  <c r="AA195" i="14"/>
  <c r="AE74" i="14"/>
  <c r="D74" i="11" s="1"/>
  <c r="AE99" i="14"/>
  <c r="D99" i="11" s="1"/>
  <c r="AE102" i="14"/>
  <c r="D102" i="11" s="1"/>
  <c r="D64" i="24" s="1"/>
  <c r="A345" i="6"/>
  <c r="A363" i="6"/>
  <c r="A347" i="5"/>
  <c r="A365" i="5"/>
  <c r="A343" i="8"/>
  <c r="A361" i="8"/>
  <c r="AE123" i="12"/>
  <c r="B123" i="11" s="1"/>
  <c r="B85" i="24" s="1"/>
  <c r="AE94" i="13"/>
  <c r="C94" i="11" s="1"/>
  <c r="K103" i="11" s="1"/>
  <c r="K164" i="24" s="1"/>
  <c r="AB195" i="16"/>
  <c r="AE70" i="17"/>
  <c r="G70" i="11" s="1"/>
  <c r="AE89" i="17"/>
  <c r="G89" i="11" s="1"/>
  <c r="AE97" i="17"/>
  <c r="G97" i="11" s="1"/>
  <c r="AE55" i="23"/>
  <c r="H55" i="11" s="1"/>
  <c r="AE119" i="23"/>
  <c r="H119" i="11" s="1"/>
  <c r="AE114" i="23"/>
  <c r="H114" i="11" s="1"/>
  <c r="O219" i="10"/>
  <c r="B289" i="8"/>
  <c r="A342" i="9"/>
  <c r="A360" i="9"/>
  <c r="B370" i="5"/>
  <c r="C18" i="3" s="1"/>
  <c r="B289" i="5"/>
  <c r="W198" i="16"/>
  <c r="H217" i="4"/>
  <c r="C216" i="5"/>
  <c r="AA47" i="12"/>
  <c r="X47" i="12"/>
  <c r="AB197" i="14"/>
  <c r="AE73" i="14"/>
  <c r="D73" i="11" s="1"/>
  <c r="AE155" i="15"/>
  <c r="E155" i="11" s="1"/>
  <c r="AE152" i="15"/>
  <c r="E152" i="11" s="1"/>
  <c r="AE91" i="15"/>
  <c r="E91" i="11" s="1"/>
  <c r="AB196" i="12"/>
  <c r="AE85" i="14"/>
  <c r="D85" i="11" s="1"/>
  <c r="A346" i="7"/>
  <c r="A364" i="7"/>
  <c r="C369" i="7"/>
  <c r="F41" i="3" s="1"/>
  <c r="B289" i="7"/>
  <c r="AE51" i="23"/>
  <c r="H51" i="11" s="1"/>
  <c r="AE146" i="23"/>
  <c r="H146" i="11" s="1"/>
  <c r="AE154" i="23"/>
  <c r="H154" i="11" s="1"/>
  <c r="AE66" i="23"/>
  <c r="H66" i="11" s="1"/>
  <c r="AE68" i="23"/>
  <c r="H68" i="11" s="1"/>
  <c r="AE143" i="23"/>
  <c r="H143" i="11" s="1"/>
  <c r="AE138" i="23"/>
  <c r="H138" i="11" s="1"/>
  <c r="P139" i="11" s="1"/>
  <c r="AE102" i="17"/>
  <c r="G102" i="11" s="1"/>
  <c r="AE107" i="17"/>
  <c r="G107" i="11" s="1"/>
  <c r="AE54" i="17"/>
  <c r="G54" i="11" s="1"/>
  <c r="AE59" i="17"/>
  <c r="G59" i="11" s="1"/>
  <c r="AE123" i="17"/>
  <c r="G123" i="11" s="1"/>
  <c r="AE53" i="17"/>
  <c r="G53" i="11" s="1"/>
  <c r="AE62" i="17"/>
  <c r="G62" i="11" s="1"/>
  <c r="AE153" i="17"/>
  <c r="G153" i="11" s="1"/>
  <c r="G115" i="24" s="1"/>
  <c r="V47" i="8"/>
  <c r="E335" i="8" s="1"/>
  <c r="G64" i="1" s="1"/>
  <c r="E343" i="8"/>
  <c r="G72" i="1" s="1"/>
  <c r="AE128" i="17"/>
  <c r="G128" i="11" s="1"/>
  <c r="AE50" i="17"/>
  <c r="G50" i="11" s="1"/>
  <c r="AE118" i="17"/>
  <c r="G118" i="11" s="1"/>
  <c r="AE155" i="17"/>
  <c r="G155" i="11" s="1"/>
  <c r="AE94" i="16"/>
  <c r="F94" i="11" s="1"/>
  <c r="AE93" i="16"/>
  <c r="F93" i="11" s="1"/>
  <c r="AE155" i="16"/>
  <c r="F155" i="11" s="1"/>
  <c r="AE58" i="16"/>
  <c r="F58" i="11" s="1"/>
  <c r="AE134" i="16"/>
  <c r="F134" i="11" s="1"/>
  <c r="AE139" i="16"/>
  <c r="F139" i="11" s="1"/>
  <c r="F101" i="24" s="1"/>
  <c r="AE74" i="16"/>
  <c r="F74" i="11" s="1"/>
  <c r="AE81" i="16"/>
  <c r="F81" i="11" s="1"/>
  <c r="AE105" i="16"/>
  <c r="F105" i="11" s="1"/>
  <c r="AE142" i="16"/>
  <c r="F142" i="11" s="1"/>
  <c r="F104" i="24" s="1"/>
  <c r="AE130" i="16"/>
  <c r="F130" i="11" s="1"/>
  <c r="E340" i="7"/>
  <c r="F69" i="1" s="1"/>
  <c r="AE66" i="16"/>
  <c r="F66" i="11" s="1"/>
  <c r="AE86" i="16"/>
  <c r="F86" i="11" s="1"/>
  <c r="F23" i="24" s="1"/>
  <c r="AE117" i="16"/>
  <c r="F117" i="11" s="1"/>
  <c r="AE125" i="16"/>
  <c r="F125" i="11" s="1"/>
  <c r="AE133" i="16"/>
  <c r="F133" i="11" s="1"/>
  <c r="AE146" i="16"/>
  <c r="F146" i="11" s="1"/>
  <c r="F108" i="24" s="1"/>
  <c r="AE154" i="16"/>
  <c r="F154" i="11" s="1"/>
  <c r="I240" i="6"/>
  <c r="AE129" i="15"/>
  <c r="E129" i="11" s="1"/>
  <c r="AE51" i="15"/>
  <c r="E51" i="11" s="1"/>
  <c r="E15" i="24" s="1"/>
  <c r="AE59" i="15"/>
  <c r="E59" i="11" s="1"/>
  <c r="AE74" i="15"/>
  <c r="E74" i="11" s="1"/>
  <c r="AE82" i="15"/>
  <c r="E82" i="11" s="1"/>
  <c r="AE98" i="15"/>
  <c r="E98" i="11" s="1"/>
  <c r="AE147" i="15"/>
  <c r="E147" i="11" s="1"/>
  <c r="AE134" i="15"/>
  <c r="E134" i="11" s="1"/>
  <c r="AE122" i="15"/>
  <c r="E122" i="11" s="1"/>
  <c r="H215" i="6"/>
  <c r="E240" i="6"/>
  <c r="C217" i="6"/>
  <c r="G240" i="6"/>
  <c r="AE97" i="15"/>
  <c r="E97" i="11" s="1"/>
  <c r="M105" i="11" s="1"/>
  <c r="M166" i="24" s="1"/>
  <c r="AE151" i="15"/>
  <c r="E151" i="11" s="1"/>
  <c r="D215" i="6"/>
  <c r="AE89" i="14"/>
  <c r="D89" i="11" s="1"/>
  <c r="D67" i="3"/>
  <c r="AE97" i="14"/>
  <c r="D97" i="11" s="1"/>
  <c r="AE133" i="14"/>
  <c r="D133" i="11" s="1"/>
  <c r="AE155" i="14"/>
  <c r="D155" i="11" s="1"/>
  <c r="Z205" i="14"/>
  <c r="AE59" i="14"/>
  <c r="D59" i="11" s="1"/>
  <c r="AE114" i="14"/>
  <c r="D114" i="11" s="1"/>
  <c r="AE125" i="14"/>
  <c r="D125" i="11" s="1"/>
  <c r="AE153" i="14"/>
  <c r="D153" i="11" s="1"/>
  <c r="D115" i="24" s="1"/>
  <c r="AE60" i="14"/>
  <c r="D60" i="11" s="1"/>
  <c r="AE57" i="14"/>
  <c r="D57" i="11" s="1"/>
  <c r="AE138" i="14"/>
  <c r="D138" i="11" s="1"/>
  <c r="D100" i="24" s="1"/>
  <c r="AE63" i="14"/>
  <c r="D63" i="11" s="1"/>
  <c r="AE71" i="14"/>
  <c r="D71" i="11" s="1"/>
  <c r="AE52" i="14"/>
  <c r="D52" i="11" s="1"/>
  <c r="AE69" i="14"/>
  <c r="D69" i="11" s="1"/>
  <c r="AE128" i="14"/>
  <c r="D128" i="11" s="1"/>
  <c r="AE81" i="14"/>
  <c r="D81" i="11" s="1"/>
  <c r="AE152" i="13"/>
  <c r="C152" i="11" s="1"/>
  <c r="E217" i="5"/>
  <c r="AE157" i="13"/>
  <c r="C157" i="11" s="1"/>
  <c r="AE104" i="13"/>
  <c r="C104" i="11" s="1"/>
  <c r="AE53" i="13"/>
  <c r="C53" i="11" s="1"/>
  <c r="AE57" i="12"/>
  <c r="B57" i="11" s="1"/>
  <c r="AE94" i="12"/>
  <c r="B94" i="11" s="1"/>
  <c r="G215" i="5"/>
  <c r="V46" i="5"/>
  <c r="E335" i="5" s="1"/>
  <c r="C63" i="1" s="1"/>
  <c r="C38" i="3"/>
  <c r="G215" i="6"/>
  <c r="AE68" i="14"/>
  <c r="D68" i="11" s="1"/>
  <c r="AE135" i="14"/>
  <c r="D135" i="11" s="1"/>
  <c r="D97" i="24" s="1"/>
  <c r="AE105" i="15"/>
  <c r="E105" i="11" s="1"/>
  <c r="AE89" i="15"/>
  <c r="E89" i="11" s="1"/>
  <c r="D20" i="3"/>
  <c r="D43" i="3" s="1"/>
  <c r="D66" i="3" s="1"/>
  <c r="AE79" i="14"/>
  <c r="D79" i="11" s="1"/>
  <c r="G67" i="3"/>
  <c r="I242" i="6"/>
  <c r="AB197" i="15"/>
  <c r="V47" i="12"/>
  <c r="D217" i="6"/>
  <c r="AB201" i="14"/>
  <c r="D65" i="1"/>
  <c r="E338" i="7"/>
  <c r="F67" i="1" s="1"/>
  <c r="B289" i="4"/>
  <c r="AB186" i="12"/>
  <c r="I217" i="5"/>
  <c r="K242" i="6"/>
  <c r="E340" i="8"/>
  <c r="G69" i="1" s="1"/>
  <c r="AA184" i="14"/>
  <c r="AB194" i="16"/>
  <c r="C37" i="3"/>
  <c r="AE79" i="12"/>
  <c r="B79" i="11" s="1"/>
  <c r="C242" i="5"/>
  <c r="AE128" i="12"/>
  <c r="B128" i="11" s="1"/>
  <c r="B90" i="24" s="1"/>
  <c r="E242" i="6"/>
  <c r="I215" i="6"/>
  <c r="K240" i="6"/>
  <c r="I217" i="6"/>
  <c r="C215" i="6"/>
  <c r="E335" i="4"/>
  <c r="D64" i="1" s="1"/>
  <c r="AE112" i="14"/>
  <c r="D112" i="11" s="1"/>
  <c r="D74" i="24" s="1"/>
  <c r="X202" i="15"/>
  <c r="AE78" i="15"/>
  <c r="E78" i="11" s="1"/>
  <c r="AE64" i="15"/>
  <c r="E64" i="11" s="1"/>
  <c r="AE69" i="15"/>
  <c r="E69" i="11" s="1"/>
  <c r="AE92" i="15"/>
  <c r="E92" i="11" s="1"/>
  <c r="AE111" i="17"/>
  <c r="G111" i="11" s="1"/>
  <c r="AE147" i="14"/>
  <c r="D147" i="11" s="1"/>
  <c r="D39" i="24" s="1"/>
  <c r="AE150" i="14"/>
  <c r="D150" i="11" s="1"/>
  <c r="D112" i="24" s="1"/>
  <c r="AE150" i="16"/>
  <c r="F150" i="11" s="1"/>
  <c r="AE109" i="16"/>
  <c r="F109" i="11" s="1"/>
  <c r="K3" i="5"/>
  <c r="I24" i="5"/>
  <c r="B20" i="3"/>
  <c r="B43" i="3" s="1"/>
  <c r="B66" i="3" s="1"/>
  <c r="B68" i="3" s="1"/>
  <c r="AE135" i="12"/>
  <c r="B135" i="11" s="1"/>
  <c r="AE143" i="12"/>
  <c r="B143" i="11" s="1"/>
  <c r="B105" i="24" s="1"/>
  <c r="AE65" i="12"/>
  <c r="B65" i="11" s="1"/>
  <c r="AE132" i="12"/>
  <c r="B132" i="11" s="1"/>
  <c r="B94" i="24" s="1"/>
  <c r="H242" i="6"/>
  <c r="E340" i="5"/>
  <c r="C68" i="1" s="1"/>
  <c r="AE61" i="13"/>
  <c r="C61" i="11" s="1"/>
  <c r="AE112" i="13"/>
  <c r="C112" i="11" s="1"/>
  <c r="AE115" i="13"/>
  <c r="C115" i="11" s="1"/>
  <c r="AE145" i="13"/>
  <c r="C145" i="11" s="1"/>
  <c r="C107" i="24" s="1"/>
  <c r="D79" i="1"/>
  <c r="J217" i="5"/>
  <c r="E215" i="5"/>
  <c r="AE119" i="12"/>
  <c r="B119" i="11" s="1"/>
  <c r="B81" i="24" s="1"/>
  <c r="D240" i="6"/>
  <c r="K217" i="5"/>
  <c r="E342" i="6"/>
  <c r="E71" i="1" s="1"/>
  <c r="AB196" i="14"/>
  <c r="AE151" i="14"/>
  <c r="D151" i="11" s="1"/>
  <c r="D113" i="24" s="1"/>
  <c r="AE146" i="14"/>
  <c r="D146" i="11" s="1"/>
  <c r="AE154" i="14"/>
  <c r="D154" i="11" s="1"/>
  <c r="D116" i="24" s="1"/>
  <c r="V51" i="8"/>
  <c r="E339" i="8" s="1"/>
  <c r="G68" i="1" s="1"/>
  <c r="D66" i="1"/>
  <c r="D77" i="1"/>
  <c r="W47" i="12"/>
  <c r="AE78" i="14"/>
  <c r="D78" i="11" s="1"/>
  <c r="AE103" i="14"/>
  <c r="D103" i="11" s="1"/>
  <c r="AE98" i="14"/>
  <c r="D98" i="11" s="1"/>
  <c r="AE106" i="14"/>
  <c r="D106" i="11" s="1"/>
  <c r="E339" i="6"/>
  <c r="E68" i="1" s="1"/>
  <c r="AE100" i="16"/>
  <c r="F100" i="11" s="1"/>
  <c r="AE108" i="16"/>
  <c r="F108" i="11" s="1"/>
  <c r="E337" i="6"/>
  <c r="E66" i="1" s="1"/>
  <c r="M219" i="10"/>
  <c r="AC192" i="13"/>
  <c r="AC204" i="13"/>
  <c r="AB193" i="13"/>
  <c r="AB205" i="13"/>
  <c r="AB193" i="14"/>
  <c r="AB205" i="14"/>
  <c r="X191" i="15"/>
  <c r="X203" i="15"/>
  <c r="U192" i="13"/>
  <c r="K204" i="13"/>
  <c r="U204" i="13" s="1"/>
  <c r="AC193" i="15"/>
  <c r="AC205" i="15"/>
  <c r="AB193" i="16"/>
  <c r="AB205" i="16"/>
  <c r="AB202" i="12"/>
  <c r="W202" i="16"/>
  <c r="W202" i="14"/>
  <c r="X193" i="14"/>
  <c r="X205" i="14"/>
  <c r="X193" i="13"/>
  <c r="X205" i="13"/>
  <c r="X192" i="13"/>
  <c r="X204" i="13"/>
  <c r="AA191" i="14"/>
  <c r="AA203" i="14"/>
  <c r="AB191" i="15"/>
  <c r="AB203" i="15"/>
  <c r="W191" i="16"/>
  <c r="W203" i="16"/>
  <c r="W193" i="14"/>
  <c r="W205" i="14"/>
  <c r="W191" i="14"/>
  <c r="W203" i="14"/>
  <c r="AB191" i="14"/>
  <c r="AB203" i="14"/>
  <c r="AB190" i="14"/>
  <c r="AB202" i="14"/>
  <c r="AB192" i="16"/>
  <c r="AB204" i="16"/>
  <c r="AB192" i="14"/>
  <c r="AB204" i="14"/>
  <c r="AB202" i="16"/>
  <c r="AC202" i="15"/>
  <c r="AC203" i="15"/>
  <c r="AC204" i="15"/>
  <c r="AB203" i="16"/>
  <c r="AE131" i="12"/>
  <c r="B131" i="11" s="1"/>
  <c r="B93" i="24" s="1"/>
  <c r="AE150" i="12"/>
  <c r="B150" i="11" s="1"/>
  <c r="B112" i="24" s="1"/>
  <c r="B196" i="24" s="1"/>
  <c r="AE147" i="12"/>
  <c r="AE155" i="12"/>
  <c r="B155" i="11" s="1"/>
  <c r="B117" i="24" s="1"/>
  <c r="AE85" i="12"/>
  <c r="B85" i="11" s="1"/>
  <c r="AE95" i="12"/>
  <c r="B95" i="11" s="1"/>
  <c r="AE92" i="12"/>
  <c r="B92" i="11" s="1"/>
  <c r="AE99" i="13"/>
  <c r="C99" i="11" s="1"/>
  <c r="AE129" i="13"/>
  <c r="C129" i="11" s="1"/>
  <c r="C91" i="24" s="1"/>
  <c r="AE78" i="13"/>
  <c r="C78" i="11" s="1"/>
  <c r="AE125" i="13"/>
  <c r="C125" i="11" s="1"/>
  <c r="AE133" i="13"/>
  <c r="C133" i="11" s="1"/>
  <c r="AE77" i="13"/>
  <c r="C77" i="11" s="1"/>
  <c r="AE117" i="13"/>
  <c r="C117" i="11" s="1"/>
  <c r="AE96" i="13"/>
  <c r="C96" i="11" s="1"/>
  <c r="AE62" i="14"/>
  <c r="D62" i="11" s="1"/>
  <c r="AE70" i="14"/>
  <c r="D70" i="11" s="1"/>
  <c r="AE73" i="16"/>
  <c r="F73" i="11" s="1"/>
  <c r="AE58" i="17"/>
  <c r="G58" i="11" s="1"/>
  <c r="AE96" i="17"/>
  <c r="G96" i="11" s="1"/>
  <c r="AE50" i="23"/>
  <c r="H50" i="11" s="1"/>
  <c r="H14" i="24" s="1"/>
  <c r="AE67" i="12"/>
  <c r="B67" i="11" s="1"/>
  <c r="AE118" i="14"/>
  <c r="D118" i="11" s="1"/>
  <c r="AE84" i="15"/>
  <c r="E84" i="11" s="1"/>
  <c r="AE103" i="15"/>
  <c r="E103" i="11" s="1"/>
  <c r="E65" i="24" s="1"/>
  <c r="AE104" i="15"/>
  <c r="E104" i="11" s="1"/>
  <c r="AE111" i="16"/>
  <c r="F111" i="11" s="1"/>
  <c r="AE119" i="16"/>
  <c r="F119" i="11" s="1"/>
  <c r="AE114" i="16"/>
  <c r="F114" i="11" s="1"/>
  <c r="F76" i="24" s="1"/>
  <c r="AE61" i="14"/>
  <c r="D61" i="11" s="1"/>
  <c r="AE86" i="14"/>
  <c r="D86" i="11" s="1"/>
  <c r="AE94" i="14"/>
  <c r="D94" i="11" s="1"/>
  <c r="AE149" i="14"/>
  <c r="D149" i="11" s="1"/>
  <c r="D111" i="24" s="1"/>
  <c r="AE119" i="15"/>
  <c r="E119" i="11" s="1"/>
  <c r="AE50" i="16"/>
  <c r="F50" i="11" s="1"/>
  <c r="AE131" i="16"/>
  <c r="F131" i="11" s="1"/>
  <c r="F93" i="24" s="1"/>
  <c r="AE49" i="17"/>
  <c r="G49" i="11" s="1"/>
  <c r="AE75" i="17"/>
  <c r="G75" i="11" s="1"/>
  <c r="AE133" i="23"/>
  <c r="H133" i="11" s="1"/>
  <c r="AE145" i="17"/>
  <c r="G145" i="11" s="1"/>
  <c r="G107" i="24" s="1"/>
  <c r="AE89" i="23"/>
  <c r="H89" i="11" s="1"/>
  <c r="AE129" i="17"/>
  <c r="G129" i="11" s="1"/>
  <c r="AE120" i="23"/>
  <c r="H120" i="11" s="1"/>
  <c r="AE120" i="12"/>
  <c r="B120" i="11" s="1"/>
  <c r="B82" i="24" s="1"/>
  <c r="AE71" i="13"/>
  <c r="C71" i="11" s="1"/>
  <c r="AE93" i="13"/>
  <c r="C93" i="11" s="1"/>
  <c r="AE101" i="13"/>
  <c r="C101" i="11" s="1"/>
  <c r="AE109" i="13"/>
  <c r="C109" i="11" s="1"/>
  <c r="C71" i="24" s="1"/>
  <c r="AE128" i="13"/>
  <c r="C128" i="11" s="1"/>
  <c r="C90" i="24" s="1"/>
  <c r="AE110" i="14"/>
  <c r="D110" i="11" s="1"/>
  <c r="AE66" i="15"/>
  <c r="E66" i="11" s="1"/>
  <c r="AE63" i="15"/>
  <c r="E63" i="11" s="1"/>
  <c r="AE71" i="15"/>
  <c r="E71" i="11" s="1"/>
  <c r="AE86" i="15"/>
  <c r="E86" i="11" s="1"/>
  <c r="AE94" i="15"/>
  <c r="E94" i="11" s="1"/>
  <c r="AE106" i="15"/>
  <c r="E106" i="11" s="1"/>
  <c r="E68" i="24" s="1"/>
  <c r="AE154" i="15"/>
  <c r="E154" i="11" s="1"/>
  <c r="E116" i="24" s="1"/>
  <c r="AE84" i="14"/>
  <c r="D84" i="11" s="1"/>
  <c r="AE80" i="14"/>
  <c r="D80" i="11" s="1"/>
  <c r="AE105" i="14"/>
  <c r="D105" i="11" s="1"/>
  <c r="AE100" i="14"/>
  <c r="D100" i="11" s="1"/>
  <c r="L110" i="11" s="1"/>
  <c r="L29" i="24" s="1"/>
  <c r="AE108" i="14"/>
  <c r="D108" i="11" s="1"/>
  <c r="AE137" i="14"/>
  <c r="D137" i="11" s="1"/>
  <c r="AE102" i="16"/>
  <c r="F102" i="11" s="1"/>
  <c r="AE99" i="16"/>
  <c r="F99" i="11" s="1"/>
  <c r="F27" i="24" s="1"/>
  <c r="AE91" i="17"/>
  <c r="G91" i="11" s="1"/>
  <c r="AE134" i="17"/>
  <c r="G134" i="11" s="1"/>
  <c r="AE63" i="23"/>
  <c r="H63" i="11" s="1"/>
  <c r="AE71" i="23"/>
  <c r="H71" i="11" s="1"/>
  <c r="AE87" i="23"/>
  <c r="H87" i="11" s="1"/>
  <c r="AE90" i="23"/>
  <c r="H90" i="11" s="1"/>
  <c r="AE48" i="17"/>
  <c r="G48" i="11" s="1"/>
  <c r="AE148" i="17"/>
  <c r="G148" i="11" s="1"/>
  <c r="G110" i="24" s="1"/>
  <c r="AE103" i="23"/>
  <c r="H103" i="11" s="1"/>
  <c r="AE104" i="23"/>
  <c r="H104" i="11" s="1"/>
  <c r="AE72" i="23"/>
  <c r="H72" i="11" s="1"/>
  <c r="AE105" i="23"/>
  <c r="H105" i="11" s="1"/>
  <c r="H67" i="24" s="1"/>
  <c r="AE140" i="15"/>
  <c r="E140" i="11" s="1"/>
  <c r="AE112" i="16"/>
  <c r="F112" i="11" s="1"/>
  <c r="AE120" i="16"/>
  <c r="F120" i="11" s="1"/>
  <c r="F82" i="24" s="1"/>
  <c r="AE101" i="14"/>
  <c r="D101" i="11" s="1"/>
  <c r="D63" i="24" s="1"/>
  <c r="AE109" i="14"/>
  <c r="D109" i="11" s="1"/>
  <c r="AE124" i="14"/>
  <c r="D124" i="11" s="1"/>
  <c r="AE129" i="14"/>
  <c r="D129" i="11" s="1"/>
  <c r="D91" i="24" s="1"/>
  <c r="AE157" i="14"/>
  <c r="D157" i="11" s="1"/>
  <c r="D119" i="24" s="1"/>
  <c r="AE95" i="15"/>
  <c r="E95" i="11" s="1"/>
  <c r="AE111" i="15"/>
  <c r="E111" i="11" s="1"/>
  <c r="AE142" i="15"/>
  <c r="E142" i="11" s="1"/>
  <c r="E104" i="24" s="1"/>
  <c r="AE139" i="15"/>
  <c r="E139" i="11" s="1"/>
  <c r="E101" i="24" s="1"/>
  <c r="AE81" i="15"/>
  <c r="E81" i="11" s="1"/>
  <c r="AE150" i="17"/>
  <c r="G150" i="11" s="1"/>
  <c r="G112" i="24" s="1"/>
  <c r="AE110" i="15"/>
  <c r="E110" i="11" s="1"/>
  <c r="AE118" i="15"/>
  <c r="E118" i="11" s="1"/>
  <c r="E80" i="24" s="1"/>
  <c r="AE80" i="12"/>
  <c r="B80" i="11" s="1"/>
  <c r="AE77" i="12"/>
  <c r="B77" i="11" s="1"/>
  <c r="AE64" i="13"/>
  <c r="C64" i="11" s="1"/>
  <c r="C19" i="24" s="1"/>
  <c r="AE60" i="12"/>
  <c r="B60" i="11" s="1"/>
  <c r="AE111" i="12"/>
  <c r="B111" i="11" s="1"/>
  <c r="AE62" i="12"/>
  <c r="B62" i="11" s="1"/>
  <c r="AE70" i="12"/>
  <c r="B70" i="11" s="1"/>
  <c r="AE87" i="12"/>
  <c r="B87" i="11" s="1"/>
  <c r="B24" i="24" s="1"/>
  <c r="AE144" i="13"/>
  <c r="C144" i="11" s="1"/>
  <c r="AE141" i="13"/>
  <c r="C141" i="11" s="1"/>
  <c r="AE147" i="13"/>
  <c r="C147" i="11" s="1"/>
  <c r="C109" i="24" s="1"/>
  <c r="AE143" i="13"/>
  <c r="C143" i="11" s="1"/>
  <c r="AE136" i="13"/>
  <c r="C136" i="11" s="1"/>
  <c r="AE71" i="16"/>
  <c r="F71" i="11" s="1"/>
  <c r="AE84" i="16"/>
  <c r="F84" i="11" s="1"/>
  <c r="AE113" i="14"/>
  <c r="D113" i="11" s="1"/>
  <c r="D75" i="24" s="1"/>
  <c r="AE121" i="14"/>
  <c r="D121" i="11" s="1"/>
  <c r="AE77" i="16"/>
  <c r="F77" i="11" s="1"/>
  <c r="AE85" i="16"/>
  <c r="F85" i="11" s="1"/>
  <c r="AB53" i="12"/>
  <c r="AE53" i="12" s="1"/>
  <c r="B53" i="11" s="1"/>
  <c r="AB197" i="12"/>
  <c r="X198" i="15"/>
  <c r="X186" i="15"/>
  <c r="W185" i="14"/>
  <c r="W197" i="14"/>
  <c r="W196" i="14"/>
  <c r="W184" i="14"/>
  <c r="AA186" i="14"/>
  <c r="AA198" i="14"/>
  <c r="AE124" i="12"/>
  <c r="B124" i="11" s="1"/>
  <c r="B86" i="24" s="1"/>
  <c r="AE72" i="13"/>
  <c r="C72" i="11" s="1"/>
  <c r="AE69" i="13"/>
  <c r="C69" i="11" s="1"/>
  <c r="AE85" i="13"/>
  <c r="C85" i="11" s="1"/>
  <c r="AE80" i="13"/>
  <c r="C80" i="11" s="1"/>
  <c r="AE102" i="13"/>
  <c r="C102" i="11" s="1"/>
  <c r="C64" i="24" s="1"/>
  <c r="AE114" i="13"/>
  <c r="C114" i="11" s="1"/>
  <c r="AE73" i="12"/>
  <c r="B73" i="11" s="1"/>
  <c r="AE116" i="12"/>
  <c r="B116" i="11" s="1"/>
  <c r="B78" i="24" s="1"/>
  <c r="AE140" i="13"/>
  <c r="C140" i="11" s="1"/>
  <c r="AE56" i="13"/>
  <c r="C56" i="11" s="1"/>
  <c r="AE155" i="13"/>
  <c r="C155" i="11" s="1"/>
  <c r="C117" i="24" s="1"/>
  <c r="AE136" i="15"/>
  <c r="E136" i="11" s="1"/>
  <c r="E98" i="24" s="1"/>
  <c r="AE141" i="15"/>
  <c r="E141" i="11" s="1"/>
  <c r="AE113" i="16"/>
  <c r="F113" i="11" s="1"/>
  <c r="AE66" i="14"/>
  <c r="D66" i="11" s="1"/>
  <c r="AE132" i="14"/>
  <c r="D132" i="11" s="1"/>
  <c r="L140" i="11" s="1"/>
  <c r="AE152" i="14"/>
  <c r="D152" i="11" s="1"/>
  <c r="AE58" i="15"/>
  <c r="E58" i="11" s="1"/>
  <c r="AE60" i="15"/>
  <c r="E60" i="11" s="1"/>
  <c r="AE76" i="15"/>
  <c r="E76" i="11" s="1"/>
  <c r="M84" i="11" s="1"/>
  <c r="M145" i="24" s="1"/>
  <c r="AE61" i="17"/>
  <c r="G61" i="11" s="1"/>
  <c r="AE56" i="17"/>
  <c r="G56" i="11" s="1"/>
  <c r="AE61" i="23"/>
  <c r="H61" i="11" s="1"/>
  <c r="AE57" i="23"/>
  <c r="H57" i="11" s="1"/>
  <c r="P63" i="11" s="1"/>
  <c r="AE56" i="23"/>
  <c r="H56" i="11" s="1"/>
  <c r="AE136" i="23"/>
  <c r="H136" i="11" s="1"/>
  <c r="AE113" i="17"/>
  <c r="G113" i="11" s="1"/>
  <c r="AE150" i="23"/>
  <c r="H150" i="11" s="1"/>
  <c r="H112" i="24" s="1"/>
  <c r="AE74" i="17"/>
  <c r="G74" i="11" s="1"/>
  <c r="AE112" i="17"/>
  <c r="G112" i="11" s="1"/>
  <c r="AE120" i="17"/>
  <c r="G120" i="11" s="1"/>
  <c r="AE121" i="23"/>
  <c r="H121" i="11" s="1"/>
  <c r="H83" i="24" s="1"/>
  <c r="AA47" i="16"/>
  <c r="AE47" i="16" s="1"/>
  <c r="F47" i="11" s="1"/>
  <c r="U169" i="13"/>
  <c r="AE50" i="12"/>
  <c r="B50" i="11" s="1"/>
  <c r="B14" i="24" s="1"/>
  <c r="AE99" i="12"/>
  <c r="B99" i="11" s="1"/>
  <c r="B27" i="24" s="1"/>
  <c r="AE102" i="12"/>
  <c r="B102" i="11" s="1"/>
  <c r="B64" i="24" s="1"/>
  <c r="AE142" i="12"/>
  <c r="B142" i="11" s="1"/>
  <c r="B104" i="24" s="1"/>
  <c r="AE96" i="16"/>
  <c r="F96" i="11" s="1"/>
  <c r="AE91" i="14"/>
  <c r="D91" i="11" s="1"/>
  <c r="AE117" i="12"/>
  <c r="B117" i="11" s="1"/>
  <c r="B79" i="24" s="1"/>
  <c r="AE71" i="12"/>
  <c r="B71" i="11" s="1"/>
  <c r="AE62" i="13"/>
  <c r="C62" i="11" s="1"/>
  <c r="C17" i="24" s="1"/>
  <c r="AE97" i="13"/>
  <c r="C97" i="11" s="1"/>
  <c r="AE65" i="17"/>
  <c r="G65" i="11" s="1"/>
  <c r="AE103" i="17"/>
  <c r="G103" i="11" s="1"/>
  <c r="AE65" i="16"/>
  <c r="F65" i="11" s="1"/>
  <c r="N76" i="11" s="1"/>
  <c r="AE68" i="16"/>
  <c r="F68" i="11" s="1"/>
  <c r="AE104" i="16"/>
  <c r="F104" i="11" s="1"/>
  <c r="AE151" i="16"/>
  <c r="F151" i="11" s="1"/>
  <c r="F113" i="24" s="1"/>
  <c r="AE157" i="16"/>
  <c r="F157" i="11" s="1"/>
  <c r="W194" i="16"/>
  <c r="AA184" i="16"/>
  <c r="X196" i="15"/>
  <c r="X184" i="15"/>
  <c r="W54" i="14"/>
  <c r="AE54" i="14" s="1"/>
  <c r="D54" i="11" s="1"/>
  <c r="W198" i="14"/>
  <c r="AB52" i="16"/>
  <c r="AE52" i="16" s="1"/>
  <c r="F52" i="11" s="1"/>
  <c r="AB196" i="16"/>
  <c r="AE67" i="14"/>
  <c r="D67" i="11" s="1"/>
  <c r="AE107" i="12"/>
  <c r="B107" i="11" s="1"/>
  <c r="B69" i="24" s="1"/>
  <c r="AE90" i="13"/>
  <c r="C90" i="11" s="1"/>
  <c r="AE115" i="14"/>
  <c r="D115" i="11" s="1"/>
  <c r="AE127" i="23"/>
  <c r="H127" i="11" s="1"/>
  <c r="AE88" i="12"/>
  <c r="B88" i="11" s="1"/>
  <c r="B25" i="24" s="1"/>
  <c r="B147" i="11"/>
  <c r="B109" i="24" s="1"/>
  <c r="AE120" i="13"/>
  <c r="C120" i="11" s="1"/>
  <c r="K128" i="11" s="1"/>
  <c r="AE145" i="14"/>
  <c r="D145" i="11" s="1"/>
  <c r="AE64" i="17"/>
  <c r="G64" i="11" s="1"/>
  <c r="AE95" i="23"/>
  <c r="H95" i="11" s="1"/>
  <c r="AA202" i="17"/>
  <c r="AE107" i="16"/>
  <c r="F107" i="11" s="1"/>
  <c r="AE124" i="16"/>
  <c r="F124" i="11" s="1"/>
  <c r="F86" i="24" s="1"/>
  <c r="AE129" i="16"/>
  <c r="F129" i="11" s="1"/>
  <c r="AE152" i="16"/>
  <c r="F152" i="11" s="1"/>
  <c r="F114" i="24" s="1"/>
  <c r="AE110" i="12"/>
  <c r="B110" i="11" s="1"/>
  <c r="B72" i="24" s="1"/>
  <c r="AE118" i="12"/>
  <c r="B118" i="11" s="1"/>
  <c r="B80" i="24" s="1"/>
  <c r="AE115" i="12"/>
  <c r="B115" i="11" s="1"/>
  <c r="AE127" i="12"/>
  <c r="B127" i="11" s="1"/>
  <c r="B89" i="24" s="1"/>
  <c r="AE126" i="12"/>
  <c r="B126" i="11" s="1"/>
  <c r="B88" i="24" s="1"/>
  <c r="AE146" i="12"/>
  <c r="B146" i="11" s="1"/>
  <c r="B38" i="24" s="1"/>
  <c r="AE78" i="12"/>
  <c r="B78" i="11" s="1"/>
  <c r="AE75" i="12"/>
  <c r="B75" i="11" s="1"/>
  <c r="AE83" i="12"/>
  <c r="B83" i="11" s="1"/>
  <c r="AE152" i="12"/>
  <c r="B152" i="11" s="1"/>
  <c r="B114" i="24" s="1"/>
  <c r="AE149" i="12"/>
  <c r="B149" i="11" s="1"/>
  <c r="B111" i="24" s="1"/>
  <c r="AE157" i="12"/>
  <c r="B157" i="11" s="1"/>
  <c r="B119" i="24" s="1"/>
  <c r="AE61" i="12"/>
  <c r="B61" i="11" s="1"/>
  <c r="AE100" i="12"/>
  <c r="B100" i="11" s="1"/>
  <c r="AE101" i="12"/>
  <c r="B101" i="11" s="1"/>
  <c r="B63" i="24" s="1"/>
  <c r="AE109" i="12"/>
  <c r="B109" i="11" s="1"/>
  <c r="B71" i="24" s="1"/>
  <c r="AE141" i="12"/>
  <c r="B141" i="11" s="1"/>
  <c r="B103" i="24" s="1"/>
  <c r="AE136" i="12"/>
  <c r="B136" i="11" s="1"/>
  <c r="B37" i="24" s="1"/>
  <c r="AE144" i="12"/>
  <c r="B144" i="11" s="1"/>
  <c r="AE81" i="13"/>
  <c r="C81" i="11" s="1"/>
  <c r="AE89" i="13"/>
  <c r="C89" i="11" s="1"/>
  <c r="AE92" i="13"/>
  <c r="C92" i="11" s="1"/>
  <c r="AE75" i="13"/>
  <c r="C75" i="11" s="1"/>
  <c r="AE79" i="13"/>
  <c r="C79" i="11" s="1"/>
  <c r="AE74" i="13"/>
  <c r="C74" i="11" s="1"/>
  <c r="C20" i="24" s="1"/>
  <c r="AE82" i="13"/>
  <c r="C82" i="11" s="1"/>
  <c r="AE118" i="13"/>
  <c r="C118" i="11" s="1"/>
  <c r="C80" i="24" s="1"/>
  <c r="AE92" i="14"/>
  <c r="D92" i="11" s="1"/>
  <c r="AE139" i="14"/>
  <c r="D139" i="11" s="1"/>
  <c r="AE140" i="14"/>
  <c r="D140" i="11" s="1"/>
  <c r="D102" i="24" s="1"/>
  <c r="AE102" i="15"/>
  <c r="E102" i="11" s="1"/>
  <c r="AE128" i="15"/>
  <c r="E128" i="11" s="1"/>
  <c r="M131" i="11" s="1"/>
  <c r="AE124" i="15"/>
  <c r="E124" i="11" s="1"/>
  <c r="E34" i="24" s="1"/>
  <c r="AE157" i="15"/>
  <c r="E157" i="11" s="1"/>
  <c r="E119" i="24" s="1"/>
  <c r="AE51" i="16"/>
  <c r="F51" i="11" s="1"/>
  <c r="AE59" i="16"/>
  <c r="F59" i="11" s="1"/>
  <c r="AE87" i="16"/>
  <c r="F87" i="11" s="1"/>
  <c r="AE95" i="16"/>
  <c r="F95" i="11" s="1"/>
  <c r="AE135" i="16"/>
  <c r="F135" i="11" s="1"/>
  <c r="F36" i="24" s="1"/>
  <c r="AE143" i="16"/>
  <c r="F143" i="11" s="1"/>
  <c r="AE130" i="14"/>
  <c r="D130" i="11" s="1"/>
  <c r="D92" i="24" s="1"/>
  <c r="AE70" i="15"/>
  <c r="E70" i="11" s="1"/>
  <c r="AE123" i="15"/>
  <c r="E123" i="11" s="1"/>
  <c r="AE131" i="15"/>
  <c r="E131" i="11" s="1"/>
  <c r="E93" i="24" s="1"/>
  <c r="AE126" i="15"/>
  <c r="E126" i="11" s="1"/>
  <c r="AE67" i="16"/>
  <c r="F67" i="11" s="1"/>
  <c r="AE123" i="16"/>
  <c r="F123" i="11" s="1"/>
  <c r="F33" i="24" s="1"/>
  <c r="AE126" i="16"/>
  <c r="F126" i="11" s="1"/>
  <c r="AE68" i="17"/>
  <c r="G68" i="11" s="1"/>
  <c r="AE67" i="17"/>
  <c r="G67" i="11" s="1"/>
  <c r="AE105" i="17"/>
  <c r="G105" i="11" s="1"/>
  <c r="AE108" i="17"/>
  <c r="G108" i="11" s="1"/>
  <c r="O119" i="11" s="1"/>
  <c r="AE125" i="17"/>
  <c r="G125" i="11" s="1"/>
  <c r="AE151" i="17"/>
  <c r="G151" i="11" s="1"/>
  <c r="G113" i="24" s="1"/>
  <c r="AE146" i="17"/>
  <c r="G146" i="11" s="1"/>
  <c r="G108" i="24" s="1"/>
  <c r="AE154" i="17"/>
  <c r="G154" i="11" s="1"/>
  <c r="G116" i="24" s="1"/>
  <c r="AE106" i="23"/>
  <c r="H106" i="11" s="1"/>
  <c r="H68" i="24" s="1"/>
  <c r="AE125" i="23"/>
  <c r="H125" i="11" s="1"/>
  <c r="AE149" i="23"/>
  <c r="H149" i="11" s="1"/>
  <c r="H111" i="24" s="1"/>
  <c r="AE157" i="23"/>
  <c r="H157" i="11" s="1"/>
  <c r="H119" i="24" s="1"/>
  <c r="AE77" i="17"/>
  <c r="G77" i="11" s="1"/>
  <c r="AE85" i="17"/>
  <c r="G85" i="11" s="1"/>
  <c r="AE99" i="17"/>
  <c r="G99" i="11" s="1"/>
  <c r="AE143" i="17"/>
  <c r="G143" i="11" s="1"/>
  <c r="G105" i="24" s="1"/>
  <c r="AE52" i="23"/>
  <c r="H52" i="11" s="1"/>
  <c r="AE113" i="23"/>
  <c r="H113" i="11" s="1"/>
  <c r="AE116" i="23"/>
  <c r="H116" i="11" s="1"/>
  <c r="AE144" i="23"/>
  <c r="H144" i="11" s="1"/>
  <c r="H106" i="24" s="1"/>
  <c r="AE141" i="23"/>
  <c r="H141" i="11" s="1"/>
  <c r="AE153" i="23"/>
  <c r="H153" i="11" s="1"/>
  <c r="H115" i="24" s="1"/>
  <c r="AE60" i="17"/>
  <c r="G60" i="11" s="1"/>
  <c r="AE55" i="17"/>
  <c r="G55" i="11" s="1"/>
  <c r="AE87" i="17"/>
  <c r="G87" i="11" s="1"/>
  <c r="G24" i="24" s="1"/>
  <c r="AE95" i="17"/>
  <c r="G95" i="11" s="1"/>
  <c r="AE90" i="17"/>
  <c r="G90" i="11" s="1"/>
  <c r="AE131" i="17"/>
  <c r="G131" i="11" s="1"/>
  <c r="G93" i="24" s="1"/>
  <c r="AE126" i="17"/>
  <c r="G126" i="11" s="1"/>
  <c r="AE60" i="23"/>
  <c r="H60" i="11" s="1"/>
  <c r="AE92" i="23"/>
  <c r="H92" i="11" s="1"/>
  <c r="AE97" i="23"/>
  <c r="H97" i="11" s="1"/>
  <c r="AE129" i="23"/>
  <c r="H129" i="11" s="1"/>
  <c r="U186" i="15"/>
  <c r="AE113" i="15"/>
  <c r="E113" i="11" s="1"/>
  <c r="E75" i="24" s="1"/>
  <c r="AE112" i="15"/>
  <c r="E112" i="11" s="1"/>
  <c r="M116" i="11" s="1"/>
  <c r="AE120" i="15"/>
  <c r="E120" i="11" s="1"/>
  <c r="E82" i="24" s="1"/>
  <c r="AE75" i="16"/>
  <c r="F75" i="11" s="1"/>
  <c r="AE78" i="16"/>
  <c r="F78" i="11" s="1"/>
  <c r="AA181" i="13"/>
  <c r="AE51" i="12"/>
  <c r="B51" i="11" s="1"/>
  <c r="B15" i="24" s="1"/>
  <c r="AE52" i="12"/>
  <c r="B52" i="11" s="1"/>
  <c r="B16" i="24" s="1"/>
  <c r="AE58" i="12"/>
  <c r="B58" i="11" s="1"/>
  <c r="AE114" i="12"/>
  <c r="B114" i="11" s="1"/>
  <c r="B76" i="24" s="1"/>
  <c r="AE138" i="12"/>
  <c r="B138" i="11" s="1"/>
  <c r="B100" i="24" s="1"/>
  <c r="AE138" i="13"/>
  <c r="C138" i="11" s="1"/>
  <c r="C100" i="24" s="1"/>
  <c r="AE139" i="13"/>
  <c r="C139" i="11" s="1"/>
  <c r="C101" i="24" s="1"/>
  <c r="AE54" i="13"/>
  <c r="C54" i="11" s="1"/>
  <c r="AE58" i="13"/>
  <c r="C58" i="11" s="1"/>
  <c r="AE150" i="13"/>
  <c r="C150" i="11" s="1"/>
  <c r="C112" i="24" s="1"/>
  <c r="AE107" i="13"/>
  <c r="C107" i="11" s="1"/>
  <c r="C69" i="24" s="1"/>
  <c r="AE50" i="13"/>
  <c r="C50" i="11" s="1"/>
  <c r="AE91" i="13"/>
  <c r="C91" i="11" s="1"/>
  <c r="AE104" i="12"/>
  <c r="B104" i="11" s="1"/>
  <c r="B66" i="24" s="1"/>
  <c r="AE148" i="12"/>
  <c r="B148" i="11" s="1"/>
  <c r="B110" i="24" s="1"/>
  <c r="AE156" i="12"/>
  <c r="B156" i="11" s="1"/>
  <c r="B118" i="24" s="1"/>
  <c r="AE153" i="12"/>
  <c r="AE90" i="12"/>
  <c r="B90" i="11" s="1"/>
  <c r="AE52" i="15"/>
  <c r="E52" i="11" s="1"/>
  <c r="AE53" i="15"/>
  <c r="E53" i="11" s="1"/>
  <c r="AE61" i="15"/>
  <c r="E61" i="11" s="1"/>
  <c r="AE65" i="15"/>
  <c r="E65" i="11" s="1"/>
  <c r="AE73" i="15"/>
  <c r="E73" i="11" s="1"/>
  <c r="AE93" i="15"/>
  <c r="E93" i="11" s="1"/>
  <c r="AE88" i="15"/>
  <c r="E88" i="11" s="1"/>
  <c r="M95" i="11" s="1"/>
  <c r="M156" i="24" s="1"/>
  <c r="AE96" i="15"/>
  <c r="E96" i="11" s="1"/>
  <c r="AE117" i="15"/>
  <c r="E117" i="11" s="1"/>
  <c r="E79" i="24" s="1"/>
  <c r="AE137" i="15"/>
  <c r="E137" i="11" s="1"/>
  <c r="AE145" i="15"/>
  <c r="E145" i="11" s="1"/>
  <c r="E107" i="24" s="1"/>
  <c r="AE79" i="17"/>
  <c r="G79" i="11" s="1"/>
  <c r="AE53" i="23"/>
  <c r="H53" i="11" s="1"/>
  <c r="AE54" i="23"/>
  <c r="H54" i="11" s="1"/>
  <c r="AE78" i="23"/>
  <c r="H78" i="11" s="1"/>
  <c r="AE77" i="23"/>
  <c r="H77" i="11" s="1"/>
  <c r="AE139" i="23"/>
  <c r="H139" i="11" s="1"/>
  <c r="AE134" i="23"/>
  <c r="H134" i="11" s="1"/>
  <c r="AE142" i="23"/>
  <c r="H142" i="11" s="1"/>
  <c r="H104" i="24" s="1"/>
  <c r="AE73" i="17"/>
  <c r="G73" i="11" s="1"/>
  <c r="AE93" i="17"/>
  <c r="G93" i="11" s="1"/>
  <c r="AE121" i="17"/>
  <c r="G121" i="11" s="1"/>
  <c r="AE115" i="17"/>
  <c r="G115" i="11" s="1"/>
  <c r="O125" i="11" s="1"/>
  <c r="AE114" i="17"/>
  <c r="G114" i="11" s="1"/>
  <c r="G76" i="24" s="1"/>
  <c r="AE117" i="23"/>
  <c r="H117" i="11" s="1"/>
  <c r="H79" i="24" s="1"/>
  <c r="AE126" i="23"/>
  <c r="H126" i="11" s="1"/>
  <c r="AE156" i="23"/>
  <c r="H156" i="11" s="1"/>
  <c r="AE78" i="17"/>
  <c r="G78" i="11" s="1"/>
  <c r="AE156" i="17"/>
  <c r="G156" i="11" s="1"/>
  <c r="G118" i="24" s="1"/>
  <c r="AE62" i="23"/>
  <c r="H62" i="11" s="1"/>
  <c r="AE67" i="23"/>
  <c r="H67" i="11" s="1"/>
  <c r="AE112" i="23"/>
  <c r="H112" i="11" s="1"/>
  <c r="H74" i="24" s="1"/>
  <c r="W183" i="17"/>
  <c r="W181" i="13"/>
  <c r="Y181" i="13"/>
  <c r="AB189" i="12"/>
  <c r="AB201" i="12"/>
  <c r="AB190" i="12"/>
  <c r="AE74" i="12"/>
  <c r="B74" i="11" s="1"/>
  <c r="B20" i="24" s="1"/>
  <c r="AE82" i="12"/>
  <c r="B82" i="11" s="1"/>
  <c r="AE98" i="12"/>
  <c r="B98" i="11" s="1"/>
  <c r="B26" i="24" s="1"/>
  <c r="AE106" i="12"/>
  <c r="B106" i="11" s="1"/>
  <c r="B68" i="24" s="1"/>
  <c r="AE103" i="12"/>
  <c r="B103" i="11" s="1"/>
  <c r="B65" i="24" s="1"/>
  <c r="B192" i="24" s="1"/>
  <c r="AE56" i="12"/>
  <c r="B56" i="11" s="1"/>
  <c r="AE137" i="12"/>
  <c r="B137" i="11" s="1"/>
  <c r="B99" i="24" s="1"/>
  <c r="AE140" i="12"/>
  <c r="B140" i="11" s="1"/>
  <c r="B102" i="24" s="1"/>
  <c r="AE81" i="12"/>
  <c r="B81" i="11" s="1"/>
  <c r="AE125" i="12"/>
  <c r="B125" i="11" s="1"/>
  <c r="AE133" i="12"/>
  <c r="B133" i="11" s="1"/>
  <c r="B95" i="24" s="1"/>
  <c r="AE57" i="13"/>
  <c r="C57" i="11" s="1"/>
  <c r="AE52" i="13"/>
  <c r="C52" i="11" s="1"/>
  <c r="C16" i="24" s="1"/>
  <c r="AE60" i="13"/>
  <c r="C60" i="11" s="1"/>
  <c r="AE68" i="13"/>
  <c r="C68" i="11" s="1"/>
  <c r="AE83" i="13"/>
  <c r="C83" i="11" s="1"/>
  <c r="AE76" i="13"/>
  <c r="C76" i="11" s="1"/>
  <c r="AE84" i="13"/>
  <c r="C84" i="11" s="1"/>
  <c r="AE110" i="13"/>
  <c r="C110" i="11" s="1"/>
  <c r="C29" i="24" s="1"/>
  <c r="AE111" i="13"/>
  <c r="C111" i="11" s="1"/>
  <c r="C73" i="24" s="1"/>
  <c r="AE119" i="13"/>
  <c r="C119" i="11" s="1"/>
  <c r="C81" i="24" s="1"/>
  <c r="AE126" i="13"/>
  <c r="C126" i="11" s="1"/>
  <c r="AE123" i="13"/>
  <c r="C123" i="11" s="1"/>
  <c r="C33" i="24" s="1"/>
  <c r="AE131" i="13"/>
  <c r="C131" i="11" s="1"/>
  <c r="C93" i="24" s="1"/>
  <c r="AE135" i="13"/>
  <c r="C135" i="11" s="1"/>
  <c r="AE134" i="13"/>
  <c r="C134" i="11" s="1"/>
  <c r="AE142" i="13"/>
  <c r="C142" i="11" s="1"/>
  <c r="AE63" i="13"/>
  <c r="C63" i="11" s="1"/>
  <c r="C18" i="24" s="1"/>
  <c r="AE98" i="13"/>
  <c r="C98" i="11" s="1"/>
  <c r="AE103" i="13"/>
  <c r="C103" i="11" s="1"/>
  <c r="AE154" i="12"/>
  <c r="B154" i="11" s="1"/>
  <c r="B116" i="24" s="1"/>
  <c r="AE151" i="12"/>
  <c r="B151" i="11" s="1"/>
  <c r="B113" i="24" s="1"/>
  <c r="AE48" i="13"/>
  <c r="C48" i="11" s="1"/>
  <c r="AE86" i="13"/>
  <c r="C86" i="11" s="1"/>
  <c r="AE87" i="13"/>
  <c r="C87" i="11" s="1"/>
  <c r="AE95" i="13"/>
  <c r="C95" i="11" s="1"/>
  <c r="AE122" i="13"/>
  <c r="C122" i="11" s="1"/>
  <c r="C84" i="24" s="1"/>
  <c r="AE130" i="13"/>
  <c r="C130" i="11" s="1"/>
  <c r="AE88" i="14"/>
  <c r="D88" i="11" s="1"/>
  <c r="D25" i="24" s="1"/>
  <c r="AE96" i="14"/>
  <c r="D96" i="11" s="1"/>
  <c r="AE111" i="14"/>
  <c r="D111" i="11" s="1"/>
  <c r="D30" i="24" s="1"/>
  <c r="AE119" i="14"/>
  <c r="D119" i="11" s="1"/>
  <c r="AE123" i="14"/>
  <c r="D123" i="11" s="1"/>
  <c r="AE131" i="14"/>
  <c r="D131" i="11" s="1"/>
  <c r="AE57" i="15"/>
  <c r="E57" i="11" s="1"/>
  <c r="AE75" i="15"/>
  <c r="E75" i="11" s="1"/>
  <c r="E21" i="24" s="1"/>
  <c r="AE80" i="15"/>
  <c r="E80" i="11" s="1"/>
  <c r="AE109" i="15"/>
  <c r="E109" i="11" s="1"/>
  <c r="AE100" i="15"/>
  <c r="E100" i="11" s="1"/>
  <c r="E28" i="24" s="1"/>
  <c r="AE108" i="15"/>
  <c r="E108" i="11" s="1"/>
  <c r="AE64" i="16"/>
  <c r="F64" i="11" s="1"/>
  <c r="AE72" i="16"/>
  <c r="F72" i="11" s="1"/>
  <c r="AE92" i="16"/>
  <c r="F92" i="11" s="1"/>
  <c r="AE132" i="16"/>
  <c r="F132" i="11" s="1"/>
  <c r="AE51" i="14"/>
  <c r="D51" i="11" s="1"/>
  <c r="AE58" i="14"/>
  <c r="D58" i="11" s="1"/>
  <c r="AE90" i="14"/>
  <c r="D90" i="11" s="1"/>
  <c r="L97" i="11" s="1"/>
  <c r="L158" i="24" s="1"/>
  <c r="AE87" i="14"/>
  <c r="D87" i="11" s="1"/>
  <c r="D24" i="24" s="1"/>
  <c r="AE95" i="14"/>
  <c r="D95" i="11" s="1"/>
  <c r="AE126" i="14"/>
  <c r="D126" i="11" s="1"/>
  <c r="AE122" i="14"/>
  <c r="D122" i="11" s="1"/>
  <c r="D32" i="24" s="1"/>
  <c r="AE127" i="14"/>
  <c r="D127" i="11" s="1"/>
  <c r="D89" i="24" s="1"/>
  <c r="AE148" i="14"/>
  <c r="D148" i="11" s="1"/>
  <c r="D40" i="24" s="1"/>
  <c r="AE156" i="14"/>
  <c r="D156" i="11" s="1"/>
  <c r="AE56" i="15"/>
  <c r="E56" i="11" s="1"/>
  <c r="AE121" i="15"/>
  <c r="E121" i="11" s="1"/>
  <c r="E83" i="24" s="1"/>
  <c r="AE116" i="15"/>
  <c r="E116" i="11" s="1"/>
  <c r="AE148" i="15"/>
  <c r="E148" i="11" s="1"/>
  <c r="AE156" i="15"/>
  <c r="E156" i="11" s="1"/>
  <c r="E118" i="24" s="1"/>
  <c r="AE153" i="15"/>
  <c r="E153" i="11" s="1"/>
  <c r="E115" i="24" s="1"/>
  <c r="AE60" i="16"/>
  <c r="F60" i="11" s="1"/>
  <c r="AE55" i="16"/>
  <c r="F55" i="11" s="1"/>
  <c r="AE88" i="16"/>
  <c r="F88" i="11" s="1"/>
  <c r="F25" i="24" s="1"/>
  <c r="AE91" i="16"/>
  <c r="F91" i="11" s="1"/>
  <c r="AE127" i="16"/>
  <c r="F127" i="11" s="1"/>
  <c r="AE122" i="16"/>
  <c r="F122" i="11" s="1"/>
  <c r="AE148" i="16"/>
  <c r="F148" i="11" s="1"/>
  <c r="F40" i="24" s="1"/>
  <c r="AE156" i="16"/>
  <c r="F156" i="11" s="1"/>
  <c r="AE153" i="16"/>
  <c r="F153" i="11" s="1"/>
  <c r="F115" i="24" s="1"/>
  <c r="AE101" i="17"/>
  <c r="G101" i="11" s="1"/>
  <c r="AE109" i="17"/>
  <c r="G109" i="11" s="1"/>
  <c r="G71" i="24" s="1"/>
  <c r="AE104" i="17"/>
  <c r="G104" i="11" s="1"/>
  <c r="AE140" i="17"/>
  <c r="G140" i="11" s="1"/>
  <c r="G102" i="24" s="1"/>
  <c r="AE59" i="23"/>
  <c r="H59" i="11" s="1"/>
  <c r="AE74" i="23"/>
  <c r="H74" i="11" s="1"/>
  <c r="P85" i="11" s="1"/>
  <c r="P146" i="24" s="1"/>
  <c r="AE80" i="23"/>
  <c r="H80" i="11" s="1"/>
  <c r="AE102" i="23"/>
  <c r="H102" i="11" s="1"/>
  <c r="H64" i="24" s="1"/>
  <c r="AE131" i="23"/>
  <c r="H131" i="11" s="1"/>
  <c r="AE52" i="17"/>
  <c r="G52" i="11" s="1"/>
  <c r="G16" i="24" s="1"/>
  <c r="AE57" i="17"/>
  <c r="G57" i="11" s="1"/>
  <c r="AE94" i="17"/>
  <c r="G94" i="11" s="1"/>
  <c r="AE119" i="17"/>
  <c r="G119" i="11" s="1"/>
  <c r="AE116" i="17"/>
  <c r="G116" i="11" s="1"/>
  <c r="G78" i="24" s="1"/>
  <c r="AE136" i="17"/>
  <c r="G136" i="11" s="1"/>
  <c r="AE141" i="17"/>
  <c r="G141" i="11" s="1"/>
  <c r="AE128" i="23"/>
  <c r="H128" i="11" s="1"/>
  <c r="AE147" i="23"/>
  <c r="H147" i="11" s="1"/>
  <c r="H109" i="24" s="1"/>
  <c r="AE151" i="23"/>
  <c r="H151" i="11" s="1"/>
  <c r="H113" i="24" s="1"/>
  <c r="AE83" i="17"/>
  <c r="G83" i="11" s="1"/>
  <c r="AE122" i="17"/>
  <c r="G122" i="11" s="1"/>
  <c r="AE130" i="17"/>
  <c r="G130" i="11" s="1"/>
  <c r="O138" i="11" s="1"/>
  <c r="AE48" i="23"/>
  <c r="H48" i="11" s="1"/>
  <c r="AE49" i="23"/>
  <c r="H49" i="11" s="1"/>
  <c r="AE111" i="23"/>
  <c r="H111" i="11" s="1"/>
  <c r="AE75" i="23"/>
  <c r="H75" i="11" s="1"/>
  <c r="AE83" i="23"/>
  <c r="H83" i="11" s="1"/>
  <c r="AE68" i="12"/>
  <c r="B68" i="11" s="1"/>
  <c r="AE96" i="12"/>
  <c r="B96" i="11" s="1"/>
  <c r="AE93" i="12"/>
  <c r="B93" i="11" s="1"/>
  <c r="AE105" i="12"/>
  <c r="B105" i="11" s="1"/>
  <c r="B67" i="24" s="1"/>
  <c r="AE105" i="13"/>
  <c r="C105" i="11" s="1"/>
  <c r="C67" i="24" s="1"/>
  <c r="AE108" i="13"/>
  <c r="C108" i="11" s="1"/>
  <c r="AE55" i="14"/>
  <c r="D55" i="11" s="1"/>
  <c r="AE75" i="14"/>
  <c r="D75" i="11" s="1"/>
  <c r="D21" i="24" s="1"/>
  <c r="AE83" i="14"/>
  <c r="D83" i="11" s="1"/>
  <c r="AE120" i="14"/>
  <c r="D120" i="11" s="1"/>
  <c r="D82" i="24" s="1"/>
  <c r="AE134" i="14"/>
  <c r="D134" i="11" s="1"/>
  <c r="D35" i="24" s="1"/>
  <c r="AE142" i="14"/>
  <c r="D142" i="11" s="1"/>
  <c r="AE62" i="15"/>
  <c r="E62" i="11" s="1"/>
  <c r="AE67" i="15"/>
  <c r="E67" i="11" s="1"/>
  <c r="AE107" i="15"/>
  <c r="E107" i="11" s="1"/>
  <c r="E69" i="24" s="1"/>
  <c r="AE101" i="15"/>
  <c r="E101" i="11" s="1"/>
  <c r="E63" i="24" s="1"/>
  <c r="AE132" i="15"/>
  <c r="E132" i="11" s="1"/>
  <c r="AE149" i="15"/>
  <c r="E149" i="11" s="1"/>
  <c r="E111" i="24" s="1"/>
  <c r="AE150" i="15"/>
  <c r="E150" i="11" s="1"/>
  <c r="AE56" i="16"/>
  <c r="F56" i="11" s="1"/>
  <c r="AE76" i="16"/>
  <c r="F76" i="11" s="1"/>
  <c r="AE83" i="16"/>
  <c r="F83" i="11" s="1"/>
  <c r="N94" i="11" s="1"/>
  <c r="N155" i="24" s="1"/>
  <c r="AE140" i="16"/>
  <c r="F140" i="11" s="1"/>
  <c r="AE137" i="16"/>
  <c r="F137" i="11" s="1"/>
  <c r="AE145" i="16"/>
  <c r="F145" i="11" s="1"/>
  <c r="AE76" i="14"/>
  <c r="D76" i="11" s="1"/>
  <c r="D22" i="24" s="1"/>
  <c r="AE82" i="14"/>
  <c r="D82" i="11" s="1"/>
  <c r="AE107" i="14"/>
  <c r="D107" i="11" s="1"/>
  <c r="AE104" i="14"/>
  <c r="D104" i="11" s="1"/>
  <c r="AE136" i="14"/>
  <c r="D136" i="11" s="1"/>
  <c r="D98" i="24" s="1"/>
  <c r="AE144" i="14"/>
  <c r="D144" i="11" s="1"/>
  <c r="AE68" i="15"/>
  <c r="E68" i="11" s="1"/>
  <c r="AE79" i="16"/>
  <c r="F79" i="11" s="1"/>
  <c r="AE80" i="16"/>
  <c r="F80" i="11" s="1"/>
  <c r="AE82" i="16"/>
  <c r="F82" i="11" s="1"/>
  <c r="AE98" i="16"/>
  <c r="F98" i="11" s="1"/>
  <c r="F26" i="24" s="1"/>
  <c r="AE106" i="16"/>
  <c r="F106" i="11" s="1"/>
  <c r="AE103" i="16"/>
  <c r="F103" i="11" s="1"/>
  <c r="F65" i="24" s="1"/>
  <c r="AE136" i="16"/>
  <c r="F136" i="11" s="1"/>
  <c r="F98" i="24" s="1"/>
  <c r="AE92" i="17"/>
  <c r="G92" i="11" s="1"/>
  <c r="AE117" i="17"/>
  <c r="G117" i="11" s="1"/>
  <c r="AE137" i="17"/>
  <c r="G137" i="11" s="1"/>
  <c r="AE138" i="17"/>
  <c r="G138" i="11" s="1"/>
  <c r="AE147" i="17"/>
  <c r="G147" i="11" s="1"/>
  <c r="G39" i="24" s="1"/>
  <c r="AE115" i="23"/>
  <c r="H115" i="11" s="1"/>
  <c r="AE110" i="23"/>
  <c r="H110" i="11" s="1"/>
  <c r="H29" i="24" s="1"/>
  <c r="AE118" i="23"/>
  <c r="H118" i="11" s="1"/>
  <c r="H80" i="24" s="1"/>
  <c r="AE91" i="23"/>
  <c r="H91" i="11" s="1"/>
  <c r="AE86" i="23"/>
  <c r="H86" i="11" s="1"/>
  <c r="AE94" i="23"/>
  <c r="H94" i="11" s="1"/>
  <c r="AE123" i="23"/>
  <c r="H123" i="11" s="1"/>
  <c r="H33" i="24" s="1"/>
  <c r="AE122" i="23"/>
  <c r="H122" i="11" s="1"/>
  <c r="H84" i="24" s="1"/>
  <c r="AE69" i="17"/>
  <c r="G69" i="11" s="1"/>
  <c r="AE72" i="17"/>
  <c r="G72" i="11" s="1"/>
  <c r="AE76" i="17"/>
  <c r="G76" i="11" s="1"/>
  <c r="AE84" i="17"/>
  <c r="G84" i="11" s="1"/>
  <c r="AE124" i="17"/>
  <c r="G124" i="11" s="1"/>
  <c r="AE132" i="17"/>
  <c r="G132" i="11" s="1"/>
  <c r="AE152" i="17"/>
  <c r="G152" i="11" s="1"/>
  <c r="G114" i="24" s="1"/>
  <c r="AE149" i="17"/>
  <c r="G149" i="11" s="1"/>
  <c r="G111" i="24" s="1"/>
  <c r="AE157" i="17"/>
  <c r="G157" i="11" s="1"/>
  <c r="AE58" i="23"/>
  <c r="H58" i="11" s="1"/>
  <c r="AE81" i="23"/>
  <c r="H81" i="11" s="1"/>
  <c r="AE107" i="23"/>
  <c r="H107" i="11" s="1"/>
  <c r="H69" i="24" s="1"/>
  <c r="AE100" i="23"/>
  <c r="H100" i="11" s="1"/>
  <c r="AE108" i="23"/>
  <c r="H108" i="11" s="1"/>
  <c r="H70" i="24" s="1"/>
  <c r="AE66" i="17"/>
  <c r="G66" i="11" s="1"/>
  <c r="AE63" i="17"/>
  <c r="G63" i="11" s="1"/>
  <c r="AE71" i="17"/>
  <c r="G71" i="11" s="1"/>
  <c r="AE142" i="17"/>
  <c r="G142" i="11" s="1"/>
  <c r="G104" i="24" s="1"/>
  <c r="AE70" i="23"/>
  <c r="H70" i="11" s="1"/>
  <c r="AE65" i="23"/>
  <c r="H65" i="11" s="1"/>
  <c r="AE140" i="23"/>
  <c r="H140" i="11" s="1"/>
  <c r="AE145" i="23"/>
  <c r="H145" i="11" s="1"/>
  <c r="H107" i="24" s="1"/>
  <c r="AC194" i="12"/>
  <c r="B28" i="24"/>
  <c r="G14" i="3"/>
  <c r="G16" i="3"/>
  <c r="Z178" i="12"/>
  <c r="Z202" i="12"/>
  <c r="H97" i="9"/>
  <c r="H93" i="9"/>
  <c r="H98" i="9"/>
  <c r="H94" i="9"/>
  <c r="H91" i="9"/>
  <c r="H99" i="9"/>
  <c r="H95" i="9"/>
  <c r="H96" i="9"/>
  <c r="H92" i="9"/>
  <c r="Y172" i="12"/>
  <c r="C11" i="3"/>
  <c r="X197" i="13"/>
  <c r="X173" i="13"/>
  <c r="X200" i="13"/>
  <c r="X176" i="13"/>
  <c r="B70" i="24"/>
  <c r="O24" i="6"/>
  <c r="Q3" i="6"/>
  <c r="B11" i="3"/>
  <c r="B13" i="3"/>
  <c r="E15" i="3"/>
  <c r="C215" i="5"/>
  <c r="C217" i="5"/>
  <c r="D215" i="5"/>
  <c r="D217" i="5"/>
  <c r="J242" i="5"/>
  <c r="J240" i="5"/>
  <c r="AA177" i="12"/>
  <c r="AA172" i="12"/>
  <c r="AA180" i="12"/>
  <c r="AA179" i="13"/>
  <c r="AA174" i="13"/>
  <c r="AA198" i="13"/>
  <c r="E215" i="6"/>
  <c r="F240" i="6"/>
  <c r="F242" i="6"/>
  <c r="K217" i="6"/>
  <c r="K215" i="6"/>
  <c r="J217" i="6"/>
  <c r="J215" i="6"/>
  <c r="C12" i="3"/>
  <c r="X162" i="12"/>
  <c r="X164" i="12"/>
  <c r="X163" i="12"/>
  <c r="AE163" i="12" s="1"/>
  <c r="B163" i="11" s="1"/>
  <c r="B125" i="24" s="1"/>
  <c r="D5" i="3"/>
  <c r="AE64" i="12"/>
  <c r="B64" i="11" s="1"/>
  <c r="B19" i="24" s="1"/>
  <c r="AE97" i="12"/>
  <c r="B97" i="11" s="1"/>
  <c r="AE84" i="12"/>
  <c r="B84" i="11" s="1"/>
  <c r="I215" i="5"/>
  <c r="AE113" i="12"/>
  <c r="B113" i="11" s="1"/>
  <c r="AE139" i="12"/>
  <c r="B139" i="11" s="1"/>
  <c r="D74" i="1"/>
  <c r="AE156" i="13"/>
  <c r="C156" i="11" s="1"/>
  <c r="AE153" i="13"/>
  <c r="C153" i="11" s="1"/>
  <c r="C115" i="24" s="1"/>
  <c r="D73" i="1"/>
  <c r="E342" i="5"/>
  <c r="C70" i="1" s="1"/>
  <c r="AE55" i="13"/>
  <c r="C55" i="11" s="1"/>
  <c r="E335" i="7"/>
  <c r="F64" i="1" s="1"/>
  <c r="C35" i="3"/>
  <c r="AE59" i="12"/>
  <c r="B59" i="11" s="1"/>
  <c r="AE89" i="12"/>
  <c r="B89" i="11" s="1"/>
  <c r="AE91" i="12"/>
  <c r="B91" i="11" s="1"/>
  <c r="V48" i="8"/>
  <c r="E336" i="8" s="1"/>
  <c r="G65" i="1" s="1"/>
  <c r="E344" i="8"/>
  <c r="G73" i="1" s="1"/>
  <c r="AE51" i="17"/>
  <c r="G51" i="11" s="1"/>
  <c r="AE135" i="17"/>
  <c r="G135" i="11" s="1"/>
  <c r="AE84" i="23"/>
  <c r="H84" i="11" s="1"/>
  <c r="AE148" i="23"/>
  <c r="H148" i="11" s="1"/>
  <c r="H110" i="24" s="1"/>
  <c r="AE82" i="17"/>
  <c r="G82" i="11" s="1"/>
  <c r="AE110" i="17"/>
  <c r="G110" i="11" s="1"/>
  <c r="AE152" i="23"/>
  <c r="H152" i="11" s="1"/>
  <c r="H114" i="24" s="1"/>
  <c r="B350" i="9"/>
  <c r="B2" i="3" s="1"/>
  <c r="B274" i="9"/>
  <c r="L218" i="9"/>
  <c r="L216" i="9"/>
  <c r="Z170" i="12"/>
  <c r="B87" i="24"/>
  <c r="V171" i="12"/>
  <c r="V172" i="12"/>
  <c r="V180" i="12"/>
  <c r="AB54" i="12"/>
  <c r="AE54" i="12" s="1"/>
  <c r="B54" i="11" s="1"/>
  <c r="X181" i="13"/>
  <c r="B23" i="24"/>
  <c r="B36" i="24"/>
  <c r="B97" i="24"/>
  <c r="C15" i="3"/>
  <c r="D99" i="5"/>
  <c r="D95" i="5"/>
  <c r="D96" i="5"/>
  <c r="D92" i="5"/>
  <c r="D93" i="5"/>
  <c r="D94" i="5"/>
  <c r="D97" i="5"/>
  <c r="D91" i="5"/>
  <c r="D98" i="5"/>
  <c r="AC158" i="13"/>
  <c r="AC194" i="13"/>
  <c r="AC159" i="13"/>
  <c r="AC195" i="13"/>
  <c r="AC167" i="13"/>
  <c r="W199" i="13"/>
  <c r="W175" i="13"/>
  <c r="W176" i="13"/>
  <c r="W200" i="13"/>
  <c r="Z174" i="13"/>
  <c r="Z198" i="13"/>
  <c r="Z171" i="13"/>
  <c r="Z195" i="13"/>
  <c r="Z179" i="13"/>
  <c r="AB159" i="13"/>
  <c r="AB195" i="13"/>
  <c r="AB167" i="13"/>
  <c r="AB162" i="13"/>
  <c r="AB198" i="13"/>
  <c r="X194" i="15"/>
  <c r="X182" i="15"/>
  <c r="E14" i="3"/>
  <c r="D14" i="3"/>
  <c r="AA187" i="14"/>
  <c r="AA199" i="14"/>
  <c r="AA195" i="16"/>
  <c r="AA183" i="16"/>
  <c r="AB190" i="15"/>
  <c r="C32" i="3"/>
  <c r="AE55" i="12"/>
  <c r="B55" i="11" s="1"/>
  <c r="G217" i="5"/>
  <c r="AE72" i="12"/>
  <c r="B72" i="11" s="1"/>
  <c r="AE76" i="12"/>
  <c r="B76" i="11" s="1"/>
  <c r="AE65" i="13"/>
  <c r="C65" i="11" s="1"/>
  <c r="AE73" i="13"/>
  <c r="C73" i="11" s="1"/>
  <c r="AE146" i="13"/>
  <c r="C146" i="11" s="1"/>
  <c r="C108" i="24" s="1"/>
  <c r="AE154" i="13"/>
  <c r="C154" i="11" s="1"/>
  <c r="C116" i="24" s="1"/>
  <c r="AE151" i="13"/>
  <c r="C151" i="11" s="1"/>
  <c r="C113" i="24" s="1"/>
  <c r="H240" i="5"/>
  <c r="F217" i="6"/>
  <c r="AE121" i="12"/>
  <c r="B121" i="11" s="1"/>
  <c r="AE129" i="12"/>
  <c r="B129" i="11" s="1"/>
  <c r="B153" i="11"/>
  <c r="AE70" i="13"/>
  <c r="C70" i="11" s="1"/>
  <c r="AE106" i="13"/>
  <c r="C106" i="11" s="1"/>
  <c r="AE124" i="13"/>
  <c r="C124" i="11" s="1"/>
  <c r="C86" i="24" s="1"/>
  <c r="AE127" i="13"/>
  <c r="C127" i="11" s="1"/>
  <c r="E340" i="6"/>
  <c r="E69" i="1" s="1"/>
  <c r="AE116" i="14"/>
  <c r="D116" i="11" s="1"/>
  <c r="AE115" i="16"/>
  <c r="F115" i="11" s="1"/>
  <c r="F77" i="24" s="1"/>
  <c r="AE110" i="16"/>
  <c r="F110" i="11" s="1"/>
  <c r="AE118" i="16"/>
  <c r="F118" i="11" s="1"/>
  <c r="AE54" i="16"/>
  <c r="F54" i="11" s="1"/>
  <c r="AE90" i="16"/>
  <c r="F90" i="11" s="1"/>
  <c r="AE85" i="23"/>
  <c r="H85" i="11" s="1"/>
  <c r="AE124" i="23"/>
  <c r="H124" i="11" s="1"/>
  <c r="AE132" i="23"/>
  <c r="H132" i="11" s="1"/>
  <c r="AE64" i="23"/>
  <c r="H64" i="11" s="1"/>
  <c r="H19" i="24" s="1"/>
  <c r="AE69" i="23"/>
  <c r="H69" i="11" s="1"/>
  <c r="AE96" i="23"/>
  <c r="H96" i="11" s="1"/>
  <c r="AE93" i="23"/>
  <c r="H93" i="11" s="1"/>
  <c r="AE69" i="12"/>
  <c r="B69" i="11" s="1"/>
  <c r="AE51" i="13"/>
  <c r="C51" i="11" s="1"/>
  <c r="C15" i="24" s="1"/>
  <c r="AE59" i="13"/>
  <c r="C59" i="11" s="1"/>
  <c r="AE66" i="13"/>
  <c r="C66" i="11" s="1"/>
  <c r="AE67" i="13"/>
  <c r="C67" i="11" s="1"/>
  <c r="AE100" i="13"/>
  <c r="C100" i="11" s="1"/>
  <c r="C28" i="24" s="1"/>
  <c r="AE116" i="13"/>
  <c r="C116" i="11" s="1"/>
  <c r="AE113" i="13"/>
  <c r="C113" i="11" s="1"/>
  <c r="C75" i="24" s="1"/>
  <c r="AE121" i="13"/>
  <c r="C121" i="11" s="1"/>
  <c r="C83" i="24" s="1"/>
  <c r="AE132" i="13"/>
  <c r="C132" i="11" s="1"/>
  <c r="AE148" i="13"/>
  <c r="C148" i="11" s="1"/>
  <c r="C110" i="24" s="1"/>
  <c r="AE79" i="23"/>
  <c r="H79" i="11" s="1"/>
  <c r="AE100" i="17"/>
  <c r="G100" i="11" s="1"/>
  <c r="O107" i="11" s="1"/>
  <c r="AE101" i="23"/>
  <c r="H101" i="11" s="1"/>
  <c r="AE109" i="23"/>
  <c r="H109" i="11" s="1"/>
  <c r="E336" i="6"/>
  <c r="E65" i="1" s="1"/>
  <c r="B30" i="24"/>
  <c r="B73" i="24"/>
  <c r="K99" i="9"/>
  <c r="K95" i="9"/>
  <c r="K96" i="9"/>
  <c r="K92" i="9"/>
  <c r="K97" i="9"/>
  <c r="K93" i="9"/>
  <c r="K98" i="9"/>
  <c r="K94" i="9"/>
  <c r="K91" i="9"/>
  <c r="Z179" i="12"/>
  <c r="B77" i="24"/>
  <c r="B108" i="24"/>
  <c r="Y180" i="12"/>
  <c r="Y177" i="12"/>
  <c r="W46" i="5"/>
  <c r="X46" i="5" s="1"/>
  <c r="B106" i="24"/>
  <c r="E242" i="5"/>
  <c r="E240" i="5"/>
  <c r="C96" i="8"/>
  <c r="C92" i="8"/>
  <c r="C97" i="8"/>
  <c r="C93" i="8"/>
  <c r="C99" i="8"/>
  <c r="C95" i="8"/>
  <c r="C91" i="8"/>
  <c r="C98" i="8"/>
  <c r="C94" i="8"/>
  <c r="L241" i="8"/>
  <c r="L216" i="6"/>
  <c r="F215" i="5"/>
  <c r="F217" i="5"/>
  <c r="L197" i="5"/>
  <c r="D6" i="3"/>
  <c r="G7" i="3"/>
  <c r="E3" i="3"/>
  <c r="I96" i="4"/>
  <c r="I92" i="4"/>
  <c r="I97" i="4"/>
  <c r="I93" i="4"/>
  <c r="I99" i="4"/>
  <c r="I95" i="4"/>
  <c r="I91" i="4"/>
  <c r="I94" i="4"/>
  <c r="I98" i="4"/>
  <c r="Z174" i="14"/>
  <c r="Z171" i="14"/>
  <c r="Z179" i="14"/>
  <c r="X195" i="15"/>
  <c r="X183" i="15"/>
  <c r="X188" i="15"/>
  <c r="X200" i="15"/>
  <c r="X190" i="15"/>
  <c r="AC50" i="15"/>
  <c r="AE50" i="15" s="1"/>
  <c r="E50" i="11" s="1"/>
  <c r="AC194" i="15"/>
  <c r="AC55" i="15"/>
  <c r="AE55" i="15" s="1"/>
  <c r="E55" i="11" s="1"/>
  <c r="M65" i="11" s="1"/>
  <c r="AC199" i="15"/>
  <c r="Z163" i="15"/>
  <c r="Z158" i="15"/>
  <c r="Z166" i="15"/>
  <c r="Z202" i="15"/>
  <c r="Z170" i="16"/>
  <c r="Z173" i="16"/>
  <c r="Z181" i="16"/>
  <c r="X165" i="14"/>
  <c r="X160" i="14"/>
  <c r="X168" i="14"/>
  <c r="I97" i="6"/>
  <c r="I93" i="6"/>
  <c r="I98" i="6"/>
  <c r="I94" i="6"/>
  <c r="I91" i="6"/>
  <c r="I96" i="6"/>
  <c r="I92" i="6"/>
  <c r="I95" i="6"/>
  <c r="I99" i="6"/>
  <c r="U165" i="15"/>
  <c r="U158" i="15"/>
  <c r="U166" i="15"/>
  <c r="K202" i="15"/>
  <c r="U202" i="15" s="1"/>
  <c r="X159" i="16"/>
  <c r="X165" i="16"/>
  <c r="AE165" i="16" s="1"/>
  <c r="F165" i="11" s="1"/>
  <c r="F127" i="24" s="1"/>
  <c r="X162" i="16"/>
  <c r="X173" i="17"/>
  <c r="X175" i="17"/>
  <c r="X176" i="17"/>
  <c r="U177" i="23"/>
  <c r="U173" i="23"/>
  <c r="U174" i="23"/>
  <c r="AA180" i="23"/>
  <c r="AA174" i="23"/>
  <c r="AA175" i="23"/>
  <c r="U170" i="17"/>
  <c r="U179" i="17"/>
  <c r="U176" i="17"/>
  <c r="D97" i="21"/>
  <c r="D93" i="21"/>
  <c r="D94" i="21"/>
  <c r="D90" i="21"/>
  <c r="D96" i="21"/>
  <c r="D92" i="21"/>
  <c r="D89" i="21"/>
  <c r="D95" i="21"/>
  <c r="D91" i="21"/>
  <c r="B39" i="24"/>
  <c r="AB187" i="15"/>
  <c r="AB199" i="15"/>
  <c r="AB194" i="15"/>
  <c r="AB182" i="15"/>
  <c r="W195" i="16"/>
  <c r="W183" i="16"/>
  <c r="C240" i="5"/>
  <c r="K215" i="5"/>
  <c r="H215" i="5"/>
  <c r="J242" i="6"/>
  <c r="G20" i="3"/>
  <c r="G43" i="3" s="1"/>
  <c r="G66" i="3" s="1"/>
  <c r="E342" i="8"/>
  <c r="G71" i="1" s="1"/>
  <c r="AE64" i="14"/>
  <c r="D64" i="11" s="1"/>
  <c r="L68" i="11" s="1"/>
  <c r="AE62" i="16"/>
  <c r="F62" i="11" s="1"/>
  <c r="AE70" i="16"/>
  <c r="F70" i="11" s="1"/>
  <c r="AE133" i="17"/>
  <c r="G133" i="11" s="1"/>
  <c r="AE145" i="12"/>
  <c r="B145" i="11" s="1"/>
  <c r="AE134" i="12"/>
  <c r="B134" i="11" s="1"/>
  <c r="AE112" i="12"/>
  <c r="B112" i="11" s="1"/>
  <c r="AE66" i="12"/>
  <c r="B66" i="11" s="1"/>
  <c r="AE63" i="12"/>
  <c r="B63" i="11" s="1"/>
  <c r="B18" i="24" s="1"/>
  <c r="AE122" i="12"/>
  <c r="B122" i="11" s="1"/>
  <c r="AE130" i="12"/>
  <c r="B130" i="11" s="1"/>
  <c r="AE72" i="14"/>
  <c r="D72" i="11" s="1"/>
  <c r="Y198" i="13"/>
  <c r="Y174" i="13"/>
  <c r="V177" i="14"/>
  <c r="AA189" i="16"/>
  <c r="AA201" i="16"/>
  <c r="V178" i="16"/>
  <c r="V202" i="16"/>
  <c r="AA168" i="17"/>
  <c r="AB161" i="23"/>
  <c r="Z178" i="17"/>
  <c r="Z202" i="17"/>
  <c r="W178" i="23"/>
  <c r="W202" i="23"/>
  <c r="W175" i="23"/>
  <c r="U176" i="12"/>
  <c r="AC187" i="12"/>
  <c r="AC199" i="12"/>
  <c r="W174" i="12"/>
  <c r="E99" i="9"/>
  <c r="E95" i="9"/>
  <c r="E96" i="9"/>
  <c r="E92" i="9"/>
  <c r="E97" i="9"/>
  <c r="E93" i="9"/>
  <c r="E98" i="9"/>
  <c r="E94" i="9"/>
  <c r="E91" i="9"/>
  <c r="C97" i="5"/>
  <c r="C93" i="5"/>
  <c r="C98" i="5"/>
  <c r="C94" i="5"/>
  <c r="C91" i="5"/>
  <c r="C95" i="5"/>
  <c r="C96" i="5"/>
  <c r="C99" i="5"/>
  <c r="C92" i="5"/>
  <c r="K196" i="13"/>
  <c r="U196" i="13" s="1"/>
  <c r="U160" i="13"/>
  <c r="V197" i="13"/>
  <c r="V173" i="13"/>
  <c r="AB188" i="15"/>
  <c r="AB200" i="15"/>
  <c r="W181" i="15"/>
  <c r="U171" i="14"/>
  <c r="U173" i="16"/>
  <c r="U181" i="16"/>
  <c r="AB171" i="17"/>
  <c r="E96" i="8"/>
  <c r="E92" i="8"/>
  <c r="E97" i="8"/>
  <c r="E93" i="8"/>
  <c r="E99" i="8"/>
  <c r="E95" i="8"/>
  <c r="E98" i="8"/>
  <c r="E94" i="8"/>
  <c r="E91" i="8"/>
  <c r="Y176" i="17"/>
  <c r="V178" i="23"/>
  <c r="V202" i="23"/>
  <c r="AC161" i="16"/>
  <c r="C96" i="4"/>
  <c r="C92" i="4"/>
  <c r="C97" i="4"/>
  <c r="C93" i="4"/>
  <c r="C99" i="4"/>
  <c r="C95" i="4"/>
  <c r="C98" i="4"/>
  <c r="C91" i="4"/>
  <c r="C94" i="4"/>
  <c r="Y176" i="14"/>
  <c r="Y172" i="14"/>
  <c r="Y175" i="14"/>
  <c r="X187" i="15"/>
  <c r="X199" i="15"/>
  <c r="G4" i="3"/>
  <c r="W187" i="14"/>
  <c r="W199" i="14"/>
  <c r="AA171" i="15"/>
  <c r="W158" i="17"/>
  <c r="X167" i="23"/>
  <c r="AC176" i="23"/>
  <c r="V181" i="17"/>
  <c r="H97" i="21"/>
  <c r="H93" i="21"/>
  <c r="H94" i="21"/>
  <c r="H90" i="21"/>
  <c r="H96" i="21"/>
  <c r="H92" i="21"/>
  <c r="H89" i="21"/>
  <c r="H91" i="21"/>
  <c r="H95" i="21"/>
  <c r="Z168" i="23"/>
  <c r="V179" i="15"/>
  <c r="L242" i="7"/>
  <c r="L240" i="7"/>
  <c r="C353" i="7"/>
  <c r="F25" i="3" s="1"/>
  <c r="F7" i="3"/>
  <c r="G240" i="5"/>
  <c r="G242" i="5"/>
  <c r="B15" i="3"/>
  <c r="G3" i="3"/>
  <c r="Z173" i="12"/>
  <c r="Z172" i="12"/>
  <c r="Z180" i="12"/>
  <c r="B290" i="9"/>
  <c r="L217" i="9"/>
  <c r="AC166" i="13"/>
  <c r="AC202" i="13"/>
  <c r="AC197" i="13"/>
  <c r="AC161" i="13"/>
  <c r="W195" i="13"/>
  <c r="W171" i="13"/>
  <c r="W194" i="13"/>
  <c r="W170" i="13"/>
  <c r="W202" i="13"/>
  <c r="W178" i="13"/>
  <c r="K24" i="4"/>
  <c r="M3" i="4"/>
  <c r="A332" i="21"/>
  <c r="A351" i="21" s="1"/>
  <c r="D242" i="5"/>
  <c r="D240" i="5"/>
  <c r="E6" i="3"/>
  <c r="C5" i="3"/>
  <c r="G6" i="3"/>
  <c r="AA171" i="12"/>
  <c r="AA179" i="12"/>
  <c r="AA174" i="12"/>
  <c r="L216" i="5"/>
  <c r="V173" i="12"/>
  <c r="V175" i="12"/>
  <c r="V174" i="12"/>
  <c r="F97" i="9"/>
  <c r="F93" i="9"/>
  <c r="F98" i="9"/>
  <c r="F94" i="9"/>
  <c r="F91" i="9"/>
  <c r="F99" i="9"/>
  <c r="F95" i="9"/>
  <c r="F96" i="9"/>
  <c r="F92" i="9"/>
  <c r="Y174" i="12"/>
  <c r="Y171" i="12"/>
  <c r="Y179" i="12"/>
  <c r="L241" i="4"/>
  <c r="AA49" i="13"/>
  <c r="AA171" i="13"/>
  <c r="AA195" i="13"/>
  <c r="AA175" i="13"/>
  <c r="AA199" i="13"/>
  <c r="AA200" i="13"/>
  <c r="AA176" i="13"/>
  <c r="C353" i="6"/>
  <c r="E25" i="3" s="1"/>
  <c r="L216" i="7"/>
  <c r="B5" i="3"/>
  <c r="F11" i="3"/>
  <c r="F13" i="3"/>
  <c r="D4" i="3"/>
  <c r="J97" i="9"/>
  <c r="J93" i="9"/>
  <c r="J98" i="9"/>
  <c r="J94" i="9"/>
  <c r="J91" i="9"/>
  <c r="J99" i="9"/>
  <c r="J95" i="9"/>
  <c r="J96" i="9"/>
  <c r="J92" i="9"/>
  <c r="X158" i="12"/>
  <c r="X168" i="12"/>
  <c r="X165" i="12"/>
  <c r="F99" i="5"/>
  <c r="F95" i="5"/>
  <c r="F96" i="5"/>
  <c r="F92" i="5"/>
  <c r="F97" i="5"/>
  <c r="F98" i="5"/>
  <c r="F91" i="5"/>
  <c r="F93" i="5"/>
  <c r="F94" i="5"/>
  <c r="Z176" i="13"/>
  <c r="Z200" i="13"/>
  <c r="Z173" i="13"/>
  <c r="Z197" i="13"/>
  <c r="Z181" i="13"/>
  <c r="AB161" i="13"/>
  <c r="AB197" i="13"/>
  <c r="AB169" i="13"/>
  <c r="AE169" i="13" s="1"/>
  <c r="C169" i="11" s="1"/>
  <c r="AB164" i="13"/>
  <c r="AB200" i="13"/>
  <c r="G9" i="3"/>
  <c r="Y49" i="13"/>
  <c r="X199" i="13"/>
  <c r="X175" i="13"/>
  <c r="X194" i="13"/>
  <c r="X170" i="13"/>
  <c r="X202" i="13"/>
  <c r="X178" i="13"/>
  <c r="Z176" i="14"/>
  <c r="Z173" i="14"/>
  <c r="X48" i="15"/>
  <c r="H99" i="6"/>
  <c r="H95" i="6"/>
  <c r="H96" i="6"/>
  <c r="H92" i="6"/>
  <c r="H98" i="6"/>
  <c r="H94" i="6"/>
  <c r="H91" i="6"/>
  <c r="H97" i="6"/>
  <c r="H93" i="6"/>
  <c r="Z165" i="15"/>
  <c r="Z160" i="15"/>
  <c r="Z168" i="15"/>
  <c r="Z172" i="16"/>
  <c r="Z174" i="16"/>
  <c r="Z175" i="16"/>
  <c r="X167" i="14"/>
  <c r="E97" i="6"/>
  <c r="E93" i="6"/>
  <c r="E98" i="6"/>
  <c r="E94" i="6"/>
  <c r="E91" i="6"/>
  <c r="E96" i="6"/>
  <c r="E92" i="6"/>
  <c r="E95" i="6"/>
  <c r="E99" i="6"/>
  <c r="U167" i="15"/>
  <c r="U161" i="15"/>
  <c r="U160" i="15"/>
  <c r="U168" i="15"/>
  <c r="X163" i="16"/>
  <c r="X169" i="16"/>
  <c r="X164" i="16"/>
  <c r="X177" i="17"/>
  <c r="X179" i="17"/>
  <c r="X178" i="17"/>
  <c r="X202" i="17"/>
  <c r="U175" i="23"/>
  <c r="U181" i="23"/>
  <c r="U176" i="23"/>
  <c r="D98" i="8"/>
  <c r="D94" i="8"/>
  <c r="D91" i="8"/>
  <c r="D99" i="8"/>
  <c r="D95" i="8"/>
  <c r="D97" i="8"/>
  <c r="D93" i="8"/>
  <c r="D92" i="8"/>
  <c r="D96" i="8"/>
  <c r="AA172" i="23"/>
  <c r="AA176" i="23"/>
  <c r="AA177" i="23"/>
  <c r="U173" i="17"/>
  <c r="U181" i="17"/>
  <c r="U178" i="17"/>
  <c r="K202" i="17"/>
  <c r="U202" i="17" s="1"/>
  <c r="D3" i="3"/>
  <c r="B7" i="3"/>
  <c r="Y176" i="13"/>
  <c r="Y200" i="13"/>
  <c r="Y195" i="13"/>
  <c r="Y171" i="13"/>
  <c r="Y179" i="13"/>
  <c r="AA189" i="14"/>
  <c r="AA201" i="14"/>
  <c r="V174" i="14"/>
  <c r="V171" i="14"/>
  <c r="V179" i="14"/>
  <c r="AA187" i="16"/>
  <c r="AA199" i="16"/>
  <c r="AA49" i="16"/>
  <c r="V180" i="16"/>
  <c r="V171" i="16"/>
  <c r="V179" i="16"/>
  <c r="C97" i="6"/>
  <c r="C93" i="6"/>
  <c r="C98" i="6"/>
  <c r="C94" i="6"/>
  <c r="C91" i="6"/>
  <c r="C96" i="6"/>
  <c r="C92" i="6"/>
  <c r="C99" i="6"/>
  <c r="C95" i="6"/>
  <c r="F98" i="8"/>
  <c r="F94" i="8"/>
  <c r="F91" i="8"/>
  <c r="F99" i="8"/>
  <c r="F95" i="8"/>
  <c r="F97" i="8"/>
  <c r="F93" i="8"/>
  <c r="F92" i="8"/>
  <c r="F96" i="8"/>
  <c r="AA158" i="17"/>
  <c r="AA159" i="17"/>
  <c r="AA167" i="17"/>
  <c r="AB158" i="23"/>
  <c r="AB166" i="23"/>
  <c r="AB202" i="23"/>
  <c r="AB163" i="23"/>
  <c r="Z170" i="17"/>
  <c r="Z173" i="17"/>
  <c r="Z181" i="17"/>
  <c r="W170" i="23"/>
  <c r="W174" i="23"/>
  <c r="W177" i="23"/>
  <c r="U170" i="12"/>
  <c r="K202" i="12"/>
  <c r="U202" i="12" s="1"/>
  <c r="U178" i="12"/>
  <c r="U175" i="12"/>
  <c r="D7" i="3"/>
  <c r="F6" i="3"/>
  <c r="AB188" i="12"/>
  <c r="AB200" i="12"/>
  <c r="W173" i="12"/>
  <c r="W181" i="12"/>
  <c r="W176" i="12"/>
  <c r="AC164" i="12"/>
  <c r="AC161" i="12"/>
  <c r="AC169" i="12"/>
  <c r="C366" i="9"/>
  <c r="B41" i="3" s="1"/>
  <c r="L242" i="9"/>
  <c r="I97" i="5"/>
  <c r="I93" i="5"/>
  <c r="I98" i="5"/>
  <c r="I94" i="5"/>
  <c r="I91" i="5"/>
  <c r="I99" i="5"/>
  <c r="I92" i="5"/>
  <c r="I95" i="5"/>
  <c r="I96" i="5"/>
  <c r="U158" i="13"/>
  <c r="U194" i="13"/>
  <c r="U159" i="13"/>
  <c r="K195" i="13"/>
  <c r="U195" i="13" s="1"/>
  <c r="U167" i="13"/>
  <c r="V194" i="13"/>
  <c r="V170" i="13"/>
  <c r="V202" i="13"/>
  <c r="V178" i="13"/>
  <c r="V199" i="13"/>
  <c r="V175" i="13"/>
  <c r="D98" i="4"/>
  <c r="D94" i="4"/>
  <c r="D91" i="4"/>
  <c r="D99" i="4"/>
  <c r="D95" i="4"/>
  <c r="D97" i="4"/>
  <c r="D93" i="4"/>
  <c r="D92" i="4"/>
  <c r="D96" i="4"/>
  <c r="AB48" i="15"/>
  <c r="W176" i="15"/>
  <c r="W172" i="15"/>
  <c r="W175" i="15"/>
  <c r="L241" i="7"/>
  <c r="M3" i="21"/>
  <c r="K24" i="21"/>
  <c r="G311" i="21" s="1"/>
  <c r="V49" i="14"/>
  <c r="AE49" i="14" s="1"/>
  <c r="D49" i="11" s="1"/>
  <c r="J98" i="4"/>
  <c r="L98" i="4" s="1"/>
  <c r="J94" i="4"/>
  <c r="L94" i="4" s="1"/>
  <c r="J91" i="4"/>
  <c r="J99" i="4"/>
  <c r="J95" i="4"/>
  <c r="J97" i="4"/>
  <c r="L97" i="4" s="1"/>
  <c r="J93" i="4"/>
  <c r="J92" i="4"/>
  <c r="J96" i="4"/>
  <c r="U176" i="14"/>
  <c r="U173" i="14"/>
  <c r="U181" i="14"/>
  <c r="Y161" i="15"/>
  <c r="Y164" i="15"/>
  <c r="U175" i="16"/>
  <c r="U170" i="16"/>
  <c r="K202" i="16"/>
  <c r="U202" i="16" s="1"/>
  <c r="U178" i="16"/>
  <c r="AB179" i="17"/>
  <c r="AB173" i="17"/>
  <c r="AB174" i="17"/>
  <c r="Y177" i="23"/>
  <c r="Y170" i="23"/>
  <c r="Y178" i="23"/>
  <c r="Y202" i="23"/>
  <c r="AC165" i="17"/>
  <c r="AC161" i="17"/>
  <c r="AC162" i="17"/>
  <c r="Y173" i="17"/>
  <c r="Y181" i="17"/>
  <c r="Y202" i="17"/>
  <c r="Y178" i="17"/>
  <c r="V177" i="23"/>
  <c r="V172" i="23"/>
  <c r="V180" i="23"/>
  <c r="D13" i="3"/>
  <c r="W190" i="16"/>
  <c r="W187" i="16"/>
  <c r="W199" i="16"/>
  <c r="W49" i="16"/>
  <c r="AC163" i="16"/>
  <c r="AC158" i="16"/>
  <c r="AE158" i="16" s="1"/>
  <c r="F158" i="11" s="1"/>
  <c r="F120" i="24" s="1"/>
  <c r="AC166" i="16"/>
  <c r="AE166" i="16" s="1"/>
  <c r="F166" i="11" s="1"/>
  <c r="F128" i="24" s="1"/>
  <c r="AC202" i="16"/>
  <c r="Y174" i="14"/>
  <c r="Y180" i="14"/>
  <c r="Y177" i="14"/>
  <c r="D99" i="6"/>
  <c r="D95" i="6"/>
  <c r="D96" i="6"/>
  <c r="D92" i="6"/>
  <c r="D98" i="6"/>
  <c r="D94" i="6"/>
  <c r="D91" i="6"/>
  <c r="D97" i="6"/>
  <c r="D93" i="6"/>
  <c r="Z47" i="12"/>
  <c r="Y47" i="12"/>
  <c r="U47" i="12"/>
  <c r="AC47" i="12"/>
  <c r="H98" i="4"/>
  <c r="H94" i="4"/>
  <c r="H91" i="4"/>
  <c r="H99" i="4"/>
  <c r="H95" i="4"/>
  <c r="H97" i="4"/>
  <c r="H93" i="4"/>
  <c r="H96" i="4"/>
  <c r="H92" i="4"/>
  <c r="W188" i="14"/>
  <c r="W200" i="14"/>
  <c r="AC168" i="14"/>
  <c r="AC159" i="14"/>
  <c r="AE159" i="14" s="1"/>
  <c r="D159" i="11" s="1"/>
  <c r="AC167" i="14"/>
  <c r="AA172" i="15"/>
  <c r="AA173" i="15"/>
  <c r="AA181" i="15"/>
  <c r="W160" i="17"/>
  <c r="W165" i="17"/>
  <c r="X164" i="23"/>
  <c r="X161" i="23"/>
  <c r="X169" i="23"/>
  <c r="AC171" i="23"/>
  <c r="AC170" i="23"/>
  <c r="AC178" i="23"/>
  <c r="AC202" i="23"/>
  <c r="V174" i="17"/>
  <c r="V172" i="17"/>
  <c r="V175" i="17"/>
  <c r="Z159" i="23"/>
  <c r="Z167" i="23"/>
  <c r="Z162" i="23"/>
  <c r="V173" i="15"/>
  <c r="V181" i="15"/>
  <c r="V176" i="15"/>
  <c r="Y173" i="16"/>
  <c r="Y181" i="16"/>
  <c r="Y176" i="16"/>
  <c r="W194" i="14"/>
  <c r="D71" i="1"/>
  <c r="D70" i="1"/>
  <c r="E350" i="7"/>
  <c r="F79" i="1" s="1"/>
  <c r="H240" i="6"/>
  <c r="V49" i="8"/>
  <c r="E337" i="8" s="1"/>
  <c r="G66" i="1" s="1"/>
  <c r="E346" i="8"/>
  <c r="G75" i="1" s="1"/>
  <c r="E20" i="3"/>
  <c r="E43" i="3" s="1"/>
  <c r="E66" i="3" s="1"/>
  <c r="E68" i="3" s="1"/>
  <c r="C33" i="3"/>
  <c r="C34" i="3"/>
  <c r="E350" i="6"/>
  <c r="E79" i="1" s="1"/>
  <c r="E30" i="3"/>
  <c r="E339" i="7"/>
  <c r="F68" i="1" s="1"/>
  <c r="V50" i="8"/>
  <c r="E338" i="8" s="1"/>
  <c r="G67" i="1" s="1"/>
  <c r="E344" i="6"/>
  <c r="E73" i="1" s="1"/>
  <c r="E336" i="5"/>
  <c r="C64" i="1" s="1"/>
  <c r="J240" i="6"/>
  <c r="F215" i="6"/>
  <c r="V45" i="8"/>
  <c r="E333" i="8" s="1"/>
  <c r="G62" i="1" s="1"/>
  <c r="E348" i="8"/>
  <c r="G77" i="1" s="1"/>
  <c r="E347" i="6"/>
  <c r="E76" i="1" s="1"/>
  <c r="E346" i="7"/>
  <c r="F75" i="1" s="1"/>
  <c r="AB200" i="16"/>
  <c r="AC196" i="15"/>
  <c r="J215" i="5"/>
  <c r="E334" i="6"/>
  <c r="E63" i="1" s="1"/>
  <c r="D67" i="1"/>
  <c r="X202" i="16"/>
  <c r="E334" i="4"/>
  <c r="D63" i="1" s="1"/>
  <c r="AC202" i="12"/>
  <c r="D68" i="1"/>
  <c r="AC197" i="15"/>
  <c r="E12" i="3"/>
  <c r="I99" i="9"/>
  <c r="I95" i="9"/>
  <c r="I96" i="9"/>
  <c r="I92" i="9"/>
  <c r="I97" i="9"/>
  <c r="I93" i="9"/>
  <c r="I98" i="9"/>
  <c r="I94" i="9"/>
  <c r="I91" i="9"/>
  <c r="Y202" i="13"/>
  <c r="Y178" i="13"/>
  <c r="Y177" i="13"/>
  <c r="Y201" i="13"/>
  <c r="G96" i="7"/>
  <c r="G92" i="7"/>
  <c r="G97" i="7"/>
  <c r="G93" i="7"/>
  <c r="G99" i="7"/>
  <c r="G95" i="7"/>
  <c r="G91" i="7"/>
  <c r="G94" i="7"/>
  <c r="G98" i="7"/>
  <c r="AB164" i="23"/>
  <c r="I96" i="8"/>
  <c r="I92" i="8"/>
  <c r="I97" i="8"/>
  <c r="I93" i="8"/>
  <c r="I99" i="8"/>
  <c r="I95" i="8"/>
  <c r="I91" i="8"/>
  <c r="I94" i="8"/>
  <c r="I98" i="8"/>
  <c r="Z180" i="17"/>
  <c r="Z179" i="17"/>
  <c r="W180" i="23"/>
  <c r="G96" i="8"/>
  <c r="G92" i="8"/>
  <c r="G97" i="8"/>
  <c r="G93" i="8"/>
  <c r="G99" i="8"/>
  <c r="G95" i="8"/>
  <c r="G94" i="8"/>
  <c r="G98" i="8"/>
  <c r="G91" i="8"/>
  <c r="L97" i="9"/>
  <c r="N97" i="9" s="1"/>
  <c r="L93" i="9"/>
  <c r="N93" i="9" s="1"/>
  <c r="L98" i="9"/>
  <c r="N98" i="9" s="1"/>
  <c r="L94" i="9"/>
  <c r="N94" i="9" s="1"/>
  <c r="L91" i="9"/>
  <c r="N91" i="9" s="1"/>
  <c r="L99" i="9"/>
  <c r="N99" i="9" s="1"/>
  <c r="L95" i="9"/>
  <c r="N95" i="9" s="1"/>
  <c r="L96" i="9"/>
  <c r="N96" i="9" s="1"/>
  <c r="L92" i="9"/>
  <c r="N92" i="9" s="1"/>
  <c r="U181" i="12"/>
  <c r="W171" i="12"/>
  <c r="AC162" i="12"/>
  <c r="AC167" i="12"/>
  <c r="K201" i="13"/>
  <c r="U201" i="13" s="1"/>
  <c r="U165" i="13"/>
  <c r="V181" i="13"/>
  <c r="AB50" i="14"/>
  <c r="AE50" i="14" s="1"/>
  <c r="D50" i="11" s="1"/>
  <c r="AB194" i="14"/>
  <c r="D98" i="7"/>
  <c r="D94" i="7"/>
  <c r="D91" i="7"/>
  <c r="D99" i="7"/>
  <c r="D95" i="7"/>
  <c r="D97" i="7"/>
  <c r="D93" i="7"/>
  <c r="D92" i="7"/>
  <c r="D96" i="7"/>
  <c r="U180" i="14"/>
  <c r="AB172" i="17"/>
  <c r="Y175" i="23"/>
  <c r="F97" i="21"/>
  <c r="F93" i="21"/>
  <c r="F94" i="21"/>
  <c r="F90" i="21"/>
  <c r="F96" i="21"/>
  <c r="F92" i="21"/>
  <c r="F89" i="21"/>
  <c r="F91" i="21"/>
  <c r="F95" i="21"/>
  <c r="Y179" i="17"/>
  <c r="V175" i="23"/>
  <c r="D8" i="3"/>
  <c r="W48" i="16"/>
  <c r="AC164" i="16"/>
  <c r="W190" i="14"/>
  <c r="AC160" i="14"/>
  <c r="AC166" i="14"/>
  <c r="AC202" i="14"/>
  <c r="AC165" i="14"/>
  <c r="W162" i="17"/>
  <c r="X159" i="23"/>
  <c r="AE159" i="23" s="1"/>
  <c r="H159" i="11" s="1"/>
  <c r="H121" i="24" s="1"/>
  <c r="AC177" i="23"/>
  <c r="V170" i="17"/>
  <c r="Z165" i="23"/>
  <c r="W195" i="17"/>
  <c r="Y179" i="16"/>
  <c r="C6" i="3"/>
  <c r="G13" i="3"/>
  <c r="G8" i="3"/>
  <c r="G99" i="9"/>
  <c r="G95" i="9"/>
  <c r="G96" i="9"/>
  <c r="G92" i="9"/>
  <c r="G97" i="9"/>
  <c r="G93" i="9"/>
  <c r="G98" i="9"/>
  <c r="G94" i="9"/>
  <c r="G91" i="9"/>
  <c r="L241" i="5"/>
  <c r="Z171" i="12"/>
  <c r="Z181" i="12"/>
  <c r="Z176" i="12"/>
  <c r="AC162" i="13"/>
  <c r="AC198" i="13"/>
  <c r="AC168" i="13"/>
  <c r="AC201" i="13"/>
  <c r="AC165" i="13"/>
  <c r="W177" i="13"/>
  <c r="W201" i="13"/>
  <c r="W173" i="13"/>
  <c r="W197" i="13"/>
  <c r="W198" i="13"/>
  <c r="W174" i="13"/>
  <c r="L242" i="8"/>
  <c r="L240" i="8"/>
  <c r="C353" i="8"/>
  <c r="G25" i="3" s="1"/>
  <c r="G44" i="3" s="1"/>
  <c r="G45" i="3" s="1"/>
  <c r="K242" i="5"/>
  <c r="K240" i="5"/>
  <c r="B14" i="3"/>
  <c r="B16" i="3"/>
  <c r="E13" i="3"/>
  <c r="AA175" i="12"/>
  <c r="AA170" i="12"/>
  <c r="AA202" i="12"/>
  <c r="AA178" i="12"/>
  <c r="V181" i="12"/>
  <c r="V170" i="12"/>
  <c r="V202" i="12"/>
  <c r="V178" i="12"/>
  <c r="C350" i="9"/>
  <c r="B25" i="3" s="1"/>
  <c r="L243" i="9"/>
  <c r="L241" i="9"/>
  <c r="Y170" i="12"/>
  <c r="Y202" i="12"/>
  <c r="Y178" i="12"/>
  <c r="Y175" i="12"/>
  <c r="L242" i="4"/>
  <c r="L240" i="4"/>
  <c r="C353" i="4"/>
  <c r="D25" i="3" s="1"/>
  <c r="AA197" i="13"/>
  <c r="AA173" i="13"/>
  <c r="AA196" i="13"/>
  <c r="AA172" i="13"/>
  <c r="AA180" i="13"/>
  <c r="B6" i="3"/>
  <c r="B3" i="3"/>
  <c r="G15" i="3"/>
  <c r="E5" i="3"/>
  <c r="X160" i="12"/>
  <c r="X161" i="12"/>
  <c r="X169" i="12"/>
  <c r="Z172" i="13"/>
  <c r="Z196" i="13"/>
  <c r="Z180" i="13"/>
  <c r="Z177" i="13"/>
  <c r="Z201" i="13"/>
  <c r="AB165" i="13"/>
  <c r="AB201" i="13"/>
  <c r="AB160" i="13"/>
  <c r="AB196" i="13"/>
  <c r="AB168" i="13"/>
  <c r="B273" i="6"/>
  <c r="B353" i="6"/>
  <c r="E2" i="3" s="1"/>
  <c r="C95" i="21"/>
  <c r="C91" i="21"/>
  <c r="C96" i="21"/>
  <c r="C92" i="21"/>
  <c r="C89" i="21"/>
  <c r="C94" i="21"/>
  <c r="C90" i="21"/>
  <c r="C93" i="21"/>
  <c r="C97" i="21"/>
  <c r="H98" i="8"/>
  <c r="H94" i="8"/>
  <c r="H91" i="8"/>
  <c r="H99" i="8"/>
  <c r="H95" i="8"/>
  <c r="H97" i="8"/>
  <c r="H93" i="8"/>
  <c r="H96" i="8"/>
  <c r="H92" i="8"/>
  <c r="X195" i="13"/>
  <c r="X171" i="13"/>
  <c r="X179" i="13"/>
  <c r="X198" i="13"/>
  <c r="X174" i="13"/>
  <c r="Z172" i="14"/>
  <c r="Z180" i="14"/>
  <c r="Z177" i="14"/>
  <c r="X49" i="15"/>
  <c r="Z161" i="15"/>
  <c r="Z164" i="15"/>
  <c r="I96" i="7"/>
  <c r="I92" i="7"/>
  <c r="I97" i="7"/>
  <c r="I93" i="7"/>
  <c r="I99" i="7"/>
  <c r="I95" i="7"/>
  <c r="I91" i="7"/>
  <c r="I94" i="7"/>
  <c r="I98" i="7"/>
  <c r="Z180" i="16"/>
  <c r="Z171" i="16"/>
  <c r="Z179" i="16"/>
  <c r="B353" i="7"/>
  <c r="F2" i="3" s="1"/>
  <c r="L217" i="7"/>
  <c r="L215" i="7"/>
  <c r="B273" i="7"/>
  <c r="X163" i="14"/>
  <c r="X158" i="14"/>
  <c r="X202" i="14"/>
  <c r="X166" i="14"/>
  <c r="G97" i="6"/>
  <c r="G93" i="6"/>
  <c r="G98" i="6"/>
  <c r="G94" i="6"/>
  <c r="G91" i="6"/>
  <c r="G96" i="6"/>
  <c r="G92" i="6"/>
  <c r="G99" i="6"/>
  <c r="G95" i="6"/>
  <c r="U159" i="15"/>
  <c r="U164" i="15"/>
  <c r="X161" i="16"/>
  <c r="AE161" i="16" s="1"/>
  <c r="F161" i="11" s="1"/>
  <c r="F123" i="24" s="1"/>
  <c r="X160" i="16"/>
  <c r="AE160" i="16" s="1"/>
  <c r="F160" i="11" s="1"/>
  <c r="F43" i="24" s="1"/>
  <c r="X168" i="16"/>
  <c r="AE168" i="16" s="1"/>
  <c r="F168" i="11" s="1"/>
  <c r="F130" i="24" s="1"/>
  <c r="X170" i="17"/>
  <c r="X171" i="17"/>
  <c r="X174" i="17"/>
  <c r="E328" i="21"/>
  <c r="W45" i="21"/>
  <c r="J97" i="21"/>
  <c r="L97" i="21" s="1"/>
  <c r="J93" i="21"/>
  <c r="J94" i="21"/>
  <c r="L94" i="21" s="1"/>
  <c r="J90" i="21"/>
  <c r="J96" i="21"/>
  <c r="L96" i="21" s="1"/>
  <c r="J92" i="21"/>
  <c r="J89" i="21"/>
  <c r="J95" i="21"/>
  <c r="J91" i="21"/>
  <c r="L91" i="21" s="1"/>
  <c r="U179" i="23"/>
  <c r="U172" i="23"/>
  <c r="U180" i="23"/>
  <c r="L239" i="21"/>
  <c r="AA202" i="23"/>
  <c r="AA178" i="23"/>
  <c r="AA173" i="23"/>
  <c r="AA181" i="23"/>
  <c r="U171" i="17"/>
  <c r="U177" i="17"/>
  <c r="U174" i="17"/>
  <c r="E9" i="3"/>
  <c r="F12" i="3"/>
  <c r="E11" i="3"/>
  <c r="Y194" i="13"/>
  <c r="Y170" i="13"/>
  <c r="Y180" i="13"/>
  <c r="Y199" i="13"/>
  <c r="Y175" i="13"/>
  <c r="AA48" i="14"/>
  <c r="AE48" i="14" s="1"/>
  <c r="D48" i="11" s="1"/>
  <c r="V170" i="14"/>
  <c r="V202" i="14"/>
  <c r="V178" i="14"/>
  <c r="V175" i="14"/>
  <c r="AA188" i="16"/>
  <c r="AA200" i="16"/>
  <c r="V176" i="16"/>
  <c r="V174" i="16"/>
  <c r="V175" i="16"/>
  <c r="AA164" i="17"/>
  <c r="AA160" i="17"/>
  <c r="AA163" i="17"/>
  <c r="G95" i="21"/>
  <c r="G91" i="21"/>
  <c r="G96" i="21"/>
  <c r="G92" i="21"/>
  <c r="G89" i="21"/>
  <c r="G94" i="21"/>
  <c r="G90" i="21"/>
  <c r="G97" i="21"/>
  <c r="G93" i="21"/>
  <c r="AB167" i="23"/>
  <c r="Z174" i="17"/>
  <c r="Z176" i="17"/>
  <c r="Z177" i="17"/>
  <c r="W172" i="23"/>
  <c r="W173" i="23"/>
  <c r="W181" i="23"/>
  <c r="U174" i="12"/>
  <c r="U171" i="12"/>
  <c r="U179" i="12"/>
  <c r="E4" i="3"/>
  <c r="AB49" i="12"/>
  <c r="AE49" i="12" s="1"/>
  <c r="B49" i="11" s="1"/>
  <c r="AB187" i="12"/>
  <c r="AB199" i="12"/>
  <c r="W177" i="12"/>
  <c r="W172" i="12"/>
  <c r="W180" i="12"/>
  <c r="AC160" i="12"/>
  <c r="AC168" i="12"/>
  <c r="AC165" i="12"/>
  <c r="B353" i="4"/>
  <c r="D2" i="3" s="1"/>
  <c r="L217" i="4"/>
  <c r="L215" i="4"/>
  <c r="B273" i="4"/>
  <c r="U162" i="13"/>
  <c r="K198" i="13"/>
  <c r="U198" i="13" s="1"/>
  <c r="U163" i="13"/>
  <c r="K199" i="13"/>
  <c r="U199" i="13" s="1"/>
  <c r="J99" i="5"/>
  <c r="J95" i="5"/>
  <c r="J96" i="5"/>
  <c r="L96" i="5" s="1"/>
  <c r="J92" i="5"/>
  <c r="L92" i="5" s="1"/>
  <c r="J97" i="5"/>
  <c r="J98" i="5"/>
  <c r="L98" i="5" s="1"/>
  <c r="J91" i="5"/>
  <c r="J93" i="5"/>
  <c r="J94" i="5"/>
  <c r="V198" i="13"/>
  <c r="V174" i="13"/>
  <c r="V195" i="13"/>
  <c r="V171" i="13"/>
  <c r="V179" i="13"/>
  <c r="B348" i="21"/>
  <c r="L215" i="21"/>
  <c r="L213" i="21"/>
  <c r="B271" i="21"/>
  <c r="AB49" i="15"/>
  <c r="W170" i="15"/>
  <c r="W171" i="15"/>
  <c r="W179" i="15"/>
  <c r="U172" i="14"/>
  <c r="U178" i="14"/>
  <c r="K202" i="14"/>
  <c r="U202" i="14" s="1"/>
  <c r="U177" i="14"/>
  <c r="Y167" i="15"/>
  <c r="Y160" i="15"/>
  <c r="Y168" i="15"/>
  <c r="U171" i="16"/>
  <c r="U179" i="16"/>
  <c r="U174" i="16"/>
  <c r="AB170" i="17"/>
  <c r="AB181" i="17"/>
  <c r="AB202" i="17"/>
  <c r="AB178" i="17"/>
  <c r="Y171" i="23"/>
  <c r="Y181" i="23"/>
  <c r="Y174" i="23"/>
  <c r="AC159" i="17"/>
  <c r="AC158" i="17"/>
  <c r="AC166" i="17"/>
  <c r="AE166" i="17" s="1"/>
  <c r="G166" i="11" s="1"/>
  <c r="G128" i="24" s="1"/>
  <c r="AC202" i="17"/>
  <c r="Y171" i="17"/>
  <c r="Y177" i="17"/>
  <c r="Y174" i="17"/>
  <c r="E95" i="21"/>
  <c r="E91" i="21"/>
  <c r="E96" i="21"/>
  <c r="E92" i="21"/>
  <c r="E89" i="21"/>
  <c r="E94" i="21"/>
  <c r="E90" i="21"/>
  <c r="E97" i="21"/>
  <c r="E93" i="21"/>
  <c r="V173" i="23"/>
  <c r="V181" i="23"/>
  <c r="V176" i="23"/>
  <c r="U49" i="13"/>
  <c r="F10" i="3"/>
  <c r="W188" i="16"/>
  <c r="W200" i="16"/>
  <c r="AC159" i="16"/>
  <c r="AE159" i="16" s="1"/>
  <c r="F159" i="11" s="1"/>
  <c r="AC167" i="16"/>
  <c r="AE167" i="16" s="1"/>
  <c r="F167" i="11" s="1"/>
  <c r="AC162" i="16"/>
  <c r="I24" i="8"/>
  <c r="K3" i="8"/>
  <c r="Y202" i="14"/>
  <c r="Y178" i="14"/>
  <c r="Y173" i="14"/>
  <c r="Y181" i="14"/>
  <c r="AC162" i="14"/>
  <c r="AE162" i="14" s="1"/>
  <c r="D162" i="11" s="1"/>
  <c r="D124" i="24" s="1"/>
  <c r="AC158" i="14"/>
  <c r="AC163" i="14"/>
  <c r="AA170" i="15"/>
  <c r="AA174" i="15"/>
  <c r="AA177" i="15"/>
  <c r="W164" i="17"/>
  <c r="W161" i="17"/>
  <c r="W169" i="17"/>
  <c r="X160" i="23"/>
  <c r="X168" i="23"/>
  <c r="X165" i="23"/>
  <c r="AC173" i="23"/>
  <c r="AC175" i="23"/>
  <c r="AC174" i="23"/>
  <c r="V171" i="17"/>
  <c r="V180" i="17"/>
  <c r="V179" i="17"/>
  <c r="Z163" i="23"/>
  <c r="Z158" i="23"/>
  <c r="Z166" i="23"/>
  <c r="Z202" i="23"/>
  <c r="AB198" i="14"/>
  <c r="AB186" i="14"/>
  <c r="AB195" i="14"/>
  <c r="AB183" i="14"/>
  <c r="V177" i="15"/>
  <c r="V172" i="15"/>
  <c r="V180" i="15"/>
  <c r="M3" i="7"/>
  <c r="K24" i="7"/>
  <c r="AB190" i="16"/>
  <c r="Y177" i="16"/>
  <c r="Y172" i="16"/>
  <c r="Y180" i="16"/>
  <c r="AA185" i="14"/>
  <c r="AA186" i="16"/>
  <c r="E343" i="5"/>
  <c r="C71" i="1" s="1"/>
  <c r="E345" i="5"/>
  <c r="C73" i="1" s="1"/>
  <c r="E347" i="5"/>
  <c r="C75" i="1" s="1"/>
  <c r="E39" i="3"/>
  <c r="E349" i="5"/>
  <c r="C77" i="1" s="1"/>
  <c r="D76" i="1"/>
  <c r="D69" i="1"/>
  <c r="E347" i="7"/>
  <c r="F76" i="1" s="1"/>
  <c r="V45" i="4"/>
  <c r="E333" i="4" s="1"/>
  <c r="D62" i="1" s="1"/>
  <c r="C242" i="6"/>
  <c r="D242" i="6"/>
  <c r="H217" i="5"/>
  <c r="C31" i="3"/>
  <c r="V46" i="9"/>
  <c r="E348" i="5"/>
  <c r="C76" i="1" s="1"/>
  <c r="E344" i="5"/>
  <c r="C72" i="1" s="1"/>
  <c r="F67" i="3"/>
  <c r="F68" i="3" s="1"/>
  <c r="V45" i="6"/>
  <c r="E333" i="6" s="1"/>
  <c r="E62" i="1" s="1"/>
  <c r="E341" i="8"/>
  <c r="G70" i="1" s="1"/>
  <c r="E343" i="7"/>
  <c r="F72" i="1" s="1"/>
  <c r="V46" i="8"/>
  <c r="E334" i="8" s="1"/>
  <c r="G63" i="1" s="1"/>
  <c r="E346" i="6"/>
  <c r="E75" i="1" s="1"/>
  <c r="E338" i="6"/>
  <c r="E67" i="1" s="1"/>
  <c r="V45" i="7"/>
  <c r="E333" i="7" s="1"/>
  <c r="F62" i="1" s="1"/>
  <c r="E341" i="7"/>
  <c r="F70" i="1" s="1"/>
  <c r="H242" i="5"/>
  <c r="E350" i="8"/>
  <c r="G79" i="1" s="1"/>
  <c r="E347" i="8"/>
  <c r="G76" i="1" s="1"/>
  <c r="W195" i="14"/>
  <c r="AC200" i="15"/>
  <c r="G242" i="6"/>
  <c r="W202" i="17"/>
  <c r="AC195" i="15"/>
  <c r="AA190" i="14"/>
  <c r="V172" i="14"/>
  <c r="V180" i="14"/>
  <c r="F99" i="6"/>
  <c r="F95" i="6"/>
  <c r="F96" i="6"/>
  <c r="F92" i="6"/>
  <c r="F98" i="6"/>
  <c r="F94" i="6"/>
  <c r="F91" i="6"/>
  <c r="F93" i="6"/>
  <c r="F97" i="6"/>
  <c r="AA48" i="16"/>
  <c r="V172" i="16"/>
  <c r="V177" i="16"/>
  <c r="AA162" i="17"/>
  <c r="AB169" i="23"/>
  <c r="U173" i="12"/>
  <c r="B10" i="3"/>
  <c r="W189" i="14"/>
  <c r="W201" i="14"/>
  <c r="AB47" i="12"/>
  <c r="W179" i="12"/>
  <c r="AC159" i="12"/>
  <c r="K200" i="13"/>
  <c r="U200" i="13" s="1"/>
  <c r="U164" i="13"/>
  <c r="V200" i="13"/>
  <c r="V176" i="13"/>
  <c r="W178" i="15"/>
  <c r="W202" i="15"/>
  <c r="W173" i="15"/>
  <c r="U179" i="14"/>
  <c r="Y169" i="15"/>
  <c r="Y163" i="15"/>
  <c r="AE163" i="15" s="1"/>
  <c r="E163" i="11" s="1"/>
  <c r="U176" i="16"/>
  <c r="AB180" i="17"/>
  <c r="Y179" i="23"/>
  <c r="Y176" i="23"/>
  <c r="AC167" i="17"/>
  <c r="Y170" i="17"/>
  <c r="V170" i="23"/>
  <c r="W189" i="16"/>
  <c r="W201" i="16"/>
  <c r="AC169" i="16"/>
  <c r="AA176" i="15"/>
  <c r="AA179" i="15"/>
  <c r="W163" i="17"/>
  <c r="X162" i="23"/>
  <c r="AC181" i="23"/>
  <c r="V173" i="17"/>
  <c r="Z160" i="23"/>
  <c r="V171" i="15"/>
  <c r="AE171" i="15" s="1"/>
  <c r="E171" i="11" s="1"/>
  <c r="E45" i="24" s="1"/>
  <c r="V174" i="15"/>
  <c r="AC199" i="17"/>
  <c r="AC187" i="17"/>
  <c r="Y171" i="16"/>
  <c r="Y174" i="16"/>
  <c r="K199" i="15"/>
  <c r="U199" i="15" s="1"/>
  <c r="U187" i="15"/>
  <c r="F242" i="5"/>
  <c r="F240" i="5"/>
  <c r="B4" i="3"/>
  <c r="G11" i="3"/>
  <c r="D16" i="3"/>
  <c r="F4" i="3"/>
  <c r="Z175" i="12"/>
  <c r="Z177" i="12"/>
  <c r="Z174" i="12"/>
  <c r="C241" i="6"/>
  <c r="W49" i="13"/>
  <c r="AC200" i="13"/>
  <c r="AC164" i="13"/>
  <c r="AC196" i="13"/>
  <c r="AC160" i="13"/>
  <c r="AC163" i="13"/>
  <c r="AC199" i="13"/>
  <c r="W179" i="13"/>
  <c r="W172" i="13"/>
  <c r="W196" i="13"/>
  <c r="W180" i="13"/>
  <c r="C96" i="7"/>
  <c r="C92" i="7"/>
  <c r="C97" i="7"/>
  <c r="C93" i="7"/>
  <c r="C99" i="7"/>
  <c r="C95" i="7"/>
  <c r="C98" i="7"/>
  <c r="C91" i="7"/>
  <c r="C94" i="7"/>
  <c r="L216" i="8"/>
  <c r="I242" i="5"/>
  <c r="I240" i="5"/>
  <c r="C16" i="3"/>
  <c r="C7" i="3"/>
  <c r="F3" i="3"/>
  <c r="F14" i="3"/>
  <c r="F16" i="3"/>
  <c r="G10" i="3"/>
  <c r="D12" i="3"/>
  <c r="AA173" i="12"/>
  <c r="AA181" i="12"/>
  <c r="AA176" i="12"/>
  <c r="V177" i="12"/>
  <c r="V179" i="12"/>
  <c r="V176" i="12"/>
  <c r="Y176" i="12"/>
  <c r="Y173" i="12"/>
  <c r="Y181" i="12"/>
  <c r="H99" i="5"/>
  <c r="H95" i="5"/>
  <c r="H96" i="5"/>
  <c r="H92" i="5"/>
  <c r="H93" i="5"/>
  <c r="H94" i="5"/>
  <c r="H97" i="5"/>
  <c r="H91" i="5"/>
  <c r="H98" i="5"/>
  <c r="AA201" i="13"/>
  <c r="AA177" i="13"/>
  <c r="AA170" i="13"/>
  <c r="AA194" i="13"/>
  <c r="AA178" i="13"/>
  <c r="AA202" i="13"/>
  <c r="B353" i="8"/>
  <c r="G2" i="3" s="1"/>
  <c r="L217" i="8"/>
  <c r="L215" i="8"/>
  <c r="B273" i="8"/>
  <c r="B8" i="3"/>
  <c r="X166" i="12"/>
  <c r="X202" i="12"/>
  <c r="X159" i="12"/>
  <c r="X167" i="12"/>
  <c r="A318" i="9"/>
  <c r="Z170" i="13"/>
  <c r="Z194" i="13"/>
  <c r="Z178" i="13"/>
  <c r="Z202" i="13"/>
  <c r="Z175" i="13"/>
  <c r="Z199" i="13"/>
  <c r="G97" i="5"/>
  <c r="G93" i="5"/>
  <c r="G98" i="5"/>
  <c r="G94" i="5"/>
  <c r="G91" i="5"/>
  <c r="G95" i="5"/>
  <c r="G96" i="5"/>
  <c r="G99" i="5"/>
  <c r="G92" i="5"/>
  <c r="AB163" i="13"/>
  <c r="AB199" i="13"/>
  <c r="AB158" i="13"/>
  <c r="AB194" i="13"/>
  <c r="AB166" i="13"/>
  <c r="AB202" i="13"/>
  <c r="D93" i="9"/>
  <c r="D98" i="9"/>
  <c r="D94" i="9"/>
  <c r="D91" i="9"/>
  <c r="D99" i="9"/>
  <c r="D95" i="9"/>
  <c r="D96" i="9"/>
  <c r="D92" i="9"/>
  <c r="D97" i="9"/>
  <c r="G5" i="3"/>
  <c r="X201" i="13"/>
  <c r="X177" i="13"/>
  <c r="X196" i="13"/>
  <c r="X172" i="13"/>
  <c r="X180" i="13"/>
  <c r="Z170" i="14"/>
  <c r="Z202" i="14"/>
  <c r="Z178" i="14"/>
  <c r="Z175" i="14"/>
  <c r="X189" i="15"/>
  <c r="X201" i="15"/>
  <c r="Z159" i="15"/>
  <c r="Z167" i="15"/>
  <c r="Z162" i="15"/>
  <c r="AE162" i="15" s="1"/>
  <c r="E162" i="11" s="1"/>
  <c r="E124" i="24" s="1"/>
  <c r="Z176" i="16"/>
  <c r="Z202" i="16"/>
  <c r="Z178" i="16"/>
  <c r="Z177" i="16"/>
  <c r="C348" i="21"/>
  <c r="L240" i="21"/>
  <c r="L238" i="21"/>
  <c r="X161" i="14"/>
  <c r="X164" i="14"/>
  <c r="U169" i="15"/>
  <c r="X181" i="17"/>
  <c r="X172" i="17"/>
  <c r="X180" i="17"/>
  <c r="U171" i="23"/>
  <c r="U170" i="23"/>
  <c r="U178" i="23"/>
  <c r="K202" i="23"/>
  <c r="U202" i="23" s="1"/>
  <c r="AA170" i="23"/>
  <c r="AA171" i="23"/>
  <c r="AA179" i="23"/>
  <c r="J98" i="8"/>
  <c r="J94" i="8"/>
  <c r="L94" i="8" s="1"/>
  <c r="J91" i="8"/>
  <c r="J99" i="8"/>
  <c r="L99" i="8" s="1"/>
  <c r="J95" i="8"/>
  <c r="L95" i="8" s="1"/>
  <c r="J97" i="8"/>
  <c r="J93" i="8"/>
  <c r="J96" i="8"/>
  <c r="L96" i="8" s="1"/>
  <c r="J92" i="8"/>
  <c r="L92" i="8" s="1"/>
  <c r="U175" i="17"/>
  <c r="U172" i="17"/>
  <c r="U180" i="17"/>
  <c r="D15" i="3"/>
  <c r="B12" i="3"/>
  <c r="Y172" i="13"/>
  <c r="Y196" i="13"/>
  <c r="Y173" i="13"/>
  <c r="Y197" i="13"/>
  <c r="AA188" i="14"/>
  <c r="AA200" i="14"/>
  <c r="V176" i="14"/>
  <c r="V173" i="14"/>
  <c r="AA190" i="16"/>
  <c r="V170" i="16"/>
  <c r="V173" i="16"/>
  <c r="V181" i="16"/>
  <c r="G96" i="4"/>
  <c r="G92" i="4"/>
  <c r="G97" i="4"/>
  <c r="G93" i="4"/>
  <c r="G99" i="4"/>
  <c r="G95" i="4"/>
  <c r="G91" i="4"/>
  <c r="G94" i="4"/>
  <c r="G98" i="4"/>
  <c r="H98" i="7"/>
  <c r="H94" i="7"/>
  <c r="H91" i="7"/>
  <c r="H99" i="7"/>
  <c r="H95" i="7"/>
  <c r="H97" i="7"/>
  <c r="H93" i="7"/>
  <c r="H96" i="7"/>
  <c r="H92" i="7"/>
  <c r="AA161" i="17"/>
  <c r="AA169" i="17"/>
  <c r="AB160" i="23"/>
  <c r="AB168" i="23"/>
  <c r="AB165" i="23"/>
  <c r="Z171" i="17"/>
  <c r="Z172" i="17"/>
  <c r="Z175" i="17"/>
  <c r="W176" i="23"/>
  <c r="W171" i="23"/>
  <c r="W179" i="23"/>
  <c r="I95" i="21"/>
  <c r="I91" i="21"/>
  <c r="I96" i="21"/>
  <c r="I92" i="21"/>
  <c r="I89" i="21"/>
  <c r="I94" i="21"/>
  <c r="I90" i="21"/>
  <c r="I93" i="21"/>
  <c r="I97" i="21"/>
  <c r="M3" i="9"/>
  <c r="K24" i="9"/>
  <c r="G314" i="9" s="1"/>
  <c r="U172" i="12"/>
  <c r="U180" i="12"/>
  <c r="U177" i="12"/>
  <c r="F15" i="3"/>
  <c r="AB194" i="12"/>
  <c r="AB182" i="12"/>
  <c r="AB48" i="12"/>
  <c r="AE48" i="12" s="1"/>
  <c r="B48" i="11" s="1"/>
  <c r="AB195" i="12"/>
  <c r="AB183" i="12"/>
  <c r="W175" i="12"/>
  <c r="W170" i="12"/>
  <c r="W202" i="12"/>
  <c r="W178" i="12"/>
  <c r="E97" i="5"/>
  <c r="E93" i="5"/>
  <c r="E98" i="5"/>
  <c r="E94" i="5"/>
  <c r="E91" i="5"/>
  <c r="E99" i="5"/>
  <c r="E92" i="5"/>
  <c r="E95" i="5"/>
  <c r="E96" i="5"/>
  <c r="U168" i="13"/>
  <c r="U166" i="13"/>
  <c r="AE166" i="13" s="1"/>
  <c r="C166" i="11" s="1"/>
  <c r="K202" i="13"/>
  <c r="U202" i="13" s="1"/>
  <c r="K197" i="13"/>
  <c r="U197" i="13" s="1"/>
  <c r="U161" i="13"/>
  <c r="V196" i="13"/>
  <c r="V172" i="13"/>
  <c r="V180" i="13"/>
  <c r="V201" i="13"/>
  <c r="V177" i="13"/>
  <c r="AB189" i="15"/>
  <c r="AB201" i="15"/>
  <c r="W174" i="15"/>
  <c r="W180" i="15"/>
  <c r="W177" i="15"/>
  <c r="F98" i="4"/>
  <c r="F94" i="4"/>
  <c r="F91" i="4"/>
  <c r="F99" i="4"/>
  <c r="F95" i="4"/>
  <c r="F97" i="4"/>
  <c r="F93" i="4"/>
  <c r="F92" i="4"/>
  <c r="F96" i="4"/>
  <c r="U174" i="14"/>
  <c r="U170" i="14"/>
  <c r="U175" i="14"/>
  <c r="Y159" i="15"/>
  <c r="Y158" i="15"/>
  <c r="Y202" i="15"/>
  <c r="Y166" i="15"/>
  <c r="F98" i="7"/>
  <c r="F94" i="7"/>
  <c r="F91" i="7"/>
  <c r="F99" i="7"/>
  <c r="F95" i="7"/>
  <c r="F97" i="7"/>
  <c r="F93" i="7"/>
  <c r="F92" i="7"/>
  <c r="F96" i="7"/>
  <c r="J98" i="7"/>
  <c r="J94" i="7"/>
  <c r="L94" i="7" s="1"/>
  <c r="J91" i="7"/>
  <c r="L91" i="7" s="1"/>
  <c r="J99" i="7"/>
  <c r="J95" i="7"/>
  <c r="J97" i="7"/>
  <c r="L97" i="7" s="1"/>
  <c r="J93" i="7"/>
  <c r="L93" i="7" s="1"/>
  <c r="J92" i="7"/>
  <c r="J96" i="7"/>
  <c r="U177" i="16"/>
  <c r="U172" i="16"/>
  <c r="U180" i="16"/>
  <c r="AB175" i="17"/>
  <c r="AB177" i="17"/>
  <c r="AB176" i="17"/>
  <c r="Y173" i="23"/>
  <c r="Y172" i="23"/>
  <c r="Y180" i="23"/>
  <c r="AC169" i="17"/>
  <c r="AC164" i="17"/>
  <c r="Y175" i="17"/>
  <c r="Y172" i="17"/>
  <c r="Y180" i="17"/>
  <c r="V171" i="23"/>
  <c r="V179" i="23"/>
  <c r="V174" i="23"/>
  <c r="B287" i="21"/>
  <c r="L214" i="21"/>
  <c r="D11" i="3"/>
  <c r="E96" i="7"/>
  <c r="E92" i="7"/>
  <c r="E97" i="7"/>
  <c r="E93" i="7"/>
  <c r="E99" i="7"/>
  <c r="E95" i="7"/>
  <c r="E94" i="7"/>
  <c r="E98" i="7"/>
  <c r="E91" i="7"/>
  <c r="Y170" i="14"/>
  <c r="Y171" i="14"/>
  <c r="Y179" i="14"/>
  <c r="E10" i="3"/>
  <c r="E96" i="4"/>
  <c r="E92" i="4"/>
  <c r="E97" i="4"/>
  <c r="E93" i="4"/>
  <c r="E99" i="4"/>
  <c r="E95" i="4"/>
  <c r="E94" i="4"/>
  <c r="E98" i="4"/>
  <c r="E91" i="4"/>
  <c r="AC164" i="14"/>
  <c r="AC161" i="14"/>
  <c r="AC169" i="14"/>
  <c r="AE169" i="14" s="1"/>
  <c r="D169" i="11" s="1"/>
  <c r="AA202" i="15"/>
  <c r="AA178" i="15"/>
  <c r="AA180" i="15"/>
  <c r="AA175" i="15"/>
  <c r="W168" i="17"/>
  <c r="AE168" i="17" s="1"/>
  <c r="G168" i="11" s="1"/>
  <c r="W167" i="17"/>
  <c r="X158" i="23"/>
  <c r="X166" i="23"/>
  <c r="AE166" i="23" s="1"/>
  <c r="H166" i="11" s="1"/>
  <c r="H128" i="24" s="1"/>
  <c r="X202" i="23"/>
  <c r="X163" i="23"/>
  <c r="AE163" i="23" s="1"/>
  <c r="H163" i="11" s="1"/>
  <c r="H125" i="24" s="1"/>
  <c r="AC179" i="23"/>
  <c r="AC172" i="23"/>
  <c r="AC180" i="23"/>
  <c r="V202" i="17"/>
  <c r="V178" i="17"/>
  <c r="V176" i="17"/>
  <c r="V177" i="17"/>
  <c r="Z161" i="23"/>
  <c r="Z169" i="23"/>
  <c r="Z164" i="23"/>
  <c r="AC198" i="15"/>
  <c r="AC186" i="15"/>
  <c r="J99" i="6"/>
  <c r="J95" i="6"/>
  <c r="J96" i="6"/>
  <c r="L96" i="6" s="1"/>
  <c r="J92" i="6"/>
  <c r="L92" i="6" s="1"/>
  <c r="J98" i="6"/>
  <c r="L98" i="6" s="1"/>
  <c r="J94" i="6"/>
  <c r="L94" i="6" s="1"/>
  <c r="J91" i="6"/>
  <c r="J93" i="6"/>
  <c r="L93" i="6" s="1"/>
  <c r="J97" i="6"/>
  <c r="V175" i="15"/>
  <c r="V170" i="15"/>
  <c r="V202" i="15"/>
  <c r="V178" i="15"/>
  <c r="AB189" i="16"/>
  <c r="AB201" i="16"/>
  <c r="Y175" i="16"/>
  <c r="Y170" i="16"/>
  <c r="Y178" i="16"/>
  <c r="Y202" i="16"/>
  <c r="V45" i="9"/>
  <c r="X197" i="15"/>
  <c r="AB197" i="16"/>
  <c r="E341" i="5"/>
  <c r="C69" i="1" s="1"/>
  <c r="D72" i="1"/>
  <c r="V45" i="5"/>
  <c r="C27" i="3"/>
  <c r="V47" i="9"/>
  <c r="C36" i="3"/>
  <c r="E351" i="5"/>
  <c r="C79" i="1" s="1"/>
  <c r="C67" i="3"/>
  <c r="C68" i="3" s="1"/>
  <c r="C240" i="6"/>
  <c r="E348" i="7"/>
  <c r="F77" i="1" s="1"/>
  <c r="L222" i="5"/>
  <c r="E348" i="6"/>
  <c r="E77" i="1" s="1"/>
  <c r="E343" i="6"/>
  <c r="E72" i="1" s="1"/>
  <c r="AB199" i="14"/>
  <c r="E335" i="6"/>
  <c r="E64" i="1" s="1"/>
  <c r="E337" i="5"/>
  <c r="C65" i="1" s="1"/>
  <c r="D75" i="1"/>
  <c r="E347" i="9"/>
  <c r="B79" i="1" s="1"/>
  <c r="E337" i="7"/>
  <c r="F66" i="1" s="1"/>
  <c r="E345" i="7"/>
  <c r="F74" i="1" s="1"/>
  <c r="E334" i="7"/>
  <c r="F63" i="1" s="1"/>
  <c r="E342" i="7"/>
  <c r="F71" i="1" s="1"/>
  <c r="W196" i="16"/>
  <c r="E345" i="8"/>
  <c r="G74" i="1" s="1"/>
  <c r="AB199" i="16"/>
  <c r="E341" i="6"/>
  <c r="E70" i="1" s="1"/>
  <c r="E345" i="6"/>
  <c r="E74" i="1" s="1"/>
  <c r="U47" i="23"/>
  <c r="W47" i="23"/>
  <c r="Y47" i="23"/>
  <c r="AA47" i="23"/>
  <c r="AC47" i="23"/>
  <c r="X47" i="23"/>
  <c r="AB47" i="23"/>
  <c r="V47" i="23"/>
  <c r="Z47" i="23"/>
  <c r="U47" i="15"/>
  <c r="Y47" i="15"/>
  <c r="AC47" i="15"/>
  <c r="V47" i="15"/>
  <c r="Z47" i="15"/>
  <c r="W47" i="15"/>
  <c r="AA47" i="15"/>
  <c r="X47" i="15"/>
  <c r="AB47" i="15"/>
  <c r="W47" i="17"/>
  <c r="AA47" i="17"/>
  <c r="U47" i="17"/>
  <c r="Y47" i="17"/>
  <c r="V47" i="17"/>
  <c r="Z47" i="17"/>
  <c r="AC47" i="17"/>
  <c r="X47" i="17"/>
  <c r="AB47" i="17"/>
  <c r="V47" i="13"/>
  <c r="Z47" i="13"/>
  <c r="U47" i="13"/>
  <c r="W47" i="13"/>
  <c r="Y47" i="13"/>
  <c r="AA47" i="13"/>
  <c r="X47" i="13"/>
  <c r="AB47" i="13"/>
  <c r="AC47" i="13"/>
  <c r="I56" i="10"/>
  <c r="I45" i="23" s="1"/>
  <c r="R57" i="10"/>
  <c r="I46" i="12"/>
  <c r="I46" i="15"/>
  <c r="I46" i="16"/>
  <c r="I46" i="23"/>
  <c r="U47" i="14"/>
  <c r="Y47" i="14"/>
  <c r="AC47" i="14"/>
  <c r="V47" i="14"/>
  <c r="Z47" i="14"/>
  <c r="AB47" i="14"/>
  <c r="W47" i="14"/>
  <c r="AA47" i="14"/>
  <c r="X47" i="14"/>
  <c r="I46" i="13"/>
  <c r="I46" i="14"/>
  <c r="I46" i="17"/>
  <c r="L102" i="11"/>
  <c r="L163" i="24" s="1"/>
  <c r="B17" i="24"/>
  <c r="L77" i="11"/>
  <c r="L138" i="24" s="1"/>
  <c r="N106" i="11"/>
  <c r="N167" i="24" s="1"/>
  <c r="B21" i="24"/>
  <c r="H96" i="24"/>
  <c r="H35" i="24"/>
  <c r="H88" i="24"/>
  <c r="P138" i="11"/>
  <c r="H23" i="24"/>
  <c r="H17" i="24"/>
  <c r="G84" i="24"/>
  <c r="G32" i="24"/>
  <c r="G68" i="24"/>
  <c r="G26" i="24"/>
  <c r="G20" i="24"/>
  <c r="G14" i="24"/>
  <c r="H103" i="24"/>
  <c r="H95" i="24"/>
  <c r="H71" i="24"/>
  <c r="G99" i="24"/>
  <c r="G91" i="24"/>
  <c r="G83" i="24"/>
  <c r="G67" i="24"/>
  <c r="E103" i="24"/>
  <c r="E99" i="24"/>
  <c r="E91" i="24"/>
  <c r="E87" i="24"/>
  <c r="E71" i="24"/>
  <c r="E67" i="24"/>
  <c r="C119" i="24"/>
  <c r="C111" i="24"/>
  <c r="C103" i="24"/>
  <c r="C99" i="24"/>
  <c r="C95" i="24"/>
  <c r="C87" i="24"/>
  <c r="C79" i="24"/>
  <c r="C63" i="24"/>
  <c r="P105" i="11"/>
  <c r="P166" i="24" s="1"/>
  <c r="K105" i="11"/>
  <c r="K166" i="24" s="1"/>
  <c r="H108" i="24"/>
  <c r="H38" i="24"/>
  <c r="H100" i="24"/>
  <c r="H92" i="24"/>
  <c r="H76" i="24"/>
  <c r="H26" i="24"/>
  <c r="H20" i="24"/>
  <c r="G96" i="24"/>
  <c r="G35" i="24"/>
  <c r="G88" i="24"/>
  <c r="G80" i="24"/>
  <c r="G72" i="24"/>
  <c r="G29" i="24"/>
  <c r="G64" i="24"/>
  <c r="G23" i="24"/>
  <c r="G17" i="24"/>
  <c r="H99" i="24"/>
  <c r="H91" i="24"/>
  <c r="H75" i="24"/>
  <c r="G119" i="24"/>
  <c r="G103" i="24"/>
  <c r="G87" i="24"/>
  <c r="O137" i="11"/>
  <c r="G79" i="24"/>
  <c r="G63" i="24"/>
  <c r="E125" i="24"/>
  <c r="E117" i="24"/>
  <c r="E113" i="24"/>
  <c r="E109" i="24"/>
  <c r="E39" i="24"/>
  <c r="E105" i="24"/>
  <c r="E97" i="24"/>
  <c r="E36" i="24"/>
  <c r="E89" i="24"/>
  <c r="E85" i="24"/>
  <c r="E81" i="24"/>
  <c r="E77" i="24"/>
  <c r="E30" i="24"/>
  <c r="E73" i="24"/>
  <c r="E27" i="24"/>
  <c r="E24" i="24"/>
  <c r="E18" i="24"/>
  <c r="C36" i="24"/>
  <c r="C85" i="24"/>
  <c r="C77" i="24"/>
  <c r="C65" i="24"/>
  <c r="C27" i="24"/>
  <c r="C24" i="24"/>
  <c r="C21" i="24"/>
  <c r="D15" i="24"/>
  <c r="D18" i="24"/>
  <c r="D27" i="24"/>
  <c r="D65" i="24"/>
  <c r="D69" i="24"/>
  <c r="D71" i="24"/>
  <c r="D77" i="24"/>
  <c r="D79" i="24"/>
  <c r="D83" i="24"/>
  <c r="D33" i="24"/>
  <c r="D87" i="24"/>
  <c r="D93" i="24"/>
  <c r="D95" i="24"/>
  <c r="D99" i="24"/>
  <c r="D101" i="24"/>
  <c r="D103" i="24"/>
  <c r="D105" i="24"/>
  <c r="L155" i="11"/>
  <c r="D107" i="24"/>
  <c r="D109" i="24"/>
  <c r="D117" i="24"/>
  <c r="D131" i="24"/>
  <c r="F89" i="24"/>
  <c r="F109" i="24"/>
  <c r="F39" i="24"/>
  <c r="F117" i="24"/>
  <c r="F18" i="24"/>
  <c r="F24" i="24"/>
  <c r="F63" i="24"/>
  <c r="F67" i="24"/>
  <c r="F69" i="24"/>
  <c r="N119" i="11"/>
  <c r="F71" i="24"/>
  <c r="F73" i="24"/>
  <c r="F30" i="24"/>
  <c r="F75" i="24"/>
  <c r="F79" i="24"/>
  <c r="F81" i="24"/>
  <c r="F83" i="24"/>
  <c r="F85" i="24"/>
  <c r="H116" i="24"/>
  <c r="H98" i="24"/>
  <c r="H37" i="24"/>
  <c r="H90" i="24"/>
  <c r="H82" i="24"/>
  <c r="H31" i="24"/>
  <c r="H66" i="24"/>
  <c r="H25" i="24"/>
  <c r="G94" i="24"/>
  <c r="G86" i="24"/>
  <c r="G34" i="24"/>
  <c r="O128" i="11"/>
  <c r="H105" i="24"/>
  <c r="H97" i="24"/>
  <c r="H36" i="24"/>
  <c r="H89" i="24"/>
  <c r="H81" i="24"/>
  <c r="H73" i="24"/>
  <c r="H30" i="24"/>
  <c r="H65" i="24"/>
  <c r="H24" i="24"/>
  <c r="H18" i="24"/>
  <c r="G117" i="24"/>
  <c r="G101" i="24"/>
  <c r="G85" i="24"/>
  <c r="G33" i="24"/>
  <c r="O135" i="11"/>
  <c r="O36" i="24" s="1"/>
  <c r="G69" i="24"/>
  <c r="G21" i="24"/>
  <c r="G15" i="24"/>
  <c r="E112" i="24"/>
  <c r="E108" i="24"/>
  <c r="E38" i="24"/>
  <c r="E100" i="24"/>
  <c r="E96" i="24"/>
  <c r="E35" i="24"/>
  <c r="E92" i="24"/>
  <c r="E88" i="24"/>
  <c r="E84" i="24"/>
  <c r="E32" i="24"/>
  <c r="E76" i="24"/>
  <c r="E72" i="24"/>
  <c r="E29" i="24"/>
  <c r="E26" i="24"/>
  <c r="E23" i="24"/>
  <c r="M98" i="11"/>
  <c r="M159" i="24" s="1"/>
  <c r="E20" i="24"/>
  <c r="E17" i="24"/>
  <c r="E14" i="24"/>
  <c r="C128" i="24"/>
  <c r="C104" i="24"/>
  <c r="C96" i="24"/>
  <c r="C35" i="24"/>
  <c r="C88" i="24"/>
  <c r="C32" i="24"/>
  <c r="C76" i="24"/>
  <c r="C68" i="24"/>
  <c r="F88" i="24"/>
  <c r="F92" i="24"/>
  <c r="F96" i="24"/>
  <c r="F35" i="24"/>
  <c r="F100" i="24"/>
  <c r="F38" i="24"/>
  <c r="F112" i="24"/>
  <c r="F116" i="24"/>
  <c r="P107" i="11"/>
  <c r="D16" i="24"/>
  <c r="L64" i="11"/>
  <c r="D20" i="24"/>
  <c r="D23" i="24"/>
  <c r="D26" i="24"/>
  <c r="L114" i="11"/>
  <c r="D66" i="24"/>
  <c r="D68" i="24"/>
  <c r="D70" i="24"/>
  <c r="D72" i="24"/>
  <c r="D29" i="24"/>
  <c r="D76" i="24"/>
  <c r="L126" i="11"/>
  <c r="D78" i="24"/>
  <c r="D80" i="24"/>
  <c r="D84" i="24"/>
  <c r="D86" i="24"/>
  <c r="D34" i="24"/>
  <c r="D88" i="24"/>
  <c r="D90" i="24"/>
  <c r="D37" i="24"/>
  <c r="D104" i="24"/>
  <c r="D108" i="24"/>
  <c r="D38" i="24"/>
  <c r="D110" i="24"/>
  <c r="D114" i="24"/>
  <c r="D118" i="24"/>
  <c r="F87" i="24"/>
  <c r="F91" i="24"/>
  <c r="F95" i="24"/>
  <c r="F103" i="24"/>
  <c r="F107" i="24"/>
  <c r="F111" i="24"/>
  <c r="F119" i="24"/>
  <c r="F14" i="24"/>
  <c r="F17" i="24"/>
  <c r="F20" i="24"/>
  <c r="F22" i="24"/>
  <c r="N88" i="11"/>
  <c r="F28" i="24"/>
  <c r="F68" i="24"/>
  <c r="F70" i="24"/>
  <c r="F74" i="24"/>
  <c r="F31" i="24"/>
  <c r="F78" i="24"/>
  <c r="F80" i="24"/>
  <c r="F84" i="24"/>
  <c r="F32" i="24"/>
  <c r="H118" i="24"/>
  <c r="H102" i="24"/>
  <c r="H94" i="24"/>
  <c r="H86" i="24"/>
  <c r="H34" i="24"/>
  <c r="H78" i="24"/>
  <c r="H28" i="24"/>
  <c r="H22" i="24"/>
  <c r="H16" i="24"/>
  <c r="G106" i="24"/>
  <c r="G90" i="24"/>
  <c r="G82" i="24"/>
  <c r="G74" i="24"/>
  <c r="G31" i="24"/>
  <c r="O124" i="11"/>
  <c r="O34" i="24" s="1"/>
  <c r="G25" i="24"/>
  <c r="H93" i="24"/>
  <c r="H85" i="24"/>
  <c r="H77" i="24"/>
  <c r="H27" i="24"/>
  <c r="H21" i="24"/>
  <c r="H15" i="24"/>
  <c r="G97" i="24"/>
  <c r="G36" i="24"/>
  <c r="G89" i="24"/>
  <c r="G81" i="24"/>
  <c r="O131" i="11"/>
  <c r="G30" i="24"/>
  <c r="G73" i="24"/>
  <c r="G65" i="24"/>
  <c r="E114" i="24"/>
  <c r="E110" i="24"/>
  <c r="E40" i="24"/>
  <c r="E106" i="24"/>
  <c r="E102" i="24"/>
  <c r="E94" i="24"/>
  <c r="E86" i="24"/>
  <c r="E31" i="24"/>
  <c r="E66" i="24"/>
  <c r="E25" i="24"/>
  <c r="E19" i="24"/>
  <c r="C118" i="24"/>
  <c r="C114" i="24"/>
  <c r="C106" i="24"/>
  <c r="C102" i="24"/>
  <c r="C98" i="24"/>
  <c r="C37" i="24"/>
  <c r="C94" i="24"/>
  <c r="C82" i="24"/>
  <c r="C78" i="24"/>
  <c r="C74" i="24"/>
  <c r="C31" i="24"/>
  <c r="C70" i="24"/>
  <c r="C66" i="24"/>
  <c r="C25" i="24"/>
  <c r="C22" i="24"/>
  <c r="F90" i="24"/>
  <c r="F94" i="24"/>
  <c r="F106" i="24"/>
  <c r="F110" i="24"/>
  <c r="F118" i="24"/>
  <c r="F122" i="24"/>
  <c r="L80" i="11"/>
  <c r="L141" i="24" s="1"/>
  <c r="K104" i="11"/>
  <c r="K165" i="24" s="1"/>
  <c r="P154" i="11" l="1"/>
  <c r="N154" i="11"/>
  <c r="K198" i="15"/>
  <c r="U198" i="15" s="1"/>
  <c r="AE166" i="14"/>
  <c r="D166" i="11" s="1"/>
  <c r="D128" i="24" s="1"/>
  <c r="AE160" i="14"/>
  <c r="D160" i="11" s="1"/>
  <c r="D122" i="24" s="1"/>
  <c r="C40" i="24"/>
  <c r="C38" i="24"/>
  <c r="AE161" i="13"/>
  <c r="C161" i="11" s="1"/>
  <c r="C123" i="24" s="1"/>
  <c r="AE162" i="13"/>
  <c r="C162" i="11" s="1"/>
  <c r="C124" i="24" s="1"/>
  <c r="K155" i="11"/>
  <c r="K152" i="11"/>
  <c r="J71" i="11"/>
  <c r="B33" i="24"/>
  <c r="K106" i="11"/>
  <c r="K167" i="24" s="1"/>
  <c r="C72" i="24"/>
  <c r="K150" i="11"/>
  <c r="O63" i="11"/>
  <c r="F105" i="24"/>
  <c r="L129" i="11"/>
  <c r="M93" i="11"/>
  <c r="M154" i="24" s="1"/>
  <c r="O126" i="11"/>
  <c r="L107" i="11"/>
  <c r="L91" i="6"/>
  <c r="AE163" i="17"/>
  <c r="G163" i="11" s="1"/>
  <c r="G125" i="24" s="1"/>
  <c r="N72" i="11"/>
  <c r="M100" i="11"/>
  <c r="M161" i="24" s="1"/>
  <c r="E90" i="24"/>
  <c r="H40" i="24"/>
  <c r="L76" i="11"/>
  <c r="M94" i="11"/>
  <c r="M155" i="24" s="1"/>
  <c r="K110" i="11"/>
  <c r="K29" i="24" s="1"/>
  <c r="K142" i="11"/>
  <c r="M134" i="11"/>
  <c r="M35" i="24" s="1"/>
  <c r="G77" i="24"/>
  <c r="G70" i="24"/>
  <c r="D73" i="24"/>
  <c r="M99" i="11"/>
  <c r="M160" i="24" s="1"/>
  <c r="P129" i="11"/>
  <c r="H72" i="24"/>
  <c r="AE167" i="17"/>
  <c r="G167" i="11" s="1"/>
  <c r="G129" i="24" s="1"/>
  <c r="AE180" i="16"/>
  <c r="F180" i="11" s="1"/>
  <c r="F142" i="24" s="1"/>
  <c r="AE177" i="16"/>
  <c r="F177" i="11" s="1"/>
  <c r="AE172" i="13"/>
  <c r="C172" i="11" s="1"/>
  <c r="AE202" i="13"/>
  <c r="C202" i="11" s="1"/>
  <c r="N37" i="19" s="1"/>
  <c r="L98" i="8"/>
  <c r="AE179" i="16"/>
  <c r="F179" i="11" s="1"/>
  <c r="L95" i="5"/>
  <c r="B44" i="3"/>
  <c r="B45" i="3" s="1"/>
  <c r="P108" i="11"/>
  <c r="K144" i="11"/>
  <c r="Z193" i="14"/>
  <c r="A344" i="8"/>
  <c r="A362" i="8"/>
  <c r="A346" i="6"/>
  <c r="A364" i="6"/>
  <c r="C34" i="24"/>
  <c r="E74" i="24"/>
  <c r="O123" i="11"/>
  <c r="O33" i="24" s="1"/>
  <c r="H39" i="24"/>
  <c r="L118" i="11"/>
  <c r="K74" i="11"/>
  <c r="G40" i="24"/>
  <c r="K127" i="11"/>
  <c r="O121" i="11"/>
  <c r="M89" i="11"/>
  <c r="M150" i="24" s="1"/>
  <c r="G92" i="24"/>
  <c r="P114" i="11"/>
  <c r="L98" i="7"/>
  <c r="L93" i="5"/>
  <c r="L90" i="21"/>
  <c r="L93" i="4"/>
  <c r="L91" i="4"/>
  <c r="AB184" i="12"/>
  <c r="O144" i="11"/>
  <c r="A348" i="5"/>
  <c r="A366" i="5"/>
  <c r="E341" i="9"/>
  <c r="B73" i="1" s="1"/>
  <c r="AA190" i="17"/>
  <c r="B273" i="5"/>
  <c r="N130" i="11"/>
  <c r="O73" i="11"/>
  <c r="M70" i="11"/>
  <c r="M126" i="11"/>
  <c r="M91" i="11"/>
  <c r="M152" i="24" s="1"/>
  <c r="E346" i="5"/>
  <c r="C74" i="1" s="1"/>
  <c r="A347" i="7"/>
  <c r="A365" i="7"/>
  <c r="A343" i="9"/>
  <c r="A361" i="9"/>
  <c r="D44" i="3"/>
  <c r="D45" i="3" s="1"/>
  <c r="D68" i="3"/>
  <c r="P82" i="11"/>
  <c r="P143" i="24" s="1"/>
  <c r="P91" i="11"/>
  <c r="P152" i="24" s="1"/>
  <c r="P89" i="11"/>
  <c r="P150" i="24" s="1"/>
  <c r="P106" i="11"/>
  <c r="P167" i="24" s="1"/>
  <c r="P84" i="11"/>
  <c r="P145" i="24" s="1"/>
  <c r="P96" i="11"/>
  <c r="P157" i="24" s="1"/>
  <c r="P74" i="11"/>
  <c r="P103" i="11"/>
  <c r="P164" i="24" s="1"/>
  <c r="P145" i="11"/>
  <c r="P70" i="11"/>
  <c r="P137" i="11"/>
  <c r="O111" i="11"/>
  <c r="O30" i="24" s="1"/>
  <c r="G68" i="3"/>
  <c r="O153" i="11"/>
  <c r="O78" i="11"/>
  <c r="O139" i="24" s="1"/>
  <c r="O62" i="11"/>
  <c r="O111" i="24" s="1"/>
  <c r="O116" i="11"/>
  <c r="O134" i="11"/>
  <c r="O35" i="24" s="1"/>
  <c r="O110" i="11"/>
  <c r="O29" i="24" s="1"/>
  <c r="O132" i="11"/>
  <c r="O118" i="11"/>
  <c r="N120" i="11"/>
  <c r="O96" i="11"/>
  <c r="O157" i="24" s="1"/>
  <c r="N100" i="11"/>
  <c r="N161" i="24" s="1"/>
  <c r="O89" i="11"/>
  <c r="O150" i="24" s="1"/>
  <c r="N108" i="11"/>
  <c r="N112" i="11"/>
  <c r="N31" i="24" s="1"/>
  <c r="N147" i="11"/>
  <c r="N39" i="24" s="1"/>
  <c r="N66" i="11"/>
  <c r="O95" i="11"/>
  <c r="O156" i="24" s="1"/>
  <c r="N139" i="11"/>
  <c r="N70" i="11"/>
  <c r="N125" i="24" s="1"/>
  <c r="N75" i="11"/>
  <c r="O105" i="11"/>
  <c r="O166" i="24" s="1"/>
  <c r="N87" i="11"/>
  <c r="N79" i="11"/>
  <c r="N140" i="24" s="1"/>
  <c r="N103" i="11"/>
  <c r="N164" i="24" s="1"/>
  <c r="N115" i="11"/>
  <c r="M101" i="11"/>
  <c r="M162" i="24" s="1"/>
  <c r="M72" i="11"/>
  <c r="M133" i="24" s="1"/>
  <c r="M73" i="11"/>
  <c r="M96" i="11"/>
  <c r="M157" i="24" s="1"/>
  <c r="M76" i="11"/>
  <c r="M144" i="11"/>
  <c r="M151" i="11"/>
  <c r="L154" i="11"/>
  <c r="L105" i="11"/>
  <c r="L166" i="24" s="1"/>
  <c r="L73" i="11"/>
  <c r="L128" i="24" s="1"/>
  <c r="L117" i="11"/>
  <c r="L130" i="11"/>
  <c r="L101" i="11"/>
  <c r="L162" i="24" s="1"/>
  <c r="L144" i="11"/>
  <c r="L125" i="11"/>
  <c r="L109" i="11"/>
  <c r="L78" i="11"/>
  <c r="L139" i="24" s="1"/>
  <c r="L89" i="11"/>
  <c r="L150" i="24" s="1"/>
  <c r="L151" i="11"/>
  <c r="L115" i="11"/>
  <c r="L104" i="11"/>
  <c r="L165" i="24" s="1"/>
  <c r="L69" i="11"/>
  <c r="L118" i="24" s="1"/>
  <c r="L157" i="11"/>
  <c r="L79" i="11"/>
  <c r="L140" i="24" s="1"/>
  <c r="K78" i="11"/>
  <c r="K139" i="24" s="1"/>
  <c r="K99" i="11"/>
  <c r="K160" i="24" s="1"/>
  <c r="K107" i="11"/>
  <c r="K147" i="11"/>
  <c r="K39" i="24" s="1"/>
  <c r="K84" i="11"/>
  <c r="K145" i="24" s="1"/>
  <c r="K153" i="11"/>
  <c r="K89" i="11"/>
  <c r="K150" i="24" s="1"/>
  <c r="K71" i="11"/>
  <c r="K135" i="11"/>
  <c r="K36" i="24" s="1"/>
  <c r="K98" i="11"/>
  <c r="K159" i="24" s="1"/>
  <c r="K95" i="11"/>
  <c r="K156" i="24" s="1"/>
  <c r="K101" i="11"/>
  <c r="K162" i="24" s="1"/>
  <c r="K102" i="11"/>
  <c r="K163" i="24" s="1"/>
  <c r="K145" i="11"/>
  <c r="J81" i="11"/>
  <c r="J142" i="24" s="1"/>
  <c r="J80" i="11"/>
  <c r="J141" i="24" s="1"/>
  <c r="J86" i="11"/>
  <c r="J147" i="24" s="1"/>
  <c r="J82" i="11"/>
  <c r="J143" i="24" s="1"/>
  <c r="B222" i="24"/>
  <c r="V194" i="24"/>
  <c r="C7" i="18"/>
  <c r="D7" i="18" s="1"/>
  <c r="L134" i="24"/>
  <c r="M192" i="24"/>
  <c r="M92" i="11"/>
  <c r="M153" i="24" s="1"/>
  <c r="L66" i="11"/>
  <c r="L121" i="24" s="1"/>
  <c r="K100" i="11"/>
  <c r="K161" i="24" s="1"/>
  <c r="K148" i="11"/>
  <c r="K40" i="24" s="1"/>
  <c r="E78" i="24"/>
  <c r="O193" i="24" s="1"/>
  <c r="F99" i="24"/>
  <c r="N137" i="11"/>
  <c r="L88" i="11"/>
  <c r="L149" i="24" s="1"/>
  <c r="M102" i="11"/>
  <c r="M163" i="24" s="1"/>
  <c r="F41" i="24"/>
  <c r="K122" i="11"/>
  <c r="K32" i="24" s="1"/>
  <c r="M154" i="11"/>
  <c r="D85" i="24"/>
  <c r="D224" i="24" s="1"/>
  <c r="L113" i="11"/>
  <c r="P109" i="11"/>
  <c r="P110" i="11"/>
  <c r="P29" i="24" s="1"/>
  <c r="H32" i="24"/>
  <c r="K73" i="11"/>
  <c r="K128" i="24" s="1"/>
  <c r="K109" i="11"/>
  <c r="O77" i="11"/>
  <c r="O138" i="24" s="1"/>
  <c r="K157" i="11"/>
  <c r="P113" i="11"/>
  <c r="L108" i="11"/>
  <c r="L95" i="6"/>
  <c r="L95" i="21"/>
  <c r="N107" i="11"/>
  <c r="K83" i="11"/>
  <c r="K144" i="24" s="1"/>
  <c r="B98" i="24"/>
  <c r="L90" i="11"/>
  <c r="L151" i="24" s="1"/>
  <c r="M68" i="11"/>
  <c r="M123" i="24" s="1"/>
  <c r="O92" i="11"/>
  <c r="O153" i="24" s="1"/>
  <c r="N68" i="11"/>
  <c r="N117" i="24" s="1"/>
  <c r="L72" i="11"/>
  <c r="L133" i="24" s="1"/>
  <c r="K156" i="11"/>
  <c r="C134" i="24"/>
  <c r="M124" i="11"/>
  <c r="M34" i="24" s="1"/>
  <c r="G18" i="24"/>
  <c r="O139" i="11"/>
  <c r="P127" i="11"/>
  <c r="H101" i="24"/>
  <c r="H195" i="24" s="1"/>
  <c r="O156" i="11"/>
  <c r="P112" i="11"/>
  <c r="P31" i="24" s="1"/>
  <c r="P136" i="11"/>
  <c r="P37" i="24" s="1"/>
  <c r="N126" i="11"/>
  <c r="F64" i="24"/>
  <c r="F192" i="24" s="1"/>
  <c r="N74" i="11"/>
  <c r="N145" i="11"/>
  <c r="L150" i="11"/>
  <c r="D31" i="24"/>
  <c r="L120" i="11"/>
  <c r="L116" i="11"/>
  <c r="L112" i="11"/>
  <c r="L31" i="24" s="1"/>
  <c r="L100" i="11"/>
  <c r="L161" i="24" s="1"/>
  <c r="L74" i="11"/>
  <c r="M78" i="11"/>
  <c r="M139" i="24" s="1"/>
  <c r="N138" i="11"/>
  <c r="K114" i="11"/>
  <c r="K154" i="11"/>
  <c r="O127" i="11"/>
  <c r="G109" i="24"/>
  <c r="G226" i="24" s="1"/>
  <c r="G28" i="24"/>
  <c r="P148" i="11"/>
  <c r="P40" i="24" s="1"/>
  <c r="N111" i="11"/>
  <c r="N30" i="24" s="1"/>
  <c r="F21" i="24"/>
  <c r="N155" i="11"/>
  <c r="D36" i="24"/>
  <c r="L133" i="11"/>
  <c r="D67" i="24"/>
  <c r="N192" i="24" s="1"/>
  <c r="L75" i="11"/>
  <c r="L130" i="24" s="1"/>
  <c r="M71" i="11"/>
  <c r="O66" i="11"/>
  <c r="O121" i="24" s="1"/>
  <c r="C89" i="24"/>
  <c r="C194" i="24" s="1"/>
  <c r="K151" i="11"/>
  <c r="C39" i="24"/>
  <c r="O129" i="11"/>
  <c r="G95" i="24"/>
  <c r="AA194" i="24" s="1"/>
  <c r="O130" i="11"/>
  <c r="M69" i="11"/>
  <c r="M97" i="11"/>
  <c r="M158" i="24" s="1"/>
  <c r="O109" i="11"/>
  <c r="G75" i="24"/>
  <c r="G193" i="24" s="1"/>
  <c r="H63" i="24"/>
  <c r="H87" i="24"/>
  <c r="J75" i="11"/>
  <c r="J130" i="24" s="1"/>
  <c r="N82" i="11"/>
  <c r="N143" i="24" s="1"/>
  <c r="L103" i="11"/>
  <c r="L164" i="24" s="1"/>
  <c r="L81" i="11"/>
  <c r="L142" i="24" s="1"/>
  <c r="L71" i="11"/>
  <c r="L106" i="11"/>
  <c r="L167" i="24" s="1"/>
  <c r="AE170" i="15"/>
  <c r="E170" i="11" s="1"/>
  <c r="L97" i="6"/>
  <c r="L99" i="6"/>
  <c r="AE172" i="16"/>
  <c r="F172" i="11" s="1"/>
  <c r="F46" i="24" s="1"/>
  <c r="L96" i="7"/>
  <c r="L95" i="7"/>
  <c r="AE175" i="14"/>
  <c r="D175" i="11" s="1"/>
  <c r="AE168" i="13"/>
  <c r="C168" i="11" s="1"/>
  <c r="C130" i="24" s="1"/>
  <c r="L93" i="8"/>
  <c r="L91" i="8"/>
  <c r="AE178" i="23"/>
  <c r="H178" i="11" s="1"/>
  <c r="L89" i="21"/>
  <c r="AE169" i="12"/>
  <c r="B169" i="11" s="1"/>
  <c r="B131" i="24" s="1"/>
  <c r="L96" i="4"/>
  <c r="L95" i="4"/>
  <c r="J144" i="11"/>
  <c r="B40" i="24"/>
  <c r="P87" i="11"/>
  <c r="P148" i="24" s="1"/>
  <c r="B29" i="24"/>
  <c r="K108" i="11"/>
  <c r="N156" i="11"/>
  <c r="O76" i="11"/>
  <c r="P144" i="11"/>
  <c r="N116" i="11"/>
  <c r="F19" i="24"/>
  <c r="D19" i="24"/>
  <c r="N158" i="11"/>
  <c r="N41" i="24" s="1"/>
  <c r="C26" i="24"/>
  <c r="K146" i="11"/>
  <c r="K38" i="24" s="1"/>
  <c r="C97" i="24"/>
  <c r="C105" i="24"/>
  <c r="K149" i="11"/>
  <c r="M149" i="11"/>
  <c r="L94" i="11"/>
  <c r="L155" i="24" s="1"/>
  <c r="AE176" i="13"/>
  <c r="C176" i="11" s="1"/>
  <c r="N11" i="19" s="1"/>
  <c r="AE172" i="15"/>
  <c r="E172" i="11" s="1"/>
  <c r="L91" i="5"/>
  <c r="O150" i="11"/>
  <c r="L149" i="11"/>
  <c r="M155" i="11"/>
  <c r="K24" i="5"/>
  <c r="M3" i="5"/>
  <c r="M108" i="11"/>
  <c r="L70" i="11"/>
  <c r="L125" i="24" s="1"/>
  <c r="N148" i="11"/>
  <c r="N40" i="24" s="1"/>
  <c r="K136" i="11"/>
  <c r="K37" i="24" s="1"/>
  <c r="P111" i="11"/>
  <c r="P30" i="24" s="1"/>
  <c r="N136" i="11"/>
  <c r="N37" i="24" s="1"/>
  <c r="N153" i="11"/>
  <c r="L136" i="11"/>
  <c r="L37" i="24" s="1"/>
  <c r="D28" i="24"/>
  <c r="D17" i="24"/>
  <c r="M90" i="11"/>
  <c r="M151" i="24" s="1"/>
  <c r="P115" i="11"/>
  <c r="O120" i="11"/>
  <c r="P132" i="11"/>
  <c r="L111" i="11"/>
  <c r="L30" i="24" s="1"/>
  <c r="O122" i="11"/>
  <c r="O32" i="24" s="1"/>
  <c r="P142" i="11"/>
  <c r="O133" i="11"/>
  <c r="G100" i="24"/>
  <c r="L92" i="7"/>
  <c r="L99" i="7"/>
  <c r="AE174" i="14"/>
  <c r="D174" i="11" s="1"/>
  <c r="L97" i="8"/>
  <c r="L94" i="5"/>
  <c r="L97" i="5"/>
  <c r="L99" i="5"/>
  <c r="AE168" i="12"/>
  <c r="L92" i="4"/>
  <c r="L99" i="4"/>
  <c r="AE167" i="13"/>
  <c r="C167" i="11" s="1"/>
  <c r="C129" i="24" s="1"/>
  <c r="N69" i="11"/>
  <c r="B34" i="24"/>
  <c r="AB198" i="12"/>
  <c r="Z193" i="23"/>
  <c r="Z205" i="23"/>
  <c r="AC192" i="23"/>
  <c r="AC204" i="23"/>
  <c r="W192" i="17"/>
  <c r="W204" i="17"/>
  <c r="AA192" i="15"/>
  <c r="AA204" i="15"/>
  <c r="V191" i="23"/>
  <c r="V203" i="23"/>
  <c r="Y192" i="17"/>
  <c r="Y204" i="17"/>
  <c r="AC193" i="17"/>
  <c r="AC205" i="17"/>
  <c r="Y192" i="23"/>
  <c r="Y204" i="23"/>
  <c r="U192" i="16"/>
  <c r="K204" i="16"/>
  <c r="U204" i="16" s="1"/>
  <c r="AB192" i="23"/>
  <c r="AB204" i="23"/>
  <c r="AA193" i="17"/>
  <c r="AA205" i="17"/>
  <c r="U192" i="17"/>
  <c r="K204" i="17"/>
  <c r="U204" i="17" s="1"/>
  <c r="AA191" i="23"/>
  <c r="AA203" i="23"/>
  <c r="X192" i="17"/>
  <c r="X204" i="17"/>
  <c r="X193" i="17"/>
  <c r="X205" i="17"/>
  <c r="U193" i="15"/>
  <c r="K205" i="15"/>
  <c r="U205" i="15" s="1"/>
  <c r="Y193" i="12"/>
  <c r="Y205" i="12"/>
  <c r="AC193" i="16"/>
  <c r="AC205" i="16"/>
  <c r="AC191" i="17"/>
  <c r="AC203" i="17"/>
  <c r="Y191" i="23"/>
  <c r="Y203" i="23"/>
  <c r="W191" i="12"/>
  <c r="W203" i="12"/>
  <c r="AB191" i="12"/>
  <c r="AB203" i="12"/>
  <c r="AC192" i="16"/>
  <c r="AC204" i="16"/>
  <c r="AA193" i="14"/>
  <c r="AA205" i="14"/>
  <c r="Y192" i="16"/>
  <c r="Y204" i="16"/>
  <c r="V192" i="17"/>
  <c r="V204" i="17"/>
  <c r="X192" i="23"/>
  <c r="X204" i="23"/>
  <c r="Y193" i="14"/>
  <c r="Y205" i="14"/>
  <c r="AC191" i="16"/>
  <c r="AC203" i="16"/>
  <c r="V193" i="23"/>
  <c r="V205" i="23"/>
  <c r="Y193" i="23"/>
  <c r="Y205" i="23"/>
  <c r="AB193" i="17"/>
  <c r="AB205" i="17"/>
  <c r="U191" i="16"/>
  <c r="K203" i="16"/>
  <c r="U203" i="16" s="1"/>
  <c r="Y192" i="15"/>
  <c r="Y204" i="15"/>
  <c r="AB193" i="12"/>
  <c r="AB205" i="12"/>
  <c r="AA192" i="14"/>
  <c r="AA204" i="14"/>
  <c r="AA193" i="23"/>
  <c r="AA205" i="23"/>
  <c r="U191" i="23"/>
  <c r="K203" i="23"/>
  <c r="U203" i="23" s="1"/>
  <c r="X192" i="16"/>
  <c r="X204" i="16"/>
  <c r="Z191" i="16"/>
  <c r="Z203" i="16"/>
  <c r="Z192" i="16"/>
  <c r="Z204" i="16"/>
  <c r="X193" i="12"/>
  <c r="X205" i="12"/>
  <c r="Y191" i="16"/>
  <c r="Y203" i="16"/>
  <c r="U192" i="14"/>
  <c r="K204" i="14"/>
  <c r="U204" i="14" s="1"/>
  <c r="AC191" i="12"/>
  <c r="AC203" i="12"/>
  <c r="Y193" i="16"/>
  <c r="Y205" i="16"/>
  <c r="Z191" i="23"/>
  <c r="Z203" i="23"/>
  <c r="X193" i="23"/>
  <c r="X205" i="23"/>
  <c r="AC192" i="14"/>
  <c r="AC204" i="14"/>
  <c r="V192" i="23"/>
  <c r="V204" i="23"/>
  <c r="U193" i="14"/>
  <c r="K205" i="14"/>
  <c r="U205" i="14" s="1"/>
  <c r="AC193" i="12"/>
  <c r="AC205" i="12"/>
  <c r="V191" i="16"/>
  <c r="V203" i="16"/>
  <c r="AA193" i="16"/>
  <c r="AA205" i="16"/>
  <c r="V191" i="14"/>
  <c r="V203" i="14"/>
  <c r="U193" i="23"/>
  <c r="K205" i="23"/>
  <c r="U205" i="23" s="1"/>
  <c r="X191" i="17"/>
  <c r="X203" i="17"/>
  <c r="X193" i="16"/>
  <c r="X205" i="16"/>
  <c r="U192" i="15"/>
  <c r="K204" i="15"/>
  <c r="U204" i="15" s="1"/>
  <c r="U191" i="15"/>
  <c r="K203" i="15"/>
  <c r="U203" i="15" s="1"/>
  <c r="X191" i="14"/>
  <c r="X203" i="14"/>
  <c r="Z192" i="15"/>
  <c r="Z204" i="15"/>
  <c r="V191" i="15"/>
  <c r="V203" i="15"/>
  <c r="X191" i="23"/>
  <c r="X203" i="23"/>
  <c r="U193" i="16"/>
  <c r="K205" i="16"/>
  <c r="U205" i="16" s="1"/>
  <c r="AA192" i="17"/>
  <c r="AA204" i="17"/>
  <c r="Y192" i="12"/>
  <c r="Y204" i="12"/>
  <c r="Z191" i="12"/>
  <c r="Z203" i="12"/>
  <c r="AB191" i="13"/>
  <c r="AB203" i="13"/>
  <c r="Z191" i="13"/>
  <c r="Z203" i="13"/>
  <c r="V192" i="12"/>
  <c r="V204" i="12"/>
  <c r="AA191" i="13"/>
  <c r="AA203" i="13"/>
  <c r="AA192" i="12"/>
  <c r="AA204" i="12"/>
  <c r="Z193" i="13"/>
  <c r="Z205" i="13"/>
  <c r="Y192" i="13"/>
  <c r="Y204" i="13"/>
  <c r="Z192" i="13"/>
  <c r="Z204" i="13"/>
  <c r="AE202" i="23"/>
  <c r="H202" i="11" s="1"/>
  <c r="S37" i="19" s="1"/>
  <c r="AE202" i="14"/>
  <c r="D202" i="11" s="1"/>
  <c r="O37" i="19" s="1"/>
  <c r="AE202" i="16"/>
  <c r="F202" i="11" s="1"/>
  <c r="Q37" i="19" s="1"/>
  <c r="AE202" i="17"/>
  <c r="G202" i="11" s="1"/>
  <c r="R37" i="19" s="1"/>
  <c r="AE202" i="15"/>
  <c r="E202" i="11" s="1"/>
  <c r="P37" i="19" s="1"/>
  <c r="X191" i="16"/>
  <c r="X203" i="16"/>
  <c r="AC191" i="23"/>
  <c r="AC203" i="23"/>
  <c r="W191" i="17"/>
  <c r="W203" i="17"/>
  <c r="AC193" i="14"/>
  <c r="AC205" i="14"/>
  <c r="Y191" i="14"/>
  <c r="Y203" i="14"/>
  <c r="W192" i="15"/>
  <c r="W204" i="15"/>
  <c r="AB192" i="12"/>
  <c r="AB204" i="12"/>
  <c r="U192" i="12"/>
  <c r="K204" i="12"/>
  <c r="U204" i="12" s="1"/>
  <c r="W191" i="23"/>
  <c r="W203" i="23"/>
  <c r="V193" i="16"/>
  <c r="V205" i="16"/>
  <c r="Z191" i="15"/>
  <c r="Z203" i="15"/>
  <c r="X191" i="12"/>
  <c r="X203" i="12"/>
  <c r="V191" i="12"/>
  <c r="V203" i="12"/>
  <c r="AA193" i="12"/>
  <c r="AA205" i="12"/>
  <c r="W191" i="13"/>
  <c r="W203" i="13"/>
  <c r="AC193" i="23"/>
  <c r="AC205" i="23"/>
  <c r="AA191" i="15"/>
  <c r="AA203" i="15"/>
  <c r="AB192" i="17"/>
  <c r="AB204" i="17"/>
  <c r="Y193" i="15"/>
  <c r="Y205" i="15"/>
  <c r="U191" i="14"/>
  <c r="AE191" i="14" s="1"/>
  <c r="D191" i="11" s="1"/>
  <c r="K203" i="14"/>
  <c r="U203" i="14" s="1"/>
  <c r="AB193" i="23"/>
  <c r="AB205" i="23"/>
  <c r="AA192" i="16"/>
  <c r="AA204" i="16"/>
  <c r="V192" i="14"/>
  <c r="V204" i="14"/>
  <c r="W192" i="14"/>
  <c r="W204" i="14"/>
  <c r="Z193" i="15"/>
  <c r="Z205" i="15"/>
  <c r="V192" i="15"/>
  <c r="V204" i="15"/>
  <c r="V191" i="17"/>
  <c r="V203" i="17"/>
  <c r="W193" i="17"/>
  <c r="W205" i="17"/>
  <c r="Y191" i="15"/>
  <c r="Y203" i="15"/>
  <c r="W191" i="15"/>
  <c r="W203" i="15"/>
  <c r="AB193" i="15"/>
  <c r="AB205" i="15"/>
  <c r="V191" i="13"/>
  <c r="V203" i="13"/>
  <c r="AC192" i="12"/>
  <c r="AC204" i="12"/>
  <c r="W192" i="12"/>
  <c r="W204" i="12"/>
  <c r="U191" i="12"/>
  <c r="K203" i="12"/>
  <c r="U203" i="12" s="1"/>
  <c r="W193" i="23"/>
  <c r="W205" i="23"/>
  <c r="AB191" i="23"/>
  <c r="AB203" i="23"/>
  <c r="U192" i="23"/>
  <c r="K204" i="23"/>
  <c r="U204" i="23" s="1"/>
  <c r="X193" i="15"/>
  <c r="X205" i="15"/>
  <c r="Z192" i="14"/>
  <c r="Z204" i="14"/>
  <c r="X191" i="13"/>
  <c r="X203" i="13"/>
  <c r="V193" i="12"/>
  <c r="V205" i="12"/>
  <c r="Z193" i="12"/>
  <c r="Z205" i="12"/>
  <c r="W192" i="16"/>
  <c r="W204" i="16"/>
  <c r="Y191" i="17"/>
  <c r="Y203" i="17"/>
  <c r="U193" i="12"/>
  <c r="K205" i="12"/>
  <c r="U205" i="12" s="1"/>
  <c r="W192" i="23"/>
  <c r="W204" i="23"/>
  <c r="Z191" i="17"/>
  <c r="Z203" i="17"/>
  <c r="Z192" i="17"/>
  <c r="Z204" i="17"/>
  <c r="AC192" i="17"/>
  <c r="AC204" i="17"/>
  <c r="V193" i="15"/>
  <c r="V205" i="15"/>
  <c r="AA193" i="15"/>
  <c r="AA205" i="15"/>
  <c r="AC191" i="14"/>
  <c r="AC203" i="14"/>
  <c r="Y192" i="14"/>
  <c r="Y204" i="14"/>
  <c r="W193" i="16"/>
  <c r="W205" i="16"/>
  <c r="Y193" i="17"/>
  <c r="Y205" i="17"/>
  <c r="AB191" i="17"/>
  <c r="AB203" i="17"/>
  <c r="V193" i="14"/>
  <c r="V205" i="14"/>
  <c r="AB192" i="15"/>
  <c r="AB204" i="15"/>
  <c r="U191" i="13"/>
  <c r="K203" i="13"/>
  <c r="U203" i="13" s="1"/>
  <c r="W193" i="12"/>
  <c r="W205" i="12"/>
  <c r="Z193" i="17"/>
  <c r="Z205" i="17"/>
  <c r="AA191" i="17"/>
  <c r="AA203" i="17"/>
  <c r="V192" i="16"/>
  <c r="V204" i="16"/>
  <c r="Y191" i="13"/>
  <c r="Y203" i="13"/>
  <c r="U193" i="17"/>
  <c r="K205" i="17"/>
  <c r="U205" i="17" s="1"/>
  <c r="X192" i="15"/>
  <c r="X204" i="15"/>
  <c r="X192" i="12"/>
  <c r="X204" i="12"/>
  <c r="Y191" i="12"/>
  <c r="Y203" i="12"/>
  <c r="AA191" i="12"/>
  <c r="AA203" i="12"/>
  <c r="Z192" i="12"/>
  <c r="Z204" i="12"/>
  <c r="Z192" i="23"/>
  <c r="Z204" i="23"/>
  <c r="V193" i="17"/>
  <c r="V205" i="17"/>
  <c r="W193" i="15"/>
  <c r="W205" i="15"/>
  <c r="U191" i="17"/>
  <c r="K203" i="17"/>
  <c r="U203" i="17" s="1"/>
  <c r="AA192" i="23"/>
  <c r="AA204" i="23"/>
  <c r="X192" i="14"/>
  <c r="X204" i="14"/>
  <c r="Z193" i="16"/>
  <c r="Z205" i="16"/>
  <c r="Z191" i="14"/>
  <c r="Z203" i="14"/>
  <c r="AC191" i="13"/>
  <c r="AC203" i="13"/>
  <c r="V193" i="13"/>
  <c r="V205" i="13"/>
  <c r="AA192" i="13"/>
  <c r="AA204" i="13"/>
  <c r="Y193" i="13"/>
  <c r="Y205" i="13"/>
  <c r="W193" i="13"/>
  <c r="W205" i="13"/>
  <c r="AA193" i="13"/>
  <c r="AA205" i="13"/>
  <c r="AC193" i="13"/>
  <c r="AC205" i="13"/>
  <c r="U193" i="13"/>
  <c r="K205" i="13"/>
  <c r="U205" i="13" s="1"/>
  <c r="AA191" i="16"/>
  <c r="AA203" i="16"/>
  <c r="W192" i="13"/>
  <c r="W204" i="13"/>
  <c r="AB192" i="13"/>
  <c r="AB204" i="13"/>
  <c r="V192" i="13"/>
  <c r="V204" i="13"/>
  <c r="AE202" i="12"/>
  <c r="B202" i="11" s="1"/>
  <c r="M37" i="19" s="1"/>
  <c r="K77" i="11"/>
  <c r="K138" i="24" s="1"/>
  <c r="J83" i="11"/>
  <c r="J144" i="24" s="1"/>
  <c r="AE178" i="15"/>
  <c r="E178" i="11" s="1"/>
  <c r="AE175" i="15"/>
  <c r="E175" i="11" s="1"/>
  <c r="AE159" i="12"/>
  <c r="AE177" i="14"/>
  <c r="D177" i="11" s="1"/>
  <c r="M196" i="24"/>
  <c r="AE160" i="12"/>
  <c r="B160" i="11" s="1"/>
  <c r="AE195" i="13"/>
  <c r="C195" i="11" s="1"/>
  <c r="N30" i="19" s="1"/>
  <c r="AE159" i="17"/>
  <c r="G159" i="11" s="1"/>
  <c r="G121" i="24" s="1"/>
  <c r="B226" i="24"/>
  <c r="M222" i="24" s="1"/>
  <c r="B194" i="24"/>
  <c r="R196" i="24"/>
  <c r="J95" i="11"/>
  <c r="J156" i="24" s="1"/>
  <c r="AE162" i="12"/>
  <c r="B162" i="11" s="1"/>
  <c r="B124" i="24" s="1"/>
  <c r="P81" i="11"/>
  <c r="P142" i="24" s="1"/>
  <c r="P93" i="11"/>
  <c r="P154" i="24" s="1"/>
  <c r="Q196" i="24"/>
  <c r="O86" i="11"/>
  <c r="N92" i="11"/>
  <c r="N153" i="24" s="1"/>
  <c r="N149" i="11"/>
  <c r="L65" i="11"/>
  <c r="L114" i="24" s="1"/>
  <c r="P94" i="11"/>
  <c r="P155" i="24" s="1"/>
  <c r="P60" i="11"/>
  <c r="P109" i="24" s="1"/>
  <c r="O146" i="11"/>
  <c r="O38" i="24" s="1"/>
  <c r="O61" i="11"/>
  <c r="P92" i="11"/>
  <c r="P153" i="24" s="1"/>
  <c r="O113" i="11"/>
  <c r="N157" i="11"/>
  <c r="N102" i="11"/>
  <c r="N163" i="24" s="1"/>
  <c r="N143" i="11"/>
  <c r="M120" i="11"/>
  <c r="L123" i="11"/>
  <c r="L33" i="24" s="1"/>
  <c r="K140" i="11"/>
  <c r="K97" i="11"/>
  <c r="K158" i="24" s="1"/>
  <c r="K90" i="11"/>
  <c r="K151" i="24" s="1"/>
  <c r="K69" i="11"/>
  <c r="K118" i="24" s="1"/>
  <c r="O104" i="11"/>
  <c r="O165" i="24" s="1"/>
  <c r="P150" i="11"/>
  <c r="P62" i="11"/>
  <c r="P105" i="24" s="1"/>
  <c r="M127" i="11"/>
  <c r="M81" i="11"/>
  <c r="M142" i="24" s="1"/>
  <c r="M64" i="11"/>
  <c r="V196" i="24"/>
  <c r="K62" i="11"/>
  <c r="K111" i="24" s="1"/>
  <c r="K65" i="11"/>
  <c r="K114" i="24" s="1"/>
  <c r="P69" i="11"/>
  <c r="M88" i="11"/>
  <c r="M149" i="24" s="1"/>
  <c r="L142" i="11"/>
  <c r="M148" i="11"/>
  <c r="M40" i="24" s="1"/>
  <c r="L193" i="24"/>
  <c r="AE173" i="12"/>
  <c r="B173" i="11" s="1"/>
  <c r="AE164" i="15"/>
  <c r="E164" i="11" s="1"/>
  <c r="E126" i="24" s="1"/>
  <c r="AE165" i="12"/>
  <c r="J74" i="11"/>
  <c r="P73" i="11"/>
  <c r="P128" i="24" s="1"/>
  <c r="N117" i="11"/>
  <c r="K131" i="11"/>
  <c r="AE200" i="13"/>
  <c r="C200" i="11" s="1"/>
  <c r="N35" i="19" s="1"/>
  <c r="J68" i="11"/>
  <c r="N83" i="11"/>
  <c r="N144" i="24" s="1"/>
  <c r="P98" i="11"/>
  <c r="P159" i="24" s="1"/>
  <c r="O102" i="11"/>
  <c r="O163" i="24" s="1"/>
  <c r="O72" i="11"/>
  <c r="O133" i="24" s="1"/>
  <c r="P122" i="11"/>
  <c r="P32" i="24" s="1"/>
  <c r="O106" i="11"/>
  <c r="O167" i="24" s="1"/>
  <c r="O117" i="11"/>
  <c r="M135" i="11"/>
  <c r="M36" i="24" s="1"/>
  <c r="N63" i="11"/>
  <c r="N112" i="24" s="1"/>
  <c r="M107" i="11"/>
  <c r="K86" i="11"/>
  <c r="J85" i="11"/>
  <c r="J146" i="24" s="1"/>
  <c r="O74" i="11"/>
  <c r="O135" i="24" s="1"/>
  <c r="V192" i="24"/>
  <c r="N113" i="11"/>
  <c r="N105" i="11"/>
  <c r="N166" i="24" s="1"/>
  <c r="K126" i="11"/>
  <c r="K81" i="11"/>
  <c r="K142" i="24" s="1"/>
  <c r="N64" i="11"/>
  <c r="N113" i="24" s="1"/>
  <c r="F16" i="24"/>
  <c r="Z189" i="12"/>
  <c r="Z201" i="12"/>
  <c r="Y190" i="13"/>
  <c r="AE180" i="12"/>
  <c r="B180" i="11" s="1"/>
  <c r="AB190" i="13"/>
  <c r="AC189" i="12"/>
  <c r="AC201" i="12"/>
  <c r="AC190" i="12"/>
  <c r="X190" i="13"/>
  <c r="W190" i="13"/>
  <c r="K96" i="11"/>
  <c r="K157" i="24" s="1"/>
  <c r="P79" i="11"/>
  <c r="P140" i="24" s="1"/>
  <c r="K68" i="11"/>
  <c r="K117" i="24" s="1"/>
  <c r="K92" i="11"/>
  <c r="K153" i="24" s="1"/>
  <c r="O67" i="11"/>
  <c r="P71" i="11"/>
  <c r="P132" i="24" s="1"/>
  <c r="O60" i="11"/>
  <c r="O103" i="24" s="1"/>
  <c r="O108" i="11"/>
  <c r="P104" i="11"/>
  <c r="P165" i="24" s="1"/>
  <c r="F37" i="24"/>
  <c r="N140" i="11"/>
  <c r="K76" i="11"/>
  <c r="K22" i="24" s="1"/>
  <c r="K116" i="11"/>
  <c r="K124" i="11"/>
  <c r="K34" i="24" s="1"/>
  <c r="M132" i="11"/>
  <c r="M152" i="11"/>
  <c r="O75" i="11"/>
  <c r="O130" i="24" s="1"/>
  <c r="O115" i="11"/>
  <c r="O155" i="11"/>
  <c r="P143" i="11"/>
  <c r="G19" i="24"/>
  <c r="G66" i="24"/>
  <c r="Q192" i="24" s="1"/>
  <c r="O148" i="11"/>
  <c r="O40" i="24" s="1"/>
  <c r="P88" i="11"/>
  <c r="P25" i="24" s="1"/>
  <c r="P120" i="11"/>
  <c r="F34" i="24"/>
  <c r="N122" i="11"/>
  <c r="N32" i="24" s="1"/>
  <c r="F66" i="24"/>
  <c r="P192" i="24" s="1"/>
  <c r="L146" i="11"/>
  <c r="D94" i="24"/>
  <c r="X194" i="24" s="1"/>
  <c r="L122" i="11"/>
  <c r="L32" i="24" s="1"/>
  <c r="K82" i="11"/>
  <c r="K143" i="24" s="1"/>
  <c r="M82" i="11"/>
  <c r="M143" i="24" s="1"/>
  <c r="M106" i="11"/>
  <c r="M167" i="24" s="1"/>
  <c r="O103" i="11"/>
  <c r="O164" i="24" s="1"/>
  <c r="N150" i="11"/>
  <c r="C23" i="24"/>
  <c r="K130" i="11"/>
  <c r="C92" i="24"/>
  <c r="M194" i="24" s="1"/>
  <c r="M74" i="11"/>
  <c r="M20" i="24" s="1"/>
  <c r="M114" i="11"/>
  <c r="M122" i="11"/>
  <c r="M32" i="24" s="1"/>
  <c r="M142" i="11"/>
  <c r="E132" i="24"/>
  <c r="G27" i="24"/>
  <c r="O143" i="11"/>
  <c r="P75" i="11"/>
  <c r="P130" i="24" s="1"/>
  <c r="P155" i="11"/>
  <c r="O88" i="11"/>
  <c r="O25" i="24" s="1"/>
  <c r="O136" i="11"/>
  <c r="O37" i="24" s="1"/>
  <c r="P100" i="11"/>
  <c r="P161" i="24" s="1"/>
  <c r="P124" i="11"/>
  <c r="P34" i="24" s="1"/>
  <c r="N133" i="11"/>
  <c r="N129" i="11"/>
  <c r="N125" i="11"/>
  <c r="N151" i="11"/>
  <c r="F97" i="24"/>
  <c r="F225" i="24" s="1"/>
  <c r="L147" i="11"/>
  <c r="L39" i="24" s="1"/>
  <c r="L143" i="11"/>
  <c r="L139" i="11"/>
  <c r="L135" i="11"/>
  <c r="L36" i="24" s="1"/>
  <c r="L121" i="11"/>
  <c r="L99" i="11"/>
  <c r="L160" i="24" s="1"/>
  <c r="K79" i="11"/>
  <c r="K140" i="24" s="1"/>
  <c r="M79" i="11"/>
  <c r="M140" i="24" s="1"/>
  <c r="M103" i="11"/>
  <c r="M164" i="24" s="1"/>
  <c r="O81" i="11"/>
  <c r="O142" i="24" s="1"/>
  <c r="P61" i="11"/>
  <c r="P110" i="24" s="1"/>
  <c r="O82" i="11"/>
  <c r="O143" i="24" s="1"/>
  <c r="P78" i="11"/>
  <c r="P139" i="24" s="1"/>
  <c r="L63" i="11"/>
  <c r="L112" i="24" s="1"/>
  <c r="K75" i="11"/>
  <c r="K136" i="24" s="1"/>
  <c r="K115" i="11"/>
  <c r="K123" i="11"/>
  <c r="K33" i="24" s="1"/>
  <c r="K143" i="11"/>
  <c r="M63" i="11"/>
  <c r="M112" i="24" s="1"/>
  <c r="M87" i="11"/>
  <c r="M148" i="24" s="1"/>
  <c r="M111" i="11"/>
  <c r="M30" i="24" s="1"/>
  <c r="M119" i="11"/>
  <c r="M139" i="11"/>
  <c r="M147" i="11"/>
  <c r="M39" i="24" s="1"/>
  <c r="P6" i="19"/>
  <c r="P117" i="11"/>
  <c r="P133" i="11"/>
  <c r="P149" i="11"/>
  <c r="O114" i="11"/>
  <c r="O154" i="11"/>
  <c r="P86" i="11"/>
  <c r="P147" i="24" s="1"/>
  <c r="P118" i="11"/>
  <c r="P134" i="11"/>
  <c r="P35" i="24" s="1"/>
  <c r="H42" i="24"/>
  <c r="K93" i="11"/>
  <c r="K154" i="24" s="1"/>
  <c r="M77" i="11"/>
  <c r="M138" i="24" s="1"/>
  <c r="M109" i="11"/>
  <c r="O85" i="11"/>
  <c r="O146" i="24" s="1"/>
  <c r="P65" i="11"/>
  <c r="P120" i="24" s="1"/>
  <c r="P97" i="11"/>
  <c r="P158" i="24" s="1"/>
  <c r="O94" i="11"/>
  <c r="O155" i="24" s="1"/>
  <c r="P90" i="11"/>
  <c r="P151" i="24" s="1"/>
  <c r="K117" i="11"/>
  <c r="K125" i="11"/>
  <c r="K133" i="11"/>
  <c r="K141" i="11"/>
  <c r="M117" i="11"/>
  <c r="M125" i="11"/>
  <c r="M133" i="11"/>
  <c r="M141" i="11"/>
  <c r="M157" i="11"/>
  <c r="O141" i="11"/>
  <c r="O157" i="11"/>
  <c r="O142" i="11"/>
  <c r="G38" i="24"/>
  <c r="P130" i="11"/>
  <c r="P146" i="11"/>
  <c r="P38" i="24" s="1"/>
  <c r="J67" i="11"/>
  <c r="J122" i="24" s="1"/>
  <c r="J77" i="11"/>
  <c r="J138" i="24" s="1"/>
  <c r="J78" i="11"/>
  <c r="J139" i="24" s="1"/>
  <c r="N104" i="11"/>
  <c r="N165" i="24" s="1"/>
  <c r="N80" i="11"/>
  <c r="N141" i="24" s="1"/>
  <c r="L95" i="11"/>
  <c r="L156" i="24" s="1"/>
  <c r="L85" i="11"/>
  <c r="L146" i="24" s="1"/>
  <c r="L67" i="11"/>
  <c r="C8" i="18"/>
  <c r="D8" i="18" s="1"/>
  <c r="L92" i="11"/>
  <c r="L153" i="24" s="1"/>
  <c r="N109" i="11"/>
  <c r="J72" i="11"/>
  <c r="AE180" i="13"/>
  <c r="C180" i="11" s="1"/>
  <c r="AE197" i="13"/>
  <c r="C197" i="11" s="1"/>
  <c r="N32" i="19" s="1"/>
  <c r="J60" i="11"/>
  <c r="J103" i="24" s="1"/>
  <c r="AE169" i="15"/>
  <c r="E169" i="11" s="1"/>
  <c r="E131" i="24" s="1"/>
  <c r="AE162" i="23"/>
  <c r="H162" i="11" s="1"/>
  <c r="AE168" i="23"/>
  <c r="H168" i="11" s="1"/>
  <c r="H130" i="24" s="1"/>
  <c r="AE199" i="13"/>
  <c r="AE174" i="12"/>
  <c r="B174" i="11" s="1"/>
  <c r="AC182" i="12"/>
  <c r="AE181" i="13"/>
  <c r="C181" i="11" s="1"/>
  <c r="AE159" i="13"/>
  <c r="C159" i="11" s="1"/>
  <c r="AE170" i="12"/>
  <c r="B170" i="11" s="1"/>
  <c r="AE48" i="15"/>
  <c r="E48" i="11" s="1"/>
  <c r="AE176" i="12"/>
  <c r="J154" i="11"/>
  <c r="N81" i="11"/>
  <c r="N142" i="24" s="1"/>
  <c r="C14" i="18"/>
  <c r="D14" i="18" s="1"/>
  <c r="N97" i="11"/>
  <c r="N158" i="24" s="1"/>
  <c r="C9" i="18"/>
  <c r="D9" i="18" s="1"/>
  <c r="J102" i="11"/>
  <c r="J163" i="24" s="1"/>
  <c r="N89" i="11"/>
  <c r="N150" i="24" s="1"/>
  <c r="J109" i="11"/>
  <c r="C10" i="18"/>
  <c r="D10" i="18" s="1"/>
  <c r="X190" i="12"/>
  <c r="AA190" i="13"/>
  <c r="AA190" i="12"/>
  <c r="AA189" i="12"/>
  <c r="AA201" i="12"/>
  <c r="Y190" i="12"/>
  <c r="V190" i="13"/>
  <c r="Y189" i="12"/>
  <c r="Y201" i="12"/>
  <c r="Z190" i="12"/>
  <c r="AE167" i="12"/>
  <c r="B167" i="11" s="1"/>
  <c r="B129" i="24" s="1"/>
  <c r="K80" i="11"/>
  <c r="K141" i="24" s="1"/>
  <c r="M80" i="11"/>
  <c r="M141" i="24" s="1"/>
  <c r="M104" i="11"/>
  <c r="M165" i="24" s="1"/>
  <c r="O91" i="11"/>
  <c r="O152" i="24" s="1"/>
  <c r="P95" i="11"/>
  <c r="P156" i="24" s="1"/>
  <c r="O84" i="11"/>
  <c r="O145" i="24" s="1"/>
  <c r="P80" i="11"/>
  <c r="P141" i="24" s="1"/>
  <c r="F102" i="24"/>
  <c r="N144" i="11"/>
  <c r="K64" i="11"/>
  <c r="K113" i="24" s="1"/>
  <c r="K88" i="11"/>
  <c r="K149" i="24" s="1"/>
  <c r="K112" i="11"/>
  <c r="K31" i="24" s="1"/>
  <c r="K120" i="11"/>
  <c r="E16" i="24"/>
  <c r="E22" i="24"/>
  <c r="E70" i="24"/>
  <c r="Y192" i="24" s="1"/>
  <c r="M128" i="11"/>
  <c r="M136" i="11"/>
  <c r="M37" i="24" s="1"/>
  <c r="E37" i="24"/>
  <c r="M156" i="11"/>
  <c r="O99" i="11"/>
  <c r="O160" i="24" s="1"/>
  <c r="P135" i="11"/>
  <c r="P36" i="24" s="1"/>
  <c r="P151" i="11"/>
  <c r="O140" i="11"/>
  <c r="G98" i="24"/>
  <c r="G225" i="24" s="1"/>
  <c r="P64" i="11"/>
  <c r="P113" i="24" s="1"/>
  <c r="P128" i="11"/>
  <c r="N134" i="11"/>
  <c r="N35" i="24" s="1"/>
  <c r="F72" i="24"/>
  <c r="D106" i="24"/>
  <c r="D96" i="24"/>
  <c r="L134" i="11"/>
  <c r="L35" i="24" s="1"/>
  <c r="K70" i="11"/>
  <c r="K125" i="24" s="1"/>
  <c r="K94" i="11"/>
  <c r="K155" i="24" s="1"/>
  <c r="O79" i="11"/>
  <c r="O140" i="24" s="1"/>
  <c r="P83" i="11"/>
  <c r="P144" i="24" s="1"/>
  <c r="O80" i="11"/>
  <c r="O141" i="24" s="1"/>
  <c r="P68" i="11"/>
  <c r="P117" i="24" s="1"/>
  <c r="N146" i="11"/>
  <c r="N38" i="24" s="1"/>
  <c r="C14" i="24"/>
  <c r="K134" i="11"/>
  <c r="K35" i="24" s="1"/>
  <c r="M62" i="11"/>
  <c r="M111" i="24" s="1"/>
  <c r="M86" i="11"/>
  <c r="M23" i="24" s="1"/>
  <c r="M110" i="11"/>
  <c r="M29" i="24" s="1"/>
  <c r="M118" i="11"/>
  <c r="M138" i="11"/>
  <c r="M146" i="11"/>
  <c r="M38" i="24" s="1"/>
  <c r="O151" i="11"/>
  <c r="P99" i="11"/>
  <c r="P160" i="24" s="1"/>
  <c r="P123" i="11"/>
  <c r="P33" i="24" s="1"/>
  <c r="P147" i="11"/>
  <c r="P39" i="24" s="1"/>
  <c r="O64" i="11"/>
  <c r="O112" i="11"/>
  <c r="O31" i="24" s="1"/>
  <c r="P76" i="11"/>
  <c r="P22" i="24" s="1"/>
  <c r="P116" i="11"/>
  <c r="R194" i="24"/>
  <c r="P156" i="11"/>
  <c r="N135" i="11"/>
  <c r="N36" i="24" s="1"/>
  <c r="N131" i="11"/>
  <c r="N127" i="11"/>
  <c r="N123" i="11"/>
  <c r="N33" i="24" s="1"/>
  <c r="F15" i="24"/>
  <c r="L145" i="11"/>
  <c r="L141" i="11"/>
  <c r="L137" i="11"/>
  <c r="D81" i="24"/>
  <c r="X193" i="24" s="1"/>
  <c r="L119" i="11"/>
  <c r="L87" i="11"/>
  <c r="K67" i="11"/>
  <c r="K116" i="24" s="1"/>
  <c r="K91" i="11"/>
  <c r="K152" i="24" s="1"/>
  <c r="M67" i="11"/>
  <c r="M122" i="24" s="1"/>
  <c r="O65" i="11"/>
  <c r="O120" i="24" s="1"/>
  <c r="O97" i="11"/>
  <c r="O158" i="24" s="1"/>
  <c r="P77" i="11"/>
  <c r="P138" i="24" s="1"/>
  <c r="P102" i="11"/>
  <c r="P163" i="24" s="1"/>
  <c r="K63" i="11"/>
  <c r="K106" i="24" s="1"/>
  <c r="K87" i="11"/>
  <c r="K148" i="24" s="1"/>
  <c r="K111" i="11"/>
  <c r="K30" i="24" s="1"/>
  <c r="K119" i="11"/>
  <c r="C30" i="24"/>
  <c r="K139" i="11"/>
  <c r="M75" i="11"/>
  <c r="M136" i="24" s="1"/>
  <c r="M115" i="11"/>
  <c r="M123" i="11"/>
  <c r="M33" i="24" s="1"/>
  <c r="E33" i="24"/>
  <c r="M143" i="11"/>
  <c r="E133" i="24"/>
  <c r="P125" i="11"/>
  <c r="P141" i="11"/>
  <c r="P157" i="11"/>
  <c r="O98" i="11"/>
  <c r="O159" i="24" s="1"/>
  <c r="P126" i="11"/>
  <c r="K85" i="11"/>
  <c r="K146" i="24" s="1"/>
  <c r="M85" i="11"/>
  <c r="M146" i="24" s="1"/>
  <c r="O69" i="11"/>
  <c r="O124" i="24" s="1"/>
  <c r="O101" i="11"/>
  <c r="O162" i="24" s="1"/>
  <c r="O70" i="11"/>
  <c r="O125" i="24" s="1"/>
  <c r="P66" i="11"/>
  <c r="P115" i="24" s="1"/>
  <c r="K113" i="11"/>
  <c r="K121" i="11"/>
  <c r="K129" i="11"/>
  <c r="K137" i="11"/>
  <c r="M113" i="11"/>
  <c r="M121" i="11"/>
  <c r="M129" i="11"/>
  <c r="M137" i="11"/>
  <c r="M145" i="11"/>
  <c r="M153" i="11"/>
  <c r="O149" i="11"/>
  <c r="J79" i="11"/>
  <c r="J140" i="24" s="1"/>
  <c r="J87" i="11"/>
  <c r="J24" i="24" s="1"/>
  <c r="J76" i="11"/>
  <c r="J137" i="24" s="1"/>
  <c r="J69" i="11"/>
  <c r="J118" i="24" s="1"/>
  <c r="N96" i="11"/>
  <c r="N157" i="24" s="1"/>
  <c r="N84" i="11"/>
  <c r="N145" i="24" s="1"/>
  <c r="L91" i="11"/>
  <c r="L152" i="24" s="1"/>
  <c r="L96" i="11"/>
  <c r="L157" i="24" s="1"/>
  <c r="L84" i="11"/>
  <c r="L145" i="24" s="1"/>
  <c r="J84" i="11"/>
  <c r="J145" i="24" s="1"/>
  <c r="AE177" i="13"/>
  <c r="C177" i="11" s="1"/>
  <c r="AE165" i="23"/>
  <c r="H165" i="11" s="1"/>
  <c r="H127" i="24" s="1"/>
  <c r="AE160" i="23"/>
  <c r="H160" i="11" s="1"/>
  <c r="H43" i="24" s="1"/>
  <c r="L60" i="11"/>
  <c r="L103" i="24" s="1"/>
  <c r="AE201" i="13"/>
  <c r="C201" i="11" s="1"/>
  <c r="N36" i="19" s="1"/>
  <c r="AE161" i="23"/>
  <c r="H161" i="11" s="1"/>
  <c r="H123" i="24" s="1"/>
  <c r="AE165" i="17"/>
  <c r="G165" i="11" s="1"/>
  <c r="G127" i="24" s="1"/>
  <c r="AE178" i="12"/>
  <c r="AE194" i="13"/>
  <c r="C194" i="11" s="1"/>
  <c r="N29" i="19" s="1"/>
  <c r="J111" i="11"/>
  <c r="J30" i="24" s="1"/>
  <c r="J110" i="11"/>
  <c r="J29" i="24" s="1"/>
  <c r="J105" i="11"/>
  <c r="J166" i="24" s="1"/>
  <c r="AE164" i="12"/>
  <c r="B164" i="11" s="1"/>
  <c r="B126" i="24" s="1"/>
  <c r="AE158" i="12"/>
  <c r="B158" i="11" s="1"/>
  <c r="AE171" i="12"/>
  <c r="B171" i="11" s="1"/>
  <c r="AC190" i="13"/>
  <c r="U190" i="13"/>
  <c r="AE177" i="12"/>
  <c r="B177" i="11" s="1"/>
  <c r="AE172" i="12"/>
  <c r="B172" i="11" s="1"/>
  <c r="Z190" i="13"/>
  <c r="X189" i="12"/>
  <c r="X201" i="12"/>
  <c r="R193" i="24"/>
  <c r="N85" i="11"/>
  <c r="N146" i="24" s="1"/>
  <c r="K72" i="11"/>
  <c r="K133" i="24" s="1"/>
  <c r="O83" i="11"/>
  <c r="O144" i="24" s="1"/>
  <c r="O68" i="11"/>
  <c r="P72" i="11"/>
  <c r="P133" i="24" s="1"/>
  <c r="L82" i="11"/>
  <c r="L143" i="24" s="1"/>
  <c r="N152" i="11"/>
  <c r="K132" i="11"/>
  <c r="M112" i="11"/>
  <c r="M31" i="24" s="1"/>
  <c r="M140" i="11"/>
  <c r="O195" i="24"/>
  <c r="O147" i="11"/>
  <c r="O39" i="24" s="1"/>
  <c r="P119" i="11"/>
  <c r="O100" i="11"/>
  <c r="O161" i="24" s="1"/>
  <c r="G37" i="24"/>
  <c r="P152" i="11"/>
  <c r="N132" i="11"/>
  <c r="N128" i="11"/>
  <c r="N124" i="11"/>
  <c r="N34" i="24" s="1"/>
  <c r="F29" i="24"/>
  <c r="N118" i="11"/>
  <c r="N114" i="11"/>
  <c r="N110" i="11"/>
  <c r="N29" i="24" s="1"/>
  <c r="N98" i="11"/>
  <c r="N159" i="24" s="1"/>
  <c r="N86" i="11"/>
  <c r="N147" i="24" s="1"/>
  <c r="N62" i="11"/>
  <c r="N141" i="11"/>
  <c r="L156" i="11"/>
  <c r="L152" i="11"/>
  <c r="L148" i="11"/>
  <c r="L40" i="24" s="1"/>
  <c r="L138" i="11"/>
  <c r="L132" i="11"/>
  <c r="L128" i="11"/>
  <c r="L124" i="11"/>
  <c r="L34" i="24" s="1"/>
  <c r="L98" i="11"/>
  <c r="L159" i="24" s="1"/>
  <c r="L86" i="11"/>
  <c r="L147" i="24" s="1"/>
  <c r="K66" i="11"/>
  <c r="K115" i="24" s="1"/>
  <c r="M66" i="11"/>
  <c r="O71" i="11"/>
  <c r="O132" i="24" s="1"/>
  <c r="P67" i="11"/>
  <c r="P116" i="24" s="1"/>
  <c r="N142" i="11"/>
  <c r="K118" i="11"/>
  <c r="K138" i="11"/>
  <c r="E64" i="24"/>
  <c r="E192" i="24" s="1"/>
  <c r="M130" i="11"/>
  <c r="M150" i="11"/>
  <c r="O87" i="11"/>
  <c r="O148" i="24" s="1"/>
  <c r="P131" i="11"/>
  <c r="G22" i="24"/>
  <c r="O152" i="11"/>
  <c r="P140" i="11"/>
  <c r="N121" i="11"/>
  <c r="N99" i="11"/>
  <c r="N160" i="24" s="1"/>
  <c r="L153" i="11"/>
  <c r="L131" i="11"/>
  <c r="L127" i="11"/>
  <c r="M83" i="11"/>
  <c r="M144" i="24" s="1"/>
  <c r="P101" i="11"/>
  <c r="P162" i="24" s="1"/>
  <c r="O90" i="11"/>
  <c r="O151" i="24" s="1"/>
  <c r="O145" i="11"/>
  <c r="O93" i="11"/>
  <c r="O154" i="24" s="1"/>
  <c r="P121" i="11"/>
  <c r="P153" i="11"/>
  <c r="J73" i="11"/>
  <c r="J128" i="24" s="1"/>
  <c r="J70" i="11"/>
  <c r="J119" i="24" s="1"/>
  <c r="N90" i="11"/>
  <c r="N151" i="24" s="1"/>
  <c r="N78" i="11"/>
  <c r="N139" i="24" s="1"/>
  <c r="L93" i="11"/>
  <c r="L154" i="24" s="1"/>
  <c r="L83" i="11"/>
  <c r="L144" i="24" s="1"/>
  <c r="J157" i="11"/>
  <c r="AE158" i="23"/>
  <c r="H158" i="11" s="1"/>
  <c r="AE196" i="13"/>
  <c r="C196" i="11" s="1"/>
  <c r="N31" i="19" s="1"/>
  <c r="AE179" i="12"/>
  <c r="B179" i="11" s="1"/>
  <c r="AE174" i="17"/>
  <c r="G174" i="11" s="1"/>
  <c r="AE49" i="15"/>
  <c r="E49" i="11" s="1"/>
  <c r="M61" i="11" s="1"/>
  <c r="M104" i="24" s="1"/>
  <c r="AE198" i="13"/>
  <c r="C198" i="11" s="1"/>
  <c r="N33" i="19" s="1"/>
  <c r="AE181" i="12"/>
  <c r="AE49" i="16"/>
  <c r="F49" i="11" s="1"/>
  <c r="N61" i="11" s="1"/>
  <c r="AE175" i="12"/>
  <c r="B175" i="11" s="1"/>
  <c r="J114" i="11"/>
  <c r="N73" i="11"/>
  <c r="J126" i="11"/>
  <c r="N77" i="11"/>
  <c r="N138" i="24" s="1"/>
  <c r="AE161" i="12"/>
  <c r="B161" i="11" s="1"/>
  <c r="AE166" i="12"/>
  <c r="B166" i="11" s="1"/>
  <c r="B128" i="24" s="1"/>
  <c r="F121" i="24"/>
  <c r="F227" i="24" s="1"/>
  <c r="N161" i="11"/>
  <c r="N160" i="11"/>
  <c r="N43" i="24" s="1"/>
  <c r="N159" i="11"/>
  <c r="N42" i="24" s="1"/>
  <c r="F42" i="24"/>
  <c r="C6" i="18"/>
  <c r="D6" i="18" s="1"/>
  <c r="J66" i="11"/>
  <c r="J115" i="24" s="1"/>
  <c r="J61" i="11"/>
  <c r="J110" i="24" s="1"/>
  <c r="J63" i="11"/>
  <c r="J106" i="24" s="1"/>
  <c r="J62" i="11"/>
  <c r="J105" i="24" s="1"/>
  <c r="J65" i="11"/>
  <c r="J120" i="24" s="1"/>
  <c r="J64" i="11"/>
  <c r="J113" i="24" s="1"/>
  <c r="D43" i="24"/>
  <c r="L62" i="11"/>
  <c r="L61" i="11"/>
  <c r="D14" i="24"/>
  <c r="D42" i="24"/>
  <c r="D121" i="24"/>
  <c r="C131" i="24"/>
  <c r="N124" i="24"/>
  <c r="N118" i="24"/>
  <c r="J109" i="24"/>
  <c r="F129" i="24"/>
  <c r="G130" i="24"/>
  <c r="H124" i="24"/>
  <c r="J123" i="24"/>
  <c r="J117" i="24"/>
  <c r="E339" i="9"/>
  <c r="B71" i="1" s="1"/>
  <c r="E345" i="9"/>
  <c r="B77" i="1" s="1"/>
  <c r="V194" i="15"/>
  <c r="V182" i="15"/>
  <c r="X187" i="23"/>
  <c r="X199" i="23"/>
  <c r="X194" i="23"/>
  <c r="X182" i="23"/>
  <c r="AC188" i="14"/>
  <c r="AC200" i="14"/>
  <c r="Y199" i="17"/>
  <c r="Y187" i="17"/>
  <c r="AB188" i="17"/>
  <c r="AB200" i="17"/>
  <c r="K196" i="16"/>
  <c r="U196" i="16" s="1"/>
  <c r="U184" i="16"/>
  <c r="Y194" i="15"/>
  <c r="Y182" i="15"/>
  <c r="U187" i="14"/>
  <c r="K199" i="14"/>
  <c r="U199" i="14" s="1"/>
  <c r="W194" i="12"/>
  <c r="W182" i="12"/>
  <c r="U189" i="12"/>
  <c r="K201" i="12"/>
  <c r="U201" i="12" s="1"/>
  <c r="K196" i="12"/>
  <c r="U196" i="12" s="1"/>
  <c r="U184" i="12"/>
  <c r="W188" i="23"/>
  <c r="W200" i="23"/>
  <c r="Z187" i="17"/>
  <c r="Z199" i="17"/>
  <c r="Z195" i="17"/>
  <c r="Z183" i="17"/>
  <c r="V185" i="16"/>
  <c r="V197" i="16"/>
  <c r="V200" i="14"/>
  <c r="V188" i="14"/>
  <c r="Y185" i="13"/>
  <c r="Z186" i="15"/>
  <c r="Z198" i="15"/>
  <c r="Z195" i="15"/>
  <c r="Z183" i="15"/>
  <c r="O96" i="9"/>
  <c r="M96" i="9"/>
  <c r="O94" i="9"/>
  <c r="M94" i="9"/>
  <c r="A319" i="9"/>
  <c r="AA182" i="13"/>
  <c r="M98" i="7"/>
  <c r="K98" i="7"/>
  <c r="K97" i="7"/>
  <c r="M97" i="7"/>
  <c r="AC184" i="13"/>
  <c r="L241" i="6"/>
  <c r="X186" i="23"/>
  <c r="X198" i="23"/>
  <c r="V194" i="23"/>
  <c r="V182" i="23"/>
  <c r="AC195" i="12"/>
  <c r="AC183" i="12"/>
  <c r="V189" i="16"/>
  <c r="V201" i="16"/>
  <c r="W190" i="17"/>
  <c r="X195" i="14"/>
  <c r="X183" i="14"/>
  <c r="C13" i="3"/>
  <c r="Y189" i="16"/>
  <c r="Y201" i="16"/>
  <c r="M24" i="7"/>
  <c r="O3" i="7"/>
  <c r="V196" i="15"/>
  <c r="V184" i="15"/>
  <c r="Z187" i="23"/>
  <c r="Z199" i="23"/>
  <c r="V195" i="17"/>
  <c r="V183" i="17"/>
  <c r="AC187" i="23"/>
  <c r="AC199" i="23"/>
  <c r="AA201" i="15"/>
  <c r="AA189" i="15"/>
  <c r="AA194" i="15"/>
  <c r="AA182" i="15"/>
  <c r="Y190" i="14"/>
  <c r="AC194" i="17"/>
  <c r="AC182" i="17"/>
  <c r="Y195" i="23"/>
  <c r="Y183" i="23"/>
  <c r="K195" i="16"/>
  <c r="U195" i="16" s="1"/>
  <c r="U183" i="16"/>
  <c r="Y196" i="15"/>
  <c r="Y184" i="15"/>
  <c r="K196" i="14"/>
  <c r="U196" i="14" s="1"/>
  <c r="U184" i="14"/>
  <c r="W194" i="15"/>
  <c r="W182" i="15"/>
  <c r="W196" i="12"/>
  <c r="W184" i="12"/>
  <c r="K198" i="12"/>
  <c r="U198" i="12" s="1"/>
  <c r="U186" i="12"/>
  <c r="AA199" i="17"/>
  <c r="AA187" i="17"/>
  <c r="AA200" i="17"/>
  <c r="AA188" i="17"/>
  <c r="V186" i="16"/>
  <c r="V198" i="16"/>
  <c r="K198" i="17"/>
  <c r="U198" i="17" s="1"/>
  <c r="U186" i="17"/>
  <c r="AA185" i="23"/>
  <c r="AA197" i="23"/>
  <c r="K200" i="15"/>
  <c r="U200" i="15" s="1"/>
  <c r="U188" i="15"/>
  <c r="X199" i="14"/>
  <c r="X187" i="14"/>
  <c r="Z196" i="14"/>
  <c r="Z184" i="14"/>
  <c r="K97" i="21"/>
  <c r="M97" i="21"/>
  <c r="K89" i="21"/>
  <c r="M89" i="21"/>
  <c r="M95" i="21"/>
  <c r="K95" i="21"/>
  <c r="AA185" i="13"/>
  <c r="V194" i="12"/>
  <c r="V182" i="12"/>
  <c r="AA187" i="12"/>
  <c r="AA199" i="12"/>
  <c r="AC189" i="13"/>
  <c r="X195" i="23"/>
  <c r="X183" i="23"/>
  <c r="AC196" i="14"/>
  <c r="AC184" i="14"/>
  <c r="AC188" i="16"/>
  <c r="AC200" i="16"/>
  <c r="Y187" i="23"/>
  <c r="Y199" i="23"/>
  <c r="Y201" i="15"/>
  <c r="Y189" i="15"/>
  <c r="Y198" i="15"/>
  <c r="Y186" i="15"/>
  <c r="C9" i="3"/>
  <c r="Y188" i="16"/>
  <c r="Y200" i="16"/>
  <c r="Y185" i="16"/>
  <c r="Y197" i="16"/>
  <c r="Z198" i="23"/>
  <c r="Z186" i="23"/>
  <c r="Z195" i="23"/>
  <c r="Z183" i="23"/>
  <c r="V187" i="17"/>
  <c r="V199" i="17"/>
  <c r="V198" i="17"/>
  <c r="V186" i="17"/>
  <c r="AA197" i="15"/>
  <c r="AA185" i="15"/>
  <c r="AC187" i="16"/>
  <c r="AC199" i="16"/>
  <c r="Y190" i="17"/>
  <c r="Y197" i="17"/>
  <c r="Y185" i="17"/>
  <c r="AC198" i="17"/>
  <c r="AC186" i="17"/>
  <c r="AC201" i="17"/>
  <c r="AC189" i="17"/>
  <c r="Y194" i="23"/>
  <c r="Y182" i="23"/>
  <c r="AB186" i="17"/>
  <c r="AB198" i="17"/>
  <c r="U182" i="16"/>
  <c r="K194" i="16"/>
  <c r="U194" i="16" s="1"/>
  <c r="V187" i="13"/>
  <c r="V182" i="13"/>
  <c r="AC185" i="12"/>
  <c r="AC197" i="12"/>
  <c r="W185" i="12"/>
  <c r="W197" i="12"/>
  <c r="U187" i="12"/>
  <c r="K199" i="12"/>
  <c r="U199" i="12" s="1"/>
  <c r="W186" i="23"/>
  <c r="W198" i="23"/>
  <c r="Z194" i="17"/>
  <c r="Z182" i="17"/>
  <c r="AB190" i="23"/>
  <c r="AA194" i="17"/>
  <c r="AA182" i="17"/>
  <c r="K99" i="6"/>
  <c r="M99" i="6"/>
  <c r="M94" i="6"/>
  <c r="K94" i="6"/>
  <c r="V195" i="14"/>
  <c r="V183" i="14"/>
  <c r="U190" i="17"/>
  <c r="X189" i="17"/>
  <c r="X201" i="17"/>
  <c r="K197" i="15"/>
  <c r="U197" i="15" s="1"/>
  <c r="U185" i="15"/>
  <c r="Z189" i="15"/>
  <c r="Z201" i="15"/>
  <c r="Z200" i="14"/>
  <c r="Z188" i="14"/>
  <c r="X187" i="13"/>
  <c r="X194" i="12"/>
  <c r="X182" i="12"/>
  <c r="Y186" i="12"/>
  <c r="Y198" i="12"/>
  <c r="V185" i="12"/>
  <c r="V197" i="12"/>
  <c r="W182" i="13"/>
  <c r="AC185" i="13"/>
  <c r="Y187" i="14"/>
  <c r="Y199" i="14"/>
  <c r="M98" i="4"/>
  <c r="K98" i="4"/>
  <c r="K97" i="4"/>
  <c r="M97" i="4"/>
  <c r="K96" i="5"/>
  <c r="M96" i="5"/>
  <c r="M98" i="5"/>
  <c r="K98" i="5"/>
  <c r="W187" i="23"/>
  <c r="W199" i="23"/>
  <c r="Z190" i="17"/>
  <c r="B92" i="24"/>
  <c r="J142" i="11"/>
  <c r="J124" i="11"/>
  <c r="J34" i="24" s="1"/>
  <c r="B74" i="24"/>
  <c r="B223" i="24" s="1"/>
  <c r="B31" i="24"/>
  <c r="C11" i="18"/>
  <c r="D11" i="18" s="1"/>
  <c r="K194" i="17"/>
  <c r="U194" i="17" s="1"/>
  <c r="U182" i="17"/>
  <c r="K197" i="23"/>
  <c r="U197" i="23" s="1"/>
  <c r="U185" i="23"/>
  <c r="X188" i="17"/>
  <c r="X200" i="17"/>
  <c r="X189" i="16"/>
  <c r="X201" i="16"/>
  <c r="U190" i="15"/>
  <c r="Z197" i="16"/>
  <c r="Z185" i="16"/>
  <c r="Z198" i="14"/>
  <c r="Z186" i="14"/>
  <c r="M91" i="8"/>
  <c r="K91" i="8"/>
  <c r="K97" i="8"/>
  <c r="M97" i="8"/>
  <c r="B91" i="24"/>
  <c r="J141" i="11"/>
  <c r="B22" i="24"/>
  <c r="J88" i="11"/>
  <c r="Z186" i="13"/>
  <c r="W188" i="13"/>
  <c r="AC182" i="13"/>
  <c r="V195" i="12"/>
  <c r="V183" i="12"/>
  <c r="C10" i="3"/>
  <c r="J96" i="11"/>
  <c r="J157" i="24" s="1"/>
  <c r="J94" i="11"/>
  <c r="J155" i="24" s="1"/>
  <c r="Q24" i="6"/>
  <c r="S3" i="6"/>
  <c r="Y196" i="12"/>
  <c r="Y184" i="12"/>
  <c r="F195" i="24"/>
  <c r="AE172" i="17"/>
  <c r="G172" i="11" s="1"/>
  <c r="AE170" i="23"/>
  <c r="H170" i="11" s="1"/>
  <c r="AE164" i="14"/>
  <c r="D164" i="11" s="1"/>
  <c r="B159" i="11"/>
  <c r="AE176" i="16"/>
  <c r="F176" i="11" s="1"/>
  <c r="AE161" i="17"/>
  <c r="G161" i="11" s="1"/>
  <c r="AE174" i="16"/>
  <c r="F174" i="11" s="1"/>
  <c r="AE179" i="13"/>
  <c r="C179" i="11" s="1"/>
  <c r="AE174" i="13"/>
  <c r="C174" i="11" s="1"/>
  <c r="AE163" i="13"/>
  <c r="C163" i="11" s="1"/>
  <c r="AE171" i="17"/>
  <c r="G171" i="11" s="1"/>
  <c r="AE172" i="23"/>
  <c r="H172" i="11" s="1"/>
  <c r="AE180" i="14"/>
  <c r="D180" i="11" s="1"/>
  <c r="AE165" i="13"/>
  <c r="C165" i="11" s="1"/>
  <c r="B181" i="11"/>
  <c r="AE169" i="23"/>
  <c r="H169" i="11" s="1"/>
  <c r="AE164" i="23"/>
  <c r="H164" i="11" s="1"/>
  <c r="AE160" i="17"/>
  <c r="G160" i="11" s="1"/>
  <c r="AE176" i="14"/>
  <c r="D176" i="11" s="1"/>
  <c r="AE173" i="17"/>
  <c r="G173" i="11" s="1"/>
  <c r="L242" i="6"/>
  <c r="F44" i="3"/>
  <c r="F45" i="3" s="1"/>
  <c r="AE173" i="16"/>
  <c r="F173" i="11" s="1"/>
  <c r="AE160" i="13"/>
  <c r="C160" i="11" s="1"/>
  <c r="N71" i="11"/>
  <c r="N93" i="11"/>
  <c r="N154" i="24" s="1"/>
  <c r="AE176" i="17"/>
  <c r="G176" i="11" s="1"/>
  <c r="AE165" i="15"/>
  <c r="E165" i="11" s="1"/>
  <c r="AE168" i="14"/>
  <c r="D168" i="11" s="1"/>
  <c r="AE165" i="14"/>
  <c r="D165" i="11" s="1"/>
  <c r="J156" i="11"/>
  <c r="N95" i="11"/>
  <c r="N156" i="24" s="1"/>
  <c r="J117" i="11"/>
  <c r="J97" i="11"/>
  <c r="J158" i="24" s="1"/>
  <c r="J130" i="11"/>
  <c r="J118" i="11"/>
  <c r="J106" i="11"/>
  <c r="J167" i="24" s="1"/>
  <c r="J91" i="11"/>
  <c r="J152" i="24" s="1"/>
  <c r="J152" i="11"/>
  <c r="J139" i="11"/>
  <c r="AB198" i="23"/>
  <c r="AB186" i="23"/>
  <c r="C354" i="5"/>
  <c r="C25" i="3" s="1"/>
  <c r="C44" i="3" s="1"/>
  <c r="C45" i="3" s="1"/>
  <c r="L242" i="5"/>
  <c r="L240" i="5"/>
  <c r="E332" i="9"/>
  <c r="B64" i="1" s="1"/>
  <c r="W47" i="9"/>
  <c r="E16" i="3"/>
  <c r="Y187" i="16"/>
  <c r="Y199" i="16"/>
  <c r="Z197" i="23"/>
  <c r="Z185" i="23"/>
  <c r="V200" i="17"/>
  <c r="V188" i="17"/>
  <c r="AA199" i="15"/>
  <c r="AA187" i="15"/>
  <c r="AA190" i="15"/>
  <c r="AC185" i="14"/>
  <c r="AC197" i="14"/>
  <c r="Y195" i="14"/>
  <c r="Y183" i="14"/>
  <c r="Y196" i="23"/>
  <c r="Y184" i="23"/>
  <c r="AB187" i="17"/>
  <c r="AB199" i="17"/>
  <c r="U186" i="14"/>
  <c r="K198" i="14"/>
  <c r="U198" i="14" s="1"/>
  <c r="W201" i="15"/>
  <c r="W189" i="15"/>
  <c r="V189" i="13"/>
  <c r="V184" i="13"/>
  <c r="AB189" i="23"/>
  <c r="AB201" i="23"/>
  <c r="AB196" i="23"/>
  <c r="AB184" i="23"/>
  <c r="AA197" i="17"/>
  <c r="AA185" i="17"/>
  <c r="V197" i="14"/>
  <c r="V185" i="14"/>
  <c r="AA195" i="23"/>
  <c r="AA183" i="23"/>
  <c r="K194" i="23"/>
  <c r="U194" i="23" s="1"/>
  <c r="U182" i="23"/>
  <c r="X200" i="14"/>
  <c r="X188" i="14"/>
  <c r="Z189" i="16"/>
  <c r="Z201" i="16"/>
  <c r="Z188" i="16"/>
  <c r="Z200" i="16"/>
  <c r="Z190" i="14"/>
  <c r="X189" i="13"/>
  <c r="O92" i="9"/>
  <c r="M92" i="9"/>
  <c r="M91" i="9"/>
  <c r="O91" i="9"/>
  <c r="AB187" i="13"/>
  <c r="AA189" i="13"/>
  <c r="Y197" i="12"/>
  <c r="Y185" i="12"/>
  <c r="V188" i="12"/>
  <c r="V200" i="12"/>
  <c r="V189" i="12"/>
  <c r="V201" i="12"/>
  <c r="M91" i="7"/>
  <c r="K91" i="7"/>
  <c r="K93" i="7"/>
  <c r="M93" i="7"/>
  <c r="Y195" i="16"/>
  <c r="Y183" i="16"/>
  <c r="V198" i="15"/>
  <c r="V186" i="15"/>
  <c r="Z196" i="23"/>
  <c r="Z184" i="23"/>
  <c r="W199" i="17"/>
  <c r="W187" i="17"/>
  <c r="Y194" i="17"/>
  <c r="Y182" i="17"/>
  <c r="Y188" i="23"/>
  <c r="Y200" i="23"/>
  <c r="Y199" i="15"/>
  <c r="Y187" i="15"/>
  <c r="U188" i="13"/>
  <c r="AA198" i="17"/>
  <c r="AA186" i="17"/>
  <c r="E338" i="9"/>
  <c r="B70" i="1" s="1"/>
  <c r="E336" i="9"/>
  <c r="B68" i="1" s="1"/>
  <c r="E337" i="9"/>
  <c r="B69" i="1" s="1"/>
  <c r="Z190" i="23"/>
  <c r="X189" i="23"/>
  <c r="X201" i="23"/>
  <c r="X196" i="23"/>
  <c r="X184" i="23"/>
  <c r="W197" i="17"/>
  <c r="W185" i="17"/>
  <c r="AC194" i="14"/>
  <c r="AC182" i="14"/>
  <c r="AC198" i="16"/>
  <c r="AC186" i="16"/>
  <c r="AC195" i="16"/>
  <c r="AC183" i="16"/>
  <c r="V188" i="23"/>
  <c r="V200" i="23"/>
  <c r="V185" i="23"/>
  <c r="V197" i="23"/>
  <c r="Y198" i="17"/>
  <c r="Y186" i="17"/>
  <c r="AB190" i="17"/>
  <c r="AB194" i="17"/>
  <c r="AB182" i="17"/>
  <c r="W195" i="15"/>
  <c r="W183" i="15"/>
  <c r="V183" i="13"/>
  <c r="U187" i="13"/>
  <c r="AC196" i="12"/>
  <c r="AC184" i="12"/>
  <c r="W197" i="23"/>
  <c r="W185" i="23"/>
  <c r="Z189" i="17"/>
  <c r="Z201" i="17"/>
  <c r="Z198" i="17"/>
  <c r="Z186" i="17"/>
  <c r="AA196" i="17"/>
  <c r="AA184" i="17"/>
  <c r="V194" i="14"/>
  <c r="V182" i="14"/>
  <c r="Y187" i="13"/>
  <c r="Y182" i="13"/>
  <c r="AA190" i="23"/>
  <c r="X186" i="17"/>
  <c r="X198" i="17"/>
  <c r="X194" i="17"/>
  <c r="X182" i="17"/>
  <c r="X196" i="16"/>
  <c r="X184" i="16"/>
  <c r="Z185" i="15"/>
  <c r="Z197" i="15"/>
  <c r="Z201" i="14"/>
  <c r="Z189" i="14"/>
  <c r="K94" i="21"/>
  <c r="M94" i="21"/>
  <c r="M91" i="21"/>
  <c r="K91" i="21"/>
  <c r="AB184" i="13"/>
  <c r="Z189" i="13"/>
  <c r="Z184" i="13"/>
  <c r="X185" i="12"/>
  <c r="X197" i="12"/>
  <c r="W185" i="13"/>
  <c r="AC186" i="13"/>
  <c r="W198" i="17"/>
  <c r="W186" i="17"/>
  <c r="AC198" i="12"/>
  <c r="AC186" i="12"/>
  <c r="Y189" i="13"/>
  <c r="AB195" i="23"/>
  <c r="AB183" i="23"/>
  <c r="E333" i="9"/>
  <c r="B65" i="1" s="1"/>
  <c r="E340" i="9"/>
  <c r="B72" i="1" s="1"/>
  <c r="AC194" i="23"/>
  <c r="AC182" i="23"/>
  <c r="X188" i="23"/>
  <c r="X200" i="23"/>
  <c r="W196" i="17"/>
  <c r="W184" i="17"/>
  <c r="AC190" i="16"/>
  <c r="V196" i="23"/>
  <c r="V184" i="23"/>
  <c r="Y200" i="15"/>
  <c r="Y188" i="15"/>
  <c r="U188" i="14"/>
  <c r="K200" i="14"/>
  <c r="U200" i="14" s="1"/>
  <c r="W196" i="15"/>
  <c r="W184" i="15"/>
  <c r="U183" i="13"/>
  <c r="U190" i="12"/>
  <c r="W189" i="23"/>
  <c r="W201" i="23"/>
  <c r="AB187" i="23"/>
  <c r="AB199" i="23"/>
  <c r="AB194" i="23"/>
  <c r="AB182" i="23"/>
  <c r="K95" i="6"/>
  <c r="M95" i="6"/>
  <c r="K91" i="6"/>
  <c r="M91" i="6"/>
  <c r="M97" i="6"/>
  <c r="K97" i="6"/>
  <c r="V198" i="14"/>
  <c r="V186" i="14"/>
  <c r="X190" i="17"/>
  <c r="Z187" i="16"/>
  <c r="Z199" i="16"/>
  <c r="Z196" i="16"/>
  <c r="Z184" i="16"/>
  <c r="AB188" i="13"/>
  <c r="AB185" i="13"/>
  <c r="Z185" i="13"/>
  <c r="AA187" i="13"/>
  <c r="V187" i="12"/>
  <c r="V199" i="12"/>
  <c r="O3" i="4"/>
  <c r="M24" i="4"/>
  <c r="Z197" i="12"/>
  <c r="Z185" i="12"/>
  <c r="W194" i="17"/>
  <c r="W182" i="17"/>
  <c r="Y196" i="14"/>
  <c r="Y184" i="14"/>
  <c r="M91" i="4"/>
  <c r="K91" i="4"/>
  <c r="K93" i="4"/>
  <c r="M93" i="4"/>
  <c r="AC197" i="16"/>
  <c r="AC185" i="16"/>
  <c r="V190" i="23"/>
  <c r="V185" i="13"/>
  <c r="K99" i="5"/>
  <c r="M99" i="5"/>
  <c r="M94" i="5"/>
  <c r="K94" i="5"/>
  <c r="U188" i="12"/>
  <c r="K200" i="12"/>
  <c r="U200" i="12" s="1"/>
  <c r="AB197" i="23"/>
  <c r="AB185" i="23"/>
  <c r="V201" i="14"/>
  <c r="V189" i="14"/>
  <c r="X187" i="17"/>
  <c r="X199" i="17"/>
  <c r="X201" i="14"/>
  <c r="X189" i="14"/>
  <c r="Z190" i="15"/>
  <c r="Z187" i="15"/>
  <c r="Z199" i="15"/>
  <c r="M98" i="8"/>
  <c r="K98" i="8"/>
  <c r="K93" i="8"/>
  <c r="M93" i="8"/>
  <c r="B115" i="24"/>
  <c r="L196" i="24" s="1"/>
  <c r="W187" i="13"/>
  <c r="Z194" i="12"/>
  <c r="Z182" i="12"/>
  <c r="J99" i="11"/>
  <c r="J101" i="11"/>
  <c r="J162" i="24" s="1"/>
  <c r="J100" i="11"/>
  <c r="B75" i="24"/>
  <c r="B193" i="24" s="1"/>
  <c r="J125" i="11"/>
  <c r="X188" i="12"/>
  <c r="X200" i="12"/>
  <c r="AA186" i="13"/>
  <c r="X185" i="13"/>
  <c r="AE175" i="17"/>
  <c r="G175" i="11" s="1"/>
  <c r="AE178" i="14"/>
  <c r="D178" i="11" s="1"/>
  <c r="AE177" i="17"/>
  <c r="G177" i="11" s="1"/>
  <c r="AE180" i="23"/>
  <c r="H180" i="11" s="1"/>
  <c r="L92" i="21"/>
  <c r="L93" i="21"/>
  <c r="AE158" i="14"/>
  <c r="D158" i="11" s="1"/>
  <c r="AE48" i="16"/>
  <c r="F48" i="11" s="1"/>
  <c r="AE181" i="15"/>
  <c r="E181" i="11" s="1"/>
  <c r="AE170" i="16"/>
  <c r="F170" i="11" s="1"/>
  <c r="AE181" i="14"/>
  <c r="D181" i="11" s="1"/>
  <c r="AE175" i="13"/>
  <c r="C175" i="11" s="1"/>
  <c r="AE170" i="13"/>
  <c r="C170" i="11" s="1"/>
  <c r="AE181" i="23"/>
  <c r="H181" i="11" s="1"/>
  <c r="AE169" i="16"/>
  <c r="F169" i="11" s="1"/>
  <c r="AE168" i="15"/>
  <c r="E168" i="11" s="1"/>
  <c r="AE161" i="15"/>
  <c r="E161" i="11" s="1"/>
  <c r="B168" i="11"/>
  <c r="L240" i="6"/>
  <c r="AE179" i="15"/>
  <c r="E179" i="11" s="1"/>
  <c r="AE171" i="14"/>
  <c r="D171" i="11" s="1"/>
  <c r="J121" i="11"/>
  <c r="J119" i="11"/>
  <c r="AE174" i="23"/>
  <c r="H174" i="11" s="1"/>
  <c r="AE177" i="23"/>
  <c r="H177" i="11" s="1"/>
  <c r="AE162" i="16"/>
  <c r="F162" i="11" s="1"/>
  <c r="AE158" i="15"/>
  <c r="E158" i="11" s="1"/>
  <c r="J127" i="11"/>
  <c r="J123" i="11"/>
  <c r="J33" i="24" s="1"/>
  <c r="J113" i="11"/>
  <c r="L192" i="24"/>
  <c r="J135" i="11"/>
  <c r="J36" i="24" s="1"/>
  <c r="J131" i="11"/>
  <c r="N101" i="11"/>
  <c r="N162" i="24" s="1"/>
  <c r="J143" i="11"/>
  <c r="J145" i="11"/>
  <c r="L195" i="24"/>
  <c r="J104" i="11"/>
  <c r="J165" i="24" s="1"/>
  <c r="J112" i="11"/>
  <c r="J31" i="24" s="1"/>
  <c r="AA201" i="17"/>
  <c r="AA189" i="17"/>
  <c r="E344" i="9"/>
  <c r="B76" i="1" s="1"/>
  <c r="E7" i="3"/>
  <c r="E334" i="9"/>
  <c r="B66" i="1" s="1"/>
  <c r="Y190" i="16"/>
  <c r="V190" i="15"/>
  <c r="V187" i="15"/>
  <c r="V199" i="15"/>
  <c r="Z188" i="23"/>
  <c r="Z200" i="23"/>
  <c r="X190" i="23"/>
  <c r="Y182" i="14"/>
  <c r="Y194" i="14"/>
  <c r="Y196" i="17"/>
  <c r="Y184" i="17"/>
  <c r="AC200" i="17"/>
  <c r="AC188" i="17"/>
  <c r="U189" i="16"/>
  <c r="K201" i="16"/>
  <c r="U201" i="16" s="1"/>
  <c r="Y190" i="15"/>
  <c r="Y195" i="15"/>
  <c r="Y183" i="15"/>
  <c r="W198" i="15"/>
  <c r="W186" i="15"/>
  <c r="W190" i="12"/>
  <c r="O3" i="9"/>
  <c r="M24" i="9"/>
  <c r="W195" i="23"/>
  <c r="W183" i="23"/>
  <c r="Z196" i="17"/>
  <c r="Z184" i="17"/>
  <c r="V194" i="16"/>
  <c r="V182" i="16"/>
  <c r="Y184" i="13"/>
  <c r="K199" i="17"/>
  <c r="U199" i="17" s="1"/>
  <c r="U187" i="17"/>
  <c r="AA194" i="23"/>
  <c r="AA182" i="23"/>
  <c r="K195" i="23"/>
  <c r="U195" i="23" s="1"/>
  <c r="U183" i="23"/>
  <c r="O97" i="9"/>
  <c r="M97" i="9"/>
  <c r="O99" i="9"/>
  <c r="M99" i="9"/>
  <c r="M93" i="9"/>
  <c r="O93" i="9"/>
  <c r="Z187" i="13"/>
  <c r="Z182" i="13"/>
  <c r="AA197" i="12"/>
  <c r="AA185" i="12"/>
  <c r="M94" i="7"/>
  <c r="K94" i="7"/>
  <c r="M99" i="7"/>
  <c r="K99" i="7"/>
  <c r="K96" i="7"/>
  <c r="M96" i="7"/>
  <c r="AC188" i="13"/>
  <c r="Z187" i="12"/>
  <c r="Z199" i="12"/>
  <c r="AA200" i="15"/>
  <c r="AA188" i="15"/>
  <c r="W190" i="15"/>
  <c r="V196" i="16"/>
  <c r="V184" i="16"/>
  <c r="X198" i="14"/>
  <c r="X186" i="14"/>
  <c r="AC189" i="16"/>
  <c r="AC201" i="16"/>
  <c r="C14" i="3"/>
  <c r="Y196" i="16"/>
  <c r="Y184" i="16"/>
  <c r="V189" i="15"/>
  <c r="V201" i="15"/>
  <c r="Z194" i="23"/>
  <c r="Z182" i="23"/>
  <c r="W200" i="17"/>
  <c r="W188" i="17"/>
  <c r="AA198" i="15"/>
  <c r="AA186" i="15"/>
  <c r="AC187" i="14"/>
  <c r="AC199" i="14"/>
  <c r="Y195" i="17"/>
  <c r="Y183" i="17"/>
  <c r="AC190" i="17"/>
  <c r="AC195" i="17"/>
  <c r="AC183" i="17"/>
  <c r="U190" i="14"/>
  <c r="W196" i="23"/>
  <c r="W184" i="23"/>
  <c r="V187" i="16"/>
  <c r="V199" i="16"/>
  <c r="V188" i="16"/>
  <c r="V200" i="16"/>
  <c r="V199" i="14"/>
  <c r="V187" i="14"/>
  <c r="K201" i="17"/>
  <c r="U201" i="17" s="1"/>
  <c r="U189" i="17"/>
  <c r="K195" i="15"/>
  <c r="U195" i="15" s="1"/>
  <c r="U183" i="15"/>
  <c r="X182" i="14"/>
  <c r="X194" i="14"/>
  <c r="X186" i="13"/>
  <c r="X183" i="13"/>
  <c r="K90" i="21"/>
  <c r="M90" i="21"/>
  <c r="M96" i="21"/>
  <c r="K96" i="21"/>
  <c r="AA184" i="13"/>
  <c r="V190" i="12"/>
  <c r="AA194" i="12"/>
  <c r="AA182" i="12"/>
  <c r="W186" i="13"/>
  <c r="Z188" i="12"/>
  <c r="Z200" i="12"/>
  <c r="Z195" i="12"/>
  <c r="Z183" i="12"/>
  <c r="Z189" i="23"/>
  <c r="Z201" i="23"/>
  <c r="AC189" i="23"/>
  <c r="AC201" i="23"/>
  <c r="AC190" i="14"/>
  <c r="V187" i="23"/>
  <c r="V199" i="23"/>
  <c r="AB196" i="17"/>
  <c r="AB184" i="17"/>
  <c r="AB188" i="23"/>
  <c r="AB200" i="23"/>
  <c r="AC196" i="16"/>
  <c r="AC184" i="16"/>
  <c r="E343" i="9"/>
  <c r="B75" i="1" s="1"/>
  <c r="V188" i="15"/>
  <c r="V200" i="15"/>
  <c r="V197" i="15"/>
  <c r="V185" i="15"/>
  <c r="AC195" i="14"/>
  <c r="AC183" i="14"/>
  <c r="Y198" i="14"/>
  <c r="Y186" i="14"/>
  <c r="V189" i="23"/>
  <c r="V201" i="23"/>
  <c r="Y189" i="23"/>
  <c r="Y201" i="23"/>
  <c r="U190" i="16"/>
  <c r="U187" i="16"/>
  <c r="K199" i="16"/>
  <c r="U199" i="16" s="1"/>
  <c r="Y197" i="15"/>
  <c r="Y185" i="15"/>
  <c r="U185" i="14"/>
  <c r="K197" i="14"/>
  <c r="U197" i="14" s="1"/>
  <c r="AC188" i="12"/>
  <c r="AC200" i="12"/>
  <c r="W194" i="23"/>
  <c r="W182" i="23"/>
  <c r="Z185" i="17"/>
  <c r="Z197" i="17"/>
  <c r="AA195" i="17"/>
  <c r="AA183" i="17"/>
  <c r="K96" i="6"/>
  <c r="M96" i="6"/>
  <c r="M93" i="6"/>
  <c r="K93" i="6"/>
  <c r="V195" i="16"/>
  <c r="V183" i="16"/>
  <c r="Y188" i="13"/>
  <c r="AA189" i="23"/>
  <c r="AA201" i="23"/>
  <c r="AA196" i="23"/>
  <c r="AA184" i="23"/>
  <c r="K196" i="15"/>
  <c r="U196" i="15" s="1"/>
  <c r="U184" i="15"/>
  <c r="Z196" i="15"/>
  <c r="Z184" i="15"/>
  <c r="X182" i="13"/>
  <c r="AA188" i="13"/>
  <c r="Y195" i="12"/>
  <c r="Y183" i="12"/>
  <c r="AA195" i="12"/>
  <c r="AA183" i="12"/>
  <c r="W183" i="13"/>
  <c r="AC188" i="23"/>
  <c r="AC200" i="23"/>
  <c r="M94" i="4"/>
  <c r="K94" i="4"/>
  <c r="M99" i="4"/>
  <c r="K99" i="4"/>
  <c r="K96" i="4"/>
  <c r="M96" i="4"/>
  <c r="K195" i="14"/>
  <c r="U195" i="14" s="1"/>
  <c r="U183" i="14"/>
  <c r="K92" i="5"/>
  <c r="M92" i="5"/>
  <c r="K91" i="5"/>
  <c r="M91" i="5"/>
  <c r="M97" i="5"/>
  <c r="K97" i="5"/>
  <c r="W190" i="23"/>
  <c r="V190" i="16"/>
  <c r="B107" i="24"/>
  <c r="V195" i="24" s="1"/>
  <c r="J155" i="11"/>
  <c r="AA187" i="23"/>
  <c r="AA199" i="23"/>
  <c r="K198" i="23"/>
  <c r="U198" i="23" s="1"/>
  <c r="U186" i="23"/>
  <c r="U189" i="23"/>
  <c r="K201" i="23"/>
  <c r="U201" i="23" s="1"/>
  <c r="X186" i="16"/>
  <c r="X198" i="16"/>
  <c r="X195" i="16"/>
  <c r="X183" i="16"/>
  <c r="K194" i="15"/>
  <c r="U194" i="15" s="1"/>
  <c r="U182" i="15"/>
  <c r="Z182" i="16"/>
  <c r="Z194" i="16"/>
  <c r="Z195" i="14"/>
  <c r="Z183" i="14"/>
  <c r="B354" i="5"/>
  <c r="C2" i="3" s="1"/>
  <c r="L217" i="5"/>
  <c r="L215" i="5"/>
  <c r="M94" i="8"/>
  <c r="K94" i="8"/>
  <c r="M99" i="8"/>
  <c r="K99" i="8"/>
  <c r="K96" i="8"/>
  <c r="M96" i="8"/>
  <c r="AB186" i="13"/>
  <c r="AB183" i="13"/>
  <c r="Z183" i="13"/>
  <c r="AC183" i="13"/>
  <c r="B101" i="24"/>
  <c r="B195" i="24" s="1"/>
  <c r="J151" i="11"/>
  <c r="J150" i="11"/>
  <c r="E8" i="3"/>
  <c r="AE170" i="14"/>
  <c r="D170" i="11" s="1"/>
  <c r="AE180" i="17"/>
  <c r="G180" i="11" s="1"/>
  <c r="AE161" i="14"/>
  <c r="D161" i="11" s="1"/>
  <c r="AE174" i="15"/>
  <c r="E174" i="11" s="1"/>
  <c r="AE179" i="14"/>
  <c r="D179" i="11" s="1"/>
  <c r="AE164" i="13"/>
  <c r="C164" i="11" s="1"/>
  <c r="AE171" i="13"/>
  <c r="C171" i="11" s="1"/>
  <c r="D21" i="3"/>
  <c r="D22" i="3" s="1"/>
  <c r="AE179" i="23"/>
  <c r="H179" i="11" s="1"/>
  <c r="L215" i="6"/>
  <c r="AE162" i="17"/>
  <c r="G162" i="11" s="1"/>
  <c r="AE158" i="13"/>
  <c r="C158" i="11" s="1"/>
  <c r="B178" i="11"/>
  <c r="AE181" i="17"/>
  <c r="G181" i="11" s="1"/>
  <c r="AE176" i="23"/>
  <c r="H176" i="11" s="1"/>
  <c r="AE175" i="23"/>
  <c r="H175" i="11" s="1"/>
  <c r="AE164" i="16"/>
  <c r="F164" i="11" s="1"/>
  <c r="AE163" i="16"/>
  <c r="F163" i="11" s="1"/>
  <c r="E44" i="3"/>
  <c r="E45" i="3" s="1"/>
  <c r="AE158" i="17"/>
  <c r="G158" i="11" s="1"/>
  <c r="AE181" i="16"/>
  <c r="F181" i="11" s="1"/>
  <c r="AE173" i="13"/>
  <c r="C173" i="11" s="1"/>
  <c r="B176" i="11"/>
  <c r="J140" i="11"/>
  <c r="N65" i="11"/>
  <c r="AE179" i="17"/>
  <c r="G179" i="11" s="1"/>
  <c r="N91" i="11"/>
  <c r="N152" i="24" s="1"/>
  <c r="J108" i="11"/>
  <c r="N67" i="11"/>
  <c r="J116" i="11"/>
  <c r="J136" i="11"/>
  <c r="J37" i="24" s="1"/>
  <c r="J98" i="11"/>
  <c r="J148" i="11"/>
  <c r="J40" i="24" s="1"/>
  <c r="J149" i="11"/>
  <c r="B21" i="3"/>
  <c r="B22" i="3" s="1"/>
  <c r="J103" i="11"/>
  <c r="J164" i="24" s="1"/>
  <c r="J128" i="11"/>
  <c r="J120" i="11"/>
  <c r="J147" i="11"/>
  <c r="J39" i="24" s="1"/>
  <c r="J93" i="11"/>
  <c r="J154" i="24" s="1"/>
  <c r="J90" i="11"/>
  <c r="J151" i="24" s="1"/>
  <c r="C8" i="3"/>
  <c r="E335" i="9"/>
  <c r="B67" i="1" s="1"/>
  <c r="W45" i="5"/>
  <c r="X45" i="5" s="1"/>
  <c r="E334" i="5"/>
  <c r="C62" i="1" s="1"/>
  <c r="E330" i="9"/>
  <c r="B62" i="1" s="1"/>
  <c r="W45" i="9"/>
  <c r="Y194" i="16"/>
  <c r="Y182" i="16"/>
  <c r="V189" i="17"/>
  <c r="V201" i="17"/>
  <c r="V190" i="17"/>
  <c r="AC196" i="23"/>
  <c r="AC184" i="23"/>
  <c r="V186" i="23"/>
  <c r="V198" i="23"/>
  <c r="V195" i="23"/>
  <c r="V183" i="23"/>
  <c r="Y185" i="23"/>
  <c r="Y197" i="23"/>
  <c r="AB189" i="17"/>
  <c r="AB201" i="17"/>
  <c r="K194" i="14"/>
  <c r="U194" i="14" s="1"/>
  <c r="U182" i="14"/>
  <c r="U185" i="13"/>
  <c r="W187" i="12"/>
  <c r="W199" i="12"/>
  <c r="K196" i="17"/>
  <c r="U196" i="17" s="1"/>
  <c r="U184" i="17"/>
  <c r="U190" i="23"/>
  <c r="X196" i="17"/>
  <c r="X184" i="17"/>
  <c r="X197" i="14"/>
  <c r="X185" i="14"/>
  <c r="Z190" i="16"/>
  <c r="Z199" i="14"/>
  <c r="Z187" i="14"/>
  <c r="Z194" i="14"/>
  <c r="Z182" i="14"/>
  <c r="X184" i="13"/>
  <c r="O95" i="9"/>
  <c r="M95" i="9"/>
  <c r="M98" i="9"/>
  <c r="O98" i="9"/>
  <c r="AB182" i="13"/>
  <c r="X195" i="12"/>
  <c r="X183" i="12"/>
  <c r="Y188" i="12"/>
  <c r="Y200" i="12"/>
  <c r="AA188" i="12"/>
  <c r="AA200" i="12"/>
  <c r="M95" i="7"/>
  <c r="K95" i="7"/>
  <c r="K92" i="7"/>
  <c r="M92" i="7"/>
  <c r="W184" i="13"/>
  <c r="AC187" i="13"/>
  <c r="Z198" i="12"/>
  <c r="Z186" i="12"/>
  <c r="Y186" i="16"/>
  <c r="Y198" i="16"/>
  <c r="V195" i="15"/>
  <c r="V183" i="15"/>
  <c r="V185" i="17"/>
  <c r="V197" i="17"/>
  <c r="U188" i="16"/>
  <c r="K200" i="16"/>
  <c r="U200" i="16" s="1"/>
  <c r="W197" i="15"/>
  <c r="W185" i="15"/>
  <c r="V188" i="13"/>
  <c r="U185" i="12"/>
  <c r="K197" i="12"/>
  <c r="U197" i="12" s="1"/>
  <c r="V196" i="14"/>
  <c r="V184" i="14"/>
  <c r="AC196" i="17"/>
  <c r="AC184" i="17"/>
  <c r="X182" i="16"/>
  <c r="X194" i="16"/>
  <c r="W46" i="9"/>
  <c r="E331" i="9"/>
  <c r="B63" i="1" s="1"/>
  <c r="AC198" i="23"/>
  <c r="AC186" i="23"/>
  <c r="AC197" i="23"/>
  <c r="AC185" i="23"/>
  <c r="AC186" i="14"/>
  <c r="AC198" i="14"/>
  <c r="Y197" i="14"/>
  <c r="Y185" i="14"/>
  <c r="M3" i="8"/>
  <c r="K24" i="8"/>
  <c r="Y201" i="17"/>
  <c r="Y189" i="17"/>
  <c r="Y186" i="23"/>
  <c r="Y198" i="23"/>
  <c r="K198" i="16"/>
  <c r="U198" i="16" s="1"/>
  <c r="U186" i="16"/>
  <c r="U189" i="14"/>
  <c r="K201" i="14"/>
  <c r="U201" i="14" s="1"/>
  <c r="V186" i="13"/>
  <c r="U186" i="13"/>
  <c r="W189" i="12"/>
  <c r="W201" i="12"/>
  <c r="K195" i="12"/>
  <c r="U195" i="12" s="1"/>
  <c r="U183" i="12"/>
  <c r="Z200" i="17"/>
  <c r="Z188" i="17"/>
  <c r="V190" i="14"/>
  <c r="K195" i="17"/>
  <c r="U195" i="17" s="1"/>
  <c r="U183" i="17"/>
  <c r="K196" i="23"/>
  <c r="U196" i="23" s="1"/>
  <c r="U184" i="23"/>
  <c r="X195" i="17"/>
  <c r="X183" i="17"/>
  <c r="X185" i="16"/>
  <c r="X197" i="16"/>
  <c r="X190" i="14"/>
  <c r="Z195" i="16"/>
  <c r="Z183" i="16"/>
  <c r="Z188" i="15"/>
  <c r="Z200" i="15"/>
  <c r="K93" i="21"/>
  <c r="M93" i="21"/>
  <c r="M92" i="21"/>
  <c r="K92" i="21"/>
  <c r="AB189" i="13"/>
  <c r="X196" i="12"/>
  <c r="X184" i="12"/>
  <c r="Y187" i="12"/>
  <c r="Y199" i="12"/>
  <c r="Y194" i="12"/>
  <c r="Y182" i="12"/>
  <c r="W189" i="13"/>
  <c r="V194" i="17"/>
  <c r="V182" i="17"/>
  <c r="AC189" i="14"/>
  <c r="AC201" i="14"/>
  <c r="U189" i="13"/>
  <c r="W195" i="12"/>
  <c r="W183" i="12"/>
  <c r="X190" i="16"/>
  <c r="E342" i="9"/>
  <c r="B74" i="1" s="1"/>
  <c r="V196" i="17"/>
  <c r="V184" i="17"/>
  <c r="AC190" i="23"/>
  <c r="AC195" i="23"/>
  <c r="AC183" i="23"/>
  <c r="X185" i="23"/>
  <c r="X197" i="23"/>
  <c r="W201" i="17"/>
  <c r="W189" i="17"/>
  <c r="AA196" i="15"/>
  <c r="AA184" i="15"/>
  <c r="Y189" i="14"/>
  <c r="Y201" i="14"/>
  <c r="AC182" i="16"/>
  <c r="AC194" i="16"/>
  <c r="AC197" i="17"/>
  <c r="AC185" i="17"/>
  <c r="Y190" i="23"/>
  <c r="AB197" i="17"/>
  <c r="AB185" i="17"/>
  <c r="O3" i="21"/>
  <c r="M24" i="21"/>
  <c r="W199" i="15"/>
  <c r="W187" i="15"/>
  <c r="W200" i="15"/>
  <c r="W188" i="15"/>
  <c r="U182" i="13"/>
  <c r="W188" i="12"/>
  <c r="W200" i="12"/>
  <c r="K194" i="12"/>
  <c r="U194" i="12" s="1"/>
  <c r="U182" i="12"/>
  <c r="AE182" i="12" s="1"/>
  <c r="K92" i="6"/>
  <c r="M92" i="6"/>
  <c r="M98" i="6"/>
  <c r="K98" i="6"/>
  <c r="Y183" i="13"/>
  <c r="K197" i="17"/>
  <c r="U197" i="17" s="1"/>
  <c r="U185" i="17"/>
  <c r="AA188" i="23"/>
  <c r="AA200" i="23"/>
  <c r="U188" i="23"/>
  <c r="K200" i="23"/>
  <c r="U200" i="23" s="1"/>
  <c r="U187" i="23"/>
  <c r="K199" i="23"/>
  <c r="U199" i="23" s="1"/>
  <c r="X188" i="16"/>
  <c r="X200" i="16"/>
  <c r="X187" i="16"/>
  <c r="X199" i="16"/>
  <c r="Z198" i="16"/>
  <c r="Z186" i="16"/>
  <c r="Z197" i="14"/>
  <c r="Z185" i="14"/>
  <c r="Z188" i="13"/>
  <c r="AA183" i="13"/>
  <c r="V186" i="12"/>
  <c r="V198" i="12"/>
  <c r="AA198" i="12"/>
  <c r="AA186" i="12"/>
  <c r="A333" i="21"/>
  <c r="A352" i="21" s="1"/>
  <c r="Z196" i="12"/>
  <c r="Z184" i="12"/>
  <c r="AA195" i="15"/>
  <c r="AA183" i="15"/>
  <c r="Y188" i="14"/>
  <c r="Y200" i="14"/>
  <c r="M95" i="4"/>
  <c r="K95" i="4"/>
  <c r="K92" i="4"/>
  <c r="M92" i="4"/>
  <c r="Y200" i="17"/>
  <c r="Y188" i="17"/>
  <c r="AB195" i="17"/>
  <c r="AB183" i="17"/>
  <c r="K197" i="16"/>
  <c r="U197" i="16" s="1"/>
  <c r="U185" i="16"/>
  <c r="U184" i="13"/>
  <c r="K95" i="5"/>
  <c r="M95" i="5"/>
  <c r="M93" i="5"/>
  <c r="K93" i="5"/>
  <c r="W186" i="12"/>
  <c r="W198" i="12"/>
  <c r="Y186" i="13"/>
  <c r="J134" i="11"/>
  <c r="J35" i="24" s="1"/>
  <c r="B32" i="24"/>
  <c r="B84" i="24"/>
  <c r="B224" i="24" s="1"/>
  <c r="C12" i="18"/>
  <c r="D12" i="18" s="1"/>
  <c r="C13" i="18"/>
  <c r="D13" i="18" s="1"/>
  <c r="B35" i="24"/>
  <c r="J146" i="11"/>
  <c r="B96" i="24"/>
  <c r="K200" i="17"/>
  <c r="U200" i="17" s="1"/>
  <c r="U188" i="17"/>
  <c r="AA198" i="23"/>
  <c r="AA186" i="23"/>
  <c r="X197" i="17"/>
  <c r="X185" i="17"/>
  <c r="K201" i="15"/>
  <c r="U201" i="15" s="1"/>
  <c r="U189" i="15"/>
  <c r="X196" i="14"/>
  <c r="X184" i="14"/>
  <c r="Z194" i="15"/>
  <c r="Z182" i="15"/>
  <c r="M95" i="8"/>
  <c r="K95" i="8"/>
  <c r="K92" i="8"/>
  <c r="M92" i="8"/>
  <c r="B83" i="24"/>
  <c r="V193" i="24" s="1"/>
  <c r="J132" i="11"/>
  <c r="J133" i="11"/>
  <c r="J129" i="11"/>
  <c r="V196" i="12"/>
  <c r="V184" i="12"/>
  <c r="X187" i="12"/>
  <c r="X199" i="12"/>
  <c r="X186" i="12"/>
  <c r="X198" i="12"/>
  <c r="AA196" i="12"/>
  <c r="AA184" i="12"/>
  <c r="C4" i="3"/>
  <c r="X188" i="13"/>
  <c r="AE171" i="23"/>
  <c r="H171" i="11" s="1"/>
  <c r="G21" i="3"/>
  <c r="G22" i="3" s="1"/>
  <c r="AE180" i="15"/>
  <c r="E180" i="11" s="1"/>
  <c r="AE177" i="15"/>
  <c r="E177" i="11" s="1"/>
  <c r="AE169" i="17"/>
  <c r="G169" i="11" s="1"/>
  <c r="AE164" i="17"/>
  <c r="G164" i="11" s="1"/>
  <c r="AE49" i="13"/>
  <c r="C49" i="11" s="1"/>
  <c r="AE171" i="16"/>
  <c r="F171" i="11" s="1"/>
  <c r="AE172" i="14"/>
  <c r="D172" i="11" s="1"/>
  <c r="AE159" i="15"/>
  <c r="E159" i="11" s="1"/>
  <c r="AE163" i="14"/>
  <c r="D163" i="11" s="1"/>
  <c r="F21" i="3"/>
  <c r="F22" i="3" s="1"/>
  <c r="L217" i="6"/>
  <c r="AE176" i="15"/>
  <c r="E176" i="11" s="1"/>
  <c r="AE173" i="15"/>
  <c r="E173" i="11" s="1"/>
  <c r="AE47" i="12"/>
  <c r="B47" i="11" s="1"/>
  <c r="J59" i="11" s="1"/>
  <c r="J108" i="24" s="1"/>
  <c r="AE178" i="16"/>
  <c r="F178" i="11" s="1"/>
  <c r="AE175" i="16"/>
  <c r="F175" i="11" s="1"/>
  <c r="AE173" i="14"/>
  <c r="D173" i="11" s="1"/>
  <c r="AE178" i="13"/>
  <c r="C178" i="11" s="1"/>
  <c r="AE178" i="17"/>
  <c r="G178" i="11" s="1"/>
  <c r="AE160" i="15"/>
  <c r="E160" i="11" s="1"/>
  <c r="AE167" i="15"/>
  <c r="E167" i="11" s="1"/>
  <c r="AE167" i="14"/>
  <c r="D167" i="11" s="1"/>
  <c r="B165" i="11"/>
  <c r="AE167" i="23"/>
  <c r="H167" i="11" s="1"/>
  <c r="AE170" i="17"/>
  <c r="G170" i="11" s="1"/>
  <c r="AE173" i="23"/>
  <c r="H173" i="11" s="1"/>
  <c r="AE166" i="15"/>
  <c r="E166" i="11" s="1"/>
  <c r="J138" i="11"/>
  <c r="J137" i="11"/>
  <c r="J107" i="11"/>
  <c r="J153" i="11"/>
  <c r="J122" i="11"/>
  <c r="J32" i="24" s="1"/>
  <c r="J92" i="11"/>
  <c r="J153" i="24" s="1"/>
  <c r="J115" i="11"/>
  <c r="J89" i="11"/>
  <c r="J150" i="24" s="1"/>
  <c r="AE47" i="15"/>
  <c r="E47" i="11" s="1"/>
  <c r="AE47" i="23"/>
  <c r="H47" i="11" s="1"/>
  <c r="P59" i="11" s="1"/>
  <c r="P108" i="24" s="1"/>
  <c r="AB195" i="24"/>
  <c r="P196" i="24"/>
  <c r="P194" i="24"/>
  <c r="Q193" i="24"/>
  <c r="U45" i="23"/>
  <c r="Y45" i="23"/>
  <c r="W45" i="23"/>
  <c r="AA45" i="23"/>
  <c r="AC45" i="23"/>
  <c r="X45" i="23"/>
  <c r="AB45" i="23"/>
  <c r="V45" i="23"/>
  <c r="Z45" i="23"/>
  <c r="U46" i="14"/>
  <c r="Y46" i="14"/>
  <c r="AC46" i="14"/>
  <c r="X46" i="14"/>
  <c r="AB46" i="14"/>
  <c r="W46" i="14"/>
  <c r="AA46" i="14"/>
  <c r="V46" i="14"/>
  <c r="Z46" i="14"/>
  <c r="U46" i="23"/>
  <c r="Y46" i="23"/>
  <c r="W46" i="23"/>
  <c r="AA46" i="23"/>
  <c r="X46" i="23"/>
  <c r="AB46" i="23"/>
  <c r="AC46" i="23"/>
  <c r="V46" i="23"/>
  <c r="Z46" i="23"/>
  <c r="U46" i="15"/>
  <c r="W46" i="15"/>
  <c r="Y46" i="15"/>
  <c r="AA46" i="15"/>
  <c r="X46" i="15"/>
  <c r="AB46" i="15"/>
  <c r="AC46" i="15"/>
  <c r="V46" i="15"/>
  <c r="Z46" i="15"/>
  <c r="I45" i="12"/>
  <c r="I45" i="15"/>
  <c r="I45" i="16"/>
  <c r="AE47" i="17"/>
  <c r="G47" i="11" s="1"/>
  <c r="O59" i="11" s="1"/>
  <c r="O108" i="24" s="1"/>
  <c r="U46" i="17"/>
  <c r="Y46" i="17"/>
  <c r="W46" i="17"/>
  <c r="AA46" i="17"/>
  <c r="V46" i="17"/>
  <c r="Z46" i="17"/>
  <c r="AC46" i="17"/>
  <c r="X46" i="17"/>
  <c r="AB46" i="17"/>
  <c r="V46" i="13"/>
  <c r="Z46" i="13"/>
  <c r="X46" i="13"/>
  <c r="AB46" i="13"/>
  <c r="U46" i="13"/>
  <c r="W46" i="13"/>
  <c r="Y46" i="13"/>
  <c r="AA46" i="13"/>
  <c r="AC46" i="13"/>
  <c r="AB46" i="16"/>
  <c r="W46" i="16"/>
  <c r="AA46" i="16"/>
  <c r="U46" i="16"/>
  <c r="Y46" i="16"/>
  <c r="AC46" i="16"/>
  <c r="V46" i="16"/>
  <c r="Z46" i="16"/>
  <c r="X46" i="16"/>
  <c r="X46" i="12"/>
  <c r="AB46" i="12"/>
  <c r="W46" i="12"/>
  <c r="AA46" i="12"/>
  <c r="V46" i="12"/>
  <c r="Z46" i="12"/>
  <c r="U46" i="12"/>
  <c r="Y46" i="12"/>
  <c r="AC46" i="12"/>
  <c r="R56" i="10"/>
  <c r="I55" i="10"/>
  <c r="I44" i="17" s="1"/>
  <c r="AE47" i="14"/>
  <c r="D47" i="11" s="1"/>
  <c r="L59" i="11" s="1"/>
  <c r="I45" i="13"/>
  <c r="I45" i="14"/>
  <c r="I45" i="17"/>
  <c r="AE47" i="13"/>
  <c r="C47" i="11" s="1"/>
  <c r="K28" i="24"/>
  <c r="P28" i="24"/>
  <c r="M28" i="24"/>
  <c r="O28" i="24"/>
  <c r="F196" i="24"/>
  <c r="F194" i="24"/>
  <c r="K26" i="24"/>
  <c r="L27" i="24"/>
  <c r="K27" i="24"/>
  <c r="AB192" i="24"/>
  <c r="M26" i="24"/>
  <c r="M27" i="24"/>
  <c r="P26" i="24"/>
  <c r="AA195" i="24"/>
  <c r="AB194" i="24"/>
  <c r="J126" i="24"/>
  <c r="J132" i="24"/>
  <c r="J124" i="24"/>
  <c r="J112" i="24"/>
  <c r="J23" i="24"/>
  <c r="J135" i="24"/>
  <c r="J20" i="24"/>
  <c r="J129" i="24"/>
  <c r="P195" i="24"/>
  <c r="M193" i="24"/>
  <c r="M195" i="24"/>
  <c r="O192" i="24"/>
  <c r="O194" i="24"/>
  <c r="O196" i="24"/>
  <c r="AA193" i="24"/>
  <c r="Q194" i="24"/>
  <c r="R195" i="24"/>
  <c r="Q195" i="24"/>
  <c r="R192" i="24"/>
  <c r="M117" i="24"/>
  <c r="O122" i="24"/>
  <c r="O116" i="24"/>
  <c r="O123" i="24"/>
  <c r="O117" i="24"/>
  <c r="N133" i="24"/>
  <c r="N127" i="24"/>
  <c r="M127" i="24"/>
  <c r="O109" i="24"/>
  <c r="N119" i="24"/>
  <c r="N121" i="24"/>
  <c r="N115" i="24"/>
  <c r="L115" i="24"/>
  <c r="K137" i="24"/>
  <c r="K25" i="24"/>
  <c r="O136" i="24"/>
  <c r="P112" i="24"/>
  <c r="P106" i="24"/>
  <c r="O137" i="24"/>
  <c r="O131" i="24"/>
  <c r="O22" i="24"/>
  <c r="P107" i="24"/>
  <c r="L38" i="24"/>
  <c r="K119" i="24"/>
  <c r="M125" i="24"/>
  <c r="M119" i="24"/>
  <c r="V207" i="11"/>
  <c r="M129" i="24"/>
  <c r="M147" i="24"/>
  <c r="P136" i="24"/>
  <c r="O113" i="24"/>
  <c r="O107" i="24"/>
  <c r="O149" i="24"/>
  <c r="K132" i="24"/>
  <c r="K126" i="24"/>
  <c r="M132" i="24"/>
  <c r="M126" i="24"/>
  <c r="O134" i="24"/>
  <c r="O128" i="24"/>
  <c r="M106" i="24"/>
  <c r="M21" i="24"/>
  <c r="M24" i="24"/>
  <c r="K120" i="24"/>
  <c r="K134" i="24"/>
  <c r="M120" i="24"/>
  <c r="M114" i="24"/>
  <c r="M134" i="24"/>
  <c r="M128" i="24"/>
  <c r="O118" i="24"/>
  <c r="O119" i="24"/>
  <c r="P121" i="24"/>
  <c r="P135" i="24"/>
  <c r="P129" i="24"/>
  <c r="P20" i="24"/>
  <c r="F224" i="24"/>
  <c r="P193" i="24"/>
  <c r="F223" i="24"/>
  <c r="F222" i="24"/>
  <c r="N196" i="24"/>
  <c r="D226" i="24"/>
  <c r="N195" i="24"/>
  <c r="D225" i="24"/>
  <c r="N194" i="24"/>
  <c r="N193" i="24"/>
  <c r="D223" i="24"/>
  <c r="D222" i="24"/>
  <c r="C222" i="24"/>
  <c r="C224" i="24"/>
  <c r="C226" i="24"/>
  <c r="E223" i="24"/>
  <c r="E225" i="24"/>
  <c r="AA192" i="24"/>
  <c r="AA196" i="24"/>
  <c r="AB193" i="24"/>
  <c r="Z192" i="24"/>
  <c r="Z195" i="24"/>
  <c r="X196" i="24"/>
  <c r="D196" i="24"/>
  <c r="D194" i="24"/>
  <c r="X192" i="24"/>
  <c r="D192" i="24"/>
  <c r="W192" i="24"/>
  <c r="W194" i="24"/>
  <c r="W196" i="24"/>
  <c r="Y193" i="24"/>
  <c r="Y195" i="24"/>
  <c r="G192" i="24"/>
  <c r="G194" i="24"/>
  <c r="G196" i="24"/>
  <c r="H193" i="24"/>
  <c r="H222" i="24"/>
  <c r="H226" i="24"/>
  <c r="AB196" i="24"/>
  <c r="E193" i="24"/>
  <c r="E194" i="24"/>
  <c r="E195" i="24"/>
  <c r="E196" i="24"/>
  <c r="H192" i="24"/>
  <c r="H194" i="24"/>
  <c r="H223" i="24"/>
  <c r="N123" i="24"/>
  <c r="L123" i="24"/>
  <c r="L117" i="24"/>
  <c r="M113" i="24"/>
  <c r="M107" i="24"/>
  <c r="M137" i="24"/>
  <c r="M131" i="24"/>
  <c r="M22" i="24"/>
  <c r="N149" i="24"/>
  <c r="N25" i="24"/>
  <c r="N23" i="24"/>
  <c r="N137" i="24"/>
  <c r="N131" i="24"/>
  <c r="N22" i="24"/>
  <c r="N135" i="24"/>
  <c r="N129" i="24"/>
  <c r="N20" i="24"/>
  <c r="N111" i="24"/>
  <c r="N105" i="24"/>
  <c r="L23" i="24"/>
  <c r="L137" i="24"/>
  <c r="L131" i="24"/>
  <c r="L22" i="24"/>
  <c r="L135" i="24"/>
  <c r="L129" i="24"/>
  <c r="L20" i="24"/>
  <c r="L113" i="24"/>
  <c r="L107" i="24"/>
  <c r="L111" i="24"/>
  <c r="L105" i="24"/>
  <c r="K121" i="24"/>
  <c r="M121" i="24"/>
  <c r="M115" i="24"/>
  <c r="O126" i="24"/>
  <c r="P122" i="24"/>
  <c r="O127" i="24"/>
  <c r="P123" i="24"/>
  <c r="K105" i="24"/>
  <c r="K135" i="24"/>
  <c r="K129" i="24"/>
  <c r="K20" i="24"/>
  <c r="K147" i="24"/>
  <c r="K23" i="24"/>
  <c r="O112" i="24"/>
  <c r="O106" i="24"/>
  <c r="P137" i="24"/>
  <c r="P131" i="24"/>
  <c r="N148" i="24"/>
  <c r="N24" i="24"/>
  <c r="N136" i="24"/>
  <c r="N130" i="24"/>
  <c r="N21" i="24"/>
  <c r="N106" i="24"/>
  <c r="L148" i="24"/>
  <c r="L24" i="24"/>
  <c r="L136" i="24"/>
  <c r="L21" i="24"/>
  <c r="K122" i="24"/>
  <c r="M116" i="24"/>
  <c r="O114" i="24"/>
  <c r="P124" i="24"/>
  <c r="P118" i="24"/>
  <c r="P125" i="24"/>
  <c r="P119" i="24"/>
  <c r="K112" i="24"/>
  <c r="K24" i="24"/>
  <c r="P111" i="24"/>
  <c r="K124" i="24"/>
  <c r="M124" i="24"/>
  <c r="M118" i="24"/>
  <c r="O110" i="24"/>
  <c r="O104" i="24"/>
  <c r="P134" i="24"/>
  <c r="O105" i="24"/>
  <c r="O147" i="24"/>
  <c r="O23" i="24"/>
  <c r="F226" i="24"/>
  <c r="C223" i="24"/>
  <c r="C225" i="24"/>
  <c r="E222" i="24"/>
  <c r="E224" i="24"/>
  <c r="E226" i="24"/>
  <c r="Z193" i="24"/>
  <c r="F193" i="24"/>
  <c r="Z196" i="24"/>
  <c r="Z194" i="24"/>
  <c r="X195" i="24"/>
  <c r="D195" i="24"/>
  <c r="D193" i="24"/>
  <c r="W193" i="24"/>
  <c r="W195" i="24"/>
  <c r="Y194" i="24"/>
  <c r="Y196" i="24"/>
  <c r="G223" i="24"/>
  <c r="H224" i="24"/>
  <c r="C192" i="24"/>
  <c r="C193" i="24"/>
  <c r="C195" i="24"/>
  <c r="C196" i="24"/>
  <c r="G195" i="24"/>
  <c r="G224" i="24"/>
  <c r="H225" i="24"/>
  <c r="H196" i="24"/>
  <c r="AE193" i="23" l="1"/>
  <c r="H193" i="11" s="1"/>
  <c r="S28" i="19" s="1"/>
  <c r="AE191" i="17"/>
  <c r="G191" i="11" s="1"/>
  <c r="AE193" i="17"/>
  <c r="G193" i="11" s="1"/>
  <c r="Q15" i="19"/>
  <c r="AE193" i="16"/>
  <c r="F193" i="11" s="1"/>
  <c r="AE193" i="14"/>
  <c r="D193" i="11" s="1"/>
  <c r="AE193" i="13"/>
  <c r="C193" i="11" s="1"/>
  <c r="N28" i="19" s="1"/>
  <c r="J125" i="24"/>
  <c r="J107" i="24"/>
  <c r="J131" i="24"/>
  <c r="J121" i="24"/>
  <c r="J104" i="24"/>
  <c r="J22" i="24"/>
  <c r="J134" i="24"/>
  <c r="J116" i="24"/>
  <c r="G42" i="24"/>
  <c r="C138" i="24"/>
  <c r="L120" i="24"/>
  <c r="A344" i="9"/>
  <c r="A362" i="9"/>
  <c r="AE192" i="13"/>
  <c r="C192" i="11" s="1"/>
  <c r="A345" i="8"/>
  <c r="A363" i="8"/>
  <c r="P21" i="24"/>
  <c r="N27" i="24"/>
  <c r="L28" i="24"/>
  <c r="N28" i="24"/>
  <c r="P162" i="11"/>
  <c r="C58" i="24"/>
  <c r="A348" i="7"/>
  <c r="A366" i="7"/>
  <c r="A349" i="5"/>
  <c r="A367" i="5"/>
  <c r="C46" i="24"/>
  <c r="N7" i="19"/>
  <c r="K123" i="24"/>
  <c r="L124" i="24"/>
  <c r="G222" i="24"/>
  <c r="C164" i="24"/>
  <c r="A347" i="6"/>
  <c r="A365" i="6"/>
  <c r="Q14" i="19"/>
  <c r="F141" i="24"/>
  <c r="F139" i="24"/>
  <c r="Q12" i="19"/>
  <c r="AE191" i="23"/>
  <c r="H191" i="11" s="1"/>
  <c r="H153" i="24" s="1"/>
  <c r="AE192" i="23"/>
  <c r="H192" i="11" s="1"/>
  <c r="R26" i="19"/>
  <c r="R28" i="19"/>
  <c r="AE192" i="17"/>
  <c r="Q28" i="19"/>
  <c r="AE191" i="16"/>
  <c r="F191" i="11" s="1"/>
  <c r="F153" i="24" s="1"/>
  <c r="AE192" i="16"/>
  <c r="F192" i="11" s="1"/>
  <c r="AE204" i="15"/>
  <c r="E204" i="11" s="1"/>
  <c r="AE191" i="15"/>
  <c r="E191" i="11" s="1"/>
  <c r="E153" i="24" s="1"/>
  <c r="AE192" i="15"/>
  <c r="E192" i="11" s="1"/>
  <c r="O28" i="19"/>
  <c r="T207" i="11"/>
  <c r="AE192" i="14"/>
  <c r="O26" i="19"/>
  <c r="K59" i="11"/>
  <c r="K102" i="24" s="1"/>
  <c r="AE185" i="13"/>
  <c r="C185" i="11" s="1"/>
  <c r="N20" i="19" s="1"/>
  <c r="AE204" i="13"/>
  <c r="C204" i="11" s="1"/>
  <c r="C199" i="11"/>
  <c r="N34" i="19" s="1"/>
  <c r="AE191" i="13"/>
  <c r="C191" i="11" s="1"/>
  <c r="C153" i="24" s="1"/>
  <c r="W197" i="24"/>
  <c r="AE193" i="12"/>
  <c r="B193" i="11" s="1"/>
  <c r="M28" i="19" s="1"/>
  <c r="AE191" i="12"/>
  <c r="B191" i="11" s="1"/>
  <c r="B153" i="24" s="1"/>
  <c r="AE192" i="12"/>
  <c r="B192" i="11" s="1"/>
  <c r="P163" i="11"/>
  <c r="D137" i="24"/>
  <c r="O10" i="19"/>
  <c r="P23" i="24"/>
  <c r="K21" i="24"/>
  <c r="S207" i="11"/>
  <c r="J21" i="24"/>
  <c r="N26" i="24"/>
  <c r="P7" i="19"/>
  <c r="E134" i="24"/>
  <c r="E228" i="24" s="1"/>
  <c r="E46" i="24"/>
  <c r="M110" i="24"/>
  <c r="O129" i="24"/>
  <c r="K130" i="24"/>
  <c r="L106" i="24"/>
  <c r="O115" i="24"/>
  <c r="O24" i="24"/>
  <c r="L25" i="24"/>
  <c r="N107" i="24"/>
  <c r="M25" i="24"/>
  <c r="P114" i="24"/>
  <c r="M130" i="24"/>
  <c r="P104" i="24"/>
  <c r="M105" i="24"/>
  <c r="P103" i="24"/>
  <c r="P24" i="24"/>
  <c r="O21" i="24"/>
  <c r="L119" i="24"/>
  <c r="L127" i="24"/>
  <c r="P127" i="24"/>
  <c r="P126" i="24"/>
  <c r="J148" i="24"/>
  <c r="J136" i="24"/>
  <c r="AE184" i="13"/>
  <c r="C184" i="11" s="1"/>
  <c r="C146" i="24" s="1"/>
  <c r="P165" i="11"/>
  <c r="M60" i="11"/>
  <c r="AE203" i="13"/>
  <c r="C203" i="11" s="1"/>
  <c r="N38" i="19" s="1"/>
  <c r="AE205" i="15"/>
  <c r="AE204" i="17"/>
  <c r="G204" i="11" s="1"/>
  <c r="AE203" i="15"/>
  <c r="P5" i="19"/>
  <c r="E44" i="24"/>
  <c r="H197" i="24"/>
  <c r="O9" i="19"/>
  <c r="D136" i="24"/>
  <c r="S13" i="19"/>
  <c r="H140" i="24"/>
  <c r="L126" i="24"/>
  <c r="L132" i="24"/>
  <c r="O20" i="24"/>
  <c r="AE186" i="15"/>
  <c r="E186" i="11" s="1"/>
  <c r="E148" i="24" s="1"/>
  <c r="O26" i="24"/>
  <c r="M59" i="11"/>
  <c r="B225" i="24"/>
  <c r="AE196" i="23"/>
  <c r="H196" i="11" s="1"/>
  <c r="S31" i="19" s="1"/>
  <c r="AE197" i="12"/>
  <c r="B197" i="11" s="1"/>
  <c r="M32" i="19" s="1"/>
  <c r="H122" i="24"/>
  <c r="O3" i="5"/>
  <c r="M24" i="5"/>
  <c r="F134" i="24"/>
  <c r="Q7" i="19"/>
  <c r="C57" i="24"/>
  <c r="C163" i="24"/>
  <c r="C162" i="24"/>
  <c r="C56" i="24"/>
  <c r="B58" i="24"/>
  <c r="B164" i="24"/>
  <c r="E58" i="24"/>
  <c r="E164" i="24"/>
  <c r="F164" i="24"/>
  <c r="F58" i="24"/>
  <c r="H58" i="24"/>
  <c r="H164" i="24"/>
  <c r="E21" i="3"/>
  <c r="E22" i="3" s="1"/>
  <c r="L194" i="24"/>
  <c r="P160" i="11"/>
  <c r="P43" i="24" s="1"/>
  <c r="P161" i="11"/>
  <c r="AE193" i="15"/>
  <c r="E193" i="11" s="1"/>
  <c r="E155" i="24" s="1"/>
  <c r="C59" i="24"/>
  <c r="C165" i="24"/>
  <c r="G58" i="24"/>
  <c r="G164" i="24"/>
  <c r="D58" i="24"/>
  <c r="D164" i="24"/>
  <c r="AE205" i="13"/>
  <c r="C205" i="11" s="1"/>
  <c r="AE203" i="14"/>
  <c r="D203" i="11" s="1"/>
  <c r="O38" i="19" s="1"/>
  <c r="AE205" i="12"/>
  <c r="B205" i="11" s="1"/>
  <c r="AE205" i="23"/>
  <c r="H205" i="11" s="1"/>
  <c r="AE204" i="12"/>
  <c r="B204" i="11" s="1"/>
  <c r="AE205" i="14"/>
  <c r="D205" i="11" s="1"/>
  <c r="AE203" i="23"/>
  <c r="H203" i="11" s="1"/>
  <c r="S38" i="19" s="1"/>
  <c r="AE204" i="14"/>
  <c r="D204" i="11" s="1"/>
  <c r="AE203" i="12"/>
  <c r="B203" i="11" s="1"/>
  <c r="M38" i="19" s="1"/>
  <c r="AE203" i="16"/>
  <c r="F203" i="11" s="1"/>
  <c r="Q38" i="19" s="1"/>
  <c r="AE204" i="16"/>
  <c r="F204" i="11" s="1"/>
  <c r="AE203" i="17"/>
  <c r="G203" i="11" s="1"/>
  <c r="R38" i="19" s="1"/>
  <c r="AE205" i="16"/>
  <c r="F205" i="11" s="1"/>
  <c r="AE205" i="17"/>
  <c r="G205" i="11" s="1"/>
  <c r="AE204" i="23"/>
  <c r="H204" i="11" s="1"/>
  <c r="J102" i="24"/>
  <c r="P13" i="19"/>
  <c r="E140" i="24"/>
  <c r="P102" i="24"/>
  <c r="D139" i="24"/>
  <c r="O12" i="19"/>
  <c r="E137" i="24"/>
  <c r="P10" i="19"/>
  <c r="J159" i="11"/>
  <c r="J42" i="24" s="1"/>
  <c r="B41" i="24"/>
  <c r="B120" i="24"/>
  <c r="J158" i="11"/>
  <c r="J41" i="24" s="1"/>
  <c r="K181" i="11"/>
  <c r="N167" i="11"/>
  <c r="K178" i="11"/>
  <c r="K173" i="11"/>
  <c r="U207" i="11"/>
  <c r="AE195" i="12"/>
  <c r="B195" i="11" s="1"/>
  <c r="M30" i="19" s="1"/>
  <c r="J160" i="11"/>
  <c r="J43" i="24" s="1"/>
  <c r="M7" i="19"/>
  <c r="B134" i="24"/>
  <c r="B46" i="24"/>
  <c r="M6" i="19"/>
  <c r="B45" i="24"/>
  <c r="B133" i="24"/>
  <c r="B123" i="24"/>
  <c r="B197" i="24" s="1"/>
  <c r="J162" i="11"/>
  <c r="J164" i="11"/>
  <c r="C139" i="24"/>
  <c r="N12" i="19"/>
  <c r="J127" i="24"/>
  <c r="J133" i="24"/>
  <c r="AE194" i="12"/>
  <c r="B194" i="11" s="1"/>
  <c r="K170" i="11"/>
  <c r="K161" i="11"/>
  <c r="K169" i="11"/>
  <c r="C143" i="24"/>
  <c r="N16" i="19"/>
  <c r="AE197" i="15"/>
  <c r="E197" i="11" s="1"/>
  <c r="P32" i="19" s="1"/>
  <c r="AE188" i="12"/>
  <c r="B188" i="11" s="1"/>
  <c r="K172" i="11"/>
  <c r="K46" i="24" s="1"/>
  <c r="K166" i="11"/>
  <c r="X207" i="11"/>
  <c r="W207" i="11"/>
  <c r="M135" i="24"/>
  <c r="K107" i="24"/>
  <c r="K127" i="24"/>
  <c r="P27" i="24"/>
  <c r="AE189" i="15"/>
  <c r="E189" i="11" s="1"/>
  <c r="E151" i="24" s="1"/>
  <c r="AE185" i="16"/>
  <c r="F185" i="11" s="1"/>
  <c r="AE201" i="12"/>
  <c r="B201" i="11" s="1"/>
  <c r="M36" i="19" s="1"/>
  <c r="AE201" i="23"/>
  <c r="H201" i="11" s="1"/>
  <c r="S36" i="19" s="1"/>
  <c r="AE199" i="16"/>
  <c r="F199" i="11" s="1"/>
  <c r="Q34" i="19" s="1"/>
  <c r="M15" i="19"/>
  <c r="N171" i="11"/>
  <c r="N45" i="24" s="1"/>
  <c r="AE185" i="15"/>
  <c r="E185" i="11" s="1"/>
  <c r="E147" i="24" s="1"/>
  <c r="AE199" i="12"/>
  <c r="B199" i="11" s="1"/>
  <c r="M34" i="19" s="1"/>
  <c r="AE200" i="15"/>
  <c r="E200" i="11" s="1"/>
  <c r="P35" i="19" s="1"/>
  <c r="AE198" i="12"/>
  <c r="B198" i="11" s="1"/>
  <c r="M33" i="19" s="1"/>
  <c r="AE189" i="12"/>
  <c r="B189" i="11" s="1"/>
  <c r="K164" i="11"/>
  <c r="M12" i="19"/>
  <c r="B139" i="24"/>
  <c r="L116" i="24"/>
  <c r="L122" i="24"/>
  <c r="D192" i="11"/>
  <c r="AE190" i="12"/>
  <c r="B190" i="11" s="1"/>
  <c r="B152" i="24" s="1"/>
  <c r="G136" i="24"/>
  <c r="R9" i="19"/>
  <c r="K171" i="11"/>
  <c r="K45" i="24" s="1"/>
  <c r="C42" i="24"/>
  <c r="C121" i="24"/>
  <c r="N15" i="19"/>
  <c r="C142" i="24"/>
  <c r="AE182" i="17"/>
  <c r="G182" i="11" s="1"/>
  <c r="G144" i="24" s="1"/>
  <c r="K162" i="11"/>
  <c r="L109" i="24"/>
  <c r="P149" i="24"/>
  <c r="K131" i="24"/>
  <c r="J111" i="24"/>
  <c r="L26" i="24"/>
  <c r="O27" i="24"/>
  <c r="P177" i="11"/>
  <c r="O177" i="11"/>
  <c r="AE183" i="12"/>
  <c r="B183" i="11" s="1"/>
  <c r="AE184" i="17"/>
  <c r="G184" i="11" s="1"/>
  <c r="AE189" i="17"/>
  <c r="G189" i="11" s="1"/>
  <c r="AE201" i="16"/>
  <c r="F201" i="11" s="1"/>
  <c r="Q36" i="19" s="1"/>
  <c r="AE199" i="15"/>
  <c r="E199" i="11" s="1"/>
  <c r="P34" i="19" s="1"/>
  <c r="N177" i="11"/>
  <c r="AE200" i="12"/>
  <c r="B200" i="11" s="1"/>
  <c r="M35" i="19" s="1"/>
  <c r="P167" i="11"/>
  <c r="K175" i="11"/>
  <c r="AE196" i="12"/>
  <c r="B196" i="11" s="1"/>
  <c r="M31" i="19" s="1"/>
  <c r="K180" i="11"/>
  <c r="K179" i="11"/>
  <c r="K167" i="11"/>
  <c r="G192" i="11"/>
  <c r="AE185" i="12"/>
  <c r="B185" i="11" s="1"/>
  <c r="N134" i="24"/>
  <c r="N128" i="24"/>
  <c r="N104" i="24"/>
  <c r="N110" i="24"/>
  <c r="P158" i="11"/>
  <c r="P41" i="24" s="1"/>
  <c r="H120" i="24"/>
  <c r="H227" i="24" s="1"/>
  <c r="H41" i="24"/>
  <c r="AE184" i="15"/>
  <c r="E184" i="11" s="1"/>
  <c r="E49" i="24" s="1"/>
  <c r="AE186" i="12"/>
  <c r="K168" i="11"/>
  <c r="AE188" i="23"/>
  <c r="H188" i="11" s="1"/>
  <c r="H150" i="24" s="1"/>
  <c r="AE187" i="15"/>
  <c r="E187" i="11" s="1"/>
  <c r="AE195" i="17"/>
  <c r="G195" i="11" s="1"/>
  <c r="R30" i="19" s="1"/>
  <c r="AE194" i="14"/>
  <c r="D194" i="11" s="1"/>
  <c r="O29" i="19" s="1"/>
  <c r="K176" i="11"/>
  <c r="AE189" i="23"/>
  <c r="H189" i="11" s="1"/>
  <c r="AE183" i="23"/>
  <c r="H183" i="11" s="1"/>
  <c r="AE187" i="17"/>
  <c r="G187" i="11" s="1"/>
  <c r="G149" i="24" s="1"/>
  <c r="B142" i="24"/>
  <c r="AE187" i="13"/>
  <c r="C187" i="11" s="1"/>
  <c r="O171" i="11"/>
  <c r="O45" i="24" s="1"/>
  <c r="K177" i="11"/>
  <c r="AE187" i="12"/>
  <c r="B187" i="11" s="1"/>
  <c r="AE184" i="12"/>
  <c r="B184" i="11" s="1"/>
  <c r="K165" i="11"/>
  <c r="P159" i="11"/>
  <c r="P42" i="24" s="1"/>
  <c r="K174" i="11"/>
  <c r="K163" i="11"/>
  <c r="AE190" i="13"/>
  <c r="C190" i="11" s="1"/>
  <c r="B154" i="24"/>
  <c r="J165" i="11"/>
  <c r="B127" i="24"/>
  <c r="J177" i="11"/>
  <c r="B156" i="24"/>
  <c r="M11" i="19"/>
  <c r="B138" i="24"/>
  <c r="D141" i="24"/>
  <c r="O14" i="19"/>
  <c r="G151" i="24"/>
  <c r="C122" i="24"/>
  <c r="C43" i="24"/>
  <c r="P181" i="11"/>
  <c r="H131" i="24"/>
  <c r="B135" i="24"/>
  <c r="M8" i="19"/>
  <c r="S24" i="6"/>
  <c r="U3" i="6"/>
  <c r="W3" i="6" s="1"/>
  <c r="W24" i="6" s="1"/>
  <c r="J149" i="24"/>
  <c r="J25" i="24"/>
  <c r="R5" i="19"/>
  <c r="O182" i="11"/>
  <c r="G44" i="24"/>
  <c r="G132" i="24"/>
  <c r="L179" i="11"/>
  <c r="D129" i="24"/>
  <c r="L178" i="11"/>
  <c r="M10" i="19"/>
  <c r="B137" i="24"/>
  <c r="Q10" i="19"/>
  <c r="F137" i="24"/>
  <c r="E138" i="24"/>
  <c r="P11" i="19"/>
  <c r="L175" i="11"/>
  <c r="D125" i="24"/>
  <c r="L174" i="11"/>
  <c r="K61" i="11"/>
  <c r="K60" i="11"/>
  <c r="P15" i="19"/>
  <c r="E142" i="24"/>
  <c r="R207" i="11"/>
  <c r="J38" i="24"/>
  <c r="N116" i="24"/>
  <c r="N122" i="24"/>
  <c r="N8" i="19"/>
  <c r="C135" i="24"/>
  <c r="H138" i="24"/>
  <c r="S11" i="19"/>
  <c r="S14" i="19"/>
  <c r="H141" i="24"/>
  <c r="R15" i="19"/>
  <c r="G142" i="24"/>
  <c r="N174" i="11"/>
  <c r="F124" i="24"/>
  <c r="N173" i="11"/>
  <c r="N172" i="11"/>
  <c r="N46" i="24" s="1"/>
  <c r="E141" i="24"/>
  <c r="P14" i="19"/>
  <c r="M180" i="11"/>
  <c r="E130" i="24"/>
  <c r="C132" i="24"/>
  <c r="N5" i="19"/>
  <c r="C44" i="24"/>
  <c r="P16" i="19"/>
  <c r="E143" i="24"/>
  <c r="J161" i="24"/>
  <c r="J28" i="24"/>
  <c r="G138" i="24"/>
  <c r="R11" i="19"/>
  <c r="Q8" i="19"/>
  <c r="F135" i="24"/>
  <c r="M16" i="19"/>
  <c r="B143" i="24"/>
  <c r="G133" i="24"/>
  <c r="R6" i="19"/>
  <c r="G45" i="24"/>
  <c r="C141" i="24"/>
  <c r="N14" i="19"/>
  <c r="Q11" i="19"/>
  <c r="F138" i="24"/>
  <c r="R7" i="19"/>
  <c r="G46" i="24"/>
  <c r="G134" i="24"/>
  <c r="O24" i="7"/>
  <c r="Q3" i="7"/>
  <c r="AE197" i="14"/>
  <c r="D197" i="11" s="1"/>
  <c r="O32" i="19" s="1"/>
  <c r="AE190" i="17"/>
  <c r="G190" i="11" s="1"/>
  <c r="O102" i="24"/>
  <c r="AE201" i="15"/>
  <c r="E201" i="11" s="1"/>
  <c r="P36" i="19" s="1"/>
  <c r="AE199" i="23"/>
  <c r="H199" i="11" s="1"/>
  <c r="S34" i="19" s="1"/>
  <c r="AE184" i="23"/>
  <c r="H184" i="11" s="1"/>
  <c r="AE186" i="13"/>
  <c r="C186" i="11" s="1"/>
  <c r="AE201" i="14"/>
  <c r="D201" i="11" s="1"/>
  <c r="O36" i="19" s="1"/>
  <c r="AE197" i="17"/>
  <c r="G197" i="11" s="1"/>
  <c r="R32" i="19" s="1"/>
  <c r="J167" i="11"/>
  <c r="C21" i="3"/>
  <c r="C22" i="3" s="1"/>
  <c r="AE196" i="15"/>
  <c r="E196" i="11" s="1"/>
  <c r="P31" i="19" s="1"/>
  <c r="AE185" i="14"/>
  <c r="D185" i="11" s="1"/>
  <c r="AE187" i="16"/>
  <c r="F187" i="11" s="1"/>
  <c r="AE201" i="17"/>
  <c r="G201" i="11" s="1"/>
  <c r="R36" i="19" s="1"/>
  <c r="AE195" i="23"/>
  <c r="H195" i="11" s="1"/>
  <c r="S30" i="19" s="1"/>
  <c r="AE199" i="17"/>
  <c r="G199" i="11" s="1"/>
  <c r="R34" i="19" s="1"/>
  <c r="AE189" i="16"/>
  <c r="F189" i="11" s="1"/>
  <c r="AE183" i="13"/>
  <c r="C183" i="11" s="1"/>
  <c r="AE194" i="23"/>
  <c r="H194" i="11" s="1"/>
  <c r="S29" i="19" s="1"/>
  <c r="AE194" i="17"/>
  <c r="G194" i="11" s="1"/>
  <c r="R29" i="19" s="1"/>
  <c r="AE184" i="14"/>
  <c r="D184" i="11" s="1"/>
  <c r="AE183" i="16"/>
  <c r="F183" i="11" s="1"/>
  <c r="AE187" i="14"/>
  <c r="D187" i="11" s="1"/>
  <c r="AE196" i="16"/>
  <c r="F196" i="11" s="1"/>
  <c r="Q31" i="19" s="1"/>
  <c r="O180" i="11"/>
  <c r="L197" i="24"/>
  <c r="N163" i="11"/>
  <c r="N169" i="11"/>
  <c r="P168" i="11"/>
  <c r="P164" i="11"/>
  <c r="S8" i="19"/>
  <c r="H135" i="24"/>
  <c r="O8" i="19"/>
  <c r="D135" i="24"/>
  <c r="Q6" i="19"/>
  <c r="F45" i="24"/>
  <c r="F133" i="24"/>
  <c r="A334" i="21"/>
  <c r="A353" i="21" s="1"/>
  <c r="C120" i="24"/>
  <c r="K160" i="11"/>
  <c r="K43" i="24" s="1"/>
  <c r="K159" i="11"/>
  <c r="K42" i="24" s="1"/>
  <c r="C41" i="24"/>
  <c r="K158" i="11"/>
  <c r="L173" i="11"/>
  <c r="D123" i="24"/>
  <c r="D197" i="24" s="1"/>
  <c r="G153" i="24"/>
  <c r="N60" i="11"/>
  <c r="N59" i="11"/>
  <c r="M9" i="19"/>
  <c r="B136" i="24"/>
  <c r="S7" i="19"/>
  <c r="H46" i="24"/>
  <c r="H134" i="24"/>
  <c r="H44" i="24"/>
  <c r="H132" i="24"/>
  <c r="S5" i="19"/>
  <c r="M178" i="11"/>
  <c r="E128" i="24"/>
  <c r="P179" i="11"/>
  <c r="P178" i="11"/>
  <c r="H129" i="24"/>
  <c r="E43" i="24"/>
  <c r="E122" i="24"/>
  <c r="M172" i="11"/>
  <c r="M46" i="24" s="1"/>
  <c r="C140" i="24"/>
  <c r="N13" i="19"/>
  <c r="D134" i="24"/>
  <c r="O7" i="19"/>
  <c r="D46" i="24"/>
  <c r="O181" i="11"/>
  <c r="G131" i="24"/>
  <c r="AA197" i="24" s="1"/>
  <c r="S6" i="19"/>
  <c r="H45" i="24"/>
  <c r="H133" i="24"/>
  <c r="O166" i="11"/>
  <c r="O165" i="11"/>
  <c r="G41" i="24"/>
  <c r="O164" i="11"/>
  <c r="O158" i="11"/>
  <c r="G120" i="24"/>
  <c r="O162" i="11"/>
  <c r="O161" i="11"/>
  <c r="O168" i="11"/>
  <c r="O167" i="11"/>
  <c r="O163" i="11"/>
  <c r="O160" i="11"/>
  <c r="O43" i="24" s="1"/>
  <c r="O159" i="11"/>
  <c r="O42" i="24" s="1"/>
  <c r="O170" i="11"/>
  <c r="O169" i="11"/>
  <c r="F126" i="24"/>
  <c r="P197" i="24" s="1"/>
  <c r="N176" i="11"/>
  <c r="M13" i="19"/>
  <c r="B140" i="24"/>
  <c r="B43" i="24"/>
  <c r="B122" i="24"/>
  <c r="J172" i="11"/>
  <c r="J46" i="24" s="1"/>
  <c r="C126" i="24"/>
  <c r="O24" i="9"/>
  <c r="Q3" i="9"/>
  <c r="H136" i="24"/>
  <c r="S9" i="19"/>
  <c r="D45" i="24"/>
  <c r="D133" i="24"/>
  <c r="O6" i="19"/>
  <c r="B130" i="24"/>
  <c r="V197" i="24" s="1"/>
  <c r="J179" i="11"/>
  <c r="J178" i="11"/>
  <c r="J180" i="11"/>
  <c r="H143" i="24"/>
  <c r="S16" i="19"/>
  <c r="O16" i="19"/>
  <c r="D143" i="24"/>
  <c r="R12" i="19"/>
  <c r="G139" i="24"/>
  <c r="J160" i="24"/>
  <c r="J27" i="24"/>
  <c r="L180" i="11"/>
  <c r="D130" i="24"/>
  <c r="N126" i="24"/>
  <c r="N132" i="24"/>
  <c r="B44" i="24"/>
  <c r="B132" i="24"/>
  <c r="M5" i="19"/>
  <c r="C16" i="18"/>
  <c r="D16" i="18" s="1"/>
  <c r="P176" i="11"/>
  <c r="H126" i="24"/>
  <c r="R197" i="24" s="1"/>
  <c r="P175" i="11"/>
  <c r="O15" i="19"/>
  <c r="D142" i="24"/>
  <c r="C125" i="24"/>
  <c r="C197" i="24" s="1"/>
  <c r="O173" i="11"/>
  <c r="G123" i="24"/>
  <c r="L176" i="11"/>
  <c r="D126" i="24"/>
  <c r="C15" i="18"/>
  <c r="D15" i="18" s="1"/>
  <c r="AE188" i="16"/>
  <c r="F188" i="11" s="1"/>
  <c r="AE190" i="23"/>
  <c r="H190" i="11" s="1"/>
  <c r="AE198" i="17"/>
  <c r="G198" i="11" s="1"/>
  <c r="R33" i="19" s="1"/>
  <c r="AE199" i="14"/>
  <c r="D199" i="11" s="1"/>
  <c r="O34" i="19" s="1"/>
  <c r="J176" i="11"/>
  <c r="N179" i="11"/>
  <c r="H145" i="24"/>
  <c r="J114" i="24"/>
  <c r="AE200" i="17"/>
  <c r="G200" i="11" s="1"/>
  <c r="R35" i="19" s="1"/>
  <c r="AE197" i="16"/>
  <c r="F197" i="11" s="1"/>
  <c r="Q32" i="19" s="1"/>
  <c r="AE185" i="17"/>
  <c r="G185" i="11" s="1"/>
  <c r="B182" i="11"/>
  <c r="AE182" i="13"/>
  <c r="C182" i="11" s="1"/>
  <c r="AE189" i="13"/>
  <c r="C189" i="11" s="1"/>
  <c r="AE183" i="17"/>
  <c r="G183" i="11" s="1"/>
  <c r="AE186" i="16"/>
  <c r="F186" i="11" s="1"/>
  <c r="AE200" i="16"/>
  <c r="F200" i="11" s="1"/>
  <c r="Q35" i="19" s="1"/>
  <c r="AE182" i="14"/>
  <c r="D182" i="11" s="1"/>
  <c r="L182" i="11" s="1"/>
  <c r="L47" i="24" s="1"/>
  <c r="AE194" i="15"/>
  <c r="E194" i="11" s="1"/>
  <c r="P29" i="19" s="1"/>
  <c r="AE198" i="23"/>
  <c r="H198" i="11" s="1"/>
  <c r="S33" i="19" s="1"/>
  <c r="AE195" i="14"/>
  <c r="D195" i="11" s="1"/>
  <c r="O30" i="19" s="1"/>
  <c r="AE190" i="16"/>
  <c r="F190" i="11" s="1"/>
  <c r="AE195" i="15"/>
  <c r="E195" i="11" s="1"/>
  <c r="P30" i="19" s="1"/>
  <c r="AE190" i="14"/>
  <c r="D190" i="11" s="1"/>
  <c r="J168" i="11"/>
  <c r="J163" i="11"/>
  <c r="AE198" i="15"/>
  <c r="E198" i="11" s="1"/>
  <c r="P33" i="19" s="1"/>
  <c r="AE186" i="14"/>
  <c r="D186" i="11" s="1"/>
  <c r="AE197" i="23"/>
  <c r="H197" i="11" s="1"/>
  <c r="S32" i="19" s="1"/>
  <c r="AE182" i="16"/>
  <c r="F182" i="11" s="1"/>
  <c r="AE188" i="15"/>
  <c r="E188" i="11" s="1"/>
  <c r="AE186" i="17"/>
  <c r="G186" i="11" s="1"/>
  <c r="B186" i="11"/>
  <c r="J175" i="11"/>
  <c r="P180" i="11"/>
  <c r="O179" i="11"/>
  <c r="L171" i="11"/>
  <c r="L45" i="24" s="1"/>
  <c r="P173" i="11"/>
  <c r="N170" i="11"/>
  <c r="N166" i="11"/>
  <c r="N162" i="11"/>
  <c r="P171" i="11"/>
  <c r="P45" i="24" s="1"/>
  <c r="P169" i="11"/>
  <c r="R13" i="19"/>
  <c r="G140" i="24"/>
  <c r="M181" i="11"/>
  <c r="P8" i="19"/>
  <c r="E135" i="24"/>
  <c r="P12" i="19"/>
  <c r="E139" i="24"/>
  <c r="C156" i="24"/>
  <c r="C50" i="24"/>
  <c r="O24" i="21"/>
  <c r="Q3" i="21"/>
  <c r="R14" i="19"/>
  <c r="G141" i="24"/>
  <c r="H137" i="24"/>
  <c r="S10" i="19"/>
  <c r="C133" i="24"/>
  <c r="N6" i="19"/>
  <c r="C45" i="24"/>
  <c r="M165" i="11"/>
  <c r="M159" i="11"/>
  <c r="M42" i="24" s="1"/>
  <c r="E41" i="24"/>
  <c r="M158" i="11"/>
  <c r="M164" i="11"/>
  <c r="M167" i="11"/>
  <c r="E120" i="24"/>
  <c r="M166" i="11"/>
  <c r="M160" i="11"/>
  <c r="M43" i="24" s="1"/>
  <c r="M169" i="11"/>
  <c r="M161" i="11"/>
  <c r="M168" i="11"/>
  <c r="M163" i="11"/>
  <c r="M170" i="11"/>
  <c r="M162" i="11"/>
  <c r="M173" i="11"/>
  <c r="E123" i="24"/>
  <c r="E197" i="24" s="1"/>
  <c r="Q5" i="19"/>
  <c r="F44" i="24"/>
  <c r="F132" i="24"/>
  <c r="D153" i="24"/>
  <c r="M177" i="11"/>
  <c r="M175" i="11"/>
  <c r="M174" i="11"/>
  <c r="E127" i="24"/>
  <c r="O197" i="24" s="1"/>
  <c r="M176" i="11"/>
  <c r="O11" i="19"/>
  <c r="D138" i="24"/>
  <c r="N9" i="19"/>
  <c r="C136" i="24"/>
  <c r="M179" i="11"/>
  <c r="E129" i="24"/>
  <c r="Q13" i="19"/>
  <c r="F140" i="24"/>
  <c r="E42" i="24"/>
  <c r="E121" i="24"/>
  <c r="M171" i="11"/>
  <c r="M45" i="24" s="1"/>
  <c r="G126" i="24"/>
  <c r="Q197" i="24" s="1"/>
  <c r="O176" i="11"/>
  <c r="O175" i="11"/>
  <c r="H158" i="24"/>
  <c r="H52" i="24"/>
  <c r="M24" i="8"/>
  <c r="O3" i="8"/>
  <c r="J159" i="24"/>
  <c r="J26" i="24"/>
  <c r="N120" i="24"/>
  <c r="N114" i="24"/>
  <c r="Q16" i="19"/>
  <c r="F143" i="24"/>
  <c r="N175" i="11"/>
  <c r="F125" i="24"/>
  <c r="R16" i="19"/>
  <c r="G143" i="24"/>
  <c r="O174" i="11"/>
  <c r="G124" i="24"/>
  <c r="P9" i="19"/>
  <c r="E136" i="24"/>
  <c r="O5" i="19"/>
  <c r="L181" i="11"/>
  <c r="D44" i="24"/>
  <c r="D132" i="24"/>
  <c r="S12" i="19"/>
  <c r="H139" i="24"/>
  <c r="N181" i="11"/>
  <c r="N180" i="11"/>
  <c r="F131" i="24"/>
  <c r="Z197" i="24" s="1"/>
  <c r="N10" i="19"/>
  <c r="C137" i="24"/>
  <c r="L162" i="11"/>
  <c r="L166" i="11"/>
  <c r="D41" i="24"/>
  <c r="L163" i="11"/>
  <c r="L167" i="11"/>
  <c r="L158" i="11"/>
  <c r="D120" i="24"/>
  <c r="D227" i="24" s="1"/>
  <c r="L159" i="11"/>
  <c r="L42" i="24" s="1"/>
  <c r="L160" i="11"/>
  <c r="L43" i="24" s="1"/>
  <c r="L164" i="11"/>
  <c r="L168" i="11"/>
  <c r="L161" i="11"/>
  <c r="L165" i="11"/>
  <c r="L169" i="11"/>
  <c r="L170" i="11"/>
  <c r="H142" i="24"/>
  <c r="S15" i="19"/>
  <c r="O13" i="19"/>
  <c r="D140" i="24"/>
  <c r="R10" i="19"/>
  <c r="G137" i="24"/>
  <c r="Q3" i="4"/>
  <c r="O24" i="4"/>
  <c r="L177" i="11"/>
  <c r="D127" i="24"/>
  <c r="G135" i="24"/>
  <c r="R8" i="19"/>
  <c r="G122" i="24"/>
  <c r="O172" i="11"/>
  <c r="O46" i="24" s="1"/>
  <c r="G43" i="24"/>
  <c r="C127" i="24"/>
  <c r="B141" i="24"/>
  <c r="M14" i="19"/>
  <c r="F136" i="24"/>
  <c r="Q9" i="19"/>
  <c r="B121" i="24"/>
  <c r="B42" i="24"/>
  <c r="J169" i="11"/>
  <c r="J171" i="11"/>
  <c r="J45" i="24" s="1"/>
  <c r="J170" i="11"/>
  <c r="A320" i="9"/>
  <c r="L104" i="24"/>
  <c r="L110" i="24"/>
  <c r="J166" i="11"/>
  <c r="AE198" i="16"/>
  <c r="F198" i="11" s="1"/>
  <c r="Q33" i="19" s="1"/>
  <c r="AE182" i="23"/>
  <c r="H182" i="11" s="1"/>
  <c r="AE190" i="15"/>
  <c r="E190" i="11" s="1"/>
  <c r="AE184" i="16"/>
  <c r="F184" i="11" s="1"/>
  <c r="J173" i="11"/>
  <c r="O178" i="11"/>
  <c r="J181" i="11"/>
  <c r="P170" i="11"/>
  <c r="AE188" i="17"/>
  <c r="G188" i="11" s="1"/>
  <c r="AE187" i="23"/>
  <c r="H187" i="11" s="1"/>
  <c r="AE189" i="14"/>
  <c r="D189" i="11" s="1"/>
  <c r="AE196" i="17"/>
  <c r="G196" i="11" s="1"/>
  <c r="R31" i="19" s="1"/>
  <c r="AE182" i="15"/>
  <c r="E182" i="11" s="1"/>
  <c r="AE186" i="23"/>
  <c r="H186" i="11" s="1"/>
  <c r="AE183" i="14"/>
  <c r="D183" i="11" s="1"/>
  <c r="AE200" i="23"/>
  <c r="H200" i="11" s="1"/>
  <c r="S35" i="19" s="1"/>
  <c r="AE183" i="15"/>
  <c r="E183" i="11" s="1"/>
  <c r="AE188" i="14"/>
  <c r="D188" i="11" s="1"/>
  <c r="AE188" i="13"/>
  <c r="C188" i="11" s="1"/>
  <c r="AE198" i="14"/>
  <c r="D198" i="11" s="1"/>
  <c r="O33" i="19" s="1"/>
  <c r="AE185" i="23"/>
  <c r="H185" i="11" s="1"/>
  <c r="AE194" i="16"/>
  <c r="F194" i="11" s="1"/>
  <c r="Q29" i="19" s="1"/>
  <c r="AE196" i="14"/>
  <c r="D196" i="11" s="1"/>
  <c r="O31" i="19" s="1"/>
  <c r="AE195" i="16"/>
  <c r="F195" i="11" s="1"/>
  <c r="Q30" i="19" s="1"/>
  <c r="AE200" i="14"/>
  <c r="D200" i="11" s="1"/>
  <c r="O35" i="19" s="1"/>
  <c r="P174" i="11"/>
  <c r="J174" i="11"/>
  <c r="N178" i="11"/>
  <c r="J161" i="11"/>
  <c r="L172" i="11"/>
  <c r="L46" i="24" s="1"/>
  <c r="N164" i="11"/>
  <c r="N165" i="11"/>
  <c r="N168" i="11"/>
  <c r="P166" i="11"/>
  <c r="P172" i="11"/>
  <c r="P46" i="24" s="1"/>
  <c r="W44" i="17"/>
  <c r="AA44" i="17"/>
  <c r="U44" i="17"/>
  <c r="Y44" i="17"/>
  <c r="AC44" i="17"/>
  <c r="V44" i="17"/>
  <c r="Z44" i="17"/>
  <c r="X44" i="17"/>
  <c r="AB44" i="17"/>
  <c r="U45" i="14"/>
  <c r="Y45" i="14"/>
  <c r="AC45" i="14"/>
  <c r="V45" i="14"/>
  <c r="Z45" i="14"/>
  <c r="AB45" i="14"/>
  <c r="W45" i="14"/>
  <c r="AA45" i="14"/>
  <c r="X45" i="14"/>
  <c r="L108" i="24"/>
  <c r="L102" i="24"/>
  <c r="U45" i="15"/>
  <c r="W45" i="15"/>
  <c r="Y45" i="15"/>
  <c r="AA45" i="15"/>
  <c r="AC45" i="15"/>
  <c r="X45" i="15"/>
  <c r="AB45" i="15"/>
  <c r="V45" i="15"/>
  <c r="Z45" i="15"/>
  <c r="I44" i="13"/>
  <c r="I44" i="14"/>
  <c r="AE46" i="12"/>
  <c r="B46" i="11" s="1"/>
  <c r="J58" i="11" s="1"/>
  <c r="AE46" i="16"/>
  <c r="F46" i="11" s="1"/>
  <c r="N58" i="11" s="1"/>
  <c r="AE46" i="13"/>
  <c r="C46" i="11" s="1"/>
  <c r="K58" i="11" s="1"/>
  <c r="AE46" i="23"/>
  <c r="H46" i="11" s="1"/>
  <c r="P58" i="11" s="1"/>
  <c r="AE45" i="23"/>
  <c r="H45" i="11" s="1"/>
  <c r="U45" i="17"/>
  <c r="Y45" i="17"/>
  <c r="W45" i="17"/>
  <c r="AA45" i="17"/>
  <c r="AC45" i="17"/>
  <c r="V45" i="17"/>
  <c r="Z45" i="17"/>
  <c r="X45" i="17"/>
  <c r="AB45" i="17"/>
  <c r="V45" i="13"/>
  <c r="Z45" i="13"/>
  <c r="U45" i="13"/>
  <c r="W45" i="13"/>
  <c r="Y45" i="13"/>
  <c r="AA45" i="13"/>
  <c r="X45" i="13"/>
  <c r="AB45" i="13"/>
  <c r="AC45" i="13"/>
  <c r="I54" i="10"/>
  <c r="I43" i="23" s="1"/>
  <c r="R55" i="10"/>
  <c r="AB45" i="16"/>
  <c r="W45" i="16"/>
  <c r="AA45" i="16"/>
  <c r="U45" i="16"/>
  <c r="Y45" i="16"/>
  <c r="AC45" i="16"/>
  <c r="X45" i="16"/>
  <c r="V45" i="16"/>
  <c r="Z45" i="16"/>
  <c r="X45" i="12"/>
  <c r="AB45" i="12"/>
  <c r="U45" i="12"/>
  <c r="Y45" i="12"/>
  <c r="AC45" i="12"/>
  <c r="V45" i="12"/>
  <c r="Z45" i="12"/>
  <c r="W45" i="12"/>
  <c r="AA45" i="12"/>
  <c r="I44" i="12"/>
  <c r="I44" i="15"/>
  <c r="I44" i="16"/>
  <c r="I44" i="23"/>
  <c r="AE46" i="17"/>
  <c r="G46" i="11" s="1"/>
  <c r="O58" i="11" s="1"/>
  <c r="AE46" i="15"/>
  <c r="E46" i="11" s="1"/>
  <c r="M58" i="11" s="1"/>
  <c r="AE46" i="14"/>
  <c r="D46" i="11" s="1"/>
  <c r="L58" i="11" s="1"/>
  <c r="S222" i="24"/>
  <c r="N222" i="24"/>
  <c r="Q222" i="24"/>
  <c r="R222" i="24"/>
  <c r="P222" i="24"/>
  <c r="O222" i="24"/>
  <c r="G166" i="24" l="1"/>
  <c r="G60" i="24"/>
  <c r="Z198" i="24"/>
  <c r="E166" i="24"/>
  <c r="C147" i="24"/>
  <c r="C60" i="24"/>
  <c r="B155" i="24"/>
  <c r="K108" i="24"/>
  <c r="A345" i="9"/>
  <c r="A363" i="9"/>
  <c r="A367" i="7"/>
  <c r="A349" i="7"/>
  <c r="C49" i="24"/>
  <c r="D198" i="24"/>
  <c r="A346" i="8"/>
  <c r="A364" i="8"/>
  <c r="A348" i="6"/>
  <c r="A366" i="6"/>
  <c r="A368" i="5"/>
  <c r="A350" i="5"/>
  <c r="P193" i="11"/>
  <c r="S21" i="19"/>
  <c r="P198" i="11"/>
  <c r="S22" i="19"/>
  <c r="P199" i="11"/>
  <c r="S25" i="19"/>
  <c r="P202" i="11"/>
  <c r="H151" i="24"/>
  <c r="S24" i="19"/>
  <c r="P201" i="11"/>
  <c r="S27" i="19"/>
  <c r="P204" i="11"/>
  <c r="S20" i="19"/>
  <c r="P197" i="11"/>
  <c r="P53" i="24" s="1"/>
  <c r="S19" i="19"/>
  <c r="P196" i="11"/>
  <c r="P52" i="24" s="1"/>
  <c r="S23" i="19"/>
  <c r="P200" i="11"/>
  <c r="P56" i="24" s="1"/>
  <c r="S26" i="19"/>
  <c r="P203" i="11"/>
  <c r="P194" i="11"/>
  <c r="P195" i="11"/>
  <c r="P51" i="24" s="1"/>
  <c r="P205" i="11"/>
  <c r="O186" i="11"/>
  <c r="O183" i="11"/>
  <c r="O48" i="24" s="1"/>
  <c r="O195" i="11"/>
  <c r="R20" i="19"/>
  <c r="O197" i="11"/>
  <c r="O53" i="24" s="1"/>
  <c r="R22" i="19"/>
  <c r="O199" i="11"/>
  <c r="O204" i="11"/>
  <c r="R27" i="19"/>
  <c r="G49" i="24"/>
  <c r="R19" i="19"/>
  <c r="O196" i="11"/>
  <c r="O52" i="24" s="1"/>
  <c r="R17" i="19"/>
  <c r="O194" i="11"/>
  <c r="O193" i="11"/>
  <c r="O200" i="11"/>
  <c r="R23" i="19"/>
  <c r="R21" i="19"/>
  <c r="O198" i="11"/>
  <c r="O54" i="24" s="1"/>
  <c r="O202" i="11"/>
  <c r="R25" i="19"/>
  <c r="R24" i="19"/>
  <c r="O201" i="11"/>
  <c r="O205" i="11"/>
  <c r="O61" i="24" s="1"/>
  <c r="O203" i="11"/>
  <c r="N196" i="11"/>
  <c r="Q19" i="19"/>
  <c r="Q25" i="19"/>
  <c r="N202" i="11"/>
  <c r="N198" i="11"/>
  <c r="Q21" i="19"/>
  <c r="N201" i="11"/>
  <c r="Q24" i="19"/>
  <c r="N199" i="11"/>
  <c r="Q22" i="19"/>
  <c r="F147" i="24"/>
  <c r="Q20" i="19"/>
  <c r="N197" i="11"/>
  <c r="Q27" i="19"/>
  <c r="N204" i="11"/>
  <c r="N194" i="11"/>
  <c r="N195" i="11"/>
  <c r="N51" i="24" s="1"/>
  <c r="N193" i="11"/>
  <c r="Q23" i="19"/>
  <c r="N200" i="11"/>
  <c r="Q26" i="19"/>
  <c r="N203" i="11"/>
  <c r="N205" i="11"/>
  <c r="E60" i="24"/>
  <c r="M195" i="11"/>
  <c r="P23" i="19"/>
  <c r="M200" i="11"/>
  <c r="P22" i="19"/>
  <c r="M199" i="11"/>
  <c r="M196" i="11"/>
  <c r="M52" i="24" s="1"/>
  <c r="P19" i="19"/>
  <c r="P27" i="19"/>
  <c r="P20" i="19"/>
  <c r="M197" i="11"/>
  <c r="M53" i="24" s="1"/>
  <c r="P28" i="19"/>
  <c r="E203" i="11"/>
  <c r="E59" i="24" s="1"/>
  <c r="E205" i="11"/>
  <c r="E61" i="24" s="1"/>
  <c r="M194" i="11"/>
  <c r="P25" i="19"/>
  <c r="M202" i="11"/>
  <c r="P24" i="19"/>
  <c r="M201" i="11"/>
  <c r="M57" i="24" s="1"/>
  <c r="P21" i="19"/>
  <c r="M198" i="11"/>
  <c r="M54" i="24" s="1"/>
  <c r="P26" i="19"/>
  <c r="M193" i="11"/>
  <c r="L193" i="11"/>
  <c r="O24" i="19"/>
  <c r="L201" i="11"/>
  <c r="O22" i="19"/>
  <c r="L199" i="11"/>
  <c r="O19" i="19"/>
  <c r="L196" i="11"/>
  <c r="L52" i="24" s="1"/>
  <c r="O20" i="19"/>
  <c r="L197" i="11"/>
  <c r="L204" i="11"/>
  <c r="O27" i="19"/>
  <c r="L195" i="11"/>
  <c r="L51" i="24" s="1"/>
  <c r="L200" i="11"/>
  <c r="O23" i="19"/>
  <c r="L198" i="11"/>
  <c r="O21" i="19"/>
  <c r="L202" i="11"/>
  <c r="O25" i="19"/>
  <c r="L194" i="11"/>
  <c r="L203" i="11"/>
  <c r="L205" i="11"/>
  <c r="C227" i="24"/>
  <c r="C166" i="24"/>
  <c r="K197" i="11"/>
  <c r="K53" i="24" s="1"/>
  <c r="N23" i="19"/>
  <c r="K200" i="11"/>
  <c r="K56" i="24" s="1"/>
  <c r="N27" i="19"/>
  <c r="K204" i="11"/>
  <c r="K60" i="24" s="1"/>
  <c r="N22" i="19"/>
  <c r="K199" i="11"/>
  <c r="K55" i="24" s="1"/>
  <c r="N26" i="19"/>
  <c r="K203" i="11"/>
  <c r="K59" i="24" s="1"/>
  <c r="K194" i="11"/>
  <c r="C55" i="24"/>
  <c r="N24" i="19"/>
  <c r="K201" i="11"/>
  <c r="K57" i="24" s="1"/>
  <c r="N21" i="19"/>
  <c r="K198" i="11"/>
  <c r="K54" i="24" s="1"/>
  <c r="N25" i="19"/>
  <c r="K202" i="11"/>
  <c r="K58" i="24" s="1"/>
  <c r="N19" i="19"/>
  <c r="K196" i="11"/>
  <c r="K52" i="24" s="1"/>
  <c r="K195" i="11"/>
  <c r="K51" i="24" s="1"/>
  <c r="K193" i="11"/>
  <c r="K205" i="11"/>
  <c r="K61" i="24" s="1"/>
  <c r="M19" i="19"/>
  <c r="J196" i="11"/>
  <c r="J52" i="24" s="1"/>
  <c r="M21" i="19"/>
  <c r="J198" i="11"/>
  <c r="J54" i="24" s="1"/>
  <c r="M22" i="19"/>
  <c r="J199" i="11"/>
  <c r="J55" i="24" s="1"/>
  <c r="M20" i="19"/>
  <c r="J197" i="11"/>
  <c r="M27" i="19"/>
  <c r="J204" i="11"/>
  <c r="J60" i="24" s="1"/>
  <c r="M26" i="19"/>
  <c r="J203" i="11"/>
  <c r="J195" i="11"/>
  <c r="M23" i="19"/>
  <c r="J200" i="11"/>
  <c r="M25" i="19"/>
  <c r="J202" i="11"/>
  <c r="M24" i="19"/>
  <c r="J201" i="11"/>
  <c r="M29" i="19"/>
  <c r="C18" i="18"/>
  <c r="J194" i="11"/>
  <c r="J193" i="11"/>
  <c r="J205" i="11"/>
  <c r="M109" i="24"/>
  <c r="M103" i="24"/>
  <c r="G47" i="24"/>
  <c r="V199" i="24"/>
  <c r="B50" i="24"/>
  <c r="Q3" i="5"/>
  <c r="O24" i="5"/>
  <c r="B227" i="24"/>
  <c r="V198" i="24"/>
  <c r="F228" i="24"/>
  <c r="K184" i="11"/>
  <c r="K49" i="24" s="1"/>
  <c r="M198" i="24"/>
  <c r="AB197" i="24"/>
  <c r="S223" i="24" s="1"/>
  <c r="M102" i="24"/>
  <c r="M108" i="24"/>
  <c r="E54" i="24"/>
  <c r="P55" i="24"/>
  <c r="G167" i="24"/>
  <c r="G61" i="24"/>
  <c r="G165" i="24"/>
  <c r="G59" i="24"/>
  <c r="F59" i="24"/>
  <c r="F165" i="24"/>
  <c r="D60" i="24"/>
  <c r="D166" i="24"/>
  <c r="D61" i="24"/>
  <c r="D167" i="24"/>
  <c r="H167" i="24"/>
  <c r="H61" i="24"/>
  <c r="D59" i="24"/>
  <c r="D165" i="24"/>
  <c r="O56" i="24"/>
  <c r="C154" i="24"/>
  <c r="B56" i="24"/>
  <c r="B57" i="24"/>
  <c r="B163" i="24"/>
  <c r="H60" i="24"/>
  <c r="H166" i="24"/>
  <c r="F61" i="24"/>
  <c r="F167" i="24"/>
  <c r="F166" i="24"/>
  <c r="F60" i="24"/>
  <c r="B59" i="24"/>
  <c r="B165" i="24"/>
  <c r="H165" i="24"/>
  <c r="H59" i="24"/>
  <c r="B60" i="24"/>
  <c r="B166" i="24"/>
  <c r="B61" i="24"/>
  <c r="B167" i="24"/>
  <c r="C61" i="24"/>
  <c r="C167" i="24"/>
  <c r="J61" i="24"/>
  <c r="G155" i="24"/>
  <c r="G198" i="24"/>
  <c r="E154" i="24"/>
  <c r="Y199" i="24" s="1"/>
  <c r="M192" i="11"/>
  <c r="L191" i="11"/>
  <c r="X208" i="11"/>
  <c r="K182" i="11"/>
  <c r="J51" i="24"/>
  <c r="D155" i="24"/>
  <c r="P192" i="11"/>
  <c r="N188" i="11"/>
  <c r="P188" i="11"/>
  <c r="N191" i="11"/>
  <c r="K186" i="11"/>
  <c r="J53" i="24"/>
  <c r="B147" i="24"/>
  <c r="F53" i="24"/>
  <c r="E146" i="24"/>
  <c r="L190" i="11"/>
  <c r="M188" i="11"/>
  <c r="K189" i="11"/>
  <c r="M223" i="24"/>
  <c r="O187" i="11"/>
  <c r="D228" i="24"/>
  <c r="E227" i="24"/>
  <c r="G227" i="24"/>
  <c r="H48" i="24"/>
  <c r="AB198" i="24"/>
  <c r="P187" i="11"/>
  <c r="M191" i="11"/>
  <c r="K185" i="11"/>
  <c r="K187" i="11"/>
  <c r="D154" i="24"/>
  <c r="X199" i="24" s="1"/>
  <c r="M189" i="11"/>
  <c r="M190" i="11"/>
  <c r="P184" i="11"/>
  <c r="P49" i="24" s="1"/>
  <c r="N189" i="11"/>
  <c r="J187" i="11"/>
  <c r="O185" i="11"/>
  <c r="O51" i="24"/>
  <c r="G157" i="24"/>
  <c r="W198" i="24"/>
  <c r="G146" i="24"/>
  <c r="E159" i="24"/>
  <c r="E149" i="24"/>
  <c r="E199" i="24" s="1"/>
  <c r="N190" i="11"/>
  <c r="L188" i="11"/>
  <c r="H154" i="24"/>
  <c r="G154" i="24"/>
  <c r="P189" i="11"/>
  <c r="L189" i="11"/>
  <c r="O188" i="11"/>
  <c r="J188" i="11"/>
  <c r="J192" i="11"/>
  <c r="J191" i="11"/>
  <c r="S18" i="19"/>
  <c r="G228" i="24"/>
  <c r="P190" i="11"/>
  <c r="Y197" i="24"/>
  <c r="C149" i="24"/>
  <c r="B228" i="24"/>
  <c r="G51" i="24"/>
  <c r="O184" i="11"/>
  <c r="O49" i="24" s="1"/>
  <c r="E53" i="24"/>
  <c r="O189" i="11"/>
  <c r="O192" i="11"/>
  <c r="O191" i="11"/>
  <c r="K183" i="11"/>
  <c r="K48" i="24" s="1"/>
  <c r="L192" i="11"/>
  <c r="K188" i="11"/>
  <c r="J190" i="11"/>
  <c r="J189" i="11"/>
  <c r="P191" i="11"/>
  <c r="O190" i="11"/>
  <c r="F154" i="24"/>
  <c r="H155" i="24"/>
  <c r="F155" i="24"/>
  <c r="N192" i="11"/>
  <c r="C155" i="24"/>
  <c r="K191" i="11"/>
  <c r="K190" i="11"/>
  <c r="K192" i="11"/>
  <c r="M197" i="24"/>
  <c r="C198" i="24"/>
  <c r="J182" i="11"/>
  <c r="J47" i="24" s="1"/>
  <c r="B198" i="24"/>
  <c r="D18" i="18"/>
  <c r="R208" i="11"/>
  <c r="L198" i="24"/>
  <c r="E160" i="24"/>
  <c r="E156" i="24"/>
  <c r="E50" i="24"/>
  <c r="W209" i="11"/>
  <c r="O44" i="24"/>
  <c r="S209" i="11"/>
  <c r="K44" i="24"/>
  <c r="A335" i="21"/>
  <c r="A354" i="21" s="1"/>
  <c r="D49" i="24"/>
  <c r="D146" i="24"/>
  <c r="F149" i="24"/>
  <c r="B49" i="24"/>
  <c r="B146" i="24"/>
  <c r="H147" i="24"/>
  <c r="C157" i="24"/>
  <c r="C51" i="24"/>
  <c r="O18" i="19"/>
  <c r="D48" i="24"/>
  <c r="D145" i="24"/>
  <c r="D151" i="24"/>
  <c r="E152" i="24"/>
  <c r="Q24" i="4"/>
  <c r="S3" i="4"/>
  <c r="M41" i="24"/>
  <c r="U208" i="11"/>
  <c r="Q24" i="21"/>
  <c r="S3" i="21"/>
  <c r="B158" i="24"/>
  <c r="B52" i="24"/>
  <c r="N182" i="11"/>
  <c r="N185" i="11"/>
  <c r="N187" i="11"/>
  <c r="F47" i="24"/>
  <c r="N184" i="11"/>
  <c r="N49" i="24" s="1"/>
  <c r="N186" i="11"/>
  <c r="N183" i="11"/>
  <c r="N48" i="24" s="1"/>
  <c r="F144" i="24"/>
  <c r="Q17" i="19"/>
  <c r="F152" i="24"/>
  <c r="O17" i="19"/>
  <c r="D47" i="24"/>
  <c r="D144" i="24"/>
  <c r="R18" i="19"/>
  <c r="G48" i="24"/>
  <c r="G145" i="24"/>
  <c r="C17" i="18"/>
  <c r="D17" i="18" s="1"/>
  <c r="B144" i="24"/>
  <c r="M17" i="19"/>
  <c r="B47" i="24"/>
  <c r="H152" i="24"/>
  <c r="W208" i="11"/>
  <c r="O41" i="24"/>
  <c r="N103" i="24"/>
  <c r="N109" i="24"/>
  <c r="D149" i="24"/>
  <c r="B149" i="24"/>
  <c r="N18" i="19"/>
  <c r="C48" i="24"/>
  <c r="C145" i="24"/>
  <c r="D147" i="24"/>
  <c r="G159" i="24"/>
  <c r="G53" i="24"/>
  <c r="M18" i="19"/>
  <c r="B48" i="24"/>
  <c r="B145" i="24"/>
  <c r="C158" i="24"/>
  <c r="C52" i="24"/>
  <c r="G152" i="24"/>
  <c r="K109" i="24"/>
  <c r="K103" i="24"/>
  <c r="H228" i="24"/>
  <c r="I43" i="12"/>
  <c r="M184" i="11"/>
  <c r="M49" i="24" s="1"/>
  <c r="V208" i="11"/>
  <c r="M183" i="11"/>
  <c r="M48" i="24" s="1"/>
  <c r="N197" i="24"/>
  <c r="C228" i="24"/>
  <c r="Y198" i="24"/>
  <c r="F197" i="24"/>
  <c r="Q223" i="24" s="1"/>
  <c r="J185" i="11"/>
  <c r="L187" i="11"/>
  <c r="L185" i="11"/>
  <c r="D150" i="24"/>
  <c r="G150" i="24"/>
  <c r="B161" i="24"/>
  <c r="B55" i="24"/>
  <c r="E150" i="24"/>
  <c r="E157" i="24"/>
  <c r="E51" i="24"/>
  <c r="N17" i="19"/>
  <c r="C47" i="24"/>
  <c r="C144" i="24"/>
  <c r="B150" i="24"/>
  <c r="C161" i="24"/>
  <c r="D159" i="24"/>
  <c r="D53" i="24"/>
  <c r="D158" i="24"/>
  <c r="D52" i="24"/>
  <c r="C150" i="24"/>
  <c r="P18" i="19"/>
  <c r="E48" i="24"/>
  <c r="E145" i="24"/>
  <c r="M51" i="24"/>
  <c r="P17" i="19"/>
  <c r="E144" i="24"/>
  <c r="E47" i="24"/>
  <c r="M187" i="11"/>
  <c r="H149" i="24"/>
  <c r="P44" i="24"/>
  <c r="X209" i="11"/>
  <c r="F49" i="24"/>
  <c r="F146" i="24"/>
  <c r="N52" i="24"/>
  <c r="F160" i="24"/>
  <c r="F54" i="24"/>
  <c r="T208" i="11"/>
  <c r="L41" i="24"/>
  <c r="M44" i="24"/>
  <c r="U209" i="11"/>
  <c r="N44" i="24"/>
  <c r="V209" i="11"/>
  <c r="G148" i="24"/>
  <c r="D148" i="24"/>
  <c r="B162" i="24"/>
  <c r="D152" i="24"/>
  <c r="F148" i="24"/>
  <c r="Q24" i="9"/>
  <c r="S3" i="9"/>
  <c r="K41" i="24"/>
  <c r="S208" i="11"/>
  <c r="Q18" i="19"/>
  <c r="F48" i="24"/>
  <c r="F145" i="24"/>
  <c r="H156" i="24"/>
  <c r="H50" i="24"/>
  <c r="F151" i="24"/>
  <c r="B160" i="24"/>
  <c r="B54" i="24"/>
  <c r="L186" i="11"/>
  <c r="L184" i="11"/>
  <c r="L49" i="24" s="1"/>
  <c r="E198" i="24"/>
  <c r="L183" i="11"/>
  <c r="G197" i="24"/>
  <c r="J186" i="11"/>
  <c r="F198" i="24"/>
  <c r="R198" i="24"/>
  <c r="O198" i="24"/>
  <c r="J183" i="11"/>
  <c r="J48" i="24" s="1"/>
  <c r="X198" i="24"/>
  <c r="F156" i="24"/>
  <c r="F50" i="24"/>
  <c r="G158" i="24"/>
  <c r="G52" i="24"/>
  <c r="J44" i="24"/>
  <c r="R209" i="11"/>
  <c r="C160" i="24"/>
  <c r="C54" i="24"/>
  <c r="N102" i="24"/>
  <c r="N108" i="24"/>
  <c r="F158" i="24"/>
  <c r="F52" i="24"/>
  <c r="C148" i="24"/>
  <c r="C199" i="24" s="1"/>
  <c r="F157" i="24"/>
  <c r="F51" i="24"/>
  <c r="D160" i="24"/>
  <c r="D54" i="24"/>
  <c r="H148" i="24"/>
  <c r="B157" i="24"/>
  <c r="B51" i="24"/>
  <c r="H47" i="24"/>
  <c r="H144" i="24"/>
  <c r="S17" i="19"/>
  <c r="P186" i="11"/>
  <c r="P183" i="11"/>
  <c r="P48" i="24" s="1"/>
  <c r="P185" i="11"/>
  <c r="A321" i="9"/>
  <c r="T209" i="11"/>
  <c r="L44" i="24"/>
  <c r="O24" i="8"/>
  <c r="Q3" i="8"/>
  <c r="B148" i="24"/>
  <c r="B199" i="24" s="1"/>
  <c r="H159" i="24"/>
  <c r="H53" i="24"/>
  <c r="D157" i="24"/>
  <c r="D51" i="24"/>
  <c r="C151" i="24"/>
  <c r="G147" i="24"/>
  <c r="F150" i="24"/>
  <c r="B151" i="24"/>
  <c r="G156" i="24"/>
  <c r="G50" i="24"/>
  <c r="C53" i="24"/>
  <c r="C159" i="24"/>
  <c r="H157" i="24"/>
  <c r="H51" i="24"/>
  <c r="E158" i="24"/>
  <c r="E52" i="24"/>
  <c r="B159" i="24"/>
  <c r="B53" i="24"/>
  <c r="H146" i="24"/>
  <c r="H49" i="24"/>
  <c r="C152" i="24"/>
  <c r="S3" i="7"/>
  <c r="Q24" i="7"/>
  <c r="K104" i="24"/>
  <c r="K110" i="24"/>
  <c r="O47" i="24"/>
  <c r="N198" i="24"/>
  <c r="AA198" i="24"/>
  <c r="M185" i="11"/>
  <c r="M186" i="11"/>
  <c r="P182" i="11"/>
  <c r="H198" i="24"/>
  <c r="P198" i="24"/>
  <c r="Q198" i="24"/>
  <c r="X197" i="24"/>
  <c r="J184" i="11"/>
  <c r="J49" i="24" s="1"/>
  <c r="M182" i="11"/>
  <c r="I43" i="15"/>
  <c r="AA43" i="15" s="1"/>
  <c r="W43" i="23"/>
  <c r="AA43" i="23"/>
  <c r="U43" i="23"/>
  <c r="Y43" i="23"/>
  <c r="X43" i="23"/>
  <c r="AB43" i="23"/>
  <c r="AC43" i="23"/>
  <c r="V43" i="23"/>
  <c r="Z43" i="23"/>
  <c r="M95" i="24"/>
  <c r="M101" i="24"/>
  <c r="W44" i="23"/>
  <c r="AA44" i="23"/>
  <c r="U44" i="23"/>
  <c r="Y44" i="23"/>
  <c r="AC44" i="23"/>
  <c r="X44" i="23"/>
  <c r="AB44" i="23"/>
  <c r="V44" i="23"/>
  <c r="Z44" i="23"/>
  <c r="U44" i="15"/>
  <c r="W44" i="15"/>
  <c r="Y44" i="15"/>
  <c r="AA44" i="15"/>
  <c r="X44" i="15"/>
  <c r="AB44" i="15"/>
  <c r="AC44" i="15"/>
  <c r="V44" i="15"/>
  <c r="Z44" i="15"/>
  <c r="X43" i="12"/>
  <c r="AB43" i="12"/>
  <c r="U43" i="12"/>
  <c r="Y43" i="12"/>
  <c r="AC43" i="12"/>
  <c r="V43" i="12"/>
  <c r="Z43" i="12"/>
  <c r="W43" i="12"/>
  <c r="AA43" i="12"/>
  <c r="X43" i="15"/>
  <c r="P101" i="24"/>
  <c r="P95" i="24"/>
  <c r="N95" i="24"/>
  <c r="N101" i="24"/>
  <c r="U44" i="14"/>
  <c r="Y44" i="14"/>
  <c r="AC44" i="14"/>
  <c r="X44" i="14"/>
  <c r="AB44" i="14"/>
  <c r="W44" i="14"/>
  <c r="AA44" i="14"/>
  <c r="V44" i="14"/>
  <c r="Z44" i="14"/>
  <c r="AE45" i="12"/>
  <c r="B45" i="11" s="1"/>
  <c r="J57" i="11" s="1"/>
  <c r="AE45" i="16"/>
  <c r="F45" i="11" s="1"/>
  <c r="N57" i="11" s="1"/>
  <c r="I43" i="16"/>
  <c r="AE45" i="17"/>
  <c r="G45" i="11" s="1"/>
  <c r="O57" i="11" s="1"/>
  <c r="AE45" i="15"/>
  <c r="E45" i="11" s="1"/>
  <c r="M57" i="11" s="1"/>
  <c r="AE44" i="17"/>
  <c r="G44" i="11" s="1"/>
  <c r="L95" i="24"/>
  <c r="L101" i="24"/>
  <c r="O95" i="24"/>
  <c r="O101" i="24"/>
  <c r="AB44" i="16"/>
  <c r="W44" i="16"/>
  <c r="AA44" i="16"/>
  <c r="U44" i="16"/>
  <c r="Y44" i="16"/>
  <c r="AC44" i="16"/>
  <c r="V44" i="16"/>
  <c r="Z44" i="16"/>
  <c r="X44" i="16"/>
  <c r="X44" i="12"/>
  <c r="AB44" i="12"/>
  <c r="W44" i="12"/>
  <c r="AA44" i="12"/>
  <c r="V44" i="12"/>
  <c r="Z44" i="12"/>
  <c r="U44" i="12"/>
  <c r="Y44" i="12"/>
  <c r="AC44" i="12"/>
  <c r="R54" i="10"/>
  <c r="I53" i="10"/>
  <c r="I42" i="17" s="1"/>
  <c r="K95" i="24"/>
  <c r="K101" i="24"/>
  <c r="J101" i="24"/>
  <c r="J95" i="24"/>
  <c r="V44" i="13"/>
  <c r="Z44" i="13"/>
  <c r="X44" i="13"/>
  <c r="AB44" i="13"/>
  <c r="U44" i="13"/>
  <c r="W44" i="13"/>
  <c r="Y44" i="13"/>
  <c r="AA44" i="13"/>
  <c r="AC44" i="13"/>
  <c r="I43" i="13"/>
  <c r="I43" i="14"/>
  <c r="I43" i="17"/>
  <c r="AE45" i="13"/>
  <c r="C45" i="11" s="1"/>
  <c r="K57" i="11" s="1"/>
  <c r="P57" i="11"/>
  <c r="AE45" i="14"/>
  <c r="D45" i="11" s="1"/>
  <c r="L57" i="11" s="1"/>
  <c r="R199" i="24" l="1"/>
  <c r="M203" i="11"/>
  <c r="N223" i="24"/>
  <c r="W199" i="24"/>
  <c r="A367" i="6"/>
  <c r="A349" i="6"/>
  <c r="A346" i="9"/>
  <c r="A364" i="9"/>
  <c r="W200" i="24"/>
  <c r="A351" i="5"/>
  <c r="A370" i="5" s="1"/>
  <c r="A369" i="5"/>
  <c r="A350" i="7"/>
  <c r="A369" i="7" s="1"/>
  <c r="A368" i="7"/>
  <c r="A347" i="8"/>
  <c r="A365" i="8"/>
  <c r="G199" i="24"/>
  <c r="G229" i="24"/>
  <c r="Z199" i="24"/>
  <c r="E167" i="24"/>
  <c r="P38" i="19"/>
  <c r="E165" i="24"/>
  <c r="M205" i="11"/>
  <c r="M61" i="24" s="1"/>
  <c r="M204" i="11"/>
  <c r="M60" i="24" s="1"/>
  <c r="L200" i="24"/>
  <c r="AA200" i="24"/>
  <c r="W43" i="15"/>
  <c r="N224" i="24"/>
  <c r="S211" i="11"/>
  <c r="AB199" i="24"/>
  <c r="L53" i="24"/>
  <c r="M59" i="24"/>
  <c r="P54" i="24"/>
  <c r="AB200" i="24"/>
  <c r="X200" i="24"/>
  <c r="Z200" i="24"/>
  <c r="AA199" i="24"/>
  <c r="R223" i="24"/>
  <c r="N53" i="24"/>
  <c r="P59" i="24"/>
  <c r="O57" i="24"/>
  <c r="P58" i="24"/>
  <c r="V200" i="24"/>
  <c r="S3" i="5"/>
  <c r="Q24" i="5"/>
  <c r="F55" i="24"/>
  <c r="F161" i="24"/>
  <c r="E161" i="24"/>
  <c r="E55" i="24"/>
  <c r="D57" i="24"/>
  <c r="D163" i="24"/>
  <c r="G163" i="24"/>
  <c r="G57" i="24"/>
  <c r="G161" i="24"/>
  <c r="G55" i="24"/>
  <c r="G54" i="24"/>
  <c r="G160" i="24"/>
  <c r="G56" i="24"/>
  <c r="G162" i="24"/>
  <c r="F162" i="24"/>
  <c r="F56" i="24"/>
  <c r="H56" i="24"/>
  <c r="H162" i="24"/>
  <c r="D56" i="24"/>
  <c r="D162" i="24"/>
  <c r="H163" i="24"/>
  <c r="H57" i="24"/>
  <c r="E56" i="24"/>
  <c r="E162" i="24"/>
  <c r="F57" i="24"/>
  <c r="F163" i="24"/>
  <c r="E163" i="24"/>
  <c r="E57" i="24"/>
  <c r="H161" i="24"/>
  <c r="H55" i="24"/>
  <c r="D55" i="24"/>
  <c r="D161" i="24"/>
  <c r="H54" i="24"/>
  <c r="H160" i="24"/>
  <c r="E200" i="24"/>
  <c r="L54" i="24"/>
  <c r="L61" i="24"/>
  <c r="L60" i="24"/>
  <c r="N59" i="24"/>
  <c r="J57" i="24"/>
  <c r="P57" i="24"/>
  <c r="O58" i="24"/>
  <c r="N55" i="24"/>
  <c r="J56" i="24"/>
  <c r="N58" i="24"/>
  <c r="M56" i="24"/>
  <c r="M58" i="24"/>
  <c r="L57" i="24"/>
  <c r="N61" i="24"/>
  <c r="P61" i="24"/>
  <c r="N60" i="24"/>
  <c r="J58" i="24"/>
  <c r="O60" i="24"/>
  <c r="P60" i="24"/>
  <c r="L59" i="24"/>
  <c r="N57" i="24"/>
  <c r="L55" i="24"/>
  <c r="L56" i="24"/>
  <c r="O59" i="24"/>
  <c r="J59" i="24"/>
  <c r="M55" i="24"/>
  <c r="O55" i="24"/>
  <c r="N56" i="24"/>
  <c r="N54" i="24"/>
  <c r="L58" i="24"/>
  <c r="D229" i="24"/>
  <c r="P224" i="24"/>
  <c r="O223" i="24"/>
  <c r="D199" i="24"/>
  <c r="R224" i="24"/>
  <c r="O224" i="24"/>
  <c r="H230" i="24"/>
  <c r="F199" i="24"/>
  <c r="F159" i="24"/>
  <c r="S224" i="24"/>
  <c r="T211" i="11"/>
  <c r="D156" i="24"/>
  <c r="D230" i="24" s="1"/>
  <c r="D50" i="24"/>
  <c r="P223" i="24"/>
  <c r="B230" i="24"/>
  <c r="C200" i="24"/>
  <c r="W210" i="11"/>
  <c r="M224" i="24"/>
  <c r="S3" i="8"/>
  <c r="Q24" i="8"/>
  <c r="P47" i="24"/>
  <c r="X210" i="11"/>
  <c r="P50" i="24"/>
  <c r="K50" i="24"/>
  <c r="S24" i="4"/>
  <c r="U3" i="4"/>
  <c r="W3" i="4" s="1"/>
  <c r="W24" i="4" s="1"/>
  <c r="Z43" i="15"/>
  <c r="AC43" i="15"/>
  <c r="U43" i="15"/>
  <c r="B200" i="24"/>
  <c r="R210" i="11"/>
  <c r="C229" i="24"/>
  <c r="O199" i="24"/>
  <c r="Q199" i="24"/>
  <c r="C230" i="24"/>
  <c r="H199" i="24"/>
  <c r="M50" i="24"/>
  <c r="J50" i="24"/>
  <c r="N50" i="24"/>
  <c r="A322" i="9"/>
  <c r="S210" i="11"/>
  <c r="K47" i="24"/>
  <c r="S24" i="9"/>
  <c r="U3" i="9"/>
  <c r="W3" i="9" s="1"/>
  <c r="W24" i="9" s="1"/>
  <c r="N47" i="24"/>
  <c r="V210" i="11"/>
  <c r="U3" i="21"/>
  <c r="W3" i="21" s="1"/>
  <c r="W24" i="21" s="1"/>
  <c r="S24" i="21"/>
  <c r="K311" i="21" s="1"/>
  <c r="A336" i="21"/>
  <c r="A355" i="21" s="1"/>
  <c r="N199" i="24"/>
  <c r="I42" i="14"/>
  <c r="U42" i="14" s="1"/>
  <c r="AB43" i="15"/>
  <c r="Y43" i="15"/>
  <c r="G230" i="24"/>
  <c r="H229" i="24"/>
  <c r="F230" i="24"/>
  <c r="E229" i="24"/>
  <c r="M47" i="24"/>
  <c r="U210" i="11"/>
  <c r="U3" i="7"/>
  <c r="W3" i="7" s="1"/>
  <c r="W24" i="7" s="1"/>
  <c r="S24" i="7"/>
  <c r="O50" i="24"/>
  <c r="L48" i="24"/>
  <c r="T210" i="11"/>
  <c r="O56" i="11"/>
  <c r="O93" i="24" s="1"/>
  <c r="V43" i="15"/>
  <c r="P199" i="24"/>
  <c r="Q224" i="24"/>
  <c r="M199" i="24"/>
  <c r="D200" i="24"/>
  <c r="L199" i="24"/>
  <c r="B229" i="24"/>
  <c r="M200" i="24"/>
  <c r="F229" i="24"/>
  <c r="E230" i="24"/>
  <c r="I42" i="13"/>
  <c r="X42" i="13" s="1"/>
  <c r="L94" i="24"/>
  <c r="L100" i="24"/>
  <c r="P94" i="24"/>
  <c r="P100" i="24"/>
  <c r="W43" i="17"/>
  <c r="AA43" i="17"/>
  <c r="U43" i="17"/>
  <c r="Y43" i="17"/>
  <c r="V43" i="17"/>
  <c r="Z43" i="17"/>
  <c r="AC43" i="17"/>
  <c r="X43" i="17"/>
  <c r="AB43" i="17"/>
  <c r="V43" i="13"/>
  <c r="Z43" i="13"/>
  <c r="U43" i="13"/>
  <c r="W43" i="13"/>
  <c r="Y43" i="13"/>
  <c r="AA43" i="13"/>
  <c r="X43" i="13"/>
  <c r="AB43" i="13"/>
  <c r="AC43" i="13"/>
  <c r="I52" i="10"/>
  <c r="I41" i="23" s="1"/>
  <c r="R53" i="10"/>
  <c r="M100" i="24"/>
  <c r="M94" i="24"/>
  <c r="AB43" i="16"/>
  <c r="W43" i="16"/>
  <c r="AA43" i="16"/>
  <c r="U43" i="16"/>
  <c r="Y43" i="16"/>
  <c r="AC43" i="16"/>
  <c r="X43" i="16"/>
  <c r="V43" i="16"/>
  <c r="Z43" i="16"/>
  <c r="J100" i="24"/>
  <c r="J94" i="24"/>
  <c r="I42" i="12"/>
  <c r="I42" i="15"/>
  <c r="I42" i="16"/>
  <c r="I42" i="23"/>
  <c r="AE44" i="15"/>
  <c r="E44" i="11" s="1"/>
  <c r="M56" i="11" s="1"/>
  <c r="AE43" i="23"/>
  <c r="H43" i="11" s="1"/>
  <c r="K100" i="24"/>
  <c r="K94" i="24"/>
  <c r="U43" i="14"/>
  <c r="Y43" i="14"/>
  <c r="AC43" i="14"/>
  <c r="V43" i="14"/>
  <c r="Z43" i="14"/>
  <c r="AB43" i="14"/>
  <c r="W43" i="14"/>
  <c r="AA43" i="14"/>
  <c r="X43" i="14"/>
  <c r="U42" i="13"/>
  <c r="U42" i="17"/>
  <c r="Y42" i="17"/>
  <c r="W42" i="17"/>
  <c r="AA42" i="17"/>
  <c r="V42" i="17"/>
  <c r="Z42" i="17"/>
  <c r="AC42" i="17"/>
  <c r="X42" i="17"/>
  <c r="AB42" i="17"/>
  <c r="O94" i="24"/>
  <c r="O100" i="24"/>
  <c r="N94" i="24"/>
  <c r="N100" i="24"/>
  <c r="AE44" i="13"/>
  <c r="C44" i="11" s="1"/>
  <c r="K56" i="11" s="1"/>
  <c r="AE44" i="12"/>
  <c r="B44" i="11" s="1"/>
  <c r="J56" i="11" s="1"/>
  <c r="AE44" i="16"/>
  <c r="F44" i="11" s="1"/>
  <c r="N56" i="11" s="1"/>
  <c r="AE44" i="14"/>
  <c r="D44" i="11" s="1"/>
  <c r="L56" i="11" s="1"/>
  <c r="AE43" i="12"/>
  <c r="B43" i="11" s="1"/>
  <c r="AE44" i="23"/>
  <c r="H44" i="11" s="1"/>
  <c r="P56" i="11" s="1"/>
  <c r="H200" i="24" l="1"/>
  <c r="R225" i="24"/>
  <c r="Y200" i="24"/>
  <c r="AA42" i="14"/>
  <c r="A347" i="9"/>
  <c r="A366" i="9" s="1"/>
  <c r="A365" i="9"/>
  <c r="G200" i="24"/>
  <c r="A348" i="8"/>
  <c r="A366" i="8"/>
  <c r="A350" i="6"/>
  <c r="A369" i="6" s="1"/>
  <c r="A368" i="6"/>
  <c r="R200" i="24"/>
  <c r="P200" i="24"/>
  <c r="N200" i="24"/>
  <c r="O226" i="24" s="1"/>
  <c r="Q200" i="24"/>
  <c r="M226" i="24"/>
  <c r="S24" i="5"/>
  <c r="U3" i="5"/>
  <c r="W3" i="5" s="1"/>
  <c r="W24" i="5" s="1"/>
  <c r="V42" i="13"/>
  <c r="O99" i="24"/>
  <c r="AC42" i="14"/>
  <c r="X211" i="11"/>
  <c r="R211" i="11"/>
  <c r="AC42" i="13"/>
  <c r="L50" i="24"/>
  <c r="F200" i="24"/>
  <c r="O200" i="24"/>
  <c r="P226" i="24" s="1"/>
  <c r="V211" i="11"/>
  <c r="W211" i="11"/>
  <c r="U211" i="11"/>
  <c r="P225" i="24"/>
  <c r="AE43" i="15"/>
  <c r="E43" i="11" s="1"/>
  <c r="M55" i="11" s="1"/>
  <c r="M92" i="24" s="1"/>
  <c r="AA42" i="13"/>
  <c r="AB42" i="13"/>
  <c r="W42" i="13"/>
  <c r="Z42" i="13"/>
  <c r="Y42" i="13"/>
  <c r="N226" i="24"/>
  <c r="Q225" i="24"/>
  <c r="O225" i="24"/>
  <c r="N225" i="24"/>
  <c r="S225" i="24"/>
  <c r="M225" i="24"/>
  <c r="A323" i="9"/>
  <c r="W42" i="14"/>
  <c r="Y42" i="14"/>
  <c r="U3" i="8"/>
  <c r="W3" i="8" s="1"/>
  <c r="W24" i="8" s="1"/>
  <c r="S24" i="8"/>
  <c r="V42" i="14"/>
  <c r="X42" i="14"/>
  <c r="R226" i="24"/>
  <c r="A337" i="21"/>
  <c r="A356" i="21" s="1"/>
  <c r="Z42" i="14"/>
  <c r="AB42" i="14"/>
  <c r="I41" i="12"/>
  <c r="U41" i="12" s="1"/>
  <c r="I41" i="16"/>
  <c r="U41" i="16" s="1"/>
  <c r="I41" i="15"/>
  <c r="AA41" i="15" s="1"/>
  <c r="P93" i="24"/>
  <c r="P99" i="24"/>
  <c r="L99" i="24"/>
  <c r="L93" i="24"/>
  <c r="J93" i="24"/>
  <c r="J99" i="24"/>
  <c r="AB42" i="16"/>
  <c r="W42" i="16"/>
  <c r="AA42" i="16"/>
  <c r="U42" i="16"/>
  <c r="Y42" i="16"/>
  <c r="AC42" i="16"/>
  <c r="V42" i="16"/>
  <c r="Z42" i="16"/>
  <c r="X42" i="16"/>
  <c r="X42" i="12"/>
  <c r="AB42" i="12"/>
  <c r="W42" i="12"/>
  <c r="AA42" i="12"/>
  <c r="V42" i="12"/>
  <c r="Z42" i="12"/>
  <c r="U42" i="12"/>
  <c r="Y42" i="12"/>
  <c r="AC42" i="12"/>
  <c r="X41" i="12"/>
  <c r="AB41" i="12"/>
  <c r="AC41" i="12"/>
  <c r="V41" i="12"/>
  <c r="AA41" i="12"/>
  <c r="W41" i="15"/>
  <c r="X41" i="15"/>
  <c r="U41" i="23"/>
  <c r="Y41" i="23"/>
  <c r="W41" i="23"/>
  <c r="AA41" i="23"/>
  <c r="AC41" i="23"/>
  <c r="X41" i="23"/>
  <c r="AB41" i="23"/>
  <c r="V41" i="23"/>
  <c r="Z41" i="23"/>
  <c r="N99" i="24"/>
  <c r="N93" i="24"/>
  <c r="K99" i="24"/>
  <c r="K93" i="24"/>
  <c r="M99" i="24"/>
  <c r="M93" i="24"/>
  <c r="U42" i="23"/>
  <c r="Y42" i="23"/>
  <c r="W42" i="23"/>
  <c r="AA42" i="23"/>
  <c r="X42" i="23"/>
  <c r="AB42" i="23"/>
  <c r="AC42" i="23"/>
  <c r="V42" i="23"/>
  <c r="Z42" i="23"/>
  <c r="U42" i="15"/>
  <c r="W42" i="15"/>
  <c r="Y42" i="15"/>
  <c r="AA42" i="15"/>
  <c r="X42" i="15"/>
  <c r="AB42" i="15"/>
  <c r="AC42" i="15"/>
  <c r="V42" i="15"/>
  <c r="Z42" i="15"/>
  <c r="R52" i="10"/>
  <c r="I51" i="10"/>
  <c r="I40" i="14" s="1"/>
  <c r="AE42" i="17"/>
  <c r="G42" i="11" s="1"/>
  <c r="P55" i="11"/>
  <c r="AE43" i="16"/>
  <c r="F43" i="11" s="1"/>
  <c r="N55" i="11" s="1"/>
  <c r="AE43" i="17"/>
  <c r="G43" i="11" s="1"/>
  <c r="O55" i="11" s="1"/>
  <c r="J55" i="11"/>
  <c r="AE43" i="14"/>
  <c r="D43" i="11" s="1"/>
  <c r="L55" i="11" s="1"/>
  <c r="I41" i="13"/>
  <c r="I41" i="14"/>
  <c r="I41" i="17"/>
  <c r="AE43" i="13"/>
  <c r="C43" i="11" s="1"/>
  <c r="K55" i="11" s="1"/>
  <c r="S226" i="24" l="1"/>
  <c r="Q226" i="24"/>
  <c r="AA41" i="16"/>
  <c r="X41" i="16"/>
  <c r="A349" i="8"/>
  <c r="A367" i="8"/>
  <c r="AC41" i="16"/>
  <c r="W41" i="16"/>
  <c r="Z41" i="16"/>
  <c r="Y41" i="16"/>
  <c r="AB41" i="16"/>
  <c r="W41" i="12"/>
  <c r="Y41" i="12"/>
  <c r="AE41" i="12" s="1"/>
  <c r="B41" i="11" s="1"/>
  <c r="V41" i="16"/>
  <c r="Z41" i="12"/>
  <c r="AE42" i="13"/>
  <c r="C42" i="11" s="1"/>
  <c r="AE42" i="14"/>
  <c r="D42" i="11" s="1"/>
  <c r="L54" i="11" s="1"/>
  <c r="A338" i="21"/>
  <c r="A357" i="21" s="1"/>
  <c r="A324" i="9"/>
  <c r="Z41" i="15"/>
  <c r="AC41" i="15"/>
  <c r="U41" i="15"/>
  <c r="AB41" i="15"/>
  <c r="Y41" i="15"/>
  <c r="V41" i="15"/>
  <c r="I40" i="13"/>
  <c r="AB40" i="13" s="1"/>
  <c r="M98" i="24"/>
  <c r="K92" i="24"/>
  <c r="K98" i="24"/>
  <c r="U41" i="14"/>
  <c r="Y41" i="14"/>
  <c r="AC41" i="14"/>
  <c r="V41" i="14"/>
  <c r="Z41" i="14"/>
  <c r="AB41" i="14"/>
  <c r="W41" i="14"/>
  <c r="AA41" i="14"/>
  <c r="X41" i="14"/>
  <c r="L92" i="24"/>
  <c r="L98" i="24"/>
  <c r="J98" i="24"/>
  <c r="J92" i="24"/>
  <c r="N92" i="24"/>
  <c r="N98" i="24"/>
  <c r="I50" i="10"/>
  <c r="R51" i="10"/>
  <c r="K54" i="11"/>
  <c r="I40" i="12"/>
  <c r="I40" i="15"/>
  <c r="I40" i="16"/>
  <c r="I40" i="23"/>
  <c r="AE42" i="23"/>
  <c r="H42" i="11" s="1"/>
  <c r="P54" i="11" s="1"/>
  <c r="U41" i="17"/>
  <c r="Y41" i="17"/>
  <c r="W41" i="17"/>
  <c r="AA41" i="17"/>
  <c r="AC41" i="17"/>
  <c r="V41" i="17"/>
  <c r="Z41" i="17"/>
  <c r="X41" i="17"/>
  <c r="AB41" i="17"/>
  <c r="V41" i="13"/>
  <c r="Z41" i="13"/>
  <c r="U41" i="13"/>
  <c r="W41" i="13"/>
  <c r="Y41" i="13"/>
  <c r="AA41" i="13"/>
  <c r="X41" i="13"/>
  <c r="AB41" i="13"/>
  <c r="AC41" i="13"/>
  <c r="O92" i="24"/>
  <c r="O98" i="24"/>
  <c r="P92" i="24"/>
  <c r="P98" i="24"/>
  <c r="U40" i="14"/>
  <c r="Y40" i="14"/>
  <c r="AC40" i="14"/>
  <c r="X40" i="14"/>
  <c r="AB40" i="14"/>
  <c r="W40" i="14"/>
  <c r="AA40" i="14"/>
  <c r="V40" i="14"/>
  <c r="Z40" i="14"/>
  <c r="O54" i="11"/>
  <c r="I40" i="17"/>
  <c r="AE42" i="15"/>
  <c r="E42" i="11" s="1"/>
  <c r="M54" i="11" s="1"/>
  <c r="AE41" i="23"/>
  <c r="H41" i="11" s="1"/>
  <c r="P53" i="11" s="1"/>
  <c r="AE41" i="16"/>
  <c r="F41" i="11" s="1"/>
  <c r="AE42" i="12"/>
  <c r="B42" i="11" s="1"/>
  <c r="J54" i="11" s="1"/>
  <c r="AE42" i="16"/>
  <c r="F42" i="11" s="1"/>
  <c r="N54" i="11" s="1"/>
  <c r="A350" i="8" l="1"/>
  <c r="A369" i="8" s="1"/>
  <c r="A368" i="8"/>
  <c r="L91" i="24"/>
  <c r="L97" i="24"/>
  <c r="AA40" i="13"/>
  <c r="Z40" i="13"/>
  <c r="Y40" i="13"/>
  <c r="V40" i="13"/>
  <c r="AC40" i="13"/>
  <c r="U40" i="13"/>
  <c r="X40" i="13"/>
  <c r="AE41" i="15"/>
  <c r="E41" i="11" s="1"/>
  <c r="M53" i="11" s="1"/>
  <c r="W40" i="13"/>
  <c r="A339" i="21"/>
  <c r="A358" i="21" s="1"/>
  <c r="A325" i="9"/>
  <c r="N91" i="24"/>
  <c r="N97" i="24"/>
  <c r="P90" i="24"/>
  <c r="P96" i="24"/>
  <c r="W40" i="17"/>
  <c r="AA40" i="17"/>
  <c r="U40" i="17"/>
  <c r="Y40" i="17"/>
  <c r="AC40" i="17"/>
  <c r="V40" i="17"/>
  <c r="Z40" i="17"/>
  <c r="X40" i="17"/>
  <c r="AB40" i="17"/>
  <c r="W40" i="23"/>
  <c r="AA40" i="23"/>
  <c r="U40" i="23"/>
  <c r="Y40" i="23"/>
  <c r="AC40" i="23"/>
  <c r="X40" i="23"/>
  <c r="AB40" i="23"/>
  <c r="V40" i="23"/>
  <c r="Z40" i="23"/>
  <c r="U40" i="15"/>
  <c r="W40" i="15"/>
  <c r="Y40" i="15"/>
  <c r="AA40" i="15"/>
  <c r="X40" i="15"/>
  <c r="AB40" i="15"/>
  <c r="AC40" i="15"/>
  <c r="V40" i="15"/>
  <c r="Z40" i="15"/>
  <c r="K97" i="24"/>
  <c r="K91" i="24"/>
  <c r="R50" i="10"/>
  <c r="I49" i="10"/>
  <c r="I38" i="17" s="1"/>
  <c r="AE40" i="14"/>
  <c r="D40" i="11" s="1"/>
  <c r="AE41" i="13"/>
  <c r="C41" i="11" s="1"/>
  <c r="K53" i="11" s="1"/>
  <c r="J53" i="11"/>
  <c r="I39" i="13"/>
  <c r="I39" i="14"/>
  <c r="I39" i="17"/>
  <c r="AE41" i="14"/>
  <c r="D41" i="11" s="1"/>
  <c r="L53" i="11" s="1"/>
  <c r="M90" i="24"/>
  <c r="M96" i="24"/>
  <c r="J97" i="24"/>
  <c r="J91" i="24"/>
  <c r="M97" i="24"/>
  <c r="M91" i="24"/>
  <c r="O91" i="24"/>
  <c r="O97" i="24"/>
  <c r="P91" i="24"/>
  <c r="P97" i="24"/>
  <c r="AB40" i="16"/>
  <c r="W40" i="16"/>
  <c r="AA40" i="16"/>
  <c r="U40" i="16"/>
  <c r="Y40" i="16"/>
  <c r="AC40" i="16"/>
  <c r="V40" i="16"/>
  <c r="Z40" i="16"/>
  <c r="X40" i="16"/>
  <c r="X40" i="12"/>
  <c r="AB40" i="12"/>
  <c r="W40" i="12"/>
  <c r="AA40" i="12"/>
  <c r="V40" i="12"/>
  <c r="Z40" i="12"/>
  <c r="U40" i="12"/>
  <c r="Y40" i="12"/>
  <c r="AC40" i="12"/>
  <c r="N53" i="11"/>
  <c r="AE41" i="17"/>
  <c r="G41" i="11" s="1"/>
  <c r="O53" i="11" s="1"/>
  <c r="I39" i="12"/>
  <c r="I39" i="15"/>
  <c r="I39" i="16"/>
  <c r="I39" i="23"/>
  <c r="AE40" i="13" l="1"/>
  <c r="C40" i="11" s="1"/>
  <c r="A326" i="9"/>
  <c r="A340" i="21"/>
  <c r="A359" i="21" s="1"/>
  <c r="I38" i="14"/>
  <c r="X38" i="14" s="1"/>
  <c r="I38" i="13"/>
  <c r="X38" i="13" s="1"/>
  <c r="X39" i="12"/>
  <c r="AB39" i="12"/>
  <c r="U39" i="12"/>
  <c r="Y39" i="12"/>
  <c r="AC39" i="12"/>
  <c r="V39" i="12"/>
  <c r="Z39" i="12"/>
  <c r="W39" i="12"/>
  <c r="AA39" i="12"/>
  <c r="L90" i="24"/>
  <c r="L96" i="24"/>
  <c r="U39" i="14"/>
  <c r="Y39" i="14"/>
  <c r="AC39" i="14"/>
  <c r="V39" i="14"/>
  <c r="Z39" i="14"/>
  <c r="AB39" i="14"/>
  <c r="W39" i="14"/>
  <c r="AA39" i="14"/>
  <c r="X39" i="14"/>
  <c r="J96" i="24"/>
  <c r="J90" i="24"/>
  <c r="D13" i="24"/>
  <c r="L52" i="11"/>
  <c r="Z38" i="13"/>
  <c r="AA38" i="13"/>
  <c r="Y38" i="14"/>
  <c r="AC38" i="14"/>
  <c r="W38" i="14"/>
  <c r="AA38" i="14"/>
  <c r="U38" i="17"/>
  <c r="Y38" i="17"/>
  <c r="W38" i="17"/>
  <c r="AA38" i="17"/>
  <c r="V38" i="17"/>
  <c r="Z38" i="17"/>
  <c r="AC38" i="17"/>
  <c r="X38" i="17"/>
  <c r="AB38" i="17"/>
  <c r="AE40" i="12"/>
  <c r="B40" i="11" s="1"/>
  <c r="AE40" i="16"/>
  <c r="F40" i="11" s="1"/>
  <c r="AE40" i="15"/>
  <c r="E40" i="11" s="1"/>
  <c r="AE40" i="17"/>
  <c r="G40" i="11" s="1"/>
  <c r="AB39" i="16"/>
  <c r="W39" i="16"/>
  <c r="AA39" i="16"/>
  <c r="U39" i="16"/>
  <c r="Y39" i="16"/>
  <c r="AC39" i="16"/>
  <c r="X39" i="16"/>
  <c r="V39" i="16"/>
  <c r="Z39" i="16"/>
  <c r="C13" i="24"/>
  <c r="K52" i="11"/>
  <c r="W39" i="23"/>
  <c r="AA39" i="23"/>
  <c r="U39" i="23"/>
  <c r="Y39" i="23"/>
  <c r="X39" i="23"/>
  <c r="AB39" i="23"/>
  <c r="AC39" i="23"/>
  <c r="V39" i="23"/>
  <c r="Z39" i="23"/>
  <c r="U39" i="15"/>
  <c r="W39" i="15"/>
  <c r="Y39" i="15"/>
  <c r="AA39" i="15"/>
  <c r="AC39" i="15"/>
  <c r="X39" i="15"/>
  <c r="AB39" i="15"/>
  <c r="V39" i="15"/>
  <c r="Z39" i="15"/>
  <c r="O96" i="24"/>
  <c r="O90" i="24"/>
  <c r="N90" i="24"/>
  <c r="N96" i="24"/>
  <c r="W39" i="17"/>
  <c r="AA39" i="17"/>
  <c r="U39" i="17"/>
  <c r="Y39" i="17"/>
  <c r="V39" i="17"/>
  <c r="Z39" i="17"/>
  <c r="AC39" i="17"/>
  <c r="X39" i="17"/>
  <c r="AB39" i="17"/>
  <c r="X39" i="13"/>
  <c r="AB39" i="13"/>
  <c r="V39" i="13"/>
  <c r="U39" i="13"/>
  <c r="W39" i="13"/>
  <c r="Y39" i="13"/>
  <c r="AA39" i="13"/>
  <c r="Z39" i="13"/>
  <c r="AC39" i="13"/>
  <c r="K90" i="24"/>
  <c r="K96" i="24"/>
  <c r="I48" i="10"/>
  <c r="I37" i="23" s="1"/>
  <c r="R49" i="10"/>
  <c r="I38" i="12"/>
  <c r="I38" i="15"/>
  <c r="I38" i="16"/>
  <c r="I38" i="23"/>
  <c r="AE40" i="23"/>
  <c r="H40" i="11" s="1"/>
  <c r="Y38" i="13" l="1"/>
  <c r="Z38" i="14"/>
  <c r="AB38" i="14"/>
  <c r="U38" i="14"/>
  <c r="W38" i="13"/>
  <c r="AB38" i="13"/>
  <c r="V38" i="13"/>
  <c r="V38" i="14"/>
  <c r="AC38" i="13"/>
  <c r="U38" i="13"/>
  <c r="H90" i="9"/>
  <c r="A341" i="21"/>
  <c r="A360" i="21" s="1"/>
  <c r="I37" i="15"/>
  <c r="I37" i="12"/>
  <c r="U37" i="23"/>
  <c r="Y37" i="23"/>
  <c r="W37" i="23"/>
  <c r="AA37" i="23"/>
  <c r="AC37" i="23"/>
  <c r="X37" i="23"/>
  <c r="AB37" i="23"/>
  <c r="V37" i="23"/>
  <c r="Z37" i="23"/>
  <c r="U38" i="15"/>
  <c r="W38" i="15"/>
  <c r="Y38" i="15"/>
  <c r="AA38" i="15"/>
  <c r="X38" i="15"/>
  <c r="AB38" i="15"/>
  <c r="AC38" i="15"/>
  <c r="V38" i="15"/>
  <c r="Z38" i="15"/>
  <c r="X37" i="12"/>
  <c r="AB37" i="12"/>
  <c r="U37" i="12"/>
  <c r="Y37" i="12"/>
  <c r="AC37" i="12"/>
  <c r="V37" i="12"/>
  <c r="Z37" i="12"/>
  <c r="W37" i="12"/>
  <c r="AA37" i="12"/>
  <c r="U37" i="15"/>
  <c r="W37" i="15"/>
  <c r="Y37" i="15"/>
  <c r="AA37" i="15"/>
  <c r="AC37" i="15"/>
  <c r="X37" i="15"/>
  <c r="AB37" i="15"/>
  <c r="V37" i="15"/>
  <c r="Z37" i="15"/>
  <c r="O52" i="11"/>
  <c r="G13" i="24"/>
  <c r="F13" i="24"/>
  <c r="N52" i="11"/>
  <c r="I37" i="16"/>
  <c r="AE39" i="13"/>
  <c r="C39" i="11" s="1"/>
  <c r="AE39" i="17"/>
  <c r="G39" i="11" s="1"/>
  <c r="AE39" i="23"/>
  <c r="H39" i="11" s="1"/>
  <c r="AE39" i="16"/>
  <c r="F39" i="11" s="1"/>
  <c r="AE38" i="17"/>
  <c r="G38" i="11" s="1"/>
  <c r="AE39" i="12"/>
  <c r="B39" i="11" s="1"/>
  <c r="U38" i="23"/>
  <c r="Y38" i="23"/>
  <c r="W38" i="23"/>
  <c r="AA38" i="23"/>
  <c r="X38" i="23"/>
  <c r="AB38" i="23"/>
  <c r="AC38" i="23"/>
  <c r="V38" i="23"/>
  <c r="Z38" i="23"/>
  <c r="H13" i="24"/>
  <c r="P52" i="11"/>
  <c r="AB38" i="16"/>
  <c r="W38" i="16"/>
  <c r="AA38" i="16"/>
  <c r="U38" i="16"/>
  <c r="Y38" i="16"/>
  <c r="AC38" i="16"/>
  <c r="V38" i="16"/>
  <c r="Z38" i="16"/>
  <c r="X38" i="16"/>
  <c r="X38" i="12"/>
  <c r="AB38" i="12"/>
  <c r="W38" i="12"/>
  <c r="AA38" i="12"/>
  <c r="V38" i="12"/>
  <c r="Z38" i="12"/>
  <c r="U38" i="12"/>
  <c r="Y38" i="12"/>
  <c r="AC38" i="12"/>
  <c r="R48" i="10"/>
  <c r="I47" i="10"/>
  <c r="I36" i="17" s="1"/>
  <c r="K83" i="24"/>
  <c r="K89" i="24"/>
  <c r="M52" i="11"/>
  <c r="E13" i="24"/>
  <c r="J52" i="11"/>
  <c r="B13" i="24"/>
  <c r="L89" i="24"/>
  <c r="L83" i="24"/>
  <c r="I37" i="13"/>
  <c r="I37" i="14"/>
  <c r="I37" i="17"/>
  <c r="AE39" i="15"/>
  <c r="E39" i="11" s="1"/>
  <c r="AE39" i="14"/>
  <c r="D39" i="11" s="1"/>
  <c r="AE38" i="14" l="1"/>
  <c r="D38" i="11" s="1"/>
  <c r="L50" i="11" s="1"/>
  <c r="AE38" i="13"/>
  <c r="C38" i="11" s="1"/>
  <c r="C11" i="24" s="1"/>
  <c r="A342" i="21"/>
  <c r="A361" i="21" s="1"/>
  <c r="H88" i="21"/>
  <c r="I36" i="14"/>
  <c r="AC36" i="14" s="1"/>
  <c r="I36" i="13"/>
  <c r="AB36" i="13" s="1"/>
  <c r="D11" i="24"/>
  <c r="X37" i="13"/>
  <c r="AB37" i="13"/>
  <c r="V37" i="13"/>
  <c r="U37" i="13"/>
  <c r="W37" i="13"/>
  <c r="Y37" i="13"/>
  <c r="AA37" i="13"/>
  <c r="Z37" i="13"/>
  <c r="AC37" i="13"/>
  <c r="M89" i="24"/>
  <c r="M83" i="24"/>
  <c r="U36" i="13"/>
  <c r="U36" i="14"/>
  <c r="Y36" i="14"/>
  <c r="AB36" i="14"/>
  <c r="W36" i="14"/>
  <c r="Z36" i="14"/>
  <c r="W36" i="17"/>
  <c r="AA36" i="17"/>
  <c r="U36" i="17"/>
  <c r="Y36" i="17"/>
  <c r="AC36" i="17"/>
  <c r="V36" i="17"/>
  <c r="Z36" i="17"/>
  <c r="X36" i="17"/>
  <c r="AB36" i="17"/>
  <c r="P83" i="24"/>
  <c r="P89" i="24"/>
  <c r="K50" i="11"/>
  <c r="N51" i="11"/>
  <c r="F12" i="24"/>
  <c r="G12" i="24"/>
  <c r="O51" i="11"/>
  <c r="AB37" i="16"/>
  <c r="W37" i="16"/>
  <c r="AA37" i="16"/>
  <c r="U37" i="16"/>
  <c r="Y37" i="16"/>
  <c r="AC37" i="16"/>
  <c r="X37" i="16"/>
  <c r="V37" i="16"/>
  <c r="Z37" i="16"/>
  <c r="O83" i="24"/>
  <c r="O89" i="24"/>
  <c r="AE38" i="12"/>
  <c r="B38" i="11" s="1"/>
  <c r="AE38" i="16"/>
  <c r="F38" i="11" s="1"/>
  <c r="AE38" i="23"/>
  <c r="H38" i="11" s="1"/>
  <c r="AE37" i="12"/>
  <c r="B37" i="11" s="1"/>
  <c r="AE37" i="23"/>
  <c r="H37" i="11" s="1"/>
  <c r="U37" i="17"/>
  <c r="Y37" i="17"/>
  <c r="W37" i="17"/>
  <c r="AA37" i="17"/>
  <c r="AC37" i="17"/>
  <c r="V37" i="17"/>
  <c r="Z37" i="17"/>
  <c r="X37" i="17"/>
  <c r="AB37" i="17"/>
  <c r="J83" i="24"/>
  <c r="J89" i="24"/>
  <c r="D12" i="24"/>
  <c r="L51" i="11"/>
  <c r="M51" i="11"/>
  <c r="E12" i="24"/>
  <c r="U37" i="14"/>
  <c r="Y37" i="14"/>
  <c r="AC37" i="14"/>
  <c r="V37" i="14"/>
  <c r="Z37" i="14"/>
  <c r="AB37" i="14"/>
  <c r="W37" i="14"/>
  <c r="AA37" i="14"/>
  <c r="X37" i="14"/>
  <c r="I46" i="10"/>
  <c r="I35" i="23" s="1"/>
  <c r="R47" i="10"/>
  <c r="J51" i="11"/>
  <c r="B12" i="24"/>
  <c r="G11" i="24"/>
  <c r="O50" i="11"/>
  <c r="H12" i="24"/>
  <c r="P51" i="11"/>
  <c r="C12" i="24"/>
  <c r="K51" i="11"/>
  <c r="N83" i="24"/>
  <c r="N89" i="24"/>
  <c r="I36" i="12"/>
  <c r="I36" i="15"/>
  <c r="I36" i="16"/>
  <c r="I36" i="23"/>
  <c r="AE37" i="15"/>
  <c r="E37" i="11" s="1"/>
  <c r="AE38" i="15"/>
  <c r="E38" i="11" s="1"/>
  <c r="V36" i="13" l="1"/>
  <c r="V36" i="14"/>
  <c r="X36" i="14"/>
  <c r="AE36" i="14" s="1"/>
  <c r="D36" i="11" s="1"/>
  <c r="AC36" i="13"/>
  <c r="X36" i="13"/>
  <c r="AA36" i="14"/>
  <c r="Y36" i="13"/>
  <c r="AA36" i="13"/>
  <c r="W36" i="13"/>
  <c r="Z36" i="13"/>
  <c r="H90" i="5"/>
  <c r="H90" i="8"/>
  <c r="H90" i="6"/>
  <c r="H90" i="7"/>
  <c r="A343" i="21"/>
  <c r="J49" i="11"/>
  <c r="J80" i="24" s="1"/>
  <c r="P49" i="11"/>
  <c r="P80" i="24" s="1"/>
  <c r="W35" i="23"/>
  <c r="AA35" i="23"/>
  <c r="U35" i="23"/>
  <c r="Y35" i="23"/>
  <c r="X35" i="23"/>
  <c r="AB35" i="23"/>
  <c r="AC35" i="23"/>
  <c r="V35" i="23"/>
  <c r="Z35" i="23"/>
  <c r="M50" i="11"/>
  <c r="E11" i="24"/>
  <c r="W36" i="23"/>
  <c r="AA36" i="23"/>
  <c r="U36" i="23"/>
  <c r="Y36" i="23"/>
  <c r="AC36" i="23"/>
  <c r="X36" i="23"/>
  <c r="AB36" i="23"/>
  <c r="V36" i="23"/>
  <c r="Z36" i="23"/>
  <c r="U36" i="15"/>
  <c r="W36" i="15"/>
  <c r="Y36" i="15"/>
  <c r="AA36" i="15"/>
  <c r="X36" i="15"/>
  <c r="AB36" i="15"/>
  <c r="AC36" i="15"/>
  <c r="V36" i="15"/>
  <c r="Z36" i="15"/>
  <c r="K82" i="24"/>
  <c r="K88" i="24"/>
  <c r="P88" i="24"/>
  <c r="P82" i="24"/>
  <c r="O87" i="24"/>
  <c r="O81" i="24"/>
  <c r="L82" i="24"/>
  <c r="L88" i="24"/>
  <c r="F11" i="24"/>
  <c r="N50" i="11"/>
  <c r="N88" i="24"/>
  <c r="N82" i="24"/>
  <c r="I35" i="12"/>
  <c r="I35" i="15"/>
  <c r="I35" i="16"/>
  <c r="AE37" i="17"/>
  <c r="G37" i="11" s="1"/>
  <c r="O49" i="11" s="1"/>
  <c r="AB36" i="16"/>
  <c r="W36" i="16"/>
  <c r="AA36" i="16"/>
  <c r="U36" i="16"/>
  <c r="Y36" i="16"/>
  <c r="AC36" i="16"/>
  <c r="V36" i="16"/>
  <c r="Z36" i="16"/>
  <c r="X36" i="16"/>
  <c r="X36" i="12"/>
  <c r="AB36" i="12"/>
  <c r="W36" i="12"/>
  <c r="AA36" i="12"/>
  <c r="V36" i="12"/>
  <c r="Z36" i="12"/>
  <c r="U36" i="12"/>
  <c r="Y36" i="12"/>
  <c r="AC36" i="12"/>
  <c r="J88" i="24"/>
  <c r="J82" i="24"/>
  <c r="R46" i="10"/>
  <c r="I45" i="10"/>
  <c r="I34" i="13" s="1"/>
  <c r="M82" i="24"/>
  <c r="M88" i="24"/>
  <c r="P50" i="11"/>
  <c r="H11" i="24"/>
  <c r="B11" i="24"/>
  <c r="C5" i="18"/>
  <c r="D5" i="18" s="1"/>
  <c r="J50" i="11"/>
  <c r="O88" i="24"/>
  <c r="O82" i="24"/>
  <c r="K87" i="24"/>
  <c r="K81" i="24"/>
  <c r="L87" i="24"/>
  <c r="L81" i="24"/>
  <c r="M49" i="11"/>
  <c r="I35" i="13"/>
  <c r="I35" i="14"/>
  <c r="I35" i="17"/>
  <c r="AE37" i="14"/>
  <c r="D37" i="11" s="1"/>
  <c r="L49" i="11" s="1"/>
  <c r="AE37" i="16"/>
  <c r="F37" i="11" s="1"/>
  <c r="N49" i="11" s="1"/>
  <c r="AE36" i="17"/>
  <c r="G36" i="11" s="1"/>
  <c r="AE37" i="13"/>
  <c r="C37" i="11" s="1"/>
  <c r="K49" i="11" s="1"/>
  <c r="J86" i="24" l="1"/>
  <c r="A362" i="21"/>
  <c r="A344" i="21"/>
  <c r="AE36" i="13"/>
  <c r="C36" i="11" s="1"/>
  <c r="K48" i="11" s="1"/>
  <c r="K85" i="24" s="1"/>
  <c r="O48" i="11"/>
  <c r="P86" i="24"/>
  <c r="I34" i="14"/>
  <c r="N80" i="24"/>
  <c r="N86" i="24"/>
  <c r="X35" i="13"/>
  <c r="AB35" i="13"/>
  <c r="V35" i="13"/>
  <c r="U35" i="13"/>
  <c r="W35" i="13"/>
  <c r="Y35" i="13"/>
  <c r="AA35" i="13"/>
  <c r="Z35" i="13"/>
  <c r="AC35" i="13"/>
  <c r="J87" i="24"/>
  <c r="J81" i="24"/>
  <c r="X34" i="13"/>
  <c r="AB34" i="13"/>
  <c r="V34" i="13"/>
  <c r="Z34" i="13"/>
  <c r="U34" i="13"/>
  <c r="W34" i="13"/>
  <c r="Y34" i="13"/>
  <c r="AA34" i="13"/>
  <c r="AC34" i="13"/>
  <c r="K86" i="24"/>
  <c r="K80" i="24"/>
  <c r="O85" i="24"/>
  <c r="O79" i="24"/>
  <c r="L86" i="24"/>
  <c r="L80" i="24"/>
  <c r="U35" i="14"/>
  <c r="Y35" i="14"/>
  <c r="AC35" i="14"/>
  <c r="V35" i="14"/>
  <c r="Z35" i="14"/>
  <c r="AB35" i="14"/>
  <c r="W35" i="14"/>
  <c r="AA35" i="14"/>
  <c r="X35" i="14"/>
  <c r="M86" i="24"/>
  <c r="M80" i="24"/>
  <c r="I44" i="10"/>
  <c r="R45" i="10"/>
  <c r="O80" i="24"/>
  <c r="O86" i="24"/>
  <c r="U35" i="15"/>
  <c r="W35" i="15"/>
  <c r="Y35" i="15"/>
  <c r="AA35" i="15"/>
  <c r="AC35" i="15"/>
  <c r="X35" i="15"/>
  <c r="AB35" i="15"/>
  <c r="V35" i="15"/>
  <c r="Z35" i="15"/>
  <c r="N81" i="24"/>
  <c r="N87" i="24"/>
  <c r="I34" i="12"/>
  <c r="I34" i="15"/>
  <c r="I34" i="16"/>
  <c r="I34" i="23"/>
  <c r="AE36" i="15"/>
  <c r="E36" i="11" s="1"/>
  <c r="M48" i="11" s="1"/>
  <c r="AE35" i="23"/>
  <c r="H35" i="11" s="1"/>
  <c r="W35" i="17"/>
  <c r="AA35" i="17"/>
  <c r="U35" i="17"/>
  <c r="Y35" i="17"/>
  <c r="V35" i="17"/>
  <c r="Z35" i="17"/>
  <c r="AC35" i="17"/>
  <c r="X35" i="17"/>
  <c r="AB35" i="17"/>
  <c r="P87" i="24"/>
  <c r="P81" i="24"/>
  <c r="U34" i="14"/>
  <c r="Y34" i="14"/>
  <c r="AC34" i="14"/>
  <c r="X34" i="14"/>
  <c r="AB34" i="14"/>
  <c r="W34" i="14"/>
  <c r="AA34" i="14"/>
  <c r="V34" i="14"/>
  <c r="Z34" i="14"/>
  <c r="AB35" i="16"/>
  <c r="W35" i="16"/>
  <c r="AA35" i="16"/>
  <c r="U35" i="16"/>
  <c r="Y35" i="16"/>
  <c r="AC35" i="16"/>
  <c r="X35" i="16"/>
  <c r="V35" i="16"/>
  <c r="Z35" i="16"/>
  <c r="X35" i="12"/>
  <c r="AB35" i="12"/>
  <c r="U35" i="12"/>
  <c r="Y35" i="12"/>
  <c r="AC35" i="12"/>
  <c r="V35" i="12"/>
  <c r="Z35" i="12"/>
  <c r="W35" i="12"/>
  <c r="AA35" i="12"/>
  <c r="M81" i="24"/>
  <c r="M87" i="24"/>
  <c r="I34" i="17"/>
  <c r="AE36" i="12"/>
  <c r="B36" i="11" s="1"/>
  <c r="J48" i="11" s="1"/>
  <c r="AE36" i="16"/>
  <c r="F36" i="11" s="1"/>
  <c r="N48" i="11" s="1"/>
  <c r="L48" i="11"/>
  <c r="AE36" i="23"/>
  <c r="H36" i="11" s="1"/>
  <c r="P48" i="11" s="1"/>
  <c r="A345" i="21" l="1"/>
  <c r="A364" i="21" s="1"/>
  <c r="A363" i="21"/>
  <c r="K79" i="24"/>
  <c r="H90" i="4"/>
  <c r="A125" i="2"/>
  <c r="J85" i="24"/>
  <c r="J79" i="24"/>
  <c r="U34" i="23"/>
  <c r="Y34" i="23"/>
  <c r="W34" i="23"/>
  <c r="AA34" i="23"/>
  <c r="X34" i="23"/>
  <c r="AB34" i="23"/>
  <c r="AC34" i="23"/>
  <c r="V34" i="23"/>
  <c r="Z34" i="23"/>
  <c r="U34" i="15"/>
  <c r="W34" i="15"/>
  <c r="Y34" i="15"/>
  <c r="AA34" i="15"/>
  <c r="X34" i="15"/>
  <c r="AB34" i="15"/>
  <c r="AC34" i="15"/>
  <c r="V34" i="15"/>
  <c r="Z34" i="15"/>
  <c r="R44" i="10"/>
  <c r="I43" i="10"/>
  <c r="AE35" i="12"/>
  <c r="B35" i="11" s="1"/>
  <c r="J47" i="11" s="1"/>
  <c r="AE35" i="16"/>
  <c r="F35" i="11" s="1"/>
  <c r="N47" i="11" s="1"/>
  <c r="AE34" i="14"/>
  <c r="D34" i="11" s="1"/>
  <c r="P47" i="11"/>
  <c r="AE35" i="15"/>
  <c r="E35" i="11" s="1"/>
  <c r="M47" i="11" s="1"/>
  <c r="I33" i="13"/>
  <c r="I33" i="14"/>
  <c r="I33" i="17"/>
  <c r="AE35" i="14"/>
  <c r="D35" i="11" s="1"/>
  <c r="L47" i="11" s="1"/>
  <c r="L85" i="24"/>
  <c r="L79" i="24"/>
  <c r="P85" i="24"/>
  <c r="P79" i="24"/>
  <c r="N85" i="24"/>
  <c r="N79" i="24"/>
  <c r="U34" i="17"/>
  <c r="Y34" i="17"/>
  <c r="W34" i="17"/>
  <c r="AA34" i="17"/>
  <c r="V34" i="17"/>
  <c r="Z34" i="17"/>
  <c r="AC34" i="17"/>
  <c r="X34" i="17"/>
  <c r="AB34" i="17"/>
  <c r="M79" i="24"/>
  <c r="M85" i="24"/>
  <c r="AB34" i="16"/>
  <c r="W34" i="16"/>
  <c r="AA34" i="16"/>
  <c r="U34" i="16"/>
  <c r="Y34" i="16"/>
  <c r="AC34" i="16"/>
  <c r="V34" i="16"/>
  <c r="Z34" i="16"/>
  <c r="X34" i="16"/>
  <c r="X34" i="12"/>
  <c r="AB34" i="12"/>
  <c r="W34" i="12"/>
  <c r="AA34" i="12"/>
  <c r="V34" i="12"/>
  <c r="Z34" i="12"/>
  <c r="U34" i="12"/>
  <c r="Y34" i="12"/>
  <c r="AC34" i="12"/>
  <c r="AE35" i="17"/>
  <c r="G35" i="11" s="1"/>
  <c r="O47" i="11" s="1"/>
  <c r="I33" i="12"/>
  <c r="I33" i="15"/>
  <c r="I33" i="16"/>
  <c r="I33" i="23"/>
  <c r="AE34" i="13"/>
  <c r="C34" i="11" s="1"/>
  <c r="AE35" i="13"/>
  <c r="C35" i="11" s="1"/>
  <c r="K47" i="11" s="1"/>
  <c r="A146" i="2" l="1"/>
  <c r="A289" i="4"/>
  <c r="K78" i="24"/>
  <c r="K84" i="24"/>
  <c r="AB33" i="16"/>
  <c r="W33" i="16"/>
  <c r="AA33" i="16"/>
  <c r="U33" i="16"/>
  <c r="Y33" i="16"/>
  <c r="AC33" i="16"/>
  <c r="X33" i="16"/>
  <c r="V33" i="16"/>
  <c r="Z33" i="16"/>
  <c r="X33" i="12"/>
  <c r="AB33" i="12"/>
  <c r="U33" i="12"/>
  <c r="Y33" i="12"/>
  <c r="AC33" i="12"/>
  <c r="V33" i="12"/>
  <c r="Z33" i="12"/>
  <c r="W33" i="12"/>
  <c r="AA33" i="12"/>
  <c r="U33" i="17"/>
  <c r="Y33" i="17"/>
  <c r="W33" i="17"/>
  <c r="AA33" i="17"/>
  <c r="AC33" i="17"/>
  <c r="V33" i="17"/>
  <c r="Z33" i="17"/>
  <c r="X33" i="17"/>
  <c r="AB33" i="17"/>
  <c r="X33" i="13"/>
  <c r="AB33" i="13"/>
  <c r="V33" i="13"/>
  <c r="U33" i="13"/>
  <c r="W33" i="13"/>
  <c r="Y33" i="13"/>
  <c r="AA33" i="13"/>
  <c r="Z33" i="13"/>
  <c r="AC33" i="13"/>
  <c r="P84" i="24"/>
  <c r="P78" i="24"/>
  <c r="N78" i="24"/>
  <c r="N84" i="24"/>
  <c r="I42" i="10"/>
  <c r="I31" i="23" s="1"/>
  <c r="R43" i="10"/>
  <c r="K46" i="11"/>
  <c r="AE34" i="12"/>
  <c r="B34" i="11" s="1"/>
  <c r="J46" i="11" s="1"/>
  <c r="AE34" i="16"/>
  <c r="F34" i="11" s="1"/>
  <c r="N46" i="11" s="1"/>
  <c r="AE34" i="17"/>
  <c r="G34" i="11" s="1"/>
  <c r="O46" i="11" s="1"/>
  <c r="I32" i="12"/>
  <c r="I32" i="15"/>
  <c r="I32" i="16"/>
  <c r="I32" i="23"/>
  <c r="AE34" i="23"/>
  <c r="H34" i="11" s="1"/>
  <c r="P46" i="11" s="1"/>
  <c r="U33" i="23"/>
  <c r="Y33" i="23"/>
  <c r="W33" i="23"/>
  <c r="AA33" i="23"/>
  <c r="AC33" i="23"/>
  <c r="X33" i="23"/>
  <c r="AB33" i="23"/>
  <c r="V33" i="23"/>
  <c r="Z33" i="23"/>
  <c r="U33" i="15"/>
  <c r="W33" i="15"/>
  <c r="Y33" i="15"/>
  <c r="AA33" i="15"/>
  <c r="AC33" i="15"/>
  <c r="X33" i="15"/>
  <c r="AB33" i="15"/>
  <c r="V33" i="15"/>
  <c r="Z33" i="15"/>
  <c r="O84" i="24"/>
  <c r="O78" i="24"/>
  <c r="L78" i="24"/>
  <c r="L84" i="24"/>
  <c r="U33" i="14"/>
  <c r="Y33" i="14"/>
  <c r="AC33" i="14"/>
  <c r="V33" i="14"/>
  <c r="Z33" i="14"/>
  <c r="AB33" i="14"/>
  <c r="W33" i="14"/>
  <c r="AA33" i="14"/>
  <c r="X33" i="14"/>
  <c r="M78" i="24"/>
  <c r="M84" i="24"/>
  <c r="J78" i="24"/>
  <c r="J84" i="24"/>
  <c r="L46" i="11"/>
  <c r="I32" i="13"/>
  <c r="I32" i="14"/>
  <c r="I32" i="17"/>
  <c r="AE34" i="15"/>
  <c r="E34" i="11" s="1"/>
  <c r="M46" i="11" s="1"/>
  <c r="A167" i="2" l="1"/>
  <c r="A188" i="2" s="1"/>
  <c r="A310" i="4"/>
  <c r="A330" i="4" s="1"/>
  <c r="W31" i="23"/>
  <c r="AA31" i="23"/>
  <c r="U31" i="23"/>
  <c r="Y31" i="23"/>
  <c r="X31" i="23"/>
  <c r="AB31" i="23"/>
  <c r="AC31" i="23"/>
  <c r="V31" i="23"/>
  <c r="Z31" i="23"/>
  <c r="U32" i="14"/>
  <c r="Y32" i="14"/>
  <c r="AC32" i="14"/>
  <c r="X32" i="14"/>
  <c r="AB32" i="14"/>
  <c r="W32" i="14"/>
  <c r="AA32" i="14"/>
  <c r="V32" i="14"/>
  <c r="Z32" i="14"/>
  <c r="W32" i="17"/>
  <c r="AA32" i="17"/>
  <c r="U32" i="17"/>
  <c r="Y32" i="17"/>
  <c r="AC32" i="17"/>
  <c r="V32" i="17"/>
  <c r="Z32" i="17"/>
  <c r="X32" i="17"/>
  <c r="AB32" i="17"/>
  <c r="X32" i="13"/>
  <c r="AB32" i="13"/>
  <c r="V32" i="13"/>
  <c r="Z32" i="13"/>
  <c r="U32" i="13"/>
  <c r="W32" i="13"/>
  <c r="Y32" i="13"/>
  <c r="AA32" i="13"/>
  <c r="AC32" i="13"/>
  <c r="W32" i="23"/>
  <c r="AA32" i="23"/>
  <c r="U32" i="23"/>
  <c r="Y32" i="23"/>
  <c r="AC32" i="23"/>
  <c r="X32" i="23"/>
  <c r="AB32" i="23"/>
  <c r="V32" i="23"/>
  <c r="Z32" i="23"/>
  <c r="U32" i="15"/>
  <c r="W32" i="15"/>
  <c r="Y32" i="15"/>
  <c r="AA32" i="15"/>
  <c r="X32" i="15"/>
  <c r="AB32" i="15"/>
  <c r="AC32" i="15"/>
  <c r="V32" i="15"/>
  <c r="Z32" i="15"/>
  <c r="O77" i="24"/>
  <c r="O71" i="24"/>
  <c r="J71" i="24"/>
  <c r="J77" i="24"/>
  <c r="AE33" i="14"/>
  <c r="D33" i="11" s="1"/>
  <c r="L45" i="11" s="1"/>
  <c r="AE33" i="23"/>
  <c r="H33" i="11" s="1"/>
  <c r="P45" i="11" s="1"/>
  <c r="I31" i="12"/>
  <c r="I31" i="15"/>
  <c r="I31" i="16"/>
  <c r="AE33" i="13"/>
  <c r="C33" i="11" s="1"/>
  <c r="K45" i="11" s="1"/>
  <c r="AE33" i="17"/>
  <c r="G33" i="11" s="1"/>
  <c r="O45" i="11" s="1"/>
  <c r="M71" i="24"/>
  <c r="M77" i="24"/>
  <c r="L71" i="24"/>
  <c r="L77" i="24"/>
  <c r="P71" i="24"/>
  <c r="P77" i="24"/>
  <c r="AB32" i="16"/>
  <c r="W32" i="16"/>
  <c r="AA32" i="16"/>
  <c r="U32" i="16"/>
  <c r="Y32" i="16"/>
  <c r="AC32" i="16"/>
  <c r="V32" i="16"/>
  <c r="Z32" i="16"/>
  <c r="X32" i="16"/>
  <c r="X32" i="12"/>
  <c r="AB32" i="12"/>
  <c r="W32" i="12"/>
  <c r="AA32" i="12"/>
  <c r="V32" i="12"/>
  <c r="Z32" i="12"/>
  <c r="U32" i="12"/>
  <c r="Y32" i="12"/>
  <c r="AC32" i="12"/>
  <c r="N71" i="24"/>
  <c r="N77" i="24"/>
  <c r="K71" i="24"/>
  <c r="K77" i="24"/>
  <c r="R42" i="10"/>
  <c r="I41" i="10"/>
  <c r="AE33" i="15"/>
  <c r="E33" i="11" s="1"/>
  <c r="M45" i="11" s="1"/>
  <c r="I31" i="13"/>
  <c r="I31" i="14"/>
  <c r="I31" i="17"/>
  <c r="AE33" i="12"/>
  <c r="B33" i="11" s="1"/>
  <c r="J45" i="11" s="1"/>
  <c r="AE33" i="16"/>
  <c r="F33" i="11" s="1"/>
  <c r="N45" i="11" s="1"/>
  <c r="N70" i="24" l="1"/>
  <c r="N76" i="24"/>
  <c r="W31" i="17"/>
  <c r="AA31" i="17"/>
  <c r="U31" i="17"/>
  <c r="Y31" i="17"/>
  <c r="V31" i="17"/>
  <c r="Z31" i="17"/>
  <c r="AC31" i="17"/>
  <c r="X31" i="17"/>
  <c r="AB31" i="17"/>
  <c r="X31" i="13"/>
  <c r="AB31" i="13"/>
  <c r="V31" i="13"/>
  <c r="U31" i="13"/>
  <c r="W31" i="13"/>
  <c r="Y31" i="13"/>
  <c r="AA31" i="13"/>
  <c r="Z31" i="13"/>
  <c r="AC31" i="13"/>
  <c r="I40" i="10"/>
  <c r="R41" i="10"/>
  <c r="K70" i="24"/>
  <c r="K76" i="24"/>
  <c r="U31" i="15"/>
  <c r="W31" i="15"/>
  <c r="Y31" i="15"/>
  <c r="AA31" i="15"/>
  <c r="AC31" i="15"/>
  <c r="X31" i="15"/>
  <c r="AB31" i="15"/>
  <c r="V31" i="15"/>
  <c r="Z31" i="15"/>
  <c r="P70" i="24"/>
  <c r="P76" i="24"/>
  <c r="J70" i="24"/>
  <c r="J76" i="24"/>
  <c r="U31" i="14"/>
  <c r="Y31" i="14"/>
  <c r="AC31" i="14"/>
  <c r="V31" i="14"/>
  <c r="Z31" i="14"/>
  <c r="AB31" i="14"/>
  <c r="W31" i="14"/>
  <c r="AA31" i="14"/>
  <c r="X31" i="14"/>
  <c r="M70" i="24"/>
  <c r="M76" i="24"/>
  <c r="O70" i="24"/>
  <c r="O76" i="24"/>
  <c r="AB31" i="16"/>
  <c r="W31" i="16"/>
  <c r="AA31" i="16"/>
  <c r="U31" i="16"/>
  <c r="Y31" i="16"/>
  <c r="AC31" i="16"/>
  <c r="X31" i="16"/>
  <c r="V31" i="16"/>
  <c r="Z31" i="16"/>
  <c r="X31" i="12"/>
  <c r="AB31" i="12"/>
  <c r="U31" i="12"/>
  <c r="Y31" i="12"/>
  <c r="AC31" i="12"/>
  <c r="V31" i="12"/>
  <c r="Z31" i="12"/>
  <c r="W31" i="12"/>
  <c r="AA31" i="12"/>
  <c r="L70" i="24"/>
  <c r="L76" i="24"/>
  <c r="I30" i="12"/>
  <c r="I30" i="15"/>
  <c r="I30" i="16"/>
  <c r="I30" i="23"/>
  <c r="AE32" i="15"/>
  <c r="E32" i="11" s="1"/>
  <c r="M44" i="11" s="1"/>
  <c r="AE32" i="13"/>
  <c r="C32" i="11" s="1"/>
  <c r="K44" i="11" s="1"/>
  <c r="AE32" i="14"/>
  <c r="D32" i="11" s="1"/>
  <c r="L44" i="11" s="1"/>
  <c r="I30" i="13"/>
  <c r="I30" i="14"/>
  <c r="I30" i="17"/>
  <c r="AE32" i="12"/>
  <c r="B32" i="11" s="1"/>
  <c r="J44" i="11" s="1"/>
  <c r="AE32" i="16"/>
  <c r="F32" i="11" s="1"/>
  <c r="N44" i="11" s="1"/>
  <c r="AE32" i="23"/>
  <c r="H32" i="11" s="1"/>
  <c r="P44" i="11" s="1"/>
  <c r="AE32" i="17"/>
  <c r="G32" i="11" s="1"/>
  <c r="O44" i="11" s="1"/>
  <c r="AE31" i="23"/>
  <c r="H31" i="11" s="1"/>
  <c r="P43" i="11" l="1"/>
  <c r="P74" i="24" s="1"/>
  <c r="J75" i="24"/>
  <c r="J69" i="24"/>
  <c r="U30" i="14"/>
  <c r="Y30" i="14"/>
  <c r="AC30" i="14"/>
  <c r="X30" i="14"/>
  <c r="AB30" i="14"/>
  <c r="W30" i="14"/>
  <c r="AA30" i="14"/>
  <c r="V30" i="14"/>
  <c r="Z30" i="14"/>
  <c r="L75" i="24"/>
  <c r="L69" i="24"/>
  <c r="R40" i="10"/>
  <c r="I39" i="10"/>
  <c r="I28" i="17" s="1"/>
  <c r="O75" i="24"/>
  <c r="O69" i="24"/>
  <c r="N75" i="24"/>
  <c r="N69" i="24"/>
  <c r="U30" i="17"/>
  <c r="Y30" i="17"/>
  <c r="W30" i="17"/>
  <c r="AA30" i="17"/>
  <c r="V30" i="17"/>
  <c r="Z30" i="17"/>
  <c r="AC30" i="17"/>
  <c r="X30" i="17"/>
  <c r="AB30" i="17"/>
  <c r="X30" i="13"/>
  <c r="AB30" i="13"/>
  <c r="V30" i="13"/>
  <c r="Z30" i="13"/>
  <c r="U30" i="13"/>
  <c r="W30" i="13"/>
  <c r="Y30" i="13"/>
  <c r="AA30" i="13"/>
  <c r="AC30" i="13"/>
  <c r="K75" i="24"/>
  <c r="K69" i="24"/>
  <c r="U30" i="23"/>
  <c r="Y30" i="23"/>
  <c r="W30" i="23"/>
  <c r="AA30" i="23"/>
  <c r="X30" i="23"/>
  <c r="AB30" i="23"/>
  <c r="AC30" i="23"/>
  <c r="V30" i="23"/>
  <c r="Z30" i="23"/>
  <c r="U30" i="15"/>
  <c r="W30" i="15"/>
  <c r="Y30" i="15"/>
  <c r="AA30" i="15"/>
  <c r="X30" i="15"/>
  <c r="AB30" i="15"/>
  <c r="AC30" i="15"/>
  <c r="V30" i="15"/>
  <c r="Z30" i="15"/>
  <c r="AE31" i="15"/>
  <c r="E31" i="11" s="1"/>
  <c r="M43" i="11" s="1"/>
  <c r="I29" i="13"/>
  <c r="I29" i="14"/>
  <c r="I29" i="17"/>
  <c r="AE31" i="12"/>
  <c r="B31" i="11" s="1"/>
  <c r="J43" i="11" s="1"/>
  <c r="AE31" i="16"/>
  <c r="F31" i="11" s="1"/>
  <c r="N43" i="11" s="1"/>
  <c r="AE31" i="14"/>
  <c r="D31" i="11" s="1"/>
  <c r="L43" i="11" s="1"/>
  <c r="I29" i="12"/>
  <c r="I29" i="15"/>
  <c r="I29" i="16"/>
  <c r="I29" i="23"/>
  <c r="AE31" i="13"/>
  <c r="C31" i="11" s="1"/>
  <c r="K43" i="11" s="1"/>
  <c r="AE31" i="17"/>
  <c r="G31" i="11" s="1"/>
  <c r="O43" i="11" s="1"/>
  <c r="P75" i="24"/>
  <c r="P69" i="24"/>
  <c r="M75" i="24"/>
  <c r="M69" i="24"/>
  <c r="AB30" i="16"/>
  <c r="W30" i="16"/>
  <c r="AA30" i="16"/>
  <c r="U30" i="16"/>
  <c r="Y30" i="16"/>
  <c r="AC30" i="16"/>
  <c r="V30" i="16"/>
  <c r="Z30" i="16"/>
  <c r="X30" i="16"/>
  <c r="X30" i="12"/>
  <c r="AB30" i="12"/>
  <c r="W30" i="12"/>
  <c r="AA30" i="12"/>
  <c r="V30" i="12"/>
  <c r="Z30" i="12"/>
  <c r="U30" i="12"/>
  <c r="Y30" i="12"/>
  <c r="AC30" i="12"/>
  <c r="P68" i="24" l="1"/>
  <c r="I28" i="14"/>
  <c r="I28" i="13"/>
  <c r="AB28" i="13" s="1"/>
  <c r="AE30" i="12"/>
  <c r="B30" i="11" s="1"/>
  <c r="J42" i="11" s="1"/>
  <c r="J67" i="24" s="1"/>
  <c r="O74" i="24"/>
  <c r="O68" i="24"/>
  <c r="U29" i="23"/>
  <c r="Y29" i="23"/>
  <c r="W29" i="23"/>
  <c r="AA29" i="23"/>
  <c r="AC29" i="23"/>
  <c r="X29" i="23"/>
  <c r="AB29" i="23"/>
  <c r="V29" i="23"/>
  <c r="Z29" i="23"/>
  <c r="U29" i="15"/>
  <c r="W29" i="15"/>
  <c r="Y29" i="15"/>
  <c r="AA29" i="15"/>
  <c r="AC29" i="15"/>
  <c r="X29" i="15"/>
  <c r="AB29" i="15"/>
  <c r="V29" i="15"/>
  <c r="Z29" i="15"/>
  <c r="L68" i="24"/>
  <c r="L74" i="24"/>
  <c r="J68" i="24"/>
  <c r="J74" i="24"/>
  <c r="U29" i="14"/>
  <c r="Y29" i="14"/>
  <c r="AC29" i="14"/>
  <c r="V29" i="14"/>
  <c r="Z29" i="14"/>
  <c r="AB29" i="14"/>
  <c r="W29" i="14"/>
  <c r="AA29" i="14"/>
  <c r="X29" i="14"/>
  <c r="M68" i="24"/>
  <c r="M74" i="24"/>
  <c r="U28" i="14"/>
  <c r="Y28" i="14"/>
  <c r="AC28" i="14"/>
  <c r="X28" i="14"/>
  <c r="AB28" i="14"/>
  <c r="W28" i="14"/>
  <c r="AA28" i="14"/>
  <c r="V28" i="14"/>
  <c r="Z28" i="14"/>
  <c r="W28" i="17"/>
  <c r="AA28" i="17"/>
  <c r="U28" i="17"/>
  <c r="Y28" i="17"/>
  <c r="AC28" i="17"/>
  <c r="V28" i="17"/>
  <c r="Z28" i="17"/>
  <c r="X28" i="17"/>
  <c r="AB28" i="17"/>
  <c r="AE30" i="16"/>
  <c r="F30" i="11" s="1"/>
  <c r="N42" i="11" s="1"/>
  <c r="AE30" i="23"/>
  <c r="H30" i="11" s="1"/>
  <c r="P42" i="11" s="1"/>
  <c r="AE30" i="17"/>
  <c r="G30" i="11" s="1"/>
  <c r="O42" i="11" s="1"/>
  <c r="AE30" i="14"/>
  <c r="D30" i="11" s="1"/>
  <c r="L42" i="11" s="1"/>
  <c r="K68" i="24"/>
  <c r="K74" i="24"/>
  <c r="AB29" i="16"/>
  <c r="W29" i="16"/>
  <c r="AA29" i="16"/>
  <c r="U29" i="16"/>
  <c r="Y29" i="16"/>
  <c r="AC29" i="16"/>
  <c r="X29" i="16"/>
  <c r="V29" i="16"/>
  <c r="Z29" i="16"/>
  <c r="X29" i="12"/>
  <c r="AB29" i="12"/>
  <c r="U29" i="12"/>
  <c r="Y29" i="12"/>
  <c r="AC29" i="12"/>
  <c r="V29" i="12"/>
  <c r="Z29" i="12"/>
  <c r="W29" i="12"/>
  <c r="AA29" i="12"/>
  <c r="N68" i="24"/>
  <c r="N74" i="24"/>
  <c r="U29" i="17"/>
  <c r="Y29" i="17"/>
  <c r="W29" i="17"/>
  <c r="AA29" i="17"/>
  <c r="AC29" i="17"/>
  <c r="V29" i="17"/>
  <c r="Z29" i="17"/>
  <c r="X29" i="17"/>
  <c r="AB29" i="17"/>
  <c r="X29" i="13"/>
  <c r="AB29" i="13"/>
  <c r="V29" i="13"/>
  <c r="U29" i="13"/>
  <c r="W29" i="13"/>
  <c r="Y29" i="13"/>
  <c r="Z29" i="13"/>
  <c r="AA29" i="13"/>
  <c r="AC29" i="13"/>
  <c r="I38" i="10"/>
  <c r="I27" i="23" s="1"/>
  <c r="R39" i="10"/>
  <c r="AE30" i="15"/>
  <c r="E30" i="11" s="1"/>
  <c r="M42" i="11" s="1"/>
  <c r="AE30" i="13"/>
  <c r="C30" i="11" s="1"/>
  <c r="K42" i="11" s="1"/>
  <c r="I28" i="12"/>
  <c r="I28" i="15"/>
  <c r="I28" i="16"/>
  <c r="I28" i="23"/>
  <c r="J73" i="24" l="1"/>
  <c r="Z28" i="13"/>
  <c r="AA28" i="13"/>
  <c r="Y28" i="13"/>
  <c r="V28" i="13"/>
  <c r="AC28" i="13"/>
  <c r="U28" i="13"/>
  <c r="X28" i="13"/>
  <c r="W28" i="13"/>
  <c r="W27" i="23"/>
  <c r="AA27" i="23"/>
  <c r="U27" i="23"/>
  <c r="Y27" i="23"/>
  <c r="X27" i="23"/>
  <c r="AB27" i="23"/>
  <c r="AC27" i="23"/>
  <c r="V27" i="23"/>
  <c r="Z27" i="23"/>
  <c r="M73" i="24"/>
  <c r="M67" i="24"/>
  <c r="P73" i="24"/>
  <c r="P67" i="24"/>
  <c r="W28" i="23"/>
  <c r="AA28" i="23"/>
  <c r="U28" i="23"/>
  <c r="Y28" i="23"/>
  <c r="AC28" i="23"/>
  <c r="X28" i="23"/>
  <c r="AB28" i="23"/>
  <c r="V28" i="23"/>
  <c r="Z28" i="23"/>
  <c r="U28" i="15"/>
  <c r="W28" i="15"/>
  <c r="Y28" i="15"/>
  <c r="AA28" i="15"/>
  <c r="X28" i="15"/>
  <c r="AB28" i="15"/>
  <c r="AC28" i="15"/>
  <c r="V28" i="15"/>
  <c r="Z28" i="15"/>
  <c r="K73" i="24"/>
  <c r="K67" i="24"/>
  <c r="O67" i="24"/>
  <c r="O73" i="24"/>
  <c r="N67" i="24"/>
  <c r="N73" i="24"/>
  <c r="AE28" i="17"/>
  <c r="G28" i="11" s="1"/>
  <c r="I27" i="12"/>
  <c r="I27" i="15"/>
  <c r="I27" i="16"/>
  <c r="AE29" i="13"/>
  <c r="C29" i="11" s="1"/>
  <c r="K41" i="11" s="1"/>
  <c r="AE29" i="17"/>
  <c r="G29" i="11" s="1"/>
  <c r="O41" i="11" s="1"/>
  <c r="AE28" i="14"/>
  <c r="D28" i="11" s="1"/>
  <c r="AE29" i="14"/>
  <c r="D29" i="11" s="1"/>
  <c r="L41" i="11" s="1"/>
  <c r="AE29" i="23"/>
  <c r="H29" i="11" s="1"/>
  <c r="P41" i="11" s="1"/>
  <c r="AB28" i="16"/>
  <c r="W28" i="16"/>
  <c r="AA28" i="16"/>
  <c r="U28" i="16"/>
  <c r="Y28" i="16"/>
  <c r="AC28" i="16"/>
  <c r="V28" i="16"/>
  <c r="Z28" i="16"/>
  <c r="X28" i="16"/>
  <c r="X28" i="12"/>
  <c r="AB28" i="12"/>
  <c r="W28" i="12"/>
  <c r="AA28" i="12"/>
  <c r="V28" i="12"/>
  <c r="Z28" i="12"/>
  <c r="U28" i="12"/>
  <c r="Y28" i="12"/>
  <c r="AC28" i="12"/>
  <c r="R38" i="10"/>
  <c r="I37" i="10"/>
  <c r="I26" i="14" s="1"/>
  <c r="L67" i="24"/>
  <c r="L73" i="24"/>
  <c r="I27" i="13"/>
  <c r="I27" i="14"/>
  <c r="I27" i="17"/>
  <c r="AE29" i="12"/>
  <c r="B29" i="11" s="1"/>
  <c r="J41" i="11" s="1"/>
  <c r="AE29" i="16"/>
  <c r="F29" i="11" s="1"/>
  <c r="N41" i="11" s="1"/>
  <c r="AE29" i="15"/>
  <c r="E29" i="11" s="1"/>
  <c r="M41" i="11" s="1"/>
  <c r="AE28" i="13" l="1"/>
  <c r="C28" i="11" s="1"/>
  <c r="C10" i="24" s="1"/>
  <c r="I26" i="13"/>
  <c r="Z26" i="13" s="1"/>
  <c r="I26" i="17"/>
  <c r="W26" i="17" s="1"/>
  <c r="N66" i="24"/>
  <c r="N72" i="24"/>
  <c r="J66" i="24"/>
  <c r="J72" i="24"/>
  <c r="U27" i="14"/>
  <c r="Y27" i="14"/>
  <c r="AC27" i="14"/>
  <c r="V27" i="14"/>
  <c r="Z27" i="14"/>
  <c r="AB27" i="14"/>
  <c r="W27" i="14"/>
  <c r="AA27" i="14"/>
  <c r="X27" i="14"/>
  <c r="I36" i="10"/>
  <c r="R37" i="10"/>
  <c r="L72" i="24"/>
  <c r="L66" i="24"/>
  <c r="O66" i="24"/>
  <c r="O72" i="24"/>
  <c r="AB27" i="16"/>
  <c r="W27" i="16"/>
  <c r="AA27" i="16"/>
  <c r="U27" i="16"/>
  <c r="Y27" i="16"/>
  <c r="AC27" i="16"/>
  <c r="X27" i="16"/>
  <c r="V27" i="16"/>
  <c r="Z27" i="16"/>
  <c r="X27" i="12"/>
  <c r="AB27" i="12"/>
  <c r="U27" i="12"/>
  <c r="Y27" i="12"/>
  <c r="AC27" i="12"/>
  <c r="V27" i="12"/>
  <c r="Z27" i="12"/>
  <c r="W27" i="12"/>
  <c r="AA27" i="12"/>
  <c r="I26" i="12"/>
  <c r="I26" i="15"/>
  <c r="I26" i="16"/>
  <c r="I26" i="23"/>
  <c r="AE28" i="15"/>
  <c r="E28" i="11" s="1"/>
  <c r="AE27" i="23"/>
  <c r="H27" i="11" s="1"/>
  <c r="M72" i="24"/>
  <c r="M66" i="24"/>
  <c r="W27" i="17"/>
  <c r="AA27" i="17"/>
  <c r="U27" i="17"/>
  <c r="Y27" i="17"/>
  <c r="V27" i="17"/>
  <c r="Z27" i="17"/>
  <c r="AC27" i="17"/>
  <c r="X27" i="17"/>
  <c r="AB27" i="17"/>
  <c r="X27" i="13"/>
  <c r="AB27" i="13"/>
  <c r="V27" i="13"/>
  <c r="U27" i="13"/>
  <c r="W27" i="13"/>
  <c r="Y27" i="13"/>
  <c r="Z27" i="13"/>
  <c r="AA27" i="13"/>
  <c r="AC27" i="13"/>
  <c r="AB26" i="13"/>
  <c r="W26" i="13"/>
  <c r="U26" i="14"/>
  <c r="Y26" i="14"/>
  <c r="AC26" i="14"/>
  <c r="X26" i="14"/>
  <c r="AB26" i="14"/>
  <c r="W26" i="14"/>
  <c r="AA26" i="14"/>
  <c r="V26" i="14"/>
  <c r="Z26" i="14"/>
  <c r="U26" i="17"/>
  <c r="P66" i="24"/>
  <c r="P72" i="24"/>
  <c r="D10" i="24"/>
  <c r="L40" i="11"/>
  <c r="L65" i="24" s="1"/>
  <c r="K72" i="24"/>
  <c r="K66" i="24"/>
  <c r="U27" i="15"/>
  <c r="W27" i="15"/>
  <c r="Y27" i="15"/>
  <c r="AA27" i="15"/>
  <c r="AC27" i="15"/>
  <c r="X27" i="15"/>
  <c r="AB27" i="15"/>
  <c r="V27" i="15"/>
  <c r="Z27" i="15"/>
  <c r="G10" i="24"/>
  <c r="O40" i="11"/>
  <c r="O65" i="24" s="1"/>
  <c r="AE28" i="12"/>
  <c r="B28" i="11" s="1"/>
  <c r="AE28" i="16"/>
  <c r="F28" i="11" s="1"/>
  <c r="AE28" i="23"/>
  <c r="H28" i="11" s="1"/>
  <c r="K40" i="11" l="1"/>
  <c r="K65" i="24" s="1"/>
  <c r="AB26" i="17"/>
  <c r="V26" i="17"/>
  <c r="AC26" i="13"/>
  <c r="U26" i="13"/>
  <c r="X26" i="13"/>
  <c r="Y26" i="13"/>
  <c r="AE26" i="13" s="1"/>
  <c r="C26" i="11" s="1"/>
  <c r="V26" i="13"/>
  <c r="AA26" i="13"/>
  <c r="X26" i="17"/>
  <c r="AA26" i="17"/>
  <c r="Z26" i="17"/>
  <c r="Y26" i="17"/>
  <c r="AC26" i="17"/>
  <c r="H10" i="24"/>
  <c r="P40" i="11"/>
  <c r="P65" i="24" s="1"/>
  <c r="B10" i="24"/>
  <c r="J40" i="11"/>
  <c r="J65" i="24" s="1"/>
  <c r="M40" i="11"/>
  <c r="M65" i="24" s="1"/>
  <c r="E10" i="24"/>
  <c r="AB26" i="16"/>
  <c r="W26" i="16"/>
  <c r="AA26" i="16"/>
  <c r="U26" i="16"/>
  <c r="Y26" i="16"/>
  <c r="AC26" i="16"/>
  <c r="V26" i="16"/>
  <c r="Z26" i="16"/>
  <c r="X26" i="16"/>
  <c r="X26" i="12"/>
  <c r="AB26" i="12"/>
  <c r="W26" i="12"/>
  <c r="AA26" i="12"/>
  <c r="V26" i="12"/>
  <c r="Z26" i="12"/>
  <c r="U26" i="12"/>
  <c r="Y26" i="12"/>
  <c r="AC26" i="12"/>
  <c r="R36" i="10"/>
  <c r="I35" i="10"/>
  <c r="AE27" i="13"/>
  <c r="C27" i="11" s="1"/>
  <c r="AE27" i="17"/>
  <c r="G27" i="11" s="1"/>
  <c r="I25" i="13"/>
  <c r="I25" i="14"/>
  <c r="I25" i="17"/>
  <c r="AE27" i="14"/>
  <c r="D27" i="11" s="1"/>
  <c r="F10" i="24"/>
  <c r="N40" i="11"/>
  <c r="N65" i="24" s="1"/>
  <c r="P39" i="11"/>
  <c r="P64" i="24" s="1"/>
  <c r="H9" i="24"/>
  <c r="U26" i="23"/>
  <c r="Y26" i="23"/>
  <c r="W26" i="23"/>
  <c r="AA26" i="23"/>
  <c r="X26" i="23"/>
  <c r="AB26" i="23"/>
  <c r="AC26" i="23"/>
  <c r="V26" i="23"/>
  <c r="Z26" i="23"/>
  <c r="U26" i="15"/>
  <c r="W26" i="15"/>
  <c r="Y26" i="15"/>
  <c r="AA26" i="15"/>
  <c r="X26" i="15"/>
  <c r="AB26" i="15"/>
  <c r="AC26" i="15"/>
  <c r="V26" i="15"/>
  <c r="Z26" i="15"/>
  <c r="AE27" i="15"/>
  <c r="E27" i="11" s="1"/>
  <c r="AE26" i="14"/>
  <c r="D26" i="11" s="1"/>
  <c r="AE27" i="12"/>
  <c r="B27" i="11" s="1"/>
  <c r="AE27" i="16"/>
  <c r="F27" i="11" s="1"/>
  <c r="I25" i="12"/>
  <c r="I25" i="15"/>
  <c r="I25" i="16"/>
  <c r="I25" i="23"/>
  <c r="AE26" i="17" l="1"/>
  <c r="G26" i="11" s="1"/>
  <c r="AB25" i="16"/>
  <c r="W25" i="16"/>
  <c r="AA25" i="16"/>
  <c r="U25" i="16"/>
  <c r="Y25" i="16"/>
  <c r="AC25" i="16"/>
  <c r="X25" i="16"/>
  <c r="V25" i="16"/>
  <c r="Z25" i="16"/>
  <c r="U25" i="23"/>
  <c r="Y25" i="23"/>
  <c r="W25" i="23"/>
  <c r="AA25" i="23"/>
  <c r="AC25" i="23"/>
  <c r="X25" i="23"/>
  <c r="AB25" i="23"/>
  <c r="V25" i="23"/>
  <c r="Z25" i="23"/>
  <c r="U25" i="15"/>
  <c r="W25" i="15"/>
  <c r="Y25" i="15"/>
  <c r="AA25" i="15"/>
  <c r="AC25" i="15"/>
  <c r="X25" i="15"/>
  <c r="AB25" i="15"/>
  <c r="V25" i="15"/>
  <c r="Z25" i="15"/>
  <c r="N39" i="11"/>
  <c r="N64" i="24" s="1"/>
  <c r="F9" i="24"/>
  <c r="D8" i="24"/>
  <c r="L38" i="11"/>
  <c r="L63" i="24" s="1"/>
  <c r="D9" i="24"/>
  <c r="L39" i="11"/>
  <c r="L64" i="24" s="1"/>
  <c r="U25" i="14"/>
  <c r="Y25" i="14"/>
  <c r="AC25" i="14"/>
  <c r="V25" i="14"/>
  <c r="Z25" i="14"/>
  <c r="AB25" i="14"/>
  <c r="W25" i="14"/>
  <c r="AA25" i="14"/>
  <c r="X25" i="14"/>
  <c r="G9" i="24"/>
  <c r="O39" i="11"/>
  <c r="O64" i="24" s="1"/>
  <c r="C8" i="24"/>
  <c r="K38" i="11"/>
  <c r="K63" i="24" s="1"/>
  <c r="I34" i="10"/>
  <c r="I23" i="23" s="1"/>
  <c r="R35" i="10"/>
  <c r="AE26" i="15"/>
  <c r="E26" i="11" s="1"/>
  <c r="I24" i="12"/>
  <c r="I24" i="15"/>
  <c r="I24" i="16"/>
  <c r="I24" i="23"/>
  <c r="X25" i="12"/>
  <c r="AB25" i="12"/>
  <c r="U25" i="12"/>
  <c r="Y25" i="12"/>
  <c r="AC25" i="12"/>
  <c r="V25" i="12"/>
  <c r="Z25" i="12"/>
  <c r="W25" i="12"/>
  <c r="AA25" i="12"/>
  <c r="B9" i="24"/>
  <c r="J39" i="11"/>
  <c r="J64" i="24" s="1"/>
  <c r="M39" i="11"/>
  <c r="M64" i="24" s="1"/>
  <c r="E9" i="24"/>
  <c r="U25" i="17"/>
  <c r="Y25" i="17"/>
  <c r="W25" i="17"/>
  <c r="AA25" i="17"/>
  <c r="AC25" i="17"/>
  <c r="V25" i="17"/>
  <c r="Z25" i="17"/>
  <c r="X25" i="17"/>
  <c r="AB25" i="17"/>
  <c r="X25" i="13"/>
  <c r="AB25" i="13"/>
  <c r="V25" i="13"/>
  <c r="U25" i="13"/>
  <c r="W25" i="13"/>
  <c r="Y25" i="13"/>
  <c r="Z25" i="13"/>
  <c r="AA25" i="13"/>
  <c r="AC25" i="13"/>
  <c r="C9" i="24"/>
  <c r="K39" i="11"/>
  <c r="K64" i="24" s="1"/>
  <c r="O38" i="11"/>
  <c r="O63" i="24" s="1"/>
  <c r="G8" i="24"/>
  <c r="AE26" i="23"/>
  <c r="H26" i="11" s="1"/>
  <c r="I24" i="13"/>
  <c r="I24" i="14"/>
  <c r="I24" i="17"/>
  <c r="AE26" i="12"/>
  <c r="B26" i="11" s="1"/>
  <c r="AE26" i="16"/>
  <c r="F26" i="11" s="1"/>
  <c r="W23" i="23" l="1"/>
  <c r="AA23" i="23"/>
  <c r="U23" i="23"/>
  <c r="Y23" i="23"/>
  <c r="X23" i="23"/>
  <c r="AB23" i="23"/>
  <c r="AC23" i="23"/>
  <c r="V23" i="23"/>
  <c r="Z23" i="23"/>
  <c r="W24" i="17"/>
  <c r="AA24" i="17"/>
  <c r="U24" i="17"/>
  <c r="Y24" i="17"/>
  <c r="AC24" i="17"/>
  <c r="V24" i="17"/>
  <c r="Z24" i="17"/>
  <c r="X24" i="17"/>
  <c r="AB24" i="17"/>
  <c r="X24" i="13"/>
  <c r="AB24" i="13"/>
  <c r="V24" i="13"/>
  <c r="Z24" i="13"/>
  <c r="U24" i="13"/>
  <c r="W24" i="13"/>
  <c r="Y24" i="13"/>
  <c r="AA24" i="13"/>
  <c r="AC24" i="13"/>
  <c r="AB24" i="16"/>
  <c r="W24" i="16"/>
  <c r="AA24" i="16"/>
  <c r="U24" i="16"/>
  <c r="Y24" i="16"/>
  <c r="AC24" i="16"/>
  <c r="V24" i="16"/>
  <c r="Z24" i="16"/>
  <c r="X24" i="16"/>
  <c r="X24" i="12"/>
  <c r="AB24" i="12"/>
  <c r="W24" i="12"/>
  <c r="AA24" i="12"/>
  <c r="V24" i="12"/>
  <c r="Z24" i="12"/>
  <c r="U24" i="12"/>
  <c r="Y24" i="12"/>
  <c r="AC24" i="12"/>
  <c r="AE25" i="12"/>
  <c r="B25" i="11" s="1"/>
  <c r="J37" i="11" s="1"/>
  <c r="I23" i="12"/>
  <c r="I23" i="15"/>
  <c r="I23" i="16"/>
  <c r="AE25" i="15"/>
  <c r="E25" i="11" s="1"/>
  <c r="M37" i="11" s="1"/>
  <c r="F8" i="24"/>
  <c r="N38" i="11"/>
  <c r="N63" i="24" s="1"/>
  <c r="C4" i="18"/>
  <c r="D4" i="18" s="1"/>
  <c r="B8" i="24"/>
  <c r="J38" i="11"/>
  <c r="J63" i="24" s="1"/>
  <c r="U24" i="14"/>
  <c r="Y24" i="14"/>
  <c r="AC24" i="14"/>
  <c r="X24" i="14"/>
  <c r="AB24" i="14"/>
  <c r="W24" i="14"/>
  <c r="AA24" i="14"/>
  <c r="V24" i="14"/>
  <c r="Z24" i="14"/>
  <c r="P38" i="11"/>
  <c r="P63" i="24" s="1"/>
  <c r="H8" i="24"/>
  <c r="W24" i="23"/>
  <c r="AA24" i="23"/>
  <c r="U24" i="23"/>
  <c r="Y24" i="23"/>
  <c r="AC24" i="23"/>
  <c r="X24" i="23"/>
  <c r="AB24" i="23"/>
  <c r="V24" i="23"/>
  <c r="Z24" i="23"/>
  <c r="U24" i="15"/>
  <c r="W24" i="15"/>
  <c r="Y24" i="15"/>
  <c r="AA24" i="15"/>
  <c r="X24" i="15"/>
  <c r="AB24" i="15"/>
  <c r="AC24" i="15"/>
  <c r="V24" i="15"/>
  <c r="Z24" i="15"/>
  <c r="M38" i="11"/>
  <c r="M63" i="24" s="1"/>
  <c r="E8" i="24"/>
  <c r="R34" i="10"/>
  <c r="I33" i="10"/>
  <c r="AE25" i="13"/>
  <c r="C25" i="11" s="1"/>
  <c r="K37" i="11" s="1"/>
  <c r="AE25" i="17"/>
  <c r="G25" i="11" s="1"/>
  <c r="O37" i="11" s="1"/>
  <c r="I23" i="13"/>
  <c r="I23" i="14"/>
  <c r="I23" i="17"/>
  <c r="AE25" i="14"/>
  <c r="D25" i="11" s="1"/>
  <c r="L37" i="11" s="1"/>
  <c r="AE25" i="23"/>
  <c r="H25" i="11" s="1"/>
  <c r="P37" i="11" s="1"/>
  <c r="AE25" i="16"/>
  <c r="F25" i="11" s="1"/>
  <c r="N37" i="11" s="1"/>
  <c r="U23" i="14" l="1"/>
  <c r="Y23" i="14"/>
  <c r="AC23" i="14"/>
  <c r="V23" i="14"/>
  <c r="Z23" i="14"/>
  <c r="AB23" i="14"/>
  <c r="W23" i="14"/>
  <c r="AA23" i="14"/>
  <c r="X23" i="14"/>
  <c r="I32" i="10"/>
  <c r="R33" i="10"/>
  <c r="AB23" i="16"/>
  <c r="W23" i="16"/>
  <c r="AA23" i="16"/>
  <c r="U23" i="16"/>
  <c r="Y23" i="16"/>
  <c r="AC23" i="16"/>
  <c r="X23" i="16"/>
  <c r="V23" i="16"/>
  <c r="Z23" i="16"/>
  <c r="U23" i="12"/>
  <c r="Y23" i="12"/>
  <c r="AC23" i="12"/>
  <c r="X23" i="12"/>
  <c r="AB23" i="12"/>
  <c r="W23" i="12"/>
  <c r="AA23" i="12"/>
  <c r="V23" i="12"/>
  <c r="Z23" i="12"/>
  <c r="I22" i="12"/>
  <c r="I22" i="15"/>
  <c r="I22" i="16"/>
  <c r="I22" i="23"/>
  <c r="AE24" i="23"/>
  <c r="H24" i="11" s="1"/>
  <c r="P36" i="11" s="1"/>
  <c r="AE24" i="12"/>
  <c r="B24" i="11" s="1"/>
  <c r="J36" i="11" s="1"/>
  <c r="AE24" i="16"/>
  <c r="F24" i="11" s="1"/>
  <c r="N36" i="11" s="1"/>
  <c r="AE24" i="13"/>
  <c r="C24" i="11" s="1"/>
  <c r="K36" i="11" s="1"/>
  <c r="AE23" i="23"/>
  <c r="H23" i="11" s="1"/>
  <c r="P35" i="11" s="1"/>
  <c r="W23" i="17"/>
  <c r="AA23" i="17"/>
  <c r="U23" i="17"/>
  <c r="Y23" i="17"/>
  <c r="V23" i="17"/>
  <c r="Z23" i="17"/>
  <c r="AC23" i="17"/>
  <c r="X23" i="17"/>
  <c r="AB23" i="17"/>
  <c r="X23" i="13"/>
  <c r="AB23" i="13"/>
  <c r="V23" i="13"/>
  <c r="Z23" i="13"/>
  <c r="U23" i="13"/>
  <c r="W23" i="13"/>
  <c r="Y23" i="13"/>
  <c r="AA23" i="13"/>
  <c r="AC23" i="13"/>
  <c r="U23" i="15"/>
  <c r="W23" i="15"/>
  <c r="Y23" i="15"/>
  <c r="AA23" i="15"/>
  <c r="AC23" i="15"/>
  <c r="X23" i="15"/>
  <c r="AB23" i="15"/>
  <c r="V23" i="15"/>
  <c r="Z23" i="15"/>
  <c r="I22" i="13"/>
  <c r="I22" i="14"/>
  <c r="I22" i="17"/>
  <c r="AE24" i="15"/>
  <c r="E24" i="11" s="1"/>
  <c r="M36" i="11" s="1"/>
  <c r="AE24" i="14"/>
  <c r="D24" i="11" s="1"/>
  <c r="L36" i="11" s="1"/>
  <c r="AE24" i="17"/>
  <c r="G24" i="11" s="1"/>
  <c r="O36" i="11" s="1"/>
  <c r="U22" i="17" l="1"/>
  <c r="Y22" i="17"/>
  <c r="W22" i="17"/>
  <c r="AA22" i="17"/>
  <c r="V22" i="17"/>
  <c r="Z22" i="17"/>
  <c r="AC22" i="17"/>
  <c r="X22" i="17"/>
  <c r="AB22" i="17"/>
  <c r="X22" i="13"/>
  <c r="AB22" i="13"/>
  <c r="V22" i="13"/>
  <c r="Z22" i="13"/>
  <c r="U22" i="13"/>
  <c r="W22" i="13"/>
  <c r="Y22" i="13"/>
  <c r="AA22" i="13"/>
  <c r="AC22" i="13"/>
  <c r="AB22" i="16"/>
  <c r="W22" i="16"/>
  <c r="AA22" i="16"/>
  <c r="U22" i="16"/>
  <c r="Y22" i="16"/>
  <c r="AC22" i="16"/>
  <c r="V22" i="16"/>
  <c r="Z22" i="16"/>
  <c r="X22" i="16"/>
  <c r="W22" i="12"/>
  <c r="AA22" i="12"/>
  <c r="X22" i="12"/>
  <c r="AB22" i="12"/>
  <c r="U22" i="12"/>
  <c r="Y22" i="12"/>
  <c r="AC22" i="12"/>
  <c r="V22" i="12"/>
  <c r="Z22" i="12"/>
  <c r="R32" i="10"/>
  <c r="I31" i="10"/>
  <c r="AE23" i="13"/>
  <c r="C23" i="11" s="1"/>
  <c r="K35" i="11" s="1"/>
  <c r="I21" i="13"/>
  <c r="I21" i="14"/>
  <c r="I21" i="17"/>
  <c r="AE23" i="14"/>
  <c r="D23" i="11" s="1"/>
  <c r="L35" i="11" s="1"/>
  <c r="U22" i="14"/>
  <c r="Y22" i="14"/>
  <c r="AC22" i="14"/>
  <c r="X22" i="14"/>
  <c r="AB22" i="14"/>
  <c r="W22" i="14"/>
  <c r="AA22" i="14"/>
  <c r="V22" i="14"/>
  <c r="Z22" i="14"/>
  <c r="U22" i="23"/>
  <c r="Y22" i="23"/>
  <c r="W22" i="23"/>
  <c r="AA22" i="23"/>
  <c r="X22" i="23"/>
  <c r="AB22" i="23"/>
  <c r="AC22" i="23"/>
  <c r="V22" i="23"/>
  <c r="Z22" i="23"/>
  <c r="U22" i="15"/>
  <c r="W22" i="15"/>
  <c r="Y22" i="15"/>
  <c r="AA22" i="15"/>
  <c r="X22" i="15"/>
  <c r="AB22" i="15"/>
  <c r="AC22" i="15"/>
  <c r="V22" i="15"/>
  <c r="Z22" i="15"/>
  <c r="AE23" i="15"/>
  <c r="E23" i="11" s="1"/>
  <c r="M35" i="11" s="1"/>
  <c r="AE23" i="17"/>
  <c r="G23" i="11" s="1"/>
  <c r="O35" i="11" s="1"/>
  <c r="AE23" i="12"/>
  <c r="B23" i="11" s="1"/>
  <c r="J35" i="11" s="1"/>
  <c r="AE23" i="16"/>
  <c r="F23" i="11" s="1"/>
  <c r="N35" i="11" s="1"/>
  <c r="I21" i="12"/>
  <c r="I21" i="15"/>
  <c r="I21" i="16"/>
  <c r="I21" i="23"/>
  <c r="U21" i="15" l="1"/>
  <c r="W21" i="15"/>
  <c r="Y21" i="15"/>
  <c r="AA21" i="15"/>
  <c r="AC21" i="15"/>
  <c r="X21" i="15"/>
  <c r="AB21" i="15"/>
  <c r="V21" i="15"/>
  <c r="Z21" i="15"/>
  <c r="U21" i="17"/>
  <c r="Y21" i="17"/>
  <c r="W21" i="17"/>
  <c r="AA21" i="17"/>
  <c r="AC21" i="17"/>
  <c r="V21" i="17"/>
  <c r="Z21" i="17"/>
  <c r="X21" i="17"/>
  <c r="AB21" i="17"/>
  <c r="X21" i="13"/>
  <c r="AB21" i="13"/>
  <c r="V21" i="13"/>
  <c r="Z21" i="13"/>
  <c r="U21" i="13"/>
  <c r="W21" i="13"/>
  <c r="Y21" i="13"/>
  <c r="AA21" i="13"/>
  <c r="AC21" i="13"/>
  <c r="I30" i="10"/>
  <c r="R31" i="10"/>
  <c r="AE22" i="15"/>
  <c r="E22" i="11" s="1"/>
  <c r="M34" i="11" s="1"/>
  <c r="AE22" i="14"/>
  <c r="D22" i="11" s="1"/>
  <c r="L34" i="11" s="1"/>
  <c r="I20" i="12"/>
  <c r="I20" i="15"/>
  <c r="I20" i="16"/>
  <c r="I20" i="23"/>
  <c r="AE22" i="17"/>
  <c r="G22" i="11" s="1"/>
  <c r="O34" i="11" s="1"/>
  <c r="U21" i="23"/>
  <c r="Y21" i="23"/>
  <c r="W21" i="23"/>
  <c r="AA21" i="23"/>
  <c r="AC21" i="23"/>
  <c r="X21" i="23"/>
  <c r="AB21" i="23"/>
  <c r="V21" i="23"/>
  <c r="Z21" i="23"/>
  <c r="AB21" i="16"/>
  <c r="W21" i="16"/>
  <c r="AA21" i="16"/>
  <c r="U21" i="16"/>
  <c r="Y21" i="16"/>
  <c r="AC21" i="16"/>
  <c r="X21" i="16"/>
  <c r="V21" i="16"/>
  <c r="Z21" i="16"/>
  <c r="U21" i="12"/>
  <c r="Y21" i="12"/>
  <c r="AC21" i="12"/>
  <c r="X21" i="12"/>
  <c r="AB21" i="12"/>
  <c r="W21" i="12"/>
  <c r="AA21" i="12"/>
  <c r="V21" i="12"/>
  <c r="Z21" i="12"/>
  <c r="U21" i="14"/>
  <c r="Y21" i="14"/>
  <c r="AC21" i="14"/>
  <c r="V21" i="14"/>
  <c r="Z21" i="14"/>
  <c r="AB21" i="14"/>
  <c r="W21" i="14"/>
  <c r="AA21" i="14"/>
  <c r="X21" i="14"/>
  <c r="AE22" i="23"/>
  <c r="H22" i="11" s="1"/>
  <c r="P34" i="11" s="1"/>
  <c r="I20" i="13"/>
  <c r="I20" i="14"/>
  <c r="I20" i="17"/>
  <c r="AE22" i="12"/>
  <c r="B22" i="11" s="1"/>
  <c r="J34" i="11" s="1"/>
  <c r="AE22" i="16"/>
  <c r="F22" i="11" s="1"/>
  <c r="N34" i="11" s="1"/>
  <c r="AE22" i="13"/>
  <c r="C22" i="11" s="1"/>
  <c r="K34" i="11" s="1"/>
  <c r="W20" i="17" l="1"/>
  <c r="AA20" i="17"/>
  <c r="U20" i="17"/>
  <c r="Y20" i="17"/>
  <c r="AC20" i="17"/>
  <c r="V20" i="17"/>
  <c r="Z20" i="17"/>
  <c r="X20" i="17"/>
  <c r="AB20" i="17"/>
  <c r="X20" i="13"/>
  <c r="AB20" i="13"/>
  <c r="V20" i="13"/>
  <c r="Z20" i="13"/>
  <c r="U20" i="13"/>
  <c r="W20" i="13"/>
  <c r="Y20" i="13"/>
  <c r="AA20" i="13"/>
  <c r="AC20" i="13"/>
  <c r="AB20" i="16"/>
  <c r="W20" i="16"/>
  <c r="AA20" i="16"/>
  <c r="U20" i="16"/>
  <c r="Y20" i="16"/>
  <c r="AC20" i="16"/>
  <c r="V20" i="16"/>
  <c r="Z20" i="16"/>
  <c r="X20" i="16"/>
  <c r="W20" i="12"/>
  <c r="AA20" i="12"/>
  <c r="X20" i="12"/>
  <c r="AB20" i="12"/>
  <c r="U20" i="12"/>
  <c r="Y20" i="12"/>
  <c r="AC20" i="12"/>
  <c r="V20" i="12"/>
  <c r="Z20" i="12"/>
  <c r="R30" i="10"/>
  <c r="I29" i="10"/>
  <c r="AE21" i="14"/>
  <c r="D21" i="11" s="1"/>
  <c r="L33" i="11" s="1"/>
  <c r="I19" i="13"/>
  <c r="I19" i="14"/>
  <c r="I19" i="17"/>
  <c r="AE21" i="13"/>
  <c r="C21" i="11" s="1"/>
  <c r="K33" i="11" s="1"/>
  <c r="AE21" i="15"/>
  <c r="E21" i="11" s="1"/>
  <c r="M33" i="11" s="1"/>
  <c r="U20" i="14"/>
  <c r="Y20" i="14"/>
  <c r="AC20" i="14"/>
  <c r="X20" i="14"/>
  <c r="AB20" i="14"/>
  <c r="W20" i="14"/>
  <c r="AA20" i="14"/>
  <c r="V20" i="14"/>
  <c r="Z20" i="14"/>
  <c r="W20" i="23"/>
  <c r="AA20" i="23"/>
  <c r="U20" i="23"/>
  <c r="Y20" i="23"/>
  <c r="AC20" i="23"/>
  <c r="X20" i="23"/>
  <c r="AB20" i="23"/>
  <c r="V20" i="23"/>
  <c r="Z20" i="23"/>
  <c r="U20" i="15"/>
  <c r="W20" i="15"/>
  <c r="Y20" i="15"/>
  <c r="AA20" i="15"/>
  <c r="X20" i="15"/>
  <c r="AB20" i="15"/>
  <c r="AC20" i="15"/>
  <c r="V20" i="15"/>
  <c r="Z20" i="15"/>
  <c r="AE21" i="12"/>
  <c r="B21" i="11" s="1"/>
  <c r="J33" i="11" s="1"/>
  <c r="AE21" i="16"/>
  <c r="F21" i="11" s="1"/>
  <c r="N33" i="11" s="1"/>
  <c r="AE21" i="23"/>
  <c r="H21" i="11" s="1"/>
  <c r="P33" i="11" s="1"/>
  <c r="I19" i="12"/>
  <c r="I19" i="15"/>
  <c r="I19" i="16"/>
  <c r="I19" i="23"/>
  <c r="AE21" i="17"/>
  <c r="G21" i="11" s="1"/>
  <c r="O33" i="11" s="1"/>
  <c r="W19" i="23" l="1"/>
  <c r="AA19" i="23"/>
  <c r="U19" i="23"/>
  <c r="Y19" i="23"/>
  <c r="X19" i="23"/>
  <c r="AB19" i="23"/>
  <c r="AC19" i="23"/>
  <c r="V19" i="23"/>
  <c r="Z19" i="23"/>
  <c r="U19" i="15"/>
  <c r="W19" i="15"/>
  <c r="Y19" i="15"/>
  <c r="AA19" i="15"/>
  <c r="AC19" i="15"/>
  <c r="X19" i="15"/>
  <c r="AB19" i="15"/>
  <c r="V19" i="15"/>
  <c r="Z19" i="15"/>
  <c r="W19" i="17"/>
  <c r="AA19" i="17"/>
  <c r="U19" i="17"/>
  <c r="Y19" i="17"/>
  <c r="V19" i="17"/>
  <c r="Z19" i="17"/>
  <c r="AC19" i="17"/>
  <c r="X19" i="17"/>
  <c r="AB19" i="17"/>
  <c r="X19" i="13"/>
  <c r="AB19" i="13"/>
  <c r="V19" i="13"/>
  <c r="Z19" i="13"/>
  <c r="U19" i="13"/>
  <c r="W19" i="13"/>
  <c r="Y19" i="13"/>
  <c r="AA19" i="13"/>
  <c r="AC19" i="13"/>
  <c r="I28" i="10"/>
  <c r="I17" i="23" s="1"/>
  <c r="R29" i="10"/>
  <c r="AE20" i="23"/>
  <c r="H20" i="11" s="1"/>
  <c r="P32" i="11" s="1"/>
  <c r="I18" i="12"/>
  <c r="I18" i="15"/>
  <c r="I18" i="16"/>
  <c r="I18" i="23"/>
  <c r="AE20" i="17"/>
  <c r="G20" i="11" s="1"/>
  <c r="O32" i="11" s="1"/>
  <c r="AB19" i="16"/>
  <c r="W19" i="16"/>
  <c r="AA19" i="16"/>
  <c r="U19" i="16"/>
  <c r="Y19" i="16"/>
  <c r="AC19" i="16"/>
  <c r="X19" i="16"/>
  <c r="V19" i="16"/>
  <c r="Z19" i="16"/>
  <c r="U19" i="12"/>
  <c r="Y19" i="12"/>
  <c r="AC19" i="12"/>
  <c r="X19" i="12"/>
  <c r="AB19" i="12"/>
  <c r="W19" i="12"/>
  <c r="AA19" i="12"/>
  <c r="V19" i="12"/>
  <c r="Z19" i="12"/>
  <c r="U19" i="14"/>
  <c r="Y19" i="14"/>
  <c r="AC19" i="14"/>
  <c r="V19" i="14"/>
  <c r="Z19" i="14"/>
  <c r="AB19" i="14"/>
  <c r="W19" i="14"/>
  <c r="AA19" i="14"/>
  <c r="X19" i="14"/>
  <c r="AE20" i="15"/>
  <c r="E20" i="11" s="1"/>
  <c r="M32" i="11" s="1"/>
  <c r="AE20" i="14"/>
  <c r="D20" i="11" s="1"/>
  <c r="L32" i="11" s="1"/>
  <c r="I18" i="13"/>
  <c r="I18" i="14"/>
  <c r="I18" i="17"/>
  <c r="AE20" i="12"/>
  <c r="B20" i="11" s="1"/>
  <c r="J32" i="11" s="1"/>
  <c r="AE20" i="16"/>
  <c r="F20" i="11" s="1"/>
  <c r="N32" i="11" s="1"/>
  <c r="AE20" i="13"/>
  <c r="C20" i="11" s="1"/>
  <c r="K32" i="11" s="1"/>
  <c r="I17" i="15" l="1"/>
  <c r="I17" i="12"/>
  <c r="U17" i="12" s="1"/>
  <c r="U17" i="23"/>
  <c r="Y17" i="23"/>
  <c r="W17" i="23"/>
  <c r="AA17" i="23"/>
  <c r="AC17" i="23"/>
  <c r="X17" i="23"/>
  <c r="AB17" i="23"/>
  <c r="V17" i="23"/>
  <c r="Z17" i="23"/>
  <c r="U18" i="17"/>
  <c r="Y18" i="17"/>
  <c r="W18" i="17"/>
  <c r="AA18" i="17"/>
  <c r="V18" i="17"/>
  <c r="Z18" i="17"/>
  <c r="AC18" i="17"/>
  <c r="X18" i="17"/>
  <c r="AB18" i="17"/>
  <c r="X18" i="13"/>
  <c r="AB18" i="13"/>
  <c r="V18" i="13"/>
  <c r="Z18" i="13"/>
  <c r="U18" i="13"/>
  <c r="W18" i="13"/>
  <c r="Y18" i="13"/>
  <c r="AA18" i="13"/>
  <c r="AC18" i="13"/>
  <c r="AB18" i="16"/>
  <c r="W18" i="16"/>
  <c r="AA18" i="16"/>
  <c r="U18" i="16"/>
  <c r="Y18" i="16"/>
  <c r="AC18" i="16"/>
  <c r="V18" i="16"/>
  <c r="Z18" i="16"/>
  <c r="X18" i="16"/>
  <c r="W18" i="12"/>
  <c r="AA18" i="12"/>
  <c r="X18" i="12"/>
  <c r="AB18" i="12"/>
  <c r="U18" i="12"/>
  <c r="Y18" i="12"/>
  <c r="AC18" i="12"/>
  <c r="V18" i="12"/>
  <c r="Z18" i="12"/>
  <c r="U17" i="15"/>
  <c r="W17" i="15"/>
  <c r="Y17" i="15"/>
  <c r="AA17" i="15"/>
  <c r="AC17" i="15"/>
  <c r="X17" i="15"/>
  <c r="AB17" i="15"/>
  <c r="V17" i="15"/>
  <c r="Z17" i="15"/>
  <c r="AE19" i="12"/>
  <c r="B19" i="11" s="1"/>
  <c r="J31" i="11" s="1"/>
  <c r="AE19" i="16"/>
  <c r="F19" i="11" s="1"/>
  <c r="N31" i="11" s="1"/>
  <c r="I17" i="16"/>
  <c r="AE19" i="17"/>
  <c r="G19" i="11" s="1"/>
  <c r="O31" i="11" s="1"/>
  <c r="AE19" i="23"/>
  <c r="H19" i="11" s="1"/>
  <c r="P31" i="11" s="1"/>
  <c r="U18" i="14"/>
  <c r="Y18" i="14"/>
  <c r="AC18" i="14"/>
  <c r="X18" i="14"/>
  <c r="AB18" i="14"/>
  <c r="W18" i="14"/>
  <c r="AA18" i="14"/>
  <c r="V18" i="14"/>
  <c r="Z18" i="14"/>
  <c r="U18" i="23"/>
  <c r="Y18" i="23"/>
  <c r="W18" i="23"/>
  <c r="AA18" i="23"/>
  <c r="X18" i="23"/>
  <c r="AB18" i="23"/>
  <c r="AC18" i="23"/>
  <c r="V18" i="23"/>
  <c r="Z18" i="23"/>
  <c r="U18" i="15"/>
  <c r="W18" i="15"/>
  <c r="Y18" i="15"/>
  <c r="AA18" i="15"/>
  <c r="X18" i="15"/>
  <c r="AB18" i="15"/>
  <c r="AC18" i="15"/>
  <c r="V18" i="15"/>
  <c r="Z18" i="15"/>
  <c r="R28" i="10"/>
  <c r="I27" i="10"/>
  <c r="I16" i="17" s="1"/>
  <c r="AE19" i="14"/>
  <c r="D19" i="11" s="1"/>
  <c r="L31" i="11" s="1"/>
  <c r="I17" i="13"/>
  <c r="I17" i="14"/>
  <c r="I17" i="17"/>
  <c r="AE19" i="13"/>
  <c r="C19" i="11" s="1"/>
  <c r="K31" i="11" s="1"/>
  <c r="AE19" i="15"/>
  <c r="E19" i="11" s="1"/>
  <c r="M31" i="11" s="1"/>
  <c r="AA17" i="12" l="1"/>
  <c r="AC17" i="12"/>
  <c r="W17" i="12"/>
  <c r="Y17" i="12"/>
  <c r="V17" i="12"/>
  <c r="X17" i="12"/>
  <c r="Z17" i="12"/>
  <c r="AB17" i="12"/>
  <c r="W16" i="17"/>
  <c r="AA16" i="17"/>
  <c r="U16" i="17"/>
  <c r="Y16" i="17"/>
  <c r="AC16" i="17"/>
  <c r="V16" i="17"/>
  <c r="Z16" i="17"/>
  <c r="X16" i="17"/>
  <c r="AB16" i="17"/>
  <c r="X17" i="13"/>
  <c r="AB17" i="13"/>
  <c r="V17" i="13"/>
  <c r="Z17" i="13"/>
  <c r="U17" i="13"/>
  <c r="W17" i="13"/>
  <c r="Y17" i="13"/>
  <c r="AA17" i="13"/>
  <c r="AC17" i="13"/>
  <c r="U17" i="14"/>
  <c r="Y17" i="14"/>
  <c r="AC17" i="14"/>
  <c r="V17" i="14"/>
  <c r="Z17" i="14"/>
  <c r="AB17" i="14"/>
  <c r="W17" i="14"/>
  <c r="AA17" i="14"/>
  <c r="X17" i="14"/>
  <c r="I16" i="13"/>
  <c r="I16" i="14"/>
  <c r="AE18" i="15"/>
  <c r="E18" i="11" s="1"/>
  <c r="M30" i="11" s="1"/>
  <c r="AE18" i="14"/>
  <c r="D18" i="11" s="1"/>
  <c r="L30" i="11" s="1"/>
  <c r="AE17" i="15"/>
  <c r="E17" i="11" s="1"/>
  <c r="AE18" i="12"/>
  <c r="B18" i="11" s="1"/>
  <c r="J30" i="11" s="1"/>
  <c r="AE18" i="16"/>
  <c r="F18" i="11" s="1"/>
  <c r="N30" i="11" s="1"/>
  <c r="AE18" i="13"/>
  <c r="C18" i="11" s="1"/>
  <c r="K30" i="11" s="1"/>
  <c r="AE17" i="23"/>
  <c r="H17" i="11" s="1"/>
  <c r="U17" i="17"/>
  <c r="Y17" i="17"/>
  <c r="W17" i="17"/>
  <c r="AA17" i="17"/>
  <c r="AC17" i="17"/>
  <c r="V17" i="17"/>
  <c r="Z17" i="17"/>
  <c r="X17" i="17"/>
  <c r="AB17" i="17"/>
  <c r="I26" i="10"/>
  <c r="R27" i="10"/>
  <c r="AB17" i="16"/>
  <c r="W17" i="16"/>
  <c r="AA17" i="16"/>
  <c r="U17" i="16"/>
  <c r="Y17" i="16"/>
  <c r="AC17" i="16"/>
  <c r="X17" i="16"/>
  <c r="V17" i="16"/>
  <c r="Z17" i="16"/>
  <c r="I16" i="12"/>
  <c r="I16" i="15"/>
  <c r="I16" i="16"/>
  <c r="I16" i="23"/>
  <c r="AE18" i="23"/>
  <c r="H18" i="11" s="1"/>
  <c r="P30" i="11" s="1"/>
  <c r="AE18" i="17"/>
  <c r="G18" i="11" s="1"/>
  <c r="O30" i="11" s="1"/>
  <c r="M29" i="11" l="1"/>
  <c r="AE17" i="12"/>
  <c r="B17" i="11" s="1"/>
  <c r="J29" i="11" s="1"/>
  <c r="W16" i="23"/>
  <c r="AA16" i="23"/>
  <c r="U16" i="23"/>
  <c r="Y16" i="23"/>
  <c r="AC16" i="23"/>
  <c r="X16" i="23"/>
  <c r="AB16" i="23"/>
  <c r="V16" i="23"/>
  <c r="Z16" i="23"/>
  <c r="U16" i="15"/>
  <c r="W16" i="15"/>
  <c r="Y16" i="15"/>
  <c r="AA16" i="15"/>
  <c r="X16" i="15"/>
  <c r="AB16" i="15"/>
  <c r="AC16" i="15"/>
  <c r="V16" i="15"/>
  <c r="Z16" i="15"/>
  <c r="R26" i="10"/>
  <c r="I25" i="10"/>
  <c r="U16" i="14"/>
  <c r="Y16" i="14"/>
  <c r="AC16" i="14"/>
  <c r="X16" i="14"/>
  <c r="AB16" i="14"/>
  <c r="W16" i="14"/>
  <c r="AA16" i="14"/>
  <c r="V16" i="14"/>
  <c r="Z16" i="14"/>
  <c r="I15" i="13"/>
  <c r="I15" i="14"/>
  <c r="I15" i="17"/>
  <c r="AE17" i="17"/>
  <c r="G17" i="11" s="1"/>
  <c r="O29" i="11" s="1"/>
  <c r="AE17" i="14"/>
  <c r="D17" i="11" s="1"/>
  <c r="L29" i="11" s="1"/>
  <c r="AE16" i="17"/>
  <c r="G16" i="11" s="1"/>
  <c r="AB16" i="16"/>
  <c r="W16" i="16"/>
  <c r="AA16" i="16"/>
  <c r="U16" i="16"/>
  <c r="Y16" i="16"/>
  <c r="AC16" i="16"/>
  <c r="V16" i="16"/>
  <c r="Z16" i="16"/>
  <c r="X16" i="16"/>
  <c r="W16" i="12"/>
  <c r="AA16" i="12"/>
  <c r="X16" i="12"/>
  <c r="AB16" i="12"/>
  <c r="U16" i="12"/>
  <c r="Y16" i="12"/>
  <c r="AC16" i="12"/>
  <c r="V16" i="12"/>
  <c r="Z16" i="12"/>
  <c r="X16" i="13"/>
  <c r="AB16" i="13"/>
  <c r="V16" i="13"/>
  <c r="Z16" i="13"/>
  <c r="U16" i="13"/>
  <c r="W16" i="13"/>
  <c r="Y16" i="13"/>
  <c r="AA16" i="13"/>
  <c r="AC16" i="13"/>
  <c r="AE17" i="16"/>
  <c r="F17" i="11" s="1"/>
  <c r="N29" i="11" s="1"/>
  <c r="I15" i="12"/>
  <c r="I15" i="15"/>
  <c r="I15" i="16"/>
  <c r="I15" i="23"/>
  <c r="P29" i="11"/>
  <c r="AE17" i="13"/>
  <c r="C17" i="11" s="1"/>
  <c r="K29" i="11" s="1"/>
  <c r="AB15" i="16" l="1"/>
  <c r="W15" i="16"/>
  <c r="AA15" i="16"/>
  <c r="U15" i="16"/>
  <c r="Y15" i="16"/>
  <c r="AC15" i="16"/>
  <c r="X15" i="16"/>
  <c r="V15" i="16"/>
  <c r="Z15" i="16"/>
  <c r="U15" i="12"/>
  <c r="Y15" i="12"/>
  <c r="AC15" i="12"/>
  <c r="X15" i="12"/>
  <c r="AB15" i="12"/>
  <c r="W15" i="12"/>
  <c r="AA15" i="12"/>
  <c r="V15" i="12"/>
  <c r="Z15" i="12"/>
  <c r="W15" i="17"/>
  <c r="AA15" i="17"/>
  <c r="U15" i="17"/>
  <c r="Y15" i="17"/>
  <c r="V15" i="17"/>
  <c r="Z15" i="17"/>
  <c r="AC15" i="17"/>
  <c r="X15" i="17"/>
  <c r="AB15" i="17"/>
  <c r="X15" i="13"/>
  <c r="AB15" i="13"/>
  <c r="V15" i="13"/>
  <c r="Z15" i="13"/>
  <c r="U15" i="13"/>
  <c r="W15" i="13"/>
  <c r="Y15" i="13"/>
  <c r="AA15" i="13"/>
  <c r="AC15" i="13"/>
  <c r="I24" i="10"/>
  <c r="I13" i="23" s="1"/>
  <c r="R25" i="10"/>
  <c r="AE16" i="13"/>
  <c r="C16" i="11" s="1"/>
  <c r="I14" i="12"/>
  <c r="I14" i="15"/>
  <c r="I14" i="16"/>
  <c r="I14" i="23"/>
  <c r="AE16" i="23"/>
  <c r="H16" i="11" s="1"/>
  <c r="W15" i="23"/>
  <c r="AA15" i="23"/>
  <c r="U15" i="23"/>
  <c r="Y15" i="23"/>
  <c r="X15" i="23"/>
  <c r="AB15" i="23"/>
  <c r="AC15" i="23"/>
  <c r="V15" i="23"/>
  <c r="Z15" i="23"/>
  <c r="U15" i="15"/>
  <c r="W15" i="15"/>
  <c r="Y15" i="15"/>
  <c r="AA15" i="15"/>
  <c r="AC15" i="15"/>
  <c r="X15" i="15"/>
  <c r="AB15" i="15"/>
  <c r="V15" i="15"/>
  <c r="Z15" i="15"/>
  <c r="O28" i="11"/>
  <c r="O19" i="24" s="1"/>
  <c r="G7" i="24"/>
  <c r="U15" i="14"/>
  <c r="Y15" i="14"/>
  <c r="AC15" i="14"/>
  <c r="V15" i="14"/>
  <c r="Z15" i="14"/>
  <c r="AB15" i="14"/>
  <c r="W15" i="14"/>
  <c r="AA15" i="14"/>
  <c r="X15" i="14"/>
  <c r="AE16" i="12"/>
  <c r="B16" i="11" s="1"/>
  <c r="AE16" i="16"/>
  <c r="F16" i="11" s="1"/>
  <c r="AE16" i="14"/>
  <c r="D16" i="11" s="1"/>
  <c r="I14" i="13"/>
  <c r="I14" i="14"/>
  <c r="I14" i="17"/>
  <c r="AE16" i="15"/>
  <c r="E16" i="11" s="1"/>
  <c r="U13" i="23" l="1"/>
  <c r="Y13" i="23"/>
  <c r="W13" i="23"/>
  <c r="AA13" i="23"/>
  <c r="AC13" i="23"/>
  <c r="X13" i="23"/>
  <c r="AB13" i="23"/>
  <c r="V13" i="23"/>
  <c r="Z13" i="23"/>
  <c r="U14" i="17"/>
  <c r="Y14" i="17"/>
  <c r="W14" i="17"/>
  <c r="AA14" i="17"/>
  <c r="V14" i="17"/>
  <c r="Z14" i="17"/>
  <c r="AC14" i="17"/>
  <c r="X14" i="17"/>
  <c r="AB14" i="17"/>
  <c r="X14" i="13"/>
  <c r="AB14" i="13"/>
  <c r="V14" i="13"/>
  <c r="Z14" i="13"/>
  <c r="U14" i="13"/>
  <c r="W14" i="13"/>
  <c r="Y14" i="13"/>
  <c r="AA14" i="13"/>
  <c r="AC14" i="13"/>
  <c r="F7" i="24"/>
  <c r="N28" i="11"/>
  <c r="N19" i="24" s="1"/>
  <c r="M28" i="11"/>
  <c r="M19" i="24" s="1"/>
  <c r="E7" i="24"/>
  <c r="U14" i="14"/>
  <c r="Y14" i="14"/>
  <c r="AC14" i="14"/>
  <c r="X14" i="14"/>
  <c r="AB14" i="14"/>
  <c r="W14" i="14"/>
  <c r="AA14" i="14"/>
  <c r="V14" i="14"/>
  <c r="Z14" i="14"/>
  <c r="D7" i="24"/>
  <c r="L28" i="11"/>
  <c r="L19" i="24" s="1"/>
  <c r="J28" i="11"/>
  <c r="J19" i="24" s="1"/>
  <c r="B7" i="24"/>
  <c r="H7" i="24"/>
  <c r="P28" i="11"/>
  <c r="P19" i="24" s="1"/>
  <c r="AB14" i="16"/>
  <c r="W14" i="16"/>
  <c r="AA14" i="16"/>
  <c r="U14" i="16"/>
  <c r="Y14" i="16"/>
  <c r="AC14" i="16"/>
  <c r="V14" i="16"/>
  <c r="Z14" i="16"/>
  <c r="X14" i="16"/>
  <c r="W14" i="12"/>
  <c r="AA14" i="12"/>
  <c r="X14" i="12"/>
  <c r="AB14" i="12"/>
  <c r="U14" i="12"/>
  <c r="Y14" i="12"/>
  <c r="AC14" i="12"/>
  <c r="V14" i="12"/>
  <c r="Z14" i="12"/>
  <c r="AE15" i="15"/>
  <c r="E15" i="11" s="1"/>
  <c r="I13" i="12"/>
  <c r="I13" i="15"/>
  <c r="I13" i="16"/>
  <c r="AE15" i="17"/>
  <c r="G15" i="11" s="1"/>
  <c r="U14" i="23"/>
  <c r="Y14" i="23"/>
  <c r="W14" i="23"/>
  <c r="AA14" i="23"/>
  <c r="X14" i="23"/>
  <c r="AB14" i="23"/>
  <c r="AC14" i="23"/>
  <c r="V14" i="23"/>
  <c r="Z14" i="23"/>
  <c r="U14" i="15"/>
  <c r="W14" i="15"/>
  <c r="Y14" i="15"/>
  <c r="AA14" i="15"/>
  <c r="X14" i="15"/>
  <c r="AB14" i="15"/>
  <c r="AC14" i="15"/>
  <c r="V14" i="15"/>
  <c r="Z14" i="15"/>
  <c r="C7" i="24"/>
  <c r="K28" i="11"/>
  <c r="K19" i="24" s="1"/>
  <c r="R24" i="10"/>
  <c r="I23" i="10"/>
  <c r="I12" i="17" s="1"/>
  <c r="AE15" i="14"/>
  <c r="D15" i="11" s="1"/>
  <c r="AE15" i="23"/>
  <c r="H15" i="11" s="1"/>
  <c r="I13" i="13"/>
  <c r="I13" i="14"/>
  <c r="I13" i="17"/>
  <c r="AE15" i="13"/>
  <c r="C15" i="11" s="1"/>
  <c r="AE15" i="12"/>
  <c r="B15" i="11" s="1"/>
  <c r="AE15" i="16"/>
  <c r="F15" i="11" s="1"/>
  <c r="I12" i="13" l="1"/>
  <c r="I12" i="14"/>
  <c r="X12" i="14" s="1"/>
  <c r="W12" i="17"/>
  <c r="AA12" i="17"/>
  <c r="U12" i="17"/>
  <c r="Y12" i="17"/>
  <c r="AC12" i="17"/>
  <c r="V12" i="17"/>
  <c r="Z12" i="17"/>
  <c r="X12" i="17"/>
  <c r="AB12" i="17"/>
  <c r="U13" i="17"/>
  <c r="Y13" i="17"/>
  <c r="W13" i="17"/>
  <c r="AA13" i="17"/>
  <c r="AC13" i="17"/>
  <c r="V13" i="17"/>
  <c r="Z13" i="17"/>
  <c r="X13" i="17"/>
  <c r="AB13" i="17"/>
  <c r="X13" i="13"/>
  <c r="AB13" i="13"/>
  <c r="V13" i="13"/>
  <c r="Z13" i="13"/>
  <c r="U13" i="13"/>
  <c r="W13" i="13"/>
  <c r="Y13" i="13"/>
  <c r="AA13" i="13"/>
  <c r="AC13" i="13"/>
  <c r="D6" i="24"/>
  <c r="L27" i="11"/>
  <c r="L18" i="24" s="1"/>
  <c r="X12" i="13"/>
  <c r="AB12" i="13"/>
  <c r="V12" i="13"/>
  <c r="Z12" i="13"/>
  <c r="U12" i="13"/>
  <c r="W12" i="13"/>
  <c r="Y12" i="13"/>
  <c r="AA12" i="13"/>
  <c r="AC12" i="13"/>
  <c r="W12" i="14"/>
  <c r="G6" i="24"/>
  <c r="O27" i="11"/>
  <c r="O18" i="24" s="1"/>
  <c r="U13" i="15"/>
  <c r="W13" i="15"/>
  <c r="Y13" i="15"/>
  <c r="AA13" i="15"/>
  <c r="AC13" i="15"/>
  <c r="X13" i="15"/>
  <c r="AB13" i="15"/>
  <c r="V13" i="15"/>
  <c r="Z13" i="15"/>
  <c r="M27" i="11"/>
  <c r="M18" i="24" s="1"/>
  <c r="E6" i="24"/>
  <c r="AE14" i="15"/>
  <c r="E14" i="11" s="1"/>
  <c r="AE14" i="13"/>
  <c r="C14" i="11" s="1"/>
  <c r="AE13" i="23"/>
  <c r="H13" i="11" s="1"/>
  <c r="J27" i="11"/>
  <c r="J18" i="24" s="1"/>
  <c r="B6" i="24"/>
  <c r="N27" i="11"/>
  <c r="N18" i="24" s="1"/>
  <c r="F6" i="24"/>
  <c r="C6" i="24"/>
  <c r="K27" i="11"/>
  <c r="K18" i="24" s="1"/>
  <c r="U13" i="14"/>
  <c r="Y13" i="14"/>
  <c r="AC13" i="14"/>
  <c r="V13" i="14"/>
  <c r="Z13" i="14"/>
  <c r="AB13" i="14"/>
  <c r="W13" i="14"/>
  <c r="AA13" i="14"/>
  <c r="X13" i="14"/>
  <c r="H6" i="24"/>
  <c r="P27" i="11"/>
  <c r="P18" i="24" s="1"/>
  <c r="I22" i="10"/>
  <c r="I11" i="23" s="1"/>
  <c r="R23" i="10"/>
  <c r="AB13" i="16"/>
  <c r="W13" i="16"/>
  <c r="AA13" i="16"/>
  <c r="U13" i="16"/>
  <c r="Y13" i="16"/>
  <c r="AC13" i="16"/>
  <c r="X13" i="16"/>
  <c r="V13" i="16"/>
  <c r="Z13" i="16"/>
  <c r="U13" i="12"/>
  <c r="Y13" i="12"/>
  <c r="AC13" i="12"/>
  <c r="X13" i="12"/>
  <c r="AB13" i="12"/>
  <c r="W13" i="12"/>
  <c r="AA13" i="12"/>
  <c r="V13" i="12"/>
  <c r="Z13" i="12"/>
  <c r="I12" i="12"/>
  <c r="I12" i="15"/>
  <c r="I12" i="16"/>
  <c r="I12" i="23"/>
  <c r="AE14" i="23"/>
  <c r="H14" i="11" s="1"/>
  <c r="AE14" i="12"/>
  <c r="B14" i="11" s="1"/>
  <c r="AE14" i="16"/>
  <c r="F14" i="11" s="1"/>
  <c r="AE14" i="14"/>
  <c r="D14" i="11" s="1"/>
  <c r="AE14" i="17"/>
  <c r="G14" i="11" s="1"/>
  <c r="Y12" i="14" l="1"/>
  <c r="Z12" i="14"/>
  <c r="AB12" i="14"/>
  <c r="U12" i="14"/>
  <c r="AA12" i="14"/>
  <c r="AC12" i="14"/>
  <c r="V12" i="14"/>
  <c r="W11" i="23"/>
  <c r="AA11" i="23"/>
  <c r="U11" i="23"/>
  <c r="Y11" i="23"/>
  <c r="X11" i="23"/>
  <c r="AB11" i="23"/>
  <c r="AC11" i="23"/>
  <c r="V11" i="23"/>
  <c r="Z11" i="23"/>
  <c r="G5" i="24"/>
  <c r="O26" i="11"/>
  <c r="O17" i="24" s="1"/>
  <c r="D5" i="24"/>
  <c r="L26" i="11"/>
  <c r="L17" i="24" s="1"/>
  <c r="B5" i="24"/>
  <c r="C3" i="18"/>
  <c r="D3" i="18" s="1"/>
  <c r="J26" i="11"/>
  <c r="J17" i="24" s="1"/>
  <c r="W12" i="23"/>
  <c r="AA12" i="23"/>
  <c r="U12" i="23"/>
  <c r="Y12" i="23"/>
  <c r="AC12" i="23"/>
  <c r="X12" i="23"/>
  <c r="AB12" i="23"/>
  <c r="V12" i="23"/>
  <c r="Z12" i="23"/>
  <c r="U12" i="15"/>
  <c r="W12" i="15"/>
  <c r="Y12" i="15"/>
  <c r="AA12" i="15"/>
  <c r="X12" i="15"/>
  <c r="AB12" i="15"/>
  <c r="AC12" i="15"/>
  <c r="V12" i="15"/>
  <c r="Z12" i="15"/>
  <c r="M26" i="11"/>
  <c r="M17" i="24" s="1"/>
  <c r="E5" i="24"/>
  <c r="AE13" i="12"/>
  <c r="B13" i="11" s="1"/>
  <c r="J25" i="11" s="1"/>
  <c r="J16" i="24" s="1"/>
  <c r="AE13" i="16"/>
  <c r="F13" i="11" s="1"/>
  <c r="N25" i="11" s="1"/>
  <c r="N16" i="24" s="1"/>
  <c r="I11" i="12"/>
  <c r="I11" i="15"/>
  <c r="I11" i="16"/>
  <c r="P25" i="11"/>
  <c r="P16" i="24" s="1"/>
  <c r="AE13" i="13"/>
  <c r="C13" i="11" s="1"/>
  <c r="K25" i="11" s="1"/>
  <c r="K16" i="24" s="1"/>
  <c r="AE12" i="17"/>
  <c r="G12" i="11" s="1"/>
  <c r="F5" i="24"/>
  <c r="N26" i="11"/>
  <c r="N17" i="24" s="1"/>
  <c r="P26" i="11"/>
  <c r="P17" i="24" s="1"/>
  <c r="H5" i="24"/>
  <c r="AB12" i="16"/>
  <c r="W12" i="16"/>
  <c r="AA12" i="16"/>
  <c r="U12" i="16"/>
  <c r="Y12" i="16"/>
  <c r="AC12" i="16"/>
  <c r="V12" i="16"/>
  <c r="Z12" i="16"/>
  <c r="X12" i="16"/>
  <c r="W12" i="12"/>
  <c r="AA12" i="12"/>
  <c r="X12" i="12"/>
  <c r="AB12" i="12"/>
  <c r="U12" i="12"/>
  <c r="Y12" i="12"/>
  <c r="AC12" i="12"/>
  <c r="V12" i="12"/>
  <c r="Z12" i="12"/>
  <c r="R22" i="10"/>
  <c r="I21" i="10"/>
  <c r="I10" i="17" s="1"/>
  <c r="C5" i="24"/>
  <c r="K26" i="11"/>
  <c r="K17" i="24" s="1"/>
  <c r="I11" i="13"/>
  <c r="I11" i="14"/>
  <c r="I11" i="17"/>
  <c r="AE13" i="14"/>
  <c r="D13" i="11" s="1"/>
  <c r="L25" i="11" s="1"/>
  <c r="L16" i="24" s="1"/>
  <c r="AE13" i="15"/>
  <c r="E13" i="11" s="1"/>
  <c r="M25" i="11" s="1"/>
  <c r="M16" i="24" s="1"/>
  <c r="AE12" i="13"/>
  <c r="C12" i="11" s="1"/>
  <c r="AE13" i="17"/>
  <c r="G13" i="11" s="1"/>
  <c r="O25" i="11" s="1"/>
  <c r="O16" i="24" s="1"/>
  <c r="AE12" i="14" l="1"/>
  <c r="D12" i="11" s="1"/>
  <c r="K24" i="11"/>
  <c r="K15" i="24" s="1"/>
  <c r="I10" i="14"/>
  <c r="AC10" i="14" s="1"/>
  <c r="I10" i="13"/>
  <c r="Z10" i="13" s="1"/>
  <c r="X11" i="13"/>
  <c r="AB11" i="13"/>
  <c r="V11" i="13"/>
  <c r="Z11" i="13"/>
  <c r="U11" i="13"/>
  <c r="W11" i="13"/>
  <c r="Y11" i="13"/>
  <c r="AA11" i="13"/>
  <c r="AC11" i="13"/>
  <c r="U10" i="14"/>
  <c r="U10" i="17"/>
  <c r="Y10" i="17"/>
  <c r="W10" i="17"/>
  <c r="AA10" i="17"/>
  <c r="V10" i="17"/>
  <c r="Z10" i="17"/>
  <c r="AC10" i="17"/>
  <c r="X10" i="17"/>
  <c r="AB10" i="17"/>
  <c r="AB11" i="16"/>
  <c r="W11" i="16"/>
  <c r="AA11" i="16"/>
  <c r="U11" i="16"/>
  <c r="Y11" i="16"/>
  <c r="AC11" i="16"/>
  <c r="X11" i="16"/>
  <c r="V11" i="16"/>
  <c r="Z11" i="16"/>
  <c r="U11" i="12"/>
  <c r="Y11" i="12"/>
  <c r="AC11" i="12"/>
  <c r="X11" i="12"/>
  <c r="AB11" i="12"/>
  <c r="W11" i="12"/>
  <c r="AA11" i="12"/>
  <c r="V11" i="12"/>
  <c r="Z11" i="12"/>
  <c r="AE12" i="12"/>
  <c r="B12" i="11" s="1"/>
  <c r="J24" i="11" s="1"/>
  <c r="J15" i="24" s="1"/>
  <c r="AE12" i="16"/>
  <c r="F12" i="11" s="1"/>
  <c r="N24" i="11" s="1"/>
  <c r="N15" i="24" s="1"/>
  <c r="O24" i="11"/>
  <c r="O15" i="24" s="1"/>
  <c r="L24" i="11"/>
  <c r="L15" i="24" s="1"/>
  <c r="AE12" i="23"/>
  <c r="H12" i="11" s="1"/>
  <c r="P24" i="11" s="1"/>
  <c r="P15" i="24" s="1"/>
  <c r="AE11" i="23"/>
  <c r="H11" i="11" s="1"/>
  <c r="W11" i="17"/>
  <c r="AA11" i="17"/>
  <c r="U11" i="17"/>
  <c r="Y11" i="17"/>
  <c r="V11" i="17"/>
  <c r="Z11" i="17"/>
  <c r="AC11" i="17"/>
  <c r="X11" i="17"/>
  <c r="AB11" i="17"/>
  <c r="U11" i="14"/>
  <c r="Y11" i="14"/>
  <c r="AC11" i="14"/>
  <c r="V11" i="14"/>
  <c r="Z11" i="14"/>
  <c r="AB11" i="14"/>
  <c r="W11" i="14"/>
  <c r="AA11" i="14"/>
  <c r="X11" i="14"/>
  <c r="I20" i="10"/>
  <c r="I9" i="23" s="1"/>
  <c r="R21" i="10"/>
  <c r="U11" i="15"/>
  <c r="W11" i="15"/>
  <c r="Y11" i="15"/>
  <c r="AA11" i="15"/>
  <c r="AC11" i="15"/>
  <c r="X11" i="15"/>
  <c r="AB11" i="15"/>
  <c r="V11" i="15"/>
  <c r="Z11" i="15"/>
  <c r="I10" i="12"/>
  <c r="I10" i="15"/>
  <c r="I10" i="16"/>
  <c r="I10" i="23"/>
  <c r="AE12" i="15"/>
  <c r="E12" i="11" s="1"/>
  <c r="M24" i="11" s="1"/>
  <c r="M15" i="24" s="1"/>
  <c r="Y10" i="13" l="1"/>
  <c r="V10" i="13"/>
  <c r="AB10" i="14"/>
  <c r="W10" i="13"/>
  <c r="AB10" i="13"/>
  <c r="AC10" i="13"/>
  <c r="U10" i="13"/>
  <c r="AE10" i="13" s="1"/>
  <c r="C10" i="11" s="1"/>
  <c r="K22" i="11" s="1"/>
  <c r="K13" i="24" s="1"/>
  <c r="X10" i="13"/>
  <c r="Z10" i="14"/>
  <c r="AA10" i="13"/>
  <c r="V10" i="14"/>
  <c r="X10" i="14"/>
  <c r="P23" i="11"/>
  <c r="P14" i="24" s="1"/>
  <c r="W10" i="14"/>
  <c r="Y10" i="14"/>
  <c r="AA10" i="14"/>
  <c r="U9" i="23"/>
  <c r="Y9" i="23"/>
  <c r="W9" i="23"/>
  <c r="AA9" i="23"/>
  <c r="AC9" i="23"/>
  <c r="X9" i="23"/>
  <c r="AB9" i="23"/>
  <c r="V9" i="23"/>
  <c r="Z9" i="23"/>
  <c r="AB10" i="16"/>
  <c r="W10" i="16"/>
  <c r="AA10" i="16"/>
  <c r="U10" i="16"/>
  <c r="Y10" i="16"/>
  <c r="AC10" i="16"/>
  <c r="V10" i="16"/>
  <c r="Z10" i="16"/>
  <c r="X10" i="16"/>
  <c r="W10" i="12"/>
  <c r="AA10" i="12"/>
  <c r="X10" i="12"/>
  <c r="AB10" i="12"/>
  <c r="U10" i="12"/>
  <c r="Y10" i="12"/>
  <c r="AC10" i="12"/>
  <c r="V10" i="12"/>
  <c r="Z10" i="12"/>
  <c r="I9" i="12"/>
  <c r="I9" i="15"/>
  <c r="I9" i="16"/>
  <c r="AE11" i="17"/>
  <c r="G11" i="11" s="1"/>
  <c r="O23" i="11" s="1"/>
  <c r="O14" i="24" s="1"/>
  <c r="AE11" i="13"/>
  <c r="C11" i="11" s="1"/>
  <c r="K23" i="11" s="1"/>
  <c r="K14" i="24" s="1"/>
  <c r="U10" i="23"/>
  <c r="Y10" i="23"/>
  <c r="W10" i="23"/>
  <c r="AA10" i="23"/>
  <c r="X10" i="23"/>
  <c r="AB10" i="23"/>
  <c r="AC10" i="23"/>
  <c r="V10" i="23"/>
  <c r="Z10" i="23"/>
  <c r="U10" i="15"/>
  <c r="W10" i="15"/>
  <c r="Y10" i="15"/>
  <c r="AA10" i="15"/>
  <c r="X10" i="15"/>
  <c r="AB10" i="15"/>
  <c r="AC10" i="15"/>
  <c r="V10" i="15"/>
  <c r="Z10" i="15"/>
  <c r="R20" i="10"/>
  <c r="I19" i="10"/>
  <c r="I8" i="17" s="1"/>
  <c r="AE11" i="15"/>
  <c r="E11" i="11" s="1"/>
  <c r="M23" i="11" s="1"/>
  <c r="M14" i="24" s="1"/>
  <c r="I9" i="13"/>
  <c r="I9" i="14"/>
  <c r="I9" i="17"/>
  <c r="AE11" i="14"/>
  <c r="D11" i="11" s="1"/>
  <c r="L23" i="11" s="1"/>
  <c r="L14" i="24" s="1"/>
  <c r="AE11" i="12"/>
  <c r="B11" i="11" s="1"/>
  <c r="J23" i="11" s="1"/>
  <c r="J14" i="24" s="1"/>
  <c r="AE11" i="16"/>
  <c r="F11" i="11" s="1"/>
  <c r="N23" i="11" s="1"/>
  <c r="N14" i="24" s="1"/>
  <c r="AE10" i="17"/>
  <c r="G10" i="11" s="1"/>
  <c r="AE10" i="14" l="1"/>
  <c r="D10" i="11" s="1"/>
  <c r="O22" i="11"/>
  <c r="O13" i="24" s="1"/>
  <c r="I8" i="14"/>
  <c r="X8" i="14" s="1"/>
  <c r="I8" i="13"/>
  <c r="AB8" i="13" s="1"/>
  <c r="AA8" i="13"/>
  <c r="Y8" i="14"/>
  <c r="AC8" i="14"/>
  <c r="W8" i="14"/>
  <c r="AA8" i="14"/>
  <c r="W8" i="17"/>
  <c r="AA8" i="17"/>
  <c r="U8" i="17"/>
  <c r="Y8" i="17"/>
  <c r="AC8" i="17"/>
  <c r="V8" i="17"/>
  <c r="Z8" i="17"/>
  <c r="X8" i="17"/>
  <c r="AB8" i="17"/>
  <c r="U9" i="15"/>
  <c r="W9" i="15"/>
  <c r="Y9" i="15"/>
  <c r="AA9" i="15"/>
  <c r="AC9" i="15"/>
  <c r="X9" i="15"/>
  <c r="AB9" i="15"/>
  <c r="V9" i="15"/>
  <c r="Z9" i="15"/>
  <c r="AE10" i="15"/>
  <c r="E10" i="11" s="1"/>
  <c r="M22" i="11" s="1"/>
  <c r="M13" i="24" s="1"/>
  <c r="AE10" i="12"/>
  <c r="B10" i="11" s="1"/>
  <c r="J22" i="11" s="1"/>
  <c r="J13" i="24" s="1"/>
  <c r="AE10" i="16"/>
  <c r="F10" i="11" s="1"/>
  <c r="N22" i="11" s="1"/>
  <c r="N13" i="24" s="1"/>
  <c r="AE9" i="23"/>
  <c r="H9" i="11" s="1"/>
  <c r="U9" i="14"/>
  <c r="Y9" i="14"/>
  <c r="AC9" i="14"/>
  <c r="V9" i="14"/>
  <c r="Z9" i="14"/>
  <c r="AB9" i="14"/>
  <c r="W9" i="14"/>
  <c r="AA9" i="14"/>
  <c r="X9" i="14"/>
  <c r="U9" i="17"/>
  <c r="Y9" i="17"/>
  <c r="W9" i="17"/>
  <c r="AA9" i="17"/>
  <c r="AC9" i="17"/>
  <c r="V9" i="17"/>
  <c r="Z9" i="17"/>
  <c r="X9" i="17"/>
  <c r="AB9" i="17"/>
  <c r="X9" i="13"/>
  <c r="AB9" i="13"/>
  <c r="V9" i="13"/>
  <c r="Z9" i="13"/>
  <c r="U9" i="13"/>
  <c r="W9" i="13"/>
  <c r="Y9" i="13"/>
  <c r="AA9" i="13"/>
  <c r="AC9" i="13"/>
  <c r="I18" i="10"/>
  <c r="R19" i="10"/>
  <c r="AB9" i="16"/>
  <c r="W9" i="16"/>
  <c r="AA9" i="16"/>
  <c r="U9" i="16"/>
  <c r="Y9" i="16"/>
  <c r="AC9" i="16"/>
  <c r="X9" i="16"/>
  <c r="V9" i="16"/>
  <c r="Z9" i="16"/>
  <c r="U9" i="12"/>
  <c r="Y9" i="12"/>
  <c r="AC9" i="12"/>
  <c r="X9" i="12"/>
  <c r="AB9" i="12"/>
  <c r="W9" i="12"/>
  <c r="AA9" i="12"/>
  <c r="V9" i="12"/>
  <c r="Z9" i="12"/>
  <c r="I8" i="12"/>
  <c r="I8" i="15"/>
  <c r="I8" i="16"/>
  <c r="I8" i="23"/>
  <c r="AE10" i="23"/>
  <c r="H10" i="11" s="1"/>
  <c r="P22" i="11" s="1"/>
  <c r="P13" i="24" s="1"/>
  <c r="L22" i="11"/>
  <c r="L13" i="24" s="1"/>
  <c r="U8" i="13" l="1"/>
  <c r="Z8" i="14"/>
  <c r="AB8" i="14"/>
  <c r="U8" i="14"/>
  <c r="AE8" i="14" s="1"/>
  <c r="D8" i="11" s="1"/>
  <c r="Z8" i="13"/>
  <c r="V8" i="14"/>
  <c r="AC8" i="13"/>
  <c r="X8" i="13"/>
  <c r="Y8" i="13"/>
  <c r="V8" i="13"/>
  <c r="W8" i="13"/>
  <c r="AB8" i="16"/>
  <c r="W8" i="16"/>
  <c r="AA8" i="16"/>
  <c r="U8" i="16"/>
  <c r="Y8" i="16"/>
  <c r="AC8" i="16"/>
  <c r="V8" i="16"/>
  <c r="Z8" i="16"/>
  <c r="X8" i="16"/>
  <c r="W8" i="12"/>
  <c r="AA8" i="12"/>
  <c r="X8" i="12"/>
  <c r="AB8" i="12"/>
  <c r="U8" i="12"/>
  <c r="Y8" i="12"/>
  <c r="AC8" i="12"/>
  <c r="V8" i="12"/>
  <c r="Z8" i="12"/>
  <c r="R18" i="10"/>
  <c r="I17" i="10"/>
  <c r="I7" i="13"/>
  <c r="I7" i="14"/>
  <c r="I7" i="17"/>
  <c r="AE9" i="13"/>
  <c r="C9" i="11" s="1"/>
  <c r="K21" i="11" s="1"/>
  <c r="K12" i="24" s="1"/>
  <c r="AE9" i="14"/>
  <c r="D9" i="11" s="1"/>
  <c r="L21" i="11" s="1"/>
  <c r="L12" i="24" s="1"/>
  <c r="AE8" i="17"/>
  <c r="G8" i="11" s="1"/>
  <c r="W8" i="23"/>
  <c r="AA8" i="23"/>
  <c r="U8" i="23"/>
  <c r="Y8" i="23"/>
  <c r="AC8" i="23"/>
  <c r="X8" i="23"/>
  <c r="AB8" i="23"/>
  <c r="V8" i="23"/>
  <c r="Z8" i="23"/>
  <c r="U8" i="15"/>
  <c r="W8" i="15"/>
  <c r="Y8" i="15"/>
  <c r="AA8" i="15"/>
  <c r="X8" i="15"/>
  <c r="AB8" i="15"/>
  <c r="AC8" i="15"/>
  <c r="V8" i="15"/>
  <c r="Z8" i="15"/>
  <c r="AE9" i="12"/>
  <c r="B9" i="11" s="1"/>
  <c r="J21" i="11" s="1"/>
  <c r="J12" i="24" s="1"/>
  <c r="AE9" i="16"/>
  <c r="F9" i="11" s="1"/>
  <c r="N21" i="11" s="1"/>
  <c r="N12" i="24" s="1"/>
  <c r="I7" i="12"/>
  <c r="I7" i="15"/>
  <c r="I7" i="16"/>
  <c r="I7" i="23"/>
  <c r="AE9" i="17"/>
  <c r="G9" i="11" s="1"/>
  <c r="O21" i="11" s="1"/>
  <c r="O12" i="24" s="1"/>
  <c r="P21" i="11"/>
  <c r="P12" i="24" s="1"/>
  <c r="AE9" i="15"/>
  <c r="E9" i="11" s="1"/>
  <c r="M21" i="11" s="1"/>
  <c r="M12" i="24" s="1"/>
  <c r="AE8" i="13" l="1"/>
  <c r="C8" i="11" s="1"/>
  <c r="K20" i="11" s="1"/>
  <c r="K11" i="24" s="1"/>
  <c r="L20" i="11"/>
  <c r="L11" i="24" s="1"/>
  <c r="AB7" i="16"/>
  <c r="W7" i="16"/>
  <c r="AA7" i="16"/>
  <c r="U7" i="16"/>
  <c r="Y7" i="16"/>
  <c r="AC7" i="16"/>
  <c r="X7" i="16"/>
  <c r="V7" i="16"/>
  <c r="Z7" i="16"/>
  <c r="U7" i="12"/>
  <c r="Y7" i="12"/>
  <c r="AC7" i="12"/>
  <c r="X7" i="12"/>
  <c r="AB7" i="12"/>
  <c r="W7" i="12"/>
  <c r="AA7" i="12"/>
  <c r="V7" i="12"/>
  <c r="Z7" i="12"/>
  <c r="U7" i="14"/>
  <c r="Y7" i="14"/>
  <c r="AC7" i="14"/>
  <c r="V7" i="14"/>
  <c r="Z7" i="14"/>
  <c r="AB7" i="14"/>
  <c r="W7" i="14"/>
  <c r="AA7" i="14"/>
  <c r="X7" i="14"/>
  <c r="I16" i="10"/>
  <c r="R17" i="10"/>
  <c r="AE8" i="23"/>
  <c r="H8" i="11" s="1"/>
  <c r="P20" i="11" s="1"/>
  <c r="P11" i="24" s="1"/>
  <c r="O20" i="11"/>
  <c r="O11" i="24" s="1"/>
  <c r="I6" i="12"/>
  <c r="I6" i="15"/>
  <c r="I6" i="16"/>
  <c r="I6" i="23"/>
  <c r="W7" i="23"/>
  <c r="AA7" i="23"/>
  <c r="U7" i="23"/>
  <c r="Y7" i="23"/>
  <c r="X7" i="23"/>
  <c r="AB7" i="23"/>
  <c r="AC7" i="23"/>
  <c r="V7" i="23"/>
  <c r="Z7" i="23"/>
  <c r="U7" i="15"/>
  <c r="W7" i="15"/>
  <c r="Y7" i="15"/>
  <c r="AA7" i="15"/>
  <c r="AC7" i="15"/>
  <c r="X7" i="15"/>
  <c r="AB7" i="15"/>
  <c r="V7" i="15"/>
  <c r="Z7" i="15"/>
  <c r="W7" i="17"/>
  <c r="AA7" i="17"/>
  <c r="U7" i="17"/>
  <c r="Y7" i="17"/>
  <c r="V7" i="17"/>
  <c r="Z7" i="17"/>
  <c r="AC7" i="17"/>
  <c r="X7" i="17"/>
  <c r="AB7" i="17"/>
  <c r="X7" i="13"/>
  <c r="AB7" i="13"/>
  <c r="V7" i="13"/>
  <c r="Z7" i="13"/>
  <c r="U7" i="13"/>
  <c r="W7" i="13"/>
  <c r="Y7" i="13"/>
  <c r="AA7" i="13"/>
  <c r="AC7" i="13"/>
  <c r="AE8" i="15"/>
  <c r="E8" i="11" s="1"/>
  <c r="M20" i="11" s="1"/>
  <c r="M11" i="24" s="1"/>
  <c r="I6" i="13"/>
  <c r="I6" i="14"/>
  <c r="I6" i="17"/>
  <c r="AE8" i="12"/>
  <c r="B8" i="11" s="1"/>
  <c r="J20" i="11" s="1"/>
  <c r="J11" i="24" s="1"/>
  <c r="AE8" i="16"/>
  <c r="F8" i="11" s="1"/>
  <c r="N20" i="11" s="1"/>
  <c r="N11" i="24" s="1"/>
  <c r="R16" i="10" l="1"/>
  <c r="I15" i="10"/>
  <c r="I5" i="13"/>
  <c r="I5" i="14"/>
  <c r="I5" i="17"/>
  <c r="AE7" i="14"/>
  <c r="D7" i="11" s="1"/>
  <c r="L19" i="11" s="1"/>
  <c r="L10" i="24" s="1"/>
  <c r="U6" i="14"/>
  <c r="Y6" i="14"/>
  <c r="AC6" i="14"/>
  <c r="X6" i="14"/>
  <c r="AB6" i="14"/>
  <c r="W6" i="14"/>
  <c r="AA6" i="14"/>
  <c r="V6" i="14"/>
  <c r="Z6" i="14"/>
  <c r="AB6" i="16"/>
  <c r="W6" i="16"/>
  <c r="AA6" i="16"/>
  <c r="U6" i="16"/>
  <c r="Y6" i="16"/>
  <c r="AC6" i="16"/>
  <c r="V6" i="16"/>
  <c r="Z6" i="16"/>
  <c r="X6" i="16"/>
  <c r="W6" i="12"/>
  <c r="AA6" i="12"/>
  <c r="X6" i="12"/>
  <c r="AB6" i="12"/>
  <c r="U6" i="12"/>
  <c r="Y6" i="12"/>
  <c r="AC6" i="12"/>
  <c r="V6" i="12"/>
  <c r="Z6" i="12"/>
  <c r="U6" i="17"/>
  <c r="Y6" i="17"/>
  <c r="W6" i="17"/>
  <c r="AA6" i="17"/>
  <c r="V6" i="17"/>
  <c r="Z6" i="17"/>
  <c r="AC6" i="17"/>
  <c r="X6" i="17"/>
  <c r="AB6" i="17"/>
  <c r="X6" i="13"/>
  <c r="AB6" i="13"/>
  <c r="V6" i="13"/>
  <c r="Z6" i="13"/>
  <c r="U6" i="13"/>
  <c r="W6" i="13"/>
  <c r="Y6" i="13"/>
  <c r="AA6" i="13"/>
  <c r="AC6" i="13"/>
  <c r="U6" i="23"/>
  <c r="Y6" i="23"/>
  <c r="W6" i="23"/>
  <c r="AA6" i="23"/>
  <c r="X6" i="23"/>
  <c r="AB6" i="23"/>
  <c r="AC6" i="23"/>
  <c r="V6" i="23"/>
  <c r="Z6" i="23"/>
  <c r="U6" i="15"/>
  <c r="W6" i="15"/>
  <c r="Y6" i="15"/>
  <c r="AA6" i="15"/>
  <c r="X6" i="15"/>
  <c r="AB6" i="15"/>
  <c r="AC6" i="15"/>
  <c r="V6" i="15"/>
  <c r="Z6" i="15"/>
  <c r="AE7" i="17"/>
  <c r="G7" i="11" s="1"/>
  <c r="O19" i="11" s="1"/>
  <c r="O10" i="24" s="1"/>
  <c r="AE7" i="23"/>
  <c r="H7" i="11" s="1"/>
  <c r="P19" i="11" s="1"/>
  <c r="P10" i="24" s="1"/>
  <c r="AE7" i="13"/>
  <c r="C7" i="11" s="1"/>
  <c r="K19" i="11" s="1"/>
  <c r="K10" i="24" s="1"/>
  <c r="AE7" i="15"/>
  <c r="E7" i="11" s="1"/>
  <c r="M19" i="11" s="1"/>
  <c r="M10" i="24" s="1"/>
  <c r="I5" i="12"/>
  <c r="I5" i="15"/>
  <c r="I5" i="16"/>
  <c r="I5" i="23"/>
  <c r="AE7" i="12"/>
  <c r="B7" i="11" s="1"/>
  <c r="J19" i="11" s="1"/>
  <c r="J10" i="24" s="1"/>
  <c r="AE7" i="16"/>
  <c r="F7" i="11" s="1"/>
  <c r="N19" i="11" s="1"/>
  <c r="N10" i="24" s="1"/>
  <c r="AB5" i="16" l="1"/>
  <c r="W5" i="16"/>
  <c r="AA5" i="16"/>
  <c r="U5" i="16"/>
  <c r="Y5" i="16"/>
  <c r="AC5" i="16"/>
  <c r="X5" i="16"/>
  <c r="V5" i="16"/>
  <c r="Z5" i="16"/>
  <c r="X5" i="12"/>
  <c r="AB5" i="12"/>
  <c r="U5" i="12"/>
  <c r="Y5" i="12"/>
  <c r="AC5" i="12"/>
  <c r="V5" i="12"/>
  <c r="Z5" i="12"/>
  <c r="W5" i="12"/>
  <c r="AA5" i="12"/>
  <c r="U5" i="14"/>
  <c r="Y5" i="14"/>
  <c r="AC5" i="14"/>
  <c r="V5" i="14"/>
  <c r="Z5" i="14"/>
  <c r="AB5" i="14"/>
  <c r="W5" i="14"/>
  <c r="AA5" i="14"/>
  <c r="X5" i="14"/>
  <c r="I14" i="10"/>
  <c r="R15" i="10"/>
  <c r="U5" i="23"/>
  <c r="Y5" i="23"/>
  <c r="W5" i="23"/>
  <c r="AA5" i="23"/>
  <c r="AC5" i="23"/>
  <c r="X5" i="23"/>
  <c r="AB5" i="23"/>
  <c r="V5" i="23"/>
  <c r="Z5" i="23"/>
  <c r="U5" i="15"/>
  <c r="W5" i="15"/>
  <c r="Y5" i="15"/>
  <c r="AA5" i="15"/>
  <c r="AC5" i="15"/>
  <c r="X5" i="15"/>
  <c r="AB5" i="15"/>
  <c r="V5" i="15"/>
  <c r="Z5" i="15"/>
  <c r="U5" i="17"/>
  <c r="Y5" i="17"/>
  <c r="W5" i="17"/>
  <c r="AA5" i="17"/>
  <c r="AC5" i="17"/>
  <c r="V5" i="17"/>
  <c r="Z5" i="17"/>
  <c r="X5" i="17"/>
  <c r="AB5" i="17"/>
  <c r="X5" i="13"/>
  <c r="AB5" i="13"/>
  <c r="V5" i="13"/>
  <c r="Z5" i="13"/>
  <c r="U5" i="13"/>
  <c r="W5" i="13"/>
  <c r="Y5" i="13"/>
  <c r="AA5" i="13"/>
  <c r="AC5" i="13"/>
  <c r="AE6" i="23"/>
  <c r="H6" i="11" s="1"/>
  <c r="P18" i="11" s="1"/>
  <c r="P9" i="24" s="1"/>
  <c r="AE6" i="17"/>
  <c r="G6" i="11" s="1"/>
  <c r="O18" i="11" s="1"/>
  <c r="O9" i="24" s="1"/>
  <c r="I4" i="12"/>
  <c r="I4" i="15"/>
  <c r="I4" i="16"/>
  <c r="I4" i="23"/>
  <c r="AE6" i="15"/>
  <c r="E6" i="11" s="1"/>
  <c r="M18" i="11" s="1"/>
  <c r="M9" i="24" s="1"/>
  <c r="AE6" i="13"/>
  <c r="C6" i="11" s="1"/>
  <c r="K18" i="11" s="1"/>
  <c r="K9" i="24" s="1"/>
  <c r="AE6" i="12"/>
  <c r="B6" i="11" s="1"/>
  <c r="J18" i="11" s="1"/>
  <c r="J9" i="24" s="1"/>
  <c r="AE6" i="16"/>
  <c r="F6" i="11" s="1"/>
  <c r="N18" i="11" s="1"/>
  <c r="N9" i="24" s="1"/>
  <c r="AE6" i="14"/>
  <c r="D6" i="11" s="1"/>
  <c r="L18" i="11" s="1"/>
  <c r="L9" i="24" s="1"/>
  <c r="I4" i="13"/>
  <c r="I4" i="14"/>
  <c r="I4" i="17"/>
  <c r="AB4" i="16" l="1"/>
  <c r="W4" i="16"/>
  <c r="AA4" i="16"/>
  <c r="U4" i="16"/>
  <c r="Y4" i="16"/>
  <c r="AC4" i="16"/>
  <c r="V4" i="16"/>
  <c r="Z4" i="16"/>
  <c r="X4" i="16"/>
  <c r="X4" i="12"/>
  <c r="AB4" i="12"/>
  <c r="W4" i="12"/>
  <c r="AA4" i="12"/>
  <c r="V4" i="12"/>
  <c r="Z4" i="12"/>
  <c r="U4" i="12"/>
  <c r="Y4" i="12"/>
  <c r="AC4" i="12"/>
  <c r="R14" i="10"/>
  <c r="I13" i="10"/>
  <c r="I2" i="13" s="1"/>
  <c r="AE5" i="17"/>
  <c r="G5" i="11" s="1"/>
  <c r="O17" i="11" s="1"/>
  <c r="O8" i="24" s="1"/>
  <c r="AE5" i="23"/>
  <c r="H5" i="11" s="1"/>
  <c r="P17" i="11" s="1"/>
  <c r="P8" i="24" s="1"/>
  <c r="I3" i="13"/>
  <c r="I3" i="14"/>
  <c r="I3" i="17"/>
  <c r="AE5" i="14"/>
  <c r="D5" i="11" s="1"/>
  <c r="L17" i="11" s="1"/>
  <c r="L8" i="24" s="1"/>
  <c r="U4" i="14"/>
  <c r="Y4" i="14"/>
  <c r="AC4" i="14"/>
  <c r="X4" i="14"/>
  <c r="AB4" i="14"/>
  <c r="W4" i="14"/>
  <c r="AA4" i="14"/>
  <c r="V4" i="14"/>
  <c r="Z4" i="14"/>
  <c r="W4" i="17"/>
  <c r="AA4" i="17"/>
  <c r="U4" i="17"/>
  <c r="Y4" i="17"/>
  <c r="AC4" i="17"/>
  <c r="V4" i="17"/>
  <c r="Z4" i="17"/>
  <c r="X4" i="17"/>
  <c r="AB4" i="17"/>
  <c r="X4" i="13"/>
  <c r="AB4" i="13"/>
  <c r="V4" i="13"/>
  <c r="Z4" i="13"/>
  <c r="U4" i="13"/>
  <c r="W4" i="13"/>
  <c r="Y4" i="13"/>
  <c r="AA4" i="13"/>
  <c r="AC4" i="13"/>
  <c r="W4" i="23"/>
  <c r="AA4" i="23"/>
  <c r="U4" i="23"/>
  <c r="Y4" i="23"/>
  <c r="AC4" i="23"/>
  <c r="X4" i="23"/>
  <c r="AB4" i="23"/>
  <c r="V4" i="23"/>
  <c r="Z4" i="23"/>
  <c r="U4" i="15"/>
  <c r="W4" i="15"/>
  <c r="Y4" i="15"/>
  <c r="AA4" i="15"/>
  <c r="X4" i="15"/>
  <c r="AB4" i="15"/>
  <c r="AC4" i="15"/>
  <c r="V4" i="15"/>
  <c r="Z4" i="15"/>
  <c r="AE5" i="13"/>
  <c r="C5" i="11" s="1"/>
  <c r="K17" i="11" s="1"/>
  <c r="K8" i="24" s="1"/>
  <c r="AE5" i="15"/>
  <c r="E5" i="11" s="1"/>
  <c r="M17" i="11" s="1"/>
  <c r="M8" i="24" s="1"/>
  <c r="I3" i="12"/>
  <c r="I3" i="15"/>
  <c r="I3" i="16"/>
  <c r="I3" i="23"/>
  <c r="AE5" i="12"/>
  <c r="B5" i="11" s="1"/>
  <c r="J17" i="11" s="1"/>
  <c r="J8" i="24" s="1"/>
  <c r="AE5" i="16"/>
  <c r="F5" i="11" s="1"/>
  <c r="N17" i="11" s="1"/>
  <c r="N8" i="24" s="1"/>
  <c r="I2" i="14" l="1"/>
  <c r="AC2" i="14" s="1"/>
  <c r="AB3" i="16"/>
  <c r="W3" i="16"/>
  <c r="AA3" i="16"/>
  <c r="U3" i="16"/>
  <c r="Y3" i="16"/>
  <c r="AC3" i="16"/>
  <c r="X3" i="16"/>
  <c r="V3" i="16"/>
  <c r="Z3" i="16"/>
  <c r="X3" i="12"/>
  <c r="AB3" i="12"/>
  <c r="U3" i="12"/>
  <c r="Y3" i="12"/>
  <c r="AC3" i="12"/>
  <c r="V3" i="12"/>
  <c r="Z3" i="12"/>
  <c r="W3" i="12"/>
  <c r="AA3" i="12"/>
  <c r="U3" i="14"/>
  <c r="Y3" i="14"/>
  <c r="AC3" i="14"/>
  <c r="V3" i="14"/>
  <c r="Z3" i="14"/>
  <c r="AB3" i="14"/>
  <c r="W3" i="14"/>
  <c r="AA3" i="14"/>
  <c r="X3" i="14"/>
  <c r="I12" i="10"/>
  <c r="R13" i="10"/>
  <c r="AE4" i="23"/>
  <c r="H4" i="11" s="1"/>
  <c r="AE4" i="17"/>
  <c r="G4" i="11" s="1"/>
  <c r="I2" i="12"/>
  <c r="I2" i="15"/>
  <c r="I2" i="16"/>
  <c r="I2" i="23"/>
  <c r="W3" i="23"/>
  <c r="AA3" i="23"/>
  <c r="U3" i="23"/>
  <c r="Y3" i="23"/>
  <c r="X3" i="23"/>
  <c r="AB3" i="23"/>
  <c r="AC3" i="23"/>
  <c r="V3" i="23"/>
  <c r="Z3" i="23"/>
  <c r="U3" i="15"/>
  <c r="W3" i="15"/>
  <c r="Y3" i="15"/>
  <c r="AA3" i="15"/>
  <c r="AC3" i="15"/>
  <c r="X3" i="15"/>
  <c r="AB3" i="15"/>
  <c r="V3" i="15"/>
  <c r="Z3" i="15"/>
  <c r="W3" i="17"/>
  <c r="AA3" i="17"/>
  <c r="U3" i="17"/>
  <c r="Y3" i="17"/>
  <c r="V3" i="17"/>
  <c r="Z3" i="17"/>
  <c r="AC3" i="17"/>
  <c r="X3" i="17"/>
  <c r="AB3" i="17"/>
  <c r="X3" i="13"/>
  <c r="AB3" i="13"/>
  <c r="V3" i="13"/>
  <c r="Z3" i="13"/>
  <c r="U3" i="13"/>
  <c r="W3" i="13"/>
  <c r="Y3" i="13"/>
  <c r="AA3" i="13"/>
  <c r="AC3" i="13"/>
  <c r="AA2" i="13"/>
  <c r="W2" i="13"/>
  <c r="X2" i="13"/>
  <c r="AB2" i="13"/>
  <c r="Y2" i="13"/>
  <c r="V2" i="13"/>
  <c r="Z2" i="13"/>
  <c r="U2" i="13"/>
  <c r="AC2" i="13"/>
  <c r="U2" i="14"/>
  <c r="Y2" i="14"/>
  <c r="X2" i="14"/>
  <c r="AB2" i="14"/>
  <c r="W2" i="14"/>
  <c r="V2" i="14"/>
  <c r="Z2" i="14"/>
  <c r="AE4" i="15"/>
  <c r="E4" i="11" s="1"/>
  <c r="AE4" i="13"/>
  <c r="C4" i="11" s="1"/>
  <c r="AE4" i="14"/>
  <c r="D4" i="11" s="1"/>
  <c r="I2" i="17"/>
  <c r="AE4" i="12"/>
  <c r="B4" i="11" s="1"/>
  <c r="AE4" i="16"/>
  <c r="F4" i="11" s="1"/>
  <c r="AA2" i="14" l="1"/>
  <c r="AE2" i="13"/>
  <c r="C2" i="11" s="1"/>
  <c r="U2" i="17"/>
  <c r="Y2" i="17"/>
  <c r="W2" i="17"/>
  <c r="AA2" i="17"/>
  <c r="V2" i="17"/>
  <c r="Z2" i="17"/>
  <c r="AC2" i="17"/>
  <c r="X2" i="17"/>
  <c r="AB2" i="17"/>
  <c r="C4" i="24"/>
  <c r="K16" i="11"/>
  <c r="K7" i="24" s="1"/>
  <c r="C2" i="24"/>
  <c r="U2" i="23"/>
  <c r="Y2" i="23"/>
  <c r="W2" i="23"/>
  <c r="AA2" i="23"/>
  <c r="X2" i="23"/>
  <c r="AB2" i="23"/>
  <c r="AC2" i="23"/>
  <c r="V2" i="23"/>
  <c r="Z2" i="23"/>
  <c r="U2" i="15"/>
  <c r="W2" i="15"/>
  <c r="Y2" i="15"/>
  <c r="AA2" i="15"/>
  <c r="X2" i="15"/>
  <c r="AB2" i="15"/>
  <c r="AC2" i="15"/>
  <c r="V2" i="15"/>
  <c r="Z2" i="15"/>
  <c r="G4" i="24"/>
  <c r="O16" i="11"/>
  <c r="O7" i="24" s="1"/>
  <c r="AE2" i="14"/>
  <c r="D2" i="11" s="1"/>
  <c r="AE3" i="13"/>
  <c r="C3" i="11" s="1"/>
  <c r="AE3" i="15"/>
  <c r="E3" i="11" s="1"/>
  <c r="AE3" i="14"/>
  <c r="D3" i="11" s="1"/>
  <c r="F4" i="24"/>
  <c r="N16" i="11"/>
  <c r="N7" i="24" s="1"/>
  <c r="B4" i="24"/>
  <c r="J16" i="11"/>
  <c r="J7" i="24" s="1"/>
  <c r="D4" i="24"/>
  <c r="L16" i="11"/>
  <c r="L7" i="24" s="1"/>
  <c r="M16" i="11"/>
  <c r="M7" i="24" s="1"/>
  <c r="E4" i="24"/>
  <c r="AB2" i="16"/>
  <c r="W2" i="16"/>
  <c r="AA2" i="16"/>
  <c r="U2" i="16"/>
  <c r="Y2" i="16"/>
  <c r="AC2" i="16"/>
  <c r="V2" i="16"/>
  <c r="Z2" i="16"/>
  <c r="X2" i="16"/>
  <c r="X2" i="12"/>
  <c r="AB2" i="12"/>
  <c r="W2" i="12"/>
  <c r="AA2" i="12"/>
  <c r="V2" i="12"/>
  <c r="Z2" i="12"/>
  <c r="U2" i="12"/>
  <c r="Y2" i="12"/>
  <c r="AC2" i="12"/>
  <c r="H4" i="24"/>
  <c r="P16" i="11"/>
  <c r="P7" i="24" s="1"/>
  <c r="R12" i="10"/>
  <c r="I11" i="10"/>
  <c r="AE3" i="17"/>
  <c r="G3" i="11" s="1"/>
  <c r="AE3" i="23"/>
  <c r="H3" i="11" s="1"/>
  <c r="AE3" i="12"/>
  <c r="B3" i="11" s="1"/>
  <c r="AE3" i="16"/>
  <c r="F3" i="11" s="1"/>
  <c r="D208" i="11" l="1"/>
  <c r="D207" i="11"/>
  <c r="C208" i="11"/>
  <c r="C207" i="11"/>
  <c r="N15" i="11"/>
  <c r="N6" i="24" s="1"/>
  <c r="F3" i="24"/>
  <c r="I10" i="10"/>
  <c r="R11" i="10"/>
  <c r="D3" i="24"/>
  <c r="L15" i="11"/>
  <c r="L6" i="24" s="1"/>
  <c r="C3" i="24"/>
  <c r="K15" i="11"/>
  <c r="K6" i="24" s="1"/>
  <c r="AE2" i="12"/>
  <c r="B2" i="11" s="1"/>
  <c r="AE2" i="16"/>
  <c r="F2" i="11" s="1"/>
  <c r="AE2" i="15"/>
  <c r="E2" i="11" s="1"/>
  <c r="K14" i="11"/>
  <c r="K5" i="24" s="1"/>
  <c r="AE2" i="17"/>
  <c r="G2" i="11" s="1"/>
  <c r="P15" i="11"/>
  <c r="P6" i="24" s="1"/>
  <c r="H3" i="24"/>
  <c r="B3" i="24"/>
  <c r="J15" i="11"/>
  <c r="J6" i="24" s="1"/>
  <c r="G3" i="24"/>
  <c r="O15" i="11"/>
  <c r="O6" i="24" s="1"/>
  <c r="M15" i="11"/>
  <c r="M6" i="24" s="1"/>
  <c r="E3" i="24"/>
  <c r="D2" i="24"/>
  <c r="L14" i="11"/>
  <c r="L5" i="24" s="1"/>
  <c r="AE2" i="23"/>
  <c r="H2" i="11" s="1"/>
  <c r="H207" i="11" l="1"/>
  <c r="H208" i="11"/>
  <c r="F208" i="11"/>
  <c r="F207" i="11"/>
  <c r="E208" i="11"/>
  <c r="E207" i="11"/>
  <c r="G207" i="11"/>
  <c r="G208" i="11"/>
  <c r="B208" i="11"/>
  <c r="B207" i="11"/>
  <c r="P14" i="11"/>
  <c r="P5" i="24" s="1"/>
  <c r="H2" i="24"/>
  <c r="M14" i="11"/>
  <c r="M5" i="24" s="1"/>
  <c r="E2" i="24"/>
  <c r="B2" i="24"/>
  <c r="C2" i="18"/>
  <c r="J14" i="11"/>
  <c r="J5" i="24" s="1"/>
  <c r="R10" i="10"/>
  <c r="I9" i="10"/>
  <c r="O14" i="11"/>
  <c r="O5" i="24" s="1"/>
  <c r="G2" i="24"/>
  <c r="F2" i="24"/>
  <c r="N14" i="11"/>
  <c r="N5" i="24" s="1"/>
  <c r="I8" i="10" l="1"/>
  <c r="R9" i="10"/>
  <c r="D2" i="18"/>
  <c r="C20" i="18"/>
  <c r="R8" i="10" l="1"/>
  <c r="I7" i="10"/>
  <c r="I6" i="10" l="1"/>
  <c r="R7" i="10"/>
  <c r="R6" i="10" l="1"/>
  <c r="I5" i="10"/>
  <c r="I4" i="10" l="1"/>
  <c r="R5" i="10"/>
  <c r="R4" i="10" l="1"/>
  <c r="I3" i="10"/>
  <c r="I2" i="10" l="1"/>
  <c r="R2" i="10" s="1"/>
  <c r="R3" i="10"/>
</calcChain>
</file>

<file path=xl/comments1.xml><?xml version="1.0" encoding="utf-8"?>
<comments xmlns="http://schemas.openxmlformats.org/spreadsheetml/2006/main">
  <authors>
    <author>ANubieZ</author>
    <author>ZULUST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  <comment ref="H481" authorId="1">
      <text>
        <r>
          <rPr>
            <b/>
            <sz val="9"/>
            <color indexed="81"/>
            <rFont val="Tahoma"/>
            <family val="2"/>
          </rPr>
          <t>Three month moving average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81" authorId="1">
      <text>
        <r>
          <rPr>
            <b/>
            <sz val="9"/>
            <color indexed="81"/>
            <rFont val="Tahoma"/>
            <family val="2"/>
          </rPr>
          <t>Three month moving average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3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4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5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7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sharedStrings.xml><?xml version="1.0" encoding="utf-8"?>
<sst xmlns="http://schemas.openxmlformats.org/spreadsheetml/2006/main" count="2196" uniqueCount="187">
  <si>
    <t>Number of formally employed people</t>
  </si>
  <si>
    <t xml:space="preserve"> Agriculture</t>
  </si>
  <si>
    <t>Mining</t>
  </si>
  <si>
    <t>Manufacturing</t>
  </si>
  <si>
    <t xml:space="preserve"> Electricity</t>
  </si>
  <si>
    <t xml:space="preserve"> Construction</t>
  </si>
  <si>
    <t xml:space="preserve"> Trade</t>
  </si>
  <si>
    <t>Transport</t>
  </si>
  <si>
    <t>Finance</t>
  </si>
  <si>
    <t xml:space="preserve"> Community services</t>
  </si>
  <si>
    <t>Private Households</t>
  </si>
  <si>
    <t>Total</t>
  </si>
  <si>
    <t>Year-on-Year MA</t>
  </si>
  <si>
    <t>Total-Private Households</t>
  </si>
  <si>
    <t>Unemployment Rate</t>
  </si>
  <si>
    <t>Number of Claims for Unemployment Benefits</t>
  </si>
  <si>
    <t>SA</t>
  </si>
  <si>
    <t>MA</t>
  </si>
  <si>
    <t>1996</t>
  </si>
  <si>
    <t>Gross Value Added by Region (GVA-R)</t>
  </si>
  <si>
    <t>Constant 2000 prices (R 1000)</t>
  </si>
  <si>
    <t>Location Quotients</t>
  </si>
  <si>
    <t>Agriculture, forestry and fishing</t>
  </si>
  <si>
    <t>Mining and quarrying</t>
  </si>
  <si>
    <t>Electricity, gas and water</t>
  </si>
  <si>
    <t>Construction</t>
  </si>
  <si>
    <t>Wholesale &amp; retail trade; hotels &amp; restaurants</t>
  </si>
  <si>
    <t>Transport , storage and communication</t>
  </si>
  <si>
    <t>Finance, real estate and business services</t>
  </si>
  <si>
    <t>Personal and General Government Services</t>
  </si>
  <si>
    <t>Actual vs Necessary Employment</t>
  </si>
  <si>
    <t>Economic Structure</t>
  </si>
  <si>
    <t>Average</t>
  </si>
  <si>
    <t>Deviation</t>
  </si>
  <si>
    <t>Std Dev</t>
  </si>
  <si>
    <t>1999</t>
  </si>
  <si>
    <t>2003</t>
  </si>
  <si>
    <t>2006</t>
  </si>
  <si>
    <t>2008</t>
  </si>
  <si>
    <t>Diversity</t>
  </si>
  <si>
    <t>Gross Operating Surplus</t>
  </si>
  <si>
    <t>(Current prices, R 1000)</t>
  </si>
  <si>
    <t>Competition</t>
  </si>
  <si>
    <t xml:space="preserve">Growth in value added </t>
  </si>
  <si>
    <t xml:space="preserve">Labour productivity in the non-agricultural sectors </t>
  </si>
  <si>
    <t>Shift-share Analysis</t>
  </si>
  <si>
    <t>National Share</t>
  </si>
  <si>
    <t>Sum</t>
  </si>
  <si>
    <t>Industry Mix</t>
  </si>
  <si>
    <t>Regional Shift</t>
  </si>
  <si>
    <t>Total Employment Change</t>
  </si>
  <si>
    <t>Model</t>
  </si>
  <si>
    <t>Y</t>
  </si>
  <si>
    <t>Density</t>
  </si>
  <si>
    <t>1997</t>
  </si>
  <si>
    <t>1998</t>
  </si>
  <si>
    <t>2000</t>
  </si>
  <si>
    <t>2001</t>
  </si>
  <si>
    <t>2002</t>
  </si>
  <si>
    <t>2004</t>
  </si>
  <si>
    <t>2005</t>
  </si>
  <si>
    <t>2007</t>
  </si>
  <si>
    <t>2009</t>
  </si>
  <si>
    <t>2010</t>
  </si>
  <si>
    <t>Constant 2005 prices (R 1000)</t>
  </si>
  <si>
    <t>KwaZulu-Natal</t>
  </si>
  <si>
    <t>Durban</t>
  </si>
  <si>
    <t>PMB</t>
  </si>
  <si>
    <t>Rbay</t>
  </si>
  <si>
    <t>NewCastle</t>
  </si>
  <si>
    <t>Port Shepstone</t>
  </si>
  <si>
    <t>Pietermaritzburg</t>
  </si>
  <si>
    <t>Richards Bay</t>
  </si>
  <si>
    <t>KZN</t>
  </si>
  <si>
    <t>Newcastle</t>
  </si>
  <si>
    <t>Average Total Employment Change</t>
  </si>
  <si>
    <t>As a % of Average Total</t>
  </si>
  <si>
    <t>Sugar Price (US cents per pound)</t>
  </si>
  <si>
    <t>Rand Dollar (Rand per USD)</t>
  </si>
  <si>
    <t>Interest Rate (R157 = %)</t>
  </si>
  <si>
    <t>Inflation (pa %)</t>
  </si>
  <si>
    <t>Oil Price (USD)</t>
  </si>
  <si>
    <t>Gold Price (USD)</t>
  </si>
  <si>
    <t>Physical volume of electricity production (2005=100)</t>
  </si>
  <si>
    <t>Base average</t>
  </si>
  <si>
    <t>Risk Index</t>
  </si>
  <si>
    <t>Credit extended to the domestic private sector (Rm)</t>
  </si>
  <si>
    <t>Total Weights</t>
  </si>
  <si>
    <t>KZN GDP</t>
  </si>
  <si>
    <t>KZN Risk</t>
  </si>
  <si>
    <t>Correlation</t>
  </si>
  <si>
    <t>Economic Risk</t>
  </si>
  <si>
    <t>&lt;0</t>
  </si>
  <si>
    <t>&gt;0</t>
  </si>
  <si>
    <t>Neutral</t>
  </si>
  <si>
    <t>Decreasing</t>
  </si>
  <si>
    <t>Increasing</t>
  </si>
  <si>
    <t>KZN GDP vs KZN Risk</t>
  </si>
  <si>
    <t>KZN Comparative Analysis</t>
  </si>
  <si>
    <t>KZN Sector Analysis</t>
  </si>
  <si>
    <t>KZN Shift Share Analysis</t>
  </si>
  <si>
    <t>KZN RISK INDICES</t>
  </si>
  <si>
    <t>Unit</t>
  </si>
  <si>
    <t>Rand per 1USD</t>
  </si>
  <si>
    <t>Movement</t>
  </si>
  <si>
    <t>Appreciate or Depreciate</t>
  </si>
  <si>
    <t>Decreasing Risk</t>
  </si>
  <si>
    <t>Increasing Risk</t>
  </si>
  <si>
    <t>Depreciate</t>
  </si>
  <si>
    <t>Appreciate</t>
  </si>
  <si>
    <t>Source</t>
  </si>
  <si>
    <t>Sharenet</t>
  </si>
  <si>
    <t>Decrease</t>
  </si>
  <si>
    <t>Increase</t>
  </si>
  <si>
    <t>Percentage Per Annum</t>
  </si>
  <si>
    <t>Increase or Decrease</t>
  </si>
  <si>
    <t>Stats SA</t>
  </si>
  <si>
    <t>USD per Barrel</t>
  </si>
  <si>
    <t xml:space="preserve">Sugar Price </t>
  </si>
  <si>
    <t>US cents per pound</t>
  </si>
  <si>
    <t xml:space="preserve">Oil Price </t>
  </si>
  <si>
    <t xml:space="preserve">Interest Rate </t>
  </si>
  <si>
    <t>Inflation Rate</t>
  </si>
  <si>
    <t>Rand Dollar Exchange Rate</t>
  </si>
  <si>
    <t>USD per Ounce</t>
  </si>
  <si>
    <t xml:space="preserve">Gold Price </t>
  </si>
  <si>
    <t xml:space="preserve">Credit extended to the domestic private sector </t>
  </si>
  <si>
    <t>Rand million</t>
  </si>
  <si>
    <t>SARB</t>
  </si>
  <si>
    <t xml:space="preserve">Physical volume of electricity production </t>
  </si>
  <si>
    <t>Index, 2005=100</t>
  </si>
  <si>
    <t>Indexmundi</t>
  </si>
  <si>
    <t>Economic Indicator</t>
  </si>
  <si>
    <t>Percentage R157 Bond</t>
  </si>
  <si>
    <t>Relative Economic Sector Impact</t>
  </si>
  <si>
    <t>Positive Numbers</t>
  </si>
  <si>
    <t>Zero</t>
  </si>
  <si>
    <t>Negative Numbers</t>
  </si>
  <si>
    <t>Low or Decreasing Risk</t>
  </si>
  <si>
    <t>Neutral Risk</t>
  </si>
  <si>
    <t>High or Increasing Risk</t>
  </si>
  <si>
    <t>Risk Index Interpretation</t>
  </si>
  <si>
    <t>Ilembe</t>
  </si>
  <si>
    <t>Electricity generated and available for distribution (Gigawatt-hours)</t>
  </si>
  <si>
    <t>Actual</t>
  </si>
  <si>
    <t>2nd Quarter 2006</t>
  </si>
  <si>
    <t>2nd Quarter 2007</t>
  </si>
  <si>
    <t>2nd Quarter 2008</t>
  </si>
  <si>
    <t>2nd Quarter 2009</t>
  </si>
  <si>
    <t>2nd Quarter 2010</t>
  </si>
  <si>
    <t>2nd Quarter 2011</t>
  </si>
  <si>
    <t>2nd Quarter 2012</t>
  </si>
  <si>
    <t>2011</t>
  </si>
  <si>
    <t>3rd Quarter 2006</t>
  </si>
  <si>
    <t>3rd Quarter 2007</t>
  </si>
  <si>
    <t>3rd Quarter 2008</t>
  </si>
  <si>
    <t>3rd Quarter 2009</t>
  </si>
  <si>
    <t>3rd Quarter 2010</t>
  </si>
  <si>
    <t>3rd Quarter 2011</t>
  </si>
  <si>
    <t>3rd Quarter 2012</t>
  </si>
  <si>
    <t>4th Quarter 2006</t>
  </si>
  <si>
    <t>4th Quarter 2007</t>
  </si>
  <si>
    <t>4th Quarter 2008</t>
  </si>
  <si>
    <t>4th Quarter 2009</t>
  </si>
  <si>
    <t>4th Quarter 2010</t>
  </si>
  <si>
    <t>4th Quarter 2011</t>
  </si>
  <si>
    <t>4th Quarter 2012</t>
  </si>
  <si>
    <t>Estimated GDP</t>
  </si>
  <si>
    <t>1st Quarter 2006</t>
  </si>
  <si>
    <t>1st Quarter 2007</t>
  </si>
  <si>
    <t>1st Quarter 2008</t>
  </si>
  <si>
    <t>1st Quarter 2009</t>
  </si>
  <si>
    <t>1st Quarter 2010</t>
  </si>
  <si>
    <t>1st Quarter 2011</t>
  </si>
  <si>
    <t>1st Quarter 2012</t>
  </si>
  <si>
    <t>1st Quarter 2013</t>
  </si>
  <si>
    <t>2012</t>
  </si>
  <si>
    <t>2nd Quarter 2013</t>
  </si>
  <si>
    <t>3rd Quarter 2013</t>
  </si>
  <si>
    <t>4th Quarter 2013</t>
  </si>
  <si>
    <t>2nd Quarter 2014</t>
  </si>
  <si>
    <t>1st Quarter 2014</t>
  </si>
  <si>
    <t>Aprl-14</t>
  </si>
  <si>
    <t>Interest Rate (R204= %)</t>
  </si>
  <si>
    <t>3rd Quarter 2014</t>
  </si>
  <si>
    <t>4th Quarter 2014</t>
  </si>
  <si>
    <t>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</si>
</sst>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 * #,##0.00_ ;_ * \-#,##0.00_ ;_ * &quot;-&quot;??_ ;_ @_ "/>
    <numFmt numFmtId="164" formatCode="0.0%"/>
    <numFmt numFmtId="165" formatCode="#,##0.000"/>
    <numFmt numFmtId="166" formatCode="#,##0.00000"/>
    <numFmt numFmtId="167" formatCode="0.0000"/>
    <numFmt numFmtId="168" formatCode="0.0"/>
    <numFmt numFmtId="169" formatCode="#,##0.0"/>
  </numFmts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2"/>
      <name val="Arial"/>
      <family val="2"/>
    </font>
    <font>
      <sz val="10"/>
      <name val="Verdana"/>
      <family val="2"/>
    </font>
    <font>
      <sz val="10"/>
      <color theme="1"/>
      <name val="Arial"/>
      <family val="2"/>
    </font>
    <font>
      <b/>
      <u/>
      <sz val="18"/>
      <color theme="0"/>
      <name val="Arial"/>
      <family val="2"/>
    </font>
    <font>
      <b/>
      <sz val="10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9.9"/>
      <color theme="10"/>
      <name val="Calibri"/>
      <family val="2"/>
    </font>
    <font>
      <u/>
      <sz val="12"/>
      <color theme="0"/>
      <name val="Calibri"/>
      <family val="2"/>
      <scheme val="minor"/>
    </font>
    <font>
      <u/>
      <sz val="12"/>
      <color theme="0"/>
      <name val="Calibri"/>
      <family val="2"/>
    </font>
    <font>
      <sz val="2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 style="medium">
        <color indexed="64"/>
      </top>
      <bottom/>
      <diagonal/>
    </border>
    <border>
      <left style="medium">
        <color theme="0"/>
      </left>
      <right/>
      <top/>
      <bottom style="medium">
        <color indexed="64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329">
    <xf numFmtId="0" fontId="0" fillId="0" borderId="0" xfId="0"/>
    <xf numFmtId="0" fontId="1" fillId="0" borderId="0" xfId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/>
    </xf>
    <xf numFmtId="0" fontId="1" fillId="0" borderId="0" xfId="1" applyFont="1" applyFill="1" applyAlignment="1">
      <alignment horizontal="center"/>
    </xf>
    <xf numFmtId="3" fontId="1" fillId="0" borderId="0" xfId="1" applyNumberFormat="1" applyFill="1" applyAlignment="1">
      <alignment horizontal="center"/>
    </xf>
    <xf numFmtId="3" fontId="1" fillId="0" borderId="0" xfId="1" applyNumberFormat="1" applyAlignment="1">
      <alignment horizontal="center"/>
    </xf>
    <xf numFmtId="164" fontId="1" fillId="0" borderId="0" xfId="1" applyNumberFormat="1" applyFill="1" applyAlignment="1">
      <alignment horizontal="center"/>
    </xf>
    <xf numFmtId="0" fontId="1" fillId="0" borderId="0" xfId="1" applyFill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2" fontId="1" fillId="0" borderId="0" xfId="1" applyNumberFormat="1" applyAlignment="1">
      <alignment horizontal="center"/>
    </xf>
    <xf numFmtId="0" fontId="1" fillId="0" borderId="0" xfId="1" applyFont="1" applyAlignment="1">
      <alignment horizontal="center" vertical="center" wrapText="1"/>
    </xf>
    <xf numFmtId="4" fontId="1" fillId="0" borderId="0" xfId="1" applyNumberFormat="1" applyAlignment="1">
      <alignment horizontal="center"/>
    </xf>
    <xf numFmtId="4" fontId="3" fillId="0" borderId="0" xfId="1" applyNumberFormat="1" applyFont="1" applyFill="1" applyAlignment="1">
      <alignment horizontal="center"/>
    </xf>
    <xf numFmtId="165" fontId="1" fillId="0" borderId="0" xfId="1" applyNumberFormat="1" applyAlignment="1">
      <alignment horizontal="center"/>
    </xf>
    <xf numFmtId="0" fontId="1" fillId="3" borderId="2" xfId="1" applyFont="1" applyFill="1" applyBorder="1" applyAlignment="1">
      <alignment horizontal="center" vertical="center" wrapText="1"/>
    </xf>
    <xf numFmtId="4" fontId="1" fillId="3" borderId="3" xfId="1" applyNumberFormat="1" applyFill="1" applyBorder="1" applyAlignment="1">
      <alignment horizontal="center"/>
    </xf>
    <xf numFmtId="0" fontId="1" fillId="0" borderId="0" xfId="1" applyFont="1" applyAlignment="1">
      <alignment horizontal="center"/>
    </xf>
    <xf numFmtId="3" fontId="1" fillId="3" borderId="3" xfId="1" applyNumberFormat="1" applyFill="1" applyBorder="1" applyAlignment="1">
      <alignment horizontal="center"/>
    </xf>
    <xf numFmtId="1" fontId="1" fillId="0" borderId="0" xfId="1" applyNumberFormat="1" applyAlignment="1">
      <alignment horizontal="center"/>
    </xf>
    <xf numFmtId="166" fontId="1" fillId="3" borderId="3" xfId="1" applyNumberFormat="1" applyFill="1" applyBorder="1" applyAlignment="1">
      <alignment horizontal="center"/>
    </xf>
    <xf numFmtId="166" fontId="1" fillId="3" borderId="4" xfId="1" applyNumberFormat="1" applyFill="1" applyBorder="1" applyAlignment="1">
      <alignment horizontal="center"/>
    </xf>
    <xf numFmtId="166" fontId="1" fillId="3" borderId="2" xfId="1" applyNumberFormat="1" applyFill="1" applyBorder="1" applyAlignment="1">
      <alignment horizontal="center"/>
    </xf>
    <xf numFmtId="0" fontId="3" fillId="0" borderId="0" xfId="1" applyFont="1" applyAlignment="1">
      <alignment horizontal="center"/>
    </xf>
    <xf numFmtId="2" fontId="1" fillId="3" borderId="3" xfId="1" applyNumberFormat="1" applyFill="1" applyBorder="1" applyAlignment="1">
      <alignment horizontal="center"/>
    </xf>
    <xf numFmtId="167" fontId="1" fillId="0" borderId="0" xfId="1" applyNumberFormat="1" applyAlignment="1">
      <alignment horizontal="center"/>
    </xf>
    <xf numFmtId="1" fontId="1" fillId="3" borderId="3" xfId="1" applyNumberFormat="1" applyFill="1" applyBorder="1" applyAlignment="1">
      <alignment horizontal="center"/>
    </xf>
    <xf numFmtId="3" fontId="1" fillId="0" borderId="0" xfId="1" applyNumberFormat="1" applyFill="1" applyAlignment="1">
      <alignment horizontal="center" vertical="center"/>
    </xf>
    <xf numFmtId="3" fontId="1" fillId="0" borderId="0" xfId="1" applyNumberFormat="1" applyAlignment="1">
      <alignment horizontal="center" vertical="center"/>
    </xf>
    <xf numFmtId="164" fontId="1" fillId="0" borderId="0" xfId="1" applyNumberFormat="1" applyFill="1" applyAlignment="1">
      <alignment horizontal="center" vertical="center"/>
    </xf>
    <xf numFmtId="2" fontId="1" fillId="0" borderId="0" xfId="1" applyNumberFormat="1" applyAlignment="1">
      <alignment horizontal="center" vertical="center"/>
    </xf>
    <xf numFmtId="4" fontId="1" fillId="0" borderId="0" xfId="1" applyNumberFormat="1" applyAlignment="1">
      <alignment horizontal="center" vertical="center"/>
    </xf>
    <xf numFmtId="4" fontId="3" fillId="0" borderId="0" xfId="1" applyNumberFormat="1" applyFont="1" applyFill="1" applyAlignment="1">
      <alignment horizontal="center" vertical="center"/>
    </xf>
    <xf numFmtId="165" fontId="1" fillId="0" borderId="0" xfId="1" applyNumberFormat="1" applyAlignment="1">
      <alignment horizontal="center" vertical="center"/>
    </xf>
    <xf numFmtId="4" fontId="1" fillId="3" borderId="3" xfId="1" applyNumberForma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3" fontId="1" fillId="3" borderId="3" xfId="1" applyNumberFormat="1" applyFill="1" applyBorder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166" fontId="1" fillId="3" borderId="3" xfId="1" applyNumberFormat="1" applyFill="1" applyBorder="1" applyAlignment="1">
      <alignment horizontal="center" vertical="center"/>
    </xf>
    <xf numFmtId="166" fontId="1" fillId="3" borderId="4" xfId="1" applyNumberFormat="1" applyFill="1" applyBorder="1" applyAlignment="1">
      <alignment horizontal="center" vertical="center"/>
    </xf>
    <xf numFmtId="166" fontId="1" fillId="3" borderId="2" xfId="1" applyNumberFormat="1" applyFill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2" fillId="2" borderId="1" xfId="4" applyFont="1" applyFill="1" applyBorder="1" applyAlignment="1">
      <alignment horizontal="center" vertical="center" wrapText="1"/>
    </xf>
    <xf numFmtId="0" fontId="1" fillId="0" borderId="0" xfId="4" applyFont="1" applyAlignment="1">
      <alignment horizontal="center" vertical="center" wrapText="1"/>
    </xf>
    <xf numFmtId="0" fontId="1" fillId="0" borderId="0" xfId="4" applyFont="1" applyAlignment="1">
      <alignment horizontal="center" vertical="center"/>
    </xf>
    <xf numFmtId="0" fontId="1" fillId="0" borderId="0" xfId="4" applyFont="1" applyFill="1" applyAlignment="1">
      <alignment horizontal="center"/>
    </xf>
    <xf numFmtId="0" fontId="1" fillId="0" borderId="0" xfId="0" applyFont="1" applyFill="1" applyAlignment="1">
      <alignment horizontal="center"/>
    </xf>
    <xf numFmtId="3" fontId="1" fillId="0" borderId="0" xfId="4" applyNumberFormat="1" applyFont="1" applyFill="1" applyAlignment="1">
      <alignment horizontal="center"/>
    </xf>
    <xf numFmtId="3" fontId="6" fillId="0" borderId="0" xfId="0" applyNumberFormat="1" applyFont="1" applyFill="1" applyAlignment="1">
      <alignment horizontal="center"/>
    </xf>
    <xf numFmtId="3" fontId="1" fillId="0" borderId="0" xfId="4" applyNumberFormat="1" applyFont="1" applyAlignment="1">
      <alignment horizontal="center"/>
    </xf>
    <xf numFmtId="164" fontId="1" fillId="0" borderId="0" xfId="4" applyNumberFormat="1" applyFont="1" applyFill="1" applyAlignment="1">
      <alignment horizontal="center"/>
    </xf>
    <xf numFmtId="0" fontId="1" fillId="0" borderId="0" xfId="4" applyFont="1" applyFill="1" applyAlignment="1">
      <alignment horizontal="center" vertical="center"/>
    </xf>
    <xf numFmtId="0" fontId="2" fillId="0" borderId="0" xfId="4" applyFont="1" applyFill="1" applyAlignment="1">
      <alignment horizontal="center" vertical="center" wrapText="1"/>
    </xf>
    <xf numFmtId="2" fontId="1" fillId="0" borderId="0" xfId="4" applyNumberFormat="1" applyFont="1" applyAlignment="1">
      <alignment horizontal="center"/>
    </xf>
    <xf numFmtId="4" fontId="1" fillId="0" borderId="0" xfId="4" applyNumberFormat="1" applyFont="1" applyAlignment="1">
      <alignment horizontal="center"/>
    </xf>
    <xf numFmtId="4" fontId="3" fillId="0" borderId="0" xfId="0" applyNumberFormat="1" applyFont="1" applyFill="1" applyAlignment="1">
      <alignment horizontal="center"/>
    </xf>
    <xf numFmtId="165" fontId="1" fillId="0" borderId="0" xfId="4" applyNumberFormat="1" applyFont="1" applyAlignment="1">
      <alignment horizontal="center"/>
    </xf>
    <xf numFmtId="0" fontId="1" fillId="3" borderId="2" xfId="4" applyFont="1" applyFill="1" applyBorder="1" applyAlignment="1">
      <alignment horizontal="center" vertical="center" wrapText="1"/>
    </xf>
    <xf numFmtId="4" fontId="1" fillId="3" borderId="3" xfId="4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4" fontId="6" fillId="3" borderId="3" xfId="0" applyNumberFormat="1" applyFont="1" applyFill="1" applyBorder="1" applyAlignment="1">
      <alignment horizontal="center"/>
    </xf>
    <xf numFmtId="3" fontId="6" fillId="0" borderId="0" xfId="0" applyNumberFormat="1" applyFont="1" applyAlignment="1">
      <alignment horizontal="center"/>
    </xf>
    <xf numFmtId="3" fontId="6" fillId="3" borderId="3" xfId="0" applyNumberFormat="1" applyFont="1" applyFill="1" applyBorder="1" applyAlignment="1">
      <alignment horizontal="center"/>
    </xf>
    <xf numFmtId="4" fontId="6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166" fontId="6" fillId="3" borderId="3" xfId="0" applyNumberFormat="1" applyFont="1" applyFill="1" applyBorder="1" applyAlignment="1">
      <alignment horizontal="center"/>
    </xf>
    <xf numFmtId="166" fontId="6" fillId="3" borderId="4" xfId="0" applyNumberFormat="1" applyFont="1" applyFill="1" applyBorder="1" applyAlignment="1">
      <alignment horizontal="center"/>
    </xf>
    <xf numFmtId="166" fontId="6" fillId="3" borderId="2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5" borderId="10" xfId="1" applyFont="1" applyFill="1" applyBorder="1" applyAlignment="1">
      <alignment horizontal="center"/>
    </xf>
    <xf numFmtId="0" fontId="1" fillId="5" borderId="11" xfId="1" applyFont="1" applyFill="1" applyBorder="1" applyAlignment="1">
      <alignment horizontal="center"/>
    </xf>
    <xf numFmtId="3" fontId="1" fillId="5" borderId="10" xfId="1" applyNumberFormat="1" applyFill="1" applyBorder="1" applyAlignment="1">
      <alignment horizontal="center"/>
    </xf>
    <xf numFmtId="3" fontId="1" fillId="5" borderId="11" xfId="1" applyNumberFormat="1" applyFill="1" applyBorder="1" applyAlignment="1">
      <alignment horizontal="center"/>
    </xf>
    <xf numFmtId="0" fontId="1" fillId="0" borderId="0" xfId="1" applyAlignment="1">
      <alignment horizontal="left"/>
    </xf>
    <xf numFmtId="2" fontId="1" fillId="0" borderId="0" xfId="1" applyNumberFormat="1" applyBorder="1" applyAlignment="1">
      <alignment horizontal="center"/>
    </xf>
    <xf numFmtId="0" fontId="1" fillId="0" borderId="0" xfId="1" applyBorder="1" applyAlignment="1">
      <alignment horizontal="center"/>
    </xf>
    <xf numFmtId="0" fontId="7" fillId="6" borderId="1" xfId="1" applyFont="1" applyFill="1" applyBorder="1" applyAlignment="1">
      <alignment horizontal="center" vertical="center"/>
    </xf>
    <xf numFmtId="0" fontId="1" fillId="0" borderId="0" xfId="1" applyFont="1" applyBorder="1" applyAlignment="1">
      <alignment horizontal="left"/>
    </xf>
    <xf numFmtId="4" fontId="3" fillId="0" borderId="0" xfId="1" applyNumberFormat="1" applyFont="1" applyAlignment="1">
      <alignment horizontal="center"/>
    </xf>
    <xf numFmtId="165" fontId="3" fillId="0" borderId="0" xfId="1" applyNumberFormat="1" applyFont="1" applyAlignment="1">
      <alignment horizontal="center"/>
    </xf>
    <xf numFmtId="0" fontId="8" fillId="7" borderId="5" xfId="1" applyFont="1" applyFill="1" applyBorder="1" applyAlignment="1">
      <alignment horizontal="center" vertical="center" wrapText="1"/>
    </xf>
    <xf numFmtId="0" fontId="8" fillId="7" borderId="6" xfId="1" applyFont="1" applyFill="1" applyBorder="1" applyAlignment="1">
      <alignment horizontal="center" vertical="center" wrapText="1"/>
    </xf>
    <xf numFmtId="0" fontId="8" fillId="7" borderId="7" xfId="1" applyFont="1" applyFill="1" applyBorder="1" applyAlignment="1">
      <alignment horizontal="center" vertical="center" wrapText="1"/>
    </xf>
    <xf numFmtId="0" fontId="1" fillId="8" borderId="10" xfId="1" applyFont="1" applyFill="1" applyBorder="1" applyAlignment="1">
      <alignment horizontal="center"/>
    </xf>
    <xf numFmtId="0" fontId="1" fillId="8" borderId="11" xfId="1" applyFont="1" applyFill="1" applyBorder="1" applyAlignment="1">
      <alignment horizontal="center" vertical="center"/>
    </xf>
    <xf numFmtId="3" fontId="1" fillId="8" borderId="10" xfId="1" applyNumberFormat="1" applyFill="1" applyBorder="1" applyAlignment="1">
      <alignment horizontal="center"/>
    </xf>
    <xf numFmtId="3" fontId="1" fillId="8" borderId="11" xfId="1" applyNumberFormat="1" applyFill="1" applyBorder="1" applyAlignment="1">
      <alignment horizontal="center"/>
    </xf>
    <xf numFmtId="0" fontId="1" fillId="8" borderId="8" xfId="1" applyFill="1" applyBorder="1" applyAlignment="1">
      <alignment horizontal="center"/>
    </xf>
    <xf numFmtId="0" fontId="1" fillId="8" borderId="14" xfId="1" applyFill="1" applyBorder="1" applyAlignment="1">
      <alignment horizontal="center"/>
    </xf>
    <xf numFmtId="0" fontId="1" fillId="8" borderId="9" xfId="1" applyFill="1" applyBorder="1" applyAlignment="1">
      <alignment horizontal="center"/>
    </xf>
    <xf numFmtId="2" fontId="1" fillId="8" borderId="10" xfId="1" applyNumberFormat="1" applyFill="1" applyBorder="1" applyAlignment="1">
      <alignment horizontal="center"/>
    </xf>
    <xf numFmtId="2" fontId="1" fillId="8" borderId="0" xfId="1" applyNumberFormat="1" applyFill="1" applyBorder="1" applyAlignment="1">
      <alignment horizontal="center"/>
    </xf>
    <xf numFmtId="2" fontId="1" fillId="8" borderId="11" xfId="1" applyNumberFormat="1" applyFill="1" applyBorder="1" applyAlignment="1">
      <alignment horizontal="center"/>
    </xf>
    <xf numFmtId="2" fontId="1" fillId="8" borderId="12" xfId="1" applyNumberFormat="1" applyFill="1" applyBorder="1" applyAlignment="1">
      <alignment horizontal="center"/>
    </xf>
    <xf numFmtId="2" fontId="1" fillId="8" borderId="15" xfId="1" applyNumberFormat="1" applyFill="1" applyBorder="1" applyAlignment="1">
      <alignment horizontal="center"/>
    </xf>
    <xf numFmtId="2" fontId="1" fillId="8" borderId="13" xfId="1" applyNumberFormat="1" applyFill="1" applyBorder="1" applyAlignment="1">
      <alignment horizontal="center"/>
    </xf>
    <xf numFmtId="0" fontId="1" fillId="8" borderId="8" xfId="1" applyFont="1" applyFill="1" applyBorder="1" applyAlignment="1">
      <alignment horizontal="center" vertical="center" wrapText="1"/>
    </xf>
    <xf numFmtId="0" fontId="1" fillId="8" borderId="9" xfId="1" applyFill="1" applyBorder="1" applyAlignment="1">
      <alignment horizontal="center" vertical="center" wrapText="1"/>
    </xf>
    <xf numFmtId="0" fontId="1" fillId="8" borderId="10" xfId="1" applyFill="1" applyBorder="1" applyAlignment="1">
      <alignment horizontal="center"/>
    </xf>
    <xf numFmtId="0" fontId="1" fillId="8" borderId="11" xfId="1" applyFill="1" applyBorder="1" applyAlignment="1">
      <alignment horizontal="center"/>
    </xf>
    <xf numFmtId="4" fontId="1" fillId="8" borderId="10" xfId="1" applyNumberFormat="1" applyFill="1" applyBorder="1" applyAlignment="1">
      <alignment horizontal="center"/>
    </xf>
    <xf numFmtId="4" fontId="1" fillId="8" borderId="11" xfId="1" applyNumberFormat="1" applyFill="1" applyBorder="1" applyAlignment="1">
      <alignment horizontal="center"/>
    </xf>
    <xf numFmtId="0" fontId="1" fillId="8" borderId="11" xfId="1" applyFont="1" applyFill="1" applyBorder="1" applyAlignment="1">
      <alignment horizontal="center"/>
    </xf>
    <xf numFmtId="0" fontId="1" fillId="8" borderId="9" xfId="1" applyFont="1" applyFill="1" applyBorder="1" applyAlignment="1">
      <alignment horizontal="center" vertical="center" wrapText="1"/>
    </xf>
    <xf numFmtId="0" fontId="1" fillId="8" borderId="10" xfId="1" applyFont="1" applyFill="1" applyBorder="1" applyAlignment="1">
      <alignment horizontal="center" vertical="center"/>
    </xf>
    <xf numFmtId="3" fontId="1" fillId="8" borderId="10" xfId="1" applyNumberFormat="1" applyFill="1" applyBorder="1" applyAlignment="1">
      <alignment horizontal="center" vertical="center"/>
    </xf>
    <xf numFmtId="3" fontId="1" fillId="8" borderId="11" xfId="1" applyNumberFormat="1" applyFill="1" applyBorder="1" applyAlignment="1">
      <alignment horizontal="center" vertical="center"/>
    </xf>
    <xf numFmtId="0" fontId="1" fillId="8" borderId="8" xfId="1" applyFill="1" applyBorder="1" applyAlignment="1">
      <alignment horizontal="center" vertical="center"/>
    </xf>
    <xf numFmtId="0" fontId="1" fillId="8" borderId="14" xfId="1" applyFill="1" applyBorder="1" applyAlignment="1">
      <alignment horizontal="center" vertical="center"/>
    </xf>
    <xf numFmtId="2" fontId="1" fillId="8" borderId="0" xfId="1" applyNumberFormat="1" applyFill="1" applyBorder="1" applyAlignment="1">
      <alignment horizontal="center" vertical="center"/>
    </xf>
    <xf numFmtId="2" fontId="1" fillId="8" borderId="11" xfId="1" applyNumberFormat="1" applyFill="1" applyBorder="1" applyAlignment="1">
      <alignment horizontal="center" vertical="center"/>
    </xf>
    <xf numFmtId="2" fontId="1" fillId="8" borderId="15" xfId="1" applyNumberFormat="1" applyFill="1" applyBorder="1" applyAlignment="1">
      <alignment horizontal="center" vertical="center"/>
    </xf>
    <xf numFmtId="2" fontId="1" fillId="8" borderId="13" xfId="1" applyNumberFormat="1" applyFill="1" applyBorder="1" applyAlignment="1">
      <alignment horizontal="center" vertical="center"/>
    </xf>
    <xf numFmtId="0" fontId="1" fillId="8" borderId="10" xfId="1" applyFill="1" applyBorder="1" applyAlignment="1">
      <alignment horizontal="center" vertical="center"/>
    </xf>
    <xf numFmtId="0" fontId="1" fillId="8" borderId="11" xfId="1" applyFill="1" applyBorder="1" applyAlignment="1">
      <alignment horizontal="center" vertical="center"/>
    </xf>
    <xf numFmtId="4" fontId="1" fillId="8" borderId="10" xfId="1" applyNumberFormat="1" applyFill="1" applyBorder="1" applyAlignment="1">
      <alignment horizontal="center" vertical="center"/>
    </xf>
    <xf numFmtId="4" fontId="1" fillId="8" borderId="11" xfId="1" applyNumberFormat="1" applyFill="1" applyBorder="1" applyAlignment="1">
      <alignment horizontal="center" vertical="center"/>
    </xf>
    <xf numFmtId="0" fontId="1" fillId="8" borderId="10" xfId="4" applyFont="1" applyFill="1" applyBorder="1" applyAlignment="1">
      <alignment horizontal="center"/>
    </xf>
    <xf numFmtId="0" fontId="1" fillId="8" borderId="11" xfId="4" applyFont="1" applyFill="1" applyBorder="1" applyAlignment="1">
      <alignment horizontal="center"/>
    </xf>
    <xf numFmtId="3" fontId="1" fillId="8" borderId="10" xfId="4" applyNumberFormat="1" applyFont="1" applyFill="1" applyBorder="1" applyAlignment="1">
      <alignment horizontal="center"/>
    </xf>
    <xf numFmtId="3" fontId="1" fillId="8" borderId="11" xfId="4" applyNumberFormat="1" applyFont="1" applyFill="1" applyBorder="1" applyAlignment="1">
      <alignment horizontal="center"/>
    </xf>
    <xf numFmtId="3" fontId="1" fillId="8" borderId="12" xfId="4" applyNumberFormat="1" applyFont="1" applyFill="1" applyBorder="1" applyAlignment="1">
      <alignment horizontal="center"/>
    </xf>
    <xf numFmtId="3" fontId="1" fillId="8" borderId="13" xfId="4" applyNumberFormat="1" applyFont="1" applyFill="1" applyBorder="1" applyAlignment="1">
      <alignment horizontal="center"/>
    </xf>
    <xf numFmtId="0" fontId="1" fillId="8" borderId="11" xfId="4" applyFont="1" applyFill="1" applyBorder="1" applyAlignment="1">
      <alignment horizontal="center" vertical="center"/>
    </xf>
    <xf numFmtId="0" fontId="1" fillId="8" borderId="8" xfId="4" applyFont="1" applyFill="1" applyBorder="1" applyAlignment="1">
      <alignment horizontal="center"/>
    </xf>
    <xf numFmtId="0" fontId="1" fillId="8" borderId="14" xfId="4" applyFont="1" applyFill="1" applyBorder="1" applyAlignment="1">
      <alignment horizontal="center"/>
    </xf>
    <xf numFmtId="0" fontId="1" fillId="8" borderId="9" xfId="4" applyFont="1" applyFill="1" applyBorder="1" applyAlignment="1">
      <alignment horizontal="center"/>
    </xf>
    <xf numFmtId="4" fontId="1" fillId="8" borderId="10" xfId="4" applyNumberFormat="1" applyFont="1" applyFill="1" applyBorder="1" applyAlignment="1">
      <alignment horizontal="center"/>
    </xf>
    <xf numFmtId="4" fontId="1" fillId="8" borderId="0" xfId="4" applyNumberFormat="1" applyFont="1" applyFill="1" applyBorder="1" applyAlignment="1">
      <alignment horizontal="center"/>
    </xf>
    <xf numFmtId="4" fontId="1" fillId="8" borderId="11" xfId="4" applyNumberFormat="1" applyFont="1" applyFill="1" applyBorder="1" applyAlignment="1">
      <alignment horizontal="center"/>
    </xf>
    <xf numFmtId="4" fontId="1" fillId="8" borderId="12" xfId="4" applyNumberFormat="1" applyFont="1" applyFill="1" applyBorder="1" applyAlignment="1">
      <alignment horizontal="center"/>
    </xf>
    <xf numFmtId="4" fontId="1" fillId="8" borderId="15" xfId="4" applyNumberFormat="1" applyFont="1" applyFill="1" applyBorder="1" applyAlignment="1">
      <alignment horizontal="center"/>
    </xf>
    <xf numFmtId="4" fontId="1" fillId="8" borderId="13" xfId="4" applyNumberFormat="1" applyFont="1" applyFill="1" applyBorder="1" applyAlignment="1">
      <alignment horizontal="center"/>
    </xf>
    <xf numFmtId="0" fontId="1" fillId="8" borderId="8" xfId="4" applyFont="1" applyFill="1" applyBorder="1" applyAlignment="1">
      <alignment horizontal="center" vertical="center" wrapText="1"/>
    </xf>
    <xf numFmtId="0" fontId="1" fillId="8" borderId="9" xfId="4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 vertical="center"/>
    </xf>
    <xf numFmtId="0" fontId="1" fillId="8" borderId="8" xfId="1" applyFont="1" applyFill="1" applyBorder="1" applyAlignment="1">
      <alignment horizontal="center" vertical="center"/>
    </xf>
    <xf numFmtId="0" fontId="1" fillId="8" borderId="9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center"/>
    </xf>
    <xf numFmtId="0" fontId="9" fillId="6" borderId="7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wrapText="1"/>
    </xf>
    <xf numFmtId="0" fontId="9" fillId="6" borderId="5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 vertical="center"/>
    </xf>
    <xf numFmtId="0" fontId="0" fillId="12" borderId="8" xfId="0" applyFill="1" applyBorder="1" applyAlignment="1">
      <alignment horizontal="center" wrapText="1"/>
    </xf>
    <xf numFmtId="3" fontId="0" fillId="12" borderId="14" xfId="0" applyNumberFormat="1" applyFill="1" applyBorder="1" applyAlignment="1">
      <alignment horizontal="center" vertical="center"/>
    </xf>
    <xf numFmtId="3" fontId="0" fillId="12" borderId="9" xfId="0" applyNumberFormat="1" applyFill="1" applyBorder="1" applyAlignment="1">
      <alignment horizontal="center" vertical="center"/>
    </xf>
    <xf numFmtId="0" fontId="0" fillId="12" borderId="10" xfId="0" applyFill="1" applyBorder="1" applyAlignment="1">
      <alignment horizontal="center"/>
    </xf>
    <xf numFmtId="3" fontId="0" fillId="12" borderId="0" xfId="0" applyNumberForma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wrapText="1"/>
    </xf>
    <xf numFmtId="4" fontId="12" fillId="11" borderId="15" xfId="0" applyNumberFormat="1" applyFont="1" applyFill="1" applyBorder="1" applyAlignment="1">
      <alignment horizontal="center" vertical="center"/>
    </xf>
    <xf numFmtId="4" fontId="12" fillId="11" borderId="13" xfId="0" applyNumberFormat="1" applyFont="1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 wrapText="1"/>
    </xf>
    <xf numFmtId="0" fontId="0" fillId="12" borderId="10" xfId="0" applyFill="1" applyBorder="1" applyAlignment="1">
      <alignment horizontal="center" vertical="center" wrapText="1"/>
    </xf>
    <xf numFmtId="0" fontId="12" fillId="11" borderId="12" xfId="0" applyFont="1" applyFill="1" applyBorder="1" applyAlignment="1">
      <alignment horizontal="center" vertical="center" wrapText="1"/>
    </xf>
    <xf numFmtId="3" fontId="0" fillId="0" borderId="0" xfId="0" applyNumberFormat="1"/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9" fillId="13" borderId="0" xfId="0" applyFont="1" applyFill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10" fontId="0" fillId="4" borderId="0" xfId="0" applyNumberFormat="1" applyFill="1" applyBorder="1" applyAlignment="1">
      <alignment horizontal="center" vertical="center"/>
    </xf>
    <xf numFmtId="10" fontId="0" fillId="4" borderId="11" xfId="0" applyNumberFormat="1" applyFill="1" applyBorder="1" applyAlignment="1">
      <alignment horizontal="center" vertical="center"/>
    </xf>
    <xf numFmtId="10" fontId="0" fillId="4" borderId="15" xfId="0" applyNumberFormat="1" applyFill="1" applyBorder="1" applyAlignment="1">
      <alignment horizontal="center" vertical="center"/>
    </xf>
    <xf numFmtId="10" fontId="0" fillId="4" borderId="13" xfId="0" applyNumberFormat="1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2" fontId="0" fillId="14" borderId="3" xfId="0" applyNumberFormat="1" applyFill="1" applyBorder="1" applyAlignment="1">
      <alignment horizontal="center" vertical="center"/>
    </xf>
    <xf numFmtId="2" fontId="0" fillId="14" borderId="4" xfId="0" applyNumberForma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ont="1"/>
    <xf numFmtId="0" fontId="17" fillId="6" borderId="0" xfId="0" applyFont="1" applyFill="1" applyAlignment="1">
      <alignment horizontal="center" vertical="center" wrapText="1"/>
    </xf>
    <xf numFmtId="0" fontId="17" fillId="13" borderId="0" xfId="0" applyFont="1" applyFill="1" applyAlignment="1">
      <alignment horizontal="center" vertical="center" wrapText="1"/>
    </xf>
    <xf numFmtId="0" fontId="18" fillId="13" borderId="0" xfId="0" applyFont="1" applyFill="1" applyAlignment="1">
      <alignment horizontal="center" vertical="center" wrapText="1"/>
    </xf>
    <xf numFmtId="0" fontId="19" fillId="15" borderId="8" xfId="0" applyFont="1" applyFill="1" applyBorder="1" applyAlignment="1">
      <alignment horizontal="center"/>
    </xf>
    <xf numFmtId="0" fontId="19" fillId="15" borderId="10" xfId="0" applyFont="1" applyFill="1" applyBorder="1" applyAlignment="1">
      <alignment horizontal="center"/>
    </xf>
    <xf numFmtId="2" fontId="19" fillId="15" borderId="0" xfId="0" applyNumberFormat="1" applyFont="1" applyFill="1" applyBorder="1" applyAlignment="1">
      <alignment horizontal="center" vertical="center"/>
    </xf>
    <xf numFmtId="2" fontId="19" fillId="15" borderId="0" xfId="0" applyNumberFormat="1" applyFont="1" applyFill="1" applyBorder="1" applyAlignment="1">
      <alignment horizontal="center"/>
    </xf>
    <xf numFmtId="2" fontId="19" fillId="15" borderId="11" xfId="0" applyNumberFormat="1" applyFont="1" applyFill="1" applyBorder="1" applyAlignment="1">
      <alignment horizontal="center"/>
    </xf>
    <xf numFmtId="0" fontId="19" fillId="15" borderId="0" xfId="0" applyFont="1" applyFill="1" applyBorder="1" applyAlignment="1">
      <alignment horizontal="center"/>
    </xf>
    <xf numFmtId="0" fontId="19" fillId="15" borderId="11" xfId="0" applyFont="1" applyFill="1" applyBorder="1"/>
    <xf numFmtId="0" fontId="19" fillId="15" borderId="12" xfId="0" applyFont="1" applyFill="1" applyBorder="1" applyAlignment="1">
      <alignment horizontal="center"/>
    </xf>
    <xf numFmtId="0" fontId="19" fillId="15" borderId="15" xfId="0" applyFont="1" applyFill="1" applyBorder="1" applyAlignment="1">
      <alignment horizontal="center"/>
    </xf>
    <xf numFmtId="2" fontId="19" fillId="15" borderId="15" xfId="0" applyNumberFormat="1" applyFont="1" applyFill="1" applyBorder="1" applyAlignment="1">
      <alignment horizontal="center"/>
    </xf>
    <xf numFmtId="0" fontId="19" fillId="15" borderId="13" xfId="0" applyFont="1" applyFill="1" applyBorder="1"/>
    <xf numFmtId="0" fontId="20" fillId="15" borderId="14" xfId="0" applyFont="1" applyFill="1" applyBorder="1" applyAlignment="1">
      <alignment horizontal="center"/>
    </xf>
    <xf numFmtId="0" fontId="20" fillId="15" borderId="9" xfId="0" applyFont="1" applyFill="1" applyBorder="1"/>
    <xf numFmtId="2" fontId="16" fillId="15" borderId="14" xfId="0" applyNumberFormat="1" applyFont="1" applyFill="1" applyBorder="1" applyAlignment="1">
      <alignment horizontal="center" vertical="center"/>
    </xf>
    <xf numFmtId="2" fontId="16" fillId="15" borderId="15" xfId="0" applyNumberFormat="1" applyFont="1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 wrapText="1"/>
    </xf>
    <xf numFmtId="0" fontId="0" fillId="16" borderId="0" xfId="0" applyFill="1" applyBorder="1"/>
    <xf numFmtId="0" fontId="0" fillId="16" borderId="0" xfId="0" applyFill="1" applyBorder="1" applyAlignment="1">
      <alignment horizontal="center" vertical="center" wrapText="1"/>
    </xf>
    <xf numFmtId="2" fontId="0" fillId="16" borderId="0" xfId="0" applyNumberFormat="1" applyFill="1" applyBorder="1" applyAlignment="1">
      <alignment horizontal="center" vertical="center"/>
    </xf>
    <xf numFmtId="0" fontId="17" fillId="6" borderId="0" xfId="0" applyFont="1" applyFill="1" applyBorder="1"/>
    <xf numFmtId="17" fontId="17" fillId="6" borderId="0" xfId="0" applyNumberFormat="1" applyFont="1" applyFill="1" applyBorder="1" applyAlignment="1">
      <alignment horizontal="center" vertical="center"/>
    </xf>
    <xf numFmtId="2" fontId="17" fillId="6" borderId="0" xfId="0" applyNumberFormat="1" applyFont="1" applyFill="1" applyBorder="1" applyAlignment="1">
      <alignment horizontal="center" vertical="center"/>
    </xf>
    <xf numFmtId="0" fontId="21" fillId="17" borderId="12" xfId="0" applyFont="1" applyFill="1" applyBorder="1" applyAlignment="1">
      <alignment horizontal="center" vertical="center"/>
    </xf>
    <xf numFmtId="0" fontId="21" fillId="17" borderId="15" xfId="0" applyFont="1" applyFill="1" applyBorder="1" applyAlignment="1">
      <alignment horizontal="center" vertical="center"/>
    </xf>
    <xf numFmtId="0" fontId="21" fillId="17" borderId="13" xfId="0" applyFont="1" applyFill="1" applyBorder="1" applyAlignment="1">
      <alignment horizontal="center" vertical="center"/>
    </xf>
    <xf numFmtId="0" fontId="17" fillId="16" borderId="0" xfId="0" applyFont="1" applyFill="1" applyBorder="1"/>
    <xf numFmtId="0" fontId="0" fillId="16" borderId="16" xfId="0" applyFill="1" applyBorder="1"/>
    <xf numFmtId="0" fontId="0" fillId="16" borderId="17" xfId="0" applyFill="1" applyBorder="1"/>
    <xf numFmtId="0" fontId="0" fillId="16" borderId="18" xfId="0" applyFill="1" applyBorder="1"/>
    <xf numFmtId="0" fontId="0" fillId="16" borderId="19" xfId="0" applyFill="1" applyBorder="1"/>
    <xf numFmtId="0" fontId="0" fillId="4" borderId="18" xfId="0" applyFill="1" applyBorder="1" applyAlignment="1">
      <alignment horizontal="left" vertical="center" wrapText="1"/>
    </xf>
    <xf numFmtId="0" fontId="0" fillId="4" borderId="21" xfId="0" applyFill="1" applyBorder="1" applyAlignment="1">
      <alignment horizontal="left" vertical="center" wrapText="1"/>
    </xf>
    <xf numFmtId="0" fontId="17" fillId="16" borderId="18" xfId="0" applyFont="1" applyFill="1" applyBorder="1"/>
    <xf numFmtId="0" fontId="17" fillId="16" borderId="22" xfId="0" applyFont="1" applyFill="1" applyBorder="1"/>
    <xf numFmtId="0" fontId="17" fillId="16" borderId="23" xfId="0" applyFont="1" applyFill="1" applyBorder="1"/>
    <xf numFmtId="0" fontId="0" fillId="16" borderId="24" xfId="0" applyFill="1" applyBorder="1"/>
    <xf numFmtId="0" fontId="0" fillId="16" borderId="25" xfId="0" applyFill="1" applyBorder="1"/>
    <xf numFmtId="0" fontId="0" fillId="16" borderId="26" xfId="0" applyFill="1" applyBorder="1"/>
    <xf numFmtId="0" fontId="23" fillId="6" borderId="0" xfId="0" applyFont="1" applyFill="1" applyBorder="1" applyAlignment="1">
      <alignment horizontal="center" vertical="center" wrapText="1"/>
    </xf>
    <xf numFmtId="0" fontId="10" fillId="17" borderId="10" xfId="0" applyFont="1" applyFill="1" applyBorder="1" applyAlignment="1">
      <alignment horizontal="center" vertical="top"/>
    </xf>
    <xf numFmtId="0" fontId="10" fillId="17" borderId="0" xfId="0" applyFont="1" applyFill="1" applyBorder="1" applyAlignment="1">
      <alignment horizontal="center" vertical="top"/>
    </xf>
    <xf numFmtId="0" fontId="10" fillId="17" borderId="11" xfId="0" applyFont="1" applyFill="1" applyBorder="1" applyAlignment="1">
      <alignment horizontal="center" vertical="top"/>
    </xf>
    <xf numFmtId="0" fontId="26" fillId="4" borderId="20" xfId="0" applyFon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17" fontId="16" fillId="15" borderId="14" xfId="0" applyNumberFormat="1" applyFont="1" applyFill="1" applyBorder="1" applyAlignment="1">
      <alignment horizontal="center" vertical="center"/>
    </xf>
    <xf numFmtId="17" fontId="16" fillId="15" borderId="15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/>
    </xf>
    <xf numFmtId="0" fontId="27" fillId="0" borderId="0" xfId="0" applyFont="1"/>
    <xf numFmtId="0" fontId="27" fillId="0" borderId="0" xfId="0" applyFont="1" applyAlignment="1">
      <alignment horizontal="center" vertical="center"/>
    </xf>
    <xf numFmtId="0" fontId="28" fillId="6" borderId="1" xfId="0" applyFont="1" applyFill="1" applyBorder="1"/>
    <xf numFmtId="0" fontId="29" fillId="21" borderId="0" xfId="0" applyFont="1" applyFill="1"/>
    <xf numFmtId="0" fontId="29" fillId="21" borderId="0" xfId="0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Font="1" applyFill="1" applyBorder="1" applyAlignment="1">
      <alignment horizontal="center"/>
    </xf>
    <xf numFmtId="3" fontId="0" fillId="0" borderId="0" xfId="0" applyNumberFormat="1" applyFont="1" applyFill="1" applyBorder="1" applyAlignment="1">
      <alignment horizontal="center"/>
    </xf>
    <xf numFmtId="0" fontId="1" fillId="8" borderId="9" xfId="1" applyFill="1" applyBorder="1" applyAlignment="1">
      <alignment horizontal="center" vertical="center"/>
    </xf>
    <xf numFmtId="17" fontId="0" fillId="0" borderId="0" xfId="0" applyNumberFormat="1" applyAlignment="1">
      <alignment horizontal="center"/>
    </xf>
    <xf numFmtId="0" fontId="12" fillId="0" borderId="0" xfId="0" applyFont="1" applyAlignment="1">
      <alignment horizontal="center"/>
    </xf>
    <xf numFmtId="0" fontId="30" fillId="0" borderId="0" xfId="0" applyFont="1"/>
    <xf numFmtId="0" fontId="1" fillId="0" borderId="0" xfId="1" applyFill="1" applyAlignment="1">
      <alignment horizontal="center" vertical="center"/>
    </xf>
    <xf numFmtId="3" fontId="0" fillId="12" borderId="11" xfId="0" applyNumberFormat="1" applyFill="1" applyBorder="1" applyAlignment="1">
      <alignment horizontal="center" vertical="center"/>
    </xf>
    <xf numFmtId="0" fontId="32" fillId="0" borderId="0" xfId="0" applyFont="1"/>
    <xf numFmtId="2" fontId="32" fillId="0" borderId="0" xfId="0" applyNumberFormat="1" applyFont="1" applyAlignment="1">
      <alignment horizontal="center" vertical="center"/>
    </xf>
    <xf numFmtId="0" fontId="17" fillId="0" borderId="0" xfId="0" applyFont="1"/>
    <xf numFmtId="0" fontId="9" fillId="0" borderId="0" xfId="0" applyFont="1" applyFill="1" applyAlignment="1">
      <alignment horizontal="center" vertical="center" wrapText="1"/>
    </xf>
    <xf numFmtId="17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4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30" fillId="0" borderId="0" xfId="0" applyNumberFormat="1" applyFont="1" applyAlignment="1">
      <alignment horizontal="center" vertical="center"/>
    </xf>
    <xf numFmtId="0" fontId="32" fillId="0" borderId="0" xfId="0" applyFont="1" applyAlignment="1">
      <alignment horizontal="center"/>
    </xf>
    <xf numFmtId="2" fontId="32" fillId="0" borderId="0" xfId="0" applyNumberFormat="1" applyFont="1" applyAlignment="1">
      <alignment horizontal="center"/>
    </xf>
    <xf numFmtId="168" fontId="1" fillId="0" borderId="0" xfId="0" applyNumberFormat="1" applyFont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17" fontId="30" fillId="0" borderId="0" xfId="0" applyNumberFormat="1" applyFont="1" applyAlignment="1">
      <alignment horizontal="center"/>
    </xf>
    <xf numFmtId="2" fontId="30" fillId="0" borderId="0" xfId="0" applyNumberFormat="1" applyFont="1" applyAlignment="1">
      <alignment horizontal="center"/>
    </xf>
    <xf numFmtId="0" fontId="30" fillId="0" borderId="0" xfId="0" applyFont="1" applyAlignment="1">
      <alignment horizontal="center"/>
    </xf>
    <xf numFmtId="3" fontId="32" fillId="0" borderId="0" xfId="0" applyNumberFormat="1" applyFont="1" applyFill="1" applyBorder="1" applyAlignment="1">
      <alignment horizontal="center"/>
    </xf>
    <xf numFmtId="169" fontId="0" fillId="0" borderId="0" xfId="0" applyNumberForma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" fillId="0" borderId="0" xfId="1" applyFill="1" applyAlignment="1">
      <alignment horizontal="center" vertical="center"/>
    </xf>
    <xf numFmtId="3" fontId="0" fillId="0" borderId="0" xfId="0" applyNumberFormat="1" applyFill="1" applyAlignment="1"/>
    <xf numFmtId="4" fontId="1" fillId="8" borderId="12" xfId="1" applyNumberFormat="1" applyFill="1" applyBorder="1" applyAlignment="1">
      <alignment horizontal="center"/>
    </xf>
    <xf numFmtId="4" fontId="1" fillId="8" borderId="13" xfId="1" applyNumberFormat="1" applyFill="1" applyBorder="1" applyAlignment="1">
      <alignment horizontal="center"/>
    </xf>
    <xf numFmtId="4" fontId="1" fillId="3" borderId="4" xfId="1" applyNumberFormat="1" applyFill="1" applyBorder="1" applyAlignment="1">
      <alignment horizontal="center"/>
    </xf>
    <xf numFmtId="3" fontId="1" fillId="3" borderId="4" xfId="1" applyNumberFormat="1" applyFill="1" applyBorder="1" applyAlignment="1">
      <alignment horizontal="center"/>
    </xf>
    <xf numFmtId="0" fontId="1" fillId="11" borderId="0" xfId="1" applyFill="1" applyAlignment="1">
      <alignment horizontal="center"/>
    </xf>
    <xf numFmtId="2" fontId="1" fillId="3" borderId="4" xfId="1" applyNumberFormat="1" applyFill="1" applyBorder="1" applyAlignment="1">
      <alignment horizontal="center"/>
    </xf>
    <xf numFmtId="1" fontId="1" fillId="3" borderId="4" xfId="1" applyNumberFormat="1" applyFill="1" applyBorder="1" applyAlignment="1">
      <alignment horizontal="center"/>
    </xf>
    <xf numFmtId="165" fontId="1" fillId="3" borderId="3" xfId="1" applyNumberFormat="1" applyFill="1" applyBorder="1" applyAlignment="1">
      <alignment horizontal="center"/>
    </xf>
    <xf numFmtId="165" fontId="1" fillId="3" borderId="4" xfId="1" applyNumberFormat="1" applyFill="1" applyBorder="1" applyAlignment="1">
      <alignment horizontal="center"/>
    </xf>
    <xf numFmtId="3" fontId="1" fillId="8" borderId="12" xfId="1" applyNumberFormat="1" applyFill="1" applyBorder="1" applyAlignment="1">
      <alignment horizontal="center"/>
    </xf>
    <xf numFmtId="3" fontId="1" fillId="8" borderId="13" xfId="1" applyNumberFormat="1" applyFill="1" applyBorder="1" applyAlignment="1">
      <alignment horizontal="center"/>
    </xf>
    <xf numFmtId="0" fontId="19" fillId="20" borderId="16" xfId="0" applyFont="1" applyFill="1" applyBorder="1" applyAlignment="1">
      <alignment horizontal="center" vertical="center"/>
    </xf>
    <xf numFmtId="0" fontId="10" fillId="17" borderId="8" xfId="0" applyFont="1" applyFill="1" applyBorder="1" applyAlignment="1">
      <alignment horizontal="center" vertical="center"/>
    </xf>
    <xf numFmtId="0" fontId="10" fillId="17" borderId="14" xfId="0" applyFont="1" applyFill="1" applyBorder="1" applyAlignment="1">
      <alignment horizontal="center" vertical="center"/>
    </xf>
    <xf numFmtId="0" fontId="10" fillId="17" borderId="9" xfId="0" applyFont="1" applyFill="1" applyBorder="1" applyAlignment="1">
      <alignment horizontal="center" vertical="center"/>
    </xf>
    <xf numFmtId="0" fontId="25" fillId="18" borderId="2" xfId="0" applyFont="1" applyFill="1" applyBorder="1" applyAlignment="1">
      <alignment horizontal="center" vertical="center" wrapText="1"/>
    </xf>
    <xf numFmtId="0" fontId="25" fillId="18" borderId="3" xfId="0" applyFont="1" applyFill="1" applyBorder="1" applyAlignment="1">
      <alignment horizontal="center" vertical="center" wrapText="1"/>
    </xf>
    <xf numFmtId="0" fontId="25" fillId="18" borderId="4" xfId="0" applyFont="1" applyFill="1" applyBorder="1" applyAlignment="1">
      <alignment horizontal="center" vertical="center" wrapText="1"/>
    </xf>
    <xf numFmtId="0" fontId="24" fillId="19" borderId="0" xfId="5" applyFont="1" applyFill="1" applyBorder="1" applyAlignment="1" applyProtection="1">
      <alignment horizontal="center" vertical="center"/>
    </xf>
    <xf numFmtId="0" fontId="1" fillId="5" borderId="8" xfId="1" applyFont="1" applyFill="1" applyBorder="1" applyAlignment="1">
      <alignment horizontal="center" vertical="center"/>
    </xf>
    <xf numFmtId="0" fontId="1" fillId="5" borderId="9" xfId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4" fillId="4" borderId="5" xfId="1" applyNumberFormat="1" applyFont="1" applyFill="1" applyBorder="1" applyAlignment="1">
      <alignment horizontal="center"/>
    </xf>
    <xf numFmtId="0" fontId="4" fillId="4" borderId="6" xfId="1" applyNumberFormat="1" applyFont="1" applyFill="1" applyBorder="1" applyAlignment="1">
      <alignment horizontal="center"/>
    </xf>
    <xf numFmtId="0" fontId="4" fillId="4" borderId="7" xfId="1" applyNumberFormat="1" applyFont="1" applyFill="1" applyBorder="1" applyAlignment="1">
      <alignment horizontal="center"/>
    </xf>
    <xf numFmtId="0" fontId="1" fillId="8" borderId="8" xfId="1" applyFont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1" fillId="0" borderId="0" xfId="1" applyAlignment="1">
      <alignment horizontal="left"/>
    </xf>
    <xf numFmtId="0" fontId="1" fillId="0" borderId="11" xfId="1" applyBorder="1" applyAlignment="1">
      <alignment horizontal="left"/>
    </xf>
    <xf numFmtId="0" fontId="1" fillId="0" borderId="0" xfId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0" xfId="4" applyFont="1" applyAlignment="1">
      <alignment horizontal="left"/>
    </xf>
    <xf numFmtId="0" fontId="1" fillId="0" borderId="11" xfId="4" applyFont="1" applyBorder="1" applyAlignment="1">
      <alignment horizontal="left"/>
    </xf>
    <xf numFmtId="0" fontId="1" fillId="8" borderId="8" xfId="4" applyFont="1" applyFill="1" applyBorder="1" applyAlignment="1">
      <alignment horizontal="center" vertical="center"/>
    </xf>
    <xf numFmtId="0" fontId="1" fillId="8" borderId="9" xfId="4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0" borderId="0" xfId="4" applyFont="1" applyFill="1" applyAlignment="1">
      <alignment horizontal="center" vertical="center"/>
    </xf>
    <xf numFmtId="0" fontId="2" fillId="4" borderId="5" xfId="0" applyNumberFormat="1" applyFont="1" applyFill="1" applyBorder="1" applyAlignment="1">
      <alignment horizontal="center"/>
    </xf>
    <xf numFmtId="0" fontId="2" fillId="4" borderId="6" xfId="0" applyNumberFormat="1" applyFont="1" applyFill="1" applyBorder="1" applyAlignment="1">
      <alignment horizontal="center"/>
    </xf>
    <xf numFmtId="0" fontId="2" fillId="4" borderId="7" xfId="0" applyNumberFormat="1" applyFont="1" applyFill="1" applyBorder="1" applyAlignment="1">
      <alignment horizontal="center"/>
    </xf>
    <xf numFmtId="0" fontId="11" fillId="10" borderId="5" xfId="0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</cellXfs>
  <cellStyles count="6">
    <cellStyle name="Comma 2" xfId="2"/>
    <cellStyle name="Hyperlink" xfId="5" builtinId="8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9" defaultPivotStyle="PivotStyleLight16"/>
  <colors>
    <mruColors>
      <color rgb="FF996600"/>
      <color rgb="FF9B2D2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4.xml"/><Relationship Id="rId30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239279098094501E-2"/>
          <c:y val="3.7382180374306372E-2"/>
          <c:w val="0.91833768783462377"/>
          <c:h val="0.92523555767651511"/>
        </c:manualLayout>
      </c:layout>
      <c:lineChart>
        <c:grouping val="standard"/>
        <c:varyColors val="0"/>
        <c:ser>
          <c:idx val="0"/>
          <c:order val="0"/>
          <c:tx>
            <c:strRef>
              <c:f>'PA Risk'!$J$1</c:f>
              <c:strCache>
                <c:ptCount val="1"/>
                <c:pt idx="0">
                  <c:v>KZN</c:v>
                </c:pt>
              </c:strCache>
            </c:strRef>
          </c:tx>
          <c:marker>
            <c:symbol val="none"/>
          </c:marker>
          <c:cat>
            <c:numRef>
              <c:f>'PA Risk'!$A$5:$A$61</c:f>
              <c:numCache>
                <c:formatCode>mmm\-yy</c:formatCode>
                <c:ptCount val="57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</c:numCache>
            </c:numRef>
          </c:cat>
          <c:val>
            <c:numRef>
              <c:f>'PA Risk'!$J$5:$J$61</c:f>
              <c:numCache>
                <c:formatCode>0.00</c:formatCode>
                <c:ptCount val="57"/>
                <c:pt idx="0">
                  <c:v>0.75425397571582742</c:v>
                </c:pt>
                <c:pt idx="1">
                  <c:v>0.77785322548974445</c:v>
                </c:pt>
                <c:pt idx="2">
                  <c:v>0.51857651511389047</c:v>
                </c:pt>
                <c:pt idx="3">
                  <c:v>5.0481559051309549E-2</c:v>
                </c:pt>
                <c:pt idx="4">
                  <c:v>6.0170459743080038E-2</c:v>
                </c:pt>
                <c:pt idx="5">
                  <c:v>-1.592847308940086E-2</c:v>
                </c:pt>
                <c:pt idx="6">
                  <c:v>-0.32247658266160584</c:v>
                </c:pt>
                <c:pt idx="7">
                  <c:v>-0.41496735151156666</c:v>
                </c:pt>
                <c:pt idx="8">
                  <c:v>-0.45784753847305293</c:v>
                </c:pt>
                <c:pt idx="9">
                  <c:v>-0.13820983621085245</c:v>
                </c:pt>
                <c:pt idx="10">
                  <c:v>-0.32641452387620645</c:v>
                </c:pt>
                <c:pt idx="11">
                  <c:v>-0.51387433609320721</c:v>
                </c:pt>
                <c:pt idx="12">
                  <c:v>-0.5773267879810684</c:v>
                </c:pt>
                <c:pt idx="13">
                  <c:v>-0.69899431016473579</c:v>
                </c:pt>
                <c:pt idx="14">
                  <c:v>-0.63843132283564852</c:v>
                </c:pt>
                <c:pt idx="15">
                  <c:v>0.14606677289935355</c:v>
                </c:pt>
                <c:pt idx="16">
                  <c:v>-2.2094897636946643E-2</c:v>
                </c:pt>
                <c:pt idx="17">
                  <c:v>0.15385123848926885</c:v>
                </c:pt>
                <c:pt idx="18">
                  <c:v>-9.0731800018963471E-2</c:v>
                </c:pt>
                <c:pt idx="19">
                  <c:v>-0.35512790244358211</c:v>
                </c:pt>
                <c:pt idx="20">
                  <c:v>-0.10914905655530625</c:v>
                </c:pt>
                <c:pt idx="21">
                  <c:v>0.14296448227181788</c:v>
                </c:pt>
                <c:pt idx="22">
                  <c:v>0.18306770935197256</c:v>
                </c:pt>
                <c:pt idx="23">
                  <c:v>0.37567919156359741</c:v>
                </c:pt>
                <c:pt idx="24">
                  <c:v>0.57926700635476913</c:v>
                </c:pt>
                <c:pt idx="25">
                  <c:v>0.62930206568897118</c:v>
                </c:pt>
                <c:pt idx="26">
                  <c:v>0.49696534366094902</c:v>
                </c:pt>
                <c:pt idx="27">
                  <c:v>0.10319145651732731</c:v>
                </c:pt>
                <c:pt idx="28">
                  <c:v>-6.0692887972823177E-2</c:v>
                </c:pt>
                <c:pt idx="29">
                  <c:v>5.3864092342993879E-2</c:v>
                </c:pt>
                <c:pt idx="30">
                  <c:v>1.2425957663826976</c:v>
                </c:pt>
                <c:pt idx="31">
                  <c:v>0.98395260749689462</c:v>
                </c:pt>
                <c:pt idx="32">
                  <c:v>0.99292986043121989</c:v>
                </c:pt>
                <c:pt idx="33">
                  <c:v>-0.72302513456303685</c:v>
                </c:pt>
                <c:pt idx="34">
                  <c:v>-0.76776182922080261</c:v>
                </c:pt>
                <c:pt idx="35">
                  <c:v>-0.7579961860385398</c:v>
                </c:pt>
                <c:pt idx="36">
                  <c:v>-0.103847261618058</c:v>
                </c:pt>
                <c:pt idx="37">
                  <c:v>-0.34439698198792296</c:v>
                </c:pt>
                <c:pt idx="38">
                  <c:v>-0.27425380207593253</c:v>
                </c:pt>
                <c:pt idx="39">
                  <c:v>0.23009557792999619</c:v>
                </c:pt>
                <c:pt idx="40">
                  <c:v>5.8247857800522223E-3</c:v>
                </c:pt>
                <c:pt idx="41">
                  <c:v>0.19874537316587804</c:v>
                </c:pt>
                <c:pt idx="42">
                  <c:v>0.23478106359633269</c:v>
                </c:pt>
                <c:pt idx="43">
                  <c:v>0.20696055105170405</c:v>
                </c:pt>
                <c:pt idx="44">
                  <c:v>0.5483296447957231</c:v>
                </c:pt>
                <c:pt idx="45">
                  <c:v>0.45837196036219513</c:v>
                </c:pt>
                <c:pt idx="46">
                  <c:v>0.3426285644573287</c:v>
                </c:pt>
                <c:pt idx="47">
                  <c:v>0.45707642970602352</c:v>
                </c:pt>
                <c:pt idx="48">
                  <c:v>0.26312046998921451</c:v>
                </c:pt>
                <c:pt idx="49">
                  <c:v>0.29959338046493034</c:v>
                </c:pt>
                <c:pt idx="50">
                  <c:v>0.10607075384347132</c:v>
                </c:pt>
                <c:pt idx="51">
                  <c:v>0.21972748279468443</c:v>
                </c:pt>
                <c:pt idx="52">
                  <c:v>0.25316871033643928</c:v>
                </c:pt>
                <c:pt idx="53">
                  <c:v>0.34535788543168516</c:v>
                </c:pt>
                <c:pt idx="54">
                  <c:v>0.43631426254604394</c:v>
                </c:pt>
                <c:pt idx="55">
                  <c:v>0.51215791221951124</c:v>
                </c:pt>
                <c:pt idx="56">
                  <c:v>0.7593014623439921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'PA Risk'!$K$1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numRef>
              <c:f>'PA Risk'!$A$5:$A$61</c:f>
              <c:numCache>
                <c:formatCode>mmm\-yy</c:formatCode>
                <c:ptCount val="57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</c:numCache>
            </c:numRef>
          </c:cat>
          <c:val>
            <c:numRef>
              <c:f>'PA Risk'!$K$5:$K$61</c:f>
              <c:numCache>
                <c:formatCode>0.00</c:formatCode>
                <c:ptCount val="57"/>
                <c:pt idx="0">
                  <c:v>0.78871186995794518</c:v>
                </c:pt>
                <c:pt idx="1">
                  <c:v>0.82526294641020725</c:v>
                </c:pt>
                <c:pt idx="2">
                  <c:v>0.56258106811484199</c:v>
                </c:pt>
                <c:pt idx="3">
                  <c:v>8.6052185246772023E-2</c:v>
                </c:pt>
                <c:pt idx="4">
                  <c:v>9.3735866684657082E-2</c:v>
                </c:pt>
                <c:pt idx="5">
                  <c:v>1.2460000162237524E-2</c:v>
                </c:pt>
                <c:pt idx="6">
                  <c:v>-0.28800298224206611</c:v>
                </c:pt>
                <c:pt idx="7">
                  <c:v>-0.37943963408834741</c:v>
                </c:pt>
                <c:pt idx="8">
                  <c:v>-0.44830273573353807</c:v>
                </c:pt>
                <c:pt idx="9">
                  <c:v>-0.14093438681822731</c:v>
                </c:pt>
                <c:pt idx="10">
                  <c:v>-0.3310559233697879</c:v>
                </c:pt>
                <c:pt idx="11">
                  <c:v>-0.50694737016371882</c:v>
                </c:pt>
                <c:pt idx="12">
                  <c:v>-0.56715985246724976</c:v>
                </c:pt>
                <c:pt idx="13">
                  <c:v>-0.68718898637558479</c:v>
                </c:pt>
                <c:pt idx="14">
                  <c:v>-0.63346820235826862</c:v>
                </c:pt>
                <c:pt idx="15">
                  <c:v>0.17644059584974425</c:v>
                </c:pt>
                <c:pt idx="16">
                  <c:v>2.205346856134726E-2</c:v>
                </c:pt>
                <c:pt idx="17">
                  <c:v>0.1806423443066382</c:v>
                </c:pt>
                <c:pt idx="18">
                  <c:v>-0.11496756360313687</c:v>
                </c:pt>
                <c:pt idx="19">
                  <c:v>-0.38686570183500979</c:v>
                </c:pt>
                <c:pt idx="20">
                  <c:v>-0.1500290844878564</c:v>
                </c:pt>
                <c:pt idx="21">
                  <c:v>7.3305703832079294E-2</c:v>
                </c:pt>
                <c:pt idx="22">
                  <c:v>0.11721881017180134</c:v>
                </c:pt>
                <c:pt idx="23">
                  <c:v>0.31050240476061808</c:v>
                </c:pt>
                <c:pt idx="24">
                  <c:v>0.58768963376958261</c:v>
                </c:pt>
                <c:pt idx="25">
                  <c:v>0.65419845537338162</c:v>
                </c:pt>
                <c:pt idx="26">
                  <c:v>0.51264272816974799</c:v>
                </c:pt>
                <c:pt idx="27">
                  <c:v>5.6818439063876951E-2</c:v>
                </c:pt>
                <c:pt idx="28">
                  <c:v>-0.13310982163841953</c:v>
                </c:pt>
                <c:pt idx="29">
                  <c:v>-1.3006490972226196E-2</c:v>
                </c:pt>
                <c:pt idx="30">
                  <c:v>1.2180182933117418</c:v>
                </c:pt>
                <c:pt idx="31">
                  <c:v>0.96973521944927366</c:v>
                </c:pt>
                <c:pt idx="32">
                  <c:v>1.0009236157708183</c:v>
                </c:pt>
                <c:pt idx="33">
                  <c:v>-0.80600376586411493</c:v>
                </c:pt>
                <c:pt idx="34">
                  <c:v>-0.83124027366598641</c:v>
                </c:pt>
                <c:pt idx="35">
                  <c:v>-0.80223321466026065</c:v>
                </c:pt>
                <c:pt idx="36">
                  <c:v>-0.13835386400871461</c:v>
                </c:pt>
                <c:pt idx="37">
                  <c:v>-0.39170516183687754</c:v>
                </c:pt>
                <c:pt idx="38">
                  <c:v>-0.31391899343031771</c:v>
                </c:pt>
                <c:pt idx="39">
                  <c:v>0.21235135684184919</c:v>
                </c:pt>
                <c:pt idx="40">
                  <c:v>-9.096678262904876E-4</c:v>
                </c:pt>
                <c:pt idx="41">
                  <c:v>0.1956203561842958</c:v>
                </c:pt>
                <c:pt idx="42">
                  <c:v>0.24332324595737725</c:v>
                </c:pt>
                <c:pt idx="43">
                  <c:v>0.23134763133113753</c:v>
                </c:pt>
                <c:pt idx="44">
                  <c:v>0.56732600611105299</c:v>
                </c:pt>
                <c:pt idx="45">
                  <c:v>0.47361591433120331</c:v>
                </c:pt>
                <c:pt idx="46">
                  <c:v>0.35743862341566413</c:v>
                </c:pt>
                <c:pt idx="47">
                  <c:v>0.45960138403218298</c:v>
                </c:pt>
                <c:pt idx="48">
                  <c:v>0.26867690205557698</c:v>
                </c:pt>
                <c:pt idx="49">
                  <c:v>0.29545657964249666</c:v>
                </c:pt>
                <c:pt idx="50">
                  <c:v>0.10188913654409207</c:v>
                </c:pt>
                <c:pt idx="51">
                  <c:v>0.2058863151041786</c:v>
                </c:pt>
                <c:pt idx="52">
                  <c:v>0.25498722096589238</c:v>
                </c:pt>
                <c:pt idx="53">
                  <c:v>0.36292884231185857</c:v>
                </c:pt>
                <c:pt idx="54">
                  <c:v>0.45492054502141915</c:v>
                </c:pt>
                <c:pt idx="55">
                  <c:v>0.54350014663247315</c:v>
                </c:pt>
                <c:pt idx="56">
                  <c:v>0.79323450165295606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'PA Risk'!$L$1</c:f>
              <c:strCache>
                <c:ptCount val="1"/>
                <c:pt idx="0">
                  <c:v>PMB</c:v>
                </c:pt>
              </c:strCache>
            </c:strRef>
          </c:tx>
          <c:marker>
            <c:symbol val="none"/>
          </c:marker>
          <c:cat>
            <c:numRef>
              <c:f>'PA Risk'!$A$5:$A$61</c:f>
              <c:numCache>
                <c:formatCode>mmm\-yy</c:formatCode>
                <c:ptCount val="57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</c:numCache>
            </c:numRef>
          </c:cat>
          <c:val>
            <c:numRef>
              <c:f>'PA Risk'!$L$5:$L$61</c:f>
              <c:numCache>
                <c:formatCode>0.00</c:formatCode>
                <c:ptCount val="57"/>
                <c:pt idx="0">
                  <c:v>0.70422826171816755</c:v>
                </c:pt>
                <c:pt idx="1">
                  <c:v>0.73120836583800974</c:v>
                </c:pt>
                <c:pt idx="2">
                  <c:v>0.49264766835919044</c:v>
                </c:pt>
                <c:pt idx="3">
                  <c:v>6.8101638892319558E-2</c:v>
                </c:pt>
                <c:pt idx="4">
                  <c:v>7.3551563944709616E-2</c:v>
                </c:pt>
                <c:pt idx="5">
                  <c:v>1.9970173858796035E-2</c:v>
                </c:pt>
                <c:pt idx="6">
                  <c:v>-0.246756173219909</c:v>
                </c:pt>
                <c:pt idx="7">
                  <c:v>-0.32475791160644102</c:v>
                </c:pt>
                <c:pt idx="8">
                  <c:v>-0.35189995670077334</c:v>
                </c:pt>
                <c:pt idx="9">
                  <c:v>-7.3654758191940797E-2</c:v>
                </c:pt>
                <c:pt idx="10">
                  <c:v>-0.24797469710746872</c:v>
                </c:pt>
                <c:pt idx="11">
                  <c:v>-0.4124296844879452</c:v>
                </c:pt>
                <c:pt idx="12">
                  <c:v>-0.47191624428315598</c:v>
                </c:pt>
                <c:pt idx="13">
                  <c:v>-0.5797220715883985</c:v>
                </c:pt>
                <c:pt idx="14">
                  <c:v>-0.5350580237072381</c:v>
                </c:pt>
                <c:pt idx="15">
                  <c:v>0.20588533218307942</c:v>
                </c:pt>
                <c:pt idx="16">
                  <c:v>5.6081579465966334E-2</c:v>
                </c:pt>
                <c:pt idx="17">
                  <c:v>0.20202366260097784</c:v>
                </c:pt>
                <c:pt idx="18">
                  <c:v>-1.0885745861266125E-2</c:v>
                </c:pt>
                <c:pt idx="19">
                  <c:v>-0.23946346356365925</c:v>
                </c:pt>
                <c:pt idx="20">
                  <c:v>-2.8266262253571393E-2</c:v>
                </c:pt>
                <c:pt idx="21">
                  <c:v>0.19745107953929025</c:v>
                </c:pt>
                <c:pt idx="22">
                  <c:v>0.23599214089309017</c:v>
                </c:pt>
                <c:pt idx="23">
                  <c:v>0.40600980647339824</c:v>
                </c:pt>
                <c:pt idx="24">
                  <c:v>0.5822947597837258</c:v>
                </c:pt>
                <c:pt idx="25">
                  <c:v>0.629336415314241</c:v>
                </c:pt>
                <c:pt idx="26">
                  <c:v>0.50046316647926248</c:v>
                </c:pt>
                <c:pt idx="27">
                  <c:v>0.13451571766489295</c:v>
                </c:pt>
                <c:pt idx="28">
                  <c:v>-1.1616370114561155E-2</c:v>
                </c:pt>
                <c:pt idx="29">
                  <c:v>8.6437176659993495E-2</c:v>
                </c:pt>
                <c:pt idx="30">
                  <c:v>1.1267878240759428</c:v>
                </c:pt>
                <c:pt idx="31">
                  <c:v>0.89296239517912879</c:v>
                </c:pt>
                <c:pt idx="32">
                  <c:v>0.90099310561758272</c:v>
                </c:pt>
                <c:pt idx="33">
                  <c:v>-0.62054118915616852</c:v>
                </c:pt>
                <c:pt idx="34">
                  <c:v>-0.65900032449302703</c:v>
                </c:pt>
                <c:pt idx="35">
                  <c:v>-0.64494351328770549</c:v>
                </c:pt>
                <c:pt idx="36">
                  <c:v>-6.5097988062562964E-2</c:v>
                </c:pt>
                <c:pt idx="37">
                  <c:v>-0.27163338229624051</c:v>
                </c:pt>
                <c:pt idx="38">
                  <c:v>-0.21416120354518922</c:v>
                </c:pt>
                <c:pt idx="39">
                  <c:v>0.21267686736547858</c:v>
                </c:pt>
                <c:pt idx="40">
                  <c:v>2.0919773383021943E-2</c:v>
                </c:pt>
                <c:pt idx="41">
                  <c:v>0.19459427396601769</c:v>
                </c:pt>
                <c:pt idx="42">
                  <c:v>0.23979469521662575</c:v>
                </c:pt>
                <c:pt idx="43">
                  <c:v>0.21836877898676804</c:v>
                </c:pt>
                <c:pt idx="44">
                  <c:v>0.51302077452858896</c:v>
                </c:pt>
                <c:pt idx="45">
                  <c:v>0.41624445464802368</c:v>
                </c:pt>
                <c:pt idx="46">
                  <c:v>0.32505441344437214</c:v>
                </c:pt>
                <c:pt idx="47">
                  <c:v>0.42952057279643152</c:v>
                </c:pt>
                <c:pt idx="48">
                  <c:v>0.25707760329110385</c:v>
                </c:pt>
                <c:pt idx="49">
                  <c:v>0.29003611608341645</c:v>
                </c:pt>
                <c:pt idx="50">
                  <c:v>0.12439428182624127</c:v>
                </c:pt>
                <c:pt idx="51">
                  <c:v>0.22085052207972758</c:v>
                </c:pt>
                <c:pt idx="52">
                  <c:v>0.25732860183766337</c:v>
                </c:pt>
                <c:pt idx="53">
                  <c:v>0.33676686360715541</c:v>
                </c:pt>
                <c:pt idx="54">
                  <c:v>0.41190899641102985</c:v>
                </c:pt>
                <c:pt idx="55">
                  <c:v>0.47551753229086924</c:v>
                </c:pt>
                <c:pt idx="56">
                  <c:v>0.67194943396476969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'PA Risk'!$M$1</c:f>
              <c:strCache>
                <c:ptCount val="1"/>
                <c:pt idx="0">
                  <c:v>Rbay</c:v>
                </c:pt>
              </c:strCache>
            </c:strRef>
          </c:tx>
          <c:marker>
            <c:symbol val="none"/>
          </c:marker>
          <c:cat>
            <c:numRef>
              <c:f>'PA Risk'!$A$5:$A$61</c:f>
              <c:numCache>
                <c:formatCode>mmm\-yy</c:formatCode>
                <c:ptCount val="57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</c:numCache>
            </c:numRef>
          </c:cat>
          <c:val>
            <c:numRef>
              <c:f>'PA Risk'!$M$5:$M$61</c:f>
              <c:numCache>
                <c:formatCode>0.00</c:formatCode>
                <c:ptCount val="57"/>
                <c:pt idx="0">
                  <c:v>0.85871015388384686</c:v>
                </c:pt>
                <c:pt idx="1">
                  <c:v>0.87359126474535054</c:v>
                </c:pt>
                <c:pt idx="2">
                  <c:v>0.60381828307113605</c:v>
                </c:pt>
                <c:pt idx="3">
                  <c:v>9.7016171673514923E-2</c:v>
                </c:pt>
                <c:pt idx="4">
                  <c:v>9.9640807634747197E-2</c:v>
                </c:pt>
                <c:pt idx="5">
                  <c:v>-2.1649319981442126E-2</c:v>
                </c:pt>
                <c:pt idx="6">
                  <c:v>-0.40792684288979963</c:v>
                </c:pt>
                <c:pt idx="7">
                  <c:v>-0.5272598427325742</c:v>
                </c:pt>
                <c:pt idx="8">
                  <c:v>-0.57975530952985233</c:v>
                </c:pt>
                <c:pt idx="9">
                  <c:v>-0.20882611469919507</c:v>
                </c:pt>
                <c:pt idx="10">
                  <c:v>-0.39330261510306064</c:v>
                </c:pt>
                <c:pt idx="11">
                  <c:v>-0.59746736951006241</c:v>
                </c:pt>
                <c:pt idx="12">
                  <c:v>-0.66037192538830547</c:v>
                </c:pt>
                <c:pt idx="13">
                  <c:v>-0.7920309423956452</c:v>
                </c:pt>
                <c:pt idx="14">
                  <c:v>-0.72515387563171119</c:v>
                </c:pt>
                <c:pt idx="15">
                  <c:v>4.8195823868822638E-2</c:v>
                </c:pt>
                <c:pt idx="16">
                  <c:v>-0.17015504169345017</c:v>
                </c:pt>
                <c:pt idx="17">
                  <c:v>9.7478093353881773E-2</c:v>
                </c:pt>
                <c:pt idx="18">
                  <c:v>-0.21289599578513274</c:v>
                </c:pt>
                <c:pt idx="19">
                  <c:v>-0.53173087232907679</c:v>
                </c:pt>
                <c:pt idx="20">
                  <c:v>-0.19837076766983466</c:v>
                </c:pt>
                <c:pt idx="21">
                  <c:v>0.15353265033593649</c:v>
                </c:pt>
                <c:pt idx="22">
                  <c:v>0.15164602009114489</c:v>
                </c:pt>
                <c:pt idx="23">
                  <c:v>0.41045405631933968</c:v>
                </c:pt>
                <c:pt idx="24">
                  <c:v>0.63957664375957157</c:v>
                </c:pt>
                <c:pt idx="25">
                  <c:v>0.67401007459979456</c:v>
                </c:pt>
                <c:pt idx="26">
                  <c:v>0.57134825818302515</c:v>
                </c:pt>
                <c:pt idx="27">
                  <c:v>0.14364155972085857</c:v>
                </c:pt>
                <c:pt idx="28">
                  <c:v>-4.3126398952320191E-2</c:v>
                </c:pt>
                <c:pt idx="29">
                  <c:v>9.3461070398500795E-2</c:v>
                </c:pt>
                <c:pt idx="30">
                  <c:v>1.4336223031881752</c:v>
                </c:pt>
                <c:pt idx="31">
                  <c:v>1.1052174870455933</c:v>
                </c:pt>
                <c:pt idx="32">
                  <c:v>1.1019302189882683</c:v>
                </c:pt>
                <c:pt idx="33">
                  <c:v>-0.77633030415076454</c:v>
                </c:pt>
                <c:pt idx="34">
                  <c:v>-0.88432940342287303</c:v>
                </c:pt>
                <c:pt idx="35">
                  <c:v>-0.86249193112740374</c:v>
                </c:pt>
                <c:pt idx="36">
                  <c:v>-9.8949413058535107E-2</c:v>
                </c:pt>
                <c:pt idx="37">
                  <c:v>-0.37282294747863615</c:v>
                </c:pt>
                <c:pt idx="38">
                  <c:v>-0.2630197743677431</c:v>
                </c:pt>
                <c:pt idx="39">
                  <c:v>0.38216866917644698</c:v>
                </c:pt>
                <c:pt idx="40">
                  <c:v>9.5646582656321144E-2</c:v>
                </c:pt>
                <c:pt idx="41">
                  <c:v>0.28998658654397835</c:v>
                </c:pt>
                <c:pt idx="42">
                  <c:v>0.27253767837513315</c:v>
                </c:pt>
                <c:pt idx="43">
                  <c:v>0.17651980056987129</c:v>
                </c:pt>
                <c:pt idx="44">
                  <c:v>0.60594488545412672</c:v>
                </c:pt>
                <c:pt idx="45">
                  <c:v>0.51739101831539769</c:v>
                </c:pt>
                <c:pt idx="46">
                  <c:v>0.3352204282513872</c:v>
                </c:pt>
                <c:pt idx="47">
                  <c:v>0.49445363241724755</c:v>
                </c:pt>
                <c:pt idx="48">
                  <c:v>0.24363677504219189</c:v>
                </c:pt>
                <c:pt idx="49">
                  <c:v>0.31909083471729549</c:v>
                </c:pt>
                <c:pt idx="50">
                  <c:v>8.501656517233766E-2</c:v>
                </c:pt>
                <c:pt idx="51">
                  <c:v>0.24877286288965206</c:v>
                </c:pt>
                <c:pt idx="52">
                  <c:v>0.22481592648105136</c:v>
                </c:pt>
                <c:pt idx="53">
                  <c:v>0.28892171683850743</c:v>
                </c:pt>
                <c:pt idx="54">
                  <c:v>0.41393211780189954</c:v>
                </c:pt>
                <c:pt idx="55">
                  <c:v>0.4848178415961969</c:v>
                </c:pt>
                <c:pt idx="56">
                  <c:v>0.79562524770617393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'PA Risk'!$N$1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numRef>
              <c:f>'PA Risk'!$A$5:$A$61</c:f>
              <c:numCache>
                <c:formatCode>mmm\-yy</c:formatCode>
                <c:ptCount val="57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</c:numCache>
            </c:numRef>
          </c:cat>
          <c:val>
            <c:numRef>
              <c:f>'PA Risk'!$N$5:$N$61</c:f>
              <c:numCache>
                <c:formatCode>0.00</c:formatCode>
                <c:ptCount val="57"/>
                <c:pt idx="0">
                  <c:v>0.77055825407767631</c:v>
                </c:pt>
                <c:pt idx="1">
                  <c:v>0.79925883186122448</c:v>
                </c:pt>
                <c:pt idx="2">
                  <c:v>0.56722204564515188</c:v>
                </c:pt>
                <c:pt idx="3">
                  <c:v>0.13366662867837642</c:v>
                </c:pt>
                <c:pt idx="4">
                  <c:v>0.13962634174850616</c:v>
                </c:pt>
                <c:pt idx="5">
                  <c:v>6.1745178883935381E-2</c:v>
                </c:pt>
                <c:pt idx="6">
                  <c:v>-0.24527349150400182</c:v>
                </c:pt>
                <c:pt idx="7">
                  <c:v>-0.34067385256526789</c:v>
                </c:pt>
                <c:pt idx="8">
                  <c:v>-0.39557467193712481</c:v>
                </c:pt>
                <c:pt idx="9">
                  <c:v>-9.6117467796364597E-2</c:v>
                </c:pt>
                <c:pt idx="10">
                  <c:v>-0.25251020369834626</c:v>
                </c:pt>
                <c:pt idx="11">
                  <c:v>-0.41191013766473844</c:v>
                </c:pt>
                <c:pt idx="12">
                  <c:v>-0.46662439348760731</c:v>
                </c:pt>
                <c:pt idx="13">
                  <c:v>-0.58266549468048168</c:v>
                </c:pt>
                <c:pt idx="14">
                  <c:v>-0.53121803191422223</c:v>
                </c:pt>
                <c:pt idx="15">
                  <c:v>0.11956166001414972</c:v>
                </c:pt>
                <c:pt idx="16">
                  <c:v>-4.5079615215682503E-2</c:v>
                </c:pt>
                <c:pt idx="17">
                  <c:v>0.13057138125241277</c:v>
                </c:pt>
                <c:pt idx="18">
                  <c:v>-9.5831835211054622E-2</c:v>
                </c:pt>
                <c:pt idx="19">
                  <c:v>-0.37970437265879037</c:v>
                </c:pt>
                <c:pt idx="20">
                  <c:v>-0.10430715037727442</c:v>
                </c:pt>
                <c:pt idx="21">
                  <c:v>0.14367203269370565</c:v>
                </c:pt>
                <c:pt idx="22">
                  <c:v>0.14532763574044383</c:v>
                </c:pt>
                <c:pt idx="23">
                  <c:v>0.35913709137672539</c:v>
                </c:pt>
                <c:pt idx="24">
                  <c:v>0.59383082791938568</c:v>
                </c:pt>
                <c:pt idx="25">
                  <c:v>0.64589081642047919</c:v>
                </c:pt>
                <c:pt idx="26">
                  <c:v>0.55119493769371208</c:v>
                </c:pt>
                <c:pt idx="27">
                  <c:v>0.10836872017325999</c:v>
                </c:pt>
                <c:pt idx="28">
                  <c:v>-6.7461884657621915E-2</c:v>
                </c:pt>
                <c:pt idx="29">
                  <c:v>6.6596008549166835E-2</c:v>
                </c:pt>
                <c:pt idx="30">
                  <c:v>1.2429060138376771</c:v>
                </c:pt>
                <c:pt idx="31">
                  <c:v>0.96813529881514515</c:v>
                </c:pt>
                <c:pt idx="32">
                  <c:v>0.98974348722280725</c:v>
                </c:pt>
                <c:pt idx="33">
                  <c:v>-0.72244161238876659</c:v>
                </c:pt>
                <c:pt idx="34">
                  <c:v>-0.79569522866223907</c:v>
                </c:pt>
                <c:pt idx="35">
                  <c:v>-0.75428095211730806</c:v>
                </c:pt>
                <c:pt idx="36">
                  <c:v>-0.10239829491029868</c:v>
                </c:pt>
                <c:pt idx="37">
                  <c:v>-0.34208108323289577</c:v>
                </c:pt>
                <c:pt idx="38">
                  <c:v>-0.25586573653901784</c:v>
                </c:pt>
                <c:pt idx="39">
                  <c:v>0.27431289494208072</c:v>
                </c:pt>
                <c:pt idx="40">
                  <c:v>3.3892207079356314E-2</c:v>
                </c:pt>
                <c:pt idx="41">
                  <c:v>0.2295086270239565</c:v>
                </c:pt>
                <c:pt idx="42">
                  <c:v>0.26343558971536185</c:v>
                </c:pt>
                <c:pt idx="43">
                  <c:v>0.23530059172929402</c:v>
                </c:pt>
                <c:pt idx="44">
                  <c:v>0.58435262223979734</c:v>
                </c:pt>
                <c:pt idx="45">
                  <c:v>0.51332762470639359</c:v>
                </c:pt>
                <c:pt idx="46">
                  <c:v>0.36830896253790557</c:v>
                </c:pt>
                <c:pt idx="47">
                  <c:v>0.49138084045295244</c:v>
                </c:pt>
                <c:pt idx="48">
                  <c:v>0.28532747713838874</c:v>
                </c:pt>
                <c:pt idx="49">
                  <c:v>0.33116442491786169</c:v>
                </c:pt>
                <c:pt idx="50">
                  <c:v>0.12430920282448163</c:v>
                </c:pt>
                <c:pt idx="51">
                  <c:v>0.2229730119717056</c:v>
                </c:pt>
                <c:pt idx="52">
                  <c:v>0.25007642497130145</c:v>
                </c:pt>
                <c:pt idx="53">
                  <c:v>0.3363790015712253</c:v>
                </c:pt>
                <c:pt idx="54">
                  <c:v>0.42406448182617529</c:v>
                </c:pt>
                <c:pt idx="55">
                  <c:v>0.49160593172727951</c:v>
                </c:pt>
                <c:pt idx="56">
                  <c:v>0.70600708342614105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'PA Risk'!$O$1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numRef>
              <c:f>'PA Risk'!$A$5:$A$61</c:f>
              <c:numCache>
                <c:formatCode>mmm\-yy</c:formatCode>
                <c:ptCount val="57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</c:numCache>
            </c:numRef>
          </c:cat>
          <c:val>
            <c:numRef>
              <c:f>'PA Risk'!$O$5:$O$61</c:f>
              <c:numCache>
                <c:formatCode>0.00</c:formatCode>
                <c:ptCount val="57"/>
                <c:pt idx="0">
                  <c:v>0.68201396273660819</c:v>
                </c:pt>
                <c:pt idx="1">
                  <c:v>0.69451271078080812</c:v>
                </c:pt>
                <c:pt idx="2">
                  <c:v>0.44123640473519254</c:v>
                </c:pt>
                <c:pt idx="3">
                  <c:v>-4.6077606615977373E-3</c:v>
                </c:pt>
                <c:pt idx="4">
                  <c:v>5.5528897828810344E-3</c:v>
                </c:pt>
                <c:pt idx="5">
                  <c:v>-4.7406932553974719E-2</c:v>
                </c:pt>
                <c:pt idx="6">
                  <c:v>-0.33205028214385124</c:v>
                </c:pt>
                <c:pt idx="7">
                  <c:v>-0.41460532335679456</c:v>
                </c:pt>
                <c:pt idx="8">
                  <c:v>-0.41701102456868355</c:v>
                </c:pt>
                <c:pt idx="9">
                  <c:v>-0.10757058985957142</c:v>
                </c:pt>
                <c:pt idx="10">
                  <c:v>-0.29784370674252725</c:v>
                </c:pt>
                <c:pt idx="11">
                  <c:v>-0.49109476281122227</c:v>
                </c:pt>
                <c:pt idx="12">
                  <c:v>-0.55822962853610736</c:v>
                </c:pt>
                <c:pt idx="13">
                  <c:v>-0.67632379653447139</c:v>
                </c:pt>
                <c:pt idx="14">
                  <c:v>-0.61427850307816967</c:v>
                </c:pt>
                <c:pt idx="15">
                  <c:v>0.1577607695733034</c:v>
                </c:pt>
                <c:pt idx="16">
                  <c:v>-1.0064285050352471E-2</c:v>
                </c:pt>
                <c:pt idx="17">
                  <c:v>0.15203788181065647</c:v>
                </c:pt>
                <c:pt idx="18">
                  <c:v>-2.5110493455567033E-2</c:v>
                </c:pt>
                <c:pt idx="19">
                  <c:v>-0.25261608879630637</c:v>
                </c:pt>
                <c:pt idx="20">
                  <c:v>-3.3227015130543429E-2</c:v>
                </c:pt>
                <c:pt idx="21">
                  <c:v>0.23742485991076079</c:v>
                </c:pt>
                <c:pt idx="22">
                  <c:v>0.295405381378397</c:v>
                </c:pt>
                <c:pt idx="23">
                  <c:v>0.45723125806835418</c:v>
                </c:pt>
                <c:pt idx="24">
                  <c:v>0.57878775782270231</c:v>
                </c:pt>
                <c:pt idx="25">
                  <c:v>0.61777384351832854</c:v>
                </c:pt>
                <c:pt idx="26">
                  <c:v>0.45549593210057543</c:v>
                </c:pt>
                <c:pt idx="27">
                  <c:v>0.11567534926483324</c:v>
                </c:pt>
                <c:pt idx="28">
                  <c:v>-1.9805430012081501E-2</c:v>
                </c:pt>
                <c:pt idx="29">
                  <c:v>7.5026056804066155E-2</c:v>
                </c:pt>
                <c:pt idx="30">
                  <c:v>1.2138932819577279</c:v>
                </c:pt>
                <c:pt idx="31">
                  <c:v>0.96839930944196151</c:v>
                </c:pt>
                <c:pt idx="32">
                  <c:v>0.94867150623525953</c:v>
                </c:pt>
                <c:pt idx="33">
                  <c:v>-0.65095669940359013</c:v>
                </c:pt>
                <c:pt idx="34">
                  <c:v>-0.68078560044482983</c:v>
                </c:pt>
                <c:pt idx="35">
                  <c:v>-0.70318211941511677</c:v>
                </c:pt>
                <c:pt idx="36">
                  <c:v>-7.0447336379583683E-2</c:v>
                </c:pt>
                <c:pt idx="37">
                  <c:v>-0.28653301833269346</c:v>
                </c:pt>
                <c:pt idx="38">
                  <c:v>-0.24763039777071105</c:v>
                </c:pt>
                <c:pt idx="39">
                  <c:v>0.20094302387000723</c:v>
                </c:pt>
                <c:pt idx="40">
                  <c:v>-5.0115834828492805E-4</c:v>
                </c:pt>
                <c:pt idx="41">
                  <c:v>0.17991004667757679</c:v>
                </c:pt>
                <c:pt idx="42">
                  <c:v>0.21873368190292913</c:v>
                </c:pt>
                <c:pt idx="43">
                  <c:v>0.1964519456693985</c:v>
                </c:pt>
                <c:pt idx="44">
                  <c:v>0.50188323856993944</c:v>
                </c:pt>
                <c:pt idx="45">
                  <c:v>0.40078842875564469</c:v>
                </c:pt>
                <c:pt idx="46">
                  <c:v>0.31923984123133259</c:v>
                </c:pt>
                <c:pt idx="47">
                  <c:v>0.42127631339194366</c:v>
                </c:pt>
                <c:pt idx="48">
                  <c:v>0.2517066040108738</c:v>
                </c:pt>
                <c:pt idx="49">
                  <c:v>0.2815019661153495</c:v>
                </c:pt>
                <c:pt idx="50">
                  <c:v>0.11151037840090063</c:v>
                </c:pt>
                <c:pt idx="51">
                  <c:v>0.226852462330666</c:v>
                </c:pt>
                <c:pt idx="52">
                  <c:v>0.26548391930657689</c:v>
                </c:pt>
                <c:pt idx="53">
                  <c:v>0.34759809714421119</c:v>
                </c:pt>
                <c:pt idx="54">
                  <c:v>0.42420588203727355</c:v>
                </c:pt>
                <c:pt idx="55">
                  <c:v>0.49559960933034292</c:v>
                </c:pt>
                <c:pt idx="56">
                  <c:v>0.72865034479031121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'PA Risk'!$P$1</c:f>
              <c:strCache>
                <c:ptCount val="1"/>
                <c:pt idx="0">
                  <c:v>Ilembe</c:v>
                </c:pt>
              </c:strCache>
            </c:strRef>
          </c:tx>
          <c:marker>
            <c:symbol val="none"/>
          </c:marker>
          <c:cat>
            <c:numRef>
              <c:f>'PA Risk'!$A$5:$A$61</c:f>
              <c:numCache>
                <c:formatCode>mmm\-yy</c:formatCode>
                <c:ptCount val="57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</c:numCache>
            </c:numRef>
          </c:cat>
          <c:val>
            <c:numRef>
              <c:f>'PA Risk'!$P$5:$P$61</c:f>
              <c:numCache>
                <c:formatCode>0.00</c:formatCode>
                <c:ptCount val="57"/>
                <c:pt idx="0">
                  <c:v>0.68445062032422266</c:v>
                </c:pt>
                <c:pt idx="1">
                  <c:v>0.68699288375180489</c:v>
                </c:pt>
                <c:pt idx="2">
                  <c:v>0.42638264464203035</c:v>
                </c:pt>
                <c:pt idx="3">
                  <c:v>-4.1590573084614668E-2</c:v>
                </c:pt>
                <c:pt idx="4">
                  <c:v>1.5234473599917782E-3</c:v>
                </c:pt>
                <c:pt idx="5">
                  <c:v>-7.012814823642155E-2</c:v>
                </c:pt>
                <c:pt idx="6">
                  <c:v>-0.4003116637642864</c:v>
                </c:pt>
                <c:pt idx="7">
                  <c:v>-0.51208092940034766</c:v>
                </c:pt>
                <c:pt idx="8">
                  <c:v>-0.54887112248068903</c:v>
                </c:pt>
                <c:pt idx="9">
                  <c:v>-0.15259266131971636</c:v>
                </c:pt>
                <c:pt idx="10">
                  <c:v>-0.33652658049374329</c:v>
                </c:pt>
                <c:pt idx="11">
                  <c:v>-0.56609907900894008</c:v>
                </c:pt>
                <c:pt idx="12">
                  <c:v>-0.64384208046724367</c:v>
                </c:pt>
                <c:pt idx="13">
                  <c:v>-0.78679689025449817</c:v>
                </c:pt>
                <c:pt idx="14">
                  <c:v>-0.68367890188609115</c:v>
                </c:pt>
                <c:pt idx="15">
                  <c:v>-5.3064134773214058E-5</c:v>
                </c:pt>
                <c:pt idx="16">
                  <c:v>-0.19280430047056868</c:v>
                </c:pt>
                <c:pt idx="17">
                  <c:v>1.6029462665637629E-3</c:v>
                </c:pt>
                <c:pt idx="18">
                  <c:v>-4.8344991089876624E-2</c:v>
                </c:pt>
                <c:pt idx="19">
                  <c:v>-0.32486933998748585</c:v>
                </c:pt>
                <c:pt idx="20">
                  <c:v>-3.5461829426625825E-2</c:v>
                </c:pt>
                <c:pt idx="21">
                  <c:v>0.25951153899878787</c:v>
                </c:pt>
                <c:pt idx="22">
                  <c:v>0.28675003980415659</c:v>
                </c:pt>
                <c:pt idx="23">
                  <c:v>0.4808303168677206</c:v>
                </c:pt>
                <c:pt idx="24">
                  <c:v>0.52219438317453859</c:v>
                </c:pt>
                <c:pt idx="25">
                  <c:v>0.5366850763334331</c:v>
                </c:pt>
                <c:pt idx="26">
                  <c:v>0.41008875008561813</c:v>
                </c:pt>
                <c:pt idx="27">
                  <c:v>9.6176318351586382E-2</c:v>
                </c:pt>
                <c:pt idx="28">
                  <c:v>-2.0404003260844239E-2</c:v>
                </c:pt>
                <c:pt idx="29">
                  <c:v>0.11279445473538253</c:v>
                </c:pt>
                <c:pt idx="30">
                  <c:v>1.3584606209351888</c:v>
                </c:pt>
                <c:pt idx="31">
                  <c:v>1.0642111919456609</c:v>
                </c:pt>
                <c:pt idx="32">
                  <c:v>1.0305081928459427</c:v>
                </c:pt>
                <c:pt idx="33">
                  <c:v>-0.62243502610561008</c:v>
                </c:pt>
                <c:pt idx="34">
                  <c:v>-0.7232152068301837</c:v>
                </c:pt>
                <c:pt idx="35">
                  <c:v>-0.75028161868255694</c:v>
                </c:pt>
                <c:pt idx="36">
                  <c:v>-8.295872427985948E-2</c:v>
                </c:pt>
                <c:pt idx="37">
                  <c:v>-0.32591986944121365</c:v>
                </c:pt>
                <c:pt idx="38">
                  <c:v>-0.26365089253509166</c:v>
                </c:pt>
                <c:pt idx="39">
                  <c:v>0.25203180910211337</c:v>
                </c:pt>
                <c:pt idx="40">
                  <c:v>-4.094552022778819E-2</c:v>
                </c:pt>
                <c:pt idx="41">
                  <c:v>0.18061371427486098</c:v>
                </c:pt>
                <c:pt idx="42">
                  <c:v>0.20425053306456228</c:v>
                </c:pt>
                <c:pt idx="43">
                  <c:v>0.16473971408591673</c:v>
                </c:pt>
                <c:pt idx="44">
                  <c:v>0.55944591773545327</c:v>
                </c:pt>
                <c:pt idx="45">
                  <c:v>0.51653436479541448</c:v>
                </c:pt>
                <c:pt idx="46">
                  <c:v>0.36716706519421527</c:v>
                </c:pt>
                <c:pt idx="47">
                  <c:v>0.51704216015790072</c:v>
                </c:pt>
                <c:pt idx="48">
                  <c:v>0.29789442564209218</c:v>
                </c:pt>
                <c:pt idx="49">
                  <c:v>0.35342009174655664</c:v>
                </c:pt>
                <c:pt idx="50">
                  <c:v>0.11981650084012821</c:v>
                </c:pt>
                <c:pt idx="51">
                  <c:v>0.24194043938613452</c:v>
                </c:pt>
                <c:pt idx="52">
                  <c:v>0.25538982992636677</c:v>
                </c:pt>
                <c:pt idx="53">
                  <c:v>0.33894485270907487</c:v>
                </c:pt>
                <c:pt idx="54">
                  <c:v>0.4300858960923955</c:v>
                </c:pt>
                <c:pt idx="55">
                  <c:v>0.48435715079872599</c:v>
                </c:pt>
                <c:pt idx="56">
                  <c:v>0.73976852006399585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530880"/>
        <c:axId val="233532416"/>
      </c:lineChart>
      <c:dateAx>
        <c:axId val="23353088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233532416"/>
        <c:crosses val="autoZero"/>
        <c:auto val="1"/>
        <c:lblOffset val="100"/>
        <c:baseTimeUnit val="months"/>
        <c:majorUnit val="12"/>
        <c:majorTimeUnit val="months"/>
      </c:dateAx>
      <c:valAx>
        <c:axId val="2335324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solidFill>
            <a:schemeClr val="accent2"/>
          </a:solidFill>
        </c:spPr>
        <c:txPr>
          <a:bodyPr/>
          <a:lstStyle/>
          <a:p>
            <a:pPr>
              <a:defRPr lang="en-ZA" sz="1200" b="1"/>
            </a:pPr>
            <a:endParaRPr lang="en-US"/>
          </a:p>
        </c:txPr>
        <c:crossAx val="233530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4795817284527032E-2"/>
          <c:y val="1.54692901149594E-2"/>
          <c:w val="0.55622849310314249"/>
          <c:h val="0.19259952645779421"/>
        </c:manualLayout>
      </c:layout>
      <c:overlay val="0"/>
      <c:spPr>
        <a:solidFill>
          <a:schemeClr val="accent6">
            <a:lumMod val="40000"/>
            <a:lumOff val="60000"/>
          </a:schemeClr>
        </a:solidFill>
      </c:spPr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155" l="0.70000000000000062" r="0.70000000000000062" t="0.75000000000001155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5982835670225502E-2"/>
          <c:y val="3.450666568776805E-2"/>
          <c:w val="0.92812738246984361"/>
          <c:h val="0.93098666862446389"/>
        </c:manualLayout>
      </c:layout>
      <c:lineChart>
        <c:grouping val="standard"/>
        <c:varyColors val="0"/>
        <c:ser>
          <c:idx val="0"/>
          <c:order val="0"/>
          <c:tx>
            <c:strRef>
              <c:f>Intro!$M$4</c:f>
              <c:strCache>
                <c:ptCount val="1"/>
                <c:pt idx="0">
                  <c:v>KZN</c:v>
                </c:pt>
              </c:strCache>
            </c:strRef>
          </c:tx>
          <c:marker>
            <c:symbol val="none"/>
          </c:marker>
          <c:cat>
            <c:numRef>
              <c:f>Intro!$L$5:$L$40</c:f>
              <c:numCache>
                <c:formatCode>mmm\-yy</c:formatCode>
                <c:ptCount val="3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41743</c:v>
                </c:pt>
                <c:pt idx="28">
                  <c:v>41773</c:v>
                </c:pt>
                <c:pt idx="29">
                  <c:v>41804</c:v>
                </c:pt>
                <c:pt idx="30">
                  <c:v>41834</c:v>
                </c:pt>
                <c:pt idx="31">
                  <c:v>41865</c:v>
                </c:pt>
                <c:pt idx="32">
                  <c:v>41896</c:v>
                </c:pt>
                <c:pt idx="33">
                  <c:v>41926</c:v>
                </c:pt>
                <c:pt idx="34">
                  <c:v>41957</c:v>
                </c:pt>
                <c:pt idx="35">
                  <c:v>41987</c:v>
                </c:pt>
              </c:numCache>
            </c:numRef>
          </c:cat>
          <c:val>
            <c:numRef>
              <c:f>Intro!$M$5:$M$40</c:f>
              <c:numCache>
                <c:formatCode>0.00</c:formatCode>
                <c:ptCount val="36"/>
                <c:pt idx="0">
                  <c:v>-0.36249621661805725</c:v>
                </c:pt>
                <c:pt idx="1">
                  <c:v>-2.1957081501478086</c:v>
                </c:pt>
                <c:pt idx="2">
                  <c:v>0.55980726153355664</c:v>
                </c:pt>
                <c:pt idx="3">
                  <c:v>-7.3472862788068277E-2</c:v>
                </c:pt>
                <c:pt idx="4">
                  <c:v>3.4851137891857875</c:v>
                </c:pt>
                <c:pt idx="5">
                  <c:v>0.71492429264503321</c:v>
                </c:pt>
                <c:pt idx="6">
                  <c:v>-0.62857653688986803</c:v>
                </c:pt>
                <c:pt idx="7">
                  <c:v>-0.13183842846612182</c:v>
                </c:pt>
                <c:pt idx="8">
                  <c:v>-0.21025661563140466</c:v>
                </c:pt>
                <c:pt idx="9">
                  <c:v>1.455539096741536</c:v>
                </c:pt>
                <c:pt idx="10">
                  <c:v>0.25115944957197206</c:v>
                </c:pt>
                <c:pt idx="11">
                  <c:v>-0.41413626095563644</c:v>
                </c:pt>
                <c:pt idx="12">
                  <c:v>0.60209500857140419</c:v>
                </c:pt>
                <c:pt idx="13">
                  <c:v>-0.72416287969822901</c:v>
                </c:pt>
                <c:pt idx="14">
                  <c:v>2.2420900685244392</c:v>
                </c:pt>
                <c:pt idx="15">
                  <c:v>-0.31584536038617805</c:v>
                </c:pt>
                <c:pt idx="16">
                  <c:v>2.289965261371687</c:v>
                </c:pt>
                <c:pt idx="17">
                  <c:v>-0.45845093015352478</c:v>
                </c:pt>
                <c:pt idx="18">
                  <c:v>-0.18650697374803013</c:v>
                </c:pt>
                <c:pt idx="19">
                  <c:v>0.15673779867301571</c:v>
                </c:pt>
                <c:pt idx="20">
                  <c:v>0.14547157950033618</c:v>
                </c:pt>
                <c:pt idx="21">
                  <c:v>0.20104552371692369</c:v>
                </c:pt>
                <c:pt idx="22">
                  <c:v>-0.15479105016147238</c:v>
                </c:pt>
                <c:pt idx="23">
                  <c:v>0.19895974973676822</c:v>
                </c:pt>
                <c:pt idx="24">
                  <c:v>1.9622276887613963</c:v>
                </c:pt>
                <c:pt idx="25">
                  <c:v>-0.90256913819185858</c:v>
                </c:pt>
                <c:pt idx="26">
                  <c:v>0.76365936853480365</c:v>
                </c:pt>
                <c:pt idx="27">
                  <c:v>-0.27933740779407812</c:v>
                </c:pt>
                <c:pt idx="28">
                  <c:v>0.15830247579812748</c:v>
                </c:pt>
                <c:pt idx="29">
                  <c:v>-0.22582888470728033</c:v>
                </c:pt>
                <c:pt idx="30">
                  <c:v>1.0190865462122456</c:v>
                </c:pt>
                <c:pt idx="31">
                  <c:v>0.24822898429478252</c:v>
                </c:pt>
                <c:pt idx="32">
                  <c:v>1.3551970749112119</c:v>
                </c:pt>
                <c:pt idx="33">
                  <c:v>1.3279044819870003</c:v>
                </c:pt>
                <c:pt idx="34">
                  <c:v>1.187012969472</c:v>
                </c:pt>
                <c:pt idx="35">
                  <c:v>3.0580751014567777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Intro!$N$4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numRef>
              <c:f>Intro!$L$5:$L$40</c:f>
              <c:numCache>
                <c:formatCode>mmm\-yy</c:formatCode>
                <c:ptCount val="3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41743</c:v>
                </c:pt>
                <c:pt idx="28">
                  <c:v>41773</c:v>
                </c:pt>
                <c:pt idx="29">
                  <c:v>41804</c:v>
                </c:pt>
                <c:pt idx="30">
                  <c:v>41834</c:v>
                </c:pt>
                <c:pt idx="31">
                  <c:v>41865</c:v>
                </c:pt>
                <c:pt idx="32">
                  <c:v>41896</c:v>
                </c:pt>
                <c:pt idx="33">
                  <c:v>41926</c:v>
                </c:pt>
                <c:pt idx="34">
                  <c:v>41957</c:v>
                </c:pt>
                <c:pt idx="35">
                  <c:v>41987</c:v>
                </c:pt>
              </c:numCache>
            </c:numRef>
          </c:cat>
          <c:val>
            <c:numRef>
              <c:f>Intro!$N$5:$N$40</c:f>
              <c:numCache>
                <c:formatCode>0.00</c:formatCode>
                <c:ptCount val="36"/>
                <c:pt idx="0">
                  <c:v>-0.44933507644944487</c:v>
                </c:pt>
                <c:pt idx="1">
                  <c:v>-2.1745339450450487</c:v>
                </c:pt>
                <c:pt idx="2">
                  <c:v>0.57039462225081161</c:v>
                </c:pt>
                <c:pt idx="3">
                  <c:v>1.3451693140360691E-3</c:v>
                </c:pt>
                <c:pt idx="4">
                  <c:v>3.6053848360760865</c:v>
                </c:pt>
                <c:pt idx="5">
                  <c:v>0.77806531375860244</c:v>
                </c:pt>
                <c:pt idx="6">
                  <c:v>-0.81859460219947333</c:v>
                </c:pt>
                <c:pt idx="7">
                  <c:v>-9.5639604756178151E-2</c:v>
                </c:pt>
                <c:pt idx="8">
                  <c:v>-0.19496985606479439</c:v>
                </c:pt>
                <c:pt idx="9">
                  <c:v>1.4406114629310161</c:v>
                </c:pt>
                <c:pt idx="10">
                  <c:v>0.29470291466296794</c:v>
                </c:pt>
                <c:pt idx="11">
                  <c:v>-0.33806494101910167</c:v>
                </c:pt>
                <c:pt idx="12">
                  <c:v>0.54383590398642401</c:v>
                </c:pt>
                <c:pt idx="13">
                  <c:v>-0.60501806659056079</c:v>
                </c:pt>
                <c:pt idx="14">
                  <c:v>2.1931849270938524</c:v>
                </c:pt>
                <c:pt idx="15">
                  <c:v>-0.1714637040024749</c:v>
                </c:pt>
                <c:pt idx="16">
                  <c:v>2.2536059659239998</c:v>
                </c:pt>
                <c:pt idx="17">
                  <c:v>-0.32030363746757839</c:v>
                </c:pt>
                <c:pt idx="18">
                  <c:v>-0.30050758790754722</c:v>
                </c:pt>
                <c:pt idx="19">
                  <c:v>4.6944097018712549E-2</c:v>
                </c:pt>
                <c:pt idx="20">
                  <c:v>0.22198284803524107</c:v>
                </c:pt>
                <c:pt idx="21">
                  <c:v>0.13383719041208772</c:v>
                </c:pt>
                <c:pt idx="22">
                  <c:v>-5.6271540553241392E-2</c:v>
                </c:pt>
                <c:pt idx="23">
                  <c:v>0.2882709815277183</c:v>
                </c:pt>
                <c:pt idx="24">
                  <c:v>1.9289095088290105</c:v>
                </c:pt>
                <c:pt idx="25">
                  <c:v>-0.96646887791558611</c:v>
                </c:pt>
                <c:pt idx="26">
                  <c:v>0.72309782142418277</c:v>
                </c:pt>
                <c:pt idx="27">
                  <c:v>-0.28883333860202304</c:v>
                </c:pt>
                <c:pt idx="28">
                  <c:v>0.17667210462747993</c:v>
                </c:pt>
                <c:pt idx="29">
                  <c:v>-0.26277079435525985</c:v>
                </c:pt>
                <c:pt idx="30">
                  <c:v>1.0316596838135461</c:v>
                </c:pt>
                <c:pt idx="31">
                  <c:v>0.3378041882947323</c:v>
                </c:pt>
                <c:pt idx="32">
                  <c:v>1.4501851745162733</c:v>
                </c:pt>
                <c:pt idx="33">
                  <c:v>1.4178749832595288</c:v>
                </c:pt>
                <c:pt idx="34">
                  <c:v>1.2853720113557894</c:v>
                </c:pt>
                <c:pt idx="35">
                  <c:v>3.1902750747130364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Intro!$O$4</c:f>
              <c:strCache>
                <c:ptCount val="1"/>
                <c:pt idx="0">
                  <c:v>PMB</c:v>
                </c:pt>
              </c:strCache>
            </c:strRef>
          </c:tx>
          <c:marker>
            <c:symbol val="none"/>
          </c:marker>
          <c:cat>
            <c:numRef>
              <c:f>Intro!$L$5:$L$40</c:f>
              <c:numCache>
                <c:formatCode>mmm\-yy</c:formatCode>
                <c:ptCount val="3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41743</c:v>
                </c:pt>
                <c:pt idx="28">
                  <c:v>41773</c:v>
                </c:pt>
                <c:pt idx="29">
                  <c:v>41804</c:v>
                </c:pt>
                <c:pt idx="30">
                  <c:v>41834</c:v>
                </c:pt>
                <c:pt idx="31">
                  <c:v>41865</c:v>
                </c:pt>
                <c:pt idx="32">
                  <c:v>41896</c:v>
                </c:pt>
                <c:pt idx="33">
                  <c:v>41926</c:v>
                </c:pt>
                <c:pt idx="34">
                  <c:v>41957</c:v>
                </c:pt>
                <c:pt idx="35">
                  <c:v>41987</c:v>
                </c:pt>
              </c:numCache>
            </c:numRef>
          </c:cat>
          <c:val>
            <c:numRef>
              <c:f>Intro!$O$5:$O$40</c:f>
              <c:numCache>
                <c:formatCode>0.00</c:formatCode>
                <c:ptCount val="36"/>
                <c:pt idx="0">
                  <c:v>-0.31631907726017972</c:v>
                </c:pt>
                <c:pt idx="1">
                  <c:v>-1.8315713168544512</c:v>
                </c:pt>
                <c:pt idx="2">
                  <c:v>0.57930797684454971</c:v>
                </c:pt>
                <c:pt idx="3">
                  <c:v>-0.10880481800317682</c:v>
                </c:pt>
                <c:pt idx="4">
                  <c:v>3.0020847981430712</c:v>
                </c:pt>
                <c:pt idx="5">
                  <c:v>0.68637778865853027</c:v>
                </c:pt>
                <c:pt idx="6">
                  <c:v>-0.45228585135434474</c:v>
                </c:pt>
                <c:pt idx="7">
                  <c:v>-6.9109900850605407E-2</c:v>
                </c:pt>
                <c:pt idx="8">
                  <c:v>-0.15461660584280462</c:v>
                </c:pt>
                <c:pt idx="9">
                  <c:v>1.2743830037318156</c:v>
                </c:pt>
                <c:pt idx="10">
                  <c:v>0.27398813722877852</c:v>
                </c:pt>
                <c:pt idx="11">
                  <c:v>-0.25322444308412123</c:v>
                </c:pt>
                <c:pt idx="12">
                  <c:v>0.48712134645907323</c:v>
                </c:pt>
                <c:pt idx="13">
                  <c:v>-0.59485598824832986</c:v>
                </c:pt>
                <c:pt idx="14">
                  <c:v>1.9989046251892202</c:v>
                </c:pt>
                <c:pt idx="15">
                  <c:v>-0.240180403054226</c:v>
                </c:pt>
                <c:pt idx="16">
                  <c:v>1.9855956653450784</c:v>
                </c:pt>
                <c:pt idx="17">
                  <c:v>-0.31156490113464475</c:v>
                </c:pt>
                <c:pt idx="18">
                  <c:v>-0.243000476922965</c:v>
                </c:pt>
                <c:pt idx="19">
                  <c:v>0.16064517430463005</c:v>
                </c:pt>
                <c:pt idx="20">
                  <c:v>0.22580007644303224</c:v>
                </c:pt>
                <c:pt idx="21">
                  <c:v>0.20931214796724865</c:v>
                </c:pt>
                <c:pt idx="22">
                  <c:v>-7.071804404378082E-2</c:v>
                </c:pt>
                <c:pt idx="23">
                  <c:v>0.19476723669067653</c:v>
                </c:pt>
                <c:pt idx="24">
                  <c:v>1.6093514514292948</c:v>
                </c:pt>
                <c:pt idx="25">
                  <c:v>-0.69834918918839561</c:v>
                </c:pt>
                <c:pt idx="26">
                  <c:v>0.76320408332844181</c:v>
                </c:pt>
                <c:pt idx="27">
                  <c:v>-0.24285397838004069</c:v>
                </c:pt>
                <c:pt idx="28">
                  <c:v>0.1882802632458378</c:v>
                </c:pt>
                <c:pt idx="29">
                  <c:v>-0.16774817999819858</c:v>
                </c:pt>
                <c:pt idx="30">
                  <c:v>0.94236622216067745</c:v>
                </c:pt>
                <c:pt idx="31">
                  <c:v>0.2312145599301999</c:v>
                </c:pt>
                <c:pt idx="32">
                  <c:v>1.193342577308026</c:v>
                </c:pt>
                <c:pt idx="33">
                  <c:v>1.2026478028934009</c:v>
                </c:pt>
                <c:pt idx="34">
                  <c:v>1.0362231144051608</c:v>
                </c:pt>
                <c:pt idx="35">
                  <c:v>2.4828966777169241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Intro!$P$4</c:f>
              <c:strCache>
                <c:ptCount val="1"/>
                <c:pt idx="0">
                  <c:v>Rbay</c:v>
                </c:pt>
              </c:strCache>
            </c:strRef>
          </c:tx>
          <c:marker>
            <c:symbol val="none"/>
          </c:marker>
          <c:cat>
            <c:numRef>
              <c:f>Intro!$L$5:$L$40</c:f>
              <c:numCache>
                <c:formatCode>mmm\-yy</c:formatCode>
                <c:ptCount val="3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41743</c:v>
                </c:pt>
                <c:pt idx="28">
                  <c:v>41773</c:v>
                </c:pt>
                <c:pt idx="29">
                  <c:v>41804</c:v>
                </c:pt>
                <c:pt idx="30">
                  <c:v>41834</c:v>
                </c:pt>
                <c:pt idx="31">
                  <c:v>41865</c:v>
                </c:pt>
                <c:pt idx="32">
                  <c:v>41896</c:v>
                </c:pt>
                <c:pt idx="33">
                  <c:v>41926</c:v>
                </c:pt>
                <c:pt idx="34">
                  <c:v>41957</c:v>
                </c:pt>
                <c:pt idx="35">
                  <c:v>41987</c:v>
                </c:pt>
              </c:numCache>
            </c:numRef>
          </c:cat>
          <c:val>
            <c:numRef>
              <c:f>Intro!$P$5:$P$40</c:f>
              <c:numCache>
                <c:formatCode>0.00</c:formatCode>
                <c:ptCount val="36"/>
                <c:pt idx="0">
                  <c:v>-9.7209193503893759E-2</c:v>
                </c:pt>
                <c:pt idx="1">
                  <c:v>-2.7186511411162662</c:v>
                </c:pt>
                <c:pt idx="2">
                  <c:v>0.39561053342805474</c:v>
                </c:pt>
                <c:pt idx="3">
                  <c:v>-0.12178109170386173</c:v>
                </c:pt>
                <c:pt idx="4">
                  <c:v>4.1295912770367753</c:v>
                </c:pt>
                <c:pt idx="5">
                  <c:v>0.54664334952713989</c:v>
                </c:pt>
                <c:pt idx="6">
                  <c:v>-0.61738923891244601</c:v>
                </c:pt>
                <c:pt idx="7">
                  <c:v>8.0100025440076578E-2</c:v>
                </c:pt>
                <c:pt idx="8">
                  <c:v>-0.2504165356171455</c:v>
                </c:pt>
                <c:pt idx="9">
                  <c:v>1.7513141391838329</c:v>
                </c:pt>
                <c:pt idx="10">
                  <c:v>0.28665944960541884</c:v>
                </c:pt>
                <c:pt idx="11">
                  <c:v>-0.94751172036102627</c:v>
                </c:pt>
                <c:pt idx="12">
                  <c:v>1.1060299658700727</c:v>
                </c:pt>
                <c:pt idx="13">
                  <c:v>-1.3454416049722986</c:v>
                </c:pt>
                <c:pt idx="14">
                  <c:v>2.8638749623790538</c:v>
                </c:pt>
                <c:pt idx="15">
                  <c:v>-0.92995062348094504</c:v>
                </c:pt>
                <c:pt idx="16">
                  <c:v>2.9300011901378222</c:v>
                </c:pt>
                <c:pt idx="17">
                  <c:v>-1.2077605202409196</c:v>
                </c:pt>
                <c:pt idx="18">
                  <c:v>0.42988255499376432</c:v>
                </c:pt>
                <c:pt idx="19">
                  <c:v>0.60232029372556761</c:v>
                </c:pt>
                <c:pt idx="20">
                  <c:v>-0.44238434547119743</c:v>
                </c:pt>
                <c:pt idx="21">
                  <c:v>0.20484867724161124</c:v>
                </c:pt>
                <c:pt idx="22">
                  <c:v>-0.50651582608765133</c:v>
                </c:pt>
                <c:pt idx="23">
                  <c:v>0.10865789430996035</c:v>
                </c:pt>
                <c:pt idx="24">
                  <c:v>2.9125206196953286</c:v>
                </c:pt>
                <c:pt idx="25">
                  <c:v>-1.2621877049620633</c:v>
                </c:pt>
                <c:pt idx="26">
                  <c:v>0.72459004918388559</c:v>
                </c:pt>
                <c:pt idx="27">
                  <c:v>-0.3967441834966684</c:v>
                </c:pt>
                <c:pt idx="28">
                  <c:v>5.0952152295401537E-2</c:v>
                </c:pt>
                <c:pt idx="29">
                  <c:v>-0.11296431394662915</c:v>
                </c:pt>
                <c:pt idx="30">
                  <c:v>0.92107135008416707</c:v>
                </c:pt>
                <c:pt idx="31">
                  <c:v>0.11844238168195573</c:v>
                </c:pt>
                <c:pt idx="32">
                  <c:v>1.4356955683724966</c:v>
                </c:pt>
                <c:pt idx="33">
                  <c:v>1.1827508670528997</c:v>
                </c:pt>
                <c:pt idx="34">
                  <c:v>1.1263630865674785</c:v>
                </c:pt>
                <c:pt idx="35">
                  <c:v>3.5339804533420489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Intro!$Q$4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numRef>
              <c:f>Intro!$L$5:$L$40</c:f>
              <c:numCache>
                <c:formatCode>mmm\-yy</c:formatCode>
                <c:ptCount val="3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41743</c:v>
                </c:pt>
                <c:pt idx="28">
                  <c:v>41773</c:v>
                </c:pt>
                <c:pt idx="29">
                  <c:v>41804</c:v>
                </c:pt>
                <c:pt idx="30">
                  <c:v>41834</c:v>
                </c:pt>
                <c:pt idx="31">
                  <c:v>41865</c:v>
                </c:pt>
                <c:pt idx="32">
                  <c:v>41896</c:v>
                </c:pt>
                <c:pt idx="33">
                  <c:v>41926</c:v>
                </c:pt>
                <c:pt idx="34">
                  <c:v>41957</c:v>
                </c:pt>
                <c:pt idx="35">
                  <c:v>41987</c:v>
                </c:pt>
              </c:numCache>
            </c:numRef>
          </c:cat>
          <c:val>
            <c:numRef>
              <c:f>Intro!$Q$5:$Q$40</c:f>
              <c:numCache>
                <c:formatCode>0.00</c:formatCode>
                <c:ptCount val="36"/>
                <c:pt idx="0">
                  <c:v>-0.45729285389431273</c:v>
                </c:pt>
                <c:pt idx="1">
                  <c:v>-2.1784785185299054</c:v>
                </c:pt>
                <c:pt idx="2">
                  <c:v>0.6562236992964231</c:v>
                </c:pt>
                <c:pt idx="3">
                  <c:v>-0.1137131067649032</c:v>
                </c:pt>
                <c:pt idx="4">
                  <c:v>3.5773202805754813</c:v>
                </c:pt>
                <c:pt idx="5">
                  <c:v>0.61090671410799458</c:v>
                </c:pt>
                <c:pt idx="6">
                  <c:v>-0.60174916477336204</c:v>
                </c:pt>
                <c:pt idx="7">
                  <c:v>9.251199752778741E-2</c:v>
                </c:pt>
                <c:pt idx="8">
                  <c:v>-0.34114628499669114</c:v>
                </c:pt>
                <c:pt idx="9">
                  <c:v>1.5428518453514291</c:v>
                </c:pt>
                <c:pt idx="10">
                  <c:v>0.3192727772255593</c:v>
                </c:pt>
                <c:pt idx="11">
                  <c:v>-0.46253513415582753</c:v>
                </c:pt>
                <c:pt idx="12">
                  <c:v>0.78049041533003094</c:v>
                </c:pt>
                <c:pt idx="13">
                  <c:v>-0.82304782771319418</c:v>
                </c:pt>
                <c:pt idx="14">
                  <c:v>2.3591978781066376</c:v>
                </c:pt>
                <c:pt idx="15">
                  <c:v>-0.39436956124661238</c:v>
                </c:pt>
                <c:pt idx="16">
                  <c:v>2.4958815575159066</c:v>
                </c:pt>
                <c:pt idx="17">
                  <c:v>-0.37344653290835556</c:v>
                </c:pt>
                <c:pt idx="18">
                  <c:v>-0.15176951380940237</c:v>
                </c:pt>
                <c:pt idx="19">
                  <c:v>0.3036189380158989</c:v>
                </c:pt>
                <c:pt idx="20">
                  <c:v>-1.2284421395163006E-3</c:v>
                </c:pt>
                <c:pt idx="21">
                  <c:v>0.1589632679489443</c:v>
                </c:pt>
                <c:pt idx="22">
                  <c:v>-5.5389812158518369E-2</c:v>
                </c:pt>
                <c:pt idx="23">
                  <c:v>0.28572920118804812</c:v>
                </c:pt>
                <c:pt idx="24">
                  <c:v>2.088629553053249</c:v>
                </c:pt>
                <c:pt idx="25">
                  <c:v>-1.1047521928603123</c:v>
                </c:pt>
                <c:pt idx="26">
                  <c:v>0.77688658518241505</c:v>
                </c:pt>
                <c:pt idx="27">
                  <c:v>-0.31949584498269018</c:v>
                </c:pt>
                <c:pt idx="28">
                  <c:v>0.20151075988653508</c:v>
                </c:pt>
                <c:pt idx="29">
                  <c:v>-0.19323632969803423</c:v>
                </c:pt>
                <c:pt idx="30">
                  <c:v>0.90918298600555603</c:v>
                </c:pt>
                <c:pt idx="31">
                  <c:v>0.20057485518534388</c:v>
                </c:pt>
                <c:pt idx="32">
                  <c:v>1.4255524338149088</c:v>
                </c:pt>
                <c:pt idx="33">
                  <c:v>1.1386828011748333</c:v>
                </c:pt>
                <c:pt idx="34">
                  <c:v>1.0370021166632997</c:v>
                </c:pt>
                <c:pt idx="35">
                  <c:v>2.7318251599266832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Intro!$R$4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numRef>
              <c:f>Intro!$L$5:$L$40</c:f>
              <c:numCache>
                <c:formatCode>mmm\-yy</c:formatCode>
                <c:ptCount val="3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41743</c:v>
                </c:pt>
                <c:pt idx="28">
                  <c:v>41773</c:v>
                </c:pt>
                <c:pt idx="29">
                  <c:v>41804</c:v>
                </c:pt>
                <c:pt idx="30">
                  <c:v>41834</c:v>
                </c:pt>
                <c:pt idx="31">
                  <c:v>41865</c:v>
                </c:pt>
                <c:pt idx="32">
                  <c:v>41896</c:v>
                </c:pt>
                <c:pt idx="33">
                  <c:v>41926</c:v>
                </c:pt>
                <c:pt idx="34">
                  <c:v>41957</c:v>
                </c:pt>
                <c:pt idx="35">
                  <c:v>41987</c:v>
                </c:pt>
              </c:numCache>
            </c:numRef>
          </c:cat>
          <c:val>
            <c:numRef>
              <c:f>Intro!$R$5:$R$40</c:f>
              <c:numCache>
                <c:formatCode>0.00</c:formatCode>
                <c:ptCount val="36"/>
                <c:pt idx="0">
                  <c:v>-0.29518787101995769</c:v>
                </c:pt>
                <c:pt idx="1">
                  <c:v>-1.9740126808792675</c:v>
                </c:pt>
                <c:pt idx="2">
                  <c:v>0.53904778648215401</c:v>
                </c:pt>
                <c:pt idx="3">
                  <c:v>-7.9150249373335313E-2</c:v>
                </c:pt>
                <c:pt idx="4">
                  <c:v>3.0993975171235411</c:v>
                </c:pt>
                <c:pt idx="5">
                  <c:v>0.73035251628502385</c:v>
                </c:pt>
                <c:pt idx="6">
                  <c:v>-0.48820266402104906</c:v>
                </c:pt>
                <c:pt idx="7">
                  <c:v>-0.24461907621831178</c:v>
                </c:pt>
                <c:pt idx="8">
                  <c:v>-0.11109369041745962</c:v>
                </c:pt>
                <c:pt idx="9">
                  <c:v>1.3039346223213539</c:v>
                </c:pt>
                <c:pt idx="10">
                  <c:v>0.21232448515191979</c:v>
                </c:pt>
                <c:pt idx="11">
                  <c:v>-0.31079896548301567</c:v>
                </c:pt>
                <c:pt idx="12">
                  <c:v>0.4615461347864826</c:v>
                </c:pt>
                <c:pt idx="13">
                  <c:v>-0.58485044205585557</c:v>
                </c:pt>
                <c:pt idx="14">
                  <c:v>1.9965941268277629</c:v>
                </c:pt>
                <c:pt idx="15">
                  <c:v>-0.2647318198919591</c:v>
                </c:pt>
                <c:pt idx="16">
                  <c:v>2.0332268147438652</c:v>
                </c:pt>
                <c:pt idx="17">
                  <c:v>-0.44926866237690616</c:v>
                </c:pt>
                <c:pt idx="18">
                  <c:v>-0.26267541100273556</c:v>
                </c:pt>
                <c:pt idx="19">
                  <c:v>0.14226190993413021</c:v>
                </c:pt>
                <c:pt idx="20">
                  <c:v>0.29226130660059274</c:v>
                </c:pt>
                <c:pt idx="21">
                  <c:v>0.23748520994342368</c:v>
                </c:pt>
                <c:pt idx="22">
                  <c:v>-0.1591096202097407</c:v>
                </c:pt>
                <c:pt idx="23">
                  <c:v>0.12180109005193721</c:v>
                </c:pt>
                <c:pt idx="24">
                  <c:v>1.6457089364723836</c:v>
                </c:pt>
                <c:pt idx="25">
                  <c:v>-0.59858550302957447</c:v>
                </c:pt>
                <c:pt idx="26">
                  <c:v>0.74162369603208866</c:v>
                </c:pt>
                <c:pt idx="27">
                  <c:v>-0.20781209512614557</c:v>
                </c:pt>
                <c:pt idx="28">
                  <c:v>0.12260788746622502</c:v>
                </c:pt>
                <c:pt idx="29">
                  <c:v>-0.17666382554397062</c:v>
                </c:pt>
                <c:pt idx="30">
                  <c:v>1.0501784287100437</c:v>
                </c:pt>
                <c:pt idx="31">
                  <c:v>0.23953352968410657</c:v>
                </c:pt>
                <c:pt idx="32">
                  <c:v>1.2097462218233761</c:v>
                </c:pt>
                <c:pt idx="33">
                  <c:v>1.2881625102104026</c:v>
                </c:pt>
                <c:pt idx="34">
                  <c:v>1.1656036647533261</c:v>
                </c:pt>
                <c:pt idx="35">
                  <c:v>2.8705499407698465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Intro!$S$4</c:f>
              <c:strCache>
                <c:ptCount val="1"/>
                <c:pt idx="0">
                  <c:v>Ilembe</c:v>
                </c:pt>
              </c:strCache>
            </c:strRef>
          </c:tx>
          <c:marker>
            <c:symbol val="none"/>
          </c:marker>
          <c:cat>
            <c:numRef>
              <c:f>Intro!$L$5:$L$40</c:f>
              <c:numCache>
                <c:formatCode>mmm\-yy</c:formatCode>
                <c:ptCount val="36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41743</c:v>
                </c:pt>
                <c:pt idx="28">
                  <c:v>41773</c:v>
                </c:pt>
                <c:pt idx="29">
                  <c:v>41804</c:v>
                </c:pt>
                <c:pt idx="30">
                  <c:v>41834</c:v>
                </c:pt>
                <c:pt idx="31">
                  <c:v>41865</c:v>
                </c:pt>
                <c:pt idx="32">
                  <c:v>41896</c:v>
                </c:pt>
                <c:pt idx="33">
                  <c:v>41926</c:v>
                </c:pt>
                <c:pt idx="34">
                  <c:v>41957</c:v>
                </c:pt>
                <c:pt idx="35">
                  <c:v>41987</c:v>
                </c:pt>
              </c:numCache>
            </c:numRef>
          </c:cat>
          <c:val>
            <c:numRef>
              <c:f>Intro!$S$5:$S$40</c:f>
              <c:numCache>
                <c:formatCode>0.00</c:formatCode>
                <c:ptCount val="36"/>
                <c:pt idx="0">
                  <c:v>-0.49512398358567933</c:v>
                </c:pt>
                <c:pt idx="1">
                  <c:v>-2.5735452466315567</c:v>
                </c:pt>
                <c:pt idx="2">
                  <c:v>0.72239780855650171</c:v>
                </c:pt>
                <c:pt idx="3">
                  <c:v>-0.24553722524049762</c:v>
                </c:pt>
                <c:pt idx="4">
                  <c:v>3.7031820898823966</c:v>
                </c:pt>
                <c:pt idx="5">
                  <c:v>0.58570413464687776</c:v>
                </c:pt>
                <c:pt idx="6">
                  <c:v>-0.37563286941162666</c:v>
                </c:pt>
                <c:pt idx="7">
                  <c:v>-0.26120080372927146</c:v>
                </c:pt>
                <c:pt idx="8">
                  <c:v>-0.49141609541310449</c:v>
                </c:pt>
                <c:pt idx="9">
                  <c:v>1.7410188920095715</c:v>
                </c:pt>
                <c:pt idx="10">
                  <c:v>0.12642762556053297</c:v>
                </c:pt>
                <c:pt idx="11">
                  <c:v>-0.61971063723970166</c:v>
                </c:pt>
                <c:pt idx="12">
                  <c:v>0.83869324043486693</c:v>
                </c:pt>
                <c:pt idx="13">
                  <c:v>-1.0087646303080715</c:v>
                </c:pt>
                <c:pt idx="14">
                  <c:v>2.55763540081242</c:v>
                </c:pt>
                <c:pt idx="15">
                  <c:v>-0.54534016313702949</c:v>
                </c:pt>
                <c:pt idx="16">
                  <c:v>2.760233096936604</c:v>
                </c:pt>
                <c:pt idx="17">
                  <c:v>-0.51737618486160042</c:v>
                </c:pt>
                <c:pt idx="18">
                  <c:v>-0.13048858384946782</c:v>
                </c:pt>
                <c:pt idx="19">
                  <c:v>0.31936895238057311</c:v>
                </c:pt>
                <c:pt idx="20">
                  <c:v>9.737444897038117E-3</c:v>
                </c:pt>
                <c:pt idx="21">
                  <c:v>0.34377714168528267</c:v>
                </c:pt>
                <c:pt idx="22">
                  <c:v>-0.25306089237665874</c:v>
                </c:pt>
                <c:pt idx="23">
                  <c:v>9.9746664489140047E-2</c:v>
                </c:pt>
                <c:pt idx="24">
                  <c:v>2.2407852552372916</c:v>
                </c:pt>
                <c:pt idx="25">
                  <c:v>-1.1030816543807231</c:v>
                </c:pt>
                <c:pt idx="26">
                  <c:v>0.93961160421983969</c:v>
                </c:pt>
                <c:pt idx="27">
                  <c:v>-0.29128514789309157</c:v>
                </c:pt>
                <c:pt idx="28">
                  <c:v>0.17649349622100949</c:v>
                </c:pt>
                <c:pt idx="29">
                  <c:v>-0.27661358484696613</c:v>
                </c:pt>
                <c:pt idx="30">
                  <c:v>1.070235016236482</c:v>
                </c:pt>
                <c:pt idx="31">
                  <c:v>4.435349317355225E-2</c:v>
                </c:pt>
                <c:pt idx="32">
                  <c:v>1.4055842485557768</c:v>
                </c:pt>
                <c:pt idx="33">
                  <c:v>1.1945710088802064</c:v>
                </c:pt>
                <c:pt idx="34">
                  <c:v>1.0493034528675791</c:v>
                </c:pt>
                <c:pt idx="35">
                  <c:v>3.0672869080718503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342464"/>
        <c:axId val="233344000"/>
      </c:lineChart>
      <c:dateAx>
        <c:axId val="23334246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344000"/>
        <c:crosses val="autoZero"/>
        <c:auto val="1"/>
        <c:lblOffset val="100"/>
        <c:baseTimeUnit val="months"/>
      </c:dateAx>
      <c:valAx>
        <c:axId val="2333440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 b="1"/>
            </a:pPr>
            <a:endParaRPr lang="en-US"/>
          </a:p>
        </c:txPr>
        <c:crossAx val="2333424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2763110608749034E-2"/>
          <c:y val="1.1238640410195736E-2"/>
          <c:w val="0.4259367354184978"/>
          <c:h val="0.19110079974237842"/>
        </c:manualLayout>
      </c:layout>
      <c:overlay val="0"/>
      <c:spPr>
        <a:solidFill>
          <a:schemeClr val="accent2">
            <a:lumMod val="60000"/>
            <a:lumOff val="40000"/>
          </a:schemeClr>
        </a:solidFill>
      </c:spPr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  <c:showDLblsOverMax val="0"/>
  </c:chart>
  <c:spPr>
    <a:solidFill>
      <a:schemeClr val="accent4">
        <a:lumMod val="20000"/>
        <a:lumOff val="80000"/>
      </a:schemeClr>
    </a:solidFill>
  </c:spPr>
  <c:printSettings>
    <c:headerFooter/>
    <c:pageMargins b="0.75000000000001077" l="0.70000000000000062" r="0.70000000000000062" t="0.7500000000000107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585739282592"/>
          <c:y val="0.15788203557888641"/>
          <c:w val="0.87683092738409985"/>
          <c:h val="0.77010024788568165"/>
        </c:manualLayout>
      </c:layout>
      <c:lineChart>
        <c:grouping val="standard"/>
        <c:varyColors val="0"/>
        <c:ser>
          <c:idx val="0"/>
          <c:order val="0"/>
          <c:tx>
            <c:strRef>
              <c:f>KZN!$B$329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KZN!$A$330:$A$347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KZN!$B$330:$B$347</c:f>
              <c:numCache>
                <c:formatCode>#,##0.00</c:formatCode>
                <c:ptCount val="18"/>
                <c:pt idx="0">
                  <c:v>0.96385391239154261</c:v>
                </c:pt>
                <c:pt idx="1">
                  <c:v>0.95285226704216486</c:v>
                </c:pt>
                <c:pt idx="2">
                  <c:v>0.94231228202736084</c:v>
                </c:pt>
                <c:pt idx="3">
                  <c:v>0.93361444692575501</c:v>
                </c:pt>
                <c:pt idx="4">
                  <c:v>0.93203650676515737</c:v>
                </c:pt>
                <c:pt idx="5">
                  <c:v>0.93738355928653883</c:v>
                </c:pt>
                <c:pt idx="6">
                  <c:v>0.93921161720340962</c:v>
                </c:pt>
                <c:pt idx="7">
                  <c:v>0.92722456597511305</c:v>
                </c:pt>
                <c:pt idx="8">
                  <c:v>0.9214261246853801</c:v>
                </c:pt>
                <c:pt idx="9">
                  <c:v>0.92162636774401063</c:v>
                </c:pt>
                <c:pt idx="10">
                  <c:v>0.92116410583317687</c:v>
                </c:pt>
                <c:pt idx="11">
                  <c:v>0.911785328246701</c:v>
                </c:pt>
                <c:pt idx="12">
                  <c:v>0.90528657719953864</c:v>
                </c:pt>
                <c:pt idx="13">
                  <c:v>0.9059507602904654</c:v>
                </c:pt>
                <c:pt idx="14">
                  <c:v>0.91942870175053548</c:v>
                </c:pt>
                <c:pt idx="15">
                  <c:v>0.92850851451881389</c:v>
                </c:pt>
                <c:pt idx="16">
                  <c:v>0.91872333810732931</c:v>
                </c:pt>
                <c:pt idx="17">
                  <c:v>0.90833764915850757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KZN!$C$329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KZN!$A$330:$A$347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KZN!$C$330:$C$347</c:f>
              <c:numCache>
                <c:formatCode>#,##0.00</c:formatCode>
                <c:ptCount val="18"/>
                <c:pt idx="0">
                  <c:v>0.11903323746321504</c:v>
                </c:pt>
                <c:pt idx="1">
                  <c:v>0.11893451827895259</c:v>
                </c:pt>
                <c:pt idx="2">
                  <c:v>0.11910283747329951</c:v>
                </c:pt>
                <c:pt idx="3">
                  <c:v>0.11862706637925108</c:v>
                </c:pt>
                <c:pt idx="4">
                  <c:v>0.11779873289660829</c:v>
                </c:pt>
                <c:pt idx="5">
                  <c:v>0.11709315634778979</c:v>
                </c:pt>
                <c:pt idx="6">
                  <c:v>0.11633160723375763</c:v>
                </c:pt>
                <c:pt idx="7">
                  <c:v>0.11532766184485747</c:v>
                </c:pt>
                <c:pt idx="8">
                  <c:v>0.11514565618811561</c:v>
                </c:pt>
                <c:pt idx="9">
                  <c:v>0.11642511387707155</c:v>
                </c:pt>
                <c:pt idx="10">
                  <c:v>0.11757659329303778</c:v>
                </c:pt>
                <c:pt idx="11">
                  <c:v>0.11696802379413714</c:v>
                </c:pt>
                <c:pt idx="12">
                  <c:v>0.11566327405883164</c:v>
                </c:pt>
                <c:pt idx="13">
                  <c:v>0.11562522693002225</c:v>
                </c:pt>
                <c:pt idx="14">
                  <c:v>0.11659492312248476</c:v>
                </c:pt>
                <c:pt idx="15">
                  <c:v>0.1175769070143237</c:v>
                </c:pt>
                <c:pt idx="16">
                  <c:v>0.11811565052163228</c:v>
                </c:pt>
                <c:pt idx="17">
                  <c:v>0.11845405499116422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KZN!$D$329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KZN!$A$330:$A$347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KZN!$D$330:$D$347</c:f>
              <c:numCache>
                <c:formatCode>#,##0.00</c:formatCode>
                <c:ptCount val="18"/>
                <c:pt idx="0">
                  <c:v>1.2755026471069801</c:v>
                </c:pt>
                <c:pt idx="1">
                  <c:v>1.3373037911658647</c:v>
                </c:pt>
                <c:pt idx="2">
                  <c:v>1.3093349893531259</c:v>
                </c:pt>
                <c:pt idx="3">
                  <c:v>1.2754679411700571</c:v>
                </c:pt>
                <c:pt idx="4">
                  <c:v>1.2862557691874485</c:v>
                </c:pt>
                <c:pt idx="5">
                  <c:v>1.3266514869663895</c:v>
                </c:pt>
                <c:pt idx="6">
                  <c:v>1.2394559631202113</c:v>
                </c:pt>
                <c:pt idx="7">
                  <c:v>1.2464241829307325</c:v>
                </c:pt>
                <c:pt idx="8">
                  <c:v>1.2000377857477014</c:v>
                </c:pt>
                <c:pt idx="9">
                  <c:v>1.1877538332811755</c:v>
                </c:pt>
                <c:pt idx="10">
                  <c:v>1.2107470131391389</c:v>
                </c:pt>
                <c:pt idx="11">
                  <c:v>1.2378455935394337</c:v>
                </c:pt>
                <c:pt idx="12">
                  <c:v>1.2724659093374311</c:v>
                </c:pt>
                <c:pt idx="13">
                  <c:v>1.2708325894515717</c:v>
                </c:pt>
                <c:pt idx="14">
                  <c:v>1.2493389567481539</c:v>
                </c:pt>
                <c:pt idx="15">
                  <c:v>1.2479584665506376</c:v>
                </c:pt>
                <c:pt idx="16">
                  <c:v>1.2683825704409504</c:v>
                </c:pt>
                <c:pt idx="17">
                  <c:v>1.2563915735996436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KZN!$E$329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KZN!$A$330:$A$347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KZN!$E$330:$E$347</c:f>
              <c:numCache>
                <c:formatCode>#,##0.00</c:formatCode>
                <c:ptCount val="18"/>
                <c:pt idx="0">
                  <c:v>0.48466847781348249</c:v>
                </c:pt>
                <c:pt idx="1">
                  <c:v>0.58157563660090428</c:v>
                </c:pt>
                <c:pt idx="2">
                  <c:v>0.97131740781255704</c:v>
                </c:pt>
                <c:pt idx="3">
                  <c:v>0.73534481587152689</c:v>
                </c:pt>
                <c:pt idx="4">
                  <c:v>-4.3821198504315463E-2</c:v>
                </c:pt>
                <c:pt idx="5">
                  <c:v>-0.67162838120468304</c:v>
                </c:pt>
                <c:pt idx="6">
                  <c:v>-1.4438921179298947</c:v>
                </c:pt>
                <c:pt idx="7">
                  <c:v>-2.7662917598247345</c:v>
                </c:pt>
                <c:pt idx="8">
                  <c:v>-3.2004308033073445</c:v>
                </c:pt>
                <c:pt idx="9">
                  <c:v>-1.7372463714186981</c:v>
                </c:pt>
                <c:pt idx="10">
                  <c:v>-0.35122626768071702</c:v>
                </c:pt>
                <c:pt idx="11">
                  <c:v>-0.92529584589139546</c:v>
                </c:pt>
                <c:pt idx="12">
                  <c:v>-2.6776927775380375</c:v>
                </c:pt>
                <c:pt idx="13">
                  <c:v>-3.0342912903342749</c:v>
                </c:pt>
                <c:pt idx="14">
                  <c:v>-2.379268127058801</c:v>
                </c:pt>
                <c:pt idx="15">
                  <c:v>-2.1033476639854456</c:v>
                </c:pt>
                <c:pt idx="16">
                  <c:v>-2.478691790023916</c:v>
                </c:pt>
                <c:pt idx="17">
                  <c:v>-2.6969926051910353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958400"/>
        <c:axId val="224789248"/>
      </c:lineChart>
      <c:catAx>
        <c:axId val="233958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789248"/>
        <c:crosses val="autoZero"/>
        <c:auto val="1"/>
        <c:lblAlgn val="ctr"/>
        <c:lblOffset val="100"/>
        <c:noMultiLvlLbl val="0"/>
      </c:catAx>
      <c:valAx>
        <c:axId val="22478924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9584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183E-2"/>
          <c:w val="0.9259166666666665"/>
          <c:h val="0.1446700933216681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1" l="0.70000000000000062" r="0.70000000000000062" t="0.750000000000014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533"/>
        </c:manualLayout>
      </c:layout>
      <c:lineChart>
        <c:grouping val="standard"/>
        <c:varyColors val="0"/>
        <c:ser>
          <c:idx val="0"/>
          <c:order val="0"/>
          <c:tx>
            <c:strRef>
              <c:f>KZN!$B$349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KZN!$A$350:$A$366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KZN!$B$350:$B$366</c:f>
              <c:numCache>
                <c:formatCode>#,##0.00</c:formatCode>
                <c:ptCount val="17"/>
                <c:pt idx="0">
                  <c:v>5408.4351844975245</c:v>
                </c:pt>
                <c:pt idx="1">
                  <c:v>54462.138283292523</c:v>
                </c:pt>
                <c:pt idx="2">
                  <c:v>77948.312618250755</c:v>
                </c:pt>
                <c:pt idx="3">
                  <c:v>45768.457342630434</c:v>
                </c:pt>
                <c:pt idx="4">
                  <c:v>-4959.7977155492954</c:v>
                </c:pt>
                <c:pt idx="5">
                  <c:v>-10509.283305184863</c:v>
                </c:pt>
                <c:pt idx="6">
                  <c:v>13862.465890936788</c:v>
                </c:pt>
                <c:pt idx="7">
                  <c:v>29018.247206912663</c:v>
                </c:pt>
                <c:pt idx="8">
                  <c:v>48006.163995485447</c:v>
                </c:pt>
                <c:pt idx="9">
                  <c:v>70121.320961632067</c:v>
                </c:pt>
                <c:pt idx="10">
                  <c:v>72847.866196348623</c:v>
                </c:pt>
                <c:pt idx="11">
                  <c:v>45788.081366293598</c:v>
                </c:pt>
                <c:pt idx="12">
                  <c:v>4191.7097203756657</c:v>
                </c:pt>
                <c:pt idx="13">
                  <c:v>-6543.5679081075568</c:v>
                </c:pt>
                <c:pt idx="14">
                  <c:v>7066.6874418676143</c:v>
                </c:pt>
                <c:pt idx="15">
                  <c:v>29257.179481379062</c:v>
                </c:pt>
                <c:pt idx="16">
                  <c:v>38882.72187329967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KZN!$C$349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KZN!$A$350:$A$366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KZN!$C$350:$C$366</c:f>
              <c:numCache>
                <c:formatCode>#,##0.00</c:formatCode>
                <c:ptCount val="17"/>
                <c:pt idx="0">
                  <c:v>2658.0201474888868</c:v>
                </c:pt>
                <c:pt idx="1">
                  <c:v>16427.418483472266</c:v>
                </c:pt>
                <c:pt idx="2">
                  <c:v>8576.0120501727579</c:v>
                </c:pt>
                <c:pt idx="3">
                  <c:v>4993.7616544871207</c:v>
                </c:pt>
                <c:pt idx="4">
                  <c:v>1267.6312989299099</c:v>
                </c:pt>
                <c:pt idx="5">
                  <c:v>-2074.3698114262761</c:v>
                </c:pt>
                <c:pt idx="6">
                  <c:v>-2911.6728325501135</c:v>
                </c:pt>
                <c:pt idx="7">
                  <c:v>-3538.2283859920835</c:v>
                </c:pt>
                <c:pt idx="8">
                  <c:v>2245.773089327316</c:v>
                </c:pt>
                <c:pt idx="9">
                  <c:v>-6666.9920731582797</c:v>
                </c:pt>
                <c:pt idx="10">
                  <c:v>1703.0904139492561</c:v>
                </c:pt>
                <c:pt idx="11">
                  <c:v>-1692.8790972663746</c:v>
                </c:pt>
                <c:pt idx="12">
                  <c:v>5561.4527953998986</c:v>
                </c:pt>
                <c:pt idx="13">
                  <c:v>-1760.0745413562763</c:v>
                </c:pt>
                <c:pt idx="14">
                  <c:v>-2504.1693892949188</c:v>
                </c:pt>
                <c:pt idx="15">
                  <c:v>-2988.698502903163</c:v>
                </c:pt>
                <c:pt idx="16">
                  <c:v>6815.4687703248983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KZN!$D$349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KZN!$A$350:$A$366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KZN!$D$350:$D$366</c:f>
              <c:numCache>
                <c:formatCode>#,##0</c:formatCode>
                <c:ptCount val="17"/>
                <c:pt idx="0">
                  <c:v>-3418.480030756582</c:v>
                </c:pt>
                <c:pt idx="1">
                  <c:v>671.7333632542468</c:v>
                </c:pt>
                <c:pt idx="2">
                  <c:v>15011.651713343632</c:v>
                </c:pt>
                <c:pt idx="3">
                  <c:v>12428.527570069293</c:v>
                </c:pt>
                <c:pt idx="4">
                  <c:v>-1852.5823821271374</c:v>
                </c:pt>
                <c:pt idx="5">
                  <c:v>-12202.331558001235</c:v>
                </c:pt>
                <c:pt idx="6">
                  <c:v>-13759.513528264473</c:v>
                </c:pt>
                <c:pt idx="7">
                  <c:v>-21215.757723970684</c:v>
                </c:pt>
                <c:pt idx="8">
                  <c:v>-10434.047793851947</c:v>
                </c:pt>
                <c:pt idx="9">
                  <c:v>15708.619141724103</c:v>
                </c:pt>
                <c:pt idx="10">
                  <c:v>10890.974306905204</c:v>
                </c:pt>
                <c:pt idx="11">
                  <c:v>9181.0272518334223</c:v>
                </c:pt>
                <c:pt idx="12">
                  <c:v>-3135.1646408736842</c:v>
                </c:pt>
                <c:pt idx="13">
                  <c:v>-6181.3534226314405</c:v>
                </c:pt>
                <c:pt idx="14">
                  <c:v>-17511.980773665771</c:v>
                </c:pt>
                <c:pt idx="15">
                  <c:v>-10387.692075710711</c:v>
                </c:pt>
                <c:pt idx="16">
                  <c:v>-8786.9329742231948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KZN!$E$349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KZN!$A$350:$A$366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KZN!$E$350:$E$366</c:f>
              <c:numCache>
                <c:formatCode>#,##0</c:formatCode>
                <c:ptCount val="17"/>
                <c:pt idx="0">
                  <c:v>4647.9753012300935</c:v>
                </c:pt>
                <c:pt idx="1">
                  <c:v>71561.290130018955</c:v>
                </c:pt>
                <c:pt idx="2">
                  <c:v>101535.97638176731</c:v>
                </c:pt>
                <c:pt idx="3">
                  <c:v>63190.746567186434</c:v>
                </c:pt>
                <c:pt idx="4">
                  <c:v>-5544.7487987466156</c:v>
                </c:pt>
                <c:pt idx="5">
                  <c:v>-24785.984674612293</c:v>
                </c:pt>
                <c:pt idx="6">
                  <c:v>-2808.7204698775895</c:v>
                </c:pt>
                <c:pt idx="7">
                  <c:v>4264.2610969499219</c:v>
                </c:pt>
                <c:pt idx="8">
                  <c:v>39817.889290960738</c:v>
                </c:pt>
                <c:pt idx="9">
                  <c:v>79162.94803019776</c:v>
                </c:pt>
                <c:pt idx="10">
                  <c:v>85441.930917203426</c:v>
                </c:pt>
                <c:pt idx="11">
                  <c:v>53276.229520860594</c:v>
                </c:pt>
                <c:pt idx="12">
                  <c:v>6617.99787490163</c:v>
                </c:pt>
                <c:pt idx="13">
                  <c:v>-14484.995872095227</c:v>
                </c:pt>
                <c:pt idx="14">
                  <c:v>-12949.462721093092</c:v>
                </c:pt>
                <c:pt idx="15">
                  <c:v>15880.788902765373</c:v>
                </c:pt>
                <c:pt idx="16">
                  <c:v>32559.518568845233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4826112"/>
        <c:axId val="224827648"/>
      </c:lineChart>
      <c:catAx>
        <c:axId val="224826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827648"/>
        <c:crosses val="autoZero"/>
        <c:auto val="1"/>
        <c:lblAlgn val="ctr"/>
        <c:lblOffset val="100"/>
        <c:noMultiLvlLbl val="0"/>
      </c:catAx>
      <c:valAx>
        <c:axId val="22482764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8261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1" l="0.70000000000000062" r="0.70000000000000062" t="0.750000000000014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58573928259203"/>
          <c:y val="0.15788203557888641"/>
          <c:w val="0.87683092738410018"/>
          <c:h val="0.798544741907248"/>
        </c:manualLayout>
      </c:layout>
      <c:lineChart>
        <c:grouping val="standard"/>
        <c:varyColors val="0"/>
        <c:ser>
          <c:idx val="0"/>
          <c:order val="0"/>
          <c:tx>
            <c:strRef>
              <c:f>Durban!$B$333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Durban!$A$334:$A$351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Durban!$B$334:$B$351</c:f>
              <c:numCache>
                <c:formatCode>#,##0.00</c:formatCode>
                <c:ptCount val="18"/>
                <c:pt idx="0">
                  <c:v>1.1326222411674696</c:v>
                </c:pt>
                <c:pt idx="1">
                  <c:v>1.1076812674701744</c:v>
                </c:pt>
                <c:pt idx="2">
                  <c:v>1.0921606150407079</c:v>
                </c:pt>
                <c:pt idx="3">
                  <c:v>1.0802532393084467</c:v>
                </c:pt>
                <c:pt idx="4">
                  <c:v>1.0668468600912275</c:v>
                </c:pt>
                <c:pt idx="5">
                  <c:v>1.0681076678759482</c:v>
                </c:pt>
                <c:pt idx="6">
                  <c:v>1.0666066949411244</c:v>
                </c:pt>
                <c:pt idx="7">
                  <c:v>1.0603532152318667</c:v>
                </c:pt>
                <c:pt idx="8">
                  <c:v>1.0718312071463574</c:v>
                </c:pt>
                <c:pt idx="9">
                  <c:v>1.0880994996939852</c:v>
                </c:pt>
                <c:pt idx="10">
                  <c:v>1.0788575722349671</c:v>
                </c:pt>
                <c:pt idx="11">
                  <c:v>1.0673777184814517</c:v>
                </c:pt>
                <c:pt idx="12">
                  <c:v>1.0825283344789232</c:v>
                </c:pt>
                <c:pt idx="13">
                  <c:v>1.1238507082422045</c:v>
                </c:pt>
                <c:pt idx="14">
                  <c:v>1.1739830456500109</c:v>
                </c:pt>
                <c:pt idx="15">
                  <c:v>1.2004173814753571</c:v>
                </c:pt>
                <c:pt idx="16">
                  <c:v>1.194845845869043</c:v>
                </c:pt>
                <c:pt idx="17">
                  <c:v>1.1820202591472393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Durban!$C$333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Durban!$A$334:$A$351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Durban!$C$334:$C$351</c:f>
              <c:numCache>
                <c:formatCode>#,##0.00</c:formatCode>
                <c:ptCount val="18"/>
                <c:pt idx="0">
                  <c:v>0.12463377521111561</c:v>
                </c:pt>
                <c:pt idx="1">
                  <c:v>0.12477570833736662</c:v>
                </c:pt>
                <c:pt idx="2">
                  <c:v>0.12489634915050557</c:v>
                </c:pt>
                <c:pt idx="3">
                  <c:v>0.12414890796919814</c:v>
                </c:pt>
                <c:pt idx="4">
                  <c:v>0.12343477262954325</c:v>
                </c:pt>
                <c:pt idx="5">
                  <c:v>0.12328737595665805</c:v>
                </c:pt>
                <c:pt idx="6">
                  <c:v>0.12249916100567873</c:v>
                </c:pt>
                <c:pt idx="7">
                  <c:v>0.1210178865597043</c:v>
                </c:pt>
                <c:pt idx="8">
                  <c:v>0.12005067695465743</c:v>
                </c:pt>
                <c:pt idx="9">
                  <c:v>0.12049847165510436</c:v>
                </c:pt>
                <c:pt idx="10">
                  <c:v>0.12116156018855305</c:v>
                </c:pt>
                <c:pt idx="11">
                  <c:v>0.12063376711145753</c:v>
                </c:pt>
                <c:pt idx="12">
                  <c:v>0.11946948110954603</c:v>
                </c:pt>
                <c:pt idx="13">
                  <c:v>0.11900312787934474</c:v>
                </c:pt>
                <c:pt idx="14">
                  <c:v>0.11909591675923187</c:v>
                </c:pt>
                <c:pt idx="15">
                  <c:v>0.11946760853751209</c:v>
                </c:pt>
                <c:pt idx="16">
                  <c:v>0.11962660765457156</c:v>
                </c:pt>
                <c:pt idx="17">
                  <c:v>0.11987594984011191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Durban!$D$333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Durban!$A$334:$A$351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Durban!$D$334:$D$351</c:f>
              <c:numCache>
                <c:formatCode>#,##0.00</c:formatCode>
                <c:ptCount val="18"/>
                <c:pt idx="0">
                  <c:v>1.265045862800662</c:v>
                </c:pt>
                <c:pt idx="1">
                  <c:v>1.464632132317955</c:v>
                </c:pt>
                <c:pt idx="2">
                  <c:v>1.3722773376957662</c:v>
                </c:pt>
                <c:pt idx="3">
                  <c:v>1.2230870091256185</c:v>
                </c:pt>
                <c:pt idx="4">
                  <c:v>1.1230724998816242</c:v>
                </c:pt>
                <c:pt idx="5">
                  <c:v>1.2109646735222386</c:v>
                </c:pt>
                <c:pt idx="6">
                  <c:v>1.1026188506049841</c:v>
                </c:pt>
                <c:pt idx="7">
                  <c:v>1.0695851005179209</c:v>
                </c:pt>
                <c:pt idx="8">
                  <c:v>1.0735557811732037</c:v>
                </c:pt>
                <c:pt idx="9">
                  <c:v>1.0994580346344855</c:v>
                </c:pt>
                <c:pt idx="10">
                  <c:v>1.1560002550992099</c:v>
                </c:pt>
                <c:pt idx="11">
                  <c:v>1.1941961665271201</c:v>
                </c:pt>
                <c:pt idx="12">
                  <c:v>1.2082075322410344</c:v>
                </c:pt>
                <c:pt idx="13">
                  <c:v>1.2266474326649861</c:v>
                </c:pt>
                <c:pt idx="14">
                  <c:v>1.1529106368746949</c:v>
                </c:pt>
                <c:pt idx="15">
                  <c:v>1.1491148790877599</c:v>
                </c:pt>
                <c:pt idx="16">
                  <c:v>1.1835912047518677</c:v>
                </c:pt>
                <c:pt idx="17">
                  <c:v>1.2099316293406621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Durban!$E$333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Durban!$A$334:$A$351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Durban!$E$334:$E$351</c:f>
              <c:numCache>
                <c:formatCode>#,##0.00</c:formatCode>
                <c:ptCount val="18"/>
                <c:pt idx="0">
                  <c:v>2.2004959768438894</c:v>
                </c:pt>
                <c:pt idx="1">
                  <c:v>2.2614199464621021</c:v>
                </c:pt>
                <c:pt idx="2">
                  <c:v>2.4788310456554625</c:v>
                </c:pt>
                <c:pt idx="3">
                  <c:v>2.4290764060444889</c:v>
                </c:pt>
                <c:pt idx="4">
                  <c:v>2.1997038001108096</c:v>
                </c:pt>
                <c:pt idx="5">
                  <c:v>2.271535745715509</c:v>
                </c:pt>
                <c:pt idx="6">
                  <c:v>1.9558153021055384</c:v>
                </c:pt>
                <c:pt idx="7">
                  <c:v>1.2407961015062914</c:v>
                </c:pt>
                <c:pt idx="8">
                  <c:v>0.75439747033147386</c:v>
                </c:pt>
                <c:pt idx="9">
                  <c:v>1.1800509482339865</c:v>
                </c:pt>
                <c:pt idx="10">
                  <c:v>1.7395376591508158</c:v>
                </c:pt>
                <c:pt idx="11">
                  <c:v>1.6695437220203846</c:v>
                </c:pt>
                <c:pt idx="12">
                  <c:v>1.0872789447834665</c:v>
                </c:pt>
                <c:pt idx="13">
                  <c:v>0.83586484869488542</c:v>
                </c:pt>
                <c:pt idx="14">
                  <c:v>0.80129782431416896</c:v>
                </c:pt>
                <c:pt idx="15">
                  <c:v>0.72434431148238054</c:v>
                </c:pt>
                <c:pt idx="16">
                  <c:v>0.46325332088874793</c:v>
                </c:pt>
                <c:pt idx="17">
                  <c:v>0.42649887287981658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812736"/>
        <c:axId val="233814272"/>
      </c:lineChart>
      <c:catAx>
        <c:axId val="233812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814272"/>
        <c:crosses val="autoZero"/>
        <c:auto val="1"/>
        <c:lblAlgn val="ctr"/>
        <c:lblOffset val="100"/>
        <c:noMultiLvlLbl val="0"/>
      </c:catAx>
      <c:valAx>
        <c:axId val="23381427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8127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19E-2"/>
          <c:w val="0.9259166666666665"/>
          <c:h val="0.1446700933216681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556"/>
        </c:manualLayout>
      </c:layout>
      <c:lineChart>
        <c:grouping val="standard"/>
        <c:varyColors val="0"/>
        <c:ser>
          <c:idx val="0"/>
          <c:order val="0"/>
          <c:tx>
            <c:strRef>
              <c:f>Durban!$B$353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Durban!$A$354:$A$370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Durban!$B$354:$B$370</c:f>
              <c:numCache>
                <c:formatCode>#,##0.00</c:formatCode>
                <c:ptCount val="17"/>
                <c:pt idx="0">
                  <c:v>3234.3433437700505</c:v>
                </c:pt>
                <c:pt idx="1">
                  <c:v>31219.698997295425</c:v>
                </c:pt>
                <c:pt idx="2">
                  <c:v>45081.293224456691</c:v>
                </c:pt>
                <c:pt idx="3">
                  <c:v>27206.259026619697</c:v>
                </c:pt>
                <c:pt idx="4">
                  <c:v>-1150.5130907472903</c:v>
                </c:pt>
                <c:pt idx="5">
                  <c:v>-4759.833143085958</c:v>
                </c:pt>
                <c:pt idx="6">
                  <c:v>7358.0335237455292</c:v>
                </c:pt>
                <c:pt idx="7">
                  <c:v>14229.61906827323</c:v>
                </c:pt>
                <c:pt idx="8">
                  <c:v>24079.692920644768</c:v>
                </c:pt>
                <c:pt idx="9">
                  <c:v>37398.738463135618</c:v>
                </c:pt>
                <c:pt idx="10">
                  <c:v>38368.661454504734</c:v>
                </c:pt>
                <c:pt idx="11">
                  <c:v>22900.729219182154</c:v>
                </c:pt>
                <c:pt idx="12">
                  <c:v>-223.36185397359512</c:v>
                </c:pt>
                <c:pt idx="13">
                  <c:v>-5944.0354121373593</c:v>
                </c:pt>
                <c:pt idx="14">
                  <c:v>2404.1807175690092</c:v>
                </c:pt>
                <c:pt idx="15">
                  <c:v>14946.562486565881</c:v>
                </c:pt>
                <c:pt idx="16">
                  <c:v>19080.488542692565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Durban!$C$353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Durban!$A$354:$A$370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Durban!$C$354:$C$370</c:f>
              <c:numCache>
                <c:formatCode>#,##0.00</c:formatCode>
                <c:ptCount val="17"/>
                <c:pt idx="0">
                  <c:v>2466.804586977476</c:v>
                </c:pt>
                <c:pt idx="1">
                  <c:v>8101.9508896341295</c:v>
                </c:pt>
                <c:pt idx="2">
                  <c:v>2724.0484703976922</c:v>
                </c:pt>
                <c:pt idx="3">
                  <c:v>2866.9546465194226</c:v>
                </c:pt>
                <c:pt idx="4">
                  <c:v>294.0508385454641</c:v>
                </c:pt>
                <c:pt idx="5">
                  <c:v>-759.33912128451175</c:v>
                </c:pt>
                <c:pt idx="6">
                  <c:v>-607.78377384162604</c:v>
                </c:pt>
                <c:pt idx="7">
                  <c:v>39.031104746423125</c:v>
                </c:pt>
                <c:pt idx="8">
                  <c:v>4436.2230564759138</c:v>
                </c:pt>
                <c:pt idx="9">
                  <c:v>216.85061493990179</c:v>
                </c:pt>
                <c:pt idx="10">
                  <c:v>3493.4756574735534</c:v>
                </c:pt>
                <c:pt idx="11">
                  <c:v>-1216.2609028099241</c:v>
                </c:pt>
                <c:pt idx="12">
                  <c:v>615.13523695998538</c:v>
                </c:pt>
                <c:pt idx="13">
                  <c:v>-4342.907318742753</c:v>
                </c:pt>
                <c:pt idx="14">
                  <c:v>-3949.9895696299045</c:v>
                </c:pt>
                <c:pt idx="15">
                  <c:v>-3033.9327108166513</c:v>
                </c:pt>
                <c:pt idx="16">
                  <c:v>416.01019575530972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Durban!$D$353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Durban!$A$354:$A$370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Durban!$D$354:$D$370</c:f>
              <c:numCache>
                <c:formatCode>#,##0</c:formatCode>
                <c:ptCount val="17"/>
                <c:pt idx="0">
                  <c:v>-1472.0960920336784</c:v>
                </c:pt>
                <c:pt idx="1">
                  <c:v>-1186.7852610553837</c:v>
                </c:pt>
                <c:pt idx="2">
                  <c:v>6886.1500293182344</c:v>
                </c:pt>
                <c:pt idx="3">
                  <c:v>3030.1427883311776</c:v>
                </c:pt>
                <c:pt idx="4">
                  <c:v>-4121.983103499354</c:v>
                </c:pt>
                <c:pt idx="5">
                  <c:v>-14647.667038573387</c:v>
                </c:pt>
                <c:pt idx="6">
                  <c:v>-15672.535196723056</c:v>
                </c:pt>
                <c:pt idx="7">
                  <c:v>-17965.936201286866</c:v>
                </c:pt>
                <c:pt idx="8">
                  <c:v>-14822.351024988558</c:v>
                </c:pt>
                <c:pt idx="9">
                  <c:v>-4964.0480942771865</c:v>
                </c:pt>
                <c:pt idx="10">
                  <c:v>-3502.510605296779</c:v>
                </c:pt>
                <c:pt idx="11">
                  <c:v>6207.9775133747198</c:v>
                </c:pt>
                <c:pt idx="12">
                  <c:v>4107.8289355970883</c:v>
                </c:pt>
                <c:pt idx="13">
                  <c:v>4322.9530538948429</c:v>
                </c:pt>
                <c:pt idx="14">
                  <c:v>-264.24689011991495</c:v>
                </c:pt>
                <c:pt idx="15">
                  <c:v>-1218.9569392130161</c:v>
                </c:pt>
                <c:pt idx="16">
                  <c:v>-2755.0550626141953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Durban!$E$353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Durban!$A$354:$A$370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Durban!$E$354:$E$370</c:f>
              <c:numCache>
                <c:formatCode>#,##0</c:formatCode>
                <c:ptCount val="17"/>
                <c:pt idx="0">
                  <c:v>4229.0518387139309</c:v>
                </c:pt>
                <c:pt idx="1">
                  <c:v>38134.864625874092</c:v>
                </c:pt>
                <c:pt idx="2">
                  <c:v>54691.491724172607</c:v>
                </c:pt>
                <c:pt idx="3">
                  <c:v>33103.356461470365</c:v>
                </c:pt>
                <c:pt idx="4">
                  <c:v>-4978.4453557011439</c:v>
                </c:pt>
                <c:pt idx="5">
                  <c:v>-20166.839302943903</c:v>
                </c:pt>
                <c:pt idx="6">
                  <c:v>-8922.2854468190344</c:v>
                </c:pt>
                <c:pt idx="7">
                  <c:v>-3697.2860282672336</c:v>
                </c:pt>
                <c:pt idx="8">
                  <c:v>13693.564952132059</c:v>
                </c:pt>
                <c:pt idx="9">
                  <c:v>32651.540983798332</c:v>
                </c:pt>
                <c:pt idx="10">
                  <c:v>38359.626506681554</c:v>
                </c:pt>
                <c:pt idx="11">
                  <c:v>27892.445829747012</c:v>
                </c:pt>
                <c:pt idx="12">
                  <c:v>4499.6023185832892</c:v>
                </c:pt>
                <c:pt idx="13">
                  <c:v>-5963.9896769851912</c:v>
                </c:pt>
                <c:pt idx="14">
                  <c:v>-1810.0557421807898</c:v>
                </c:pt>
                <c:pt idx="15">
                  <c:v>10693.672836536192</c:v>
                </c:pt>
                <c:pt idx="16">
                  <c:v>18501.977162481518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865600"/>
        <c:axId val="233867136"/>
      </c:lineChart>
      <c:catAx>
        <c:axId val="233865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867136"/>
        <c:crosses val="autoZero"/>
        <c:auto val="1"/>
        <c:lblAlgn val="ctr"/>
        <c:lblOffset val="100"/>
        <c:noMultiLvlLbl val="0"/>
      </c:catAx>
      <c:valAx>
        <c:axId val="23386713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865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5230014504598"/>
          <c:y val="0.16854873140857393"/>
          <c:w val="0.87683092738410018"/>
          <c:h val="0.79498918635170601"/>
        </c:manualLayout>
      </c:layout>
      <c:lineChart>
        <c:grouping val="standard"/>
        <c:varyColors val="0"/>
        <c:ser>
          <c:idx val="0"/>
          <c:order val="0"/>
          <c:tx>
            <c:strRef>
              <c:f>PMB!$B$332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PMB!$A$333:$A$350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PMB!$B$333:$B$350</c:f>
              <c:numCache>
                <c:formatCode>#,##0.00</c:formatCode>
                <c:ptCount val="18"/>
                <c:pt idx="0">
                  <c:v>0.14015847862502384</c:v>
                </c:pt>
                <c:pt idx="1">
                  <c:v>0.1319144264869074</c:v>
                </c:pt>
                <c:pt idx="2">
                  <c:v>0.12700812380402077</c:v>
                </c:pt>
                <c:pt idx="3">
                  <c:v>0.12160337412439021</c:v>
                </c:pt>
                <c:pt idx="4">
                  <c:v>0.11668045635196618</c:v>
                </c:pt>
                <c:pt idx="5">
                  <c:v>0.11209859702575201</c:v>
                </c:pt>
                <c:pt idx="6">
                  <c:v>0.10776360935988996</c:v>
                </c:pt>
                <c:pt idx="7">
                  <c:v>0.10480773213603889</c:v>
                </c:pt>
                <c:pt idx="8">
                  <c:v>0.10337461364436543</c:v>
                </c:pt>
                <c:pt idx="9">
                  <c:v>0.10227328963127358</c:v>
                </c:pt>
                <c:pt idx="10">
                  <c:v>0.10095245839532417</c:v>
                </c:pt>
                <c:pt idx="11">
                  <c:v>0.1005849365521711</c:v>
                </c:pt>
                <c:pt idx="12">
                  <c:v>0.10328413734156847</c:v>
                </c:pt>
                <c:pt idx="13">
                  <c:v>0.10742431530885399</c:v>
                </c:pt>
                <c:pt idx="14">
                  <c:v>0.1118400053459907</c:v>
                </c:pt>
                <c:pt idx="15">
                  <c:v>0.11405089686373422</c:v>
                </c:pt>
                <c:pt idx="16">
                  <c:v>0.11326861366168978</c:v>
                </c:pt>
                <c:pt idx="17">
                  <c:v>0.11194051565155186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PMB!$C$332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PMB!$A$333:$A$350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PMB!$C$333:$C$350</c:f>
              <c:numCache>
                <c:formatCode>#,##0.00</c:formatCode>
                <c:ptCount val="18"/>
                <c:pt idx="0">
                  <c:v>1.3209935029707168E-2</c:v>
                </c:pt>
                <c:pt idx="1">
                  <c:v>1.2783167896355134E-2</c:v>
                </c:pt>
                <c:pt idx="2">
                  <c:v>1.2567928912141781E-2</c:v>
                </c:pt>
                <c:pt idx="3">
                  <c:v>1.2161823517472132E-2</c:v>
                </c:pt>
                <c:pt idx="4">
                  <c:v>1.1748091637257596E-2</c:v>
                </c:pt>
                <c:pt idx="5">
                  <c:v>1.127979524792668E-2</c:v>
                </c:pt>
                <c:pt idx="6">
                  <c:v>1.0869631072549296E-2</c:v>
                </c:pt>
                <c:pt idx="7">
                  <c:v>1.0672064467441789E-2</c:v>
                </c:pt>
                <c:pt idx="8">
                  <c:v>1.0523102196843314E-2</c:v>
                </c:pt>
                <c:pt idx="9">
                  <c:v>1.0420898960451544E-2</c:v>
                </c:pt>
                <c:pt idx="10">
                  <c:v>1.039873335437296E-2</c:v>
                </c:pt>
                <c:pt idx="11">
                  <c:v>1.0442079258413152E-2</c:v>
                </c:pt>
                <c:pt idx="12">
                  <c:v>1.0619237847273996E-2</c:v>
                </c:pt>
                <c:pt idx="13">
                  <c:v>1.0850293058042571E-2</c:v>
                </c:pt>
                <c:pt idx="14">
                  <c:v>1.1031515606763751E-2</c:v>
                </c:pt>
                <c:pt idx="15">
                  <c:v>1.1179154382377484E-2</c:v>
                </c:pt>
                <c:pt idx="16">
                  <c:v>1.1311566332877018E-2</c:v>
                </c:pt>
                <c:pt idx="17">
                  <c:v>1.142301644392431E-2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PMB!$D$332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PMB!$A$333:$A$350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PMB!$D$333:$D$350</c:f>
              <c:numCache>
                <c:formatCode>#,##0.00</c:formatCode>
                <c:ptCount val="18"/>
                <c:pt idx="0">
                  <c:v>0.97516109723638023</c:v>
                </c:pt>
                <c:pt idx="1">
                  <c:v>1.0821881151435242</c:v>
                </c:pt>
                <c:pt idx="2">
                  <c:v>0.98571153563849889</c:v>
                </c:pt>
                <c:pt idx="3">
                  <c:v>0.88373928800090829</c:v>
                </c:pt>
                <c:pt idx="4">
                  <c:v>0.81886681471163902</c:v>
                </c:pt>
                <c:pt idx="5">
                  <c:v>0.92855455958268562</c:v>
                </c:pt>
                <c:pt idx="6">
                  <c:v>0.8912843300764125</c:v>
                </c:pt>
                <c:pt idx="7">
                  <c:v>0.83026106609830486</c:v>
                </c:pt>
                <c:pt idx="8">
                  <c:v>0.79121469112242482</c:v>
                </c:pt>
                <c:pt idx="9">
                  <c:v>0.79987118085397757</c:v>
                </c:pt>
                <c:pt idx="10">
                  <c:v>0.78642944388576652</c:v>
                </c:pt>
                <c:pt idx="11">
                  <c:v>0.76871927985673016</c:v>
                </c:pt>
                <c:pt idx="12">
                  <c:v>0.75134377499520832</c:v>
                </c:pt>
                <c:pt idx="13">
                  <c:v>0.81617277586156989</c:v>
                </c:pt>
                <c:pt idx="14">
                  <c:v>0.81868951673916812</c:v>
                </c:pt>
                <c:pt idx="15">
                  <c:v>0.80051632643900561</c:v>
                </c:pt>
                <c:pt idx="16">
                  <c:v>0.81046193224646301</c:v>
                </c:pt>
                <c:pt idx="17">
                  <c:v>0.83038412958661789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PMB!$E$332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PMB!$A$333:$A$350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PMB!$E$333:$E$350</c:f>
              <c:numCache>
                <c:formatCode>#,##0.00</c:formatCode>
                <c:ptCount val="18"/>
                <c:pt idx="0">
                  <c:v>-82.205763415633783</c:v>
                </c:pt>
                <c:pt idx="1">
                  <c:v>-83.667080550045171</c:v>
                </c:pt>
                <c:pt idx="2">
                  <c:v>-88.010970138958385</c:v>
                </c:pt>
                <c:pt idx="3">
                  <c:v>-95.863855292440519</c:v>
                </c:pt>
                <c:pt idx="4">
                  <c:v>-101.80765804149235</c:v>
                </c:pt>
                <c:pt idx="5">
                  <c:v>-104.46460243504698</c:v>
                </c:pt>
                <c:pt idx="6">
                  <c:v>-105.23841583543923</c:v>
                </c:pt>
                <c:pt idx="7">
                  <c:v>-105.86230196817768</c:v>
                </c:pt>
                <c:pt idx="8">
                  <c:v>-106.93297034261597</c:v>
                </c:pt>
                <c:pt idx="9">
                  <c:v>-110.20565322901857</c:v>
                </c:pt>
                <c:pt idx="10">
                  <c:v>-115.67182041534228</c:v>
                </c:pt>
                <c:pt idx="11">
                  <c:v>-121.2404296860631</c:v>
                </c:pt>
                <c:pt idx="12">
                  <c:v>-123.1456372970507</c:v>
                </c:pt>
                <c:pt idx="13">
                  <c:v>-121.2342347587485</c:v>
                </c:pt>
                <c:pt idx="14">
                  <c:v>-118.04947282581334</c:v>
                </c:pt>
                <c:pt idx="15">
                  <c:v>-114.92792994220083</c:v>
                </c:pt>
                <c:pt idx="16">
                  <c:v>-114.12051674213144</c:v>
                </c:pt>
                <c:pt idx="17">
                  <c:v>-114.74440682140857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491904"/>
        <c:axId val="234493440"/>
      </c:lineChart>
      <c:catAx>
        <c:axId val="234491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493440"/>
        <c:crosses val="autoZero"/>
        <c:auto val="1"/>
        <c:lblAlgn val="ctr"/>
        <c:lblOffset val="100"/>
        <c:noMultiLvlLbl val="0"/>
      </c:catAx>
      <c:valAx>
        <c:axId val="23449344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4919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19E-2"/>
          <c:w val="0.9259166666666665"/>
          <c:h val="0.1446700933216681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556"/>
        </c:manualLayout>
      </c:layout>
      <c:lineChart>
        <c:grouping val="standard"/>
        <c:varyColors val="0"/>
        <c:ser>
          <c:idx val="0"/>
          <c:order val="0"/>
          <c:tx>
            <c:strRef>
              <c:f>PMB!$B$352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PMB!$A$353:$A$369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PMB!$B$353:$B$369</c:f>
              <c:numCache>
                <c:formatCode>#,##0.00</c:formatCode>
                <c:ptCount val="17"/>
                <c:pt idx="0">
                  <c:v>500.55018435143285</c:v>
                </c:pt>
                <c:pt idx="1">
                  <c:v>4720.8325834292946</c:v>
                </c:pt>
                <c:pt idx="2">
                  <c:v>6688.9148125275678</c:v>
                </c:pt>
                <c:pt idx="3">
                  <c:v>3966.158462887508</c:v>
                </c:pt>
                <c:pt idx="4">
                  <c:v>-165.2413991475936</c:v>
                </c:pt>
                <c:pt idx="5">
                  <c:v>-676.98144716279012</c:v>
                </c:pt>
                <c:pt idx="6">
                  <c:v>1038.751316046136</c:v>
                </c:pt>
                <c:pt idx="7">
                  <c:v>2000.9050199462554</c:v>
                </c:pt>
                <c:pt idx="8">
                  <c:v>3379.0327266755044</c:v>
                </c:pt>
                <c:pt idx="9">
                  <c:v>5261.5354781046253</c:v>
                </c:pt>
                <c:pt idx="10">
                  <c:v>5438.5016344788</c:v>
                </c:pt>
                <c:pt idx="11">
                  <c:v>3272.4785363216283</c:v>
                </c:pt>
                <c:pt idx="12">
                  <c:v>-31.981821222913766</c:v>
                </c:pt>
                <c:pt idx="13">
                  <c:v>-851.88629683333784</c:v>
                </c:pt>
                <c:pt idx="14">
                  <c:v>342.84188365928651</c:v>
                </c:pt>
                <c:pt idx="15">
                  <c:v>2100.4398327923782</c:v>
                </c:pt>
                <c:pt idx="16">
                  <c:v>2646.0368618557659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PMB!$C$352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PMB!$A$353:$A$369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PMB!$C$353:$C$369</c:f>
              <c:numCache>
                <c:formatCode>#,##0.00</c:formatCode>
                <c:ptCount val="17"/>
                <c:pt idx="0">
                  <c:v>613.04817843792739</c:v>
                </c:pt>
                <c:pt idx="1">
                  <c:v>1587.5588249416332</c:v>
                </c:pt>
                <c:pt idx="2">
                  <c:v>724.61081954879978</c:v>
                </c:pt>
                <c:pt idx="3">
                  <c:v>484.05279474395746</c:v>
                </c:pt>
                <c:pt idx="4">
                  <c:v>171.94972597336687</c:v>
                </c:pt>
                <c:pt idx="5">
                  <c:v>-21.665303179164539</c:v>
                </c:pt>
                <c:pt idx="6">
                  <c:v>-66.597894267671791</c:v>
                </c:pt>
                <c:pt idx="7">
                  <c:v>-259.73329786445379</c:v>
                </c:pt>
                <c:pt idx="8">
                  <c:v>103.43158931646136</c:v>
                </c:pt>
                <c:pt idx="9">
                  <c:v>-615.69634246765406</c:v>
                </c:pt>
                <c:pt idx="10">
                  <c:v>142.17815957164669</c:v>
                </c:pt>
                <c:pt idx="11">
                  <c:v>-153.10992994740639</c:v>
                </c:pt>
                <c:pt idx="12">
                  <c:v>441.83473908376163</c:v>
                </c:pt>
                <c:pt idx="13">
                  <c:v>-140.87933937452954</c:v>
                </c:pt>
                <c:pt idx="14">
                  <c:v>-133.16608814676999</c:v>
                </c:pt>
                <c:pt idx="15">
                  <c:v>-153.92807912409796</c:v>
                </c:pt>
                <c:pt idx="16">
                  <c:v>457.41491506196223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PMB!$D$352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PMB!$A$353:$A$369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PMB!$D$353:$D$369</c:f>
              <c:numCache>
                <c:formatCode>#,##0</c:formatCode>
                <c:ptCount val="17"/>
                <c:pt idx="0">
                  <c:v>-2997.7586465687032</c:v>
                </c:pt>
                <c:pt idx="1">
                  <c:v>-2681.4801460097524</c:v>
                </c:pt>
                <c:pt idx="2">
                  <c:v>-1395.2065221673936</c:v>
                </c:pt>
                <c:pt idx="3">
                  <c:v>-1439.4940184885597</c:v>
                </c:pt>
                <c:pt idx="4">
                  <c:v>-1889.6141525279027</c:v>
                </c:pt>
                <c:pt idx="5">
                  <c:v>-3031.3627217336712</c:v>
                </c:pt>
                <c:pt idx="6">
                  <c:v>-2681.3995755901396</c:v>
                </c:pt>
                <c:pt idx="7">
                  <c:v>-2492.8911164644769</c:v>
                </c:pt>
                <c:pt idx="8">
                  <c:v>-1266.249279544905</c:v>
                </c:pt>
                <c:pt idx="9">
                  <c:v>845.35120696007107</c:v>
                </c:pt>
                <c:pt idx="10">
                  <c:v>882.79518006633748</c:v>
                </c:pt>
                <c:pt idx="11">
                  <c:v>1127.9921656838642</c:v>
                </c:pt>
                <c:pt idx="12">
                  <c:v>357.75164200906346</c:v>
                </c:pt>
                <c:pt idx="13">
                  <c:v>-516.53293252440369</c:v>
                </c:pt>
                <c:pt idx="14">
                  <c:v>-2360.0320908594726</c:v>
                </c:pt>
                <c:pt idx="15">
                  <c:v>-1668.3850954459911</c:v>
                </c:pt>
                <c:pt idx="16">
                  <c:v>-1311.504423711526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PMB!$E$352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PMB!$A$353:$A$369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PMB!$E$353:$E$369</c:f>
              <c:numCache>
                <c:formatCode>#,##0</c:formatCode>
                <c:ptCount val="17"/>
                <c:pt idx="0">
                  <c:v>-1884.1602837793762</c:v>
                </c:pt>
                <c:pt idx="1">
                  <c:v>3626.9112623610999</c:v>
                </c:pt>
                <c:pt idx="2">
                  <c:v>6018.3191099090036</c:v>
                </c:pt>
                <c:pt idx="3">
                  <c:v>3010.7172391428612</c:v>
                </c:pt>
                <c:pt idx="4">
                  <c:v>-1882.9058257020079</c:v>
                </c:pt>
                <c:pt idx="5">
                  <c:v>-3730.0094720756169</c:v>
                </c:pt>
                <c:pt idx="6">
                  <c:v>-1709.2461538116913</c:v>
                </c:pt>
                <c:pt idx="7">
                  <c:v>-751.71939438278787</c:v>
                </c:pt>
                <c:pt idx="8">
                  <c:v>2216.2150364471599</c:v>
                </c:pt>
                <c:pt idx="9">
                  <c:v>5491.1903425969649</c:v>
                </c:pt>
                <c:pt idx="10">
                  <c:v>6463.4749741167761</c:v>
                </c:pt>
                <c:pt idx="11">
                  <c:v>4247.3607720581349</c:v>
                </c:pt>
                <c:pt idx="12">
                  <c:v>767.60455986997113</c:v>
                </c:pt>
                <c:pt idx="13">
                  <c:v>-1509.298568732338</c:v>
                </c:pt>
                <c:pt idx="14">
                  <c:v>-2150.3562953469809</c:v>
                </c:pt>
                <c:pt idx="15">
                  <c:v>278.12665822240524</c:v>
                </c:pt>
                <c:pt idx="16">
                  <c:v>1791.9473532061093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526592"/>
        <c:axId val="234528128"/>
      </c:lineChart>
      <c:catAx>
        <c:axId val="234526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528128"/>
        <c:crosses val="autoZero"/>
        <c:auto val="1"/>
        <c:lblAlgn val="ctr"/>
        <c:lblOffset val="100"/>
        <c:noMultiLvlLbl val="0"/>
      </c:catAx>
      <c:valAx>
        <c:axId val="23452812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5265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58573928259203"/>
          <c:y val="0.15788203557888641"/>
          <c:w val="0.87683092738410018"/>
          <c:h val="0.75455108927710568"/>
        </c:manualLayout>
      </c:layout>
      <c:lineChart>
        <c:grouping val="standard"/>
        <c:varyColors val="0"/>
        <c:ser>
          <c:idx val="0"/>
          <c:order val="0"/>
          <c:tx>
            <c:strRef>
              <c:f>RBay!$B$332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RBay!$A$333:$A$350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RBay!$B$333:$B$350</c:f>
              <c:numCache>
                <c:formatCode>#,##0.00</c:formatCode>
                <c:ptCount val="18"/>
                <c:pt idx="0">
                  <c:v>0.71987488632117136</c:v>
                </c:pt>
                <c:pt idx="1">
                  <c:v>0.71761991293200822</c:v>
                </c:pt>
                <c:pt idx="2">
                  <c:v>0.71996754449609268</c:v>
                </c:pt>
                <c:pt idx="3">
                  <c:v>0.73695970318858384</c:v>
                </c:pt>
                <c:pt idx="4">
                  <c:v>0.75369293274323701</c:v>
                </c:pt>
                <c:pt idx="5">
                  <c:v>0.76938434026517066</c:v>
                </c:pt>
                <c:pt idx="6">
                  <c:v>0.7773860972178358</c:v>
                </c:pt>
                <c:pt idx="7">
                  <c:v>0.76991461486118618</c:v>
                </c:pt>
                <c:pt idx="8">
                  <c:v>0.74513110947392536</c:v>
                </c:pt>
                <c:pt idx="9">
                  <c:v>0.70763024323156309</c:v>
                </c:pt>
                <c:pt idx="10">
                  <c:v>0.68290656641410985</c:v>
                </c:pt>
                <c:pt idx="11">
                  <c:v>0.66583751181375017</c:v>
                </c:pt>
                <c:pt idx="12">
                  <c:v>0.66079639376150723</c:v>
                </c:pt>
                <c:pt idx="13">
                  <c:v>0.65848360305625286</c:v>
                </c:pt>
                <c:pt idx="14">
                  <c:v>0.66478077482675024</c:v>
                </c:pt>
                <c:pt idx="15">
                  <c:v>0.66527278034703929</c:v>
                </c:pt>
                <c:pt idx="16">
                  <c:v>0.66431862854575774</c:v>
                </c:pt>
                <c:pt idx="17">
                  <c:v>0.66121289180193088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RBay!$C$332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RBay!$A$333:$A$350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RBay!$C$333:$C$350</c:f>
              <c:numCache>
                <c:formatCode>#,##0.00</c:formatCode>
                <c:ptCount val="18"/>
                <c:pt idx="0">
                  <c:v>4.7325026648288562</c:v>
                </c:pt>
                <c:pt idx="1">
                  <c:v>4.4374247334315235</c:v>
                </c:pt>
                <c:pt idx="2">
                  <c:v>4.0898425214168643</c:v>
                </c:pt>
                <c:pt idx="3">
                  <c:v>3.7033279232283598</c:v>
                </c:pt>
                <c:pt idx="4">
                  <c:v>3.3964504728435756</c:v>
                </c:pt>
                <c:pt idx="5">
                  <c:v>3.1700454599726418</c:v>
                </c:pt>
                <c:pt idx="6">
                  <c:v>3.0580285517162507</c:v>
                </c:pt>
                <c:pt idx="7">
                  <c:v>3.0594932943299091</c:v>
                </c:pt>
                <c:pt idx="8">
                  <c:v>3.1978818116256349</c:v>
                </c:pt>
                <c:pt idx="9">
                  <c:v>3.4612073691616208</c:v>
                </c:pt>
                <c:pt idx="10">
                  <c:v>3.6590554355025953</c:v>
                </c:pt>
                <c:pt idx="11">
                  <c:v>3.8081449002023455</c:v>
                </c:pt>
                <c:pt idx="12">
                  <c:v>3.8963495936773072</c:v>
                </c:pt>
                <c:pt idx="13">
                  <c:v>3.9896863659981099</c:v>
                </c:pt>
                <c:pt idx="14">
                  <c:v>4.040954685081239</c:v>
                </c:pt>
                <c:pt idx="15">
                  <c:v>4.1580941661303337</c:v>
                </c:pt>
                <c:pt idx="16">
                  <c:v>4.1629450826144128</c:v>
                </c:pt>
                <c:pt idx="17">
                  <c:v>4.1894542703083948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RBay!$D$332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RBay!$A$333:$A$350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RBay!$D$333:$D$350</c:f>
              <c:numCache>
                <c:formatCode>#,##0.00</c:formatCode>
                <c:ptCount val="18"/>
                <c:pt idx="0">
                  <c:v>1.4513955416816131</c:v>
                </c:pt>
                <c:pt idx="1">
                  <c:v>1.5102051294764636</c:v>
                </c:pt>
                <c:pt idx="2">
                  <c:v>1.4698354822941933</c:v>
                </c:pt>
                <c:pt idx="3">
                  <c:v>1.3923946799631084</c:v>
                </c:pt>
                <c:pt idx="4">
                  <c:v>1.3264867888368739</c:v>
                </c:pt>
                <c:pt idx="5">
                  <c:v>1.2378936457465675</c:v>
                </c:pt>
                <c:pt idx="6">
                  <c:v>1.1127344026825734</c:v>
                </c:pt>
                <c:pt idx="7">
                  <c:v>1.069660778577447</c:v>
                </c:pt>
                <c:pt idx="8">
                  <c:v>1.0058596785898251</c:v>
                </c:pt>
                <c:pt idx="9">
                  <c:v>0.99890809688017179</c:v>
                </c:pt>
                <c:pt idx="10">
                  <c:v>1.0730345664074501</c:v>
                </c:pt>
                <c:pt idx="11">
                  <c:v>1.1267570286571282</c:v>
                </c:pt>
                <c:pt idx="12">
                  <c:v>1.1699821861586794</c:v>
                </c:pt>
                <c:pt idx="13">
                  <c:v>1.1605555027142056</c:v>
                </c:pt>
                <c:pt idx="14">
                  <c:v>1.1867935681761153</c:v>
                </c:pt>
                <c:pt idx="15">
                  <c:v>1.1961555283895173</c:v>
                </c:pt>
                <c:pt idx="16">
                  <c:v>1.2072411821818725</c:v>
                </c:pt>
                <c:pt idx="17">
                  <c:v>1.1639898810691272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RBay!$E$332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RBay!$A$333:$A$350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RBay!$E$333:$E$350</c:f>
              <c:numCache>
                <c:formatCode>#,##0.00</c:formatCode>
                <c:ptCount val="18"/>
                <c:pt idx="0">
                  <c:v>14.578741507585645</c:v>
                </c:pt>
                <c:pt idx="1">
                  <c:v>14.918247937703176</c:v>
                </c:pt>
                <c:pt idx="2">
                  <c:v>15.681688447912681</c:v>
                </c:pt>
                <c:pt idx="3">
                  <c:v>16.744115232754343</c:v>
                </c:pt>
                <c:pt idx="4">
                  <c:v>17.440343806754615</c:v>
                </c:pt>
                <c:pt idx="5">
                  <c:v>17.588267306023212</c:v>
                </c:pt>
                <c:pt idx="6">
                  <c:v>17.546666037373569</c:v>
                </c:pt>
                <c:pt idx="7">
                  <c:v>17.764418199931004</c:v>
                </c:pt>
                <c:pt idx="8">
                  <c:v>18.5201746692623</c:v>
                </c:pt>
                <c:pt idx="9">
                  <c:v>20.166513238874899</c:v>
                </c:pt>
                <c:pt idx="10">
                  <c:v>21.983654869925832</c:v>
                </c:pt>
                <c:pt idx="11">
                  <c:v>23.610492017121818</c:v>
                </c:pt>
                <c:pt idx="12">
                  <c:v>24.076439467329216</c:v>
                </c:pt>
                <c:pt idx="13">
                  <c:v>23.736456701936632</c:v>
                </c:pt>
                <c:pt idx="14">
                  <c:v>22.855376320126989</c:v>
                </c:pt>
                <c:pt idx="15">
                  <c:v>22.142080735762345</c:v>
                </c:pt>
                <c:pt idx="16">
                  <c:v>21.945399750772825</c:v>
                </c:pt>
                <c:pt idx="17">
                  <c:v>22.11964266280479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350080"/>
        <c:axId val="234351616"/>
      </c:lineChart>
      <c:catAx>
        <c:axId val="234350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351616"/>
        <c:crosses val="autoZero"/>
        <c:auto val="1"/>
        <c:lblAlgn val="ctr"/>
        <c:lblOffset val="100"/>
        <c:noMultiLvlLbl val="0"/>
      </c:catAx>
      <c:valAx>
        <c:axId val="23435161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3500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19E-2"/>
          <c:w val="0.9259166666666665"/>
          <c:h val="0.1446700933216681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556"/>
        </c:manualLayout>
      </c:layout>
      <c:lineChart>
        <c:grouping val="standard"/>
        <c:varyColors val="0"/>
        <c:ser>
          <c:idx val="0"/>
          <c:order val="0"/>
          <c:tx>
            <c:strRef>
              <c:f>RBay!$B$352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RBay!$A$353:$A$369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RBay!$B$353:$B$369</c:f>
              <c:numCache>
                <c:formatCode>#,##0.00</c:formatCode>
                <c:ptCount val="17"/>
                <c:pt idx="0">
                  <c:v>5779.3442791900616</c:v>
                </c:pt>
                <c:pt idx="1">
                  <c:v>58634.328777538707</c:v>
                </c:pt>
                <c:pt idx="2">
                  <c:v>82874.281173351104</c:v>
                </c:pt>
                <c:pt idx="3">
                  <c:v>47028.244575369768</c:v>
                </c:pt>
                <c:pt idx="4">
                  <c:v>-4955.3753355670206</c:v>
                </c:pt>
                <c:pt idx="5">
                  <c:v>-10352.339648406352</c:v>
                </c:pt>
                <c:pt idx="6">
                  <c:v>13689.227402622704</c:v>
                </c:pt>
                <c:pt idx="7">
                  <c:v>29243.686427381163</c:v>
                </c:pt>
                <c:pt idx="8">
                  <c:v>50767.18493891375</c:v>
                </c:pt>
                <c:pt idx="9">
                  <c:v>78464.581138587309</c:v>
                </c:pt>
                <c:pt idx="10">
                  <c:v>83937.4319477924</c:v>
                </c:pt>
                <c:pt idx="11">
                  <c:v>53649.288826073986</c:v>
                </c:pt>
                <c:pt idx="12">
                  <c:v>4915.5976466388538</c:v>
                </c:pt>
                <c:pt idx="13">
                  <c:v>-7670.2917140046584</c:v>
                </c:pt>
                <c:pt idx="14">
                  <c:v>8220.728907416631</c:v>
                </c:pt>
                <c:pt idx="15">
                  <c:v>34261.811801592288</c:v>
                </c:pt>
                <c:pt idx="16">
                  <c:v>43237.840302909222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RBay!$C$352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RBay!$A$353:$A$369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RBay!$C$353:$C$369</c:f>
              <c:numCache>
                <c:formatCode>#,##0.00</c:formatCode>
                <c:ptCount val="17"/>
                <c:pt idx="0">
                  <c:v>7265.2409226243171</c:v>
                </c:pt>
                <c:pt idx="1">
                  <c:v>-1703.0487886511946</c:v>
                </c:pt>
                <c:pt idx="2">
                  <c:v>-28342.234068900154</c:v>
                </c:pt>
                <c:pt idx="3">
                  <c:v>-26786.118468793891</c:v>
                </c:pt>
                <c:pt idx="4">
                  <c:v>-23373.882465115526</c:v>
                </c:pt>
                <c:pt idx="5">
                  <c:v>-11529.116173292168</c:v>
                </c:pt>
                <c:pt idx="6">
                  <c:v>12922.400331154855</c:v>
                </c:pt>
                <c:pt idx="7">
                  <c:v>48140.11955689764</c:v>
                </c:pt>
                <c:pt idx="8">
                  <c:v>84241.516126848903</c:v>
                </c:pt>
                <c:pt idx="9">
                  <c:v>62984.684684954438</c:v>
                </c:pt>
                <c:pt idx="10">
                  <c:v>47762.238260523998</c:v>
                </c:pt>
                <c:pt idx="11">
                  <c:v>11701.864120007063</c:v>
                </c:pt>
                <c:pt idx="12">
                  <c:v>3099.1421344498494</c:v>
                </c:pt>
                <c:pt idx="13">
                  <c:v>-23548.560133048712</c:v>
                </c:pt>
                <c:pt idx="14">
                  <c:v>-8790.5462686380361</c:v>
                </c:pt>
                <c:pt idx="15">
                  <c:v>-3091.572268644064</c:v>
                </c:pt>
                <c:pt idx="16">
                  <c:v>5952.5900218695979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RBay!$D$352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RBay!$A$353:$A$369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RBay!$D$353:$D$369</c:f>
              <c:numCache>
                <c:formatCode>#,##0</c:formatCode>
                <c:ptCount val="17"/>
                <c:pt idx="0">
                  <c:v>1988.8121052787983</c:v>
                </c:pt>
                <c:pt idx="1">
                  <c:v>2333.4383562637122</c:v>
                </c:pt>
                <c:pt idx="2">
                  <c:v>2514.6521240591883</c:v>
                </c:pt>
                <c:pt idx="3">
                  <c:v>2337.6901027506065</c:v>
                </c:pt>
                <c:pt idx="4">
                  <c:v>1939.9744493192945</c:v>
                </c:pt>
                <c:pt idx="5">
                  <c:v>1023.4209267889597</c:v>
                </c:pt>
                <c:pt idx="6">
                  <c:v>145.74183110913702</c:v>
                </c:pt>
                <c:pt idx="7">
                  <c:v>-386.77395643273394</c:v>
                </c:pt>
                <c:pt idx="8">
                  <c:v>-619.04096988893093</c:v>
                </c:pt>
                <c:pt idx="9">
                  <c:v>-324.55061819338528</c:v>
                </c:pt>
                <c:pt idx="10">
                  <c:v>-837.09148281883427</c:v>
                </c:pt>
                <c:pt idx="11">
                  <c:v>-1194.5411995717943</c:v>
                </c:pt>
                <c:pt idx="12">
                  <c:v>-1129.0784681588389</c:v>
                </c:pt>
                <c:pt idx="13">
                  <c:v>-957.66001085727873</c:v>
                </c:pt>
                <c:pt idx="14">
                  <c:v>-1333.5627887285023</c:v>
                </c:pt>
                <c:pt idx="15">
                  <c:v>110.2395235699145</c:v>
                </c:pt>
                <c:pt idx="16">
                  <c:v>-9.9820993299898078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RBay!$E$352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RBay!$A$353:$A$369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RBay!$E$353:$E$369</c:f>
              <c:numCache>
                <c:formatCode>#,##0</c:formatCode>
                <c:ptCount val="17"/>
                <c:pt idx="0">
                  <c:v>15033.397307093022</c:v>
                </c:pt>
                <c:pt idx="1">
                  <c:v>59264.718345151516</c:v>
                </c:pt>
                <c:pt idx="2">
                  <c:v>57046.699228510028</c:v>
                </c:pt>
                <c:pt idx="3">
                  <c:v>22579.816209326498</c:v>
                </c:pt>
                <c:pt idx="4">
                  <c:v>-26389.283351363149</c:v>
                </c:pt>
                <c:pt idx="5">
                  <c:v>-20858.03489490971</c:v>
                </c:pt>
                <c:pt idx="6">
                  <c:v>26757.369564886671</c:v>
                </c:pt>
                <c:pt idx="7">
                  <c:v>76997.032027846202</c:v>
                </c:pt>
                <c:pt idx="8">
                  <c:v>134389.66009587375</c:v>
                </c:pt>
                <c:pt idx="9">
                  <c:v>141124.7152053481</c:v>
                </c:pt>
                <c:pt idx="10">
                  <c:v>130862.57872549747</c:v>
                </c:pt>
                <c:pt idx="11">
                  <c:v>64156.611746509327</c:v>
                </c:pt>
                <c:pt idx="12">
                  <c:v>6885.6613129300531</c:v>
                </c:pt>
                <c:pt idx="13">
                  <c:v>-32176.511857910547</c:v>
                </c:pt>
                <c:pt idx="14">
                  <c:v>-1903.3801499500405</c:v>
                </c:pt>
                <c:pt idx="15">
                  <c:v>31280.479056518292</c:v>
                </c:pt>
                <c:pt idx="16">
                  <c:v>49034.45213865838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558016"/>
        <c:axId val="235559552"/>
      </c:lineChart>
      <c:catAx>
        <c:axId val="235558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559552"/>
        <c:crosses val="autoZero"/>
        <c:auto val="1"/>
        <c:lblAlgn val="ctr"/>
        <c:lblOffset val="100"/>
        <c:noMultiLvlLbl val="0"/>
      </c:catAx>
      <c:valAx>
        <c:axId val="23555955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5580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58573928259203"/>
          <c:y val="0.15788203557888641"/>
          <c:w val="0.87683092738410018"/>
          <c:h val="0.798544741907248"/>
        </c:manualLayout>
      </c:layout>
      <c:lineChart>
        <c:grouping val="standard"/>
        <c:varyColors val="0"/>
        <c:ser>
          <c:idx val="0"/>
          <c:order val="0"/>
          <c:tx>
            <c:strRef>
              <c:f>NewCastle!$B$332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NewCastle!$A$333:$A$350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NewCastle!$B$333:$B$350</c:f>
              <c:numCache>
                <c:formatCode>#,##0.00</c:formatCode>
                <c:ptCount val="18"/>
                <c:pt idx="0">
                  <c:v>0.93564748581022195</c:v>
                </c:pt>
                <c:pt idx="1">
                  <c:v>0.92811434560616823</c:v>
                </c:pt>
                <c:pt idx="2">
                  <c:v>0.92098569032216027</c:v>
                </c:pt>
                <c:pt idx="3">
                  <c:v>0.90117476086729886</c:v>
                </c:pt>
                <c:pt idx="4">
                  <c:v>0.89959428240964889</c:v>
                </c:pt>
                <c:pt idx="5">
                  <c:v>0.90553600430949743</c:v>
                </c:pt>
                <c:pt idx="6">
                  <c:v>0.9024933294035945</c:v>
                </c:pt>
                <c:pt idx="7">
                  <c:v>0.88664222302294093</c:v>
                </c:pt>
                <c:pt idx="8">
                  <c:v>0.88729485156372567</c:v>
                </c:pt>
                <c:pt idx="9">
                  <c:v>0.91025300123057074</c:v>
                </c:pt>
                <c:pt idx="10">
                  <c:v>0.91082588639961903</c:v>
                </c:pt>
                <c:pt idx="11">
                  <c:v>0.88873634151076952</c:v>
                </c:pt>
                <c:pt idx="12">
                  <c:v>0.87024004786805509</c:v>
                </c:pt>
                <c:pt idx="13">
                  <c:v>0.86375089036152553</c:v>
                </c:pt>
                <c:pt idx="14">
                  <c:v>0.87883491712490303</c:v>
                </c:pt>
                <c:pt idx="15">
                  <c:v>0.89835159185566882</c:v>
                </c:pt>
                <c:pt idx="16">
                  <c:v>0.8811457450158181</c:v>
                </c:pt>
                <c:pt idx="17">
                  <c:v>0.86121882996251709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NewCastle!$C$332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NewCastle!$A$333:$A$350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NewCastle!$C$333:$C$350</c:f>
              <c:numCache>
                <c:formatCode>#,##0.00</c:formatCode>
                <c:ptCount val="18"/>
                <c:pt idx="0">
                  <c:v>0.121544044907204</c:v>
                </c:pt>
                <c:pt idx="1">
                  <c:v>0.12004386771410042</c:v>
                </c:pt>
                <c:pt idx="2">
                  <c:v>0.11982298998206178</c:v>
                </c:pt>
                <c:pt idx="3">
                  <c:v>0.11914651933118219</c:v>
                </c:pt>
                <c:pt idx="4">
                  <c:v>0.11802335681887571</c:v>
                </c:pt>
                <c:pt idx="5">
                  <c:v>0.11795237387198905</c:v>
                </c:pt>
                <c:pt idx="6">
                  <c:v>0.11838336633647922</c:v>
                </c:pt>
                <c:pt idx="7">
                  <c:v>0.1190681893664442</c:v>
                </c:pt>
                <c:pt idx="8">
                  <c:v>0.12053721967298518</c:v>
                </c:pt>
                <c:pt idx="9">
                  <c:v>0.12332750644251392</c:v>
                </c:pt>
                <c:pt idx="10">
                  <c:v>0.12584199312938596</c:v>
                </c:pt>
                <c:pt idx="11">
                  <c:v>0.12687856752230223</c:v>
                </c:pt>
                <c:pt idx="12">
                  <c:v>0.12754151890193743</c:v>
                </c:pt>
                <c:pt idx="13">
                  <c:v>0.1293640498722273</c:v>
                </c:pt>
                <c:pt idx="14">
                  <c:v>0.13231493692506013</c:v>
                </c:pt>
                <c:pt idx="15">
                  <c:v>0.13508065639813635</c:v>
                </c:pt>
                <c:pt idx="16">
                  <c:v>0.13725496091325831</c:v>
                </c:pt>
                <c:pt idx="17">
                  <c:v>0.13842235158939806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NewCastle!$D$332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NewCastle!$A$333:$A$350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NewCastle!$D$333:$D$350</c:f>
              <c:numCache>
                <c:formatCode>#,##0.00</c:formatCode>
                <c:ptCount val="18"/>
                <c:pt idx="0">
                  <c:v>0.90813551592851338</c:v>
                </c:pt>
                <c:pt idx="1">
                  <c:v>0.89895162155203379</c:v>
                </c:pt>
                <c:pt idx="2">
                  <c:v>0.91746031598297584</c:v>
                </c:pt>
                <c:pt idx="3">
                  <c:v>0.88594096833975833</c:v>
                </c:pt>
                <c:pt idx="4">
                  <c:v>0.89413302473734135</c:v>
                </c:pt>
                <c:pt idx="5">
                  <c:v>0.91853845316034266</c:v>
                </c:pt>
                <c:pt idx="6">
                  <c:v>0.90005096203260537</c:v>
                </c:pt>
                <c:pt idx="7">
                  <c:v>0.92947143724443804</c:v>
                </c:pt>
                <c:pt idx="8">
                  <c:v>1.0004462188048417</c:v>
                </c:pt>
                <c:pt idx="9">
                  <c:v>0.9965970127165833</c:v>
                </c:pt>
                <c:pt idx="10">
                  <c:v>1.0145930203299689</c:v>
                </c:pt>
                <c:pt idx="11">
                  <c:v>1.0042806269500686</c:v>
                </c:pt>
                <c:pt idx="12">
                  <c:v>1.0426540248493481</c:v>
                </c:pt>
                <c:pt idx="13">
                  <c:v>1.021172335778358</c:v>
                </c:pt>
                <c:pt idx="14">
                  <c:v>0.99205830439886933</c:v>
                </c:pt>
                <c:pt idx="15">
                  <c:v>1.0027136109819987</c:v>
                </c:pt>
                <c:pt idx="16">
                  <c:v>1.0455238598547691</c:v>
                </c:pt>
                <c:pt idx="17">
                  <c:v>1.0609021027348668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NewCastle!$E$332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NewCastle!$A$333:$A$350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NewCastle!$E$333:$E$350</c:f>
              <c:numCache>
                <c:formatCode>#,##0.00</c:formatCode>
                <c:ptCount val="18"/>
                <c:pt idx="0">
                  <c:v>-7.3866754159740616E-2</c:v>
                </c:pt>
                <c:pt idx="1">
                  <c:v>-7.0245347384234977E-2</c:v>
                </c:pt>
                <c:pt idx="2">
                  <c:v>-6.2563803468109982E-2</c:v>
                </c:pt>
                <c:pt idx="3">
                  <c:v>-8.9342381368499896E-2</c:v>
                </c:pt>
                <c:pt idx="4">
                  <c:v>-0.12330998179626158</c:v>
                </c:pt>
                <c:pt idx="5">
                  <c:v>-0.1227870023322577</c:v>
                </c:pt>
                <c:pt idx="6">
                  <c:v>-0.11824932934010446</c:v>
                </c:pt>
                <c:pt idx="7">
                  <c:v>-0.12505262119337096</c:v>
                </c:pt>
                <c:pt idx="8">
                  <c:v>-0.10006287460920561</c:v>
                </c:pt>
                <c:pt idx="9">
                  <c:v>-1.8097903476994765E-2</c:v>
                </c:pt>
                <c:pt idx="10">
                  <c:v>5.6122234348772608E-2</c:v>
                </c:pt>
                <c:pt idx="11">
                  <c:v>7.9560808231958421E-2</c:v>
                </c:pt>
                <c:pt idx="12">
                  <c:v>7.8912363441139957E-2</c:v>
                </c:pt>
                <c:pt idx="13">
                  <c:v>0.10021870611730385</c:v>
                </c:pt>
                <c:pt idx="14">
                  <c:v>0.13479644194886553</c:v>
                </c:pt>
                <c:pt idx="15">
                  <c:v>0.15167561017732423</c:v>
                </c:pt>
                <c:pt idx="16">
                  <c:v>0.14386287774607082</c:v>
                </c:pt>
                <c:pt idx="17">
                  <c:v>0.13741911876527332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19200"/>
        <c:axId val="50420736"/>
      </c:lineChart>
      <c:catAx>
        <c:axId val="50419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420736"/>
        <c:crosses val="autoZero"/>
        <c:auto val="1"/>
        <c:lblAlgn val="ctr"/>
        <c:lblOffset val="100"/>
        <c:noMultiLvlLbl val="0"/>
      </c:catAx>
      <c:valAx>
        <c:axId val="5042073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4192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19E-2"/>
          <c:w val="0.9259166666666665"/>
          <c:h val="0.1446700933216681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556"/>
        </c:manualLayout>
      </c:layout>
      <c:lineChart>
        <c:grouping val="standard"/>
        <c:varyColors val="0"/>
        <c:ser>
          <c:idx val="0"/>
          <c:order val="0"/>
          <c:tx>
            <c:strRef>
              <c:f>NewCastle!$B$352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NewCastle!$A$353:$A$369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NewCastle!$B$353:$B$369</c:f>
              <c:numCache>
                <c:formatCode>#,##0.00</c:formatCode>
                <c:ptCount val="17"/>
                <c:pt idx="0">
                  <c:v>168.74746976067226</c:v>
                </c:pt>
                <c:pt idx="1">
                  <c:v>1683.5342942420939</c:v>
                </c:pt>
                <c:pt idx="2">
                  <c:v>2395.2761882343639</c:v>
                </c:pt>
                <c:pt idx="3">
                  <c:v>1387.5558407531271</c:v>
                </c:pt>
                <c:pt idx="4">
                  <c:v>-148.26356411208445</c:v>
                </c:pt>
                <c:pt idx="5">
                  <c:v>-310.08217618857543</c:v>
                </c:pt>
                <c:pt idx="6">
                  <c:v>403.88987177650591</c:v>
                </c:pt>
                <c:pt idx="7">
                  <c:v>834.71879891827189</c:v>
                </c:pt>
                <c:pt idx="8">
                  <c:v>1362.7289761770817</c:v>
                </c:pt>
                <c:pt idx="9">
                  <c:v>1969.4534546560442</c:v>
                </c:pt>
                <c:pt idx="10">
                  <c:v>2032.3885406632428</c:v>
                </c:pt>
                <c:pt idx="11">
                  <c:v>1271.8314271405991</c:v>
                </c:pt>
                <c:pt idx="12">
                  <c:v>116.06467413220801</c:v>
                </c:pt>
                <c:pt idx="13">
                  <c:v>-179.64744441468486</c:v>
                </c:pt>
                <c:pt idx="14">
                  <c:v>192.11323388791362</c:v>
                </c:pt>
                <c:pt idx="15">
                  <c:v>784.69676947195865</c:v>
                </c:pt>
                <c:pt idx="16">
                  <c:v>975.62710465886289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NewCastle!$C$352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NewCastle!$A$353:$A$369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NewCastle!$C$353:$C$369</c:f>
              <c:numCache>
                <c:formatCode>#,##0.00</c:formatCode>
                <c:ptCount val="17"/>
                <c:pt idx="0">
                  <c:v>19.009554893362662</c:v>
                </c:pt>
                <c:pt idx="1">
                  <c:v>179.79921652467976</c:v>
                </c:pt>
                <c:pt idx="2">
                  <c:v>91.548650002960272</c:v>
                </c:pt>
                <c:pt idx="3">
                  <c:v>173.5388798453605</c:v>
                </c:pt>
                <c:pt idx="4">
                  <c:v>119.22391914594158</c:v>
                </c:pt>
                <c:pt idx="5">
                  <c:v>78.76352182655512</c:v>
                </c:pt>
                <c:pt idx="6">
                  <c:v>38.578886635587651</c:v>
                </c:pt>
                <c:pt idx="7">
                  <c:v>-36.124051133549457</c:v>
                </c:pt>
                <c:pt idx="8">
                  <c:v>31.804053727623767</c:v>
                </c:pt>
                <c:pt idx="9">
                  <c:v>-207.66814336492808</c:v>
                </c:pt>
                <c:pt idx="10">
                  <c:v>80.427032330568821</c:v>
                </c:pt>
                <c:pt idx="11">
                  <c:v>121.82577047665228</c:v>
                </c:pt>
                <c:pt idx="12">
                  <c:v>385.37791725505087</c:v>
                </c:pt>
                <c:pt idx="13">
                  <c:v>233.17170245802185</c:v>
                </c:pt>
                <c:pt idx="14">
                  <c:v>119.12984105405127</c:v>
                </c:pt>
                <c:pt idx="15">
                  <c:v>43.879932679442703</c:v>
                </c:pt>
                <c:pt idx="16">
                  <c:v>138.44294098138369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NewCastle!$D$352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NewCastle!$A$353:$A$369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NewCastle!$D$353:$D$369</c:f>
              <c:numCache>
                <c:formatCode>#,##0</c:formatCode>
                <c:ptCount val="17"/>
                <c:pt idx="0">
                  <c:v>-404.87769014976209</c:v>
                </c:pt>
                <c:pt idx="1">
                  <c:v>106.21207756603107</c:v>
                </c:pt>
                <c:pt idx="2">
                  <c:v>45.052002789053063</c:v>
                </c:pt>
                <c:pt idx="3">
                  <c:v>-276.93553176753807</c:v>
                </c:pt>
                <c:pt idx="4">
                  <c:v>-712.08674926558058</c:v>
                </c:pt>
                <c:pt idx="5">
                  <c:v>-1040.2741717101696</c:v>
                </c:pt>
                <c:pt idx="6">
                  <c:v>-1063.7399225806857</c:v>
                </c:pt>
                <c:pt idx="7">
                  <c:v>-1229.4774896660338</c:v>
                </c:pt>
                <c:pt idx="8">
                  <c:v>-714.87589471118952</c:v>
                </c:pt>
                <c:pt idx="9">
                  <c:v>165.61651090002417</c:v>
                </c:pt>
                <c:pt idx="10">
                  <c:v>66.687256278562685</c:v>
                </c:pt>
                <c:pt idx="11">
                  <c:v>-64.037232341083779</c:v>
                </c:pt>
                <c:pt idx="12">
                  <c:v>-723.83761592418864</c:v>
                </c:pt>
                <c:pt idx="13">
                  <c:v>-910.32432343576363</c:v>
                </c:pt>
                <c:pt idx="14">
                  <c:v>-1283.3408292484107</c:v>
                </c:pt>
                <c:pt idx="15">
                  <c:v>-796.49688876749906</c:v>
                </c:pt>
                <c:pt idx="16">
                  <c:v>-273.66414487299818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NewCastle!$E$352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NewCastle!$A$353:$A$369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NewCastle!$E$353:$E$369</c:f>
              <c:numCache>
                <c:formatCode>#,##0</c:formatCode>
                <c:ptCount val="17"/>
                <c:pt idx="0">
                  <c:v>-217.12066549572774</c:v>
                </c:pt>
                <c:pt idx="1">
                  <c:v>1969.5455883328032</c:v>
                </c:pt>
                <c:pt idx="2">
                  <c:v>2531.8768410263729</c:v>
                </c:pt>
                <c:pt idx="3">
                  <c:v>1284.1591888309631</c:v>
                </c:pt>
                <c:pt idx="4">
                  <c:v>-741.12639423173096</c:v>
                </c:pt>
                <c:pt idx="5">
                  <c:v>-1271.5928260721848</c:v>
                </c:pt>
                <c:pt idx="6">
                  <c:v>-621.27116416859644</c:v>
                </c:pt>
                <c:pt idx="7">
                  <c:v>-430.8827418813089</c:v>
                </c:pt>
                <c:pt idx="8">
                  <c:v>679.65713519351266</c:v>
                </c:pt>
                <c:pt idx="9">
                  <c:v>1927.4018221911392</c:v>
                </c:pt>
                <c:pt idx="10">
                  <c:v>2179.5028292723728</c:v>
                </c:pt>
                <c:pt idx="11">
                  <c:v>1329.6199652761643</c:v>
                </c:pt>
                <c:pt idx="12">
                  <c:v>-222.39502453692694</c:v>
                </c:pt>
                <c:pt idx="13">
                  <c:v>-856.80006539242459</c:v>
                </c:pt>
                <c:pt idx="14">
                  <c:v>-972.09775430645095</c:v>
                </c:pt>
                <c:pt idx="15">
                  <c:v>32.079813383897999</c:v>
                </c:pt>
                <c:pt idx="16">
                  <c:v>705.97168404146214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51968"/>
        <c:axId val="50453504"/>
      </c:lineChart>
      <c:catAx>
        <c:axId val="50451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453504"/>
        <c:crosses val="autoZero"/>
        <c:auto val="1"/>
        <c:lblAlgn val="ctr"/>
        <c:lblOffset val="100"/>
        <c:noMultiLvlLbl val="0"/>
      </c:catAx>
      <c:valAx>
        <c:axId val="5045350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04519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58573928259203"/>
          <c:y val="0.15788203557888641"/>
          <c:w val="0.87683092738410018"/>
          <c:h val="0.78432251968503941"/>
        </c:manualLayout>
      </c:layout>
      <c:lineChart>
        <c:grouping val="standard"/>
        <c:varyColors val="0"/>
        <c:ser>
          <c:idx val="0"/>
          <c:order val="0"/>
          <c:tx>
            <c:strRef>
              <c:f>'Port Shepstone'!$B$332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'Port Shepstone'!$A$333:$A$350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'Port Shepstone'!$B$333:$B$350</c:f>
              <c:numCache>
                <c:formatCode>#,##0.00</c:formatCode>
                <c:ptCount val="18"/>
                <c:pt idx="0">
                  <c:v>0.95214527692678785</c:v>
                </c:pt>
                <c:pt idx="1">
                  <c:v>0.93735095272668245</c:v>
                </c:pt>
                <c:pt idx="2">
                  <c:v>0.92165551810606727</c:v>
                </c:pt>
                <c:pt idx="3">
                  <c:v>0.90587518677688217</c:v>
                </c:pt>
                <c:pt idx="4">
                  <c:v>0.89596655120973545</c:v>
                </c:pt>
                <c:pt idx="5">
                  <c:v>0.88875336871613142</c:v>
                </c:pt>
                <c:pt idx="6">
                  <c:v>0.88413117895542703</c:v>
                </c:pt>
                <c:pt idx="7">
                  <c:v>0.86351144736023178</c:v>
                </c:pt>
                <c:pt idx="8">
                  <c:v>0.85081809222951366</c:v>
                </c:pt>
                <c:pt idx="9">
                  <c:v>0.85060556297476075</c:v>
                </c:pt>
                <c:pt idx="10">
                  <c:v>0.84896344333254148</c:v>
                </c:pt>
                <c:pt idx="11">
                  <c:v>0.82587068503954697</c:v>
                </c:pt>
                <c:pt idx="12">
                  <c:v>0.8002222723615382</c:v>
                </c:pt>
                <c:pt idx="13">
                  <c:v>0.79229173119043184</c:v>
                </c:pt>
                <c:pt idx="14">
                  <c:v>0.8102174601154748</c:v>
                </c:pt>
                <c:pt idx="15">
                  <c:v>0.82520403085399474</c:v>
                </c:pt>
                <c:pt idx="16">
                  <c:v>0.81260912632566074</c:v>
                </c:pt>
                <c:pt idx="17">
                  <c:v>0.79372815240580563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'Port Shepstone'!$C$332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'Port Shepstone'!$A$333:$A$350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'Port Shepstone'!$C$333:$C$350</c:f>
              <c:numCache>
                <c:formatCode>#,##0.00</c:formatCode>
                <c:ptCount val="18"/>
                <c:pt idx="0">
                  <c:v>0.10739987688585072</c:v>
                </c:pt>
                <c:pt idx="1">
                  <c:v>0.10679285626382397</c:v>
                </c:pt>
                <c:pt idx="2">
                  <c:v>0.10694229782250043</c:v>
                </c:pt>
                <c:pt idx="3">
                  <c:v>0.10585268308085666</c:v>
                </c:pt>
                <c:pt idx="4">
                  <c:v>0.10358275995393161</c:v>
                </c:pt>
                <c:pt idx="5">
                  <c:v>0.10093696830688999</c:v>
                </c:pt>
                <c:pt idx="6">
                  <c:v>9.9747136208732046E-2</c:v>
                </c:pt>
                <c:pt idx="7">
                  <c:v>9.9065056775449037E-2</c:v>
                </c:pt>
                <c:pt idx="8">
                  <c:v>9.9631465208345427E-2</c:v>
                </c:pt>
                <c:pt idx="9">
                  <c:v>0.1022403624558571</c:v>
                </c:pt>
                <c:pt idx="10">
                  <c:v>0.10449678048297549</c:v>
                </c:pt>
                <c:pt idx="11">
                  <c:v>0.10388093487648266</c:v>
                </c:pt>
                <c:pt idx="12">
                  <c:v>0.10243239863060848</c:v>
                </c:pt>
                <c:pt idx="13">
                  <c:v>0.1032025322364348</c:v>
                </c:pt>
                <c:pt idx="14">
                  <c:v>0.10530269020650634</c:v>
                </c:pt>
                <c:pt idx="15">
                  <c:v>0.1071040781995674</c:v>
                </c:pt>
                <c:pt idx="16">
                  <c:v>0.10844143343279498</c:v>
                </c:pt>
                <c:pt idx="17">
                  <c:v>0.10902187068408214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'Port Shepstone'!$D$332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'Port Shepstone'!$A$333:$A$350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'Port Shepstone'!$D$333:$D$350</c:f>
              <c:numCache>
                <c:formatCode>#,##0.00</c:formatCode>
                <c:ptCount val="18"/>
                <c:pt idx="0">
                  <c:v>1.0943062254559408</c:v>
                </c:pt>
                <c:pt idx="1">
                  <c:v>1.401725089455788</c:v>
                </c:pt>
                <c:pt idx="2">
                  <c:v>1.4105052012945027</c:v>
                </c:pt>
                <c:pt idx="3">
                  <c:v>1.2046801069510285</c:v>
                </c:pt>
                <c:pt idx="4">
                  <c:v>0.97255558685468202</c:v>
                </c:pt>
                <c:pt idx="5">
                  <c:v>1.0003876349503431</c:v>
                </c:pt>
                <c:pt idx="6">
                  <c:v>0.85267703702778297</c:v>
                </c:pt>
                <c:pt idx="7">
                  <c:v>0.8517352618772992</c:v>
                </c:pt>
                <c:pt idx="8">
                  <c:v>0.87852370483587916</c:v>
                </c:pt>
                <c:pt idx="9">
                  <c:v>0.89988243490604214</c:v>
                </c:pt>
                <c:pt idx="10">
                  <c:v>0.93503131327876199</c:v>
                </c:pt>
                <c:pt idx="11">
                  <c:v>0.97064292077184811</c:v>
                </c:pt>
                <c:pt idx="12">
                  <c:v>0.98512505304807341</c:v>
                </c:pt>
                <c:pt idx="13">
                  <c:v>0.95171235504759999</c:v>
                </c:pt>
                <c:pt idx="14">
                  <c:v>0.90063174942932145</c:v>
                </c:pt>
                <c:pt idx="15">
                  <c:v>0.9300414634714218</c:v>
                </c:pt>
                <c:pt idx="16">
                  <c:v>1.0075524703069927</c:v>
                </c:pt>
                <c:pt idx="17">
                  <c:v>1.0328085632650248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'Port Shepstone'!$E$332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'Port Shepstone'!$A$333:$A$350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'Port Shepstone'!$E$333:$E$350</c:f>
              <c:numCache>
                <c:formatCode>#,##0.00</c:formatCode>
                <c:ptCount val="18"/>
                <c:pt idx="0">
                  <c:v>-0.26449231429159054</c:v>
                </c:pt>
                <c:pt idx="1">
                  <c:v>-0.27402553356141712</c:v>
                </c:pt>
                <c:pt idx="2">
                  <c:v>-0.28240070227126568</c:v>
                </c:pt>
                <c:pt idx="3">
                  <c:v>-0.3281122606286469</c:v>
                </c:pt>
                <c:pt idx="4">
                  <c:v>-0.40447445203944554</c:v>
                </c:pt>
                <c:pt idx="5">
                  <c:v>-0.48824986808116017</c:v>
                </c:pt>
                <c:pt idx="6">
                  <c:v>-0.53728885105839352</c:v>
                </c:pt>
                <c:pt idx="7">
                  <c:v>-0.59395348883713572</c:v>
                </c:pt>
                <c:pt idx="8">
                  <c:v>-0.60641417859920799</c:v>
                </c:pt>
                <c:pt idx="9">
                  <c:v>-0.55164711612968997</c:v>
                </c:pt>
                <c:pt idx="10">
                  <c:v>-0.51887140497138717</c:v>
                </c:pt>
                <c:pt idx="11">
                  <c:v>-0.58916144157165107</c:v>
                </c:pt>
                <c:pt idx="12">
                  <c:v>-0.68994734179433126</c:v>
                </c:pt>
                <c:pt idx="13">
                  <c:v>-0.68723882707956863</c:v>
                </c:pt>
                <c:pt idx="14">
                  <c:v>-0.62764165420238749</c:v>
                </c:pt>
                <c:pt idx="15">
                  <c:v>-0.59635818549227093</c:v>
                </c:pt>
                <c:pt idx="16">
                  <c:v>-0.5940791001838448</c:v>
                </c:pt>
                <c:pt idx="17">
                  <c:v>-0.61192949928480034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93344"/>
        <c:axId val="51194880"/>
      </c:lineChart>
      <c:catAx>
        <c:axId val="51193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194880"/>
        <c:crosses val="autoZero"/>
        <c:auto val="1"/>
        <c:lblAlgn val="ctr"/>
        <c:lblOffset val="100"/>
        <c:noMultiLvlLbl val="0"/>
      </c:catAx>
      <c:valAx>
        <c:axId val="5119488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1933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19E-2"/>
          <c:w val="0.9259166666666665"/>
          <c:h val="0.1446700933216681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556"/>
        </c:manualLayout>
      </c:layout>
      <c:lineChart>
        <c:grouping val="standard"/>
        <c:varyColors val="0"/>
        <c:ser>
          <c:idx val="0"/>
          <c:order val="0"/>
          <c:tx>
            <c:strRef>
              <c:f>'Port Shepstone'!$B$352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'Port Shepstone'!$A$353:$A$369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'Port Shepstone'!$B$353:$B$369</c:f>
              <c:numCache>
                <c:formatCode>#,##0.00</c:formatCode>
                <c:ptCount val="17"/>
                <c:pt idx="0">
                  <c:v>122.14618167517477</c:v>
                </c:pt>
                <c:pt idx="1">
                  <c:v>1204.1769474869866</c:v>
                </c:pt>
                <c:pt idx="2">
                  <c:v>1700.9560919802602</c:v>
                </c:pt>
                <c:pt idx="3">
                  <c:v>986.33947988171371</c:v>
                </c:pt>
                <c:pt idx="4">
                  <c:v>-106.03182793526528</c:v>
                </c:pt>
                <c:pt idx="5">
                  <c:v>-225.0058339690799</c:v>
                </c:pt>
                <c:pt idx="6">
                  <c:v>301.96424394059636</c:v>
                </c:pt>
                <c:pt idx="7">
                  <c:v>644.31061130610465</c:v>
                </c:pt>
                <c:pt idx="8">
                  <c:v>1081.886153116249</c:v>
                </c:pt>
                <c:pt idx="9">
                  <c:v>1610.5920484243434</c:v>
                </c:pt>
                <c:pt idx="10">
                  <c:v>1708.148436773939</c:v>
                </c:pt>
                <c:pt idx="11">
                  <c:v>1094.5012846905981</c:v>
                </c:pt>
                <c:pt idx="12">
                  <c:v>101.93053572249869</c:v>
                </c:pt>
                <c:pt idx="13">
                  <c:v>-162.44597858093081</c:v>
                </c:pt>
                <c:pt idx="14">
                  <c:v>178.61846328235151</c:v>
                </c:pt>
                <c:pt idx="15">
                  <c:v>748.79828788990756</c:v>
                </c:pt>
                <c:pt idx="16">
                  <c:v>969.52681834562395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'Port Shepstone'!$C$352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'Port Shepstone'!$A$353:$A$369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'Port Shepstone'!$C$353:$C$369</c:f>
              <c:numCache>
                <c:formatCode>#,##0.00</c:formatCode>
                <c:ptCount val="17"/>
                <c:pt idx="0">
                  <c:v>43.169030872457569</c:v>
                </c:pt>
                <c:pt idx="1">
                  <c:v>525.09599363015093</c:v>
                </c:pt>
                <c:pt idx="2">
                  <c:v>383.96574920534204</c:v>
                </c:pt>
                <c:pt idx="3">
                  <c:v>193.33510817573574</c:v>
                </c:pt>
                <c:pt idx="4">
                  <c:v>75.618465484917209</c:v>
                </c:pt>
                <c:pt idx="5">
                  <c:v>-47.151030787614445</c:v>
                </c:pt>
                <c:pt idx="6">
                  <c:v>-57.227118951070509</c:v>
                </c:pt>
                <c:pt idx="7">
                  <c:v>-36.608135264952395</c:v>
                </c:pt>
                <c:pt idx="8">
                  <c:v>156.00357662561862</c:v>
                </c:pt>
                <c:pt idx="9">
                  <c:v>-21.701455461034357</c:v>
                </c:pt>
                <c:pt idx="10">
                  <c:v>166.87654839683859</c:v>
                </c:pt>
                <c:pt idx="11">
                  <c:v>78.25368871717086</c:v>
                </c:pt>
                <c:pt idx="12">
                  <c:v>259.82598546067265</c:v>
                </c:pt>
                <c:pt idx="13">
                  <c:v>75.022231702563943</c:v>
                </c:pt>
                <c:pt idx="14">
                  <c:v>42.324913640953753</c:v>
                </c:pt>
                <c:pt idx="15">
                  <c:v>22.326853525343552</c:v>
                </c:pt>
                <c:pt idx="16">
                  <c:v>144.9741399155271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'Port Shepstone'!$D$352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Shepstone'!$A$353:$A$369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'Port Shepstone'!$D$353:$D$369</c:f>
              <c:numCache>
                <c:formatCode>#,##0</c:formatCode>
                <c:ptCount val="17"/>
                <c:pt idx="0">
                  <c:v>-654.79881908428774</c:v>
                </c:pt>
                <c:pt idx="1">
                  <c:v>-529.80709591428797</c:v>
                </c:pt>
                <c:pt idx="2">
                  <c:v>-255.92804967162587</c:v>
                </c:pt>
                <c:pt idx="3">
                  <c:v>-74.778183879578876</c:v>
                </c:pt>
                <c:pt idx="4">
                  <c:v>-40.698110346156682</c:v>
                </c:pt>
                <c:pt idx="5">
                  <c:v>285.57684959405981</c:v>
                </c:pt>
                <c:pt idx="6">
                  <c:v>307.21918683783616</c:v>
                </c:pt>
                <c:pt idx="7">
                  <c:v>-26.703210515872627</c:v>
                </c:pt>
                <c:pt idx="8">
                  <c:v>308.38165645751531</c:v>
                </c:pt>
                <c:pt idx="9">
                  <c:v>987.20691296395921</c:v>
                </c:pt>
                <c:pt idx="10">
                  <c:v>887.18146376285949</c:v>
                </c:pt>
                <c:pt idx="11">
                  <c:v>811.68544483302458</c:v>
                </c:pt>
                <c:pt idx="12">
                  <c:v>676.06386209158268</c:v>
                </c:pt>
                <c:pt idx="13">
                  <c:v>499.32868500259821</c:v>
                </c:pt>
                <c:pt idx="14">
                  <c:v>-8.9749293527234499</c:v>
                </c:pt>
                <c:pt idx="15">
                  <c:v>-395.65766876730231</c:v>
                </c:pt>
                <c:pt idx="16">
                  <c:v>-425.42457557000546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'Port Shepstone'!$E$352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Shepstone'!$A$353:$A$369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'Port Shepstone'!$E$353:$E$369</c:f>
              <c:numCache>
                <c:formatCode>#,##0</c:formatCode>
                <c:ptCount val="17"/>
                <c:pt idx="0">
                  <c:v>-489.48360653665441</c:v>
                </c:pt>
                <c:pt idx="1">
                  <c:v>1199.4658452028452</c:v>
                </c:pt>
                <c:pt idx="2">
                  <c:v>1828.9937915139708</c:v>
                </c:pt>
                <c:pt idx="3">
                  <c:v>1104.8964041778818</c:v>
                </c:pt>
                <c:pt idx="4">
                  <c:v>-71.111472796510498</c:v>
                </c:pt>
                <c:pt idx="5">
                  <c:v>13.419984837360971</c:v>
                </c:pt>
                <c:pt idx="6">
                  <c:v>551.95631182736543</c:v>
                </c:pt>
                <c:pt idx="7">
                  <c:v>580.99926552527904</c:v>
                </c:pt>
                <c:pt idx="8">
                  <c:v>1546.2713861993834</c:v>
                </c:pt>
                <c:pt idx="9">
                  <c:v>2576.0975059272678</c:v>
                </c:pt>
                <c:pt idx="10">
                  <c:v>2762.2064489336408</c:v>
                </c:pt>
                <c:pt idx="11">
                  <c:v>1984.4404182407889</c:v>
                </c:pt>
                <c:pt idx="12">
                  <c:v>1037.8203832747531</c:v>
                </c:pt>
                <c:pt idx="13">
                  <c:v>411.90493812423665</c:v>
                </c:pt>
                <c:pt idx="14">
                  <c:v>211.96844757057988</c:v>
                </c:pt>
                <c:pt idx="15">
                  <c:v>375.46747264794976</c:v>
                </c:pt>
                <c:pt idx="16">
                  <c:v>696.30741574577405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25728"/>
        <c:axId val="51227264"/>
      </c:lineChart>
      <c:catAx>
        <c:axId val="51225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227264"/>
        <c:crosses val="autoZero"/>
        <c:auto val="1"/>
        <c:lblAlgn val="ctr"/>
        <c:lblOffset val="100"/>
        <c:noMultiLvlLbl val="0"/>
      </c:catAx>
      <c:valAx>
        <c:axId val="5122726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225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58573928259207"/>
          <c:y val="0.15788203557888641"/>
          <c:w val="0.87683092738410073"/>
          <c:h val="0.75587807524060535"/>
        </c:manualLayout>
      </c:layout>
      <c:lineChart>
        <c:grouping val="standard"/>
        <c:varyColors val="0"/>
        <c:ser>
          <c:idx val="0"/>
          <c:order val="0"/>
          <c:tx>
            <c:strRef>
              <c:f>Ilembe!$B$327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Ilembe!$A$328:$A$345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Ilembe!$B$328:$B$345</c:f>
              <c:numCache>
                <c:formatCode>#,##0.00</c:formatCode>
                <c:ptCount val="18"/>
                <c:pt idx="0">
                  <c:v>0.96559503287455384</c:v>
                </c:pt>
                <c:pt idx="1">
                  <c:v>0.95831824607718885</c:v>
                </c:pt>
                <c:pt idx="2">
                  <c:v>0.94066729760873402</c:v>
                </c:pt>
                <c:pt idx="3">
                  <c:v>0.9218242420753483</c:v>
                </c:pt>
                <c:pt idx="4">
                  <c:v>0.90725069265273994</c:v>
                </c:pt>
                <c:pt idx="5">
                  <c:v>0.89002213842924938</c:v>
                </c:pt>
                <c:pt idx="6">
                  <c:v>0.88425011313148516</c:v>
                </c:pt>
                <c:pt idx="7">
                  <c:v>0.87647650559466939</c:v>
                </c:pt>
                <c:pt idx="8">
                  <c:v>0.88055636542095816</c:v>
                </c:pt>
                <c:pt idx="9">
                  <c:v>0.89153816333173042</c:v>
                </c:pt>
                <c:pt idx="10">
                  <c:v>0.89842841319862066</c:v>
                </c:pt>
                <c:pt idx="11">
                  <c:v>0.88804078547829157</c:v>
                </c:pt>
                <c:pt idx="12">
                  <c:v>0.8752228769193332</c:v>
                </c:pt>
                <c:pt idx="13">
                  <c:v>0.87362833443415711</c:v>
                </c:pt>
                <c:pt idx="14">
                  <c:v>0.88734429233818446</c:v>
                </c:pt>
                <c:pt idx="15">
                  <c:v>0.89554393732269</c:v>
                </c:pt>
                <c:pt idx="16">
                  <c:v>0.89135177845505098</c:v>
                </c:pt>
                <c:pt idx="17">
                  <c:v>0.88526012625835826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Ilembe!$C$327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Ilembe!$A$328:$A$345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Ilembe!$C$328:$C$345</c:f>
              <c:numCache>
                <c:formatCode>#,##0.00</c:formatCode>
                <c:ptCount val="18"/>
                <c:pt idx="0">
                  <c:v>0.11849075390917402</c:v>
                </c:pt>
                <c:pt idx="1">
                  <c:v>0.11835110594657142</c:v>
                </c:pt>
                <c:pt idx="2">
                  <c:v>0.11977155146171994</c:v>
                </c:pt>
                <c:pt idx="3">
                  <c:v>0.11907391193717452</c:v>
                </c:pt>
                <c:pt idx="4">
                  <c:v>0.11654309874342478</c:v>
                </c:pt>
                <c:pt idx="5">
                  <c:v>0.11339559297816944</c:v>
                </c:pt>
                <c:pt idx="6">
                  <c:v>0.11189235803853337</c:v>
                </c:pt>
                <c:pt idx="7">
                  <c:v>0.11074317704966549</c:v>
                </c:pt>
                <c:pt idx="8">
                  <c:v>0.11116788811876487</c:v>
                </c:pt>
                <c:pt idx="9">
                  <c:v>0.11344660463017381</c:v>
                </c:pt>
                <c:pt idx="10">
                  <c:v>0.11515955312912102</c:v>
                </c:pt>
                <c:pt idx="11">
                  <c:v>0.11403445553696326</c:v>
                </c:pt>
                <c:pt idx="12">
                  <c:v>0.11169886486717785</c:v>
                </c:pt>
                <c:pt idx="13">
                  <c:v>0.11134895070139963</c:v>
                </c:pt>
                <c:pt idx="14">
                  <c:v>0.11242644454094473</c:v>
                </c:pt>
                <c:pt idx="15">
                  <c:v>0.11326472195067912</c:v>
                </c:pt>
                <c:pt idx="16">
                  <c:v>0.11346617697847794</c:v>
                </c:pt>
                <c:pt idx="17">
                  <c:v>0.11374202460317716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Ilembe!$D$327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Ilembe!$A$328:$A$345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Ilembe!$D$328:$D$345</c:f>
              <c:numCache>
                <c:formatCode>#,##0.00</c:formatCode>
                <c:ptCount val="18"/>
                <c:pt idx="0">
                  <c:v>1.013302948061201</c:v>
                </c:pt>
                <c:pt idx="1">
                  <c:v>1.1219595509408777</c:v>
                </c:pt>
                <c:pt idx="2">
                  <c:v>1.1818251154623178</c:v>
                </c:pt>
                <c:pt idx="3">
                  <c:v>1.1644054177741838</c:v>
                </c:pt>
                <c:pt idx="4">
                  <c:v>1.1883169826829076</c:v>
                </c:pt>
                <c:pt idx="5">
                  <c:v>1.1762246470807192</c:v>
                </c:pt>
                <c:pt idx="6">
                  <c:v>1.0990899579026345</c:v>
                </c:pt>
                <c:pt idx="7">
                  <c:v>1.0516942164949832</c:v>
                </c:pt>
                <c:pt idx="8">
                  <c:v>1.0626699704320088</c:v>
                </c:pt>
                <c:pt idx="9">
                  <c:v>1.0703867608974338</c:v>
                </c:pt>
                <c:pt idx="10">
                  <c:v>1.1006857872697291</c:v>
                </c:pt>
                <c:pt idx="11">
                  <c:v>1.1339925344260988</c:v>
                </c:pt>
                <c:pt idx="12">
                  <c:v>1.1684543169100559</c:v>
                </c:pt>
                <c:pt idx="13">
                  <c:v>1.1707664245734268</c:v>
                </c:pt>
                <c:pt idx="14">
                  <c:v>1.1500252963032476</c:v>
                </c:pt>
                <c:pt idx="15">
                  <c:v>1.2022365317270309</c:v>
                </c:pt>
                <c:pt idx="16">
                  <c:v>1.3192456618468409</c:v>
                </c:pt>
                <c:pt idx="17">
                  <c:v>1.3537646819286351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Ilembe!$E$327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Ilembe!$A$328:$A$345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Ilembe!$E$328:$E$345</c:f>
              <c:numCache>
                <c:formatCode>#,##0.00</c:formatCode>
                <c:ptCount val="18"/>
                <c:pt idx="0">
                  <c:v>-0.10665434048681102</c:v>
                </c:pt>
                <c:pt idx="1">
                  <c:v>-0.1086163724891014</c:v>
                </c:pt>
                <c:pt idx="2">
                  <c:v>-8.9182957503854146E-2</c:v>
                </c:pt>
                <c:pt idx="3">
                  <c:v>-9.417012772028914E-2</c:v>
                </c:pt>
                <c:pt idx="4">
                  <c:v>-0.15424632771818894</c:v>
                </c:pt>
                <c:pt idx="5">
                  <c:v>-0.27252756726160093</c:v>
                </c:pt>
                <c:pt idx="6">
                  <c:v>-0.3350753315017268</c:v>
                </c:pt>
                <c:pt idx="7">
                  <c:v>-0.39010761239880448</c:v>
                </c:pt>
                <c:pt idx="8">
                  <c:v>-0.37074572389242871</c:v>
                </c:pt>
                <c:pt idx="9">
                  <c:v>-0.25705113235861105</c:v>
                </c:pt>
                <c:pt idx="10">
                  <c:v>-0.17097277033923741</c:v>
                </c:pt>
                <c:pt idx="11">
                  <c:v>-0.23552352573819813</c:v>
                </c:pt>
                <c:pt idx="12">
                  <c:v>-0.39518258133673778</c:v>
                </c:pt>
                <c:pt idx="13">
                  <c:v>-0.44180019790327091</c:v>
                </c:pt>
                <c:pt idx="14">
                  <c:v>-0.39716001324304512</c:v>
                </c:pt>
                <c:pt idx="15">
                  <c:v>-0.38074012352407521</c:v>
                </c:pt>
                <c:pt idx="16">
                  <c:v>-0.4011338001421112</c:v>
                </c:pt>
                <c:pt idx="17">
                  <c:v>-0.41007972288791128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610752"/>
        <c:axId val="51612288"/>
      </c:lineChart>
      <c:catAx>
        <c:axId val="51610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612288"/>
        <c:crosses val="autoZero"/>
        <c:auto val="1"/>
        <c:lblAlgn val="ctr"/>
        <c:lblOffset val="100"/>
        <c:noMultiLvlLbl val="0"/>
      </c:catAx>
      <c:valAx>
        <c:axId val="5161228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6107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2E-2"/>
          <c:w val="0.9259166666666665"/>
          <c:h val="0.1446700933216681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6"/>
        </c:manualLayout>
      </c:layout>
      <c:lineChart>
        <c:grouping val="standard"/>
        <c:varyColors val="0"/>
        <c:ser>
          <c:idx val="0"/>
          <c:order val="0"/>
          <c:tx>
            <c:strRef>
              <c:f>Ilembe!$B$347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Ilembe!$A$348:$A$364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Ilembe!$B$348:$B$364</c:f>
              <c:numCache>
                <c:formatCode>#,##0.00</c:formatCode>
                <c:ptCount val="17"/>
                <c:pt idx="0">
                  <c:v>219.0192806846062</c:v>
                </c:pt>
                <c:pt idx="1">
                  <c:v>2165.2177467459946</c:v>
                </c:pt>
                <c:pt idx="2">
                  <c:v>3062.5693500261082</c:v>
                </c:pt>
                <c:pt idx="3">
                  <c:v>1774.007107418357</c:v>
                </c:pt>
                <c:pt idx="4">
                  <c:v>-190.15352062529263</c:v>
                </c:pt>
                <c:pt idx="5">
                  <c:v>-402.54280534801444</c:v>
                </c:pt>
                <c:pt idx="6">
                  <c:v>540.95961999960855</c:v>
                </c:pt>
                <c:pt idx="7">
                  <c:v>1156.3480635160815</c:v>
                </c:pt>
                <c:pt idx="8">
                  <c:v>1944.8133841296662</c:v>
                </c:pt>
                <c:pt idx="9">
                  <c:v>2898.4962386634334</c:v>
                </c:pt>
                <c:pt idx="10">
                  <c:v>3078.083094350689</c:v>
                </c:pt>
                <c:pt idx="11">
                  <c:v>1973.6385375426194</c:v>
                </c:pt>
                <c:pt idx="12">
                  <c:v>183.16323614820675</c:v>
                </c:pt>
                <c:pt idx="13">
                  <c:v>-290.72021047524566</c:v>
                </c:pt>
                <c:pt idx="14">
                  <c:v>318.21071356592591</c:v>
                </c:pt>
                <c:pt idx="15">
                  <c:v>1327.7895416007077</c:v>
                </c:pt>
                <c:pt idx="16">
                  <c:v>1679.5420220816916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Ilembe!$C$347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Ilembe!$A$348:$A$364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Ilembe!$C$348:$C$364</c:f>
              <c:numCache>
                <c:formatCode>#,##0.00</c:formatCode>
                <c:ptCount val="17"/>
                <c:pt idx="0">
                  <c:v>-21.020549015331497</c:v>
                </c:pt>
                <c:pt idx="1">
                  <c:v>1081.5017009942076</c:v>
                </c:pt>
                <c:pt idx="2">
                  <c:v>786.99018648425363</c:v>
                </c:pt>
                <c:pt idx="3">
                  <c:v>262.38720638458932</c:v>
                </c:pt>
                <c:pt idx="4">
                  <c:v>126.55313055273594</c:v>
                </c:pt>
                <c:pt idx="5">
                  <c:v>-198.13521128810643</c:v>
                </c:pt>
                <c:pt idx="6">
                  <c:v>-416.32017147287058</c:v>
                </c:pt>
                <c:pt idx="7">
                  <c:v>-580.03579763615414</c:v>
                </c:pt>
                <c:pt idx="8">
                  <c:v>-362.52291334464667</c:v>
                </c:pt>
                <c:pt idx="9">
                  <c:v>-590.16240270865728</c:v>
                </c:pt>
                <c:pt idx="10">
                  <c:v>-179.23712061266718</c:v>
                </c:pt>
                <c:pt idx="11">
                  <c:v>-282.23967863950588</c:v>
                </c:pt>
                <c:pt idx="12">
                  <c:v>33.08281358127573</c:v>
                </c:pt>
                <c:pt idx="13">
                  <c:v>-271.38083550648525</c:v>
                </c:pt>
                <c:pt idx="14">
                  <c:v>-334.10425668135679</c:v>
                </c:pt>
                <c:pt idx="15">
                  <c:v>-338.4413788724703</c:v>
                </c:pt>
                <c:pt idx="16">
                  <c:v>78.557211694228229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Ilembe!$D$347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Ilembe!$A$348:$A$364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Ilembe!$D$348:$D$364</c:f>
              <c:numCache>
                <c:formatCode>#,##0</c:formatCode>
                <c:ptCount val="17"/>
                <c:pt idx="0">
                  <c:v>-937.11175599343005</c:v>
                </c:pt>
                <c:pt idx="1">
                  <c:v>-1020.2764752793551</c:v>
                </c:pt>
                <c:pt idx="2">
                  <c:v>-615.57590462006328</c:v>
                </c:pt>
                <c:pt idx="3">
                  <c:v>-215.27216009657667</c:v>
                </c:pt>
                <c:pt idx="4">
                  <c:v>-201.57330036731156</c:v>
                </c:pt>
                <c:pt idx="5">
                  <c:v>702.17039597592407</c:v>
                </c:pt>
                <c:pt idx="6">
                  <c:v>968.89862572771699</c:v>
                </c:pt>
                <c:pt idx="7">
                  <c:v>562.18107993304454</c:v>
                </c:pt>
                <c:pt idx="8">
                  <c:v>1267.4005368164028</c:v>
                </c:pt>
                <c:pt idx="9">
                  <c:v>2414.9410671315877</c:v>
                </c:pt>
                <c:pt idx="10">
                  <c:v>2127.6733317405451</c:v>
                </c:pt>
                <c:pt idx="11">
                  <c:v>1624.0894210846272</c:v>
                </c:pt>
                <c:pt idx="12">
                  <c:v>1335.9333071173367</c:v>
                </c:pt>
                <c:pt idx="13">
                  <c:v>947.53373062338062</c:v>
                </c:pt>
                <c:pt idx="14">
                  <c:v>33.46380620811766</c:v>
                </c:pt>
                <c:pt idx="15">
                  <c:v>404.81370074531162</c:v>
                </c:pt>
                <c:pt idx="16">
                  <c:v>629.84476994284785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Ilembe!$E$347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Ilembe!$A$348:$A$364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Ilembe!$E$348:$E$364</c:f>
              <c:numCache>
                <c:formatCode>#,##0</c:formatCode>
                <c:ptCount val="17"/>
                <c:pt idx="0">
                  <c:v>-739.11302432414959</c:v>
                </c:pt>
                <c:pt idx="1">
                  <c:v>2226.4429724608417</c:v>
                </c:pt>
                <c:pt idx="2">
                  <c:v>3233.9836318903035</c:v>
                </c:pt>
                <c:pt idx="3">
                  <c:v>1821.1221537063757</c:v>
                </c:pt>
                <c:pt idx="4">
                  <c:v>-265.17369043987128</c:v>
                </c:pt>
                <c:pt idx="5">
                  <c:v>101.49237933979748</c:v>
                </c:pt>
                <c:pt idx="6">
                  <c:v>1093.5380742544512</c:v>
                </c:pt>
                <c:pt idx="7">
                  <c:v>1138.493345812989</c:v>
                </c:pt>
                <c:pt idx="8">
                  <c:v>2849.6910076014028</c:v>
                </c:pt>
                <c:pt idx="9">
                  <c:v>4723.2749030863852</c:v>
                </c:pt>
                <c:pt idx="10">
                  <c:v>5026.5193054785632</c:v>
                </c:pt>
                <c:pt idx="11">
                  <c:v>3315.4882799877232</c:v>
                </c:pt>
                <c:pt idx="12">
                  <c:v>1552.1793568468274</c:v>
                </c:pt>
                <c:pt idx="13">
                  <c:v>385.43268464163702</c:v>
                </c:pt>
                <c:pt idx="14">
                  <c:v>17.570263092697132</c:v>
                </c:pt>
                <c:pt idx="15">
                  <c:v>1394.1618634735496</c:v>
                </c:pt>
                <c:pt idx="16">
                  <c:v>3782.1058671923238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655424"/>
        <c:axId val="51656960"/>
      </c:lineChart>
      <c:catAx>
        <c:axId val="51655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656960"/>
        <c:crosses val="autoZero"/>
        <c:auto val="1"/>
        <c:lblAlgn val="ctr"/>
        <c:lblOffset val="100"/>
        <c:noMultiLvlLbl val="0"/>
      </c:catAx>
      <c:valAx>
        <c:axId val="5165696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655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82174484324431041"/>
        </c:manualLayout>
      </c:layout>
      <c:lineChart>
        <c:grouping val="standard"/>
        <c:varyColors val="0"/>
        <c:ser>
          <c:idx val="1"/>
          <c:order val="0"/>
          <c:tx>
            <c:strRef>
              <c:f>'Comparitive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'Comparitive Analysis'!$A$2:$A$19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Analysis'!$B$2:$B$19</c:f>
              <c:numCache>
                <c:formatCode>#,##0.00</c:formatCode>
                <c:ptCount val="18"/>
                <c:pt idx="0">
                  <c:v>0.96385391239154261</c:v>
                </c:pt>
                <c:pt idx="1">
                  <c:v>0.95285226704216486</c:v>
                </c:pt>
                <c:pt idx="2">
                  <c:v>0.94231228202736084</c:v>
                </c:pt>
                <c:pt idx="3">
                  <c:v>0.93361444692575501</c:v>
                </c:pt>
                <c:pt idx="4">
                  <c:v>0.93203650676515737</c:v>
                </c:pt>
                <c:pt idx="5">
                  <c:v>0.93738355928653883</c:v>
                </c:pt>
                <c:pt idx="6">
                  <c:v>0.93921161720340962</c:v>
                </c:pt>
                <c:pt idx="7">
                  <c:v>0.92722456597511305</c:v>
                </c:pt>
                <c:pt idx="8">
                  <c:v>0.9214261246853801</c:v>
                </c:pt>
                <c:pt idx="9">
                  <c:v>0.92162636774401063</c:v>
                </c:pt>
                <c:pt idx="10">
                  <c:v>0.92116410583317687</c:v>
                </c:pt>
                <c:pt idx="11">
                  <c:v>0.911785328246701</c:v>
                </c:pt>
                <c:pt idx="12">
                  <c:v>0.90528657719953864</c:v>
                </c:pt>
                <c:pt idx="13">
                  <c:v>0.9059507602904654</c:v>
                </c:pt>
                <c:pt idx="14">
                  <c:v>0.91942870175053548</c:v>
                </c:pt>
                <c:pt idx="15">
                  <c:v>0.92850851451881389</c:v>
                </c:pt>
                <c:pt idx="16">
                  <c:v>0.91872333810732931</c:v>
                </c:pt>
                <c:pt idx="17">
                  <c:v>0.90833764915850757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'Comparitive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'Comparitive Analysis'!$A$2:$A$19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Analysis'!$C$2:$C$19</c:f>
              <c:numCache>
                <c:formatCode>#,##0.00</c:formatCode>
                <c:ptCount val="18"/>
                <c:pt idx="0">
                  <c:v>1.1326222411674696</c:v>
                </c:pt>
                <c:pt idx="1">
                  <c:v>1.1076812674701744</c:v>
                </c:pt>
                <c:pt idx="2">
                  <c:v>1.0921606150407079</c:v>
                </c:pt>
                <c:pt idx="3">
                  <c:v>1.0802532393084467</c:v>
                </c:pt>
                <c:pt idx="4">
                  <c:v>1.0668468600912275</c:v>
                </c:pt>
                <c:pt idx="5">
                  <c:v>1.0681076678759482</c:v>
                </c:pt>
                <c:pt idx="6">
                  <c:v>1.0666066949411244</c:v>
                </c:pt>
                <c:pt idx="7">
                  <c:v>1.0603532152318667</c:v>
                </c:pt>
                <c:pt idx="8">
                  <c:v>1.0718312071463574</c:v>
                </c:pt>
                <c:pt idx="9">
                  <c:v>1.0880994996939852</c:v>
                </c:pt>
                <c:pt idx="10">
                  <c:v>1.0788575722349671</c:v>
                </c:pt>
                <c:pt idx="11">
                  <c:v>1.0673777184814517</c:v>
                </c:pt>
                <c:pt idx="12">
                  <c:v>1.0825283344789232</c:v>
                </c:pt>
                <c:pt idx="13">
                  <c:v>1.1238507082422045</c:v>
                </c:pt>
                <c:pt idx="14">
                  <c:v>1.1739830456500109</c:v>
                </c:pt>
                <c:pt idx="15">
                  <c:v>1.2004173814753571</c:v>
                </c:pt>
                <c:pt idx="16">
                  <c:v>1.194845845869043</c:v>
                </c:pt>
                <c:pt idx="17">
                  <c:v>1.1820202591472393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'Comparitive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'Comparitive Analysis'!$A$2:$A$19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Analysis'!$D$2:$D$19</c:f>
              <c:numCache>
                <c:formatCode>#,##0.00</c:formatCode>
                <c:ptCount val="18"/>
                <c:pt idx="0">
                  <c:v>0.14015847862502384</c:v>
                </c:pt>
                <c:pt idx="1">
                  <c:v>0.1319144264869074</c:v>
                </c:pt>
                <c:pt idx="2">
                  <c:v>0.12700812380402077</c:v>
                </c:pt>
                <c:pt idx="3">
                  <c:v>0.12160337412439021</c:v>
                </c:pt>
                <c:pt idx="4">
                  <c:v>0.11668045635196618</c:v>
                </c:pt>
                <c:pt idx="5">
                  <c:v>0.11209859702575201</c:v>
                </c:pt>
                <c:pt idx="6">
                  <c:v>0.10776360935988996</c:v>
                </c:pt>
                <c:pt idx="7">
                  <c:v>0.10480773213603889</c:v>
                </c:pt>
                <c:pt idx="8">
                  <c:v>0.10337461364436543</c:v>
                </c:pt>
                <c:pt idx="9">
                  <c:v>0.10227328963127358</c:v>
                </c:pt>
                <c:pt idx="10">
                  <c:v>0.10095245839532417</c:v>
                </c:pt>
                <c:pt idx="11">
                  <c:v>0.1005849365521711</c:v>
                </c:pt>
                <c:pt idx="12">
                  <c:v>0.10328413734156847</c:v>
                </c:pt>
                <c:pt idx="13">
                  <c:v>0.10742431530885399</c:v>
                </c:pt>
                <c:pt idx="14">
                  <c:v>0.1118400053459907</c:v>
                </c:pt>
                <c:pt idx="15">
                  <c:v>0.11405089686373422</c:v>
                </c:pt>
                <c:pt idx="16">
                  <c:v>0.11326861366168978</c:v>
                </c:pt>
                <c:pt idx="17">
                  <c:v>0.11194051565155186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'Comparitive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'Comparitive Analysis'!$A$2:$A$19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Analysis'!$E$2:$E$19</c:f>
              <c:numCache>
                <c:formatCode>#,##0.00</c:formatCode>
                <c:ptCount val="18"/>
                <c:pt idx="0">
                  <c:v>0.71987488632117136</c:v>
                </c:pt>
                <c:pt idx="1">
                  <c:v>0.71761991293200822</c:v>
                </c:pt>
                <c:pt idx="2">
                  <c:v>0.71996754449609268</c:v>
                </c:pt>
                <c:pt idx="3">
                  <c:v>0.73695970318858384</c:v>
                </c:pt>
                <c:pt idx="4">
                  <c:v>0.75369293274323701</c:v>
                </c:pt>
                <c:pt idx="5">
                  <c:v>0.76938434026517066</c:v>
                </c:pt>
                <c:pt idx="6">
                  <c:v>0.7773860972178358</c:v>
                </c:pt>
                <c:pt idx="7">
                  <c:v>0.76991461486118618</c:v>
                </c:pt>
                <c:pt idx="8">
                  <c:v>0.74513110947392536</c:v>
                </c:pt>
                <c:pt idx="9">
                  <c:v>0.70763024323156309</c:v>
                </c:pt>
                <c:pt idx="10">
                  <c:v>0.68290656641410985</c:v>
                </c:pt>
                <c:pt idx="11">
                  <c:v>0.66583751181375017</c:v>
                </c:pt>
                <c:pt idx="12">
                  <c:v>0.66079639376150723</c:v>
                </c:pt>
                <c:pt idx="13">
                  <c:v>0.65848360305625286</c:v>
                </c:pt>
                <c:pt idx="14">
                  <c:v>0.66478077482675024</c:v>
                </c:pt>
                <c:pt idx="15">
                  <c:v>0.66527278034703929</c:v>
                </c:pt>
                <c:pt idx="16">
                  <c:v>0.66431862854575774</c:v>
                </c:pt>
                <c:pt idx="17">
                  <c:v>0.66121289180193088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'Comparitive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'Comparitive Analysis'!$A$2:$A$19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Analysis'!$F$2:$F$19</c:f>
              <c:numCache>
                <c:formatCode>#,##0.00</c:formatCode>
                <c:ptCount val="18"/>
                <c:pt idx="0">
                  <c:v>0.93564748581022195</c:v>
                </c:pt>
                <c:pt idx="1">
                  <c:v>0.92811434560616823</c:v>
                </c:pt>
                <c:pt idx="2">
                  <c:v>0.92098569032216027</c:v>
                </c:pt>
                <c:pt idx="3">
                  <c:v>0.90117476086729886</c:v>
                </c:pt>
                <c:pt idx="4">
                  <c:v>0.89959428240964889</c:v>
                </c:pt>
                <c:pt idx="5">
                  <c:v>0.90553600430949743</c:v>
                </c:pt>
                <c:pt idx="6">
                  <c:v>0.9024933294035945</c:v>
                </c:pt>
                <c:pt idx="7">
                  <c:v>0.88664222302294093</c:v>
                </c:pt>
                <c:pt idx="8">
                  <c:v>0.88729485156372567</c:v>
                </c:pt>
                <c:pt idx="9">
                  <c:v>0.91025300123057074</c:v>
                </c:pt>
                <c:pt idx="10">
                  <c:v>0.91082588639961903</c:v>
                </c:pt>
                <c:pt idx="11">
                  <c:v>0.88873634151076952</c:v>
                </c:pt>
                <c:pt idx="12">
                  <c:v>0.87024004786805509</c:v>
                </c:pt>
                <c:pt idx="13">
                  <c:v>0.86375089036152553</c:v>
                </c:pt>
                <c:pt idx="14">
                  <c:v>0.87883491712490303</c:v>
                </c:pt>
                <c:pt idx="15">
                  <c:v>0.89835159185566882</c:v>
                </c:pt>
                <c:pt idx="16">
                  <c:v>0.8811457450158181</c:v>
                </c:pt>
                <c:pt idx="17">
                  <c:v>0.86121882996251709</c:v>
                </c:pt>
              </c:numCache>
            </c:numRef>
          </c:val>
          <c:smooth val="0"/>
        </c:ser>
        <c:ser>
          <c:idx val="6"/>
          <c:order val="5"/>
          <c:tx>
            <c:strRef>
              <c:f>'Comparitive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'Comparitive Analysis'!$A$2:$A$19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Analysis'!$G$2:$G$19</c:f>
              <c:numCache>
                <c:formatCode>#,##0.00</c:formatCode>
                <c:ptCount val="18"/>
                <c:pt idx="0">
                  <c:v>0.95214527692678785</c:v>
                </c:pt>
                <c:pt idx="1">
                  <c:v>0.93735095272668245</c:v>
                </c:pt>
                <c:pt idx="2">
                  <c:v>0.92165551810606727</c:v>
                </c:pt>
                <c:pt idx="3">
                  <c:v>0.90587518677688217</c:v>
                </c:pt>
                <c:pt idx="4">
                  <c:v>0.89596655120973545</c:v>
                </c:pt>
                <c:pt idx="5">
                  <c:v>0.88875336871613142</c:v>
                </c:pt>
                <c:pt idx="6">
                  <c:v>0.88413117895542703</c:v>
                </c:pt>
                <c:pt idx="7">
                  <c:v>0.86351144736023178</c:v>
                </c:pt>
                <c:pt idx="8">
                  <c:v>0.85081809222951366</c:v>
                </c:pt>
                <c:pt idx="9">
                  <c:v>0.85060556297476075</c:v>
                </c:pt>
                <c:pt idx="10">
                  <c:v>0.84896344333254148</c:v>
                </c:pt>
                <c:pt idx="11">
                  <c:v>0.82587068503954697</c:v>
                </c:pt>
                <c:pt idx="12">
                  <c:v>0.8002222723615382</c:v>
                </c:pt>
                <c:pt idx="13">
                  <c:v>0.79229173119043184</c:v>
                </c:pt>
                <c:pt idx="14">
                  <c:v>0.8102174601154748</c:v>
                </c:pt>
                <c:pt idx="15">
                  <c:v>0.82520403085399474</c:v>
                </c:pt>
                <c:pt idx="16">
                  <c:v>0.81260912632566074</c:v>
                </c:pt>
                <c:pt idx="17">
                  <c:v>0.79372815240580563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18400"/>
        <c:axId val="51732480"/>
      </c:lineChart>
      <c:catAx>
        <c:axId val="517184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732480"/>
        <c:crosses val="autoZero"/>
        <c:auto val="1"/>
        <c:lblAlgn val="ctr"/>
        <c:lblOffset val="100"/>
        <c:noMultiLvlLbl val="0"/>
      </c:catAx>
      <c:valAx>
        <c:axId val="51732480"/>
        <c:scaling>
          <c:orientation val="minMax"/>
          <c:min val="0.65000000000000113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718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277"/>
          <c:y val="1.2275091380448617E-2"/>
          <c:w val="0.84374384236456113"/>
          <c:h val="0.16563386631885307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299" l="0.70000000000000062" r="0.70000000000000062" t="0.75000000000001299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82174484324431074"/>
        </c:manualLayout>
      </c:layout>
      <c:lineChart>
        <c:grouping val="standard"/>
        <c:varyColors val="0"/>
        <c:ser>
          <c:idx val="2"/>
          <c:order val="0"/>
          <c:tx>
            <c:strRef>
              <c:f>'Comparitive Analysis'!$B$21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'Comparitive Analysis'!$A$22:$A$39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Analysis'!$B$22:$B$39</c:f>
              <c:numCache>
                <c:formatCode>#,##0.00</c:formatCode>
                <c:ptCount val="18"/>
                <c:pt idx="0">
                  <c:v>0.11903323746321504</c:v>
                </c:pt>
                <c:pt idx="1">
                  <c:v>0.11893451827895259</c:v>
                </c:pt>
                <c:pt idx="2">
                  <c:v>0.11910283747329951</c:v>
                </c:pt>
                <c:pt idx="3">
                  <c:v>0.11862706637925108</c:v>
                </c:pt>
                <c:pt idx="4">
                  <c:v>0.11779873289660829</c:v>
                </c:pt>
                <c:pt idx="5">
                  <c:v>0.11709315634778979</c:v>
                </c:pt>
                <c:pt idx="6">
                  <c:v>0.11633160723375763</c:v>
                </c:pt>
                <c:pt idx="7">
                  <c:v>0.11532766184485747</c:v>
                </c:pt>
                <c:pt idx="8">
                  <c:v>0.11514565618811561</c:v>
                </c:pt>
                <c:pt idx="9">
                  <c:v>0.11642511387707155</c:v>
                </c:pt>
                <c:pt idx="10">
                  <c:v>0.11757659329303778</c:v>
                </c:pt>
                <c:pt idx="11">
                  <c:v>0.11696802379413714</c:v>
                </c:pt>
                <c:pt idx="12">
                  <c:v>0.11566327405883164</c:v>
                </c:pt>
                <c:pt idx="13">
                  <c:v>0.11562522693002225</c:v>
                </c:pt>
                <c:pt idx="14">
                  <c:v>0.11659492312248476</c:v>
                </c:pt>
                <c:pt idx="15">
                  <c:v>0.1175769070143237</c:v>
                </c:pt>
                <c:pt idx="16">
                  <c:v>0.11811565052163228</c:v>
                </c:pt>
                <c:pt idx="17">
                  <c:v>0.11845405499116422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'Comparitive Analysis'!$C$21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'Comparitive Analysis'!$A$22:$A$39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Analysis'!$C$22:$C$39</c:f>
              <c:numCache>
                <c:formatCode>#,##0.00</c:formatCode>
                <c:ptCount val="18"/>
                <c:pt idx="0">
                  <c:v>0.12463377521111561</c:v>
                </c:pt>
                <c:pt idx="1">
                  <c:v>0.12477570833736662</c:v>
                </c:pt>
                <c:pt idx="2">
                  <c:v>0.12489634915050557</c:v>
                </c:pt>
                <c:pt idx="3">
                  <c:v>0.12414890796919814</c:v>
                </c:pt>
                <c:pt idx="4">
                  <c:v>0.12343477262954325</c:v>
                </c:pt>
                <c:pt idx="5">
                  <c:v>0.12328737595665805</c:v>
                </c:pt>
                <c:pt idx="6">
                  <c:v>0.12249916100567873</c:v>
                </c:pt>
                <c:pt idx="7">
                  <c:v>0.1210178865597043</c:v>
                </c:pt>
                <c:pt idx="8">
                  <c:v>0.12005067695465743</c:v>
                </c:pt>
                <c:pt idx="9">
                  <c:v>0.12049847165510436</c:v>
                </c:pt>
                <c:pt idx="10">
                  <c:v>0.12116156018855305</c:v>
                </c:pt>
                <c:pt idx="11">
                  <c:v>0.12063376711145753</c:v>
                </c:pt>
                <c:pt idx="12">
                  <c:v>0.11946948110954603</c:v>
                </c:pt>
                <c:pt idx="13">
                  <c:v>0.11900312787934474</c:v>
                </c:pt>
                <c:pt idx="14">
                  <c:v>0.11909591675923187</c:v>
                </c:pt>
                <c:pt idx="15">
                  <c:v>0.11946760853751209</c:v>
                </c:pt>
                <c:pt idx="16">
                  <c:v>0.11962660765457156</c:v>
                </c:pt>
                <c:pt idx="17">
                  <c:v>0.11987594984011191</c:v>
                </c:pt>
              </c:numCache>
            </c:numRef>
          </c:val>
          <c:smooth val="0"/>
        </c:ser>
        <c:ser>
          <c:idx val="4"/>
          <c:order val="2"/>
          <c:tx>
            <c:strRef>
              <c:f>'Comparitive Analysis'!$D$21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'Comparitive Analysis'!$A$22:$A$39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Analysis'!$D$22:$D$39</c:f>
              <c:numCache>
                <c:formatCode>#,##0.00</c:formatCode>
                <c:ptCount val="18"/>
                <c:pt idx="0">
                  <c:v>1.3209935029707168E-2</c:v>
                </c:pt>
                <c:pt idx="1">
                  <c:v>1.2783167896355134E-2</c:v>
                </c:pt>
                <c:pt idx="2">
                  <c:v>1.2567928912141781E-2</c:v>
                </c:pt>
                <c:pt idx="3">
                  <c:v>1.2161823517472132E-2</c:v>
                </c:pt>
                <c:pt idx="4">
                  <c:v>1.1748091637257596E-2</c:v>
                </c:pt>
                <c:pt idx="5">
                  <c:v>1.127979524792668E-2</c:v>
                </c:pt>
                <c:pt idx="6">
                  <c:v>1.0869631072549296E-2</c:v>
                </c:pt>
                <c:pt idx="7">
                  <c:v>1.0672064467441789E-2</c:v>
                </c:pt>
                <c:pt idx="8">
                  <c:v>1.0523102196843314E-2</c:v>
                </c:pt>
                <c:pt idx="9">
                  <c:v>1.0420898960451544E-2</c:v>
                </c:pt>
                <c:pt idx="10">
                  <c:v>1.039873335437296E-2</c:v>
                </c:pt>
                <c:pt idx="11">
                  <c:v>1.0442079258413152E-2</c:v>
                </c:pt>
                <c:pt idx="12">
                  <c:v>1.0619237847273996E-2</c:v>
                </c:pt>
                <c:pt idx="13">
                  <c:v>1.0850293058042571E-2</c:v>
                </c:pt>
                <c:pt idx="14">
                  <c:v>1.1031515606763751E-2</c:v>
                </c:pt>
                <c:pt idx="15">
                  <c:v>1.1179154382377484E-2</c:v>
                </c:pt>
                <c:pt idx="16">
                  <c:v>1.1311566332877018E-2</c:v>
                </c:pt>
                <c:pt idx="17">
                  <c:v>1.142301644392431E-2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'Comparitive Analysis'!$F$21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'Comparitive Analysis'!$A$22:$A$39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Analysis'!$F$22:$F$39</c:f>
              <c:numCache>
                <c:formatCode>#,##0.00</c:formatCode>
                <c:ptCount val="18"/>
                <c:pt idx="0">
                  <c:v>0.121544044907204</c:v>
                </c:pt>
                <c:pt idx="1">
                  <c:v>0.12004386771410042</c:v>
                </c:pt>
                <c:pt idx="2">
                  <c:v>0.11982298998206178</c:v>
                </c:pt>
                <c:pt idx="3">
                  <c:v>0.11914651933118219</c:v>
                </c:pt>
                <c:pt idx="4">
                  <c:v>0.11802335681887571</c:v>
                </c:pt>
                <c:pt idx="5">
                  <c:v>0.11795237387198905</c:v>
                </c:pt>
                <c:pt idx="6">
                  <c:v>0.11838336633647922</c:v>
                </c:pt>
                <c:pt idx="7">
                  <c:v>0.1190681893664442</c:v>
                </c:pt>
                <c:pt idx="8">
                  <c:v>0.12053721967298518</c:v>
                </c:pt>
                <c:pt idx="9">
                  <c:v>0.12332750644251392</c:v>
                </c:pt>
                <c:pt idx="10">
                  <c:v>0.12584199312938596</c:v>
                </c:pt>
                <c:pt idx="11">
                  <c:v>0.12687856752230223</c:v>
                </c:pt>
                <c:pt idx="12">
                  <c:v>0.12754151890193743</c:v>
                </c:pt>
                <c:pt idx="13">
                  <c:v>0.1293640498722273</c:v>
                </c:pt>
                <c:pt idx="14">
                  <c:v>0.13231493692506013</c:v>
                </c:pt>
                <c:pt idx="15">
                  <c:v>0.13508065639813635</c:v>
                </c:pt>
                <c:pt idx="16">
                  <c:v>0.13725496091325831</c:v>
                </c:pt>
                <c:pt idx="17">
                  <c:v>0.13842235158939806</c:v>
                </c:pt>
              </c:numCache>
            </c:numRef>
          </c:val>
          <c:smooth val="0"/>
        </c:ser>
        <c:ser>
          <c:idx val="0"/>
          <c:order val="5"/>
          <c:tx>
            <c:strRef>
              <c:f>'Comparitive Analysis'!$G$21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'Comparitive Analysis'!$A$22:$A$39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Analysis'!$G$22:$G$39</c:f>
              <c:numCache>
                <c:formatCode>#,##0.00</c:formatCode>
                <c:ptCount val="18"/>
                <c:pt idx="0">
                  <c:v>0.10739987688585072</c:v>
                </c:pt>
                <c:pt idx="1">
                  <c:v>0.10679285626382397</c:v>
                </c:pt>
                <c:pt idx="2">
                  <c:v>0.10694229782250043</c:v>
                </c:pt>
                <c:pt idx="3">
                  <c:v>0.10585268308085666</c:v>
                </c:pt>
                <c:pt idx="4">
                  <c:v>0.10358275995393161</c:v>
                </c:pt>
                <c:pt idx="5">
                  <c:v>0.10093696830688999</c:v>
                </c:pt>
                <c:pt idx="6">
                  <c:v>9.9747136208732046E-2</c:v>
                </c:pt>
                <c:pt idx="7">
                  <c:v>9.9065056775449037E-2</c:v>
                </c:pt>
                <c:pt idx="8">
                  <c:v>9.9631465208345427E-2</c:v>
                </c:pt>
                <c:pt idx="9">
                  <c:v>0.1022403624558571</c:v>
                </c:pt>
                <c:pt idx="10">
                  <c:v>0.10449678048297549</c:v>
                </c:pt>
                <c:pt idx="11">
                  <c:v>0.10388093487648266</c:v>
                </c:pt>
                <c:pt idx="12">
                  <c:v>0.10243239863060848</c:v>
                </c:pt>
                <c:pt idx="13">
                  <c:v>0.1032025322364348</c:v>
                </c:pt>
                <c:pt idx="14">
                  <c:v>0.10530269020650634</c:v>
                </c:pt>
                <c:pt idx="15">
                  <c:v>0.1071040781995674</c:v>
                </c:pt>
                <c:pt idx="16">
                  <c:v>0.10844143343279498</c:v>
                </c:pt>
                <c:pt idx="17">
                  <c:v>0.10902187068408214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63648"/>
        <c:axId val="52365184"/>
      </c:lineChart>
      <c:lineChart>
        <c:grouping val="standard"/>
        <c:varyColors val="0"/>
        <c:ser>
          <c:idx val="1"/>
          <c:order val="3"/>
          <c:tx>
            <c:strRef>
              <c:f>'Comparitive Analysis'!$E$21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'Comparitive Analysis'!$A$22:$A$39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Analysis'!$E$22:$E$39</c:f>
              <c:numCache>
                <c:formatCode>#,##0.00</c:formatCode>
                <c:ptCount val="18"/>
                <c:pt idx="0">
                  <c:v>4.7325026648288562</c:v>
                </c:pt>
                <c:pt idx="1">
                  <c:v>4.4374247334315235</c:v>
                </c:pt>
                <c:pt idx="2">
                  <c:v>4.0898425214168643</c:v>
                </c:pt>
                <c:pt idx="3">
                  <c:v>3.7033279232283598</c:v>
                </c:pt>
                <c:pt idx="4">
                  <c:v>3.3964504728435756</c:v>
                </c:pt>
                <c:pt idx="5">
                  <c:v>3.1700454599726418</c:v>
                </c:pt>
                <c:pt idx="6">
                  <c:v>3.0580285517162507</c:v>
                </c:pt>
                <c:pt idx="7">
                  <c:v>3.0594932943299091</c:v>
                </c:pt>
                <c:pt idx="8">
                  <c:v>3.1978818116256349</c:v>
                </c:pt>
                <c:pt idx="9">
                  <c:v>3.4612073691616208</c:v>
                </c:pt>
                <c:pt idx="10">
                  <c:v>3.6590554355025953</c:v>
                </c:pt>
                <c:pt idx="11">
                  <c:v>3.8081449002023455</c:v>
                </c:pt>
                <c:pt idx="12">
                  <c:v>3.8963495936773072</c:v>
                </c:pt>
                <c:pt idx="13">
                  <c:v>3.9896863659981099</c:v>
                </c:pt>
                <c:pt idx="14">
                  <c:v>4.040954685081239</c:v>
                </c:pt>
                <c:pt idx="15">
                  <c:v>4.1580941661303337</c:v>
                </c:pt>
                <c:pt idx="16">
                  <c:v>4.1629450826144128</c:v>
                </c:pt>
                <c:pt idx="17">
                  <c:v>4.1894542703083948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76704"/>
        <c:axId val="52366720"/>
      </c:lineChart>
      <c:catAx>
        <c:axId val="5236364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365184"/>
        <c:crosses val="autoZero"/>
        <c:auto val="1"/>
        <c:lblAlgn val="ctr"/>
        <c:lblOffset val="100"/>
        <c:noMultiLvlLbl val="0"/>
      </c:catAx>
      <c:valAx>
        <c:axId val="52365184"/>
        <c:scaling>
          <c:orientation val="minMax"/>
          <c:min val="8.0000000000000043E-2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363648"/>
        <c:crosses val="autoZero"/>
        <c:crossBetween val="between"/>
      </c:valAx>
      <c:valAx>
        <c:axId val="52366720"/>
        <c:scaling>
          <c:orientation val="minMax"/>
        </c:scaling>
        <c:delete val="0"/>
        <c:axPos val="r"/>
        <c:numFmt formatCode="#,##0.00" sourceLinked="1"/>
        <c:majorTickMark val="out"/>
        <c:minorTickMark val="none"/>
        <c:tickLblPos val="nextTo"/>
        <c:crossAx val="52376704"/>
        <c:crosses val="max"/>
        <c:crossBetween val="between"/>
      </c:valAx>
      <c:catAx>
        <c:axId val="52376704"/>
        <c:scaling>
          <c:orientation val="minMax"/>
        </c:scaling>
        <c:delete val="1"/>
        <c:axPos val="b"/>
        <c:majorTickMark val="out"/>
        <c:minorTickMark val="none"/>
        <c:tickLblPos val="nextTo"/>
        <c:crossAx val="52366720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1190366721401228"/>
          <c:y val="1.2275091380448617E-2"/>
          <c:w val="0.84968809933241163"/>
          <c:h val="0.10950517688356683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321" l="0.70000000000000062" r="0.70000000000000062" t="0.7500000000000132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82174484324431096"/>
        </c:manualLayout>
      </c:layout>
      <c:lineChart>
        <c:grouping val="standard"/>
        <c:varyColors val="0"/>
        <c:ser>
          <c:idx val="3"/>
          <c:order val="0"/>
          <c:tx>
            <c:strRef>
              <c:f>'Comparitive Analysis'!$B$41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'Comparitive Analysis'!$A$42:$A$59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Analysis'!$B$42:$B$59</c:f>
              <c:numCache>
                <c:formatCode>#,##0.00</c:formatCode>
                <c:ptCount val="18"/>
                <c:pt idx="0">
                  <c:v>1.2755026471069801</c:v>
                </c:pt>
                <c:pt idx="1">
                  <c:v>1.3373037911658647</c:v>
                </c:pt>
                <c:pt idx="2">
                  <c:v>1.3093349893531259</c:v>
                </c:pt>
                <c:pt idx="3">
                  <c:v>1.2754679411700571</c:v>
                </c:pt>
                <c:pt idx="4">
                  <c:v>1.2862557691874485</c:v>
                </c:pt>
                <c:pt idx="5">
                  <c:v>1.3266514869663895</c:v>
                </c:pt>
                <c:pt idx="6">
                  <c:v>1.2394559631202113</c:v>
                </c:pt>
                <c:pt idx="7">
                  <c:v>1.2464241829307325</c:v>
                </c:pt>
                <c:pt idx="8">
                  <c:v>1.2000377857477014</c:v>
                </c:pt>
                <c:pt idx="9">
                  <c:v>1.1877538332811755</c:v>
                </c:pt>
                <c:pt idx="10">
                  <c:v>1.2107470131391389</c:v>
                </c:pt>
                <c:pt idx="11">
                  <c:v>1.2378455935394337</c:v>
                </c:pt>
                <c:pt idx="12">
                  <c:v>1.2724659093374311</c:v>
                </c:pt>
                <c:pt idx="13">
                  <c:v>1.2708325894515717</c:v>
                </c:pt>
                <c:pt idx="14">
                  <c:v>1.2493389567481539</c:v>
                </c:pt>
                <c:pt idx="15">
                  <c:v>1.2479584665506376</c:v>
                </c:pt>
                <c:pt idx="16">
                  <c:v>1.2683825704409504</c:v>
                </c:pt>
                <c:pt idx="17">
                  <c:v>1.2563915735996436</c:v>
                </c:pt>
              </c:numCache>
            </c:numRef>
          </c:val>
          <c:smooth val="0"/>
        </c:ser>
        <c:ser>
          <c:idx val="4"/>
          <c:order val="1"/>
          <c:tx>
            <c:strRef>
              <c:f>'Comparitive Analysis'!$C$41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'Comparitive Analysis'!$A$42:$A$59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Analysis'!$C$42:$C$59</c:f>
              <c:numCache>
                <c:formatCode>#,##0.00</c:formatCode>
                <c:ptCount val="18"/>
                <c:pt idx="0">
                  <c:v>1.265045862800662</c:v>
                </c:pt>
                <c:pt idx="1">
                  <c:v>1.464632132317955</c:v>
                </c:pt>
                <c:pt idx="2">
                  <c:v>1.3722773376957662</c:v>
                </c:pt>
                <c:pt idx="3">
                  <c:v>1.2230870091256185</c:v>
                </c:pt>
                <c:pt idx="4">
                  <c:v>1.1230724998816242</c:v>
                </c:pt>
                <c:pt idx="5">
                  <c:v>1.2109646735222386</c:v>
                </c:pt>
                <c:pt idx="6">
                  <c:v>1.1026188506049841</c:v>
                </c:pt>
                <c:pt idx="7">
                  <c:v>1.0695851005179209</c:v>
                </c:pt>
                <c:pt idx="8">
                  <c:v>1.0735557811732037</c:v>
                </c:pt>
                <c:pt idx="9">
                  <c:v>1.0994580346344855</c:v>
                </c:pt>
                <c:pt idx="10">
                  <c:v>1.1560002550992099</c:v>
                </c:pt>
                <c:pt idx="11">
                  <c:v>1.1941961665271201</c:v>
                </c:pt>
                <c:pt idx="12">
                  <c:v>1.2082075322410344</c:v>
                </c:pt>
                <c:pt idx="13">
                  <c:v>1.2266474326649861</c:v>
                </c:pt>
                <c:pt idx="14">
                  <c:v>1.1529106368746949</c:v>
                </c:pt>
                <c:pt idx="15">
                  <c:v>1.1491148790877599</c:v>
                </c:pt>
                <c:pt idx="16">
                  <c:v>1.1835912047518677</c:v>
                </c:pt>
                <c:pt idx="17">
                  <c:v>1.2099316293406621</c:v>
                </c:pt>
              </c:numCache>
            </c:numRef>
          </c:val>
          <c:smooth val="0"/>
        </c:ser>
        <c:ser>
          <c:idx val="5"/>
          <c:order val="2"/>
          <c:tx>
            <c:strRef>
              <c:f>'Comparitive Analysis'!$D$41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'Comparitive Analysis'!$A$42:$A$59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Analysis'!$D$42:$D$59</c:f>
              <c:numCache>
                <c:formatCode>#,##0.00</c:formatCode>
                <c:ptCount val="18"/>
                <c:pt idx="0">
                  <c:v>0.97516109723638023</c:v>
                </c:pt>
                <c:pt idx="1">
                  <c:v>1.0821881151435242</c:v>
                </c:pt>
                <c:pt idx="2">
                  <c:v>0.98571153563849889</c:v>
                </c:pt>
                <c:pt idx="3">
                  <c:v>0.88373928800090829</c:v>
                </c:pt>
                <c:pt idx="4">
                  <c:v>0.81886681471163902</c:v>
                </c:pt>
                <c:pt idx="5">
                  <c:v>0.92855455958268562</c:v>
                </c:pt>
                <c:pt idx="6">
                  <c:v>0.8912843300764125</c:v>
                </c:pt>
                <c:pt idx="7">
                  <c:v>0.83026106609830486</c:v>
                </c:pt>
                <c:pt idx="8">
                  <c:v>0.79121469112242482</c:v>
                </c:pt>
                <c:pt idx="9">
                  <c:v>0.79987118085397757</c:v>
                </c:pt>
                <c:pt idx="10">
                  <c:v>0.78642944388576652</c:v>
                </c:pt>
                <c:pt idx="11">
                  <c:v>0.76871927985673016</c:v>
                </c:pt>
                <c:pt idx="12">
                  <c:v>0.75134377499520832</c:v>
                </c:pt>
                <c:pt idx="13">
                  <c:v>0.81617277586156989</c:v>
                </c:pt>
                <c:pt idx="14">
                  <c:v>0.81868951673916812</c:v>
                </c:pt>
                <c:pt idx="15">
                  <c:v>0.80051632643900561</c:v>
                </c:pt>
                <c:pt idx="16">
                  <c:v>0.81046193224646301</c:v>
                </c:pt>
                <c:pt idx="17">
                  <c:v>0.83038412958661789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'Comparitive Analysis'!$E$41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'Comparitive Analysis'!$A$42:$A$59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Analysis'!$E$42:$E$59</c:f>
              <c:numCache>
                <c:formatCode>#,##0.00</c:formatCode>
                <c:ptCount val="18"/>
                <c:pt idx="0">
                  <c:v>1.4513955416816131</c:v>
                </c:pt>
                <c:pt idx="1">
                  <c:v>1.5102051294764636</c:v>
                </c:pt>
                <c:pt idx="2">
                  <c:v>1.4698354822941933</c:v>
                </c:pt>
                <c:pt idx="3">
                  <c:v>1.3923946799631084</c:v>
                </c:pt>
                <c:pt idx="4">
                  <c:v>1.3264867888368739</c:v>
                </c:pt>
                <c:pt idx="5">
                  <c:v>1.2378936457465675</c:v>
                </c:pt>
                <c:pt idx="6">
                  <c:v>1.1127344026825734</c:v>
                </c:pt>
                <c:pt idx="7">
                  <c:v>1.069660778577447</c:v>
                </c:pt>
                <c:pt idx="8">
                  <c:v>1.0058596785898251</c:v>
                </c:pt>
                <c:pt idx="9">
                  <c:v>0.99890809688017179</c:v>
                </c:pt>
                <c:pt idx="10">
                  <c:v>1.0730345664074501</c:v>
                </c:pt>
                <c:pt idx="11">
                  <c:v>1.1267570286571282</c:v>
                </c:pt>
                <c:pt idx="12">
                  <c:v>1.1699821861586794</c:v>
                </c:pt>
                <c:pt idx="13">
                  <c:v>1.1605555027142056</c:v>
                </c:pt>
                <c:pt idx="14">
                  <c:v>1.1867935681761153</c:v>
                </c:pt>
                <c:pt idx="15">
                  <c:v>1.1961555283895173</c:v>
                </c:pt>
                <c:pt idx="16">
                  <c:v>1.2072411821818725</c:v>
                </c:pt>
                <c:pt idx="17">
                  <c:v>1.1639898810691272</c:v>
                </c:pt>
              </c:numCache>
            </c:numRef>
          </c:val>
          <c:smooth val="0"/>
        </c:ser>
        <c:ser>
          <c:idx val="0"/>
          <c:order val="4"/>
          <c:tx>
            <c:strRef>
              <c:f>'Comparitive Analysis'!$F$41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'Comparitive Analysis'!$A$42:$A$59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Analysis'!$F$42:$F$59</c:f>
              <c:numCache>
                <c:formatCode>#,##0.00</c:formatCode>
                <c:ptCount val="18"/>
                <c:pt idx="0">
                  <c:v>0.90813551592851338</c:v>
                </c:pt>
                <c:pt idx="1">
                  <c:v>0.89895162155203379</c:v>
                </c:pt>
                <c:pt idx="2">
                  <c:v>0.91746031598297584</c:v>
                </c:pt>
                <c:pt idx="3">
                  <c:v>0.88594096833975833</c:v>
                </c:pt>
                <c:pt idx="4">
                  <c:v>0.89413302473734135</c:v>
                </c:pt>
                <c:pt idx="5">
                  <c:v>0.91853845316034266</c:v>
                </c:pt>
                <c:pt idx="6">
                  <c:v>0.90005096203260537</c:v>
                </c:pt>
                <c:pt idx="7">
                  <c:v>0.92947143724443804</c:v>
                </c:pt>
                <c:pt idx="8">
                  <c:v>1.0004462188048417</c:v>
                </c:pt>
                <c:pt idx="9">
                  <c:v>0.9965970127165833</c:v>
                </c:pt>
                <c:pt idx="10">
                  <c:v>1.0145930203299689</c:v>
                </c:pt>
                <c:pt idx="11">
                  <c:v>1.0042806269500686</c:v>
                </c:pt>
                <c:pt idx="12">
                  <c:v>1.0426540248493481</c:v>
                </c:pt>
                <c:pt idx="13">
                  <c:v>1.021172335778358</c:v>
                </c:pt>
                <c:pt idx="14">
                  <c:v>0.99205830439886933</c:v>
                </c:pt>
                <c:pt idx="15">
                  <c:v>1.0027136109819987</c:v>
                </c:pt>
                <c:pt idx="16">
                  <c:v>1.0455238598547691</c:v>
                </c:pt>
                <c:pt idx="17">
                  <c:v>1.0609021027348668</c:v>
                </c:pt>
              </c:numCache>
            </c:numRef>
          </c:val>
          <c:smooth val="0"/>
        </c:ser>
        <c:ser>
          <c:idx val="1"/>
          <c:order val="5"/>
          <c:tx>
            <c:strRef>
              <c:f>'Comparitive Analysis'!$G$41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'Comparitive Analysis'!$A$42:$A$59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Analysis'!$G$42:$G$59</c:f>
              <c:numCache>
                <c:formatCode>#,##0.00</c:formatCode>
                <c:ptCount val="18"/>
                <c:pt idx="0">
                  <c:v>1.0943062254559408</c:v>
                </c:pt>
                <c:pt idx="1">
                  <c:v>1.401725089455788</c:v>
                </c:pt>
                <c:pt idx="2">
                  <c:v>1.4105052012945027</c:v>
                </c:pt>
                <c:pt idx="3">
                  <c:v>1.2046801069510285</c:v>
                </c:pt>
                <c:pt idx="4">
                  <c:v>0.97255558685468202</c:v>
                </c:pt>
                <c:pt idx="5">
                  <c:v>1.0003876349503431</c:v>
                </c:pt>
                <c:pt idx="6">
                  <c:v>0.85267703702778297</c:v>
                </c:pt>
                <c:pt idx="7">
                  <c:v>0.8517352618772992</c:v>
                </c:pt>
                <c:pt idx="8">
                  <c:v>0.87852370483587916</c:v>
                </c:pt>
                <c:pt idx="9">
                  <c:v>0.89988243490604214</c:v>
                </c:pt>
                <c:pt idx="10">
                  <c:v>0.93503131327876199</c:v>
                </c:pt>
                <c:pt idx="11">
                  <c:v>0.97064292077184811</c:v>
                </c:pt>
                <c:pt idx="12">
                  <c:v>0.98512505304807341</c:v>
                </c:pt>
                <c:pt idx="13">
                  <c:v>0.95171235504759999</c:v>
                </c:pt>
                <c:pt idx="14">
                  <c:v>0.90063174942932145</c:v>
                </c:pt>
                <c:pt idx="15">
                  <c:v>0.9300414634714218</c:v>
                </c:pt>
                <c:pt idx="16">
                  <c:v>1.0075524703069927</c:v>
                </c:pt>
                <c:pt idx="17">
                  <c:v>1.0328085632650248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29568"/>
        <c:axId val="52431104"/>
      </c:lineChart>
      <c:catAx>
        <c:axId val="5242956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431104"/>
        <c:crosses val="autoZero"/>
        <c:auto val="1"/>
        <c:lblAlgn val="ctr"/>
        <c:lblOffset val="100"/>
        <c:noMultiLvlLbl val="0"/>
      </c:catAx>
      <c:valAx>
        <c:axId val="52431104"/>
        <c:scaling>
          <c:orientation val="minMax"/>
          <c:min val="0.70000000000000007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4295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285"/>
          <c:y val="1.2275091380448617E-2"/>
          <c:w val="0.86063500683104865"/>
          <c:h val="0.11552973354059012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343" l="0.70000000000000062" r="0.70000000000000062" t="0.75000000000001343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82174484324431141"/>
        </c:manualLayout>
      </c:layout>
      <c:lineChart>
        <c:grouping val="standard"/>
        <c:varyColors val="0"/>
        <c:ser>
          <c:idx val="3"/>
          <c:order val="0"/>
          <c:tx>
            <c:strRef>
              <c:f>'Comparitive Analysis'!$B$61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'Comparitive Analysis'!$A$62:$A$79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Analysis'!$B$62:$B$79</c:f>
              <c:numCache>
                <c:formatCode>#,##0</c:formatCode>
                <c:ptCount val="18"/>
                <c:pt idx="0">
                  <c:v>484.66847781348247</c:v>
                </c:pt>
                <c:pt idx="1">
                  <c:v>581.57563660090432</c:v>
                </c:pt>
                <c:pt idx="2">
                  <c:v>971.31740781255701</c:v>
                </c:pt>
                <c:pt idx="3">
                  <c:v>735.34481587152686</c:v>
                </c:pt>
                <c:pt idx="4">
                  <c:v>-43.821198504315461</c:v>
                </c:pt>
                <c:pt idx="5">
                  <c:v>-671.62838120468302</c:v>
                </c:pt>
                <c:pt idx="6">
                  <c:v>-1443.8921179298948</c:v>
                </c:pt>
                <c:pt idx="7">
                  <c:v>-2766.2917598247345</c:v>
                </c:pt>
                <c:pt idx="8">
                  <c:v>-3200.4308033073444</c:v>
                </c:pt>
                <c:pt idx="9">
                  <c:v>-1737.2463714186981</c:v>
                </c:pt>
                <c:pt idx="10">
                  <c:v>-351.226267680717</c:v>
                </c:pt>
                <c:pt idx="11">
                  <c:v>-925.29584589139552</c:v>
                </c:pt>
                <c:pt idx="12">
                  <c:v>-2677.6927775380373</c:v>
                </c:pt>
                <c:pt idx="13">
                  <c:v>-3034.2912903342749</c:v>
                </c:pt>
                <c:pt idx="14">
                  <c:v>-2379.2681270588009</c:v>
                </c:pt>
                <c:pt idx="15">
                  <c:v>-2103.3476639854457</c:v>
                </c:pt>
                <c:pt idx="16">
                  <c:v>-2478.6917900239159</c:v>
                </c:pt>
                <c:pt idx="17">
                  <c:v>-2696.9926051910352</c:v>
                </c:pt>
              </c:numCache>
            </c:numRef>
          </c:val>
          <c:smooth val="0"/>
        </c:ser>
        <c:ser>
          <c:idx val="4"/>
          <c:order val="1"/>
          <c:tx>
            <c:strRef>
              <c:f>'Comparitive Analysis'!$C$61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'Comparitive Analysis'!$A$62:$A$79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Analysis'!$C$62:$C$79</c:f>
              <c:numCache>
                <c:formatCode>#,##0</c:formatCode>
                <c:ptCount val="18"/>
                <c:pt idx="0">
                  <c:v>2200.4959768438894</c:v>
                </c:pt>
                <c:pt idx="1">
                  <c:v>2261.419946462102</c:v>
                </c:pt>
                <c:pt idx="2">
                  <c:v>2478.8310456554627</c:v>
                </c:pt>
                <c:pt idx="3">
                  <c:v>2429.076406044489</c:v>
                </c:pt>
                <c:pt idx="4">
                  <c:v>2199.7038001108094</c:v>
                </c:pt>
                <c:pt idx="5">
                  <c:v>2271.5357457155092</c:v>
                </c:pt>
                <c:pt idx="6">
                  <c:v>1955.8153021055384</c:v>
                </c:pt>
                <c:pt idx="7">
                  <c:v>1240.7961015062913</c:v>
                </c:pt>
                <c:pt idx="8">
                  <c:v>754.39747033147387</c:v>
                </c:pt>
                <c:pt idx="9">
                  <c:v>1180.0509482339864</c:v>
                </c:pt>
                <c:pt idx="10">
                  <c:v>1739.5376591508159</c:v>
                </c:pt>
                <c:pt idx="11">
                  <c:v>1669.5437220203846</c:v>
                </c:pt>
                <c:pt idx="12">
                  <c:v>1087.2789447834666</c:v>
                </c:pt>
                <c:pt idx="13">
                  <c:v>835.86484869488538</c:v>
                </c:pt>
                <c:pt idx="14">
                  <c:v>801.29782431416891</c:v>
                </c:pt>
                <c:pt idx="15">
                  <c:v>724.34431148238059</c:v>
                </c:pt>
                <c:pt idx="16">
                  <c:v>463.25332088874791</c:v>
                </c:pt>
                <c:pt idx="17">
                  <c:v>426.49887287981659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'Comparitive Analysis'!$E$61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'Comparitive Analysis'!$A$62:$A$79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Analysis'!$E$62:$E$79</c:f>
              <c:numCache>
                <c:formatCode>#,##0</c:formatCode>
                <c:ptCount val="18"/>
                <c:pt idx="0">
                  <c:v>14578.741507585646</c:v>
                </c:pt>
                <c:pt idx="1">
                  <c:v>14918.247937703176</c:v>
                </c:pt>
                <c:pt idx="2">
                  <c:v>15681.68844791268</c:v>
                </c:pt>
                <c:pt idx="3">
                  <c:v>16744.115232754342</c:v>
                </c:pt>
                <c:pt idx="4">
                  <c:v>17440.343806754616</c:v>
                </c:pt>
                <c:pt idx="5">
                  <c:v>17588.267306023212</c:v>
                </c:pt>
                <c:pt idx="6">
                  <c:v>17546.666037373569</c:v>
                </c:pt>
                <c:pt idx="7">
                  <c:v>17764.418199931006</c:v>
                </c:pt>
                <c:pt idx="8">
                  <c:v>18520.174669262298</c:v>
                </c:pt>
                <c:pt idx="9">
                  <c:v>20166.513238874897</c:v>
                </c:pt>
                <c:pt idx="10">
                  <c:v>21983.654869925831</c:v>
                </c:pt>
                <c:pt idx="11">
                  <c:v>23610.492017121818</c:v>
                </c:pt>
                <c:pt idx="12">
                  <c:v>24076.439467329215</c:v>
                </c:pt>
                <c:pt idx="13">
                  <c:v>23736.456701936633</c:v>
                </c:pt>
                <c:pt idx="14">
                  <c:v>22855.37632012699</c:v>
                </c:pt>
                <c:pt idx="15">
                  <c:v>22142.080735762345</c:v>
                </c:pt>
                <c:pt idx="16">
                  <c:v>21945.399750772824</c:v>
                </c:pt>
                <c:pt idx="17">
                  <c:v>22119.642662804788</c:v>
                </c:pt>
              </c:numCache>
            </c:numRef>
          </c:val>
          <c:smooth val="0"/>
        </c:ser>
        <c:ser>
          <c:idx val="0"/>
          <c:order val="4"/>
          <c:tx>
            <c:strRef>
              <c:f>'Comparitive Analysis'!$F$61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'Comparitive Analysis'!$A$62:$A$79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Analysis'!$F$62:$F$79</c:f>
              <c:numCache>
                <c:formatCode>#,##0</c:formatCode>
                <c:ptCount val="18"/>
                <c:pt idx="0">
                  <c:v>-73.866754159740623</c:v>
                </c:pt>
                <c:pt idx="1">
                  <c:v>-70.245347384234975</c:v>
                </c:pt>
                <c:pt idx="2">
                  <c:v>-62.563803468109981</c:v>
                </c:pt>
                <c:pt idx="3">
                  <c:v>-89.3423813684999</c:v>
                </c:pt>
                <c:pt idx="4">
                  <c:v>-123.30998179626158</c:v>
                </c:pt>
                <c:pt idx="5">
                  <c:v>-122.7870023322577</c:v>
                </c:pt>
                <c:pt idx="6">
                  <c:v>-118.24932934010445</c:v>
                </c:pt>
                <c:pt idx="7">
                  <c:v>-125.05262119337097</c:v>
                </c:pt>
                <c:pt idx="8">
                  <c:v>-100.06287460920561</c:v>
                </c:pt>
                <c:pt idx="9">
                  <c:v>-18.097903476994766</c:v>
                </c:pt>
                <c:pt idx="10">
                  <c:v>56.122234348772608</c:v>
                </c:pt>
                <c:pt idx="11">
                  <c:v>79.560808231958418</c:v>
                </c:pt>
                <c:pt idx="12">
                  <c:v>78.912363441139959</c:v>
                </c:pt>
                <c:pt idx="13">
                  <c:v>100.21870611730385</c:v>
                </c:pt>
                <c:pt idx="14">
                  <c:v>134.79644194886552</c:v>
                </c:pt>
                <c:pt idx="15">
                  <c:v>151.67561017732422</c:v>
                </c:pt>
                <c:pt idx="16">
                  <c:v>143.86287774607081</c:v>
                </c:pt>
                <c:pt idx="17">
                  <c:v>137.41911876527331</c:v>
                </c:pt>
              </c:numCache>
            </c:numRef>
          </c:val>
          <c:smooth val="0"/>
        </c:ser>
        <c:ser>
          <c:idx val="1"/>
          <c:order val="5"/>
          <c:tx>
            <c:strRef>
              <c:f>'Comparitive Analysis'!$G$61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'Comparitive Analysis'!$A$62:$A$79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Analysis'!$G$62:$G$79</c:f>
              <c:numCache>
                <c:formatCode>#,##0</c:formatCode>
                <c:ptCount val="18"/>
                <c:pt idx="0">
                  <c:v>-264.49231429159056</c:v>
                </c:pt>
                <c:pt idx="1">
                  <c:v>-274.02553356141715</c:v>
                </c:pt>
                <c:pt idx="2">
                  <c:v>-282.40070227126569</c:v>
                </c:pt>
                <c:pt idx="3">
                  <c:v>-328.11226062864688</c:v>
                </c:pt>
                <c:pt idx="4">
                  <c:v>-404.47445203944557</c:v>
                </c:pt>
                <c:pt idx="5">
                  <c:v>-488.24986808116017</c:v>
                </c:pt>
                <c:pt idx="6">
                  <c:v>-537.28885105839356</c:v>
                </c:pt>
                <c:pt idx="7">
                  <c:v>-593.95348883713575</c:v>
                </c:pt>
                <c:pt idx="8">
                  <c:v>-606.41417859920796</c:v>
                </c:pt>
                <c:pt idx="9">
                  <c:v>-551.64711612968995</c:v>
                </c:pt>
                <c:pt idx="10">
                  <c:v>-518.87140497138716</c:v>
                </c:pt>
                <c:pt idx="11">
                  <c:v>-589.16144157165104</c:v>
                </c:pt>
                <c:pt idx="12">
                  <c:v>-689.94734179433124</c:v>
                </c:pt>
                <c:pt idx="13">
                  <c:v>-687.23882707956864</c:v>
                </c:pt>
                <c:pt idx="14">
                  <c:v>-627.64165420238749</c:v>
                </c:pt>
                <c:pt idx="15">
                  <c:v>-596.35818549227088</c:v>
                </c:pt>
                <c:pt idx="16">
                  <c:v>-594.07910018384484</c:v>
                </c:pt>
                <c:pt idx="17">
                  <c:v>-611.92949928480039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72832"/>
        <c:axId val="52486912"/>
      </c:lineChart>
      <c:lineChart>
        <c:grouping val="standard"/>
        <c:varyColors val="0"/>
        <c:ser>
          <c:idx val="5"/>
          <c:order val="2"/>
          <c:tx>
            <c:strRef>
              <c:f>'Comparitive Analysis'!$D$61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'Comparitive Analysis'!$A$62:$A$79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Analysis'!$D$62:$D$79</c:f>
              <c:numCache>
                <c:formatCode>#,##0</c:formatCode>
                <c:ptCount val="18"/>
                <c:pt idx="0">
                  <c:v>-82205.763415633788</c:v>
                </c:pt>
                <c:pt idx="1">
                  <c:v>-83667.080550045168</c:v>
                </c:pt>
                <c:pt idx="2">
                  <c:v>-88010.970138958379</c:v>
                </c:pt>
                <c:pt idx="3">
                  <c:v>-95863.855292440523</c:v>
                </c:pt>
                <c:pt idx="4">
                  <c:v>-101807.65804149235</c:v>
                </c:pt>
                <c:pt idx="5">
                  <c:v>-104464.60243504698</c:v>
                </c:pt>
                <c:pt idx="6">
                  <c:v>-105238.41583543923</c:v>
                </c:pt>
                <c:pt idx="7">
                  <c:v>-105862.30196817768</c:v>
                </c:pt>
                <c:pt idx="8">
                  <c:v>-106932.97034261597</c:v>
                </c:pt>
                <c:pt idx="9">
                  <c:v>-110205.65322901857</c:v>
                </c:pt>
                <c:pt idx="10">
                  <c:v>-115671.82041534228</c:v>
                </c:pt>
                <c:pt idx="11">
                  <c:v>-121240.4296860631</c:v>
                </c:pt>
                <c:pt idx="12">
                  <c:v>-123145.63729705069</c:v>
                </c:pt>
                <c:pt idx="13">
                  <c:v>-121234.2347587485</c:v>
                </c:pt>
                <c:pt idx="14">
                  <c:v>-118049.47282581334</c:v>
                </c:pt>
                <c:pt idx="15">
                  <c:v>-114927.92994220083</c:v>
                </c:pt>
                <c:pt idx="16">
                  <c:v>-114120.51674213144</c:v>
                </c:pt>
                <c:pt idx="17">
                  <c:v>-114744.40682140857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90240"/>
        <c:axId val="52488448"/>
      </c:lineChart>
      <c:catAx>
        <c:axId val="524728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486912"/>
        <c:crosses val="autoZero"/>
        <c:auto val="1"/>
        <c:lblAlgn val="ctr"/>
        <c:lblOffset val="100"/>
        <c:noMultiLvlLbl val="0"/>
      </c:catAx>
      <c:valAx>
        <c:axId val="5248691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472832"/>
        <c:crosses val="autoZero"/>
        <c:crossBetween val="between"/>
      </c:valAx>
      <c:valAx>
        <c:axId val="52488448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crossAx val="52490240"/>
        <c:crosses val="max"/>
        <c:crossBetween val="between"/>
      </c:valAx>
      <c:catAx>
        <c:axId val="52490240"/>
        <c:scaling>
          <c:orientation val="minMax"/>
        </c:scaling>
        <c:delete val="1"/>
        <c:axPos val="b"/>
        <c:majorTickMark val="out"/>
        <c:minorTickMark val="none"/>
        <c:tickLblPos val="nextTo"/>
        <c:crossAx val="52488448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11903667214012291"/>
          <c:y val="1.2275091380448617E-2"/>
          <c:w val="0.86063500683104865"/>
          <c:h val="0.11552973354059012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366" l="0.70000000000000062" r="0.70000000000000062" t="0.75000000000001366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543"/>
          <c:h val="0.8339680539932508"/>
        </c:manualLayout>
      </c:layout>
      <c:lineChart>
        <c:grouping val="standard"/>
        <c:varyColors val="0"/>
        <c:ser>
          <c:idx val="0"/>
          <c:order val="0"/>
          <c:tx>
            <c:strRef>
              <c:f>'Sector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Analysis'!$A$3:$A$20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Analysis'!$B$3:$B$20</c:f>
              <c:numCache>
                <c:formatCode>#,##0.00</c:formatCode>
                <c:ptCount val="18"/>
                <c:pt idx="0">
                  <c:v>0.84963401605507138</c:v>
                </c:pt>
                <c:pt idx="1">
                  <c:v>0.92994999431478154</c:v>
                </c:pt>
                <c:pt idx="2">
                  <c:v>1.0457427046846282</c:v>
                </c:pt>
                <c:pt idx="3">
                  <c:v>1.050575307731892</c:v>
                </c:pt>
                <c:pt idx="4">
                  <c:v>0.98422652582499337</c:v>
                </c:pt>
                <c:pt idx="5">
                  <c:v>0.93516209277931295</c:v>
                </c:pt>
                <c:pt idx="6">
                  <c:v>0.9289140058481431</c:v>
                </c:pt>
                <c:pt idx="7">
                  <c:v>0.91830695222456715</c:v>
                </c:pt>
                <c:pt idx="8">
                  <c:v>0.88660509951694721</c:v>
                </c:pt>
                <c:pt idx="9">
                  <c:v>0.86418098199857796</c:v>
                </c:pt>
                <c:pt idx="10">
                  <c:v>0.88039518583455223</c:v>
                </c:pt>
                <c:pt idx="11">
                  <c:v>0.95685091342051209</c:v>
                </c:pt>
                <c:pt idx="12">
                  <c:v>1.0311242400844542</c:v>
                </c:pt>
                <c:pt idx="13">
                  <c:v>1.0350894568729563</c:v>
                </c:pt>
                <c:pt idx="14">
                  <c:v>1.0027952415691166</c:v>
                </c:pt>
                <c:pt idx="15">
                  <c:v>0.93177689085867133</c:v>
                </c:pt>
                <c:pt idx="16">
                  <c:v>0.85155378974399387</c:v>
                </c:pt>
                <c:pt idx="17">
                  <c:v>0.80522265450826092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'Sector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Analysis'!$A$3:$A$20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Analysis'!$C$3:$C$20</c:f>
              <c:numCache>
                <c:formatCode>#,##0.00</c:formatCode>
                <c:ptCount val="18"/>
                <c:pt idx="0">
                  <c:v>0.3018797958908217</c:v>
                </c:pt>
                <c:pt idx="1">
                  <c:v>0.35215339008910174</c:v>
                </c:pt>
                <c:pt idx="2">
                  <c:v>0.42709751859317541</c:v>
                </c:pt>
                <c:pt idx="3">
                  <c:v>0.46027927019522508</c:v>
                </c:pt>
                <c:pt idx="4">
                  <c:v>0.45606210437288686</c:v>
                </c:pt>
                <c:pt idx="5">
                  <c:v>0.45885275907894091</c:v>
                </c:pt>
                <c:pt idx="6">
                  <c:v>0.47564353691467265</c:v>
                </c:pt>
                <c:pt idx="7">
                  <c:v>0.48400198661222288</c:v>
                </c:pt>
                <c:pt idx="8">
                  <c:v>0.47405934035685954</c:v>
                </c:pt>
                <c:pt idx="9">
                  <c:v>0.46699606833726409</c:v>
                </c:pt>
                <c:pt idx="10">
                  <c:v>0.48317602427059986</c:v>
                </c:pt>
                <c:pt idx="11">
                  <c:v>0.52869927871508571</c:v>
                </c:pt>
                <c:pt idx="12">
                  <c:v>0.57470502330619955</c:v>
                </c:pt>
                <c:pt idx="13">
                  <c:v>0.5867634940155807</c:v>
                </c:pt>
                <c:pt idx="14">
                  <c:v>0.57981032733121229</c:v>
                </c:pt>
                <c:pt idx="15">
                  <c:v>0.54874032120659588</c:v>
                </c:pt>
                <c:pt idx="16">
                  <c:v>0.49335304205872349</c:v>
                </c:pt>
                <c:pt idx="17">
                  <c:v>0.45356685910726552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'Sector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Analysis'!$A$3:$A$20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Analysis'!$D$3:$D$20</c:f>
              <c:numCache>
                <c:formatCode>#,##0.00</c:formatCode>
                <c:ptCount val="18"/>
                <c:pt idx="0">
                  <c:v>6.7198328293403886E-2</c:v>
                </c:pt>
                <c:pt idx="1">
                  <c:v>7.7428839323065532E-2</c:v>
                </c:pt>
                <c:pt idx="2">
                  <c:v>9.2962097585599646E-2</c:v>
                </c:pt>
                <c:pt idx="3">
                  <c:v>9.6061173511739581E-2</c:v>
                </c:pt>
                <c:pt idx="4">
                  <c:v>9.1419937175856003E-2</c:v>
                </c:pt>
                <c:pt idx="5">
                  <c:v>8.9215265171886174E-2</c:v>
                </c:pt>
                <c:pt idx="6">
                  <c:v>9.0761366081118913E-2</c:v>
                </c:pt>
                <c:pt idx="7">
                  <c:v>9.2787177929105152E-2</c:v>
                </c:pt>
                <c:pt idx="8">
                  <c:v>9.1336038007408193E-2</c:v>
                </c:pt>
                <c:pt idx="9">
                  <c:v>8.858717941875778E-2</c:v>
                </c:pt>
                <c:pt idx="10">
                  <c:v>9.0525263293052258E-2</c:v>
                </c:pt>
                <c:pt idx="11">
                  <c:v>0.10317012942714794</c:v>
                </c:pt>
                <c:pt idx="12">
                  <c:v>0.11957918263667593</c:v>
                </c:pt>
                <c:pt idx="13">
                  <c:v>0.12531308021055496</c:v>
                </c:pt>
                <c:pt idx="14">
                  <c:v>0.1236109528642465</c:v>
                </c:pt>
                <c:pt idx="15">
                  <c:v>0.11719565041912976</c:v>
                </c:pt>
                <c:pt idx="16">
                  <c:v>0.10967888015465425</c:v>
                </c:pt>
                <c:pt idx="17">
                  <c:v>0.10603705176203868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'Sector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Analysis'!$A$3:$A$20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Analysis'!$E$3:$E$20</c:f>
              <c:numCache>
                <c:formatCode>#,##0.00</c:formatCode>
                <c:ptCount val="18"/>
                <c:pt idx="0">
                  <c:v>2.5962003716541483E-2</c:v>
                </c:pt>
                <c:pt idx="1">
                  <c:v>3.0548216631882147E-2</c:v>
                </c:pt>
                <c:pt idx="2">
                  <c:v>3.7445860185296845E-2</c:v>
                </c:pt>
                <c:pt idx="3">
                  <c:v>4.1040181120568696E-2</c:v>
                </c:pt>
                <c:pt idx="4">
                  <c:v>4.1065674023236229E-2</c:v>
                </c:pt>
                <c:pt idx="5">
                  <c:v>4.0914658957990339E-2</c:v>
                </c:pt>
                <c:pt idx="6">
                  <c:v>4.0935323132015887E-2</c:v>
                </c:pt>
                <c:pt idx="7">
                  <c:v>3.9412659852625549E-2</c:v>
                </c:pt>
                <c:pt idx="8">
                  <c:v>3.5463905254780215E-2</c:v>
                </c:pt>
                <c:pt idx="9">
                  <c:v>3.1234708543734405E-2</c:v>
                </c:pt>
                <c:pt idx="10">
                  <c:v>2.9460735279078294E-2</c:v>
                </c:pt>
                <c:pt idx="11">
                  <c:v>3.0665779191906752E-2</c:v>
                </c:pt>
                <c:pt idx="12">
                  <c:v>3.2548238353375461E-2</c:v>
                </c:pt>
                <c:pt idx="13">
                  <c:v>3.1733308506533144E-2</c:v>
                </c:pt>
                <c:pt idx="14">
                  <c:v>2.9740460738866908E-2</c:v>
                </c:pt>
                <c:pt idx="15">
                  <c:v>2.6354442392235632E-2</c:v>
                </c:pt>
                <c:pt idx="16">
                  <c:v>2.4382990852419476E-2</c:v>
                </c:pt>
                <c:pt idx="17">
                  <c:v>2.3176528207304706E-2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'Sector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Analysis'!$A$3:$A$20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Analysis'!$F$3:$F$20</c:f>
              <c:numCache>
                <c:formatCode>#,##0.00</c:formatCode>
                <c:ptCount val="18"/>
                <c:pt idx="0">
                  <c:v>0.35828035599838887</c:v>
                </c:pt>
                <c:pt idx="1">
                  <c:v>0.41753053418929226</c:v>
                </c:pt>
                <c:pt idx="2">
                  <c:v>0.50659989684288564</c:v>
                </c:pt>
                <c:pt idx="3">
                  <c:v>0.54352874280315122</c:v>
                </c:pt>
                <c:pt idx="4">
                  <c:v>0.53091751360543571</c:v>
                </c:pt>
                <c:pt idx="5">
                  <c:v>0.51871413648432529</c:v>
                </c:pt>
                <c:pt idx="6">
                  <c:v>0.51960620339424535</c:v>
                </c:pt>
                <c:pt idx="7">
                  <c:v>0.51488849096395095</c:v>
                </c:pt>
                <c:pt idx="8">
                  <c:v>0.49816465274693061</c:v>
                </c:pt>
                <c:pt idx="9">
                  <c:v>0.48849527339022913</c:v>
                </c:pt>
                <c:pt idx="10">
                  <c:v>0.49441970203702468</c:v>
                </c:pt>
                <c:pt idx="11">
                  <c:v>0.53388381449002609</c:v>
                </c:pt>
                <c:pt idx="12">
                  <c:v>0.58842604325137193</c:v>
                </c:pt>
                <c:pt idx="13">
                  <c:v>0.60648154651985964</c:v>
                </c:pt>
                <c:pt idx="14">
                  <c:v>0.59893919483091107</c:v>
                </c:pt>
                <c:pt idx="15">
                  <c:v>0.56373272958295184</c:v>
                </c:pt>
                <c:pt idx="16">
                  <c:v>0.5181733226796339</c:v>
                </c:pt>
                <c:pt idx="17">
                  <c:v>0.49405356657688393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'Sector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Analysis'!$A$3:$A$20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Analysis'!$G$3:$G$20</c:f>
              <c:numCache>
                <c:formatCode>#,##0.00</c:formatCode>
                <c:ptCount val="18"/>
                <c:pt idx="0">
                  <c:v>1.3203738479113951</c:v>
                </c:pt>
                <c:pt idx="1">
                  <c:v>1.4121646945208615</c:v>
                </c:pt>
                <c:pt idx="2">
                  <c:v>1.5481228164153085</c:v>
                </c:pt>
                <c:pt idx="3">
                  <c:v>1.4888378874864083</c:v>
                </c:pt>
                <c:pt idx="4">
                  <c:v>1.3089961273639674</c:v>
                </c:pt>
                <c:pt idx="5">
                  <c:v>1.1422227684963095</c:v>
                </c:pt>
                <c:pt idx="6">
                  <c:v>1.0344297263258571</c:v>
                </c:pt>
                <c:pt idx="7">
                  <c:v>0.92680138907965182</c:v>
                </c:pt>
                <c:pt idx="8">
                  <c:v>0.81921890977713574</c:v>
                </c:pt>
                <c:pt idx="9">
                  <c:v>0.74388331434985311</c:v>
                </c:pt>
                <c:pt idx="10">
                  <c:v>0.71526660259201857</c:v>
                </c:pt>
                <c:pt idx="11">
                  <c:v>0.7190404911040964</c:v>
                </c:pt>
                <c:pt idx="12">
                  <c:v>0.71396100430722886</c:v>
                </c:pt>
                <c:pt idx="13">
                  <c:v>0.68308065622092873</c:v>
                </c:pt>
                <c:pt idx="14">
                  <c:v>0.6442086711432331</c:v>
                </c:pt>
                <c:pt idx="15">
                  <c:v>0.58524832601097132</c:v>
                </c:pt>
                <c:pt idx="16">
                  <c:v>0.5419958883968059</c:v>
                </c:pt>
                <c:pt idx="17">
                  <c:v>0.51889088558073049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880704"/>
        <c:axId val="51882240"/>
      </c:lineChart>
      <c:catAx>
        <c:axId val="5188070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882240"/>
        <c:crosses val="autoZero"/>
        <c:auto val="1"/>
        <c:lblAlgn val="ctr"/>
        <c:lblOffset val="100"/>
        <c:noMultiLvlLbl val="0"/>
      </c:catAx>
      <c:valAx>
        <c:axId val="5188224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880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288" l="0.70000000000000062" r="0.70000000000000062" t="0.75000000000001288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52"/>
          <c:h val="0.8339680539932508"/>
        </c:manualLayout>
      </c:layout>
      <c:lineChart>
        <c:grouping val="standard"/>
        <c:varyColors val="0"/>
        <c:ser>
          <c:idx val="0"/>
          <c:order val="0"/>
          <c:tx>
            <c:strRef>
              <c:f>'Sector Analysis'!$B$22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Analysis'!$A$24:$A$41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Analysis'!$B$24:$B$41</c:f>
              <c:numCache>
                <c:formatCode>#,##0.00</c:formatCode>
                <c:ptCount val="18"/>
                <c:pt idx="0">
                  <c:v>0.11842578076820842</c:v>
                </c:pt>
                <c:pt idx="1">
                  <c:v>0.10552329280431892</c:v>
                </c:pt>
                <c:pt idx="2">
                  <c:v>0.1147919149406111</c:v>
                </c:pt>
                <c:pt idx="3">
                  <c:v>9.5764839013417827E-2</c:v>
                </c:pt>
                <c:pt idx="4">
                  <c:v>8.5674539736708161E-2</c:v>
                </c:pt>
                <c:pt idx="5">
                  <c:v>7.7542695845415288E-2</c:v>
                </c:pt>
                <c:pt idx="6">
                  <c:v>7.5506010396132361E-2</c:v>
                </c:pt>
                <c:pt idx="7">
                  <c:v>7.8596278604585831E-2</c:v>
                </c:pt>
                <c:pt idx="8">
                  <c:v>0.10621166953867646</c:v>
                </c:pt>
                <c:pt idx="9">
                  <c:v>0.1239276403732847</c:v>
                </c:pt>
                <c:pt idx="10">
                  <c:v>0.11523713524609831</c:v>
                </c:pt>
                <c:pt idx="11">
                  <c:v>0.1030809099056972</c:v>
                </c:pt>
                <c:pt idx="12">
                  <c:v>9.5540134475533847E-2</c:v>
                </c:pt>
                <c:pt idx="13">
                  <c:v>9.4966611771855142E-2</c:v>
                </c:pt>
                <c:pt idx="14">
                  <c:v>9.717327996046364E-2</c:v>
                </c:pt>
                <c:pt idx="15">
                  <c:v>9.8295671592005182E-2</c:v>
                </c:pt>
                <c:pt idx="16">
                  <c:v>0.10538204419793791</c:v>
                </c:pt>
                <c:pt idx="17">
                  <c:v>0.11930627907624415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'Sector Analysis'!$C$22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Analysis'!$A$24:$A$41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Analysis'!$C$24:$C$41</c:f>
              <c:numCache>
                <c:formatCode>#,##0.00</c:formatCode>
                <c:ptCount val="18"/>
                <c:pt idx="0">
                  <c:v>1.9591488310636493E-2</c:v>
                </c:pt>
                <c:pt idx="1">
                  <c:v>1.5728468105914866E-2</c:v>
                </c:pt>
                <c:pt idx="2">
                  <c:v>1.7504927385842094E-2</c:v>
                </c:pt>
                <c:pt idx="3">
                  <c:v>1.8935353404576305E-2</c:v>
                </c:pt>
                <c:pt idx="4">
                  <c:v>2.0336228096293967E-2</c:v>
                </c:pt>
                <c:pt idx="5">
                  <c:v>1.9877347635082459E-2</c:v>
                </c:pt>
                <c:pt idx="6">
                  <c:v>2.0933455961350995E-2</c:v>
                </c:pt>
                <c:pt idx="7">
                  <c:v>2.4826814592782312E-2</c:v>
                </c:pt>
                <c:pt idx="8">
                  <c:v>3.3938112260475349E-2</c:v>
                </c:pt>
                <c:pt idx="9">
                  <c:v>3.4355216427598097E-2</c:v>
                </c:pt>
                <c:pt idx="10">
                  <c:v>3.1251538351869029E-2</c:v>
                </c:pt>
                <c:pt idx="11">
                  <c:v>2.9612957466076607E-2</c:v>
                </c:pt>
                <c:pt idx="12">
                  <c:v>2.8269098201377813E-2</c:v>
                </c:pt>
                <c:pt idx="13">
                  <c:v>2.635307175570591E-2</c:v>
                </c:pt>
                <c:pt idx="14">
                  <c:v>2.7457574284699762E-2</c:v>
                </c:pt>
                <c:pt idx="15">
                  <c:v>2.608163014248914E-2</c:v>
                </c:pt>
                <c:pt idx="16">
                  <c:v>2.5489156618444711E-2</c:v>
                </c:pt>
                <c:pt idx="17">
                  <c:v>2.6792612017718577E-2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'Sector Analysis'!$D$22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Analysis'!$A$24:$A$41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Analysis'!$D$24:$D$41</c:f>
              <c:numCache>
                <c:formatCode>#,##0.00</c:formatCode>
                <c:ptCount val="18"/>
                <c:pt idx="0">
                  <c:v>2.5694452897805616E-3</c:v>
                </c:pt>
                <c:pt idx="1">
                  <c:v>2.2688028272162554E-3</c:v>
                </c:pt>
                <c:pt idx="2">
                  <c:v>2.7901203967392301E-3</c:v>
                </c:pt>
                <c:pt idx="3">
                  <c:v>3.1392181212100468E-3</c:v>
                </c:pt>
                <c:pt idx="4">
                  <c:v>3.1889638830805518E-3</c:v>
                </c:pt>
                <c:pt idx="5">
                  <c:v>2.3921019311968919E-3</c:v>
                </c:pt>
                <c:pt idx="6">
                  <c:v>1.8464942352370932E-3</c:v>
                </c:pt>
                <c:pt idx="7">
                  <c:v>2.5169838098757238E-3</c:v>
                </c:pt>
                <c:pt idx="8">
                  <c:v>4.4779286149603265E-3</c:v>
                </c:pt>
                <c:pt idx="9">
                  <c:v>4.9849239406694586E-3</c:v>
                </c:pt>
                <c:pt idx="10">
                  <c:v>5.5602843763128216E-3</c:v>
                </c:pt>
                <c:pt idx="11">
                  <c:v>5.7291560664903601E-3</c:v>
                </c:pt>
                <c:pt idx="12">
                  <c:v>4.7669323300164159E-3</c:v>
                </c:pt>
                <c:pt idx="13">
                  <c:v>3.1661290268768395E-3</c:v>
                </c:pt>
                <c:pt idx="14">
                  <c:v>2.7002877973118671E-3</c:v>
                </c:pt>
                <c:pt idx="15">
                  <c:v>2.652362949685903E-3</c:v>
                </c:pt>
                <c:pt idx="16">
                  <c:v>2.6676231447203048E-3</c:v>
                </c:pt>
                <c:pt idx="17">
                  <c:v>2.4239882223267054E-3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'Sector Analysis'!$E$22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Analysis'!$A$24:$A$41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Analysis'!$E$24:$E$41</c:f>
              <c:numCache>
                <c:formatCode>#,##0.00</c:formatCode>
                <c:ptCount val="18"/>
                <c:pt idx="0">
                  <c:v>1.1662341704191901E-2</c:v>
                </c:pt>
                <c:pt idx="1">
                  <c:v>1.0206792087845269E-2</c:v>
                </c:pt>
                <c:pt idx="2">
                  <c:v>1.2113925757212918E-2</c:v>
                </c:pt>
                <c:pt idx="3">
                  <c:v>1.3129662017384289E-2</c:v>
                </c:pt>
                <c:pt idx="4">
                  <c:v>1.4153291443323984E-2</c:v>
                </c:pt>
                <c:pt idx="5">
                  <c:v>1.4782733759519133E-2</c:v>
                </c:pt>
                <c:pt idx="6">
                  <c:v>1.6064583377094148E-2</c:v>
                </c:pt>
                <c:pt idx="7">
                  <c:v>1.7597058676899171E-2</c:v>
                </c:pt>
                <c:pt idx="8">
                  <c:v>2.2598797486921705E-2</c:v>
                </c:pt>
                <c:pt idx="9">
                  <c:v>2.4059064416574287E-2</c:v>
                </c:pt>
                <c:pt idx="10">
                  <c:v>2.0780941358451922E-2</c:v>
                </c:pt>
                <c:pt idx="11">
                  <c:v>1.7925153928676076E-2</c:v>
                </c:pt>
                <c:pt idx="12">
                  <c:v>1.6959728036113324E-2</c:v>
                </c:pt>
                <c:pt idx="13">
                  <c:v>1.7271391143568314E-2</c:v>
                </c:pt>
                <c:pt idx="14">
                  <c:v>1.7978357817056746E-2</c:v>
                </c:pt>
                <c:pt idx="15">
                  <c:v>1.7914902203981006E-2</c:v>
                </c:pt>
                <c:pt idx="16">
                  <c:v>1.9521945279090697E-2</c:v>
                </c:pt>
                <c:pt idx="17">
                  <c:v>2.2069932637301094E-2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'Sector Analysis'!$F$22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Analysis'!$A$24:$A$41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Analysis'!$F$24:$F$41</c:f>
              <c:numCache>
                <c:formatCode>#,##0.00</c:formatCode>
                <c:ptCount val="18"/>
                <c:pt idx="0">
                  <c:v>0.55566817381036004</c:v>
                </c:pt>
                <c:pt idx="1">
                  <c:v>0.51097261388664073</c:v>
                </c:pt>
                <c:pt idx="2">
                  <c:v>0.55287479917122084</c:v>
                </c:pt>
                <c:pt idx="3">
                  <c:v>0.41654208626314038</c:v>
                </c:pt>
                <c:pt idx="4">
                  <c:v>0.32343755940725666</c:v>
                </c:pt>
                <c:pt idx="5">
                  <c:v>0.25506884032041593</c:v>
                </c:pt>
                <c:pt idx="6">
                  <c:v>0.21379717239049442</c:v>
                </c:pt>
                <c:pt idx="7">
                  <c:v>0.18741119160142808</c:v>
                </c:pt>
                <c:pt idx="8">
                  <c:v>0.23265018779821561</c:v>
                </c:pt>
                <c:pt idx="9">
                  <c:v>0.27564678125357128</c:v>
                </c:pt>
                <c:pt idx="10">
                  <c:v>0.2378913178665798</c:v>
                </c:pt>
                <c:pt idx="11">
                  <c:v>0.18991983183241434</c:v>
                </c:pt>
                <c:pt idx="12">
                  <c:v>0.16583663359117135</c:v>
                </c:pt>
                <c:pt idx="13">
                  <c:v>0.16843325091066511</c:v>
                </c:pt>
                <c:pt idx="14">
                  <c:v>0.16206626349752881</c:v>
                </c:pt>
                <c:pt idx="15">
                  <c:v>0.16801136244803885</c:v>
                </c:pt>
                <c:pt idx="16">
                  <c:v>0.19685518695075743</c:v>
                </c:pt>
                <c:pt idx="17">
                  <c:v>0.27049857592633236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'Sector Analysis'!$G$22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Analysis'!$A$24:$A$41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Analysis'!$G$24:$G$41</c:f>
              <c:numCache>
                <c:formatCode>#,##0.00</c:formatCode>
                <c:ptCount val="18"/>
                <c:pt idx="0">
                  <c:v>6.7091407447629189E-2</c:v>
                </c:pt>
                <c:pt idx="1">
                  <c:v>4.6614353096341717E-2</c:v>
                </c:pt>
                <c:pt idx="2">
                  <c:v>4.4150610598198886E-2</c:v>
                </c:pt>
                <c:pt idx="3">
                  <c:v>4.9714179206265752E-2</c:v>
                </c:pt>
                <c:pt idx="4">
                  <c:v>6.0237511330498199E-2</c:v>
                </c:pt>
                <c:pt idx="5">
                  <c:v>6.9456282951439019E-2</c:v>
                </c:pt>
                <c:pt idx="6">
                  <c:v>8.2245184897711945E-2</c:v>
                </c:pt>
                <c:pt idx="7">
                  <c:v>9.6565809632680757E-2</c:v>
                </c:pt>
                <c:pt idx="8">
                  <c:v>0.12356622253846992</c:v>
                </c:pt>
                <c:pt idx="9">
                  <c:v>0.11886278564932959</c:v>
                </c:pt>
                <c:pt idx="10">
                  <c:v>9.4734407337043483E-2</c:v>
                </c:pt>
                <c:pt idx="11">
                  <c:v>8.8612075742443536E-2</c:v>
                </c:pt>
                <c:pt idx="12">
                  <c:v>0.1015469370908062</c:v>
                </c:pt>
                <c:pt idx="13">
                  <c:v>0.11401057445867727</c:v>
                </c:pt>
                <c:pt idx="14">
                  <c:v>0.13545495447159711</c:v>
                </c:pt>
                <c:pt idx="15">
                  <c:v>0.127425164767799</c:v>
                </c:pt>
                <c:pt idx="16">
                  <c:v>0.11293465370510863</c:v>
                </c:pt>
                <c:pt idx="17">
                  <c:v>0.10031094202748408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904000"/>
        <c:axId val="233905536"/>
      </c:lineChart>
      <c:catAx>
        <c:axId val="2339040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905536"/>
        <c:crosses val="autoZero"/>
        <c:auto val="1"/>
        <c:lblAlgn val="ctr"/>
        <c:lblOffset val="100"/>
        <c:noMultiLvlLbl val="0"/>
      </c:catAx>
      <c:valAx>
        <c:axId val="23390553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9040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31" l="0.70000000000000062" r="0.70000000000000062" t="0.7500000000000131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498"/>
          <c:h val="0.8339680539932508"/>
        </c:manualLayout>
      </c:layout>
      <c:lineChart>
        <c:grouping val="standard"/>
        <c:varyColors val="0"/>
        <c:ser>
          <c:idx val="0"/>
          <c:order val="0"/>
          <c:tx>
            <c:strRef>
              <c:f>'Sector Analysis'!$B$43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Analysis'!$A$45:$A$62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Analysis'!$B$45:$B$62</c:f>
              <c:numCache>
                <c:formatCode>#,##0.00</c:formatCode>
                <c:ptCount val="18"/>
                <c:pt idx="0">
                  <c:v>1.2627268603746844</c:v>
                </c:pt>
                <c:pt idx="1">
                  <c:v>1.2781397195496891</c:v>
                </c:pt>
                <c:pt idx="2">
                  <c:v>1.2929765407671516</c:v>
                </c:pt>
                <c:pt idx="3">
                  <c:v>1.3192105699801353</c:v>
                </c:pt>
                <c:pt idx="4">
                  <c:v>1.3480373085387038</c:v>
                </c:pt>
                <c:pt idx="5">
                  <c:v>1.3659379984593296</c:v>
                </c:pt>
                <c:pt idx="6">
                  <c:v>1.3426043946036679</c:v>
                </c:pt>
                <c:pt idx="7">
                  <c:v>1.287423623084935</c:v>
                </c:pt>
                <c:pt idx="8">
                  <c:v>1.2626529382694371</c:v>
                </c:pt>
                <c:pt idx="9">
                  <c:v>1.2710215025813478</c:v>
                </c:pt>
                <c:pt idx="10">
                  <c:v>1.2671259450367403</c:v>
                </c:pt>
                <c:pt idx="11">
                  <c:v>1.2191998127672821</c:v>
                </c:pt>
                <c:pt idx="12">
                  <c:v>1.1929489545641869</c:v>
                </c:pt>
                <c:pt idx="13">
                  <c:v>1.2008735178557897</c:v>
                </c:pt>
                <c:pt idx="14">
                  <c:v>1.2223297541672671</c:v>
                </c:pt>
                <c:pt idx="15">
                  <c:v>1.2338739535198191</c:v>
                </c:pt>
                <c:pt idx="16">
                  <c:v>1.2309191893019622</c:v>
                </c:pt>
                <c:pt idx="17">
                  <c:v>1.2216902066923587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'Sector Analysis'!$C$43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Analysis'!$A$45:$A$62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Analysis'!$C$45:$C$62</c:f>
              <c:numCache>
                <c:formatCode>#,##0.00</c:formatCode>
                <c:ptCount val="18"/>
                <c:pt idx="0">
                  <c:v>1.4526197644703811</c:v>
                </c:pt>
                <c:pt idx="1">
                  <c:v>1.4827237121974632</c:v>
                </c:pt>
                <c:pt idx="2">
                  <c:v>1.5169103150911556</c:v>
                </c:pt>
                <c:pt idx="3">
                  <c:v>1.5547569055635142</c:v>
                </c:pt>
                <c:pt idx="4">
                  <c:v>1.5893960486945957</c:v>
                </c:pt>
                <c:pt idx="5">
                  <c:v>1.6174087712863212</c:v>
                </c:pt>
                <c:pt idx="6">
                  <c:v>1.5947246729454323</c:v>
                </c:pt>
                <c:pt idx="7">
                  <c:v>1.5291889070543967</c:v>
                </c:pt>
                <c:pt idx="8">
                  <c:v>1.4888510568309115</c:v>
                </c:pt>
                <c:pt idx="9">
                  <c:v>1.4827172796163892</c:v>
                </c:pt>
                <c:pt idx="10">
                  <c:v>1.4679346978872818</c:v>
                </c:pt>
                <c:pt idx="11">
                  <c:v>1.4069352352917546</c:v>
                </c:pt>
                <c:pt idx="12">
                  <c:v>1.375502589206383</c:v>
                </c:pt>
                <c:pt idx="13">
                  <c:v>1.3773631078137161</c:v>
                </c:pt>
                <c:pt idx="14">
                  <c:v>1.3911605480682796</c:v>
                </c:pt>
                <c:pt idx="15">
                  <c:v>1.3883872499886256</c:v>
                </c:pt>
                <c:pt idx="16">
                  <c:v>1.387413570955504</c:v>
                </c:pt>
                <c:pt idx="17">
                  <c:v>1.3816227104138146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'Sector Analysis'!$D$43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Analysis'!$A$45:$A$62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Analysis'!$D$45:$D$62</c:f>
              <c:numCache>
                <c:formatCode>#,##0.00</c:formatCode>
                <c:ptCount val="18"/>
                <c:pt idx="0">
                  <c:v>0.13240094032744523</c:v>
                </c:pt>
                <c:pt idx="1">
                  <c:v>0.13305788621540932</c:v>
                </c:pt>
                <c:pt idx="2">
                  <c:v>0.13558167944981511</c:v>
                </c:pt>
                <c:pt idx="3">
                  <c:v>0.13804014142750809</c:v>
                </c:pt>
                <c:pt idx="4">
                  <c:v>0.14084278171242087</c:v>
                </c:pt>
                <c:pt idx="5">
                  <c:v>0.14058104338598268</c:v>
                </c:pt>
                <c:pt idx="6">
                  <c:v>0.13541692705358957</c:v>
                </c:pt>
                <c:pt idx="7">
                  <c:v>0.12856542686265943</c:v>
                </c:pt>
                <c:pt idx="8">
                  <c:v>0.12437352787806882</c:v>
                </c:pt>
                <c:pt idx="9">
                  <c:v>0.12335548800123976</c:v>
                </c:pt>
                <c:pt idx="10">
                  <c:v>0.12326238829166863</c:v>
                </c:pt>
                <c:pt idx="11">
                  <c:v>0.12153817003736506</c:v>
                </c:pt>
                <c:pt idx="12">
                  <c:v>0.12256053325847222</c:v>
                </c:pt>
                <c:pt idx="13">
                  <c:v>0.12551858997524606</c:v>
                </c:pt>
                <c:pt idx="14">
                  <c:v>0.12842977420111423</c:v>
                </c:pt>
                <c:pt idx="15">
                  <c:v>0.13170161745871772</c:v>
                </c:pt>
                <c:pt idx="16">
                  <c:v>0.13191125874324627</c:v>
                </c:pt>
                <c:pt idx="17">
                  <c:v>0.13038050304940293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'Sector Analysis'!$E$43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Analysis'!$A$45:$A$62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Analysis'!$E$45:$E$62</c:f>
              <c:numCache>
                <c:formatCode>#,##0.00</c:formatCode>
                <c:ptCount val="18"/>
                <c:pt idx="0">
                  <c:v>2.778402682904128E-2</c:v>
                </c:pt>
                <c:pt idx="1">
                  <c:v>3.0178744100805111E-2</c:v>
                </c:pt>
                <c:pt idx="2">
                  <c:v>3.3118665632581659E-2</c:v>
                </c:pt>
                <c:pt idx="3">
                  <c:v>3.8053685362442358E-2</c:v>
                </c:pt>
                <c:pt idx="4">
                  <c:v>4.3802145624599137E-2</c:v>
                </c:pt>
                <c:pt idx="5">
                  <c:v>4.8933147747743232E-2</c:v>
                </c:pt>
                <c:pt idx="6">
                  <c:v>5.0947684292127184E-2</c:v>
                </c:pt>
                <c:pt idx="7">
                  <c:v>4.9907813480062506E-2</c:v>
                </c:pt>
                <c:pt idx="8">
                  <c:v>4.8068053100980217E-2</c:v>
                </c:pt>
                <c:pt idx="9">
                  <c:v>4.6185120477751682E-2</c:v>
                </c:pt>
                <c:pt idx="10">
                  <c:v>4.485351339245288E-2</c:v>
                </c:pt>
                <c:pt idx="11">
                  <c:v>4.2704778239433402E-2</c:v>
                </c:pt>
                <c:pt idx="12">
                  <c:v>4.1086444893338174E-2</c:v>
                </c:pt>
                <c:pt idx="13">
                  <c:v>4.0188115063348663E-2</c:v>
                </c:pt>
                <c:pt idx="14">
                  <c:v>4.0571916900343466E-2</c:v>
                </c:pt>
                <c:pt idx="15">
                  <c:v>4.0770392638908776E-2</c:v>
                </c:pt>
                <c:pt idx="16">
                  <c:v>4.0432292003607359E-2</c:v>
                </c:pt>
                <c:pt idx="17">
                  <c:v>3.9182492207398327E-2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'Sector Analysis'!$F$43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Analysis'!$A$45:$A$62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Analysis'!$F$45:$F$62</c:f>
              <c:numCache>
                <c:formatCode>#,##0.00</c:formatCode>
                <c:ptCount val="18"/>
                <c:pt idx="0">
                  <c:v>1.7661202968903085</c:v>
                </c:pt>
                <c:pt idx="1">
                  <c:v>1.6331451382665858</c:v>
                </c:pt>
                <c:pt idx="2">
                  <c:v>1.5476461711648395</c:v>
                </c:pt>
                <c:pt idx="3">
                  <c:v>1.4999672797599222</c:v>
                </c:pt>
                <c:pt idx="4">
                  <c:v>1.4431432937494086</c:v>
                </c:pt>
                <c:pt idx="5">
                  <c:v>1.3872501539671125</c:v>
                </c:pt>
                <c:pt idx="6">
                  <c:v>1.3099904326475811</c:v>
                </c:pt>
                <c:pt idx="7">
                  <c:v>1.2173016781299786</c:v>
                </c:pt>
                <c:pt idx="8">
                  <c:v>1.1617663963371168</c:v>
                </c:pt>
                <c:pt idx="9">
                  <c:v>1.1395371213404029</c:v>
                </c:pt>
                <c:pt idx="10">
                  <c:v>1.1135205060075084</c:v>
                </c:pt>
                <c:pt idx="11">
                  <c:v>1.072517463044768</c:v>
                </c:pt>
                <c:pt idx="12">
                  <c:v>1.0454307170003487</c:v>
                </c:pt>
                <c:pt idx="13">
                  <c:v>1.0307125744864685</c:v>
                </c:pt>
                <c:pt idx="14">
                  <c:v>1.0265775180232526</c:v>
                </c:pt>
                <c:pt idx="15">
                  <c:v>1.0375718025400813</c:v>
                </c:pt>
                <c:pt idx="16">
                  <c:v>1.0242878047135926</c:v>
                </c:pt>
                <c:pt idx="17">
                  <c:v>1.0190524873594862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'Sector Analysis'!$G$43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Analysis'!$A$45:$A$62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Analysis'!$G$45:$G$62</c:f>
              <c:numCache>
                <c:formatCode>#,##0.00</c:formatCode>
                <c:ptCount val="18"/>
                <c:pt idx="0">
                  <c:v>0.57884901815970546</c:v>
                </c:pt>
                <c:pt idx="1">
                  <c:v>0.59455256833139081</c:v>
                </c:pt>
                <c:pt idx="2">
                  <c:v>0.60268240201505519</c:v>
                </c:pt>
                <c:pt idx="3">
                  <c:v>0.61219377323565416</c:v>
                </c:pt>
                <c:pt idx="4">
                  <c:v>0.62729345356944166</c:v>
                </c:pt>
                <c:pt idx="5">
                  <c:v>0.6324638671794498</c:v>
                </c:pt>
                <c:pt idx="6">
                  <c:v>0.62416568238799763</c:v>
                </c:pt>
                <c:pt idx="7">
                  <c:v>0.60419394839862584</c:v>
                </c:pt>
                <c:pt idx="8">
                  <c:v>0.60252366252645784</c:v>
                </c:pt>
                <c:pt idx="9">
                  <c:v>0.62442479057185352</c:v>
                </c:pt>
                <c:pt idx="10">
                  <c:v>0.6387304424368897</c:v>
                </c:pt>
                <c:pt idx="11">
                  <c:v>0.61202936975831679</c:v>
                </c:pt>
                <c:pt idx="12">
                  <c:v>0.58779900887358638</c:v>
                </c:pt>
                <c:pt idx="13">
                  <c:v>0.58953526506622966</c:v>
                </c:pt>
                <c:pt idx="14">
                  <c:v>0.59948220966488108</c:v>
                </c:pt>
                <c:pt idx="15">
                  <c:v>0.60232742615858237</c:v>
                </c:pt>
                <c:pt idx="16">
                  <c:v>0.59128944519968663</c:v>
                </c:pt>
                <c:pt idx="17">
                  <c:v>0.58049206531361841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75520"/>
        <c:axId val="52085504"/>
      </c:lineChart>
      <c:catAx>
        <c:axId val="5207552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085504"/>
        <c:crosses val="autoZero"/>
        <c:auto val="1"/>
        <c:lblAlgn val="ctr"/>
        <c:lblOffset val="100"/>
        <c:noMultiLvlLbl val="0"/>
      </c:catAx>
      <c:valAx>
        <c:axId val="52085504"/>
        <c:scaling>
          <c:orientation val="minMax"/>
          <c:min val="0.4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075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476"/>
          <c:h val="0.8339680539932508"/>
        </c:manualLayout>
      </c:layout>
      <c:lineChart>
        <c:grouping val="standard"/>
        <c:varyColors val="0"/>
        <c:ser>
          <c:idx val="0"/>
          <c:order val="0"/>
          <c:tx>
            <c:strRef>
              <c:f>'Sector Analysis'!$B$64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Analysis'!$A$66:$A$83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Analysis'!$B$66:$B$83</c:f>
              <c:numCache>
                <c:formatCode>#,##0.00</c:formatCode>
                <c:ptCount val="18"/>
                <c:pt idx="0">
                  <c:v>1.0444897255388756</c:v>
                </c:pt>
                <c:pt idx="1">
                  <c:v>0.92309612438031197</c:v>
                </c:pt>
                <c:pt idx="2">
                  <c:v>0.85854640177248898</c:v>
                </c:pt>
                <c:pt idx="3">
                  <c:v>0.85510756077082017</c:v>
                </c:pt>
                <c:pt idx="4">
                  <c:v>0.91536118791270449</c:v>
                </c:pt>
                <c:pt idx="5">
                  <c:v>0.99712212115485588</c:v>
                </c:pt>
                <c:pt idx="6">
                  <c:v>1.0366982436912013</c:v>
                </c:pt>
                <c:pt idx="7">
                  <c:v>0.99402295816889374</c:v>
                </c:pt>
                <c:pt idx="8">
                  <c:v>0.9400802177579497</c:v>
                </c:pt>
                <c:pt idx="9">
                  <c:v>0.90008406314173695</c:v>
                </c:pt>
                <c:pt idx="10">
                  <c:v>0.86119262827657383</c:v>
                </c:pt>
                <c:pt idx="11">
                  <c:v>0.77077508199757072</c:v>
                </c:pt>
                <c:pt idx="12">
                  <c:v>0.63713420488036687</c:v>
                </c:pt>
                <c:pt idx="13">
                  <c:v>0.55432769056392506</c:v>
                </c:pt>
                <c:pt idx="14">
                  <c:v>0.59924910846531088</c:v>
                </c:pt>
                <c:pt idx="15">
                  <c:v>0.69439674893638603</c:v>
                </c:pt>
                <c:pt idx="16">
                  <c:v>0.6714598493545596</c:v>
                </c:pt>
                <c:pt idx="17">
                  <c:v>0.63262022453791844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'Sector Analysis'!$C$64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Analysis'!$A$66:$A$83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Analysis'!$C$66:$C$83</c:f>
              <c:numCache>
                <c:formatCode>#,##0.00</c:formatCode>
                <c:ptCount val="18"/>
                <c:pt idx="0">
                  <c:v>0.95523625257528599</c:v>
                </c:pt>
                <c:pt idx="1">
                  <c:v>0.84634228673355971</c:v>
                </c:pt>
                <c:pt idx="2">
                  <c:v>0.78998761041325993</c:v>
                </c:pt>
                <c:pt idx="3">
                  <c:v>0.7840261953200377</c:v>
                </c:pt>
                <c:pt idx="4">
                  <c:v>0.83431647984059754</c:v>
                </c:pt>
                <c:pt idx="5">
                  <c:v>0.90966976127288846</c:v>
                </c:pt>
                <c:pt idx="6">
                  <c:v>0.94597391839966138</c:v>
                </c:pt>
                <c:pt idx="7">
                  <c:v>0.90369559918412323</c:v>
                </c:pt>
                <c:pt idx="8">
                  <c:v>0.84408065520078024</c:v>
                </c:pt>
                <c:pt idx="9">
                  <c:v>0.79524715407326285</c:v>
                </c:pt>
                <c:pt idx="10">
                  <c:v>0.74913215851984094</c:v>
                </c:pt>
                <c:pt idx="11">
                  <c:v>0.66657974301348621</c:v>
                </c:pt>
                <c:pt idx="12">
                  <c:v>0.54998751355243303</c:v>
                </c:pt>
                <c:pt idx="13">
                  <c:v>0.47418525165945841</c:v>
                </c:pt>
                <c:pt idx="14">
                  <c:v>0.50691817296338815</c:v>
                </c:pt>
                <c:pt idx="15">
                  <c:v>0.58451417149570195</c:v>
                </c:pt>
                <c:pt idx="16">
                  <c:v>0.56780983127557527</c:v>
                </c:pt>
                <c:pt idx="17">
                  <c:v>0.5340043114018248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'Sector Analysis'!$D$64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Analysis'!$A$66:$A$83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Analysis'!$D$66:$D$83</c:f>
              <c:numCache>
                <c:formatCode>#,##0.00</c:formatCode>
                <c:ptCount val="18"/>
                <c:pt idx="0">
                  <c:v>0.18788179140394889</c:v>
                </c:pt>
                <c:pt idx="1">
                  <c:v>0.15693961258693076</c:v>
                </c:pt>
                <c:pt idx="2">
                  <c:v>0.14417940430820375</c:v>
                </c:pt>
                <c:pt idx="3">
                  <c:v>0.13928447331820731</c:v>
                </c:pt>
                <c:pt idx="4">
                  <c:v>0.14131157052716559</c:v>
                </c:pt>
                <c:pt idx="5">
                  <c:v>0.14569826282536635</c:v>
                </c:pt>
                <c:pt idx="6">
                  <c:v>0.14370180067313837</c:v>
                </c:pt>
                <c:pt idx="7">
                  <c:v>0.13263602526676604</c:v>
                </c:pt>
                <c:pt idx="8">
                  <c:v>0.12015335736776026</c:v>
                </c:pt>
                <c:pt idx="9">
                  <c:v>0.10943034659530022</c:v>
                </c:pt>
                <c:pt idx="10">
                  <c:v>0.10143213295385908</c:v>
                </c:pt>
                <c:pt idx="11">
                  <c:v>8.9426483154949429E-2</c:v>
                </c:pt>
                <c:pt idx="12">
                  <c:v>7.4100723441576519E-2</c:v>
                </c:pt>
                <c:pt idx="13">
                  <c:v>6.4594280421897896E-2</c:v>
                </c:pt>
                <c:pt idx="14">
                  <c:v>6.9345432825951778E-2</c:v>
                </c:pt>
                <c:pt idx="15">
                  <c:v>7.9628079208046765E-2</c:v>
                </c:pt>
                <c:pt idx="16">
                  <c:v>7.8284088446824607E-2</c:v>
                </c:pt>
                <c:pt idx="17">
                  <c:v>7.5030541793701624E-2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'Sector Analysis'!$E$64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Analysis'!$A$66:$A$83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Analysis'!$E$66:$E$83</c:f>
              <c:numCache>
                <c:formatCode>#,##0.00</c:formatCode>
                <c:ptCount val="18"/>
                <c:pt idx="0">
                  <c:v>3.0602613534039615E-2</c:v>
                </c:pt>
                <c:pt idx="1">
                  <c:v>2.9696527188336031E-2</c:v>
                </c:pt>
                <c:pt idx="2">
                  <c:v>2.9962614538512018E-2</c:v>
                </c:pt>
                <c:pt idx="3">
                  <c:v>3.2902863620263192E-2</c:v>
                </c:pt>
                <c:pt idx="4">
                  <c:v>3.8632648131803927E-2</c:v>
                </c:pt>
                <c:pt idx="5">
                  <c:v>4.4771897352715195E-2</c:v>
                </c:pt>
                <c:pt idx="6">
                  <c:v>4.7846047134315388E-2</c:v>
                </c:pt>
                <c:pt idx="7">
                  <c:v>4.5674602748984411E-2</c:v>
                </c:pt>
                <c:pt idx="8">
                  <c:v>4.1087976090919208E-2</c:v>
                </c:pt>
                <c:pt idx="9">
                  <c:v>3.5721249774648384E-2</c:v>
                </c:pt>
                <c:pt idx="10">
                  <c:v>3.2116294602533096E-2</c:v>
                </c:pt>
                <c:pt idx="11">
                  <c:v>2.7732958514881927E-2</c:v>
                </c:pt>
                <c:pt idx="12">
                  <c:v>2.2560648583464269E-2</c:v>
                </c:pt>
                <c:pt idx="13">
                  <c:v>1.9352335180048221E-2</c:v>
                </c:pt>
                <c:pt idx="14">
                  <c:v>2.0505328865567718E-2</c:v>
                </c:pt>
                <c:pt idx="15">
                  <c:v>2.2616826434201855E-2</c:v>
                </c:pt>
                <c:pt idx="16">
                  <c:v>2.1712515029508273E-2</c:v>
                </c:pt>
                <c:pt idx="17">
                  <c:v>2.0858070807001094E-2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'Sector Analysis'!$F$64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Analysis'!$A$66:$A$83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Analysis'!$F$66:$F$83</c:f>
              <c:numCache>
                <c:formatCode>#,##0.00</c:formatCode>
                <c:ptCount val="18"/>
                <c:pt idx="0">
                  <c:v>1.2961698345879595</c:v>
                </c:pt>
                <c:pt idx="1">
                  <c:v>1.2028639474171381</c:v>
                </c:pt>
                <c:pt idx="2">
                  <c:v>1.1123694987860755</c:v>
                </c:pt>
                <c:pt idx="3">
                  <c:v>1.0902970750273018</c:v>
                </c:pt>
                <c:pt idx="4">
                  <c:v>1.2257213943920473</c:v>
                </c:pt>
                <c:pt idx="5">
                  <c:v>1.3738833664091508</c:v>
                </c:pt>
                <c:pt idx="6">
                  <c:v>1.4280901878352263</c:v>
                </c:pt>
                <c:pt idx="7">
                  <c:v>1.3832053213617495</c:v>
                </c:pt>
                <c:pt idx="8">
                  <c:v>1.3661323588534111</c:v>
                </c:pt>
                <c:pt idx="9">
                  <c:v>1.4781691575911884</c:v>
                </c:pt>
                <c:pt idx="10">
                  <c:v>1.4459658016877623</c:v>
                </c:pt>
                <c:pt idx="11">
                  <c:v>1.2610984682837354</c:v>
                </c:pt>
                <c:pt idx="12">
                  <c:v>1.0348846264919052</c:v>
                </c:pt>
                <c:pt idx="13">
                  <c:v>0.89978820213358479</c:v>
                </c:pt>
                <c:pt idx="14">
                  <c:v>0.98784803615192085</c:v>
                </c:pt>
                <c:pt idx="15">
                  <c:v>1.1823719904717302</c:v>
                </c:pt>
                <c:pt idx="16">
                  <c:v>1.0932875289769506</c:v>
                </c:pt>
                <c:pt idx="17">
                  <c:v>0.93435175604216281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'Sector Analysis'!$G$64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Analysis'!$A$66:$A$83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Analysis'!$G$66:$G$83</c:f>
              <c:numCache>
                <c:formatCode>#,##0.00</c:formatCode>
                <c:ptCount val="18"/>
                <c:pt idx="0">
                  <c:v>1.2988248231634651</c:v>
                </c:pt>
                <c:pt idx="1">
                  <c:v>1.1706686733722436</c:v>
                </c:pt>
                <c:pt idx="2">
                  <c:v>1.1246361231747324</c:v>
                </c:pt>
                <c:pt idx="3">
                  <c:v>1.1552057425262716</c:v>
                </c:pt>
                <c:pt idx="4">
                  <c:v>1.262381401297862</c:v>
                </c:pt>
                <c:pt idx="5">
                  <c:v>1.4084472088207614</c:v>
                </c:pt>
                <c:pt idx="6">
                  <c:v>1.4964458039572104</c:v>
                </c:pt>
                <c:pt idx="7">
                  <c:v>1.4569965001590341</c:v>
                </c:pt>
                <c:pt idx="8">
                  <c:v>1.4030702957281436</c:v>
                </c:pt>
                <c:pt idx="9">
                  <c:v>1.3902376996370123</c:v>
                </c:pt>
                <c:pt idx="10">
                  <c:v>1.3584556818038274</c:v>
                </c:pt>
                <c:pt idx="11">
                  <c:v>1.2104901062067377</c:v>
                </c:pt>
                <c:pt idx="12">
                  <c:v>0.9876955986924193</c:v>
                </c:pt>
                <c:pt idx="13">
                  <c:v>0.85365434638028104</c:v>
                </c:pt>
                <c:pt idx="14">
                  <c:v>0.93002009088126569</c:v>
                </c:pt>
                <c:pt idx="15">
                  <c:v>1.0929310850823863</c:v>
                </c:pt>
                <c:pt idx="16">
                  <c:v>1.0440593849246551</c:v>
                </c:pt>
                <c:pt idx="17">
                  <c:v>0.95225529553477617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125504"/>
        <c:axId val="53127040"/>
      </c:lineChart>
      <c:catAx>
        <c:axId val="5312550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3127040"/>
        <c:crosses val="autoZero"/>
        <c:auto val="1"/>
        <c:lblAlgn val="ctr"/>
        <c:lblOffset val="100"/>
        <c:noMultiLvlLbl val="0"/>
      </c:catAx>
      <c:valAx>
        <c:axId val="53127040"/>
        <c:scaling>
          <c:orientation val="minMax"/>
          <c:min val="0.60000000000000064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3125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443"/>
          <c:h val="0.8339680539932508"/>
        </c:manualLayout>
      </c:layout>
      <c:lineChart>
        <c:grouping val="standard"/>
        <c:varyColors val="0"/>
        <c:ser>
          <c:idx val="0"/>
          <c:order val="0"/>
          <c:tx>
            <c:strRef>
              <c:f>'Sector Analysis'!$B$85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Analysis'!$A$87:$A$104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Analysis'!$B$87:$B$104</c:f>
              <c:numCache>
                <c:formatCode>#,##0.00</c:formatCode>
                <c:ptCount val="18"/>
                <c:pt idx="0">
                  <c:v>1.0711522687067838</c:v>
                </c:pt>
                <c:pt idx="1">
                  <c:v>1.0596522764886473</c:v>
                </c:pt>
                <c:pt idx="2">
                  <c:v>1.0150872846252652</c:v>
                </c:pt>
                <c:pt idx="3">
                  <c:v>0.99471309704837718</c:v>
                </c:pt>
                <c:pt idx="4">
                  <c:v>1.0177609686069253</c:v>
                </c:pt>
                <c:pt idx="5">
                  <c:v>1.0327969413267382</c:v>
                </c:pt>
                <c:pt idx="6">
                  <c:v>1.0231238107639129</c:v>
                </c:pt>
                <c:pt idx="7">
                  <c:v>0.9801619663413107</c:v>
                </c:pt>
                <c:pt idx="8">
                  <c:v>0.94895248433372326</c:v>
                </c:pt>
                <c:pt idx="9">
                  <c:v>0.93095114258448519</c:v>
                </c:pt>
                <c:pt idx="10">
                  <c:v>0.91761980001591381</c:v>
                </c:pt>
                <c:pt idx="11">
                  <c:v>0.94460275202087429</c:v>
                </c:pt>
                <c:pt idx="12">
                  <c:v>1.0405363849156566</c:v>
                </c:pt>
                <c:pt idx="13">
                  <c:v>1.1392280484749837</c:v>
                </c:pt>
                <c:pt idx="14">
                  <c:v>1.2058388234659814</c:v>
                </c:pt>
                <c:pt idx="15">
                  <c:v>1.2292631479729916</c:v>
                </c:pt>
                <c:pt idx="16">
                  <c:v>1.2336126276977741</c:v>
                </c:pt>
                <c:pt idx="17">
                  <c:v>1.2523747074715577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'Sector Analysis'!$C$85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Analysis'!$A$87:$A$104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Analysis'!$C$87:$C$104</c:f>
              <c:numCache>
                <c:formatCode>#,##0.00</c:formatCode>
                <c:ptCount val="18"/>
                <c:pt idx="0">
                  <c:v>1.1155581111509183</c:v>
                </c:pt>
                <c:pt idx="1">
                  <c:v>1.1020883811487057</c:v>
                </c:pt>
                <c:pt idx="2">
                  <c:v>1.0610648235701707</c:v>
                </c:pt>
                <c:pt idx="3">
                  <c:v>1.0371607931613864</c:v>
                </c:pt>
                <c:pt idx="4">
                  <c:v>1.0502913438471972</c:v>
                </c:pt>
                <c:pt idx="5">
                  <c:v>1.0636012918934856</c:v>
                </c:pt>
                <c:pt idx="6">
                  <c:v>1.0536690599253047</c:v>
                </c:pt>
                <c:pt idx="7">
                  <c:v>1.0060451869624591</c:v>
                </c:pt>
                <c:pt idx="8">
                  <c:v>0.9620758330376018</c:v>
                </c:pt>
                <c:pt idx="9">
                  <c:v>0.92734190737884636</c:v>
                </c:pt>
                <c:pt idx="10">
                  <c:v>0.90549924660188541</c:v>
                </c:pt>
                <c:pt idx="11">
                  <c:v>0.93529994408921679</c:v>
                </c:pt>
                <c:pt idx="12">
                  <c:v>1.0358559779822438</c:v>
                </c:pt>
                <c:pt idx="13">
                  <c:v>1.1293229236927962</c:v>
                </c:pt>
                <c:pt idx="14">
                  <c:v>1.1855211358390838</c:v>
                </c:pt>
                <c:pt idx="15">
                  <c:v>1.2051679736552539</c:v>
                </c:pt>
                <c:pt idx="16">
                  <c:v>1.2130442688871406</c:v>
                </c:pt>
                <c:pt idx="17">
                  <c:v>1.2391889770813445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'Sector Analysis'!$D$85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Analysis'!$A$87:$A$104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Analysis'!$D$87:$D$104</c:f>
              <c:numCache>
                <c:formatCode>#,##0.00</c:formatCode>
                <c:ptCount val="18"/>
                <c:pt idx="0">
                  <c:v>0.11747757987708989</c:v>
                </c:pt>
                <c:pt idx="1">
                  <c:v>0.11478843605851045</c:v>
                </c:pt>
                <c:pt idx="2">
                  <c:v>0.11009135860635891</c:v>
                </c:pt>
                <c:pt idx="3">
                  <c:v>0.10660492750877779</c:v>
                </c:pt>
                <c:pt idx="4">
                  <c:v>0.10798407267259584</c:v>
                </c:pt>
                <c:pt idx="5">
                  <c:v>0.10754421120501845</c:v>
                </c:pt>
                <c:pt idx="6">
                  <c:v>0.10451209204873831</c:v>
                </c:pt>
                <c:pt idx="7">
                  <c:v>9.9937115427137915E-2</c:v>
                </c:pt>
                <c:pt idx="8">
                  <c:v>9.6341875416721012E-2</c:v>
                </c:pt>
                <c:pt idx="9">
                  <c:v>9.3752026050825873E-2</c:v>
                </c:pt>
                <c:pt idx="10">
                  <c:v>9.2465076303263144E-2</c:v>
                </c:pt>
                <c:pt idx="11">
                  <c:v>9.6569959631249855E-2</c:v>
                </c:pt>
                <c:pt idx="12">
                  <c:v>0.10969422883909499</c:v>
                </c:pt>
                <c:pt idx="13">
                  <c:v>0.12351507121866809</c:v>
                </c:pt>
                <c:pt idx="14">
                  <c:v>0.13266333372015524</c:v>
                </c:pt>
                <c:pt idx="15">
                  <c:v>0.13637119456387972</c:v>
                </c:pt>
                <c:pt idx="16">
                  <c:v>0.13682026411081025</c:v>
                </c:pt>
                <c:pt idx="17">
                  <c:v>0.13890321547347154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'Sector Analysis'!$E$85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Analysis'!$A$87:$A$104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Analysis'!$E$87:$E$104</c:f>
              <c:numCache>
                <c:formatCode>#,##0.00</c:formatCode>
                <c:ptCount val="18"/>
                <c:pt idx="0">
                  <c:v>3.0533115168671639E-2</c:v>
                </c:pt>
                <c:pt idx="1">
                  <c:v>3.3896049697280932E-2</c:v>
                </c:pt>
                <c:pt idx="2">
                  <c:v>3.6494552270229783E-2</c:v>
                </c:pt>
                <c:pt idx="3">
                  <c:v>4.0929791269519809E-2</c:v>
                </c:pt>
                <c:pt idx="4">
                  <c:v>4.7894983247673835E-2</c:v>
                </c:pt>
                <c:pt idx="5">
                  <c:v>5.4370125520326752E-2</c:v>
                </c:pt>
                <c:pt idx="6">
                  <c:v>5.7674045286842238E-2</c:v>
                </c:pt>
                <c:pt idx="7">
                  <c:v>5.7012963177351064E-2</c:v>
                </c:pt>
                <c:pt idx="8">
                  <c:v>5.4531320459275515E-2</c:v>
                </c:pt>
                <c:pt idx="9">
                  <c:v>5.1368596084316077E-2</c:v>
                </c:pt>
                <c:pt idx="10">
                  <c:v>4.922205033059418E-2</c:v>
                </c:pt>
                <c:pt idx="11">
                  <c:v>4.9611226130946713E-2</c:v>
                </c:pt>
                <c:pt idx="12">
                  <c:v>5.4346645141048394E-2</c:v>
                </c:pt>
                <c:pt idx="13">
                  <c:v>5.9214070971776431E-2</c:v>
                </c:pt>
                <c:pt idx="14">
                  <c:v>6.2522347433754788E-2</c:v>
                </c:pt>
                <c:pt idx="15">
                  <c:v>6.2200371414581818E-2</c:v>
                </c:pt>
                <c:pt idx="16">
                  <c:v>6.1791475843105029E-2</c:v>
                </c:pt>
                <c:pt idx="17">
                  <c:v>6.1843246119737481E-2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'Sector Analysis'!$F$85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Analysis'!$A$87:$A$104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Analysis'!$F$87:$F$104</c:f>
              <c:numCache>
                <c:formatCode>#,##0.00</c:formatCode>
                <c:ptCount val="18"/>
                <c:pt idx="0">
                  <c:v>0.83401720087488018</c:v>
                </c:pt>
                <c:pt idx="1">
                  <c:v>0.84006039478371075</c:v>
                </c:pt>
                <c:pt idx="2">
                  <c:v>0.81526773783705464</c:v>
                </c:pt>
                <c:pt idx="3">
                  <c:v>0.80426660674354411</c:v>
                </c:pt>
                <c:pt idx="4">
                  <c:v>0.82730324653129561</c:v>
                </c:pt>
                <c:pt idx="5">
                  <c:v>0.84103985101992262</c:v>
                </c:pt>
                <c:pt idx="6">
                  <c:v>0.82715852876143425</c:v>
                </c:pt>
                <c:pt idx="7">
                  <c:v>0.78559693189303037</c:v>
                </c:pt>
                <c:pt idx="8">
                  <c:v>0.75802164809587691</c:v>
                </c:pt>
                <c:pt idx="9">
                  <c:v>0.74695551633492085</c:v>
                </c:pt>
                <c:pt idx="10">
                  <c:v>0.73216904330638888</c:v>
                </c:pt>
                <c:pt idx="11">
                  <c:v>0.75026768947033884</c:v>
                </c:pt>
                <c:pt idx="12">
                  <c:v>0.83245712091914426</c:v>
                </c:pt>
                <c:pt idx="13">
                  <c:v>0.91784152760686954</c:v>
                </c:pt>
                <c:pt idx="14">
                  <c:v>0.97517244593918562</c:v>
                </c:pt>
                <c:pt idx="15">
                  <c:v>0.98998236977327914</c:v>
                </c:pt>
                <c:pt idx="16">
                  <c:v>0.98019758928569756</c:v>
                </c:pt>
                <c:pt idx="17">
                  <c:v>0.97988804028012244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'Sector Analysis'!$G$85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Analysis'!$A$87:$A$104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Analysis'!$G$87:$G$104</c:f>
              <c:numCache>
                <c:formatCode>#,##0.00</c:formatCode>
                <c:ptCount val="18"/>
                <c:pt idx="0">
                  <c:v>1.4378577769907965</c:v>
                </c:pt>
                <c:pt idx="1">
                  <c:v>1.403384195642448</c:v>
                </c:pt>
                <c:pt idx="2">
                  <c:v>1.3144133751796134</c:v>
                </c:pt>
                <c:pt idx="3">
                  <c:v>1.253438355353915</c:v>
                </c:pt>
                <c:pt idx="4">
                  <c:v>1.2424796146558126</c:v>
                </c:pt>
                <c:pt idx="5">
                  <c:v>1.2020072060919524</c:v>
                </c:pt>
                <c:pt idx="6">
                  <c:v>1.1460855167112518</c:v>
                </c:pt>
                <c:pt idx="7">
                  <c:v>1.0616911400134676</c:v>
                </c:pt>
                <c:pt idx="8">
                  <c:v>1.0010691842828388</c:v>
                </c:pt>
                <c:pt idx="9">
                  <c:v>0.96446550457887592</c:v>
                </c:pt>
                <c:pt idx="10">
                  <c:v>0.9380501834921624</c:v>
                </c:pt>
                <c:pt idx="11">
                  <c:v>0.94619809416381129</c:v>
                </c:pt>
                <c:pt idx="12">
                  <c:v>1.018668097578979</c:v>
                </c:pt>
                <c:pt idx="13">
                  <c:v>1.0984176600176976</c:v>
                </c:pt>
                <c:pt idx="14">
                  <c:v>1.1484185770557567</c:v>
                </c:pt>
                <c:pt idx="15">
                  <c:v>1.1541952053889528</c:v>
                </c:pt>
                <c:pt idx="16">
                  <c:v>1.1486703007040422</c:v>
                </c:pt>
                <c:pt idx="17">
                  <c:v>1.150180280148895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23840"/>
        <c:axId val="52325376"/>
      </c:lineChart>
      <c:catAx>
        <c:axId val="523238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325376"/>
        <c:crosses val="autoZero"/>
        <c:auto val="1"/>
        <c:lblAlgn val="ctr"/>
        <c:lblOffset val="100"/>
        <c:noMultiLvlLbl val="0"/>
      </c:catAx>
      <c:valAx>
        <c:axId val="52325376"/>
        <c:scaling>
          <c:orientation val="minMax"/>
          <c:min val="0.35000000000000031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323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421"/>
          <c:h val="0.8339680539932508"/>
        </c:manualLayout>
      </c:layout>
      <c:lineChart>
        <c:grouping val="standard"/>
        <c:varyColors val="0"/>
        <c:ser>
          <c:idx val="0"/>
          <c:order val="0"/>
          <c:tx>
            <c:strRef>
              <c:f>'Sector Analysis'!$B$106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Analysis'!$A$108:$A$125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Analysis'!$B$108:$B$125</c:f>
              <c:numCache>
                <c:formatCode>#,##0.00</c:formatCode>
                <c:ptCount val="18"/>
                <c:pt idx="0">
                  <c:v>1.0871047696143465</c:v>
                </c:pt>
                <c:pt idx="1">
                  <c:v>1.09853151525042</c:v>
                </c:pt>
                <c:pt idx="2">
                  <c:v>1.0493133408978979</c:v>
                </c:pt>
                <c:pt idx="3">
                  <c:v>0.99633453414102047</c:v>
                </c:pt>
                <c:pt idx="4">
                  <c:v>0.97541895759843533</c:v>
                </c:pt>
                <c:pt idx="5">
                  <c:v>0.97583738932865982</c:v>
                </c:pt>
                <c:pt idx="6">
                  <c:v>0.99576140173597461</c:v>
                </c:pt>
                <c:pt idx="7">
                  <c:v>1.0187436849083324</c:v>
                </c:pt>
                <c:pt idx="8">
                  <c:v>1.0165193742984642</c:v>
                </c:pt>
                <c:pt idx="9">
                  <c:v>1.0142002068764417</c:v>
                </c:pt>
                <c:pt idx="10">
                  <c:v>1.0471347600746905</c:v>
                </c:pt>
                <c:pt idx="11">
                  <c:v>1.0469491678186078</c:v>
                </c:pt>
                <c:pt idx="12">
                  <c:v>0.99768238537480591</c:v>
                </c:pt>
                <c:pt idx="13">
                  <c:v>0.94670581184244962</c:v>
                </c:pt>
                <c:pt idx="14">
                  <c:v>0.92672715337737221</c:v>
                </c:pt>
                <c:pt idx="15">
                  <c:v>0.92988760684695615</c:v>
                </c:pt>
                <c:pt idx="16">
                  <c:v>0.93771372361752392</c:v>
                </c:pt>
                <c:pt idx="17">
                  <c:v>0.94114126710266177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'Sector Analysis'!$C$106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Analysis'!$A$108:$A$125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Analysis'!$C$108:$C$125</c:f>
              <c:numCache>
                <c:formatCode>#,##0.00</c:formatCode>
                <c:ptCount val="18"/>
                <c:pt idx="0">
                  <c:v>1.1724415614933141</c:v>
                </c:pt>
                <c:pt idx="1">
                  <c:v>1.1865333236351103</c:v>
                </c:pt>
                <c:pt idx="2">
                  <c:v>1.1430550313158818</c:v>
                </c:pt>
                <c:pt idx="3">
                  <c:v>1.0890069610029611</c:v>
                </c:pt>
                <c:pt idx="4">
                  <c:v>1.0631039549189831</c:v>
                </c:pt>
                <c:pt idx="5">
                  <c:v>1.0675335222220503</c:v>
                </c:pt>
                <c:pt idx="6">
                  <c:v>1.095954455380566</c:v>
                </c:pt>
                <c:pt idx="7">
                  <c:v>1.1254030300572995</c:v>
                </c:pt>
                <c:pt idx="8">
                  <c:v>1.1148942238685773</c:v>
                </c:pt>
                <c:pt idx="9">
                  <c:v>1.0983143295682816</c:v>
                </c:pt>
                <c:pt idx="10">
                  <c:v>1.1302119396640598</c:v>
                </c:pt>
                <c:pt idx="11">
                  <c:v>1.1385626927728134</c:v>
                </c:pt>
                <c:pt idx="12">
                  <c:v>1.091246634209093</c:v>
                </c:pt>
                <c:pt idx="13">
                  <c:v>1.0311736612950939</c:v>
                </c:pt>
                <c:pt idx="14">
                  <c:v>1.0009706917737358</c:v>
                </c:pt>
                <c:pt idx="15">
                  <c:v>1.0011358354359594</c:v>
                </c:pt>
                <c:pt idx="16">
                  <c:v>1.0123710981924545</c:v>
                </c:pt>
                <c:pt idx="17">
                  <c:v>1.0215929821905609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'Sector Analysis'!$D$106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Analysis'!$A$108:$A$125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Analysis'!$D$108:$D$125</c:f>
              <c:numCache>
                <c:formatCode>#,##0.00</c:formatCode>
                <c:ptCount val="18"/>
                <c:pt idx="0">
                  <c:v>0.13436172417792924</c:v>
                </c:pt>
                <c:pt idx="1">
                  <c:v>0.13108277646110492</c:v>
                </c:pt>
                <c:pt idx="2">
                  <c:v>0.12259911432014503</c:v>
                </c:pt>
                <c:pt idx="3">
                  <c:v>0.11261351090523163</c:v>
                </c:pt>
                <c:pt idx="4">
                  <c:v>0.10685443963451054</c:v>
                </c:pt>
                <c:pt idx="5">
                  <c:v>0.10261330160592823</c:v>
                </c:pt>
                <c:pt idx="6">
                  <c:v>0.10068728625105224</c:v>
                </c:pt>
                <c:pt idx="7">
                  <c:v>0.10098284905939021</c:v>
                </c:pt>
                <c:pt idx="8">
                  <c:v>9.9077828289274972E-2</c:v>
                </c:pt>
                <c:pt idx="9">
                  <c:v>9.6912709934269398E-2</c:v>
                </c:pt>
                <c:pt idx="10">
                  <c:v>9.8808158637100033E-2</c:v>
                </c:pt>
                <c:pt idx="11">
                  <c:v>9.8833733587235448E-2</c:v>
                </c:pt>
                <c:pt idx="12">
                  <c:v>9.5827225424275908E-2</c:v>
                </c:pt>
                <c:pt idx="13">
                  <c:v>9.2620587059406803E-2</c:v>
                </c:pt>
                <c:pt idx="14">
                  <c:v>9.1201118896710884E-2</c:v>
                </c:pt>
                <c:pt idx="15">
                  <c:v>9.1282685592480428E-2</c:v>
                </c:pt>
                <c:pt idx="16">
                  <c:v>9.1939805125879723E-2</c:v>
                </c:pt>
                <c:pt idx="17">
                  <c:v>9.2248829207090724E-2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'Sector Analysis'!$E$106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Analysis'!$A$108:$A$125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Analysis'!$E$108:$E$125</c:f>
              <c:numCache>
                <c:formatCode>#,##0.00</c:formatCode>
                <c:ptCount val="18"/>
                <c:pt idx="0">
                  <c:v>2.6784925671598171E-2</c:v>
                </c:pt>
                <c:pt idx="1">
                  <c:v>2.9722070010380554E-2</c:v>
                </c:pt>
                <c:pt idx="2">
                  <c:v>3.0826574654756401E-2</c:v>
                </c:pt>
                <c:pt idx="3">
                  <c:v>3.2120757908319579E-2</c:v>
                </c:pt>
                <c:pt idx="4">
                  <c:v>3.4384898722480774E-2</c:v>
                </c:pt>
                <c:pt idx="5">
                  <c:v>3.6380471627015819E-2</c:v>
                </c:pt>
                <c:pt idx="6">
                  <c:v>3.8022209135044054E-2</c:v>
                </c:pt>
                <c:pt idx="7">
                  <c:v>3.8812983941341285E-2</c:v>
                </c:pt>
                <c:pt idx="8">
                  <c:v>3.6794883270088896E-2</c:v>
                </c:pt>
                <c:pt idx="9">
                  <c:v>3.4065329350476688E-2</c:v>
                </c:pt>
                <c:pt idx="10">
                  <c:v>3.4031362486004572E-2</c:v>
                </c:pt>
                <c:pt idx="11">
                  <c:v>3.3101477207771325E-2</c:v>
                </c:pt>
                <c:pt idx="12">
                  <c:v>3.0353541450009864E-2</c:v>
                </c:pt>
                <c:pt idx="13">
                  <c:v>2.7562689290222427E-2</c:v>
                </c:pt>
                <c:pt idx="14">
                  <c:v>2.586381014197638E-2</c:v>
                </c:pt>
                <c:pt idx="15">
                  <c:v>2.4564670201894984E-2</c:v>
                </c:pt>
                <c:pt idx="16">
                  <c:v>2.4358637474034512E-2</c:v>
                </c:pt>
                <c:pt idx="17">
                  <c:v>2.3918415385644286E-2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'Sector Analysis'!$F$106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Analysis'!$A$108:$A$125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Analysis'!$F$108:$F$125</c:f>
              <c:numCache>
                <c:formatCode>#,##0.00</c:formatCode>
                <c:ptCount val="18"/>
                <c:pt idx="0">
                  <c:v>0.84079840709787446</c:v>
                </c:pt>
                <c:pt idx="1">
                  <c:v>0.96252423168632972</c:v>
                </c:pt>
                <c:pt idx="2">
                  <c:v>0.99175205297637825</c:v>
                </c:pt>
                <c:pt idx="3">
                  <c:v>0.98455409695748164</c:v>
                </c:pt>
                <c:pt idx="4">
                  <c:v>0.99827341390976621</c:v>
                </c:pt>
                <c:pt idx="5">
                  <c:v>1.0197993531211491</c:v>
                </c:pt>
                <c:pt idx="6">
                  <c:v>1.0573832495053535</c:v>
                </c:pt>
                <c:pt idx="7">
                  <c:v>1.0955839505133014</c:v>
                </c:pt>
                <c:pt idx="8">
                  <c:v>1.1002021876489212</c:v>
                </c:pt>
                <c:pt idx="9">
                  <c:v>1.1155015365538443</c:v>
                </c:pt>
                <c:pt idx="10">
                  <c:v>1.2020096184520508</c:v>
                </c:pt>
                <c:pt idx="11">
                  <c:v>1.2469847391972555</c:v>
                </c:pt>
                <c:pt idx="12">
                  <c:v>1.1959569536696684</c:v>
                </c:pt>
                <c:pt idx="13">
                  <c:v>1.1219148121280513</c:v>
                </c:pt>
                <c:pt idx="14">
                  <c:v>1.0750239379635889</c:v>
                </c:pt>
                <c:pt idx="15">
                  <c:v>1.0587270420056429</c:v>
                </c:pt>
                <c:pt idx="16">
                  <c:v>1.0399978457441474</c:v>
                </c:pt>
                <c:pt idx="17">
                  <c:v>1.0093332048633019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'Sector Analysis'!$G$106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Analysis'!$A$108:$A$125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Analysis'!$G$108:$G$125</c:f>
              <c:numCache>
                <c:formatCode>#,##0.00</c:formatCode>
                <c:ptCount val="18"/>
                <c:pt idx="0">
                  <c:v>1.3956854667787912</c:v>
                </c:pt>
                <c:pt idx="1">
                  <c:v>1.3463504500637653</c:v>
                </c:pt>
                <c:pt idx="2">
                  <c:v>1.246887607432261</c:v>
                </c:pt>
                <c:pt idx="3">
                  <c:v>1.1667279744155539</c:v>
                </c:pt>
                <c:pt idx="4">
                  <c:v>1.1345122867284263</c:v>
                </c:pt>
                <c:pt idx="5">
                  <c:v>1.1254995226298499</c:v>
                </c:pt>
                <c:pt idx="6">
                  <c:v>1.1411031239086602</c:v>
                </c:pt>
                <c:pt idx="7">
                  <c:v>1.1627442237274617</c:v>
                </c:pt>
                <c:pt idx="8">
                  <c:v>1.1685411549010549</c:v>
                </c:pt>
                <c:pt idx="9">
                  <c:v>1.1819032348086052</c:v>
                </c:pt>
                <c:pt idx="10">
                  <c:v>1.2058479961588016</c:v>
                </c:pt>
                <c:pt idx="11">
                  <c:v>1.1877756119241327</c:v>
                </c:pt>
                <c:pt idx="12">
                  <c:v>1.1458384968395985</c:v>
                </c:pt>
                <c:pt idx="13">
                  <c:v>1.1141371764891923</c:v>
                </c:pt>
                <c:pt idx="14">
                  <c:v>1.120135292467012</c:v>
                </c:pt>
                <c:pt idx="15">
                  <c:v>1.1436031160890938</c:v>
                </c:pt>
                <c:pt idx="16">
                  <c:v>1.1539006049414609</c:v>
                </c:pt>
                <c:pt idx="17">
                  <c:v>1.1498527753244763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61856"/>
        <c:axId val="53170560"/>
      </c:lineChart>
      <c:catAx>
        <c:axId val="5236185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3170560"/>
        <c:crosses val="autoZero"/>
        <c:auto val="1"/>
        <c:lblAlgn val="ctr"/>
        <c:lblOffset val="100"/>
        <c:noMultiLvlLbl val="0"/>
      </c:catAx>
      <c:valAx>
        <c:axId val="53170560"/>
        <c:scaling>
          <c:orientation val="minMax"/>
          <c:min val="0.45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3618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399" l="0.70000000000000062" r="0.70000000000000062" t="0.75000000000001399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398"/>
          <c:h val="0.8339680539932508"/>
        </c:manualLayout>
      </c:layout>
      <c:lineChart>
        <c:grouping val="standard"/>
        <c:varyColors val="0"/>
        <c:ser>
          <c:idx val="0"/>
          <c:order val="0"/>
          <c:tx>
            <c:strRef>
              <c:f>'Sector Analysis'!$B$127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Analysis'!$A$129:$A$146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Analysis'!$B$129:$B$146</c:f>
              <c:numCache>
                <c:formatCode>#,##0.00</c:formatCode>
                <c:ptCount val="18"/>
                <c:pt idx="0">
                  <c:v>1.1977051781047612</c:v>
                </c:pt>
                <c:pt idx="1">
                  <c:v>1.1839872057361798</c:v>
                </c:pt>
                <c:pt idx="2">
                  <c:v>1.1737623809290672</c:v>
                </c:pt>
                <c:pt idx="3">
                  <c:v>1.1703537342377832</c:v>
                </c:pt>
                <c:pt idx="4">
                  <c:v>1.156750749887647</c:v>
                </c:pt>
                <c:pt idx="5">
                  <c:v>1.173803216071664</c:v>
                </c:pt>
                <c:pt idx="6">
                  <c:v>1.1928782366326065</c:v>
                </c:pt>
                <c:pt idx="7">
                  <c:v>1.2034976792478063</c:v>
                </c:pt>
                <c:pt idx="8">
                  <c:v>1.2360643125837441</c:v>
                </c:pt>
                <c:pt idx="9">
                  <c:v>1.2551721509033795</c:v>
                </c:pt>
                <c:pt idx="10">
                  <c:v>1.2276168188922412</c:v>
                </c:pt>
                <c:pt idx="11">
                  <c:v>1.1935940450084463</c:v>
                </c:pt>
                <c:pt idx="12">
                  <c:v>1.1977916006051874</c:v>
                </c:pt>
                <c:pt idx="13">
                  <c:v>1.2443932657937031</c:v>
                </c:pt>
                <c:pt idx="14">
                  <c:v>1.2811025128876725</c:v>
                </c:pt>
                <c:pt idx="15">
                  <c:v>1.2941908628582044</c:v>
                </c:pt>
                <c:pt idx="16">
                  <c:v>1.2797075613198048</c:v>
                </c:pt>
                <c:pt idx="17">
                  <c:v>1.2458343542043264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'Sector Analysis'!$C$127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Analysis'!$A$129:$A$146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Analysis'!$C$129:$C$146</c:f>
              <c:numCache>
                <c:formatCode>#,##0.00</c:formatCode>
                <c:ptCount val="18"/>
                <c:pt idx="0">
                  <c:v>3.0835761228440992</c:v>
                </c:pt>
                <c:pt idx="1">
                  <c:v>2.9377316194559819</c:v>
                </c:pt>
                <c:pt idx="2">
                  <c:v>2.8898390605482223</c:v>
                </c:pt>
                <c:pt idx="3">
                  <c:v>2.8150841874164314</c:v>
                </c:pt>
                <c:pt idx="4">
                  <c:v>2.6543953923370016</c:v>
                </c:pt>
                <c:pt idx="5">
                  <c:v>2.5732122635686117</c:v>
                </c:pt>
                <c:pt idx="6">
                  <c:v>2.5368080548367442</c:v>
                </c:pt>
                <c:pt idx="7">
                  <c:v>2.6005225365717748</c:v>
                </c:pt>
                <c:pt idx="8">
                  <c:v>2.8500142971369566</c:v>
                </c:pt>
                <c:pt idx="9">
                  <c:v>3.1002238371721518</c:v>
                </c:pt>
                <c:pt idx="10">
                  <c:v>3.0382504887604291</c:v>
                </c:pt>
                <c:pt idx="11">
                  <c:v>3.0000857097346247</c:v>
                </c:pt>
                <c:pt idx="12">
                  <c:v>3.198345229822432</c:v>
                </c:pt>
                <c:pt idx="13">
                  <c:v>3.6243404366694048</c:v>
                </c:pt>
                <c:pt idx="14">
                  <c:v>4.0202639069338479</c:v>
                </c:pt>
                <c:pt idx="15">
                  <c:v>4.19541017951288</c:v>
                </c:pt>
                <c:pt idx="16">
                  <c:v>4.1957591689757008</c:v>
                </c:pt>
                <c:pt idx="17">
                  <c:v>4.1303956947918188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'Sector Analysis'!$D$127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Analysis'!$A$129:$A$146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Analysis'!$D$129:$D$146</c:f>
              <c:numCache>
                <c:formatCode>#,##0.00</c:formatCode>
                <c:ptCount val="18"/>
                <c:pt idx="0">
                  <c:v>0.30045030485419366</c:v>
                </c:pt>
                <c:pt idx="1">
                  <c:v>0.27336919886895444</c:v>
                </c:pt>
                <c:pt idx="2">
                  <c:v>0.25484281494927752</c:v>
                </c:pt>
                <c:pt idx="3">
                  <c:v>0.23243536132655535</c:v>
                </c:pt>
                <c:pt idx="4">
                  <c:v>0.20556488312906329</c:v>
                </c:pt>
                <c:pt idx="5">
                  <c:v>0.1830372278009787</c:v>
                </c:pt>
                <c:pt idx="6">
                  <c:v>0.16738190387990676</c:v>
                </c:pt>
                <c:pt idx="7">
                  <c:v>0.16433034637077246</c:v>
                </c:pt>
                <c:pt idx="8">
                  <c:v>0.17416864356669554</c:v>
                </c:pt>
                <c:pt idx="9">
                  <c:v>0.18435534876971552</c:v>
                </c:pt>
                <c:pt idx="10">
                  <c:v>0.17702328903957476</c:v>
                </c:pt>
                <c:pt idx="11">
                  <c:v>0.17209349354889514</c:v>
                </c:pt>
                <c:pt idx="12">
                  <c:v>0.18420099741308205</c:v>
                </c:pt>
                <c:pt idx="13">
                  <c:v>0.21206145642267621</c:v>
                </c:pt>
                <c:pt idx="14">
                  <c:v>0.23675989639816411</c:v>
                </c:pt>
                <c:pt idx="15">
                  <c:v>0.2440365072894623</c:v>
                </c:pt>
                <c:pt idx="16">
                  <c:v>0.23922090967899198</c:v>
                </c:pt>
                <c:pt idx="17">
                  <c:v>0.23030288085766329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'Sector Analysis'!$E$127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Analysis'!$A$129:$A$146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Analysis'!$E$129:$E$146</c:f>
              <c:numCache>
                <c:formatCode>#,##0.00</c:formatCode>
                <c:ptCount val="18"/>
                <c:pt idx="0">
                  <c:v>4.108974127949782E-2</c:v>
                </c:pt>
                <c:pt idx="1">
                  <c:v>4.5073960122660739E-2</c:v>
                </c:pt>
                <c:pt idx="2">
                  <c:v>4.8223781618430814E-2</c:v>
                </c:pt>
                <c:pt idx="3">
                  <c:v>5.2540183296423661E-2</c:v>
                </c:pt>
                <c:pt idx="4">
                  <c:v>5.6733813872345072E-2</c:v>
                </c:pt>
                <c:pt idx="5">
                  <c:v>6.1136007083207725E-2</c:v>
                </c:pt>
                <c:pt idx="6">
                  <c:v>6.3687369302932048E-2</c:v>
                </c:pt>
                <c:pt idx="7">
                  <c:v>6.3840943676510165E-2</c:v>
                </c:pt>
                <c:pt idx="8">
                  <c:v>6.3010411173383213E-2</c:v>
                </c:pt>
                <c:pt idx="9">
                  <c:v>5.9734805582617637E-2</c:v>
                </c:pt>
                <c:pt idx="10">
                  <c:v>5.5377121578341383E-2</c:v>
                </c:pt>
                <c:pt idx="11">
                  <c:v>5.1644799917950387E-2</c:v>
                </c:pt>
                <c:pt idx="12">
                  <c:v>5.0143774154813053E-2</c:v>
                </c:pt>
                <c:pt idx="13">
                  <c:v>5.0440263359268676E-2</c:v>
                </c:pt>
                <c:pt idx="14">
                  <c:v>5.078175795167441E-2</c:v>
                </c:pt>
                <c:pt idx="15">
                  <c:v>4.9798893491770038E-2</c:v>
                </c:pt>
                <c:pt idx="16">
                  <c:v>4.9674513161044744E-2</c:v>
                </c:pt>
                <c:pt idx="17">
                  <c:v>4.8397186794466897E-2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'Sector Analysis'!$F$127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Analysis'!$A$129:$A$146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Analysis'!$F$129:$F$146</c:f>
              <c:numCache>
                <c:formatCode>#,##0.00</c:formatCode>
                <c:ptCount val="18"/>
                <c:pt idx="0">
                  <c:v>0.94801327161245152</c:v>
                </c:pt>
                <c:pt idx="1">
                  <c:v>0.94883801884843744</c:v>
                </c:pt>
                <c:pt idx="2">
                  <c:v>0.9278295999687669</c:v>
                </c:pt>
                <c:pt idx="3">
                  <c:v>0.90047069291985149</c:v>
                </c:pt>
                <c:pt idx="4">
                  <c:v>0.86268755522805507</c:v>
                </c:pt>
                <c:pt idx="5">
                  <c:v>0.84253753617834548</c:v>
                </c:pt>
                <c:pt idx="6">
                  <c:v>0.82554119644311652</c:v>
                </c:pt>
                <c:pt idx="7">
                  <c:v>0.80887533570643066</c:v>
                </c:pt>
                <c:pt idx="8">
                  <c:v>0.81392679436412718</c:v>
                </c:pt>
                <c:pt idx="9">
                  <c:v>0.81876571831888978</c:v>
                </c:pt>
                <c:pt idx="10">
                  <c:v>0.78890632125736537</c:v>
                </c:pt>
                <c:pt idx="11">
                  <c:v>0.75737920313217644</c:v>
                </c:pt>
                <c:pt idx="12">
                  <c:v>0.76074631857447028</c:v>
                </c:pt>
                <c:pt idx="13">
                  <c:v>0.79367600404855698</c:v>
                </c:pt>
                <c:pt idx="14">
                  <c:v>0.81664434700131061</c:v>
                </c:pt>
                <c:pt idx="15">
                  <c:v>0.81200526115293259</c:v>
                </c:pt>
                <c:pt idx="16">
                  <c:v>0.78170179717050037</c:v>
                </c:pt>
                <c:pt idx="17">
                  <c:v>0.74085429249210144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'Sector Analysis'!$G$127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Analysis'!$A$129:$A$146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Analysis'!$G$129:$G$146</c:f>
              <c:numCache>
                <c:formatCode>#,##0.00</c:formatCode>
                <c:ptCount val="18"/>
                <c:pt idx="0">
                  <c:v>0.72726060198872178</c:v>
                </c:pt>
                <c:pt idx="1">
                  <c:v>0.73672395546448666</c:v>
                </c:pt>
                <c:pt idx="2">
                  <c:v>0.72944608956801216</c:v>
                </c:pt>
                <c:pt idx="3">
                  <c:v>0.72806576352982921</c:v>
                </c:pt>
                <c:pt idx="4">
                  <c:v>0.72126163961795475</c:v>
                </c:pt>
                <c:pt idx="5">
                  <c:v>0.7274245366658556</c:v>
                </c:pt>
                <c:pt idx="6">
                  <c:v>0.73888268626056286</c:v>
                </c:pt>
                <c:pt idx="7">
                  <c:v>0.74735410262933644</c:v>
                </c:pt>
                <c:pt idx="8">
                  <c:v>0.77317335831557477</c:v>
                </c:pt>
                <c:pt idx="9">
                  <c:v>0.79845465218748546</c:v>
                </c:pt>
                <c:pt idx="10">
                  <c:v>0.79478661650738314</c:v>
                </c:pt>
                <c:pt idx="11">
                  <c:v>0.77514411652436599</c:v>
                </c:pt>
                <c:pt idx="12">
                  <c:v>0.77488270767247958</c:v>
                </c:pt>
                <c:pt idx="13">
                  <c:v>0.80633177502066189</c:v>
                </c:pt>
                <c:pt idx="14">
                  <c:v>0.83125025139117126</c:v>
                </c:pt>
                <c:pt idx="15">
                  <c:v>0.83475059672101093</c:v>
                </c:pt>
                <c:pt idx="16">
                  <c:v>0.81906655389035421</c:v>
                </c:pt>
                <c:pt idx="17">
                  <c:v>0.78765272134309638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219328"/>
        <c:axId val="53220864"/>
      </c:lineChart>
      <c:catAx>
        <c:axId val="5321932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3220864"/>
        <c:crosses val="autoZero"/>
        <c:auto val="1"/>
        <c:lblAlgn val="ctr"/>
        <c:lblOffset val="100"/>
        <c:noMultiLvlLbl val="0"/>
      </c:catAx>
      <c:valAx>
        <c:axId val="53220864"/>
        <c:scaling>
          <c:orientation val="minMax"/>
          <c:min val="0.45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3219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21" l="0.70000000000000062" r="0.70000000000000062" t="0.75000000000001421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376"/>
          <c:h val="0.8339680539932508"/>
        </c:manualLayout>
      </c:layout>
      <c:lineChart>
        <c:grouping val="standard"/>
        <c:varyColors val="0"/>
        <c:ser>
          <c:idx val="0"/>
          <c:order val="0"/>
          <c:tx>
            <c:strRef>
              <c:f>'Sector Analysis'!$B$148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Analysis'!$A$150:$A$167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Analysis'!$B$150:$B$167</c:f>
              <c:numCache>
                <c:formatCode>#,##0.00</c:formatCode>
                <c:ptCount val="18"/>
                <c:pt idx="0">
                  <c:v>0.95967309208867857</c:v>
                </c:pt>
                <c:pt idx="1">
                  <c:v>0.98301617740724911</c:v>
                </c:pt>
                <c:pt idx="2">
                  <c:v>0.95867855503079225</c:v>
                </c:pt>
                <c:pt idx="3">
                  <c:v>0.94421756098428833</c:v>
                </c:pt>
                <c:pt idx="4">
                  <c:v>0.93795078226781003</c:v>
                </c:pt>
                <c:pt idx="5">
                  <c:v>0.90709257581503377</c:v>
                </c:pt>
                <c:pt idx="6">
                  <c:v>0.87551838558909389</c:v>
                </c:pt>
                <c:pt idx="7">
                  <c:v>0.86399488706930871</c:v>
                </c:pt>
                <c:pt idx="8">
                  <c:v>0.87319242668723496</c:v>
                </c:pt>
                <c:pt idx="9">
                  <c:v>0.89119347342854682</c:v>
                </c:pt>
                <c:pt idx="10">
                  <c:v>0.90618377884663692</c:v>
                </c:pt>
                <c:pt idx="11">
                  <c:v>0.91019218009130343</c:v>
                </c:pt>
                <c:pt idx="12">
                  <c:v>0.91044038701228569</c:v>
                </c:pt>
                <c:pt idx="13">
                  <c:v>0.9071738025359487</c:v>
                </c:pt>
                <c:pt idx="14">
                  <c:v>0.90348558410327784</c:v>
                </c:pt>
                <c:pt idx="15">
                  <c:v>0.89656678648770727</c:v>
                </c:pt>
                <c:pt idx="16">
                  <c:v>0.89103493450055038</c:v>
                </c:pt>
                <c:pt idx="17">
                  <c:v>0.88367280361418465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'Sector Analysis'!$C$148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Analysis'!$A$150:$A$167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Analysis'!$C$150:$C$167</c:f>
              <c:numCache>
                <c:formatCode>#,##0.00</c:formatCode>
                <c:ptCount val="18"/>
                <c:pt idx="0">
                  <c:v>1.1203580659724111</c:v>
                </c:pt>
                <c:pt idx="1">
                  <c:v>1.1486563069374169</c:v>
                </c:pt>
                <c:pt idx="2">
                  <c:v>1.1287468339518074</c:v>
                </c:pt>
                <c:pt idx="3">
                  <c:v>1.1160417844321247</c:v>
                </c:pt>
                <c:pt idx="4">
                  <c:v>1.1074689861172251</c:v>
                </c:pt>
                <c:pt idx="5">
                  <c:v>1.0769528616685853</c:v>
                </c:pt>
                <c:pt idx="6">
                  <c:v>1.0475258889390076</c:v>
                </c:pt>
                <c:pt idx="7">
                  <c:v>1.0375998340377546</c:v>
                </c:pt>
                <c:pt idx="8">
                  <c:v>1.0435535771690583</c:v>
                </c:pt>
                <c:pt idx="9">
                  <c:v>1.0554251109363493</c:v>
                </c:pt>
                <c:pt idx="10">
                  <c:v>1.0705527778386004</c:v>
                </c:pt>
                <c:pt idx="11">
                  <c:v>1.0818332648835556</c:v>
                </c:pt>
                <c:pt idx="12">
                  <c:v>1.0878639854756713</c:v>
                </c:pt>
                <c:pt idx="13">
                  <c:v>1.0808095977637078</c:v>
                </c:pt>
                <c:pt idx="14">
                  <c:v>1.0690625066002168</c:v>
                </c:pt>
                <c:pt idx="15">
                  <c:v>1.0578101865579941</c:v>
                </c:pt>
                <c:pt idx="16">
                  <c:v>1.0507281512294031</c:v>
                </c:pt>
                <c:pt idx="17">
                  <c:v>1.045279184683632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'Sector Analysis'!$D$148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Analysis'!$A$150:$A$167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Analysis'!$D$150:$D$167</c:f>
              <c:numCache>
                <c:formatCode>#,##0.00</c:formatCode>
                <c:ptCount val="18"/>
                <c:pt idx="0">
                  <c:v>0.15206127119736373</c:v>
                </c:pt>
                <c:pt idx="1">
                  <c:v>0.14613021183309144</c:v>
                </c:pt>
                <c:pt idx="2">
                  <c:v>0.13582877044073494</c:v>
                </c:pt>
                <c:pt idx="3">
                  <c:v>0.12638769547546616</c:v>
                </c:pt>
                <c:pt idx="4">
                  <c:v>0.1192331496575626</c:v>
                </c:pt>
                <c:pt idx="5">
                  <c:v>0.10838189430778822</c:v>
                </c:pt>
                <c:pt idx="6">
                  <c:v>9.8701638500806238E-2</c:v>
                </c:pt>
                <c:pt idx="7">
                  <c:v>9.4028358048967475E-2</c:v>
                </c:pt>
                <c:pt idx="8">
                  <c:v>9.1938336527456907E-2</c:v>
                </c:pt>
                <c:pt idx="9">
                  <c:v>9.0811941892654818E-2</c:v>
                </c:pt>
                <c:pt idx="10">
                  <c:v>9.0452396853131292E-2</c:v>
                </c:pt>
                <c:pt idx="11">
                  <c:v>9.0030970694524634E-2</c:v>
                </c:pt>
                <c:pt idx="12">
                  <c:v>9.0659586096193873E-2</c:v>
                </c:pt>
                <c:pt idx="13">
                  <c:v>9.0975674359102324E-2</c:v>
                </c:pt>
                <c:pt idx="14">
                  <c:v>9.0411752518913188E-2</c:v>
                </c:pt>
                <c:pt idx="15">
                  <c:v>8.8871755268819796E-2</c:v>
                </c:pt>
                <c:pt idx="16">
                  <c:v>8.8717844281792885E-2</c:v>
                </c:pt>
                <c:pt idx="17">
                  <c:v>8.8005953824872793E-2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'Sector Analysis'!$E$148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Analysis'!$A$150:$A$167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Analysis'!$E$150:$E$167</c:f>
              <c:numCache>
                <c:formatCode>#,##0.00</c:formatCode>
                <c:ptCount val="18"/>
                <c:pt idx="0">
                  <c:v>6.2509190054420749</c:v>
                </c:pt>
                <c:pt idx="1">
                  <c:v>6.216130847821379</c:v>
                </c:pt>
                <c:pt idx="2">
                  <c:v>6.2181381538665255</c:v>
                </c:pt>
                <c:pt idx="3">
                  <c:v>6.3461683571213863</c:v>
                </c:pt>
                <c:pt idx="4">
                  <c:v>6.4694756551285817</c:v>
                </c:pt>
                <c:pt idx="5">
                  <c:v>6.5849839839558664</c:v>
                </c:pt>
                <c:pt idx="6">
                  <c:v>6.6426960776950592</c:v>
                </c:pt>
                <c:pt idx="7">
                  <c:v>6.5786976205065946</c:v>
                </c:pt>
                <c:pt idx="8">
                  <c:v>6.3681163067192861</c:v>
                </c:pt>
                <c:pt idx="9">
                  <c:v>6.0524256934522853</c:v>
                </c:pt>
                <c:pt idx="10">
                  <c:v>5.8481501787369217</c:v>
                </c:pt>
                <c:pt idx="11">
                  <c:v>5.7089436599215846</c:v>
                </c:pt>
                <c:pt idx="12">
                  <c:v>5.670380243615277</c:v>
                </c:pt>
                <c:pt idx="13">
                  <c:v>5.6529604977457462</c:v>
                </c:pt>
                <c:pt idx="14">
                  <c:v>5.7080209115403209</c:v>
                </c:pt>
                <c:pt idx="15">
                  <c:v>5.7171273521351464</c:v>
                </c:pt>
                <c:pt idx="16">
                  <c:v>5.7101581210199939</c:v>
                </c:pt>
                <c:pt idx="17">
                  <c:v>5.6843388194361779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'Sector Analysis'!$F$148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Analysis'!$A$150:$A$167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Analysis'!$F$150:$F$167</c:f>
              <c:numCache>
                <c:formatCode>#,##0.00</c:formatCode>
                <c:ptCount val="18"/>
                <c:pt idx="0">
                  <c:v>0.62772549911172615</c:v>
                </c:pt>
                <c:pt idx="1">
                  <c:v>0.6538918228986319</c:v>
                </c:pt>
                <c:pt idx="2">
                  <c:v>0.64376470782717132</c:v>
                </c:pt>
                <c:pt idx="3">
                  <c:v>0.63797831052275322</c:v>
                </c:pt>
                <c:pt idx="4">
                  <c:v>0.64340712988977067</c:v>
                </c:pt>
                <c:pt idx="5">
                  <c:v>0.63374224472518559</c:v>
                </c:pt>
                <c:pt idx="6">
                  <c:v>0.61365289500107822</c:v>
                </c:pt>
                <c:pt idx="7">
                  <c:v>0.6021406222715121</c:v>
                </c:pt>
                <c:pt idx="8">
                  <c:v>0.61436880489051193</c:v>
                </c:pt>
                <c:pt idx="9">
                  <c:v>0.64103771324026038</c:v>
                </c:pt>
                <c:pt idx="10">
                  <c:v>0.65627152836140235</c:v>
                </c:pt>
                <c:pt idx="11">
                  <c:v>0.64905271136339304</c:v>
                </c:pt>
                <c:pt idx="12">
                  <c:v>0.64418368115337954</c:v>
                </c:pt>
                <c:pt idx="13">
                  <c:v>0.65235431595805504</c:v>
                </c:pt>
                <c:pt idx="14">
                  <c:v>0.65788007186129305</c:v>
                </c:pt>
                <c:pt idx="15">
                  <c:v>0.63759959791092802</c:v>
                </c:pt>
                <c:pt idx="16">
                  <c:v>0.62194629403439461</c:v>
                </c:pt>
                <c:pt idx="17">
                  <c:v>0.61204633973749534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'Sector Analysis'!$G$148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Analysis'!$A$150:$A$167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Analysis'!$G$150:$G$167</c:f>
              <c:numCache>
                <c:formatCode>#,##0.00</c:formatCode>
                <c:ptCount val="18"/>
                <c:pt idx="0">
                  <c:v>0.76247427635307907</c:v>
                </c:pt>
                <c:pt idx="1">
                  <c:v>0.78674157090830443</c:v>
                </c:pt>
                <c:pt idx="2">
                  <c:v>0.76855049622378002</c:v>
                </c:pt>
                <c:pt idx="3">
                  <c:v>0.7626602169293103</c:v>
                </c:pt>
                <c:pt idx="4">
                  <c:v>0.76680754215312308</c:v>
                </c:pt>
                <c:pt idx="5">
                  <c:v>0.74438467059356284</c:v>
                </c:pt>
                <c:pt idx="6">
                  <c:v>0.72668557124413646</c:v>
                </c:pt>
                <c:pt idx="7">
                  <c:v>0.71851190851809144</c:v>
                </c:pt>
                <c:pt idx="8">
                  <c:v>0.73327245777072392</c:v>
                </c:pt>
                <c:pt idx="9">
                  <c:v>0.76518142487655916</c:v>
                </c:pt>
                <c:pt idx="10">
                  <c:v>0.78911509968492777</c:v>
                </c:pt>
                <c:pt idx="11">
                  <c:v>0.78811495271298182</c:v>
                </c:pt>
                <c:pt idx="12">
                  <c:v>0.77699748906815447</c:v>
                </c:pt>
                <c:pt idx="13">
                  <c:v>0.7811239443434197</c:v>
                </c:pt>
                <c:pt idx="14">
                  <c:v>0.77958353201740982</c:v>
                </c:pt>
                <c:pt idx="15">
                  <c:v>0.76422385091913414</c:v>
                </c:pt>
                <c:pt idx="16">
                  <c:v>0.74463939440019689</c:v>
                </c:pt>
                <c:pt idx="17">
                  <c:v>0.72994260097397556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265536"/>
        <c:axId val="53267072"/>
      </c:lineChart>
      <c:catAx>
        <c:axId val="532655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3267072"/>
        <c:crosses val="autoZero"/>
        <c:auto val="1"/>
        <c:lblAlgn val="ctr"/>
        <c:lblOffset val="100"/>
        <c:noMultiLvlLbl val="0"/>
      </c:catAx>
      <c:valAx>
        <c:axId val="53267072"/>
        <c:scaling>
          <c:orientation val="minMax"/>
          <c:min val="0.60000000000000064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32655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343"/>
          <c:h val="0.8339680539932508"/>
        </c:manualLayout>
      </c:layout>
      <c:lineChart>
        <c:grouping val="standard"/>
        <c:varyColors val="0"/>
        <c:ser>
          <c:idx val="0"/>
          <c:order val="0"/>
          <c:tx>
            <c:strRef>
              <c:f>'Sector Analysis'!$B$169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Analysis'!$A$171:$A$188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Analysis'!$B$171:$B$188</c:f>
              <c:numCache>
                <c:formatCode>#,##0.00</c:formatCode>
                <c:ptCount val="18"/>
                <c:pt idx="0">
                  <c:v>1.083773520272473</c:v>
                </c:pt>
                <c:pt idx="1">
                  <c:v>1.0137740974478853</c:v>
                </c:pt>
                <c:pt idx="2">
                  <c:v>0.97191141459834529</c:v>
                </c:pt>
                <c:pt idx="3">
                  <c:v>0.97625281842406086</c:v>
                </c:pt>
                <c:pt idx="4">
                  <c:v>0.96714754051248863</c:v>
                </c:pt>
                <c:pt idx="5">
                  <c:v>0.97115700279783967</c:v>
                </c:pt>
                <c:pt idx="6">
                  <c:v>0.98190006556995446</c:v>
                </c:pt>
                <c:pt idx="7">
                  <c:v>1.0002730641262774</c:v>
                </c:pt>
                <c:pt idx="8">
                  <c:v>1.0225565991822436</c:v>
                </c:pt>
                <c:pt idx="9">
                  <c:v>1.0439061478082969</c:v>
                </c:pt>
                <c:pt idx="10">
                  <c:v>1.0679709002751441</c:v>
                </c:pt>
                <c:pt idx="11">
                  <c:v>1.0608230911900163</c:v>
                </c:pt>
                <c:pt idx="12">
                  <c:v>1.0443809028833702</c:v>
                </c:pt>
                <c:pt idx="13">
                  <c:v>1.0307986369025763</c:v>
                </c:pt>
                <c:pt idx="14">
                  <c:v>1.0361568577583564</c:v>
                </c:pt>
                <c:pt idx="15">
                  <c:v>1.0483249615965839</c:v>
                </c:pt>
                <c:pt idx="16">
                  <c:v>1.0671263232318577</c:v>
                </c:pt>
                <c:pt idx="17">
                  <c:v>1.0731763452190548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'Sector Analysis'!$C$169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Analysis'!$A$171:$A$188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Analysis'!$C$171:$C$188</c:f>
              <c:numCache>
                <c:formatCode>#,##0.00</c:formatCode>
                <c:ptCount val="18"/>
                <c:pt idx="0">
                  <c:v>0.97233900779935689</c:v>
                </c:pt>
                <c:pt idx="1">
                  <c:v>0.89717391892831522</c:v>
                </c:pt>
                <c:pt idx="2">
                  <c:v>0.8552394144968577</c:v>
                </c:pt>
                <c:pt idx="3">
                  <c:v>0.8469877032797638</c:v>
                </c:pt>
                <c:pt idx="4">
                  <c:v>0.82625120259626705</c:v>
                </c:pt>
                <c:pt idx="5">
                  <c:v>0.825860432257567</c:v>
                </c:pt>
                <c:pt idx="6">
                  <c:v>0.8282272111673783</c:v>
                </c:pt>
                <c:pt idx="7">
                  <c:v>0.83189504201398745</c:v>
                </c:pt>
                <c:pt idx="8">
                  <c:v>0.83501376845599484</c:v>
                </c:pt>
                <c:pt idx="9">
                  <c:v>0.83227459373572288</c:v>
                </c:pt>
                <c:pt idx="10">
                  <c:v>0.83370927822013763</c:v>
                </c:pt>
                <c:pt idx="11">
                  <c:v>0.81879064036645166</c:v>
                </c:pt>
                <c:pt idx="12">
                  <c:v>0.80097895855447432</c:v>
                </c:pt>
                <c:pt idx="13">
                  <c:v>0.78434482951437601</c:v>
                </c:pt>
                <c:pt idx="14">
                  <c:v>0.784682547055635</c:v>
                </c:pt>
                <c:pt idx="15">
                  <c:v>0.7965088852827158</c:v>
                </c:pt>
                <c:pt idx="16">
                  <c:v>0.80764432462843971</c:v>
                </c:pt>
                <c:pt idx="17">
                  <c:v>0.80573900063717352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'Sector Analysis'!$D$169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Analysis'!$A$171:$A$188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Analysis'!$D$171:$D$188</c:f>
              <c:numCache>
                <c:formatCode>#,##0.00</c:formatCode>
                <c:ptCount val="18"/>
                <c:pt idx="0">
                  <c:v>0.16702492220405937</c:v>
                </c:pt>
                <c:pt idx="1">
                  <c:v>0.15216407420788353</c:v>
                </c:pt>
                <c:pt idx="2">
                  <c:v>0.14419775417931288</c:v>
                </c:pt>
                <c:pt idx="3">
                  <c:v>0.13986386552481594</c:v>
                </c:pt>
                <c:pt idx="4">
                  <c:v>0.13372430877544031</c:v>
                </c:pt>
                <c:pt idx="5">
                  <c:v>0.12942406499762224</c:v>
                </c:pt>
                <c:pt idx="6">
                  <c:v>0.12686297551542211</c:v>
                </c:pt>
                <c:pt idx="7">
                  <c:v>0.12748530644967559</c:v>
                </c:pt>
                <c:pt idx="8">
                  <c:v>0.12850398713094285</c:v>
                </c:pt>
                <c:pt idx="9">
                  <c:v>0.12826964207802941</c:v>
                </c:pt>
                <c:pt idx="10">
                  <c:v>0.12904313580995558</c:v>
                </c:pt>
                <c:pt idx="11">
                  <c:v>0.12787233282168195</c:v>
                </c:pt>
                <c:pt idx="12">
                  <c:v>0.12816782663472837</c:v>
                </c:pt>
                <c:pt idx="13">
                  <c:v>0.12905396908525668</c:v>
                </c:pt>
                <c:pt idx="14">
                  <c:v>0.13143749889134851</c:v>
                </c:pt>
                <c:pt idx="15">
                  <c:v>0.13471821902338552</c:v>
                </c:pt>
                <c:pt idx="16">
                  <c:v>0.14017684926828769</c:v>
                </c:pt>
                <c:pt idx="17">
                  <c:v>0.14413167667339849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'Sector Analysis'!$E$169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Analysis'!$A$171:$A$188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Analysis'!$E$171:$E$188</c:f>
              <c:numCache>
                <c:formatCode>#,##0.00</c:formatCode>
                <c:ptCount val="18"/>
                <c:pt idx="0">
                  <c:v>3.3536203544884666E-2</c:v>
                </c:pt>
                <c:pt idx="1">
                  <c:v>3.3126008727504194E-2</c:v>
                </c:pt>
                <c:pt idx="2">
                  <c:v>3.3383771941287936E-2</c:v>
                </c:pt>
                <c:pt idx="3">
                  <c:v>3.5751846980946106E-2</c:v>
                </c:pt>
                <c:pt idx="4">
                  <c:v>3.7093284495087996E-2</c:v>
                </c:pt>
                <c:pt idx="5">
                  <c:v>3.8186036382151373E-2</c:v>
                </c:pt>
                <c:pt idx="6">
                  <c:v>3.8601535605091886E-2</c:v>
                </c:pt>
                <c:pt idx="7">
                  <c:v>3.8274887690306278E-2</c:v>
                </c:pt>
                <c:pt idx="8">
                  <c:v>3.6508331709693219E-2</c:v>
                </c:pt>
                <c:pt idx="9">
                  <c:v>3.3877621401663158E-2</c:v>
                </c:pt>
                <c:pt idx="10">
                  <c:v>3.2166899962610566E-2</c:v>
                </c:pt>
                <c:pt idx="11">
                  <c:v>3.0207773270600237E-2</c:v>
                </c:pt>
                <c:pt idx="12">
                  <c:v>2.8788279626125353E-2</c:v>
                </c:pt>
                <c:pt idx="13">
                  <c:v>2.7629756245762693E-2</c:v>
                </c:pt>
                <c:pt idx="14">
                  <c:v>2.7042082051191126E-2</c:v>
                </c:pt>
                <c:pt idx="15">
                  <c:v>2.6107172210632662E-2</c:v>
                </c:pt>
                <c:pt idx="16">
                  <c:v>2.6835166249015593E-2</c:v>
                </c:pt>
                <c:pt idx="17">
                  <c:v>2.7131334622346268E-2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'Sector Analysis'!$F$169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Analysis'!$A$171:$A$188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Analysis'!$F$171:$F$188</c:f>
              <c:numCache>
                <c:formatCode>#,##0.00</c:formatCode>
                <c:ptCount val="18"/>
                <c:pt idx="0">
                  <c:v>1.1940343323080478</c:v>
                </c:pt>
                <c:pt idx="1">
                  <c:v>1.1832024084787474</c:v>
                </c:pt>
                <c:pt idx="2">
                  <c:v>1.1907667483250501</c:v>
                </c:pt>
                <c:pt idx="3">
                  <c:v>1.2329679568085434</c:v>
                </c:pt>
                <c:pt idx="4">
                  <c:v>1.2414574349738041</c:v>
                </c:pt>
                <c:pt idx="5">
                  <c:v>1.2777885565598688</c:v>
                </c:pt>
                <c:pt idx="6">
                  <c:v>1.3272200986538194</c:v>
                </c:pt>
                <c:pt idx="7">
                  <c:v>1.3847764847650867</c:v>
                </c:pt>
                <c:pt idx="8">
                  <c:v>1.4404206333384193</c:v>
                </c:pt>
                <c:pt idx="9">
                  <c:v>1.4881681930518289</c:v>
                </c:pt>
                <c:pt idx="10">
                  <c:v>1.5262791386204906</c:v>
                </c:pt>
                <c:pt idx="11">
                  <c:v>1.5375231527828179</c:v>
                </c:pt>
                <c:pt idx="12">
                  <c:v>1.5642383361610352</c:v>
                </c:pt>
                <c:pt idx="13">
                  <c:v>1.5825557794616192</c:v>
                </c:pt>
                <c:pt idx="14">
                  <c:v>1.6093624388551357</c:v>
                </c:pt>
                <c:pt idx="15">
                  <c:v>1.6351621708154354</c:v>
                </c:pt>
                <c:pt idx="16">
                  <c:v>1.6738643355866885</c:v>
                </c:pt>
                <c:pt idx="17">
                  <c:v>1.6908912063847674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'Sector Analysis'!$G$169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Analysis'!$A$171:$A$188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Analysis'!$G$171:$G$188</c:f>
              <c:numCache>
                <c:formatCode>#,##0.00</c:formatCode>
                <c:ptCount val="18"/>
                <c:pt idx="0">
                  <c:v>0.98089027354750824</c:v>
                </c:pt>
                <c:pt idx="1">
                  <c:v>0.93895811314030009</c:v>
                </c:pt>
                <c:pt idx="2">
                  <c:v>0.91601014234764544</c:v>
                </c:pt>
                <c:pt idx="3">
                  <c:v>0.93603278830873038</c:v>
                </c:pt>
                <c:pt idx="4">
                  <c:v>0.9397293841705332</c:v>
                </c:pt>
                <c:pt idx="5">
                  <c:v>0.94687425501600231</c:v>
                </c:pt>
                <c:pt idx="6">
                  <c:v>0.96713731490545529</c:v>
                </c:pt>
                <c:pt idx="7">
                  <c:v>0.99674400408373676</c:v>
                </c:pt>
                <c:pt idx="8">
                  <c:v>1.0329275842252226</c:v>
                </c:pt>
                <c:pt idx="9">
                  <c:v>1.0680366601132723</c:v>
                </c:pt>
                <c:pt idx="10">
                  <c:v>1.1056839599798198</c:v>
                </c:pt>
                <c:pt idx="11">
                  <c:v>1.1054313472190371</c:v>
                </c:pt>
                <c:pt idx="12">
                  <c:v>1.0946111111305914</c:v>
                </c:pt>
                <c:pt idx="13">
                  <c:v>1.0903341827167974</c:v>
                </c:pt>
                <c:pt idx="14">
                  <c:v>1.1034035619469464</c:v>
                </c:pt>
                <c:pt idx="15">
                  <c:v>1.1221315065480222</c:v>
                </c:pt>
                <c:pt idx="16">
                  <c:v>1.1569259107686367</c:v>
                </c:pt>
                <c:pt idx="17">
                  <c:v>1.173975805405199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435008"/>
        <c:axId val="53453184"/>
      </c:lineChart>
      <c:catAx>
        <c:axId val="5343500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3453184"/>
        <c:crosses val="autoZero"/>
        <c:auto val="1"/>
        <c:lblAlgn val="ctr"/>
        <c:lblOffset val="100"/>
        <c:noMultiLvlLbl val="0"/>
      </c:catAx>
      <c:valAx>
        <c:axId val="53453184"/>
        <c:scaling>
          <c:orientation val="minMax"/>
          <c:min val="0.8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34350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93229870923668789"/>
        </c:manualLayout>
      </c:layout>
      <c:lineChart>
        <c:grouping val="standard"/>
        <c:varyColors val="0"/>
        <c:ser>
          <c:idx val="1"/>
          <c:order val="0"/>
          <c:tx>
            <c:strRef>
              <c:f>'Shift Share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'Shift Share Analysis'!$A$2:$A$18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Analysis'!$B$2:$B$18</c:f>
              <c:numCache>
                <c:formatCode>#,##0</c:formatCode>
                <c:ptCount val="17"/>
                <c:pt idx="0">
                  <c:v>5408.4351844975245</c:v>
                </c:pt>
                <c:pt idx="1">
                  <c:v>54462.138283292523</c:v>
                </c:pt>
                <c:pt idx="2">
                  <c:v>77948.312618250755</c:v>
                </c:pt>
                <c:pt idx="3">
                  <c:v>45768.457342630434</c:v>
                </c:pt>
                <c:pt idx="4">
                  <c:v>-4959.7977155492954</c:v>
                </c:pt>
                <c:pt idx="5">
                  <c:v>-10509.283305184863</c:v>
                </c:pt>
                <c:pt idx="6">
                  <c:v>13862.465890936788</c:v>
                </c:pt>
                <c:pt idx="7">
                  <c:v>29018.247206912663</c:v>
                </c:pt>
                <c:pt idx="8">
                  <c:v>48006.163995485447</c:v>
                </c:pt>
                <c:pt idx="9">
                  <c:v>70121.320961632067</c:v>
                </c:pt>
                <c:pt idx="10">
                  <c:v>72847.866196348623</c:v>
                </c:pt>
                <c:pt idx="11">
                  <c:v>45788.081366293598</c:v>
                </c:pt>
                <c:pt idx="12">
                  <c:v>4191.7097203756657</c:v>
                </c:pt>
                <c:pt idx="13">
                  <c:v>-6543.5679081075568</c:v>
                </c:pt>
                <c:pt idx="14">
                  <c:v>7066.6874418676143</c:v>
                </c:pt>
                <c:pt idx="15">
                  <c:v>29257.179481379062</c:v>
                </c:pt>
                <c:pt idx="16">
                  <c:v>38882.72187329967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'Shift Share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'Shift Share Analysis'!$A$2:$A$18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Analysis'!$C$2:$C$18</c:f>
              <c:numCache>
                <c:formatCode>#,##0</c:formatCode>
                <c:ptCount val="17"/>
                <c:pt idx="0">
                  <c:v>3234.3433437700505</c:v>
                </c:pt>
                <c:pt idx="1">
                  <c:v>31219.698997295425</c:v>
                </c:pt>
                <c:pt idx="2">
                  <c:v>45081.293224456691</c:v>
                </c:pt>
                <c:pt idx="3">
                  <c:v>27206.259026619697</c:v>
                </c:pt>
                <c:pt idx="4">
                  <c:v>-1150.5130907472903</c:v>
                </c:pt>
                <c:pt idx="5">
                  <c:v>-4759.833143085958</c:v>
                </c:pt>
                <c:pt idx="6">
                  <c:v>7358.0335237455292</c:v>
                </c:pt>
                <c:pt idx="7">
                  <c:v>14229.61906827323</c:v>
                </c:pt>
                <c:pt idx="8">
                  <c:v>24079.692920644768</c:v>
                </c:pt>
                <c:pt idx="9">
                  <c:v>37398.738463135618</c:v>
                </c:pt>
                <c:pt idx="10">
                  <c:v>38368.661454504734</c:v>
                </c:pt>
                <c:pt idx="11">
                  <c:v>22900.729219182154</c:v>
                </c:pt>
                <c:pt idx="12">
                  <c:v>-223.36185397359512</c:v>
                </c:pt>
                <c:pt idx="13">
                  <c:v>-5944.0354121373593</c:v>
                </c:pt>
                <c:pt idx="14">
                  <c:v>2404.1807175690092</c:v>
                </c:pt>
                <c:pt idx="15">
                  <c:v>14946.562486565881</c:v>
                </c:pt>
                <c:pt idx="16">
                  <c:v>19080.488542692565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'Shift Share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'Shift Share Analysis'!$A$2:$A$18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Analysis'!$D$2:$D$18</c:f>
              <c:numCache>
                <c:formatCode>#,##0</c:formatCode>
                <c:ptCount val="17"/>
                <c:pt idx="0">
                  <c:v>500.55018435143285</c:v>
                </c:pt>
                <c:pt idx="1">
                  <c:v>4720.8325834292946</c:v>
                </c:pt>
                <c:pt idx="2">
                  <c:v>6688.9148125275678</c:v>
                </c:pt>
                <c:pt idx="3">
                  <c:v>3966.158462887508</c:v>
                </c:pt>
                <c:pt idx="4">
                  <c:v>-165.2413991475936</c:v>
                </c:pt>
                <c:pt idx="5">
                  <c:v>-676.98144716279012</c:v>
                </c:pt>
                <c:pt idx="6">
                  <c:v>1038.751316046136</c:v>
                </c:pt>
                <c:pt idx="7">
                  <c:v>2000.9050199462554</c:v>
                </c:pt>
                <c:pt idx="8">
                  <c:v>3379.0327266755044</c:v>
                </c:pt>
                <c:pt idx="9">
                  <c:v>5261.5354781046253</c:v>
                </c:pt>
                <c:pt idx="10">
                  <c:v>5438.5016344788</c:v>
                </c:pt>
                <c:pt idx="11">
                  <c:v>3272.4785363216283</c:v>
                </c:pt>
                <c:pt idx="12">
                  <c:v>-31.981821222913766</c:v>
                </c:pt>
                <c:pt idx="13">
                  <c:v>-851.88629683333784</c:v>
                </c:pt>
                <c:pt idx="14">
                  <c:v>342.84188365928651</c:v>
                </c:pt>
                <c:pt idx="15">
                  <c:v>2100.4398327923782</c:v>
                </c:pt>
                <c:pt idx="16">
                  <c:v>2646.0368618557659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'Shift Share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'Shift Share Analysis'!$A$2:$A$18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Analysis'!$E$2:$E$18</c:f>
              <c:numCache>
                <c:formatCode>#,##0</c:formatCode>
                <c:ptCount val="17"/>
                <c:pt idx="0">
                  <c:v>5779.3442791900616</c:v>
                </c:pt>
                <c:pt idx="1">
                  <c:v>58634.328777538707</c:v>
                </c:pt>
                <c:pt idx="2">
                  <c:v>82874.281173351104</c:v>
                </c:pt>
                <c:pt idx="3">
                  <c:v>47028.244575369768</c:v>
                </c:pt>
                <c:pt idx="4">
                  <c:v>-4955.3753355670206</c:v>
                </c:pt>
                <c:pt idx="5">
                  <c:v>-10352.339648406352</c:v>
                </c:pt>
                <c:pt idx="6">
                  <c:v>13689.227402622704</c:v>
                </c:pt>
                <c:pt idx="7">
                  <c:v>29243.686427381163</c:v>
                </c:pt>
                <c:pt idx="8">
                  <c:v>50767.18493891375</c:v>
                </c:pt>
                <c:pt idx="9">
                  <c:v>78464.581138587309</c:v>
                </c:pt>
                <c:pt idx="10">
                  <c:v>83937.4319477924</c:v>
                </c:pt>
                <c:pt idx="11">
                  <c:v>53649.288826073986</c:v>
                </c:pt>
                <c:pt idx="12">
                  <c:v>4915.5976466388538</c:v>
                </c:pt>
                <c:pt idx="13">
                  <c:v>-7670.2917140046584</c:v>
                </c:pt>
                <c:pt idx="14">
                  <c:v>8220.728907416631</c:v>
                </c:pt>
                <c:pt idx="15">
                  <c:v>34261.811801592288</c:v>
                </c:pt>
                <c:pt idx="16">
                  <c:v>43237.840302909222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'Shift Share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'Shift Share Analysis'!$A$2:$A$18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Analysis'!$F$2:$F$18</c:f>
              <c:numCache>
                <c:formatCode>#,##0</c:formatCode>
                <c:ptCount val="17"/>
                <c:pt idx="0">
                  <c:v>168.74746976067226</c:v>
                </c:pt>
                <c:pt idx="1">
                  <c:v>1683.5342942420939</c:v>
                </c:pt>
                <c:pt idx="2">
                  <c:v>2395.2761882343639</c:v>
                </c:pt>
                <c:pt idx="3">
                  <c:v>1387.5558407531271</c:v>
                </c:pt>
                <c:pt idx="4">
                  <c:v>-148.26356411208445</c:v>
                </c:pt>
                <c:pt idx="5">
                  <c:v>-310.08217618857543</c:v>
                </c:pt>
                <c:pt idx="6">
                  <c:v>403.88987177650591</c:v>
                </c:pt>
                <c:pt idx="7">
                  <c:v>834.71879891827189</c:v>
                </c:pt>
                <c:pt idx="8">
                  <c:v>1362.7289761770817</c:v>
                </c:pt>
                <c:pt idx="9">
                  <c:v>1969.4534546560442</c:v>
                </c:pt>
                <c:pt idx="10">
                  <c:v>2032.3885406632428</c:v>
                </c:pt>
                <c:pt idx="11">
                  <c:v>1271.8314271405991</c:v>
                </c:pt>
                <c:pt idx="12">
                  <c:v>116.06467413220801</c:v>
                </c:pt>
                <c:pt idx="13">
                  <c:v>-179.64744441468486</c:v>
                </c:pt>
                <c:pt idx="14">
                  <c:v>192.11323388791362</c:v>
                </c:pt>
                <c:pt idx="15">
                  <c:v>784.69676947195865</c:v>
                </c:pt>
                <c:pt idx="16">
                  <c:v>975.62710465886289</c:v>
                </c:pt>
              </c:numCache>
            </c:numRef>
          </c:val>
          <c:smooth val="0"/>
        </c:ser>
        <c:ser>
          <c:idx val="6"/>
          <c:order val="5"/>
          <c:tx>
            <c:strRef>
              <c:f>'Shift Share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'Shift Share Analysis'!$A$2:$A$18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Analysis'!$G$2:$G$18</c:f>
              <c:numCache>
                <c:formatCode>#,##0</c:formatCode>
                <c:ptCount val="17"/>
                <c:pt idx="0">
                  <c:v>122.14618167517477</c:v>
                </c:pt>
                <c:pt idx="1">
                  <c:v>1204.1769474869866</c:v>
                </c:pt>
                <c:pt idx="2">
                  <c:v>1700.9560919802602</c:v>
                </c:pt>
                <c:pt idx="3">
                  <c:v>986.33947988171371</c:v>
                </c:pt>
                <c:pt idx="4">
                  <c:v>-106.03182793526528</c:v>
                </c:pt>
                <c:pt idx="5">
                  <c:v>-225.0058339690799</c:v>
                </c:pt>
                <c:pt idx="6">
                  <c:v>301.96424394059636</c:v>
                </c:pt>
                <c:pt idx="7">
                  <c:v>644.31061130610465</c:v>
                </c:pt>
                <c:pt idx="8">
                  <c:v>1081.886153116249</c:v>
                </c:pt>
                <c:pt idx="9">
                  <c:v>1610.5920484243434</c:v>
                </c:pt>
                <c:pt idx="10">
                  <c:v>1708.148436773939</c:v>
                </c:pt>
                <c:pt idx="11">
                  <c:v>1094.5012846905981</c:v>
                </c:pt>
                <c:pt idx="12">
                  <c:v>101.93053572249869</c:v>
                </c:pt>
                <c:pt idx="13">
                  <c:v>-162.44597858093081</c:v>
                </c:pt>
                <c:pt idx="14">
                  <c:v>178.61846328235151</c:v>
                </c:pt>
                <c:pt idx="15">
                  <c:v>748.79828788990756</c:v>
                </c:pt>
                <c:pt idx="16">
                  <c:v>969.52681834562395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17600"/>
        <c:axId val="52619136"/>
      </c:lineChart>
      <c:catAx>
        <c:axId val="526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619136"/>
        <c:crosses val="autoZero"/>
        <c:auto val="1"/>
        <c:lblAlgn val="ctr"/>
        <c:lblOffset val="100"/>
        <c:noMultiLvlLbl val="0"/>
      </c:catAx>
      <c:valAx>
        <c:axId val="52619136"/>
        <c:scaling>
          <c:orientation val="minMax"/>
          <c:min val="-3000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617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28"/>
          <c:y val="1.2275091380448617E-2"/>
          <c:w val="0.84374384236456157"/>
          <c:h val="0.1221556544562407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321" l="0.70000000000000062" r="0.70000000000000062" t="0.75000000000001321" header="0.30000000000000032" footer="0.30000000000000032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91232454638822325"/>
        </c:manualLayout>
      </c:layout>
      <c:lineChart>
        <c:grouping val="standard"/>
        <c:varyColors val="0"/>
        <c:ser>
          <c:idx val="1"/>
          <c:order val="0"/>
          <c:tx>
            <c:strRef>
              <c:f>'Shift Share Analysis'!$B$24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'Shift Share Analysis'!$A$25:$A$41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Analysis'!$B$25:$B$41</c:f>
              <c:numCache>
                <c:formatCode>#,##0</c:formatCode>
                <c:ptCount val="17"/>
                <c:pt idx="0">
                  <c:v>2658.0201474888868</c:v>
                </c:pt>
                <c:pt idx="1">
                  <c:v>16427.418483472266</c:v>
                </c:pt>
                <c:pt idx="2">
                  <c:v>8576.0120501727579</c:v>
                </c:pt>
                <c:pt idx="3">
                  <c:v>4993.7616544871207</c:v>
                </c:pt>
                <c:pt idx="4">
                  <c:v>1267.6312989299099</c:v>
                </c:pt>
                <c:pt idx="5">
                  <c:v>-2074.3698114262761</c:v>
                </c:pt>
                <c:pt idx="6">
                  <c:v>-2911.6728325501135</c:v>
                </c:pt>
                <c:pt idx="7">
                  <c:v>-3538.2283859920835</c:v>
                </c:pt>
                <c:pt idx="8">
                  <c:v>2245.773089327316</c:v>
                </c:pt>
                <c:pt idx="9">
                  <c:v>-6666.9920731582797</c:v>
                </c:pt>
                <c:pt idx="10">
                  <c:v>1703.0904139492561</c:v>
                </c:pt>
                <c:pt idx="11">
                  <c:v>-1692.8790972663746</c:v>
                </c:pt>
                <c:pt idx="12">
                  <c:v>5561.4527953998986</c:v>
                </c:pt>
                <c:pt idx="13">
                  <c:v>-1760.0745413562763</c:v>
                </c:pt>
                <c:pt idx="14">
                  <c:v>-2504.1693892949188</c:v>
                </c:pt>
                <c:pt idx="15">
                  <c:v>-2988.698502903163</c:v>
                </c:pt>
                <c:pt idx="16">
                  <c:v>6815.4687703248983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'Shift Share Analysis'!$C$24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'Shift Share Analysis'!$A$25:$A$41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Analysis'!$C$25:$C$41</c:f>
              <c:numCache>
                <c:formatCode>#,##0</c:formatCode>
                <c:ptCount val="17"/>
                <c:pt idx="0">
                  <c:v>2466.804586977476</c:v>
                </c:pt>
                <c:pt idx="1">
                  <c:v>8101.9508896341295</c:v>
                </c:pt>
                <c:pt idx="2">
                  <c:v>2724.0484703976922</c:v>
                </c:pt>
                <c:pt idx="3">
                  <c:v>2866.9546465194226</c:v>
                </c:pt>
                <c:pt idx="4">
                  <c:v>294.0508385454641</c:v>
                </c:pt>
                <c:pt idx="5">
                  <c:v>-759.33912128451175</c:v>
                </c:pt>
                <c:pt idx="6">
                  <c:v>-607.78377384162604</c:v>
                </c:pt>
                <c:pt idx="7">
                  <c:v>39.031104746423125</c:v>
                </c:pt>
                <c:pt idx="8">
                  <c:v>4436.2230564759138</c:v>
                </c:pt>
                <c:pt idx="9">
                  <c:v>216.85061493990179</c:v>
                </c:pt>
                <c:pt idx="10">
                  <c:v>3493.4756574735534</c:v>
                </c:pt>
                <c:pt idx="11">
                  <c:v>-1216.2609028099241</c:v>
                </c:pt>
                <c:pt idx="12">
                  <c:v>615.13523695998538</c:v>
                </c:pt>
                <c:pt idx="13">
                  <c:v>-4342.907318742753</c:v>
                </c:pt>
                <c:pt idx="14">
                  <c:v>-3949.9895696299045</c:v>
                </c:pt>
                <c:pt idx="15">
                  <c:v>-3033.9327108166513</c:v>
                </c:pt>
                <c:pt idx="16">
                  <c:v>416.01019575530972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'Shift Share Analysis'!$D$24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'Shift Share Analysis'!$A$25:$A$41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Analysis'!$D$25:$D$41</c:f>
              <c:numCache>
                <c:formatCode>#,##0</c:formatCode>
                <c:ptCount val="17"/>
                <c:pt idx="0">
                  <c:v>613.04817843792739</c:v>
                </c:pt>
                <c:pt idx="1">
                  <c:v>1587.5588249416332</c:v>
                </c:pt>
                <c:pt idx="2">
                  <c:v>724.61081954879978</c:v>
                </c:pt>
                <c:pt idx="3">
                  <c:v>484.05279474395746</c:v>
                </c:pt>
                <c:pt idx="4">
                  <c:v>171.94972597336687</c:v>
                </c:pt>
                <c:pt idx="5">
                  <c:v>-21.665303179164539</c:v>
                </c:pt>
                <c:pt idx="6">
                  <c:v>-66.597894267671791</c:v>
                </c:pt>
                <c:pt idx="7">
                  <c:v>-259.73329786445379</c:v>
                </c:pt>
                <c:pt idx="8">
                  <c:v>103.43158931646136</c:v>
                </c:pt>
                <c:pt idx="9">
                  <c:v>-615.69634246765406</c:v>
                </c:pt>
                <c:pt idx="10">
                  <c:v>142.17815957164669</c:v>
                </c:pt>
                <c:pt idx="11">
                  <c:v>-153.10992994740639</c:v>
                </c:pt>
                <c:pt idx="12">
                  <c:v>441.83473908376163</c:v>
                </c:pt>
                <c:pt idx="13">
                  <c:v>-140.87933937452954</c:v>
                </c:pt>
                <c:pt idx="14">
                  <c:v>-133.16608814676999</c:v>
                </c:pt>
                <c:pt idx="15">
                  <c:v>-153.92807912409796</c:v>
                </c:pt>
                <c:pt idx="16">
                  <c:v>457.41491506196223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'Shift Share Analysis'!$E$24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'Shift Share Analysis'!$A$25:$A$41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Analysis'!$E$25:$E$41</c:f>
              <c:numCache>
                <c:formatCode>#,##0</c:formatCode>
                <c:ptCount val="17"/>
                <c:pt idx="0">
                  <c:v>7265.2409226243171</c:v>
                </c:pt>
                <c:pt idx="1">
                  <c:v>-1703.0487886511946</c:v>
                </c:pt>
                <c:pt idx="2">
                  <c:v>-28342.234068900154</c:v>
                </c:pt>
                <c:pt idx="3">
                  <c:v>-26786.118468793891</c:v>
                </c:pt>
                <c:pt idx="4">
                  <c:v>-23373.882465115526</c:v>
                </c:pt>
                <c:pt idx="5">
                  <c:v>-11529.116173292168</c:v>
                </c:pt>
                <c:pt idx="6">
                  <c:v>12922.400331154855</c:v>
                </c:pt>
                <c:pt idx="7">
                  <c:v>48140.11955689764</c:v>
                </c:pt>
                <c:pt idx="8">
                  <c:v>84241.516126848903</c:v>
                </c:pt>
                <c:pt idx="9">
                  <c:v>62984.684684954438</c:v>
                </c:pt>
                <c:pt idx="10">
                  <c:v>47762.238260523998</c:v>
                </c:pt>
                <c:pt idx="11">
                  <c:v>11701.864120007063</c:v>
                </c:pt>
                <c:pt idx="12">
                  <c:v>3099.1421344498494</c:v>
                </c:pt>
                <c:pt idx="13">
                  <c:v>-23548.560133048712</c:v>
                </c:pt>
                <c:pt idx="14">
                  <c:v>-8790.5462686380361</c:v>
                </c:pt>
                <c:pt idx="15">
                  <c:v>-3091.572268644064</c:v>
                </c:pt>
                <c:pt idx="16">
                  <c:v>5952.5900218695979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'Shift Share Analysis'!$F$24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'Shift Share Analysis'!$A$25:$A$41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Analysis'!$F$25:$F$41</c:f>
              <c:numCache>
                <c:formatCode>#,##0</c:formatCode>
                <c:ptCount val="17"/>
                <c:pt idx="0">
                  <c:v>19.009554893362662</c:v>
                </c:pt>
                <c:pt idx="1">
                  <c:v>179.79921652467976</c:v>
                </c:pt>
                <c:pt idx="2">
                  <c:v>91.548650002960272</c:v>
                </c:pt>
                <c:pt idx="3">
                  <c:v>173.5388798453605</c:v>
                </c:pt>
                <c:pt idx="4">
                  <c:v>119.22391914594158</c:v>
                </c:pt>
                <c:pt idx="5">
                  <c:v>78.76352182655512</c:v>
                </c:pt>
                <c:pt idx="6">
                  <c:v>38.578886635587651</c:v>
                </c:pt>
                <c:pt idx="7">
                  <c:v>-36.124051133549457</c:v>
                </c:pt>
                <c:pt idx="8">
                  <c:v>31.804053727623767</c:v>
                </c:pt>
                <c:pt idx="9">
                  <c:v>-207.66814336492808</c:v>
                </c:pt>
                <c:pt idx="10">
                  <c:v>80.427032330568821</c:v>
                </c:pt>
                <c:pt idx="11">
                  <c:v>121.82577047665228</c:v>
                </c:pt>
                <c:pt idx="12">
                  <c:v>385.37791725505087</c:v>
                </c:pt>
                <c:pt idx="13">
                  <c:v>233.17170245802185</c:v>
                </c:pt>
                <c:pt idx="14">
                  <c:v>119.12984105405127</c:v>
                </c:pt>
                <c:pt idx="15">
                  <c:v>43.879932679442703</c:v>
                </c:pt>
                <c:pt idx="16">
                  <c:v>138.44294098138369</c:v>
                </c:pt>
              </c:numCache>
            </c:numRef>
          </c:val>
          <c:smooth val="0"/>
        </c:ser>
        <c:ser>
          <c:idx val="6"/>
          <c:order val="5"/>
          <c:tx>
            <c:strRef>
              <c:f>'Shift Share Analysis'!$G$24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'Shift Share Analysis'!$A$25:$A$41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Analysis'!$G$25:$G$41</c:f>
              <c:numCache>
                <c:formatCode>#,##0</c:formatCode>
                <c:ptCount val="17"/>
                <c:pt idx="0">
                  <c:v>43.169030872457569</c:v>
                </c:pt>
                <c:pt idx="1">
                  <c:v>525.09599363015093</c:v>
                </c:pt>
                <c:pt idx="2">
                  <c:v>383.96574920534204</c:v>
                </c:pt>
                <c:pt idx="3">
                  <c:v>193.33510817573574</c:v>
                </c:pt>
                <c:pt idx="4">
                  <c:v>75.618465484917209</c:v>
                </c:pt>
                <c:pt idx="5">
                  <c:v>-47.151030787614445</c:v>
                </c:pt>
                <c:pt idx="6">
                  <c:v>-57.227118951070509</c:v>
                </c:pt>
                <c:pt idx="7">
                  <c:v>-36.608135264952395</c:v>
                </c:pt>
                <c:pt idx="8">
                  <c:v>156.00357662561862</c:v>
                </c:pt>
                <c:pt idx="9">
                  <c:v>-21.701455461034357</c:v>
                </c:pt>
                <c:pt idx="10">
                  <c:v>166.87654839683859</c:v>
                </c:pt>
                <c:pt idx="11">
                  <c:v>78.25368871717086</c:v>
                </c:pt>
                <c:pt idx="12">
                  <c:v>259.82598546067265</c:v>
                </c:pt>
                <c:pt idx="13">
                  <c:v>75.022231702563943</c:v>
                </c:pt>
                <c:pt idx="14">
                  <c:v>42.324913640953753</c:v>
                </c:pt>
                <c:pt idx="15">
                  <c:v>22.326853525343552</c:v>
                </c:pt>
                <c:pt idx="16">
                  <c:v>144.9741399155271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942720"/>
        <c:axId val="52944256"/>
      </c:lineChart>
      <c:catAx>
        <c:axId val="52942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944256"/>
        <c:crosses val="autoZero"/>
        <c:auto val="1"/>
        <c:lblAlgn val="ctr"/>
        <c:lblOffset val="100"/>
        <c:noMultiLvlLbl val="0"/>
      </c:catAx>
      <c:valAx>
        <c:axId val="5294425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9427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285"/>
          <c:y val="1.2275091380448617E-2"/>
          <c:w val="0.84374384236456212"/>
          <c:h val="0.12215565445624076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343" l="0.70000000000000062" r="0.70000000000000062" t="0.75000000000001343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91232454638822325"/>
        </c:manualLayout>
      </c:layout>
      <c:lineChart>
        <c:grouping val="standard"/>
        <c:varyColors val="0"/>
        <c:ser>
          <c:idx val="1"/>
          <c:order val="0"/>
          <c:tx>
            <c:strRef>
              <c:f>'Shift Share Analysis'!$B$47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'Shift Share Analysis'!$A$48:$A$64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Analysis'!$B$48:$B$64</c:f>
              <c:numCache>
                <c:formatCode>#,##0</c:formatCode>
                <c:ptCount val="17"/>
                <c:pt idx="0">
                  <c:v>-3418.480030756582</c:v>
                </c:pt>
                <c:pt idx="1">
                  <c:v>671.7333632542468</c:v>
                </c:pt>
                <c:pt idx="2">
                  <c:v>15011.651713343632</c:v>
                </c:pt>
                <c:pt idx="3">
                  <c:v>12428.527570069293</c:v>
                </c:pt>
                <c:pt idx="4">
                  <c:v>-1852.5823821271374</c:v>
                </c:pt>
                <c:pt idx="5">
                  <c:v>-12202.331558001235</c:v>
                </c:pt>
                <c:pt idx="6">
                  <c:v>-13759.513528264473</c:v>
                </c:pt>
                <c:pt idx="7">
                  <c:v>-21215.757723970684</c:v>
                </c:pt>
                <c:pt idx="8">
                  <c:v>-10434.047793851947</c:v>
                </c:pt>
                <c:pt idx="9">
                  <c:v>15708.619141724103</c:v>
                </c:pt>
                <c:pt idx="10">
                  <c:v>10890.974306905204</c:v>
                </c:pt>
                <c:pt idx="11">
                  <c:v>9181.0272518334223</c:v>
                </c:pt>
                <c:pt idx="12">
                  <c:v>-3135.1646408736842</c:v>
                </c:pt>
                <c:pt idx="13">
                  <c:v>-6181.3534226314405</c:v>
                </c:pt>
                <c:pt idx="14">
                  <c:v>-17511.980773665771</c:v>
                </c:pt>
                <c:pt idx="15">
                  <c:v>-10387.692075710711</c:v>
                </c:pt>
                <c:pt idx="16">
                  <c:v>-8786.9329742231948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'Shift Share Analysis'!$C$47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'Shift Share Analysis'!$A$48:$A$64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Analysis'!$C$48:$C$64</c:f>
              <c:numCache>
                <c:formatCode>#,##0</c:formatCode>
                <c:ptCount val="17"/>
                <c:pt idx="0">
                  <c:v>-1472.0960920336784</c:v>
                </c:pt>
                <c:pt idx="1">
                  <c:v>-1186.7852610553837</c:v>
                </c:pt>
                <c:pt idx="2">
                  <c:v>6886.1500293182344</c:v>
                </c:pt>
                <c:pt idx="3">
                  <c:v>3030.1427883311776</c:v>
                </c:pt>
                <c:pt idx="4">
                  <c:v>-4121.983103499354</c:v>
                </c:pt>
                <c:pt idx="5">
                  <c:v>-14647.667038573387</c:v>
                </c:pt>
                <c:pt idx="6">
                  <c:v>-15672.535196723056</c:v>
                </c:pt>
                <c:pt idx="7">
                  <c:v>-17965.936201286866</c:v>
                </c:pt>
                <c:pt idx="8">
                  <c:v>-14822.351024988558</c:v>
                </c:pt>
                <c:pt idx="9">
                  <c:v>-4964.0480942771865</c:v>
                </c:pt>
                <c:pt idx="10">
                  <c:v>-3502.510605296779</c:v>
                </c:pt>
                <c:pt idx="11">
                  <c:v>6207.9775133747198</c:v>
                </c:pt>
                <c:pt idx="12">
                  <c:v>4107.8289355970883</c:v>
                </c:pt>
                <c:pt idx="13">
                  <c:v>4322.9530538948429</c:v>
                </c:pt>
                <c:pt idx="14">
                  <c:v>-264.24689011991495</c:v>
                </c:pt>
                <c:pt idx="15">
                  <c:v>-1218.9569392130161</c:v>
                </c:pt>
                <c:pt idx="16">
                  <c:v>-2755.0550626141953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'Shift Share Analysis'!$D$47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'Shift Share Analysis'!$A$48:$A$64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Analysis'!$D$48:$D$64</c:f>
              <c:numCache>
                <c:formatCode>#,##0</c:formatCode>
                <c:ptCount val="17"/>
                <c:pt idx="0">
                  <c:v>-2997.7586465687032</c:v>
                </c:pt>
                <c:pt idx="1">
                  <c:v>-2681.4801460097524</c:v>
                </c:pt>
                <c:pt idx="2">
                  <c:v>-1395.2065221673936</c:v>
                </c:pt>
                <c:pt idx="3">
                  <c:v>-1439.4940184885597</c:v>
                </c:pt>
                <c:pt idx="4">
                  <c:v>-1889.6141525279027</c:v>
                </c:pt>
                <c:pt idx="5">
                  <c:v>-3031.3627217336712</c:v>
                </c:pt>
                <c:pt idx="6">
                  <c:v>-2681.3995755901396</c:v>
                </c:pt>
                <c:pt idx="7">
                  <c:v>-2492.8911164644769</c:v>
                </c:pt>
                <c:pt idx="8">
                  <c:v>-1266.249279544905</c:v>
                </c:pt>
                <c:pt idx="9">
                  <c:v>845.35120696007107</c:v>
                </c:pt>
                <c:pt idx="10">
                  <c:v>882.79518006633748</c:v>
                </c:pt>
                <c:pt idx="11">
                  <c:v>1127.9921656838642</c:v>
                </c:pt>
                <c:pt idx="12">
                  <c:v>357.75164200906346</c:v>
                </c:pt>
                <c:pt idx="13">
                  <c:v>-516.53293252440369</c:v>
                </c:pt>
                <c:pt idx="14">
                  <c:v>-2360.0320908594726</c:v>
                </c:pt>
                <c:pt idx="15">
                  <c:v>-1668.3850954459911</c:v>
                </c:pt>
                <c:pt idx="16">
                  <c:v>-1311.504423711526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'Shift Share Analysis'!$E$47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'Shift Share Analysis'!$A$48:$A$64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Analysis'!$E$48:$E$64</c:f>
              <c:numCache>
                <c:formatCode>#,##0</c:formatCode>
                <c:ptCount val="17"/>
                <c:pt idx="0">
                  <c:v>1988.8121052787983</c:v>
                </c:pt>
                <c:pt idx="1">
                  <c:v>2333.4383562637122</c:v>
                </c:pt>
                <c:pt idx="2">
                  <c:v>2514.6521240591883</c:v>
                </c:pt>
                <c:pt idx="3">
                  <c:v>2337.6901027506065</c:v>
                </c:pt>
                <c:pt idx="4">
                  <c:v>1939.9744493192945</c:v>
                </c:pt>
                <c:pt idx="5">
                  <c:v>1023.4209267889597</c:v>
                </c:pt>
                <c:pt idx="6">
                  <c:v>145.74183110913702</c:v>
                </c:pt>
                <c:pt idx="7">
                  <c:v>-386.77395643273394</c:v>
                </c:pt>
                <c:pt idx="8">
                  <c:v>-619.04096988893093</c:v>
                </c:pt>
                <c:pt idx="9">
                  <c:v>-324.55061819338528</c:v>
                </c:pt>
                <c:pt idx="10">
                  <c:v>-837.09148281883427</c:v>
                </c:pt>
                <c:pt idx="11">
                  <c:v>-1194.5411995717943</c:v>
                </c:pt>
                <c:pt idx="12">
                  <c:v>-1129.0784681588389</c:v>
                </c:pt>
                <c:pt idx="13">
                  <c:v>-957.66001085727873</c:v>
                </c:pt>
                <c:pt idx="14">
                  <c:v>-1333.5627887285023</c:v>
                </c:pt>
                <c:pt idx="15">
                  <c:v>110.2395235699145</c:v>
                </c:pt>
                <c:pt idx="16">
                  <c:v>-9.9820993299898078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'Shift Share Analysis'!$F$47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'Shift Share Analysis'!$A$48:$A$64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Analysis'!$F$48:$F$64</c:f>
              <c:numCache>
                <c:formatCode>#,##0</c:formatCode>
                <c:ptCount val="17"/>
                <c:pt idx="0">
                  <c:v>-404.87769014976209</c:v>
                </c:pt>
                <c:pt idx="1">
                  <c:v>106.21207756603107</c:v>
                </c:pt>
                <c:pt idx="2">
                  <c:v>45.052002789053063</c:v>
                </c:pt>
                <c:pt idx="3">
                  <c:v>-276.93553176753807</c:v>
                </c:pt>
                <c:pt idx="4">
                  <c:v>-712.08674926558058</c:v>
                </c:pt>
                <c:pt idx="5">
                  <c:v>-1040.2741717101696</c:v>
                </c:pt>
                <c:pt idx="6">
                  <c:v>-1063.7399225806857</c:v>
                </c:pt>
                <c:pt idx="7">
                  <c:v>-1229.4774896660338</c:v>
                </c:pt>
                <c:pt idx="8">
                  <c:v>-714.87589471118952</c:v>
                </c:pt>
                <c:pt idx="9">
                  <c:v>165.61651090002417</c:v>
                </c:pt>
                <c:pt idx="10">
                  <c:v>66.687256278562685</c:v>
                </c:pt>
                <c:pt idx="11">
                  <c:v>-64.037232341083779</c:v>
                </c:pt>
                <c:pt idx="12">
                  <c:v>-723.83761592418864</c:v>
                </c:pt>
                <c:pt idx="13">
                  <c:v>-910.32432343576363</c:v>
                </c:pt>
                <c:pt idx="14">
                  <c:v>-1283.3408292484107</c:v>
                </c:pt>
                <c:pt idx="15">
                  <c:v>-796.49688876749906</c:v>
                </c:pt>
                <c:pt idx="16">
                  <c:v>-273.66414487299818</c:v>
                </c:pt>
              </c:numCache>
            </c:numRef>
          </c:val>
          <c:smooth val="0"/>
        </c:ser>
        <c:ser>
          <c:idx val="6"/>
          <c:order val="5"/>
          <c:tx>
            <c:strRef>
              <c:f>'Shift Share Analysis'!$G$47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'Shift Share Analysis'!$A$48:$A$64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Analysis'!$G$48:$G$64</c:f>
              <c:numCache>
                <c:formatCode>#,##0</c:formatCode>
                <c:ptCount val="17"/>
                <c:pt idx="0">
                  <c:v>-654.79881908428774</c:v>
                </c:pt>
                <c:pt idx="1">
                  <c:v>-529.80709591428797</c:v>
                </c:pt>
                <c:pt idx="2">
                  <c:v>-255.92804967162587</c:v>
                </c:pt>
                <c:pt idx="3">
                  <c:v>-74.778183879578876</c:v>
                </c:pt>
                <c:pt idx="4">
                  <c:v>-40.698110346156682</c:v>
                </c:pt>
                <c:pt idx="5">
                  <c:v>285.57684959405981</c:v>
                </c:pt>
                <c:pt idx="6">
                  <c:v>307.21918683783616</c:v>
                </c:pt>
                <c:pt idx="7">
                  <c:v>-26.703210515872627</c:v>
                </c:pt>
                <c:pt idx="8">
                  <c:v>308.38165645751531</c:v>
                </c:pt>
                <c:pt idx="9">
                  <c:v>987.20691296395921</c:v>
                </c:pt>
                <c:pt idx="10">
                  <c:v>887.18146376285949</c:v>
                </c:pt>
                <c:pt idx="11">
                  <c:v>811.68544483302458</c:v>
                </c:pt>
                <c:pt idx="12">
                  <c:v>676.06386209158268</c:v>
                </c:pt>
                <c:pt idx="13">
                  <c:v>499.32868500259821</c:v>
                </c:pt>
                <c:pt idx="14">
                  <c:v>-8.9749293527234499</c:v>
                </c:pt>
                <c:pt idx="15">
                  <c:v>-395.65766876730231</c:v>
                </c:pt>
                <c:pt idx="16">
                  <c:v>-425.42457557000546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54464"/>
        <c:axId val="53064448"/>
      </c:lineChart>
      <c:catAx>
        <c:axId val="53054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3064448"/>
        <c:crosses val="autoZero"/>
        <c:auto val="1"/>
        <c:lblAlgn val="ctr"/>
        <c:lblOffset val="100"/>
        <c:noMultiLvlLbl val="0"/>
      </c:catAx>
      <c:valAx>
        <c:axId val="5306444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30544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291"/>
          <c:y val="1.2275091380448617E-2"/>
          <c:w val="0.84374384236456257"/>
          <c:h val="0.12215565445624081"/>
        </c:manualLayout>
      </c:layout>
      <c:overlay val="0"/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366" l="0.70000000000000062" r="0.70000000000000062" t="0.75000000000001366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366460949138631E-2"/>
          <c:y val="2.0343838695485152E-2"/>
          <c:w val="0.93345527927138583"/>
          <c:h val="0.86009810233756046"/>
        </c:manualLayout>
      </c:layout>
      <c:lineChart>
        <c:grouping val="standard"/>
        <c:varyColors val="0"/>
        <c:ser>
          <c:idx val="0"/>
          <c:order val="0"/>
          <c:tx>
            <c:strRef>
              <c:f>Indicators!$K$1</c:f>
              <c:strCache>
                <c:ptCount val="1"/>
                <c:pt idx="0">
                  <c:v>Rand Dollar (Rand per USD)</c:v>
                </c:pt>
              </c:strCache>
            </c:strRef>
          </c:tx>
          <c:marker>
            <c:symbol val="none"/>
          </c:marker>
          <c:cat>
            <c:numRef>
              <c:f>Indicators!$A$158:$A$217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Indicators!$K$158:$K$217</c:f>
              <c:numCache>
                <c:formatCode>#,##0.00</c:formatCode>
                <c:ptCount val="60"/>
                <c:pt idx="0">
                  <c:v>118.91149090880535</c:v>
                </c:pt>
                <c:pt idx="1">
                  <c:v>120.02654134128001</c:v>
                </c:pt>
                <c:pt idx="2">
                  <c:v>114.12776750413236</c:v>
                </c:pt>
                <c:pt idx="3">
                  <c:v>115.80034315284435</c:v>
                </c:pt>
                <c:pt idx="4">
                  <c:v>119.09052717542805</c:v>
                </c:pt>
                <c:pt idx="5">
                  <c:v>120.49925990490659</c:v>
                </c:pt>
                <c:pt idx="6">
                  <c:v>114.87532244196044</c:v>
                </c:pt>
                <c:pt idx="7">
                  <c:v>115.43127716463088</c:v>
                </c:pt>
                <c:pt idx="8">
                  <c:v>109.30321126672085</c:v>
                </c:pt>
                <c:pt idx="9">
                  <c:v>109.76964785607994</c:v>
                </c:pt>
                <c:pt idx="10">
                  <c:v>111.54744657377196</c:v>
                </c:pt>
                <c:pt idx="11">
                  <c:v>103.92898228090633</c:v>
                </c:pt>
                <c:pt idx="12">
                  <c:v>112.56983788580155</c:v>
                </c:pt>
                <c:pt idx="13">
                  <c:v>109.96595955193817</c:v>
                </c:pt>
                <c:pt idx="14">
                  <c:v>106.95061190355597</c:v>
                </c:pt>
                <c:pt idx="15">
                  <c:v>103.64472294530363</c:v>
                </c:pt>
                <c:pt idx="16">
                  <c:v>108.74882703761723</c:v>
                </c:pt>
                <c:pt idx="17">
                  <c:v>106.65064763228462</c:v>
                </c:pt>
                <c:pt idx="18">
                  <c:v>105.74290235063624</c:v>
                </c:pt>
                <c:pt idx="19">
                  <c:v>111.04331813880806</c:v>
                </c:pt>
                <c:pt idx="20">
                  <c:v>125.13378642072736</c:v>
                </c:pt>
                <c:pt idx="21">
                  <c:v>120.93742761006214</c:v>
                </c:pt>
                <c:pt idx="22">
                  <c:v>130.82839609418247</c:v>
                </c:pt>
                <c:pt idx="23">
                  <c:v>128.14128160127524</c:v>
                </c:pt>
                <c:pt idx="24">
                  <c:v>123.02147257329297</c:v>
                </c:pt>
                <c:pt idx="25">
                  <c:v>117.47134830798946</c:v>
                </c:pt>
                <c:pt idx="26">
                  <c:v>121.15101473515588</c:v>
                </c:pt>
                <c:pt idx="27">
                  <c:v>121.65514317011976</c:v>
                </c:pt>
                <c:pt idx="28">
                  <c:v>134.03377346415542</c:v>
                </c:pt>
                <c:pt idx="29">
                  <c:v>131.9183186295873</c:v>
                </c:pt>
                <c:pt idx="30">
                  <c:v>128.51505907018924</c:v>
                </c:pt>
                <c:pt idx="31">
                  <c:v>133.10404127257095</c:v>
                </c:pt>
                <c:pt idx="32">
                  <c:v>129.32072226999139</c:v>
                </c:pt>
                <c:pt idx="33">
                  <c:v>135.68750319006503</c:v>
                </c:pt>
                <c:pt idx="34">
                  <c:v>137.94430244565109</c:v>
                </c:pt>
                <c:pt idx="35">
                  <c:v>133.06006745269869</c:v>
                </c:pt>
                <c:pt idx="36">
                  <c:v>141.47477198396524</c:v>
                </c:pt>
                <c:pt idx="37">
                  <c:v>138.61176221156904</c:v>
                </c:pt>
                <c:pt idx="38">
                  <c:v>145.33661566488806</c:v>
                </c:pt>
                <c:pt idx="39">
                  <c:v>140.84500406365208</c:v>
                </c:pt>
                <c:pt idx="40">
                  <c:v>157.51893426306549</c:v>
                </c:pt>
                <c:pt idx="41">
                  <c:v>156.04109981664487</c:v>
                </c:pt>
                <c:pt idx="42">
                  <c:v>153.8439793165997</c:v>
                </c:pt>
                <c:pt idx="43">
                  <c:v>162.37961185251493</c:v>
                </c:pt>
                <c:pt idx="44">
                  <c:v>159.02032611298915</c:v>
                </c:pt>
                <c:pt idx="45">
                  <c:v>156.13532943065681</c:v>
                </c:pt>
                <c:pt idx="46">
                  <c:v>160.0992551934259</c:v>
                </c:pt>
                <c:pt idx="47">
                  <c:v>163.43498352944869</c:v>
                </c:pt>
                <c:pt idx="48">
                  <c:v>175.85130566908913</c:v>
                </c:pt>
                <c:pt idx="49">
                  <c:v>168.02396573183037</c:v>
                </c:pt>
                <c:pt idx="50">
                  <c:v>166.17549480362939</c:v>
                </c:pt>
                <c:pt idx="51">
                  <c:v>165.68707130433415</c:v>
                </c:pt>
                <c:pt idx="52">
                  <c:v>163.64542966740871</c:v>
                </c:pt>
                <c:pt idx="53">
                  <c:v>166.15821937439387</c:v>
                </c:pt>
                <c:pt idx="54">
                  <c:v>167.25756487119986</c:v>
                </c:pt>
                <c:pt idx="55">
                  <c:v>166.78641680114015</c:v>
                </c:pt>
                <c:pt idx="56">
                  <c:v>176.99462498576736</c:v>
                </c:pt>
                <c:pt idx="57">
                  <c:v>170.5556013616179</c:v>
                </c:pt>
                <c:pt idx="58">
                  <c:v>172.28314428517021</c:v>
                </c:pt>
                <c:pt idx="59">
                  <c:v>181.549056329678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Indicators!$L$1</c:f>
              <c:strCache>
                <c:ptCount val="1"/>
                <c:pt idx="0">
                  <c:v>Interest Rate (R204= %)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Indicators!$A$158:$A$217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Indicators!$L$158:$L$217</c:f>
              <c:numCache>
                <c:formatCode>#,##0.00</c:formatCode>
                <c:ptCount val="60"/>
                <c:pt idx="0">
                  <c:v>112.68307884076036</c:v>
                </c:pt>
                <c:pt idx="1">
                  <c:v>109.31754440635713</c:v>
                </c:pt>
                <c:pt idx="2">
                  <c:v>106.07665939545031</c:v>
                </c:pt>
                <c:pt idx="3">
                  <c:v>105.45341227796823</c:v>
                </c:pt>
                <c:pt idx="4">
                  <c:v>108.19569959488938</c:v>
                </c:pt>
                <c:pt idx="5">
                  <c:v>109.44219382985354</c:v>
                </c:pt>
                <c:pt idx="6">
                  <c:v>102.087877843565</c:v>
                </c:pt>
                <c:pt idx="7">
                  <c:v>97.600498597693999</c:v>
                </c:pt>
                <c:pt idx="8">
                  <c:v>97.600498597693999</c:v>
                </c:pt>
                <c:pt idx="9">
                  <c:v>96.104705515736995</c:v>
                </c:pt>
                <c:pt idx="10">
                  <c:v>102.83577438454347</c:v>
                </c:pt>
                <c:pt idx="11">
                  <c:v>100.15581177937054</c:v>
                </c:pt>
                <c:pt idx="12">
                  <c:v>106.13898410719852</c:v>
                </c:pt>
                <c:pt idx="13">
                  <c:v>106.38828295419135</c:v>
                </c:pt>
                <c:pt idx="14">
                  <c:v>107.13617949516984</c:v>
                </c:pt>
                <c:pt idx="15">
                  <c:v>103.77064506076658</c:v>
                </c:pt>
                <c:pt idx="16">
                  <c:v>102.2125272670614</c:v>
                </c:pt>
                <c:pt idx="17">
                  <c:v>103.39669679027736</c:v>
                </c:pt>
                <c:pt idx="18">
                  <c:v>101.09068245559365</c:v>
                </c:pt>
                <c:pt idx="19">
                  <c:v>94.795886569024631</c:v>
                </c:pt>
                <c:pt idx="20">
                  <c:v>100.15581177937054</c:v>
                </c:pt>
                <c:pt idx="21">
                  <c:v>94.920535992521053</c:v>
                </c:pt>
                <c:pt idx="22">
                  <c:v>95.481458398254929</c:v>
                </c:pt>
                <c:pt idx="23">
                  <c:v>95.668432533499541</c:v>
                </c:pt>
                <c:pt idx="24">
                  <c:v>92.614521657837329</c:v>
                </c:pt>
                <c:pt idx="25">
                  <c:v>93.237768775319424</c:v>
                </c:pt>
                <c:pt idx="26">
                  <c:v>94.484263010283584</c:v>
                </c:pt>
                <c:pt idx="27">
                  <c:v>90.869429728887525</c:v>
                </c:pt>
                <c:pt idx="28">
                  <c:v>91.11872857588034</c:v>
                </c:pt>
                <c:pt idx="29">
                  <c:v>85.01090682455596</c:v>
                </c:pt>
                <c:pt idx="30">
                  <c:v>77.656590838267391</c:v>
                </c:pt>
                <c:pt idx="31">
                  <c:v>78.030539108756628</c:v>
                </c:pt>
                <c:pt idx="32">
                  <c:v>76.223122468058605</c:v>
                </c:pt>
                <c:pt idx="33">
                  <c:v>76.285447179806809</c:v>
                </c:pt>
                <c:pt idx="34">
                  <c:v>77.407291991274548</c:v>
                </c:pt>
                <c:pt idx="35">
                  <c:v>74.851978809598009</c:v>
                </c:pt>
                <c:pt idx="36">
                  <c:v>75.038952944842634</c:v>
                </c:pt>
                <c:pt idx="37">
                  <c:v>75.412901215331885</c:v>
                </c:pt>
                <c:pt idx="38">
                  <c:v>76.659395450296046</c:v>
                </c:pt>
                <c:pt idx="39">
                  <c:v>72.109691492676859</c:v>
                </c:pt>
                <c:pt idx="40">
                  <c:v>80.772826425677792</c:v>
                </c:pt>
                <c:pt idx="41">
                  <c:v>87.940168276721735</c:v>
                </c:pt>
                <c:pt idx="42">
                  <c:v>89.062013088189474</c:v>
                </c:pt>
                <c:pt idx="43">
                  <c:v>93.985665316297926</c:v>
                </c:pt>
                <c:pt idx="44">
                  <c:v>86.569024618261153</c:v>
                </c:pt>
                <c:pt idx="45">
                  <c:v>84.761607977563116</c:v>
                </c:pt>
                <c:pt idx="46">
                  <c:v>90.433156746650056</c:v>
                </c:pt>
                <c:pt idx="47">
                  <c:v>89.560610782175146</c:v>
                </c:pt>
                <c:pt idx="48">
                  <c:v>103.08507323153631</c:v>
                </c:pt>
                <c:pt idx="49">
                  <c:v>99.844188220629491</c:v>
                </c:pt>
                <c:pt idx="50">
                  <c:v>97.16422561545653</c:v>
                </c:pt>
                <c:pt idx="51">
                  <c:v>96.790277344967294</c:v>
                </c:pt>
                <c:pt idx="52">
                  <c:v>93.985665316297926</c:v>
                </c:pt>
                <c:pt idx="53">
                  <c:v>94.234964163290741</c:v>
                </c:pt>
                <c:pt idx="54">
                  <c:v>92.427547522592718</c:v>
                </c:pt>
                <c:pt idx="55">
                  <c:v>87.940168276721735</c:v>
                </c:pt>
                <c:pt idx="56">
                  <c:v>93.674041757556878</c:v>
                </c:pt>
                <c:pt idx="57">
                  <c:v>87.503895294484266</c:v>
                </c:pt>
                <c:pt idx="58">
                  <c:v>83.390464319102549</c:v>
                </c:pt>
                <c:pt idx="59">
                  <c:v>89.498286070426929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Indicators!$M$1</c:f>
              <c:strCache>
                <c:ptCount val="1"/>
                <c:pt idx="0">
                  <c:v>Inflation (pa %)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Indicators!$A$158:$A$217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Indicators!$M$158:$M$217</c:f>
              <c:numCache>
                <c:formatCode>#,##0.00</c:formatCode>
                <c:ptCount val="60"/>
                <c:pt idx="0">
                  <c:v>200.05725049703761</c:v>
                </c:pt>
                <c:pt idx="1">
                  <c:v>181.15074110940566</c:v>
                </c:pt>
                <c:pt idx="2">
                  <c:v>167.25565585385453</c:v>
                </c:pt>
                <c:pt idx="3">
                  <c:v>160.91854240868523</c:v>
                </c:pt>
                <c:pt idx="4">
                  <c:v>154.93155489620193</c:v>
                </c:pt>
                <c:pt idx="5">
                  <c:v>140.56992199852067</c:v>
                </c:pt>
                <c:pt idx="6">
                  <c:v>117.09443140628812</c:v>
                </c:pt>
                <c:pt idx="7">
                  <c:v>111.33918935806389</c:v>
                </c:pt>
                <c:pt idx="8">
                  <c:v>97.223104173396365</c:v>
                </c:pt>
                <c:pt idx="9">
                  <c:v>102.53032322186823</c:v>
                </c:pt>
                <c:pt idx="10">
                  <c:v>105.22848962244356</c:v>
                </c:pt>
                <c:pt idx="11">
                  <c:v>103.02948400597438</c:v>
                </c:pt>
                <c:pt idx="12">
                  <c:v>103.02948400597438</c:v>
                </c:pt>
                <c:pt idx="13">
                  <c:v>108.91688309203008</c:v>
                </c:pt>
                <c:pt idx="14">
                  <c:v>108.91688309203008</c:v>
                </c:pt>
                <c:pt idx="15">
                  <c:v>120.69168126414141</c:v>
                </c:pt>
                <c:pt idx="16">
                  <c:v>123.63538080716927</c:v>
                </c:pt>
                <c:pt idx="17">
                  <c:v>135.4101789792806</c:v>
                </c:pt>
                <c:pt idx="18">
                  <c:v>147.18497715139199</c:v>
                </c:pt>
                <c:pt idx="19">
                  <c:v>156.01607578047549</c:v>
                </c:pt>
                <c:pt idx="20">
                  <c:v>156.01607578047549</c:v>
                </c:pt>
                <c:pt idx="21">
                  <c:v>167.79087395258685</c:v>
                </c:pt>
                <c:pt idx="22">
                  <c:v>176.62197258167038</c:v>
                </c:pt>
                <c:pt idx="23">
                  <c:v>176.62197258167038</c:v>
                </c:pt>
                <c:pt idx="24">
                  <c:v>179.56567212469821</c:v>
                </c:pt>
                <c:pt idx="25">
                  <c:v>185.4530712107539</c:v>
                </c:pt>
                <c:pt idx="26">
                  <c:v>179.56567212469821</c:v>
                </c:pt>
                <c:pt idx="27">
                  <c:v>176.62197258167038</c:v>
                </c:pt>
                <c:pt idx="28">
                  <c:v>179.56567212469821</c:v>
                </c:pt>
                <c:pt idx="29">
                  <c:v>167.79087395258685</c:v>
                </c:pt>
                <c:pt idx="30">
                  <c:v>161.90347486653118</c:v>
                </c:pt>
                <c:pt idx="31">
                  <c:v>144.24127760836413</c:v>
                </c:pt>
                <c:pt idx="32">
                  <c:v>147.18497715139199</c:v>
                </c:pt>
                <c:pt idx="33">
                  <c:v>161.90347486653118</c:v>
                </c:pt>
                <c:pt idx="34">
                  <c:v>164.84717440955902</c:v>
                </c:pt>
                <c:pt idx="35">
                  <c:v>164.84717440955902</c:v>
                </c:pt>
                <c:pt idx="36">
                  <c:v>158.95977532350335</c:v>
                </c:pt>
                <c:pt idx="37">
                  <c:v>173.67827303864254</c:v>
                </c:pt>
                <c:pt idx="38">
                  <c:v>173.67827303864254</c:v>
                </c:pt>
                <c:pt idx="39">
                  <c:v>173.67827303864254</c:v>
                </c:pt>
                <c:pt idx="40">
                  <c:v>164.84717440955902</c:v>
                </c:pt>
                <c:pt idx="41">
                  <c:v>161.90347486653118</c:v>
                </c:pt>
                <c:pt idx="42">
                  <c:v>185.4530712107539</c:v>
                </c:pt>
                <c:pt idx="43">
                  <c:v>188.39677075378174</c:v>
                </c:pt>
                <c:pt idx="44">
                  <c:v>176.62197258167038</c:v>
                </c:pt>
                <c:pt idx="45">
                  <c:v>161.90347486653118</c:v>
                </c:pt>
                <c:pt idx="46">
                  <c:v>156.01607578047549</c:v>
                </c:pt>
                <c:pt idx="47">
                  <c:v>158.95977532350335</c:v>
                </c:pt>
                <c:pt idx="48">
                  <c:v>170.73457349561468</c:v>
                </c:pt>
                <c:pt idx="49">
                  <c:v>173.67827303864254</c:v>
                </c:pt>
                <c:pt idx="50">
                  <c:v>176.62197258167038</c:v>
                </c:pt>
                <c:pt idx="51">
                  <c:v>179.56567212469821</c:v>
                </c:pt>
                <c:pt idx="52">
                  <c:v>194.2841698398374</c:v>
                </c:pt>
                <c:pt idx="53">
                  <c:v>194.2841698398374</c:v>
                </c:pt>
                <c:pt idx="54">
                  <c:v>185.4530712107539</c:v>
                </c:pt>
                <c:pt idx="55">
                  <c:v>188.39677075378174</c:v>
                </c:pt>
                <c:pt idx="56">
                  <c:v>173.67827303864254</c:v>
                </c:pt>
                <c:pt idx="57">
                  <c:v>173.67827303864254</c:v>
                </c:pt>
                <c:pt idx="58">
                  <c:v>170.73457349561468</c:v>
                </c:pt>
                <c:pt idx="59">
                  <c:v>156.01607578047549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Indicators!$N$1</c:f>
              <c:strCache>
                <c:ptCount val="1"/>
                <c:pt idx="0">
                  <c:v>Oil Price (USD)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Indicators!$A$158:$A$217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Indicators!$N$158:$N$217</c:f>
              <c:numCache>
                <c:formatCode>#,##0.00</c:formatCode>
                <c:ptCount val="60"/>
                <c:pt idx="0">
                  <c:v>131.02218460980478</c:v>
                </c:pt>
                <c:pt idx="1">
                  <c:v>138.91071752402831</c:v>
                </c:pt>
                <c:pt idx="2">
                  <c:v>147.2526143988394</c:v>
                </c:pt>
                <c:pt idx="3">
                  <c:v>155.12301275463946</c:v>
                </c:pt>
                <c:pt idx="4">
                  <c:v>133.4884845554011</c:v>
                </c:pt>
                <c:pt idx="5">
                  <c:v>133.34340808801309</c:v>
                </c:pt>
                <c:pt idx="6">
                  <c:v>140.2889439642145</c:v>
                </c:pt>
                <c:pt idx="7">
                  <c:v>135.80970803360941</c:v>
                </c:pt>
                <c:pt idx="8">
                  <c:v>143.86145197364445</c:v>
                </c:pt>
                <c:pt idx="9">
                  <c:v>148.72151363114313</c:v>
                </c:pt>
                <c:pt idx="10">
                  <c:v>156.84579580487218</c:v>
                </c:pt>
                <c:pt idx="11">
                  <c:v>169.28610288339482</c:v>
                </c:pt>
                <c:pt idx="12">
                  <c:v>181.30931511817693</c:v>
                </c:pt>
                <c:pt idx="13">
                  <c:v>203.08891978480327</c:v>
                </c:pt>
                <c:pt idx="14">
                  <c:v>212.51889016502452</c:v>
                </c:pt>
                <c:pt idx="15">
                  <c:v>227.53430453968448</c:v>
                </c:pt>
                <c:pt idx="16">
                  <c:v>211.12252916641486</c:v>
                </c:pt>
                <c:pt idx="17">
                  <c:v>202.96197787583878</c:v>
                </c:pt>
                <c:pt idx="18">
                  <c:v>210.85051079006229</c:v>
                </c:pt>
                <c:pt idx="19">
                  <c:v>209.98005198573418</c:v>
                </c:pt>
                <c:pt idx="20">
                  <c:v>192.15378105543132</c:v>
                </c:pt>
                <c:pt idx="21">
                  <c:v>197.73922504987007</c:v>
                </c:pt>
                <c:pt idx="22">
                  <c:v>202.30913377259267</c:v>
                </c:pt>
                <c:pt idx="23">
                  <c:v>196.45167140180141</c:v>
                </c:pt>
                <c:pt idx="24">
                  <c:v>200.35060146285443</c:v>
                </c:pt>
                <c:pt idx="25">
                  <c:v>221.18720909145867</c:v>
                </c:pt>
                <c:pt idx="26">
                  <c:v>224.7053134256181</c:v>
                </c:pt>
                <c:pt idx="27">
                  <c:v>216.87118418666512</c:v>
                </c:pt>
                <c:pt idx="28">
                  <c:v>186.13310765882852</c:v>
                </c:pt>
                <c:pt idx="29">
                  <c:v>174.67206673517501</c:v>
                </c:pt>
                <c:pt idx="30">
                  <c:v>191.9180317959258</c:v>
                </c:pt>
                <c:pt idx="31">
                  <c:v>207.15106087166782</c:v>
                </c:pt>
                <c:pt idx="32">
                  <c:v>203.12518890165029</c:v>
                </c:pt>
                <c:pt idx="33">
                  <c:v>197.61228314090556</c:v>
                </c:pt>
                <c:pt idx="34">
                  <c:v>200.71329263132446</c:v>
                </c:pt>
                <c:pt idx="35">
                  <c:v>200.60448528078348</c:v>
                </c:pt>
                <c:pt idx="36">
                  <c:v>208.36607628604247</c:v>
                </c:pt>
                <c:pt idx="37">
                  <c:v>202.87130508372124</c:v>
                </c:pt>
                <c:pt idx="38">
                  <c:v>197.66668681617605</c:v>
                </c:pt>
                <c:pt idx="39">
                  <c:v>188.59940760442487</c:v>
                </c:pt>
                <c:pt idx="40">
                  <c:v>184.97249591972437</c:v>
                </c:pt>
                <c:pt idx="41">
                  <c:v>186.78595176207463</c:v>
                </c:pt>
                <c:pt idx="42">
                  <c:v>194.03977513147558</c:v>
                </c:pt>
                <c:pt idx="43">
                  <c:v>208.5474218702775</c:v>
                </c:pt>
                <c:pt idx="44">
                  <c:v>197.66668681617605</c:v>
                </c:pt>
                <c:pt idx="45">
                  <c:v>197.66668681617605</c:v>
                </c:pt>
                <c:pt idx="46">
                  <c:v>201.29359850087653</c:v>
                </c:pt>
                <c:pt idx="47">
                  <c:v>201.29359850087653</c:v>
                </c:pt>
                <c:pt idx="48">
                  <c:v>194.03977513147558</c:v>
                </c:pt>
                <c:pt idx="49">
                  <c:v>195.85323097382584</c:v>
                </c:pt>
                <c:pt idx="50">
                  <c:v>195.85323097382584</c:v>
                </c:pt>
                <c:pt idx="51">
                  <c:v>195.85323097382584</c:v>
                </c:pt>
                <c:pt idx="52">
                  <c:v>197.66668681617605</c:v>
                </c:pt>
                <c:pt idx="53">
                  <c:v>204.92051018557703</c:v>
                </c:pt>
                <c:pt idx="54">
                  <c:v>192.22631928912534</c:v>
                </c:pt>
                <c:pt idx="55">
                  <c:v>184.97249591972437</c:v>
                </c:pt>
                <c:pt idx="56">
                  <c:v>175.90521670797318</c:v>
                </c:pt>
                <c:pt idx="57">
                  <c:v>155.95720244212058</c:v>
                </c:pt>
                <c:pt idx="58">
                  <c:v>139.63609986096841</c:v>
                </c:pt>
                <c:pt idx="59">
                  <c:v>103.36698301396363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Indicators!$O$1</c:f>
              <c:strCache>
                <c:ptCount val="1"/>
                <c:pt idx="0">
                  <c:v>Sugar Price (US cents per pound)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Indicators!$A$158:$A$217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Indicators!$O$158:$O$217</c:f>
              <c:numCache>
                <c:formatCode>#,##0.00</c:formatCode>
                <c:ptCount val="60"/>
                <c:pt idx="0">
                  <c:v>217.55895738518825</c:v>
                </c:pt>
                <c:pt idx="1">
                  <c:v>218.25403392635502</c:v>
                </c:pt>
                <c:pt idx="2">
                  <c:v>180.22341745966074</c:v>
                </c:pt>
                <c:pt idx="3">
                  <c:v>167.71203971865953</c:v>
                </c:pt>
                <c:pt idx="4">
                  <c:v>150.03723624327679</c:v>
                </c:pt>
                <c:pt idx="5">
                  <c:v>161.85353744311129</c:v>
                </c:pt>
                <c:pt idx="6">
                  <c:v>175.65577161770793</c:v>
                </c:pt>
                <c:pt idx="7">
                  <c:v>184.69176665287549</c:v>
                </c:pt>
                <c:pt idx="8">
                  <c:v>225.10550268928426</c:v>
                </c:pt>
                <c:pt idx="9">
                  <c:v>267.50517170045509</c:v>
                </c:pt>
                <c:pt idx="10">
                  <c:v>262.34174596607369</c:v>
                </c:pt>
                <c:pt idx="11">
                  <c:v>278.42780306164667</c:v>
                </c:pt>
                <c:pt idx="12">
                  <c:v>295.30823334712454</c:v>
                </c:pt>
                <c:pt idx="13">
                  <c:v>291.03847745138603</c:v>
                </c:pt>
                <c:pt idx="14">
                  <c:v>257.17832023169217</c:v>
                </c:pt>
                <c:pt idx="15">
                  <c:v>237.41828713280927</c:v>
                </c:pt>
                <c:pt idx="16">
                  <c:v>216.96317749275966</c:v>
                </c:pt>
                <c:pt idx="17">
                  <c:v>247.44724865535792</c:v>
                </c:pt>
                <c:pt idx="18">
                  <c:v>292.62722383119569</c:v>
                </c:pt>
                <c:pt idx="19">
                  <c:v>286.6694249069094</c:v>
                </c:pt>
                <c:pt idx="20">
                  <c:v>264.526272238312</c:v>
                </c:pt>
                <c:pt idx="21">
                  <c:v>261.15018618121638</c:v>
                </c:pt>
                <c:pt idx="22">
                  <c:v>243.47538270583365</c:v>
                </c:pt>
                <c:pt idx="23">
                  <c:v>232.55275134464216</c:v>
                </c:pt>
                <c:pt idx="24">
                  <c:v>238.51055026892843</c:v>
                </c:pt>
                <c:pt idx="25">
                  <c:v>232.55275134464216</c:v>
                </c:pt>
                <c:pt idx="26">
                  <c:v>236.22672734795199</c:v>
                </c:pt>
                <c:pt idx="27">
                  <c:v>223.21886636326025</c:v>
                </c:pt>
                <c:pt idx="28">
                  <c:v>201.27430699213903</c:v>
                </c:pt>
                <c:pt idx="29">
                  <c:v>199.58626396359125</c:v>
                </c:pt>
                <c:pt idx="30">
                  <c:v>225.99917252792721</c:v>
                </c:pt>
                <c:pt idx="31">
                  <c:v>204.15390980554403</c:v>
                </c:pt>
                <c:pt idx="32">
                  <c:v>200.67852709971041</c:v>
                </c:pt>
                <c:pt idx="33">
                  <c:v>202.46586677699631</c:v>
                </c:pt>
                <c:pt idx="34">
                  <c:v>191.74182871328091</c:v>
                </c:pt>
                <c:pt idx="35">
                  <c:v>190.64956557716178</c:v>
                </c:pt>
                <c:pt idx="36">
                  <c:v>187.17418287132813</c:v>
                </c:pt>
                <c:pt idx="37">
                  <c:v>180.81919735208939</c:v>
                </c:pt>
                <c:pt idx="38">
                  <c:v>182.11005378568476</c:v>
                </c:pt>
                <c:pt idx="39">
                  <c:v>175.3578816714936</c:v>
                </c:pt>
                <c:pt idx="40">
                  <c:v>173.07405875051717</c:v>
                </c:pt>
                <c:pt idx="41">
                  <c:v>168.00992966487382</c:v>
                </c:pt>
                <c:pt idx="42">
                  <c:v>169.79726934215972</c:v>
                </c:pt>
                <c:pt idx="43">
                  <c:v>171.18742242449315</c:v>
                </c:pt>
                <c:pt idx="44">
                  <c:v>174.96069507654119</c:v>
                </c:pt>
                <c:pt idx="45">
                  <c:v>186.77699627637568</c:v>
                </c:pt>
                <c:pt idx="46">
                  <c:v>176.25155151013655</c:v>
                </c:pt>
                <c:pt idx="47">
                  <c:v>164.23665701282582</c:v>
                </c:pt>
                <c:pt idx="48">
                  <c:v>155.99503516756309</c:v>
                </c:pt>
                <c:pt idx="49">
                  <c:v>167.71203971865953</c:v>
                </c:pt>
                <c:pt idx="50">
                  <c:v>177.64170459247001</c:v>
                </c:pt>
                <c:pt idx="51">
                  <c:v>180.81919735208939</c:v>
                </c:pt>
                <c:pt idx="52">
                  <c:v>181.11708729830366</c:v>
                </c:pt>
                <c:pt idx="53">
                  <c:v>180.02482416218453</c:v>
                </c:pt>
                <c:pt idx="54">
                  <c:v>185.98262308647085</c:v>
                </c:pt>
                <c:pt idx="55">
                  <c:v>175.95366156392222</c:v>
                </c:pt>
                <c:pt idx="56">
                  <c:v>164.23665701282582</c:v>
                </c:pt>
                <c:pt idx="57">
                  <c:v>163.64087712039719</c:v>
                </c:pt>
                <c:pt idx="58">
                  <c:v>157.6830781961109</c:v>
                </c:pt>
                <c:pt idx="59">
                  <c:v>148.84567645841952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Indicators!$P$1</c:f>
              <c:strCache>
                <c:ptCount val="1"/>
                <c:pt idx="0">
                  <c:v>Gold Price (USD)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Indicators!$A$158:$A$217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Indicators!$P$159:$P$217</c:f>
              <c:numCache>
                <c:formatCode>#,##0.00</c:formatCode>
                <c:ptCount val="59"/>
                <c:pt idx="0">
                  <c:v>246.29753168779183</c:v>
                </c:pt>
                <c:pt idx="1">
                  <c:v>245.56370913942627</c:v>
                </c:pt>
                <c:pt idx="2">
                  <c:v>259.77318212141427</c:v>
                </c:pt>
                <c:pt idx="3">
                  <c:v>270.24683122081387</c:v>
                </c:pt>
                <c:pt idx="4">
                  <c:v>276.13964865465863</c:v>
                </c:pt>
                <c:pt idx="5">
                  <c:v>259.61752279297309</c:v>
                </c:pt>
                <c:pt idx="6">
                  <c:v>275.16121859017119</c:v>
                </c:pt>
                <c:pt idx="7">
                  <c:v>291.50544807649538</c:v>
                </c:pt>
                <c:pt idx="8">
                  <c:v>299.11051812319317</c:v>
                </c:pt>
                <c:pt idx="9">
                  <c:v>304.26951300867245</c:v>
                </c:pt>
                <c:pt idx="10">
                  <c:v>312.4527462752946</c:v>
                </c:pt>
                <c:pt idx="11">
                  <c:v>297.79853235490322</c:v>
                </c:pt>
                <c:pt idx="12">
                  <c:v>313.67578385590389</c:v>
                </c:pt>
                <c:pt idx="13">
                  <c:v>316.83344451856789</c:v>
                </c:pt>
                <c:pt idx="14">
                  <c:v>341.73893706915715</c:v>
                </c:pt>
                <c:pt idx="15">
                  <c:v>342.47275961752274</c:v>
                </c:pt>
                <c:pt idx="16">
                  <c:v>334.24505225706025</c:v>
                </c:pt>
                <c:pt idx="17">
                  <c:v>359.83989326217471</c:v>
                </c:pt>
                <c:pt idx="18">
                  <c:v>408.29441850122299</c:v>
                </c:pt>
                <c:pt idx="19">
                  <c:v>359.55081165221259</c:v>
                </c:pt>
                <c:pt idx="20">
                  <c:v>387.90304647542808</c:v>
                </c:pt>
                <c:pt idx="21">
                  <c:v>381.6766733377807</c:v>
                </c:pt>
                <c:pt idx="22">
                  <c:v>343.89593062041359</c:v>
                </c:pt>
                <c:pt idx="23">
                  <c:v>384.98999332888587</c:v>
                </c:pt>
                <c:pt idx="24">
                  <c:v>396.9090504780965</c:v>
                </c:pt>
                <c:pt idx="25">
                  <c:v>369.66866800088945</c:v>
                </c:pt>
                <c:pt idx="26">
                  <c:v>369.9799866577718</c:v>
                </c:pt>
                <c:pt idx="27">
                  <c:v>348.13431176339776</c:v>
                </c:pt>
                <c:pt idx="28">
                  <c:v>345.34133867022456</c:v>
                </c:pt>
                <c:pt idx="29">
                  <c:v>360.88503446742271</c:v>
                </c:pt>
                <c:pt idx="30">
                  <c:v>368.31220813875916</c:v>
                </c:pt>
                <c:pt idx="31">
                  <c:v>395.50811652212576</c:v>
                </c:pt>
                <c:pt idx="32">
                  <c:v>380.2535023348899</c:v>
                </c:pt>
                <c:pt idx="33">
                  <c:v>383.98932621747826</c:v>
                </c:pt>
                <c:pt idx="34">
                  <c:v>368.53457860796078</c:v>
                </c:pt>
                <c:pt idx="35">
                  <c:v>373.22659550811653</c:v>
                </c:pt>
                <c:pt idx="36">
                  <c:v>355.19235045585941</c:v>
                </c:pt>
                <c:pt idx="37">
                  <c:v>357.21592172559485</c:v>
                </c:pt>
                <c:pt idx="38">
                  <c:v>328.55236824549701</c:v>
                </c:pt>
                <c:pt idx="39">
                  <c:v>314.58750277963088</c:v>
                </c:pt>
                <c:pt idx="40">
                  <c:v>267.24482988659105</c:v>
                </c:pt>
                <c:pt idx="41">
                  <c:v>295.30798309984431</c:v>
                </c:pt>
                <c:pt idx="42">
                  <c:v>313.09762063597952</c:v>
                </c:pt>
                <c:pt idx="43">
                  <c:v>297.30931732265952</c:v>
                </c:pt>
                <c:pt idx="44">
                  <c:v>298.64354013786965</c:v>
                </c:pt>
                <c:pt idx="45">
                  <c:v>277.07360462530573</c:v>
                </c:pt>
                <c:pt idx="46">
                  <c:v>266.17745163442288</c:v>
                </c:pt>
                <c:pt idx="47">
                  <c:v>276.62886368690238</c:v>
                </c:pt>
                <c:pt idx="48">
                  <c:v>296.19746497665108</c:v>
                </c:pt>
                <c:pt idx="49">
                  <c:v>288.19212808539021</c:v>
                </c:pt>
                <c:pt idx="50">
                  <c:v>288.19212808539021</c:v>
                </c:pt>
                <c:pt idx="51">
                  <c:v>279.29730931732263</c:v>
                </c:pt>
                <c:pt idx="52">
                  <c:v>292.63953746942406</c:v>
                </c:pt>
                <c:pt idx="53">
                  <c:v>287.96975761618853</c:v>
                </c:pt>
                <c:pt idx="54">
                  <c:v>286.85790527018008</c:v>
                </c:pt>
                <c:pt idx="55">
                  <c:v>270.40249054925505</c:v>
                </c:pt>
                <c:pt idx="56">
                  <c:v>266.62219257282629</c:v>
                </c:pt>
                <c:pt idx="57">
                  <c:v>264.84322881921275</c:v>
                </c:pt>
                <c:pt idx="58">
                  <c:v>267.06693351122965</c:v>
                </c:pt>
              </c:numCache>
            </c:numRef>
          </c:val>
          <c:smooth val="0"/>
        </c:ser>
        <c:ser>
          <c:idx val="7"/>
          <c:order val="6"/>
          <c:tx>
            <c:strRef>
              <c:f>Indicators!$Q$1</c:f>
              <c:strCache>
                <c:ptCount val="1"/>
                <c:pt idx="0">
                  <c:v>Credit extended to the domestic private sector (Rm)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Indicators!$A$158:$A$217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Indicators!$Q$158:$Q$217</c:f>
              <c:numCache>
                <c:formatCode>#,##0.00</c:formatCode>
                <c:ptCount val="60"/>
                <c:pt idx="0">
                  <c:v>193.59972287246015</c:v>
                </c:pt>
                <c:pt idx="1">
                  <c:v>194.55929772230618</c:v>
                </c:pt>
                <c:pt idx="2">
                  <c:v>194.51895243300763</c:v>
                </c:pt>
                <c:pt idx="3">
                  <c:v>194.28735595227846</c:v>
                </c:pt>
                <c:pt idx="4">
                  <c:v>195.07528182066156</c:v>
                </c:pt>
                <c:pt idx="5">
                  <c:v>195.88011329869929</c:v>
                </c:pt>
                <c:pt idx="6">
                  <c:v>197.42557642424578</c:v>
                </c:pt>
                <c:pt idx="7">
                  <c:v>198.90206881101707</c:v>
                </c:pt>
                <c:pt idx="8">
                  <c:v>200.88780379536124</c:v>
                </c:pt>
                <c:pt idx="9">
                  <c:v>200.74094279369868</c:v>
                </c:pt>
                <c:pt idx="10">
                  <c:v>201.54162565587023</c:v>
                </c:pt>
                <c:pt idx="11">
                  <c:v>201.243443890489</c:v>
                </c:pt>
                <c:pt idx="12">
                  <c:v>202.76515619020162</c:v>
                </c:pt>
                <c:pt idx="13">
                  <c:v>204.48081628165781</c:v>
                </c:pt>
                <c:pt idx="14">
                  <c:v>204.85533257897669</c:v>
                </c:pt>
                <c:pt idx="15">
                  <c:v>206.00823292818643</c:v>
                </c:pt>
                <c:pt idx="16">
                  <c:v>205.85732702605432</c:v>
                </c:pt>
                <c:pt idx="17">
                  <c:v>206.87373791326698</c:v>
                </c:pt>
                <c:pt idx="18">
                  <c:v>209.50198977988484</c:v>
                </c:pt>
                <c:pt idx="19">
                  <c:v>210.87850052428135</c:v>
                </c:pt>
                <c:pt idx="20">
                  <c:v>211.57899431328482</c:v>
                </c:pt>
                <c:pt idx="21">
                  <c:v>212.85687171546303</c:v>
                </c:pt>
                <c:pt idx="22">
                  <c:v>213.67176358697625</c:v>
                </c:pt>
                <c:pt idx="23">
                  <c:v>216.19235887186687</c:v>
                </c:pt>
                <c:pt idx="24">
                  <c:v>217.48226726005703</c:v>
                </c:pt>
                <c:pt idx="25">
                  <c:v>221.11199499676925</c:v>
                </c:pt>
                <c:pt idx="26">
                  <c:v>223.61412894105541</c:v>
                </c:pt>
                <c:pt idx="27">
                  <c:v>221.80128752293408</c:v>
                </c:pt>
                <c:pt idx="28">
                  <c:v>222.41279350160812</c:v>
                </c:pt>
                <c:pt idx="29">
                  <c:v>223.63424972800638</c:v>
                </c:pt>
                <c:pt idx="30">
                  <c:v>224.70386661370267</c:v>
                </c:pt>
                <c:pt idx="31">
                  <c:v>227.30784907750339</c:v>
                </c:pt>
                <c:pt idx="32">
                  <c:v>230.14290944505004</c:v>
                </c:pt>
                <c:pt idx="33">
                  <c:v>230.93975483754542</c:v>
                </c:pt>
                <c:pt idx="34">
                  <c:v>234.73667179366444</c:v>
                </c:pt>
                <c:pt idx="35">
                  <c:v>237.82427915206438</c:v>
                </c:pt>
                <c:pt idx="36">
                  <c:v>236.72987428656774</c:v>
                </c:pt>
                <c:pt idx="37">
                  <c:v>238.67713085875312</c:v>
                </c:pt>
                <c:pt idx="38">
                  <c:v>241.85217029653271</c:v>
                </c:pt>
                <c:pt idx="39">
                  <c:v>241.2098608450523</c:v>
                </c:pt>
                <c:pt idx="40">
                  <c:v>243.05039427408039</c:v>
                </c:pt>
                <c:pt idx="41">
                  <c:v>244.92204232210474</c:v>
                </c:pt>
                <c:pt idx="42">
                  <c:v>244.15952672590197</c:v>
                </c:pt>
                <c:pt idx="43">
                  <c:v>247.84090473014811</c:v>
                </c:pt>
                <c:pt idx="44">
                  <c:v>249.44050729274812</c:v>
                </c:pt>
                <c:pt idx="45">
                  <c:v>248.89786833745256</c:v>
                </c:pt>
                <c:pt idx="46">
                  <c:v>252.00269245169716</c:v>
                </c:pt>
                <c:pt idx="47">
                  <c:v>253.17643959563441</c:v>
                </c:pt>
                <c:pt idx="48">
                  <c:v>254.7198284132478</c:v>
                </c:pt>
                <c:pt idx="49">
                  <c:v>258.8768452265507</c:v>
                </c:pt>
                <c:pt idx="50">
                  <c:v>261.66004789577016</c:v>
                </c:pt>
                <c:pt idx="51">
                  <c:v>261.58163905589953</c:v>
                </c:pt>
                <c:pt idx="52">
                  <c:v>263.13519198238498</c:v>
                </c:pt>
                <c:pt idx="53">
                  <c:v>265.79652906053559</c:v>
                </c:pt>
                <c:pt idx="54">
                  <c:v>267.93690370129133</c:v>
                </c:pt>
                <c:pt idx="55">
                  <c:v>269.07144642529329</c:v>
                </c:pt>
                <c:pt idx="56">
                  <c:v>271.26087844866657</c:v>
                </c:pt>
                <c:pt idx="57">
                  <c:v>272.98597664121837</c:v>
                </c:pt>
                <c:pt idx="58">
                  <c:v>274.12280110394664</c:v>
                </c:pt>
                <c:pt idx="59">
                  <c:v>270.76055537520602</c:v>
                </c:pt>
              </c:numCache>
            </c:numRef>
          </c:val>
          <c:smooth val="0"/>
        </c:ser>
        <c:ser>
          <c:idx val="6"/>
          <c:order val="7"/>
          <c:tx>
            <c:strRef>
              <c:f>Indicators!$R$1</c:f>
              <c:strCache>
                <c:ptCount val="1"/>
                <c:pt idx="0">
                  <c:v>Electricity generated and available for distribution (Gigawatt-hours)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Indicators!$A$158:$A$217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Indicators!$R$158:$R$217</c:f>
              <c:numCache>
                <c:formatCode>#,##0.00</c:formatCode>
                <c:ptCount val="60"/>
                <c:pt idx="0">
                  <c:v>98.678250365862169</c:v>
                </c:pt>
                <c:pt idx="1">
                  <c:v>91.458570466212933</c:v>
                </c:pt>
                <c:pt idx="2">
                  <c:v>101.1591442309926</c:v>
                </c:pt>
                <c:pt idx="3">
                  <c:v>95.667727473344328</c:v>
                </c:pt>
                <c:pt idx="4">
                  <c:v>98.957002485539732</c:v>
                </c:pt>
                <c:pt idx="5">
                  <c:v>99.207879393249556</c:v>
                </c:pt>
                <c:pt idx="6">
                  <c:v>102.69228088921926</c:v>
                </c:pt>
                <c:pt idx="7">
                  <c:v>100.21138702408882</c:v>
                </c:pt>
                <c:pt idx="8">
                  <c:v>96.838486375990158</c:v>
                </c:pt>
                <c:pt idx="9">
                  <c:v>99.709633208669189</c:v>
                </c:pt>
                <c:pt idx="10">
                  <c:v>95.695602685312082</c:v>
                </c:pt>
                <c:pt idx="11">
                  <c:v>93.967339543311112</c:v>
                </c:pt>
                <c:pt idx="12">
                  <c:v>95.24959929382797</c:v>
                </c:pt>
                <c:pt idx="13">
                  <c:v>90.761690167018983</c:v>
                </c:pt>
                <c:pt idx="14">
                  <c:v>101.2148946549281</c:v>
                </c:pt>
                <c:pt idx="15">
                  <c:v>95.667727473344328</c:v>
                </c:pt>
                <c:pt idx="16">
                  <c:v>101.01976817115381</c:v>
                </c:pt>
                <c:pt idx="17">
                  <c:v>98.315872610281303</c:v>
                </c:pt>
                <c:pt idx="18">
                  <c:v>101.43789635067017</c:v>
                </c:pt>
                <c:pt idx="19">
                  <c:v>99.626007572765914</c:v>
                </c:pt>
                <c:pt idx="20">
                  <c:v>94.24609166298869</c:v>
                </c:pt>
                <c:pt idx="21">
                  <c:v>98.873376849636458</c:v>
                </c:pt>
                <c:pt idx="22">
                  <c:v>95.584101837441054</c:v>
                </c:pt>
                <c:pt idx="23">
                  <c:v>96.615484680248102</c:v>
                </c:pt>
                <c:pt idx="24">
                  <c:v>98.315872610281303</c:v>
                </c:pt>
                <c:pt idx="25">
                  <c:v>91.179818346535342</c:v>
                </c:pt>
                <c:pt idx="26">
                  <c:v>91.486445678180687</c:v>
                </c:pt>
                <c:pt idx="27">
                  <c:v>87.918418546307691</c:v>
                </c:pt>
                <c:pt idx="28">
                  <c:v>92.489953309019953</c:v>
                </c:pt>
                <c:pt idx="29">
                  <c:v>92.406327673116678</c:v>
                </c:pt>
                <c:pt idx="30">
                  <c:v>95.918604381054152</c:v>
                </c:pt>
                <c:pt idx="31">
                  <c:v>95.779228321215356</c:v>
                </c:pt>
                <c:pt idx="32">
                  <c:v>92.434202885084432</c:v>
                </c:pt>
                <c:pt idx="33">
                  <c:v>96.392482984506032</c:v>
                </c:pt>
                <c:pt idx="34">
                  <c:v>95.388975353666765</c:v>
                </c:pt>
                <c:pt idx="35">
                  <c:v>93.521336151827001</c:v>
                </c:pt>
                <c:pt idx="36">
                  <c:v>95.0265975980859</c:v>
                </c:pt>
                <c:pt idx="37">
                  <c:v>87.444539942855812</c:v>
                </c:pt>
                <c:pt idx="38">
                  <c:v>96.280982136634989</c:v>
                </c:pt>
                <c:pt idx="39">
                  <c:v>93.437710515923726</c:v>
                </c:pt>
                <c:pt idx="40">
                  <c:v>96.308857348602757</c:v>
                </c:pt>
                <c:pt idx="41">
                  <c:v>95.5562266254733</c:v>
                </c:pt>
                <c:pt idx="42">
                  <c:v>101.3542707147669</c:v>
                </c:pt>
                <c:pt idx="43">
                  <c:v>99.681757996701435</c:v>
                </c:pt>
                <c:pt idx="44">
                  <c:v>94.692095054472816</c:v>
                </c:pt>
                <c:pt idx="45">
                  <c:v>98.120746126507015</c:v>
                </c:pt>
                <c:pt idx="46">
                  <c:v>93.967339543311112</c:v>
                </c:pt>
                <c:pt idx="47">
                  <c:v>92.852331064600818</c:v>
                </c:pt>
                <c:pt idx="48">
                  <c:v>99.486631512927133</c:v>
                </c:pt>
                <c:pt idx="49">
                  <c:v>91.848823433761524</c:v>
                </c:pt>
                <c:pt idx="50">
                  <c:v>97.758368370926163</c:v>
                </c:pt>
                <c:pt idx="51">
                  <c:v>95.082348022021421</c:v>
                </c:pt>
                <c:pt idx="52">
                  <c:v>98.622499941926648</c:v>
                </c:pt>
                <c:pt idx="53">
                  <c:v>95.305349717763491</c:v>
                </c:pt>
                <c:pt idx="54">
                  <c:v>94.692095054472816</c:v>
                </c:pt>
                <c:pt idx="55">
                  <c:v>92.29482682524565</c:v>
                </c:pt>
                <c:pt idx="56">
                  <c:v>91.179818346535342</c:v>
                </c:pt>
                <c:pt idx="57">
                  <c:v>94.915096750214872</c:v>
                </c:pt>
                <c:pt idx="58">
                  <c:v>92.127575553439115</c:v>
                </c:pt>
                <c:pt idx="59">
                  <c:v>89.897558596018484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89376"/>
        <c:axId val="53990912"/>
      </c:lineChart>
      <c:dateAx>
        <c:axId val="5398937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53990912"/>
        <c:crosses val="autoZero"/>
        <c:auto val="1"/>
        <c:lblOffset val="100"/>
        <c:baseTimeUnit val="months"/>
      </c:dateAx>
      <c:valAx>
        <c:axId val="53990912"/>
        <c:scaling>
          <c:orientation val="minMax"/>
          <c:min val="50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539893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8739164361211764E-2"/>
          <c:y val="3.5873518881853361E-2"/>
          <c:w val="0.46256125416755339"/>
          <c:h val="0.51637292616976149"/>
        </c:manualLayout>
      </c:layout>
      <c:overlay val="0"/>
      <c:txPr>
        <a:bodyPr/>
        <a:lstStyle/>
        <a:p>
          <a:pPr>
            <a:defRPr lang="en-ZA" sz="8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288" l="0.70000000000000062" r="0.70000000000000062" t="0.75000000000001288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1341880483863"/>
          <c:y val="5.1440251900434983E-2"/>
          <c:w val="0.85702840756712428"/>
          <c:h val="0.89711949619913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Indicators!$J$219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Indicators!$K$218:$R$218</c:f>
              <c:strCache>
                <c:ptCount val="8"/>
                <c:pt idx="0">
                  <c:v>Rand Dollar (Rand per USD)</c:v>
                </c:pt>
                <c:pt idx="1">
                  <c:v>Interest Rate (R204= %)</c:v>
                </c:pt>
                <c:pt idx="2">
                  <c:v>Inflation (pa %)</c:v>
                </c:pt>
                <c:pt idx="3">
                  <c:v>Oil Price (USD)</c:v>
                </c:pt>
                <c:pt idx="4">
                  <c:v>Sugar Price (US cents per pound)</c:v>
                </c:pt>
                <c:pt idx="5">
                  <c:v>Gold Price (USD)</c:v>
                </c:pt>
                <c:pt idx="6">
                  <c:v>Credit extended to the domestic private sector (Rm)</c:v>
                </c:pt>
                <c:pt idx="7">
                  <c:v>Electricity generated and available for distribution (Gigawatt-hours)</c:v>
                </c:pt>
              </c:strCache>
            </c:strRef>
          </c:cat>
          <c:val>
            <c:numRef>
              <c:f>Indicators!$K$219:$R$219</c:f>
              <c:numCache>
                <c:formatCode>#,##0.00</c:formatCode>
                <c:ptCount val="8"/>
                <c:pt idx="0">
                  <c:v>0.91773962706937195</c:v>
                </c:pt>
                <c:pt idx="1">
                  <c:v>-1.3211054415640777</c:v>
                </c:pt>
                <c:pt idx="2">
                  <c:v>-3.4385349698032375</c:v>
                </c:pt>
                <c:pt idx="3">
                  <c:v>-15.926449479554245</c:v>
                </c:pt>
                <c:pt idx="4">
                  <c:v>-3.2026892189695033</c:v>
                </c:pt>
                <c:pt idx="5">
                  <c:v>-0.40853947960277481</c:v>
                </c:pt>
                <c:pt idx="6">
                  <c:v>-5.8050421354064539E-2</c:v>
                </c:pt>
                <c:pt idx="7">
                  <c:v>-0.42027530220066306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752960"/>
        <c:axId val="53754496"/>
      </c:barChart>
      <c:catAx>
        <c:axId val="5375296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3754496"/>
        <c:crosses val="autoZero"/>
        <c:auto val="1"/>
        <c:lblAlgn val="ctr"/>
        <c:lblOffset val="100"/>
        <c:noMultiLvlLbl val="0"/>
      </c:catAx>
      <c:valAx>
        <c:axId val="5375449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3752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9261626845466846"/>
          <c:y val="3.0782522089302742E-2"/>
          <c:w val="8.6493981723387917E-2"/>
          <c:h val="7.0682383096281901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8542435917335077E-2"/>
          <c:y val="2.5090439966190668E-2"/>
          <c:w val="0.95526558056076027"/>
          <c:h val="0.94981912006761859"/>
        </c:manualLayout>
      </c:layout>
      <c:lineChart>
        <c:grouping val="standard"/>
        <c:varyColors val="0"/>
        <c:ser>
          <c:idx val="0"/>
          <c:order val="0"/>
          <c:tx>
            <c:strRef>
              <c:f>'Risk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'Risk Analysis'!$A$2:$A$205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'Risk Analysis'!$B$2:$B$205</c:f>
              <c:numCache>
                <c:formatCode>0.00</c:formatCode>
                <c:ptCount val="60"/>
                <c:pt idx="0">
                  <c:v>1.1789859903260658</c:v>
                </c:pt>
                <c:pt idx="1">
                  <c:v>-0.92064590074541486</c:v>
                </c:pt>
                <c:pt idx="2">
                  <c:v>-0.55616217967378812</c:v>
                </c:pt>
                <c:pt idx="3">
                  <c:v>-0.90305808967189038</c:v>
                </c:pt>
                <c:pt idx="4">
                  <c:v>2.2549226337982455</c:v>
                </c:pt>
                <c:pt idx="5">
                  <c:v>0.4672465462702613</c:v>
                </c:pt>
                <c:pt idx="6">
                  <c:v>-0.4772704715845586</c:v>
                </c:pt>
                <c:pt idx="7">
                  <c:v>0.61035081312507766</c:v>
                </c:pt>
                <c:pt idx="8">
                  <c:v>-1.1768778813818497</c:v>
                </c:pt>
                <c:pt idx="9">
                  <c:v>0.23742206051470691</c:v>
                </c:pt>
                <c:pt idx="10">
                  <c:v>-0.8113614584684592</c:v>
                </c:pt>
                <c:pt idx="11">
                  <c:v>-1.9733786113446141</c:v>
                </c:pt>
                <c:pt idx="12">
                  <c:v>0.71981214780146352</c:v>
                </c:pt>
                <c:pt idx="13">
                  <c:v>-1.9481603744821785</c:v>
                </c:pt>
                <c:pt idx="14">
                  <c:v>-8.7845618895389596E-3</c:v>
                </c:pt>
                <c:pt idx="15">
                  <c:v>-1.6690470898411767</c:v>
                </c:pt>
                <c:pt idx="16">
                  <c:v>1.9686408585797657</c:v>
                </c:pt>
                <c:pt idx="17">
                  <c:v>9.5323235227961545E-2</c:v>
                </c:pt>
                <c:pt idx="18">
                  <c:v>0.33264927041286751</c:v>
                </c:pt>
                <c:pt idx="19">
                  <c:v>0.98392467714785226</c:v>
                </c:pt>
                <c:pt idx="20">
                  <c:v>2.1703451126592346</c:v>
                </c:pt>
                <c:pt idx="21">
                  <c:v>-0.14656367644234689</c:v>
                </c:pt>
                <c:pt idx="22">
                  <c:v>0.63724080170618858</c:v>
                </c:pt>
                <c:pt idx="23">
                  <c:v>0.21835832882791556</c:v>
                </c:pt>
                <c:pt idx="24">
                  <c:v>-0.36249621661805725</c:v>
                </c:pt>
                <c:pt idx="25">
                  <c:v>-2.1957081501478086</c:v>
                </c:pt>
                <c:pt idx="26">
                  <c:v>0.55980726153355664</c:v>
                </c:pt>
                <c:pt idx="27">
                  <c:v>-7.3472862788068277E-2</c:v>
                </c:pt>
                <c:pt idx="28">
                  <c:v>3.4851137891857875</c:v>
                </c:pt>
                <c:pt idx="29">
                  <c:v>0.71492429264503321</c:v>
                </c:pt>
                <c:pt idx="30">
                  <c:v>-0.62857653688986803</c:v>
                </c:pt>
                <c:pt idx="31">
                  <c:v>-0.13183842846612182</c:v>
                </c:pt>
                <c:pt idx="32">
                  <c:v>-0.21025661563140466</c:v>
                </c:pt>
                <c:pt idx="33">
                  <c:v>1.455539096741536</c:v>
                </c:pt>
                <c:pt idx="34">
                  <c:v>0.25115944957197206</c:v>
                </c:pt>
                <c:pt idx="35">
                  <c:v>-0.41413626095563644</c:v>
                </c:pt>
                <c:pt idx="36">
                  <c:v>0.60209500857140419</c:v>
                </c:pt>
                <c:pt idx="37">
                  <c:v>-0.72416287969822901</c:v>
                </c:pt>
                <c:pt idx="38">
                  <c:v>2.2420900685244392</c:v>
                </c:pt>
                <c:pt idx="39">
                  <c:v>-0.31584536038617805</c:v>
                </c:pt>
                <c:pt idx="40">
                  <c:v>2.289965261371687</c:v>
                </c:pt>
                <c:pt idx="41">
                  <c:v>-0.45845093015352478</c:v>
                </c:pt>
                <c:pt idx="42">
                  <c:v>-0.18650697374803013</c:v>
                </c:pt>
                <c:pt idx="43">
                  <c:v>0.15673779867301571</c:v>
                </c:pt>
                <c:pt idx="44">
                  <c:v>0.14547157950033618</c:v>
                </c:pt>
                <c:pt idx="45">
                  <c:v>0.20104552371692369</c:v>
                </c:pt>
                <c:pt idx="46">
                  <c:v>-0.15479105016147238</c:v>
                </c:pt>
                <c:pt idx="47">
                  <c:v>0.19895974973676822</c:v>
                </c:pt>
                <c:pt idx="48">
                  <c:v>1.9622276887613963</c:v>
                </c:pt>
                <c:pt idx="49">
                  <c:v>-0.90256913819185858</c:v>
                </c:pt>
                <c:pt idx="50">
                  <c:v>0.76365936853480365</c:v>
                </c:pt>
                <c:pt idx="51">
                  <c:v>-0.27933740779407812</c:v>
                </c:pt>
                <c:pt idx="52">
                  <c:v>0.15830247579812748</c:v>
                </c:pt>
                <c:pt idx="53">
                  <c:v>-0.22582888470728033</c:v>
                </c:pt>
                <c:pt idx="54">
                  <c:v>1.0190865462122456</c:v>
                </c:pt>
                <c:pt idx="55">
                  <c:v>0.24822898429478252</c:v>
                </c:pt>
                <c:pt idx="56">
                  <c:v>1.3551970749112119</c:v>
                </c:pt>
                <c:pt idx="57">
                  <c:v>1.3279044819870003</c:v>
                </c:pt>
                <c:pt idx="58">
                  <c:v>1.187012969472</c:v>
                </c:pt>
                <c:pt idx="59">
                  <c:v>3.0580751014567777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'Risk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'Risk Analysis'!$A$2:$A$205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'Risk Analysis'!$C$2:$C$205</c:f>
              <c:numCache>
                <c:formatCode>0.00</c:formatCode>
                <c:ptCount val="60"/>
                <c:pt idx="0">
                  <c:v>1.309071181879309</c:v>
                </c:pt>
                <c:pt idx="1">
                  <c:v>-0.93855604151534444</c:v>
                </c:pt>
                <c:pt idx="2">
                  <c:v>-0.4001103975506094</c:v>
                </c:pt>
                <c:pt idx="3">
                  <c:v>-0.89349643356649333</c:v>
                </c:pt>
                <c:pt idx="4">
                  <c:v>2.3583404848228495</c:v>
                </c:pt>
                <c:pt idx="5">
                  <c:v>0.37010251668779148</c:v>
                </c:pt>
                <c:pt idx="6">
                  <c:v>-0.49937425019097009</c:v>
                </c:pt>
                <c:pt idx="7">
                  <c:v>0.54555739378194024</c:v>
                </c:pt>
                <c:pt idx="8">
                  <c:v>-1.3977500123017492</c:v>
                </c:pt>
                <c:pt idx="9">
                  <c:v>8.6414862684076176E-3</c:v>
                </c:pt>
                <c:pt idx="10">
                  <c:v>-0.83057438905180925</c:v>
                </c:pt>
                <c:pt idx="11">
                  <c:v>-2.0283111470173791</c:v>
                </c:pt>
                <c:pt idx="12">
                  <c:v>0.59785937564076719</c:v>
                </c:pt>
                <c:pt idx="13">
                  <c:v>-1.9844956898868098</c:v>
                </c:pt>
                <c:pt idx="14">
                  <c:v>7.266414776993374E-2</c:v>
                </c:pt>
                <c:pt idx="15">
                  <c:v>-1.6303386383695999</c:v>
                </c:pt>
                <c:pt idx="16">
                  <c:v>2.0352629104264777</c:v>
                </c:pt>
                <c:pt idx="17">
                  <c:v>6.8458525968772633E-3</c:v>
                </c:pt>
                <c:pt idx="18">
                  <c:v>8.476698999932758E-2</c:v>
                </c:pt>
                <c:pt idx="19">
                  <c:v>0.89277220507108213</c:v>
                </c:pt>
                <c:pt idx="20">
                  <c:v>2.2895972638914226</c:v>
                </c:pt>
                <c:pt idx="21">
                  <c:v>-0.18145506959036073</c:v>
                </c:pt>
                <c:pt idx="22">
                  <c:v>0.66024750117790554</c:v>
                </c:pt>
                <c:pt idx="23">
                  <c:v>0.36617586666646146</c:v>
                </c:pt>
                <c:pt idx="24">
                  <c:v>-0.44933507644944487</c:v>
                </c:pt>
                <c:pt idx="25">
                  <c:v>-2.1745339450450487</c:v>
                </c:pt>
                <c:pt idx="26">
                  <c:v>0.57039462225081161</c:v>
                </c:pt>
                <c:pt idx="27">
                  <c:v>1.3451693140360691E-3</c:v>
                </c:pt>
                <c:pt idx="28">
                  <c:v>3.6053848360760865</c:v>
                </c:pt>
                <c:pt idx="29">
                  <c:v>0.77806531375860244</c:v>
                </c:pt>
                <c:pt idx="30">
                  <c:v>-0.81859460219947333</c:v>
                </c:pt>
                <c:pt idx="31">
                  <c:v>-9.5639604756178151E-2</c:v>
                </c:pt>
                <c:pt idx="32">
                  <c:v>-0.19496985606479439</c:v>
                </c:pt>
                <c:pt idx="33">
                  <c:v>1.4406114629310161</c:v>
                </c:pt>
                <c:pt idx="34">
                  <c:v>0.29470291466296794</c:v>
                </c:pt>
                <c:pt idx="35">
                  <c:v>-0.33806494101910167</c:v>
                </c:pt>
                <c:pt idx="36">
                  <c:v>0.54383590398642401</c:v>
                </c:pt>
                <c:pt idx="37">
                  <c:v>-0.60501806659056079</c:v>
                </c:pt>
                <c:pt idx="38">
                  <c:v>2.1931849270938524</c:v>
                </c:pt>
                <c:pt idx="39">
                  <c:v>-0.1714637040024749</c:v>
                </c:pt>
                <c:pt idx="40">
                  <c:v>2.2536059659239998</c:v>
                </c:pt>
                <c:pt idx="41">
                  <c:v>-0.32030363746757839</c:v>
                </c:pt>
                <c:pt idx="42">
                  <c:v>-0.30050758790754722</c:v>
                </c:pt>
                <c:pt idx="43">
                  <c:v>4.6944097018712549E-2</c:v>
                </c:pt>
                <c:pt idx="44">
                  <c:v>0.22198284803524107</c:v>
                </c:pt>
                <c:pt idx="45">
                  <c:v>0.13383719041208772</c:v>
                </c:pt>
                <c:pt idx="46">
                  <c:v>-5.6271540553241392E-2</c:v>
                </c:pt>
                <c:pt idx="47">
                  <c:v>0.2882709815277183</c:v>
                </c:pt>
                <c:pt idx="48">
                  <c:v>1.9289095088290105</c:v>
                </c:pt>
                <c:pt idx="49">
                  <c:v>-0.96646887791558611</c:v>
                </c:pt>
                <c:pt idx="50">
                  <c:v>0.72309782142418277</c:v>
                </c:pt>
                <c:pt idx="51">
                  <c:v>-0.28883333860202304</c:v>
                </c:pt>
                <c:pt idx="52">
                  <c:v>0.17667210462747993</c:v>
                </c:pt>
                <c:pt idx="53">
                  <c:v>-0.26277079435525985</c:v>
                </c:pt>
                <c:pt idx="54">
                  <c:v>1.0316596838135461</c:v>
                </c:pt>
                <c:pt idx="55">
                  <c:v>0.3378041882947323</c:v>
                </c:pt>
                <c:pt idx="56">
                  <c:v>1.4501851745162733</c:v>
                </c:pt>
                <c:pt idx="57">
                  <c:v>1.4178749832595288</c:v>
                </c:pt>
                <c:pt idx="58">
                  <c:v>1.2853720113557894</c:v>
                </c:pt>
                <c:pt idx="59">
                  <c:v>3.1902750747130364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'Risk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'Risk Analysis'!$A$2:$A$205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'Risk Analysis'!$D$2:$D$205</c:f>
              <c:numCache>
                <c:formatCode>0.00</c:formatCode>
                <c:ptCount val="60"/>
                <c:pt idx="0">
                  <c:v>1.0064995943034132</c:v>
                </c:pt>
                <c:pt idx="1">
                  <c:v>-0.75883698582433101</c:v>
                </c:pt>
                <c:pt idx="2">
                  <c:v>-0.4648348477718357</c:v>
                </c:pt>
                <c:pt idx="3">
                  <c:v>-0.83552078975632116</c:v>
                </c:pt>
                <c:pt idx="4">
                  <c:v>1.9244412789953333</c:v>
                </c:pt>
                <c:pt idx="5">
                  <c:v>0.43849635400459563</c:v>
                </c:pt>
                <c:pt idx="6">
                  <c:v>-0.25094351376813123</c:v>
                </c:pt>
                <c:pt idx="7">
                  <c:v>0.56715550673614845</c:v>
                </c:pt>
                <c:pt idx="8">
                  <c:v>-0.93351259467717129</c:v>
                </c:pt>
                <c:pt idx="9">
                  <c:v>0.23045050755364352</c:v>
                </c:pt>
                <c:pt idx="10">
                  <c:v>-0.73719963469929561</c:v>
                </c:pt>
                <c:pt idx="11">
                  <c:v>-1.6937396248268515</c:v>
                </c:pt>
                <c:pt idx="12">
                  <c:v>0.66127090491748497</c:v>
                </c:pt>
                <c:pt idx="13">
                  <c:v>-1.6784605307343954</c:v>
                </c:pt>
                <c:pt idx="14">
                  <c:v>-1.1698662060663521E-2</c:v>
                </c:pt>
                <c:pt idx="15">
                  <c:v>-1.4703470688224736</c:v>
                </c:pt>
                <c:pt idx="16">
                  <c:v>1.6778465710897745</c:v>
                </c:pt>
                <c:pt idx="17">
                  <c:v>0.13350623245002147</c:v>
                </c:pt>
                <c:pt idx="18">
                  <c:v>0.35830856499063984</c:v>
                </c:pt>
                <c:pt idx="19">
                  <c:v>0.81565153104742705</c:v>
                </c:pt>
                <c:pt idx="20">
                  <c:v>1.8827217361391173</c:v>
                </c:pt>
                <c:pt idx="21">
                  <c:v>-0.11617536144516361</c:v>
                </c:pt>
                <c:pt idx="22">
                  <c:v>0.53267629238119718</c:v>
                </c:pt>
                <c:pt idx="23">
                  <c:v>0.29581814305843535</c:v>
                </c:pt>
                <c:pt idx="24">
                  <c:v>-0.31631907726017972</c:v>
                </c:pt>
                <c:pt idx="25">
                  <c:v>-1.8315713168544512</c:v>
                </c:pt>
                <c:pt idx="26">
                  <c:v>0.57930797684454971</c:v>
                </c:pt>
                <c:pt idx="27">
                  <c:v>-0.10880481800317682</c:v>
                </c:pt>
                <c:pt idx="28">
                  <c:v>3.0020847981430712</c:v>
                </c:pt>
                <c:pt idx="29">
                  <c:v>0.68637778865853027</c:v>
                </c:pt>
                <c:pt idx="30">
                  <c:v>-0.45228585135434474</c:v>
                </c:pt>
                <c:pt idx="31">
                  <c:v>-6.9109900850605407E-2</c:v>
                </c:pt>
                <c:pt idx="32">
                  <c:v>-0.15461660584280462</c:v>
                </c:pt>
                <c:pt idx="33">
                  <c:v>1.2743830037318156</c:v>
                </c:pt>
                <c:pt idx="34">
                  <c:v>0.27398813722877852</c:v>
                </c:pt>
                <c:pt idx="35">
                  <c:v>-0.25322444308412123</c:v>
                </c:pt>
                <c:pt idx="36">
                  <c:v>0.48712134645907323</c:v>
                </c:pt>
                <c:pt idx="37">
                  <c:v>-0.59485598824832986</c:v>
                </c:pt>
                <c:pt idx="38">
                  <c:v>1.9989046251892202</c:v>
                </c:pt>
                <c:pt idx="39">
                  <c:v>-0.240180403054226</c:v>
                </c:pt>
                <c:pt idx="40">
                  <c:v>1.9855956653450784</c:v>
                </c:pt>
                <c:pt idx="41">
                  <c:v>-0.31156490113464475</c:v>
                </c:pt>
                <c:pt idx="42">
                  <c:v>-0.243000476922965</c:v>
                </c:pt>
                <c:pt idx="43">
                  <c:v>0.16064517430463005</c:v>
                </c:pt>
                <c:pt idx="44">
                  <c:v>0.22580007644303224</c:v>
                </c:pt>
                <c:pt idx="45">
                  <c:v>0.20931214796724865</c:v>
                </c:pt>
                <c:pt idx="46">
                  <c:v>-7.071804404378082E-2</c:v>
                </c:pt>
                <c:pt idx="47">
                  <c:v>0.19476723669067653</c:v>
                </c:pt>
                <c:pt idx="48">
                  <c:v>1.6093514514292948</c:v>
                </c:pt>
                <c:pt idx="49">
                  <c:v>-0.69834918918839561</c:v>
                </c:pt>
                <c:pt idx="50">
                  <c:v>0.76320408332844181</c:v>
                </c:pt>
                <c:pt idx="51">
                  <c:v>-0.24285397838004069</c:v>
                </c:pt>
                <c:pt idx="52">
                  <c:v>0.1882802632458378</c:v>
                </c:pt>
                <c:pt idx="53">
                  <c:v>-0.16774817999819858</c:v>
                </c:pt>
                <c:pt idx="54">
                  <c:v>0.94236622216067745</c:v>
                </c:pt>
                <c:pt idx="55">
                  <c:v>0.2312145599301999</c:v>
                </c:pt>
                <c:pt idx="56">
                  <c:v>1.193342577308026</c:v>
                </c:pt>
                <c:pt idx="57">
                  <c:v>1.2026478028934009</c:v>
                </c:pt>
                <c:pt idx="58">
                  <c:v>1.0362231144051608</c:v>
                </c:pt>
                <c:pt idx="59">
                  <c:v>2.4828966777169241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'Risk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'Risk Analysis'!$A$2:$A$205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'Risk Analysis'!$E$2:$E$205</c:f>
              <c:numCache>
                <c:formatCode>0.00</c:formatCode>
                <c:ptCount val="60"/>
                <c:pt idx="0">
                  <c:v>1.4295464303498235</c:v>
                </c:pt>
                <c:pt idx="1">
                  <c:v>-1.139687292765702</c:v>
                </c:pt>
                <c:pt idx="2">
                  <c:v>-0.49231443282666593</c:v>
                </c:pt>
                <c:pt idx="3">
                  <c:v>-0.77857482085621921</c:v>
                </c:pt>
                <c:pt idx="4">
                  <c:v>2.8137608607566369</c:v>
                </c:pt>
                <c:pt idx="5">
                  <c:v>0.5748897071698208</c:v>
                </c:pt>
                <c:pt idx="6">
                  <c:v>-1.0413514602762159</c:v>
                </c:pt>
                <c:pt idx="7">
                  <c:v>0.73154203443106236</c:v>
                </c:pt>
                <c:pt idx="8">
                  <c:v>-1.5623608571796379</c:v>
                </c:pt>
                <c:pt idx="9">
                  <c:v>0.3888611059202417</c:v>
                </c:pt>
                <c:pt idx="10">
                  <c:v>-0.79909945682074268</c:v>
                </c:pt>
                <c:pt idx="11">
                  <c:v>-2.4176901713087284</c:v>
                </c:pt>
                <c:pt idx="12">
                  <c:v>1.00613598364537</c:v>
                </c:pt>
                <c:pt idx="13">
                  <c:v>-2.1308095171114894</c:v>
                </c:pt>
                <c:pt idx="14">
                  <c:v>0.28775395767590722</c:v>
                </c:pt>
                <c:pt idx="15">
                  <c:v>-1.7661465959932514</c:v>
                </c:pt>
                <c:pt idx="16">
                  <c:v>2.5467193743595207</c:v>
                </c:pt>
                <c:pt idx="17">
                  <c:v>-0.25748867292255367</c:v>
                </c:pt>
                <c:pt idx="18">
                  <c:v>0.55655463694353002</c:v>
                </c:pt>
                <c:pt idx="19">
                  <c:v>1.7400198893051215</c:v>
                </c:pt>
                <c:pt idx="20">
                  <c:v>2.3362117730656955</c:v>
                </c:pt>
                <c:pt idx="21">
                  <c:v>9.7926425158722574E-2</c:v>
                </c:pt>
                <c:pt idx="22">
                  <c:v>0.95647414857993851</c:v>
                </c:pt>
                <c:pt idx="23">
                  <c:v>-0.30794950990880676</c:v>
                </c:pt>
                <c:pt idx="24">
                  <c:v>-9.7209193503893759E-2</c:v>
                </c:pt>
                <c:pt idx="25">
                  <c:v>-2.7186511411162662</c:v>
                </c:pt>
                <c:pt idx="26">
                  <c:v>0.39561053342805474</c:v>
                </c:pt>
                <c:pt idx="27">
                  <c:v>-0.12178109170386173</c:v>
                </c:pt>
                <c:pt idx="28">
                  <c:v>4.1295912770367753</c:v>
                </c:pt>
                <c:pt idx="29">
                  <c:v>0.54664334952713989</c:v>
                </c:pt>
                <c:pt idx="30">
                  <c:v>-0.61738923891244601</c:v>
                </c:pt>
                <c:pt idx="31">
                  <c:v>8.0100025440076578E-2</c:v>
                </c:pt>
                <c:pt idx="32">
                  <c:v>-0.2504165356171455</c:v>
                </c:pt>
                <c:pt idx="33">
                  <c:v>1.7513141391838329</c:v>
                </c:pt>
                <c:pt idx="34">
                  <c:v>0.28665944960541884</c:v>
                </c:pt>
                <c:pt idx="35">
                  <c:v>-0.94751172036102627</c:v>
                </c:pt>
                <c:pt idx="36">
                  <c:v>1.1060299658700727</c:v>
                </c:pt>
                <c:pt idx="37">
                  <c:v>-1.3454416049722986</c:v>
                </c:pt>
                <c:pt idx="38">
                  <c:v>2.8638749623790538</c:v>
                </c:pt>
                <c:pt idx="39">
                  <c:v>-0.92995062348094504</c:v>
                </c:pt>
                <c:pt idx="40">
                  <c:v>2.9300011901378222</c:v>
                </c:pt>
                <c:pt idx="41">
                  <c:v>-1.2077605202409196</c:v>
                </c:pt>
                <c:pt idx="42">
                  <c:v>0.42988255499376432</c:v>
                </c:pt>
                <c:pt idx="43">
                  <c:v>0.60232029372556761</c:v>
                </c:pt>
                <c:pt idx="44">
                  <c:v>-0.44238434547119743</c:v>
                </c:pt>
                <c:pt idx="45">
                  <c:v>0.20484867724161124</c:v>
                </c:pt>
                <c:pt idx="46">
                  <c:v>-0.50651582608765133</c:v>
                </c:pt>
                <c:pt idx="47">
                  <c:v>0.10865789430996035</c:v>
                </c:pt>
                <c:pt idx="48">
                  <c:v>2.9125206196953286</c:v>
                </c:pt>
                <c:pt idx="49">
                  <c:v>-1.2621877049620633</c:v>
                </c:pt>
                <c:pt idx="50">
                  <c:v>0.72459004918388559</c:v>
                </c:pt>
                <c:pt idx="51">
                  <c:v>-0.3967441834966684</c:v>
                </c:pt>
                <c:pt idx="52">
                  <c:v>5.0952152295401537E-2</c:v>
                </c:pt>
                <c:pt idx="53">
                  <c:v>-0.11296431394662915</c:v>
                </c:pt>
                <c:pt idx="54">
                  <c:v>0.92107135008416707</c:v>
                </c:pt>
                <c:pt idx="55">
                  <c:v>0.11844238168195573</c:v>
                </c:pt>
                <c:pt idx="56">
                  <c:v>1.4356955683724966</c:v>
                </c:pt>
                <c:pt idx="57">
                  <c:v>1.1827508670528997</c:v>
                </c:pt>
                <c:pt idx="58">
                  <c:v>1.1263630865674785</c:v>
                </c:pt>
                <c:pt idx="59">
                  <c:v>3.5339804533420489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'Risk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'Risk Analysis'!$A$2:$A$205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'Risk Analysis'!$F$2:$F$205</c:f>
              <c:numCache>
                <c:formatCode>0.00</c:formatCode>
                <c:ptCount val="60"/>
                <c:pt idx="0">
                  <c:v>1.2290864882103834</c:v>
                </c:pt>
                <c:pt idx="1">
                  <c:v>-0.91440400449799597</c:v>
                </c:pt>
                <c:pt idx="2">
                  <c:v>-0.32656448813254768</c:v>
                </c:pt>
                <c:pt idx="3">
                  <c:v>-0.84633018322527853</c:v>
                </c:pt>
                <c:pt idx="4">
                  <c:v>2.2030069352941397</c:v>
                </c:pt>
                <c:pt idx="5">
                  <c:v>0.41850583675526526</c:v>
                </c:pt>
                <c:pt idx="6">
                  <c:v>-0.4785406652095277</c:v>
                </c:pt>
                <c:pt idx="7">
                  <c:v>0.4820030606503185</c:v>
                </c:pt>
                <c:pt idx="8">
                  <c:v>-1.409550420723515</c:v>
                </c:pt>
                <c:pt idx="9">
                  <c:v>0.17318013563728299</c:v>
                </c:pt>
                <c:pt idx="10">
                  <c:v>-0.7522818940996161</c:v>
                </c:pt>
                <c:pt idx="11">
                  <c:v>-2.0562790581783035</c:v>
                </c:pt>
                <c:pt idx="12">
                  <c:v>0.94699042368551178</c:v>
                </c:pt>
                <c:pt idx="13">
                  <c:v>-1.8867897599833792</c:v>
                </c:pt>
                <c:pt idx="14">
                  <c:v>0.2063955025224174</c:v>
                </c:pt>
                <c:pt idx="15">
                  <c:v>-1.6636669963993365</c:v>
                </c:pt>
                <c:pt idx="16">
                  <c:v>2.0681370676577435</c:v>
                </c:pt>
                <c:pt idx="17">
                  <c:v>-0.10742264444908552</c:v>
                </c:pt>
                <c:pt idx="18">
                  <c:v>0.23087135516929014</c:v>
                </c:pt>
                <c:pt idx="19">
                  <c:v>0.98633587950253221</c:v>
                </c:pt>
                <c:pt idx="20">
                  <c:v>2.3222699465910601</c:v>
                </c:pt>
                <c:pt idx="21">
                  <c:v>-0.14321754108264706</c:v>
                </c:pt>
                <c:pt idx="22">
                  <c:v>0.82655946268059588</c:v>
                </c:pt>
                <c:pt idx="23">
                  <c:v>0.23689779224665927</c:v>
                </c:pt>
                <c:pt idx="24">
                  <c:v>-0.45729285389431273</c:v>
                </c:pt>
                <c:pt idx="25">
                  <c:v>-2.1784785185299054</c:v>
                </c:pt>
                <c:pt idx="26">
                  <c:v>0.6562236992964231</c:v>
                </c:pt>
                <c:pt idx="27">
                  <c:v>-0.1137131067649032</c:v>
                </c:pt>
                <c:pt idx="28">
                  <c:v>3.5773202805754813</c:v>
                </c:pt>
                <c:pt idx="29">
                  <c:v>0.61090671410799458</c:v>
                </c:pt>
                <c:pt idx="30">
                  <c:v>-0.60174916477336204</c:v>
                </c:pt>
                <c:pt idx="31">
                  <c:v>9.251199752778741E-2</c:v>
                </c:pt>
                <c:pt idx="32">
                  <c:v>-0.34114628499669114</c:v>
                </c:pt>
                <c:pt idx="33">
                  <c:v>1.5428518453514291</c:v>
                </c:pt>
                <c:pt idx="34">
                  <c:v>0.3192727772255593</c:v>
                </c:pt>
                <c:pt idx="35">
                  <c:v>-0.46253513415582753</c:v>
                </c:pt>
                <c:pt idx="36">
                  <c:v>0.78049041533003094</c:v>
                </c:pt>
                <c:pt idx="37">
                  <c:v>-0.82304782771319418</c:v>
                </c:pt>
                <c:pt idx="38">
                  <c:v>2.3591978781066376</c:v>
                </c:pt>
                <c:pt idx="39">
                  <c:v>-0.39436956124661238</c:v>
                </c:pt>
                <c:pt idx="40">
                  <c:v>2.4958815575159066</c:v>
                </c:pt>
                <c:pt idx="41">
                  <c:v>-0.37344653290835556</c:v>
                </c:pt>
                <c:pt idx="42">
                  <c:v>-0.15176951380940237</c:v>
                </c:pt>
                <c:pt idx="43">
                  <c:v>0.3036189380158989</c:v>
                </c:pt>
                <c:pt idx="44">
                  <c:v>-1.2284421395163006E-3</c:v>
                </c:pt>
                <c:pt idx="45">
                  <c:v>0.1589632679489443</c:v>
                </c:pt>
                <c:pt idx="46">
                  <c:v>-5.5389812158518369E-2</c:v>
                </c:pt>
                <c:pt idx="47">
                  <c:v>0.28572920118804812</c:v>
                </c:pt>
                <c:pt idx="48">
                  <c:v>2.088629553053249</c:v>
                </c:pt>
                <c:pt idx="49">
                  <c:v>-1.1047521928603123</c:v>
                </c:pt>
                <c:pt idx="50">
                  <c:v>0.77688658518241505</c:v>
                </c:pt>
                <c:pt idx="51">
                  <c:v>-0.31949584498269018</c:v>
                </c:pt>
                <c:pt idx="52">
                  <c:v>0.20151075988653508</c:v>
                </c:pt>
                <c:pt idx="53">
                  <c:v>-0.19323632969803423</c:v>
                </c:pt>
                <c:pt idx="54">
                  <c:v>0.90918298600555603</c:v>
                </c:pt>
                <c:pt idx="55">
                  <c:v>0.20057485518534388</c:v>
                </c:pt>
                <c:pt idx="56">
                  <c:v>1.4255524338149088</c:v>
                </c:pt>
                <c:pt idx="57">
                  <c:v>1.1386828011748333</c:v>
                </c:pt>
                <c:pt idx="58">
                  <c:v>1.0370021166632997</c:v>
                </c:pt>
                <c:pt idx="59">
                  <c:v>2.7318251599266832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'Risk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'Risk Analysis'!$A$2:$A$205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'Risk Analysis'!$G$2:$G$205</c:f>
              <c:numCache>
                <c:formatCode>0.00</c:formatCode>
                <c:ptCount val="60"/>
                <c:pt idx="0">
                  <c:v>1.002815986536379</c:v>
                </c:pt>
                <c:pt idx="1">
                  <c:v>-0.77785760580754904</c:v>
                </c:pt>
                <c:pt idx="2">
                  <c:v>-0.79701505239371895</c:v>
                </c:pt>
                <c:pt idx="3">
                  <c:v>-0.87080318660751055</c:v>
                </c:pt>
                <c:pt idx="4">
                  <c:v>2.0392116175443249</c:v>
                </c:pt>
                <c:pt idx="5">
                  <c:v>0.52043043237451481</c:v>
                </c:pt>
                <c:pt idx="6">
                  <c:v>-0.3727468719899189</c:v>
                </c:pt>
                <c:pt idx="7">
                  <c:v>0.70033782602300054</c:v>
                </c:pt>
                <c:pt idx="8">
                  <c:v>-0.81978978971719907</c:v>
                </c:pt>
                <c:pt idx="9">
                  <c:v>0.34965196301822127</c:v>
                </c:pt>
                <c:pt idx="10">
                  <c:v>-0.76876701134507064</c:v>
                </c:pt>
                <c:pt idx="11">
                  <c:v>-1.7660453685285915</c:v>
                </c:pt>
                <c:pt idx="12">
                  <c:v>0.64476168795853006</c:v>
                </c:pt>
                <c:pt idx="13">
                  <c:v>-1.8062978788540482</c:v>
                </c:pt>
                <c:pt idx="14">
                  <c:v>-0.27212353850177756</c:v>
                </c:pt>
                <c:pt idx="15">
                  <c:v>-1.5737207780338092</c:v>
                </c:pt>
                <c:pt idx="16">
                  <c:v>1.6935513095726877</c:v>
                </c:pt>
                <c:pt idx="17">
                  <c:v>0.30107607785169904</c:v>
                </c:pt>
                <c:pt idx="18">
                  <c:v>0.48779861674380826</c:v>
                </c:pt>
                <c:pt idx="19">
                  <c:v>0.93045794999206022</c:v>
                </c:pt>
                <c:pt idx="20">
                  <c:v>1.9758439121872213</c:v>
                </c:pt>
                <c:pt idx="21">
                  <c:v>-0.17890774272620324</c:v>
                </c:pt>
                <c:pt idx="22">
                  <c:v>0.51273666735965806</c:v>
                </c:pt>
                <c:pt idx="23">
                  <c:v>0.19227089778022519</c:v>
                </c:pt>
                <c:pt idx="24">
                  <c:v>-0.29518787101995769</c:v>
                </c:pt>
                <c:pt idx="25">
                  <c:v>-1.9740126808792675</c:v>
                </c:pt>
                <c:pt idx="26">
                  <c:v>0.53904778648215401</c:v>
                </c:pt>
                <c:pt idx="27">
                  <c:v>-7.9150249373335313E-2</c:v>
                </c:pt>
                <c:pt idx="28">
                  <c:v>3.0993975171235411</c:v>
                </c:pt>
                <c:pt idx="29">
                  <c:v>0.73035251628502385</c:v>
                </c:pt>
                <c:pt idx="30">
                  <c:v>-0.48820266402104906</c:v>
                </c:pt>
                <c:pt idx="31">
                  <c:v>-0.24461907621831178</c:v>
                </c:pt>
                <c:pt idx="32">
                  <c:v>-0.11109369041745962</c:v>
                </c:pt>
                <c:pt idx="33">
                  <c:v>1.3039346223213539</c:v>
                </c:pt>
                <c:pt idx="34">
                  <c:v>0.21232448515191979</c:v>
                </c:pt>
                <c:pt idx="35">
                  <c:v>-0.31079896548301567</c:v>
                </c:pt>
                <c:pt idx="36">
                  <c:v>0.4615461347864826</c:v>
                </c:pt>
                <c:pt idx="37">
                  <c:v>-0.58485044205585557</c:v>
                </c:pt>
                <c:pt idx="38">
                  <c:v>1.9965941268277629</c:v>
                </c:pt>
                <c:pt idx="39">
                  <c:v>-0.2647318198919591</c:v>
                </c:pt>
                <c:pt idx="40">
                  <c:v>2.0332268147438652</c:v>
                </c:pt>
                <c:pt idx="41">
                  <c:v>-0.44926866237690616</c:v>
                </c:pt>
                <c:pt idx="42">
                  <c:v>-0.26267541100273556</c:v>
                </c:pt>
                <c:pt idx="43">
                  <c:v>0.14226190993413021</c:v>
                </c:pt>
                <c:pt idx="44">
                  <c:v>0.29226130660059274</c:v>
                </c:pt>
                <c:pt idx="45">
                  <c:v>0.23748520994342368</c:v>
                </c:pt>
                <c:pt idx="46">
                  <c:v>-0.1591096202097407</c:v>
                </c:pt>
                <c:pt idx="47">
                  <c:v>0.12180109005193721</c:v>
                </c:pt>
                <c:pt idx="48">
                  <c:v>1.6457089364723836</c:v>
                </c:pt>
                <c:pt idx="49">
                  <c:v>-0.59858550302957447</c:v>
                </c:pt>
                <c:pt idx="50">
                  <c:v>0.74162369603208866</c:v>
                </c:pt>
                <c:pt idx="51">
                  <c:v>-0.20781209512614557</c:v>
                </c:pt>
                <c:pt idx="52">
                  <c:v>0.12260788746622502</c:v>
                </c:pt>
                <c:pt idx="53">
                  <c:v>-0.17666382554397062</c:v>
                </c:pt>
                <c:pt idx="54">
                  <c:v>1.0501784287100437</c:v>
                </c:pt>
                <c:pt idx="55">
                  <c:v>0.23953352968410657</c:v>
                </c:pt>
                <c:pt idx="56">
                  <c:v>1.2097462218233761</c:v>
                </c:pt>
                <c:pt idx="57">
                  <c:v>1.2881625102104026</c:v>
                </c:pt>
                <c:pt idx="58">
                  <c:v>1.1656036647533261</c:v>
                </c:pt>
                <c:pt idx="59">
                  <c:v>2.8705499407698465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'Risk Analysis'!$H$1</c:f>
              <c:strCache>
                <c:ptCount val="1"/>
                <c:pt idx="0">
                  <c:v>Ilembe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'Risk Analysis'!$A$2:$A$205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'Risk Analysis'!$H$2:$H$205</c:f>
              <c:numCache>
                <c:formatCode>0.00</c:formatCode>
                <c:ptCount val="60"/>
                <c:pt idx="0">
                  <c:v>1.0006226471196673</c:v>
                </c:pt>
                <c:pt idx="1">
                  <c:v>-1.0210160153785235</c:v>
                </c:pt>
                <c:pt idx="2">
                  <c:v>-0.96449059353282163</c:v>
                </c:pt>
                <c:pt idx="3">
                  <c:v>-1.1078588386301815</c:v>
                </c:pt>
                <c:pt idx="4">
                  <c:v>2.1065506328025183</c:v>
                </c:pt>
                <c:pt idx="5">
                  <c:v>0.66899356436626567</c:v>
                </c:pt>
                <c:pt idx="6">
                  <c:v>-0.41113681630146615</c:v>
                </c:pt>
                <c:pt idx="7">
                  <c:v>0.63327245025680801</c:v>
                </c:pt>
                <c:pt idx="8">
                  <c:v>-0.98718265436166275</c:v>
                </c:pt>
                <c:pt idx="9">
                  <c:v>0.73638118616378567</c:v>
                </c:pt>
                <c:pt idx="10">
                  <c:v>-0.84777863444442969</c:v>
                </c:pt>
                <c:pt idx="11">
                  <c:v>-2.1199803783552955</c:v>
                </c:pt>
                <c:pt idx="12">
                  <c:v>1.2351600346571627</c:v>
                </c:pt>
                <c:pt idx="13">
                  <c:v>-2.1578722399779369</c:v>
                </c:pt>
                <c:pt idx="14">
                  <c:v>-0.21151931559893808</c:v>
                </c:pt>
                <c:pt idx="15">
                  <c:v>-2.0930521064560512</c:v>
                </c:pt>
                <c:pt idx="16">
                  <c:v>2.0133800201476393</c:v>
                </c:pt>
                <c:pt idx="17">
                  <c:v>0.31825126422386196</c:v>
                </c:pt>
                <c:pt idx="18">
                  <c:v>0.73804860098309366</c:v>
                </c:pt>
                <c:pt idx="19">
                  <c:v>1.0081767190870023</c:v>
                </c:pt>
                <c:pt idx="20">
                  <c:v>2.4090951737103454</c:v>
                </c:pt>
                <c:pt idx="21">
                  <c:v>-0.27621719485870172</c:v>
                </c:pt>
                <c:pt idx="22">
                  <c:v>0.73839720524438623</c:v>
                </c:pt>
                <c:pt idx="23">
                  <c:v>4.9689340751289092E-2</c:v>
                </c:pt>
                <c:pt idx="24">
                  <c:v>-0.49512398358567933</c:v>
                </c:pt>
                <c:pt idx="25">
                  <c:v>-2.5735452466315567</c:v>
                </c:pt>
                <c:pt idx="26">
                  <c:v>0.72239780855650171</c:v>
                </c:pt>
                <c:pt idx="27">
                  <c:v>-0.24553722524049762</c:v>
                </c:pt>
                <c:pt idx="28">
                  <c:v>3.7031820898823966</c:v>
                </c:pt>
                <c:pt idx="29">
                  <c:v>0.58570413464687776</c:v>
                </c:pt>
                <c:pt idx="30">
                  <c:v>-0.37563286941162666</c:v>
                </c:pt>
                <c:pt idx="31">
                  <c:v>-0.26120080372927146</c:v>
                </c:pt>
                <c:pt idx="32">
                  <c:v>-0.49141609541310449</c:v>
                </c:pt>
                <c:pt idx="33">
                  <c:v>1.7410188920095715</c:v>
                </c:pt>
                <c:pt idx="34">
                  <c:v>0.12642762556053297</c:v>
                </c:pt>
                <c:pt idx="35">
                  <c:v>-0.61971063723970166</c:v>
                </c:pt>
                <c:pt idx="36">
                  <c:v>0.83869324043486693</c:v>
                </c:pt>
                <c:pt idx="37">
                  <c:v>-1.0087646303080715</c:v>
                </c:pt>
                <c:pt idx="38">
                  <c:v>2.55763540081242</c:v>
                </c:pt>
                <c:pt idx="39">
                  <c:v>-0.54534016313702949</c:v>
                </c:pt>
                <c:pt idx="40">
                  <c:v>2.760233096936604</c:v>
                </c:pt>
                <c:pt idx="41">
                  <c:v>-0.51737618486160042</c:v>
                </c:pt>
                <c:pt idx="42">
                  <c:v>-0.13048858384946782</c:v>
                </c:pt>
                <c:pt idx="43">
                  <c:v>0.31936895238057311</c:v>
                </c:pt>
                <c:pt idx="44">
                  <c:v>9.737444897038117E-3</c:v>
                </c:pt>
                <c:pt idx="45">
                  <c:v>0.34377714168528267</c:v>
                </c:pt>
                <c:pt idx="46">
                  <c:v>-0.25306089237665874</c:v>
                </c:pt>
                <c:pt idx="47">
                  <c:v>9.9746664489140047E-2</c:v>
                </c:pt>
                <c:pt idx="48">
                  <c:v>2.2407852552372916</c:v>
                </c:pt>
                <c:pt idx="49">
                  <c:v>-1.1030816543807231</c:v>
                </c:pt>
                <c:pt idx="50">
                  <c:v>0.93961160421983969</c:v>
                </c:pt>
                <c:pt idx="51">
                  <c:v>-0.29128514789309157</c:v>
                </c:pt>
                <c:pt idx="52">
                  <c:v>0.17649349622100949</c:v>
                </c:pt>
                <c:pt idx="53">
                  <c:v>-0.27661358484696613</c:v>
                </c:pt>
                <c:pt idx="54">
                  <c:v>1.070235016236482</c:v>
                </c:pt>
                <c:pt idx="55">
                  <c:v>4.435349317355225E-2</c:v>
                </c:pt>
                <c:pt idx="56">
                  <c:v>1.4055842485557768</c:v>
                </c:pt>
                <c:pt idx="57">
                  <c:v>1.1945710088802064</c:v>
                </c:pt>
                <c:pt idx="58">
                  <c:v>1.0493034528675791</c:v>
                </c:pt>
                <c:pt idx="59">
                  <c:v>3.0672869080718503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7700096"/>
        <c:axId val="227710080"/>
      </c:lineChart>
      <c:dateAx>
        <c:axId val="22770009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lang="en-ZA">
                <a:solidFill>
                  <a:sysClr val="windowText" lastClr="000000"/>
                </a:solidFill>
              </a:defRPr>
            </a:pPr>
            <a:endParaRPr lang="en-US"/>
          </a:p>
        </c:txPr>
        <c:crossAx val="227710080"/>
        <c:crosses val="autoZero"/>
        <c:auto val="1"/>
        <c:lblOffset val="100"/>
        <c:baseTimeUnit val="months"/>
      </c:dateAx>
      <c:valAx>
        <c:axId val="2277100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700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882194100645081E-2"/>
          <c:y val="5.5810311846614544E-2"/>
          <c:w val="0.77840759159156303"/>
          <c:h val="0.12445126562569511"/>
        </c:manualLayout>
      </c:layout>
      <c:overlay val="0"/>
      <c:spPr>
        <a:solidFill>
          <a:schemeClr val="bg1">
            <a:lumMod val="75000"/>
          </a:schemeClr>
        </a:solidFill>
      </c:spPr>
      <c:txPr>
        <a:bodyPr/>
        <a:lstStyle/>
        <a:p>
          <a:pPr>
            <a:defRPr lang="en-ZA" sz="2000">
              <a:solidFill>
                <a:sysClr val="windowText" lastClr="000000"/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2">
            <a:shade val="51000"/>
            <a:satMod val="130000"/>
          </a:schemeClr>
        </a:gs>
        <a:gs pos="80000">
          <a:schemeClr val="accent2">
            <a:shade val="93000"/>
            <a:satMod val="130000"/>
          </a:schemeClr>
        </a:gs>
        <a:gs pos="100000">
          <a:schemeClr val="accent2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0216171819191142E-2"/>
          <c:y val="2.9610213977490252E-2"/>
          <c:w val="0.95444631967614413"/>
          <c:h val="0.95659878108456786"/>
        </c:manualLayout>
      </c:layout>
      <c:lineChart>
        <c:grouping val="standard"/>
        <c:varyColors val="0"/>
        <c:ser>
          <c:idx val="0"/>
          <c:order val="0"/>
          <c:tx>
            <c:strRef>
              <c:f>'Risk Analysis'!$J$13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'Risk Analysis'!$A$14:$A$205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'Risk Analysis'!$J$14:$J$205</c:f>
              <c:numCache>
                <c:formatCode>0.00</c:formatCode>
                <c:ptCount val="60"/>
                <c:pt idx="0">
                  <c:v>-0.72302513456303685</c:v>
                </c:pt>
                <c:pt idx="1">
                  <c:v>-0.76776182922080261</c:v>
                </c:pt>
                <c:pt idx="2">
                  <c:v>-0.7579961860385398</c:v>
                </c:pt>
                <c:pt idx="3">
                  <c:v>-0.79583012579350454</c:v>
                </c:pt>
                <c:pt idx="4">
                  <c:v>-0.42439200697020435</c:v>
                </c:pt>
                <c:pt idx="5">
                  <c:v>-8.6520591320383547E-2</c:v>
                </c:pt>
                <c:pt idx="6">
                  <c:v>-4.9697688650492206E-2</c:v>
                </c:pt>
                <c:pt idx="7">
                  <c:v>-3.2193680567824026E-2</c:v>
                </c:pt>
                <c:pt idx="8">
                  <c:v>-0.15093193799257432</c:v>
                </c:pt>
                <c:pt idx="9">
                  <c:v>-9.4270811036091917E-2</c:v>
                </c:pt>
                <c:pt idx="10">
                  <c:v>-0.12282016695073662</c:v>
                </c:pt>
                <c:pt idx="11">
                  <c:v>-0.18254606739788889</c:v>
                </c:pt>
                <c:pt idx="12">
                  <c:v>-0.103847261618058</c:v>
                </c:pt>
                <c:pt idx="13">
                  <c:v>-0.34439698198792296</c:v>
                </c:pt>
                <c:pt idx="14">
                  <c:v>-0.27425380207593253</c:v>
                </c:pt>
                <c:pt idx="15">
                  <c:v>-0.35986033362727005</c:v>
                </c:pt>
                <c:pt idx="16">
                  <c:v>-0.13896041453098887</c:v>
                </c:pt>
                <c:pt idx="17">
                  <c:v>-0.30508344519024139</c:v>
                </c:pt>
                <c:pt idx="18">
                  <c:v>-0.31543708179465629</c:v>
                </c:pt>
                <c:pt idx="19">
                  <c:v>-0.20303745496908626</c:v>
                </c:pt>
                <c:pt idx="20">
                  <c:v>-8.3037893466458831E-2</c:v>
                </c:pt>
                <c:pt idx="21">
                  <c:v>-3.7829546249585622E-3</c:v>
                </c:pt>
                <c:pt idx="22">
                  <c:v>2.6972333159001452E-2</c:v>
                </c:pt>
                <c:pt idx="23">
                  <c:v>0.10618154756641493</c:v>
                </c:pt>
                <c:pt idx="24">
                  <c:v>0.23009557792999619</c:v>
                </c:pt>
                <c:pt idx="25">
                  <c:v>5.8247857800522223E-3</c:v>
                </c:pt>
                <c:pt idx="26">
                  <c:v>0.19874537316587804</c:v>
                </c:pt>
                <c:pt idx="27">
                  <c:v>0.19376935001983731</c:v>
                </c:pt>
                <c:pt idx="28">
                  <c:v>0.59024326379114223</c:v>
                </c:pt>
                <c:pt idx="29">
                  <c:v>0.49380352795000892</c:v>
                </c:pt>
                <c:pt idx="30">
                  <c:v>0.43811893009479125</c:v>
                </c:pt>
                <c:pt idx="31">
                  <c:v>0.40238910710409981</c:v>
                </c:pt>
                <c:pt idx="32">
                  <c:v>0.31052900765954156</c:v>
                </c:pt>
                <c:pt idx="33">
                  <c:v>0.25554392951202631</c:v>
                </c:pt>
                <c:pt idx="34">
                  <c:v>0.28613801612851242</c:v>
                </c:pt>
                <c:pt idx="35">
                  <c:v>0.20526285746221815</c:v>
                </c:pt>
                <c:pt idx="36">
                  <c:v>0.23478106359633269</c:v>
                </c:pt>
                <c:pt idx="37">
                  <c:v>0.20696055105170405</c:v>
                </c:pt>
                <c:pt idx="38">
                  <c:v>0.5483296447957231</c:v>
                </c:pt>
                <c:pt idx="39">
                  <c:v>0.48097175080189741</c:v>
                </c:pt>
                <c:pt idx="40">
                  <c:v>0.6627746834295708</c:v>
                </c:pt>
                <c:pt idx="41">
                  <c:v>0.35942355117270064</c:v>
                </c:pt>
                <c:pt idx="42">
                  <c:v>0.29008268452708036</c:v>
                </c:pt>
                <c:pt idx="43">
                  <c:v>0.35049147957037913</c:v>
                </c:pt>
                <c:pt idx="44">
                  <c:v>0.371823018644722</c:v>
                </c:pt>
                <c:pt idx="45">
                  <c:v>0.4034616447484396</c:v>
                </c:pt>
                <c:pt idx="46">
                  <c:v>0.27959009498666981</c:v>
                </c:pt>
                <c:pt idx="47">
                  <c:v>0.2755747334608849</c:v>
                </c:pt>
                <c:pt idx="48">
                  <c:v>0.45837196036219513</c:v>
                </c:pt>
                <c:pt idx="49">
                  <c:v>0.3426285644573287</c:v>
                </c:pt>
                <c:pt idx="50">
                  <c:v>0.45707642970602352</c:v>
                </c:pt>
                <c:pt idx="51">
                  <c:v>0.26312046998921451</c:v>
                </c:pt>
                <c:pt idx="52">
                  <c:v>0.29959338046493034</c:v>
                </c:pt>
                <c:pt idx="53">
                  <c:v>0.10607075384347132</c:v>
                </c:pt>
                <c:pt idx="54">
                  <c:v>0.21972748279468443</c:v>
                </c:pt>
                <c:pt idx="55">
                  <c:v>0.25316871033643928</c:v>
                </c:pt>
                <c:pt idx="56">
                  <c:v>0.34535788543168516</c:v>
                </c:pt>
                <c:pt idx="57">
                  <c:v>0.43631426254604394</c:v>
                </c:pt>
                <c:pt idx="58">
                  <c:v>0.51215791221951124</c:v>
                </c:pt>
                <c:pt idx="59">
                  <c:v>0.7593014623439921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'Risk Analysis'!$K$13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'Risk Analysis'!$A$14:$A$205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'Risk Analysis'!$K$14:$K$205</c:f>
              <c:numCache>
                <c:formatCode>0.00</c:formatCode>
                <c:ptCount val="60"/>
                <c:pt idx="0">
                  <c:v>-0.80600376586411493</c:v>
                </c:pt>
                <c:pt idx="1">
                  <c:v>-0.83124027366598641</c:v>
                </c:pt>
                <c:pt idx="2">
                  <c:v>-0.80223321466026065</c:v>
                </c:pt>
                <c:pt idx="3">
                  <c:v>-0.84212386995869815</c:v>
                </c:pt>
                <c:pt idx="4">
                  <c:v>-0.46656630344258432</c:v>
                </c:pt>
                <c:pt idx="5">
                  <c:v>-0.112579641454088</c:v>
                </c:pt>
                <c:pt idx="6">
                  <c:v>-7.400502812756142E-2</c:v>
                </c:pt>
                <c:pt idx="7">
                  <c:v>-5.40898950548582E-2</c:v>
                </c:pt>
                <c:pt idx="8">
                  <c:v>-0.17260252581579014</c:v>
                </c:pt>
                <c:pt idx="9">
                  <c:v>-0.1284864319516994</c:v>
                </c:pt>
                <c:pt idx="10">
                  <c:v>-0.14939386675690897</c:v>
                </c:pt>
                <c:pt idx="11">
                  <c:v>-0.21187143242065598</c:v>
                </c:pt>
                <c:pt idx="12">
                  <c:v>-0.13835386400871461</c:v>
                </c:pt>
                <c:pt idx="13">
                  <c:v>-0.39170516183687754</c:v>
                </c:pt>
                <c:pt idx="14">
                  <c:v>-0.31391899343031771</c:v>
                </c:pt>
                <c:pt idx="15">
                  <c:v>-0.40855193503177856</c:v>
                </c:pt>
                <c:pt idx="16">
                  <c:v>-0.18326275472462689</c:v>
                </c:pt>
                <c:pt idx="17">
                  <c:v>-0.36414695720354795</c:v>
                </c:pt>
                <c:pt idx="18">
                  <c:v>-0.38609584387189128</c:v>
                </c:pt>
                <c:pt idx="19">
                  <c:v>-0.2790076550055795</c:v>
                </c:pt>
                <c:pt idx="20">
                  <c:v>-0.14485074192023475</c:v>
                </c:pt>
                <c:pt idx="21">
                  <c:v>-5.1289592480897199E-2</c:v>
                </c:pt>
                <c:pt idx="22">
                  <c:v>-1.166052872474288E-3</c:v>
                </c:pt>
                <c:pt idx="23">
                  <c:v>9.0891659105854269E-2</c:v>
                </c:pt>
                <c:pt idx="24">
                  <c:v>0.21235135684184919</c:v>
                </c:pt>
                <c:pt idx="25">
                  <c:v>-9.096678262904876E-4</c:v>
                </c:pt>
                <c:pt idx="26">
                  <c:v>0.1956203561842958</c:v>
                </c:pt>
                <c:pt idx="27">
                  <c:v>0.19013428091845755</c:v>
                </c:pt>
                <c:pt idx="28">
                  <c:v>0.59288224049120264</c:v>
                </c:pt>
                <c:pt idx="29">
                  <c:v>0.4961747330552122</c:v>
                </c:pt>
                <c:pt idx="30">
                  <c:v>0.43267931345549293</c:v>
                </c:pt>
                <c:pt idx="31">
                  <c:v>0.41880188308968486</c:v>
                </c:pt>
                <c:pt idx="32">
                  <c:v>0.33512941684846353</c:v>
                </c:pt>
                <c:pt idx="33">
                  <c:v>0.26982281677458608</c:v>
                </c:pt>
                <c:pt idx="34">
                  <c:v>0.30645035402484211</c:v>
                </c:pt>
                <c:pt idx="35">
                  <c:v>0.22965708924045705</c:v>
                </c:pt>
                <c:pt idx="36">
                  <c:v>0.24332324595737725</c:v>
                </c:pt>
                <c:pt idx="37">
                  <c:v>0.23134763133113753</c:v>
                </c:pt>
                <c:pt idx="38">
                  <c:v>0.56732600611105299</c:v>
                </c:pt>
                <c:pt idx="39">
                  <c:v>0.51025998101464631</c:v>
                </c:pt>
                <c:pt idx="40">
                  <c:v>0.68351081152310489</c:v>
                </c:pt>
                <c:pt idx="41">
                  <c:v>0.38153477509666928</c:v>
                </c:pt>
                <c:pt idx="42">
                  <c:v>0.29856762881465782</c:v>
                </c:pt>
                <c:pt idx="43">
                  <c:v>0.36514752875451834</c:v>
                </c:pt>
                <c:pt idx="44">
                  <c:v>0.38958002512308898</c:v>
                </c:pt>
                <c:pt idx="45">
                  <c:v>0.41487287485207991</c:v>
                </c:pt>
                <c:pt idx="46">
                  <c:v>0.2997280284302139</c:v>
                </c:pt>
                <c:pt idx="47">
                  <c:v>0.29923326434288705</c:v>
                </c:pt>
                <c:pt idx="48">
                  <c:v>0.47361591433120331</c:v>
                </c:pt>
                <c:pt idx="49">
                  <c:v>0.35743862341566413</c:v>
                </c:pt>
                <c:pt idx="50">
                  <c:v>0.45960138403218298</c:v>
                </c:pt>
                <c:pt idx="51">
                  <c:v>0.26867690205557698</c:v>
                </c:pt>
                <c:pt idx="52">
                  <c:v>0.29545657964249666</c:v>
                </c:pt>
                <c:pt idx="53">
                  <c:v>0.10188913654409207</c:v>
                </c:pt>
                <c:pt idx="54">
                  <c:v>0.2058863151041786</c:v>
                </c:pt>
                <c:pt idx="55">
                  <c:v>0.25498722096589238</c:v>
                </c:pt>
                <c:pt idx="56">
                  <c:v>0.36292884231185857</c:v>
                </c:pt>
                <c:pt idx="57">
                  <c:v>0.45492054502141915</c:v>
                </c:pt>
                <c:pt idx="58">
                  <c:v>0.54350014663247315</c:v>
                </c:pt>
                <c:pt idx="59">
                  <c:v>0.79323450165295606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'Risk Analysis'!$L$13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'Risk Analysis'!$A$14:$A$205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'Risk Analysis'!$L$14:$L$205</c:f>
              <c:numCache>
                <c:formatCode>0.00</c:formatCode>
                <c:ptCount val="60"/>
                <c:pt idx="0">
                  <c:v>-0.62054118915616852</c:v>
                </c:pt>
                <c:pt idx="1">
                  <c:v>-0.65900032449302703</c:v>
                </c:pt>
                <c:pt idx="2">
                  <c:v>-0.64494351328770549</c:v>
                </c:pt>
                <c:pt idx="3">
                  <c:v>-0.68417841587212525</c:v>
                </c:pt>
                <c:pt idx="4">
                  <c:v>-0.36758711393294807</c:v>
                </c:pt>
                <c:pt idx="5">
                  <c:v>-6.8804424431709865E-2</c:v>
                </c:pt>
                <c:pt idx="6">
                  <c:v>-2.9539947992188145E-2</c:v>
                </c:pt>
                <c:pt idx="7">
                  <c:v>-1.5460847488232817E-2</c:v>
                </c:pt>
                <c:pt idx="8">
                  <c:v>-0.11530566616370964</c:v>
                </c:pt>
                <c:pt idx="9">
                  <c:v>-6.2938163487256685E-2</c:v>
                </c:pt>
                <c:pt idx="10">
                  <c:v>-8.7903429675114164E-2</c:v>
                </c:pt>
                <c:pt idx="11">
                  <c:v>-0.13326606423525827</c:v>
                </c:pt>
                <c:pt idx="12">
                  <c:v>-6.5097988062562964E-2</c:v>
                </c:pt>
                <c:pt idx="13">
                  <c:v>-0.27163338229624051</c:v>
                </c:pt>
                <c:pt idx="14">
                  <c:v>-0.21416120354518922</c:v>
                </c:pt>
                <c:pt idx="15">
                  <c:v>-0.29150829747216134</c:v>
                </c:pt>
                <c:pt idx="16">
                  <c:v>-9.8172346637846269E-2</c:v>
                </c:pt>
                <c:pt idx="17">
                  <c:v>-0.23593658098748566</c:v>
                </c:pt>
                <c:pt idx="18">
                  <c:v>-0.24210487245009768</c:v>
                </c:pt>
                <c:pt idx="19">
                  <c:v>-0.1600590997719778</c:v>
                </c:pt>
                <c:pt idx="20">
                  <c:v>-5.8861697510210927E-2</c:v>
                </c:pt>
                <c:pt idx="21">
                  <c:v>4.0103973537895903E-3</c:v>
                </c:pt>
                <c:pt idx="22">
                  <c:v>2.7258534648216839E-2</c:v>
                </c:pt>
                <c:pt idx="23">
                  <c:v>0.10672144062958074</c:v>
                </c:pt>
                <c:pt idx="24">
                  <c:v>0.21267686736547858</c:v>
                </c:pt>
                <c:pt idx="25">
                  <c:v>2.0919773383021943E-2</c:v>
                </c:pt>
                <c:pt idx="26">
                  <c:v>0.19459427396601769</c:v>
                </c:pt>
                <c:pt idx="27">
                  <c:v>0.18712456966274749</c:v>
                </c:pt>
                <c:pt idx="28">
                  <c:v>0.53115779019855858</c:v>
                </c:pt>
                <c:pt idx="29">
                  <c:v>0.45489096078077063</c:v>
                </c:pt>
                <c:pt idx="30">
                  <c:v>0.40983003125735773</c:v>
                </c:pt>
                <c:pt idx="31">
                  <c:v>0.37695168773110804</c:v>
                </c:pt>
                <c:pt idx="32">
                  <c:v>0.30231567720109037</c:v>
                </c:pt>
                <c:pt idx="33">
                  <c:v>0.25552039009283639</c:v>
                </c:pt>
                <c:pt idx="34">
                  <c:v>0.28553296691390889</c:v>
                </c:pt>
                <c:pt idx="35">
                  <c:v>0.22507906418580748</c:v>
                </c:pt>
                <c:pt idx="36">
                  <c:v>0.23979469521662575</c:v>
                </c:pt>
                <c:pt idx="37">
                  <c:v>0.21836877898676804</c:v>
                </c:pt>
                <c:pt idx="38">
                  <c:v>0.51302077452858896</c:v>
                </c:pt>
                <c:pt idx="39">
                  <c:v>0.44998320684406767</c:v>
                </c:pt>
                <c:pt idx="40">
                  <c:v>0.61109093633239508</c:v>
                </c:pt>
                <c:pt idx="41">
                  <c:v>0.35619480561872457</c:v>
                </c:pt>
                <c:pt idx="42">
                  <c:v>0.28470416980476332</c:v>
                </c:pt>
                <c:pt idx="43">
                  <c:v>0.33185271024006913</c:v>
                </c:pt>
                <c:pt idx="44">
                  <c:v>0.35453809310881051</c:v>
                </c:pt>
                <c:pt idx="45">
                  <c:v>0.38253261263266075</c:v>
                </c:pt>
                <c:pt idx="46">
                  <c:v>0.27906330126530721</c:v>
                </c:pt>
                <c:pt idx="47">
                  <c:v>0.27296938583929936</c:v>
                </c:pt>
                <c:pt idx="48">
                  <c:v>0.41624445464802368</c:v>
                </c:pt>
                <c:pt idx="49">
                  <c:v>0.32505441344437214</c:v>
                </c:pt>
                <c:pt idx="50">
                  <c:v>0.42952057279643152</c:v>
                </c:pt>
                <c:pt idx="51">
                  <c:v>0.25707760329110385</c:v>
                </c:pt>
                <c:pt idx="52">
                  <c:v>0.29003611608341645</c:v>
                </c:pt>
                <c:pt idx="53">
                  <c:v>0.12439428182624127</c:v>
                </c:pt>
                <c:pt idx="54">
                  <c:v>0.22085052207972758</c:v>
                </c:pt>
                <c:pt idx="55">
                  <c:v>0.25732860183766337</c:v>
                </c:pt>
                <c:pt idx="56">
                  <c:v>0.33676686360715541</c:v>
                </c:pt>
                <c:pt idx="57">
                  <c:v>0.41190899641102985</c:v>
                </c:pt>
                <c:pt idx="58">
                  <c:v>0.47551753229086924</c:v>
                </c:pt>
                <c:pt idx="59">
                  <c:v>0.67194943396476969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'Risk Analysis'!$M$13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'Risk Analysis'!$A$14:$A$205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'Risk Analysis'!$M$14:$M$205</c:f>
              <c:numCache>
                <c:formatCode>0.00</c:formatCode>
                <c:ptCount val="60"/>
                <c:pt idx="0">
                  <c:v>-0.77633030415076454</c:v>
                </c:pt>
                <c:pt idx="1">
                  <c:v>-0.88432940342287303</c:v>
                </c:pt>
                <c:pt idx="2">
                  <c:v>-0.86249193112740374</c:v>
                </c:pt>
                <c:pt idx="3">
                  <c:v>-0.88564397180301213</c:v>
                </c:pt>
                <c:pt idx="4">
                  <c:v>-0.3991963498975214</c:v>
                </c:pt>
                <c:pt idx="5">
                  <c:v>-4.5046836274428577E-2</c:v>
                </c:pt>
                <c:pt idx="6">
                  <c:v>-1.9710891249076885E-2</c:v>
                </c:pt>
                <c:pt idx="7">
                  <c:v>-3.5924827020682702E-4</c:v>
                </c:pt>
                <c:pt idx="8">
                  <c:v>-0.1441498731247273</c:v>
                </c:pt>
                <c:pt idx="9">
                  <c:v>-6.32807802156614E-2</c:v>
                </c:pt>
                <c:pt idx="10">
                  <c:v>-0.12855055830690529</c:v>
                </c:pt>
                <c:pt idx="11">
                  <c:v>-0.22342982329002981</c:v>
                </c:pt>
                <c:pt idx="12">
                  <c:v>-9.8949413058535107E-2</c:v>
                </c:pt>
                <c:pt idx="13">
                  <c:v>-0.37282294747863615</c:v>
                </c:pt>
                <c:pt idx="14">
                  <c:v>-0.2630197743677431</c:v>
                </c:pt>
                <c:pt idx="15">
                  <c:v>-0.36100686384209585</c:v>
                </c:pt>
                <c:pt idx="16">
                  <c:v>-0.10521500267165429</c:v>
                </c:pt>
                <c:pt idx="17">
                  <c:v>-0.34146496680082278</c:v>
                </c:pt>
                <c:pt idx="18">
                  <c:v>-0.34287535681822973</c:v>
                </c:pt>
                <c:pt idx="19">
                  <c:v>-0.12892371454274229</c:v>
                </c:pt>
                <c:pt idx="20">
                  <c:v>-5.4875808016167007E-3</c:v>
                </c:pt>
                <c:pt idx="21">
                  <c:v>0.12222682553210339</c:v>
                </c:pt>
                <c:pt idx="22">
                  <c:v>0.16588936727515696</c:v>
                </c:pt>
                <c:pt idx="23">
                  <c:v>0.20367013242222901</c:v>
                </c:pt>
                <c:pt idx="24">
                  <c:v>0.38216866917644698</c:v>
                </c:pt>
                <c:pt idx="25">
                  <c:v>9.5646582656321144E-2</c:v>
                </c:pt>
                <c:pt idx="26">
                  <c:v>0.28998658654397835</c:v>
                </c:pt>
                <c:pt idx="27">
                  <c:v>0.25848389043784231</c:v>
                </c:pt>
                <c:pt idx="28">
                  <c:v>0.71200218836322904</c:v>
                </c:pt>
                <c:pt idx="29">
                  <c:v>0.55815018645304582</c:v>
                </c:pt>
                <c:pt idx="30">
                  <c:v>0.53046552753074638</c:v>
                </c:pt>
                <c:pt idx="31">
                  <c:v>0.4938151727997116</c:v>
                </c:pt>
                <c:pt idx="32">
                  <c:v>0.34070467857492187</c:v>
                </c:pt>
                <c:pt idx="33">
                  <c:v>0.29571255289170162</c:v>
                </c:pt>
                <c:pt idx="34">
                  <c:v>0.31023047784913971</c:v>
                </c:pt>
                <c:pt idx="35">
                  <c:v>0.16377002639214241</c:v>
                </c:pt>
                <c:pt idx="36">
                  <c:v>0.27253767837513315</c:v>
                </c:pt>
                <c:pt idx="37">
                  <c:v>0.17651980056987129</c:v>
                </c:pt>
                <c:pt idx="38">
                  <c:v>0.60594488545412672</c:v>
                </c:pt>
                <c:pt idx="39">
                  <c:v>0.50397864261497283</c:v>
                </c:pt>
                <c:pt idx="40">
                  <c:v>0.73873112583356404</c:v>
                </c:pt>
                <c:pt idx="41">
                  <c:v>0.32816560296604891</c:v>
                </c:pt>
                <c:pt idx="42">
                  <c:v>0.3191840033865585</c:v>
                </c:pt>
                <c:pt idx="43">
                  <c:v>0.41300781358948263</c:v>
                </c:pt>
                <c:pt idx="44">
                  <c:v>0.37281670813476925</c:v>
                </c:pt>
                <c:pt idx="45">
                  <c:v>0.40783710912390436</c:v>
                </c:pt>
                <c:pt idx="46">
                  <c:v>0.23415788102609789</c:v>
                </c:pt>
                <c:pt idx="47">
                  <c:v>0.22046545369567799</c:v>
                </c:pt>
                <c:pt idx="48">
                  <c:v>0.51739101831539769</c:v>
                </c:pt>
                <c:pt idx="49">
                  <c:v>0.3352204282513872</c:v>
                </c:pt>
                <c:pt idx="50">
                  <c:v>0.49445363241724755</c:v>
                </c:pt>
                <c:pt idx="51">
                  <c:v>0.24363677504219189</c:v>
                </c:pt>
                <c:pt idx="52">
                  <c:v>0.31909083471729549</c:v>
                </c:pt>
                <c:pt idx="53">
                  <c:v>8.501656517233766E-2</c:v>
                </c:pt>
                <c:pt idx="54">
                  <c:v>0.24877286288965206</c:v>
                </c:pt>
                <c:pt idx="55">
                  <c:v>0.22481592648105136</c:v>
                </c:pt>
                <c:pt idx="56">
                  <c:v>0.28892171683850743</c:v>
                </c:pt>
                <c:pt idx="57">
                  <c:v>0.41393211780189954</c:v>
                </c:pt>
                <c:pt idx="58">
                  <c:v>0.4848178415961969</c:v>
                </c:pt>
                <c:pt idx="59">
                  <c:v>0.79562524770617393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'Risk Analysis'!$N$13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'Risk Analysis'!$A$14:$A$205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'Risk Analysis'!$N$14:$N$205</c:f>
              <c:numCache>
                <c:formatCode>0.00</c:formatCode>
                <c:ptCount val="60"/>
                <c:pt idx="0">
                  <c:v>-0.72244161238876659</c:v>
                </c:pt>
                <c:pt idx="1">
                  <c:v>-0.79569522866223907</c:v>
                </c:pt>
                <c:pt idx="2">
                  <c:v>-0.75428095211730806</c:v>
                </c:pt>
                <c:pt idx="3">
                  <c:v>-0.79768527738870065</c:v>
                </c:pt>
                <c:pt idx="4">
                  <c:v>-0.41451865225486451</c:v>
                </c:pt>
                <c:pt idx="5">
                  <c:v>-9.61442416420865E-2</c:v>
                </c:pt>
                <c:pt idx="6">
                  <c:v>-5.5375014337544111E-2</c:v>
                </c:pt>
                <c:pt idx="7">
                  <c:v>-5.091450052715675E-2</c:v>
                </c:pt>
                <c:pt idx="8">
                  <c:v>-0.17091628214028104</c:v>
                </c:pt>
                <c:pt idx="9">
                  <c:v>-0.10394103346294106</c:v>
                </c:pt>
                <c:pt idx="10">
                  <c:v>-0.14706515186455313</c:v>
                </c:pt>
                <c:pt idx="11">
                  <c:v>-0.19919078083831127</c:v>
                </c:pt>
                <c:pt idx="12">
                  <c:v>-0.10239829491029868</c:v>
                </c:pt>
                <c:pt idx="13">
                  <c:v>-0.34208108323289577</c:v>
                </c:pt>
                <c:pt idx="14">
                  <c:v>-0.25586573653901784</c:v>
                </c:pt>
                <c:pt idx="15">
                  <c:v>-0.35871977563646307</c:v>
                </c:pt>
                <c:pt idx="16">
                  <c:v>-0.13452998710699987</c:v>
                </c:pt>
                <c:pt idx="17">
                  <c:v>-0.31225533939494032</c:v>
                </c:pt>
                <c:pt idx="18">
                  <c:v>-0.32668876105539996</c:v>
                </c:pt>
                <c:pt idx="19">
                  <c:v>-0.21400594992370306</c:v>
                </c:pt>
                <c:pt idx="20">
                  <c:v>-7.2446958697492125E-2</c:v>
                </c:pt>
                <c:pt idx="21">
                  <c:v>2.496326281334391E-2</c:v>
                </c:pt>
                <c:pt idx="22">
                  <c:v>7.5223211047444893E-2</c:v>
                </c:pt>
                <c:pt idx="23">
                  <c:v>0.15131395615100451</c:v>
                </c:pt>
                <c:pt idx="24">
                  <c:v>0.27431289494208072</c:v>
                </c:pt>
                <c:pt idx="25">
                  <c:v>3.3892207079356314E-2</c:v>
                </c:pt>
                <c:pt idx="26">
                  <c:v>0.2295086270239565</c:v>
                </c:pt>
                <c:pt idx="27">
                  <c:v>0.20488488784800876</c:v>
                </c:pt>
                <c:pt idx="28">
                  <c:v>0.60803775530761017</c:v>
                </c:pt>
                <c:pt idx="29">
                  <c:v>0.4959431127268602</c:v>
                </c:pt>
                <c:pt idx="30">
                  <c:v>0.45791799577883902</c:v>
                </c:pt>
                <c:pt idx="31">
                  <c:v>0.4472749682679541</c:v>
                </c:pt>
                <c:pt idx="32">
                  <c:v>0.34516095561416776</c:v>
                </c:pt>
                <c:pt idx="33">
                  <c:v>0.28520571705727299</c:v>
                </c:pt>
                <c:pt idx="34">
                  <c:v>0.32078189538867352</c:v>
                </c:pt>
                <c:pt idx="35">
                  <c:v>0.22162077255510246</c:v>
                </c:pt>
                <c:pt idx="36">
                  <c:v>0.26343558971536185</c:v>
                </c:pt>
                <c:pt idx="37">
                  <c:v>0.23530059172929402</c:v>
                </c:pt>
                <c:pt idx="38">
                  <c:v>0.58435262223979734</c:v>
                </c:pt>
                <c:pt idx="39">
                  <c:v>0.50353775604417939</c:v>
                </c:pt>
                <c:pt idx="40">
                  <c:v>0.70427580714270321</c:v>
                </c:pt>
                <c:pt idx="41">
                  <c:v>0.40037066764394635</c:v>
                </c:pt>
                <c:pt idx="42">
                  <c:v>0.3417032654964543</c:v>
                </c:pt>
                <c:pt idx="43">
                  <c:v>0.41134696571101287</c:v>
                </c:pt>
                <c:pt idx="44">
                  <c:v>0.40413616265968183</c:v>
                </c:pt>
                <c:pt idx="45">
                  <c:v>0.44260612827088447</c:v>
                </c:pt>
                <c:pt idx="46">
                  <c:v>0.31966446230858081</c:v>
                </c:pt>
                <c:pt idx="47">
                  <c:v>0.3170841872287723</c:v>
                </c:pt>
                <c:pt idx="48">
                  <c:v>0.51332762470639359</c:v>
                </c:pt>
                <c:pt idx="49">
                  <c:v>0.36830896253790557</c:v>
                </c:pt>
                <c:pt idx="50">
                  <c:v>0.49138084045295244</c:v>
                </c:pt>
                <c:pt idx="51">
                  <c:v>0.28532747713838874</c:v>
                </c:pt>
                <c:pt idx="52">
                  <c:v>0.33116442491786169</c:v>
                </c:pt>
                <c:pt idx="53">
                  <c:v>0.12430920282448163</c:v>
                </c:pt>
                <c:pt idx="54">
                  <c:v>0.2229730119717056</c:v>
                </c:pt>
                <c:pt idx="55">
                  <c:v>0.25007642497130145</c:v>
                </c:pt>
                <c:pt idx="56">
                  <c:v>0.3363790015712253</c:v>
                </c:pt>
                <c:pt idx="57">
                  <c:v>0.42406448182617529</c:v>
                </c:pt>
                <c:pt idx="58">
                  <c:v>0.49160593172727951</c:v>
                </c:pt>
                <c:pt idx="59">
                  <c:v>0.70600708342614105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'Risk Analysis'!$O$13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'Risk Analysis'!$A$14:$A$205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'Risk Analysis'!$O$14:$O$205</c:f>
              <c:numCache>
                <c:formatCode>0.00</c:formatCode>
                <c:ptCount val="60"/>
                <c:pt idx="0">
                  <c:v>-0.65095669940359013</c:v>
                </c:pt>
                <c:pt idx="1">
                  <c:v>-0.68078560044482983</c:v>
                </c:pt>
                <c:pt idx="2">
                  <c:v>-0.70318211941511677</c:v>
                </c:pt>
                <c:pt idx="3">
                  <c:v>-0.72849749027210686</c:v>
                </c:pt>
                <c:pt idx="4">
                  <c:v>-0.39459199240142462</c:v>
                </c:pt>
                <c:pt idx="5">
                  <c:v>-6.7983366951210739E-2</c:v>
                </c:pt>
                <c:pt idx="6">
                  <c:v>-3.4075314188695818E-2</c:v>
                </c:pt>
                <c:pt idx="7">
                  <c:v>-8.7433964824993847E-3</c:v>
                </c:pt>
                <c:pt idx="8">
                  <c:v>-0.11640293747172517</c:v>
                </c:pt>
                <c:pt idx="9">
                  <c:v>-6.3522173899751413E-2</c:v>
                </c:pt>
                <c:pt idx="10">
                  <c:v>-8.2608204631531651E-2</c:v>
                </c:pt>
                <c:pt idx="11">
                  <c:v>-0.13839362207096823</c:v>
                </c:pt>
                <c:pt idx="12">
                  <c:v>-7.0447336379583683E-2</c:v>
                </c:pt>
                <c:pt idx="13">
                  <c:v>-0.28653301833269346</c:v>
                </c:pt>
                <c:pt idx="14">
                  <c:v>-0.24763039777071105</c:v>
                </c:pt>
                <c:pt idx="15">
                  <c:v>-0.307376992050718</c:v>
                </c:pt>
                <c:pt idx="16">
                  <c:v>-0.11011895388301043</c:v>
                </c:pt>
                <c:pt idx="17">
                  <c:v>-0.24382168770552015</c:v>
                </c:pt>
                <c:pt idx="18">
                  <c:v>-0.24633182736942061</c:v>
                </c:pt>
                <c:pt idx="19">
                  <c:v>-0.14608530260157607</c:v>
                </c:pt>
                <c:pt idx="20">
                  <c:v>-4.7969449819712962E-2</c:v>
                </c:pt>
                <c:pt idx="21">
                  <c:v>1.3291691795943926E-3</c:v>
                </c:pt>
                <c:pt idx="22">
                  <c:v>1.3874146436628055E-2</c:v>
                </c:pt>
                <c:pt idx="23">
                  <c:v>8.7800139446266162E-2</c:v>
                </c:pt>
                <c:pt idx="24">
                  <c:v>0.20094302387000723</c:v>
                </c:pt>
                <c:pt idx="25">
                  <c:v>-5.0115834828492805E-4</c:v>
                </c:pt>
                <c:pt idx="26">
                  <c:v>0.17991004667757679</c:v>
                </c:pt>
                <c:pt idx="27">
                  <c:v>0.1947541458413031</c:v>
                </c:pt>
                <c:pt idx="28">
                  <c:v>0.55422478393033003</c:v>
                </c:pt>
                <c:pt idx="29">
                  <c:v>0.48013256906204826</c:v>
                </c:pt>
                <c:pt idx="30">
                  <c:v>0.41941881968722139</c:v>
                </c:pt>
                <c:pt idx="31">
                  <c:v>0.36307899715167369</c:v>
                </c:pt>
                <c:pt idx="32">
                  <c:v>0.2829596401970953</c:v>
                </c:pt>
                <c:pt idx="33">
                  <c:v>0.23127431020741321</c:v>
                </c:pt>
                <c:pt idx="34">
                  <c:v>0.26136909696726884</c:v>
                </c:pt>
                <c:pt idx="35">
                  <c:v>0.19802020213321703</c:v>
                </c:pt>
                <c:pt idx="36">
                  <c:v>0.21873368190292913</c:v>
                </c:pt>
                <c:pt idx="37">
                  <c:v>0.1964519456693985</c:v>
                </c:pt>
                <c:pt idx="38">
                  <c:v>0.50188323856993944</c:v>
                </c:pt>
                <c:pt idx="39">
                  <c:v>0.44005403807962301</c:v>
                </c:pt>
                <c:pt idx="40">
                  <c:v>0.60254458147325374</c:v>
                </c:pt>
                <c:pt idx="41">
                  <c:v>0.32957025997321931</c:v>
                </c:pt>
                <c:pt idx="42">
                  <c:v>0.25318349633569937</c:v>
                </c:pt>
                <c:pt idx="43">
                  <c:v>0.30168077125532855</c:v>
                </c:pt>
                <c:pt idx="44">
                  <c:v>0.34297926224139813</c:v>
                </c:pt>
                <c:pt idx="45">
                  <c:v>0.36979302380761997</c:v>
                </c:pt>
                <c:pt idx="46">
                  <c:v>0.2572511589975357</c:v>
                </c:pt>
                <c:pt idx="47">
                  <c:v>0.25028782091292168</c:v>
                </c:pt>
                <c:pt idx="48">
                  <c:v>0.40078842875564469</c:v>
                </c:pt>
                <c:pt idx="49">
                  <c:v>0.31923984123133259</c:v>
                </c:pt>
                <c:pt idx="50">
                  <c:v>0.42127631339194366</c:v>
                </c:pt>
                <c:pt idx="51">
                  <c:v>0.2517066040108738</c:v>
                </c:pt>
                <c:pt idx="52">
                  <c:v>0.2815019661153495</c:v>
                </c:pt>
                <c:pt idx="53">
                  <c:v>0.11151037840090063</c:v>
                </c:pt>
                <c:pt idx="54">
                  <c:v>0.226852462330666</c:v>
                </c:pt>
                <c:pt idx="55">
                  <c:v>0.26548391930657689</c:v>
                </c:pt>
                <c:pt idx="56">
                  <c:v>0.34759809714421119</c:v>
                </c:pt>
                <c:pt idx="57">
                  <c:v>0.42420588203727355</c:v>
                </c:pt>
                <c:pt idx="58">
                  <c:v>0.49559960933034292</c:v>
                </c:pt>
                <c:pt idx="59">
                  <c:v>0.72865034479031121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'Risk Analysis'!$P$13</c:f>
              <c:strCache>
                <c:ptCount val="1"/>
                <c:pt idx="0">
                  <c:v>Ilembe</c:v>
                </c:pt>
              </c:strCache>
            </c:strRef>
          </c:tx>
          <c:spPr>
            <a:ln w="38100"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'Risk Analysis'!$A$14:$A$205</c:f>
              <c:numCache>
                <c:formatCode>mmm\-yy</c:formatCode>
                <c:ptCount val="6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</c:numCache>
            </c:numRef>
          </c:cat>
          <c:val>
            <c:numRef>
              <c:f>'Risk Analysis'!$P$14:$P$205</c:f>
              <c:numCache>
                <c:formatCode>0.00</c:formatCode>
                <c:ptCount val="60"/>
                <c:pt idx="0">
                  <c:v>-0.62243502610561008</c:v>
                </c:pt>
                <c:pt idx="1">
                  <c:v>-0.7232152068301837</c:v>
                </c:pt>
                <c:pt idx="2">
                  <c:v>-0.75028161868255694</c:v>
                </c:pt>
                <c:pt idx="3">
                  <c:v>-0.79935492082370552</c:v>
                </c:pt>
                <c:pt idx="4">
                  <c:v>-0.41102020447006737</c:v>
                </c:pt>
                <c:pt idx="5">
                  <c:v>-8.3396189836882517E-2</c:v>
                </c:pt>
                <c:pt idx="6">
                  <c:v>-4.460248575940999E-2</c:v>
                </c:pt>
                <c:pt idx="7">
                  <c:v>-4.5613551889247192E-2</c:v>
                </c:pt>
                <c:pt idx="8">
                  <c:v>-0.18630012497678938</c:v>
                </c:pt>
                <c:pt idx="9">
                  <c:v>-9.1052299627921121E-2</c:v>
                </c:pt>
                <c:pt idx="10">
                  <c:v>-0.13780425767385995</c:v>
                </c:pt>
                <c:pt idx="11">
                  <c:v>-0.18076645609644837</c:v>
                </c:pt>
                <c:pt idx="12">
                  <c:v>-8.295872427985948E-2</c:v>
                </c:pt>
                <c:pt idx="13">
                  <c:v>-0.32591986944121365</c:v>
                </c:pt>
                <c:pt idx="14">
                  <c:v>-0.26365089253509166</c:v>
                </c:pt>
                <c:pt idx="15">
                  <c:v>-0.35046331660610935</c:v>
                </c:pt>
                <c:pt idx="16">
                  <c:v>-0.11036801977704619</c:v>
                </c:pt>
                <c:pt idx="17">
                  <c:v>-0.24792950966771207</c:v>
                </c:pt>
                <c:pt idx="18">
                  <c:v>-0.24261758377411</c:v>
                </c:pt>
                <c:pt idx="19">
                  <c:v>-0.13343961951345851</c:v>
                </c:pt>
                <c:pt idx="20">
                  <c:v>3.1621284445059097E-3</c:v>
                </c:pt>
                <c:pt idx="21">
                  <c:v>5.7851779175502896E-2</c:v>
                </c:pt>
                <c:pt idx="22">
                  <c:v>5.8006857566318404E-2</c:v>
                </c:pt>
                <c:pt idx="23">
                  <c:v>0.12704285565829671</c:v>
                </c:pt>
                <c:pt idx="24">
                  <c:v>0.25203180910211337</c:v>
                </c:pt>
                <c:pt idx="25">
                  <c:v>-4.094552022778819E-2</c:v>
                </c:pt>
                <c:pt idx="26">
                  <c:v>0.18061371427486098</c:v>
                </c:pt>
                <c:pt idx="27">
                  <c:v>0.17799695199474103</c:v>
                </c:pt>
                <c:pt idx="28">
                  <c:v>0.62386112094385249</c:v>
                </c:pt>
                <c:pt idx="29">
                  <c:v>0.51403989898225533</c:v>
                </c:pt>
                <c:pt idx="30">
                  <c:v>0.46066419639491013</c:v>
                </c:pt>
                <c:pt idx="31">
                  <c:v>0.383798857570882</c:v>
                </c:pt>
                <c:pt idx="32">
                  <c:v>0.26844556414779686</c:v>
                </c:pt>
                <c:pt idx="33">
                  <c:v>0.217055080940045</c:v>
                </c:pt>
                <c:pt idx="34">
                  <c:v>0.24802775943383226</c:v>
                </c:pt>
                <c:pt idx="35">
                  <c:v>0.14355792539659476</c:v>
                </c:pt>
                <c:pt idx="36">
                  <c:v>0.20425053306456228</c:v>
                </c:pt>
                <c:pt idx="37">
                  <c:v>0.16473971408591673</c:v>
                </c:pt>
                <c:pt idx="38">
                  <c:v>0.55944591773545327</c:v>
                </c:pt>
                <c:pt idx="39">
                  <c:v>0.46192761222056633</c:v>
                </c:pt>
                <c:pt idx="40">
                  <c:v>0.69314071392649723</c:v>
                </c:pt>
                <c:pt idx="41">
                  <c:v>0.36848238510003595</c:v>
                </c:pt>
                <c:pt idx="42">
                  <c:v>0.31339063752339402</c:v>
                </c:pt>
                <c:pt idx="43">
                  <c:v>0.36685231612279401</c:v>
                </c:pt>
                <c:pt idx="44">
                  <c:v>0.38769371986327933</c:v>
                </c:pt>
                <c:pt idx="45">
                  <c:v>0.4519393534862321</c:v>
                </c:pt>
                <c:pt idx="46">
                  <c:v>0.29854860084113749</c:v>
                </c:pt>
                <c:pt idx="47">
                  <c:v>0.29649621922026115</c:v>
                </c:pt>
                <c:pt idx="48">
                  <c:v>0.51653436479541448</c:v>
                </c:pt>
                <c:pt idx="49">
                  <c:v>0.36716706519421527</c:v>
                </c:pt>
                <c:pt idx="50">
                  <c:v>0.51704216015790072</c:v>
                </c:pt>
                <c:pt idx="51">
                  <c:v>0.29789442564209218</c:v>
                </c:pt>
                <c:pt idx="52">
                  <c:v>0.35342009174655664</c:v>
                </c:pt>
                <c:pt idx="53">
                  <c:v>0.11981650084012821</c:v>
                </c:pt>
                <c:pt idx="54">
                  <c:v>0.24194043938613452</c:v>
                </c:pt>
                <c:pt idx="55">
                  <c:v>0.25538982992636677</c:v>
                </c:pt>
                <c:pt idx="56">
                  <c:v>0.33894485270907487</c:v>
                </c:pt>
                <c:pt idx="57">
                  <c:v>0.4300858960923955</c:v>
                </c:pt>
                <c:pt idx="58">
                  <c:v>0.48435715079872599</c:v>
                </c:pt>
                <c:pt idx="59">
                  <c:v>0.73976852006399585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9082624"/>
        <c:axId val="229084160"/>
      </c:lineChart>
      <c:dateAx>
        <c:axId val="22908262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lang="en-ZA">
                <a:solidFill>
                  <a:sysClr val="windowText" lastClr="000000"/>
                </a:solidFill>
              </a:defRPr>
            </a:pPr>
            <a:endParaRPr lang="en-US"/>
          </a:p>
        </c:txPr>
        <c:crossAx val="229084160"/>
        <c:crosses val="autoZero"/>
        <c:auto val="1"/>
        <c:lblOffset val="100"/>
        <c:baseTimeUnit val="months"/>
      </c:dateAx>
      <c:valAx>
        <c:axId val="229084160"/>
        <c:scaling>
          <c:orientation val="minMax"/>
          <c:max val="1"/>
          <c:min val="-1.2"/>
        </c:scaling>
        <c:delete val="0"/>
        <c:axPos val="l"/>
        <c:numFmt formatCode="0.00" sourceLinked="1"/>
        <c:majorTickMark val="out"/>
        <c:minorTickMark val="none"/>
        <c:tickLblPos val="nextTo"/>
        <c:spPr>
          <a:solidFill>
            <a:schemeClr val="bg2">
              <a:lumMod val="10000"/>
            </a:schemeClr>
          </a:solidFill>
        </c:spPr>
        <c:txPr>
          <a:bodyPr/>
          <a:lstStyle/>
          <a:p>
            <a:pPr>
              <a:defRPr lang="en-ZA"/>
            </a:pPr>
            <a:endParaRPr lang="en-US"/>
          </a:p>
        </c:txPr>
        <c:crossAx val="229082624"/>
        <c:crosses val="autoZero"/>
        <c:crossBetween val="between"/>
        <c:majorUnit val="0.2"/>
        <c:minorUnit val="0.1"/>
      </c:valAx>
    </c:plotArea>
    <c:legend>
      <c:legendPos val="r"/>
      <c:layout>
        <c:manualLayout>
          <c:xMode val="edge"/>
          <c:yMode val="edge"/>
          <c:x val="4.2706440521311125E-2"/>
          <c:y val="3.8725928817395186E-2"/>
          <c:w val="0.39604233502341335"/>
          <c:h val="0.35848219689253807"/>
        </c:manualLayout>
      </c:layout>
      <c:overlay val="0"/>
      <c:spPr>
        <a:solidFill>
          <a:schemeClr val="bg1">
            <a:lumMod val="75000"/>
          </a:schemeClr>
        </a:solidFill>
      </c:spPr>
      <c:txPr>
        <a:bodyPr/>
        <a:lstStyle/>
        <a:p>
          <a:pPr>
            <a:defRPr lang="en-ZA" sz="1000" b="1">
              <a:solidFill>
                <a:sysClr val="windowText" lastClr="000000"/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2">
            <a:shade val="51000"/>
            <a:satMod val="130000"/>
          </a:schemeClr>
        </a:gs>
        <a:gs pos="80000">
          <a:schemeClr val="accent2">
            <a:shade val="93000"/>
            <a:satMod val="130000"/>
          </a:schemeClr>
        </a:gs>
        <a:gs pos="100000">
          <a:schemeClr val="accent2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277" l="0.70000000000000062" r="0.70000000000000062" t="0.75000000000001277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091390028019184E-2"/>
          <c:y val="3.1364084815374747E-2"/>
          <c:w val="0.9269420980114037"/>
          <c:h val="0.945896942374140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'Risk Analysis'!$R$206</c:f>
              <c:strCache>
                <c:ptCount val="1"/>
                <c:pt idx="0">
                  <c:v>KZN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invertIfNegative val="0"/>
          <c:cat>
            <c:numRef>
              <c:f>'Risk Analysis'!$Q$207:$Q$211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'Risk Analysis'!$R$207:$R$211</c:f>
              <c:numCache>
                <c:formatCode>0.00</c:formatCode>
                <c:ptCount val="5"/>
                <c:pt idx="0">
                  <c:v>-0.34899885220850657</c:v>
                </c:pt>
                <c:pt idx="1">
                  <c:v>-0.16654531193001307</c:v>
                </c:pt>
                <c:pt idx="2">
                  <c:v>0.30087197721650866</c:v>
                </c:pt>
                <c:pt idx="3">
                  <c:v>0.37202207506550872</c:v>
                </c:pt>
                <c:pt idx="4">
                  <c:v>0.37107410620795989</c:v>
                </c:pt>
              </c:numCache>
            </c:numRef>
          </c:val>
        </c:ser>
        <c:ser>
          <c:idx val="1"/>
          <c:order val="1"/>
          <c:tx>
            <c:strRef>
              <c:f>'Risk Analysis'!$S$206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invertIfNegative val="0"/>
          <c:cat>
            <c:numRef>
              <c:f>'Risk Analysis'!$Q$207:$Q$211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'Risk Analysis'!$S$207:$S$211</c:f>
              <c:numCache>
                <c:formatCode>0.00</c:formatCode>
                <c:ptCount val="5"/>
                <c:pt idx="0">
                  <c:v>-0.38759968743110051</c:v>
                </c:pt>
                <c:pt idx="1">
                  <c:v>-0.21428815777342383</c:v>
                </c:pt>
                <c:pt idx="2">
                  <c:v>0.30656618109152112</c:v>
                </c:pt>
                <c:pt idx="3">
                  <c:v>0.39036931677928616</c:v>
                </c:pt>
                <c:pt idx="4">
                  <c:v>0.38101134264249953</c:v>
                </c:pt>
              </c:numCache>
            </c:numRef>
          </c:val>
        </c:ser>
        <c:ser>
          <c:idx val="2"/>
          <c:order val="2"/>
          <c:tx>
            <c:strRef>
              <c:f>'Risk Analysis'!$T$206</c:f>
              <c:strCache>
                <c:ptCount val="1"/>
                <c:pt idx="0">
                  <c:v>PMB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invertIfNegative val="0"/>
          <c:cat>
            <c:numRef>
              <c:f>'Risk Analysis'!$Q$207:$Q$211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'Risk Analysis'!$T$207:$T$211</c:f>
              <c:numCache>
                <c:formatCode>0.00</c:formatCode>
                <c:ptCount val="5"/>
                <c:pt idx="0">
                  <c:v>-0.29078909168462036</c:v>
                </c:pt>
                <c:pt idx="1">
                  <c:v>-0.12496209134184877</c:v>
                </c:pt>
                <c:pt idx="2">
                  <c:v>0.28804950439489202</c:v>
                </c:pt>
                <c:pt idx="3">
                  <c:v>0.35784278920150664</c:v>
                </c:pt>
                <c:pt idx="4">
                  <c:v>0.35138744935673366</c:v>
                </c:pt>
              </c:numCache>
            </c:numRef>
          </c:val>
        </c:ser>
        <c:ser>
          <c:idx val="3"/>
          <c:order val="3"/>
          <c:tx>
            <c:strRef>
              <c:f>'Risk Analysis'!$U$206</c:f>
              <c:strCache>
                <c:ptCount val="1"/>
                <c:pt idx="0">
                  <c:v>Rbay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invertIfNegative val="0"/>
          <c:cat>
            <c:numRef>
              <c:f>'Risk Analysis'!$Q$207:$Q$211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'Risk Analysis'!$U$207:$U$211</c:f>
              <c:numCache>
                <c:formatCode>0.00</c:formatCode>
                <c:ptCount val="5"/>
                <c:pt idx="0">
                  <c:v>-0.36937666426105098</c:v>
                </c:pt>
                <c:pt idx="1">
                  <c:v>-0.12733160792938222</c:v>
                </c:pt>
                <c:pt idx="2">
                  <c:v>0.36926137830576894</c:v>
                </c:pt>
                <c:pt idx="3">
                  <c:v>0.38277889206418397</c:v>
                </c:pt>
                <c:pt idx="4">
                  <c:v>0.37097458060244493</c:v>
                </c:pt>
              </c:numCache>
            </c:numRef>
          </c:val>
        </c:ser>
        <c:ser>
          <c:idx val="4"/>
          <c:order val="4"/>
          <c:tx>
            <c:strRef>
              <c:f>'Risk Analysis'!$V$206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996600"/>
              </a:solidFill>
            </a:ln>
          </c:spPr>
          <c:invertIfNegative val="0"/>
          <c:cat>
            <c:numRef>
              <c:f>'Risk Analysis'!$Q$207:$Q$211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'Risk Analysis'!$V$207:$V$211</c:f>
              <c:numCache>
                <c:formatCode>0.00</c:formatCode>
                <c:ptCount val="5"/>
                <c:pt idx="0">
                  <c:v>-0.35901406063539604</c:v>
                </c:pt>
                <c:pt idx="1">
                  <c:v>-0.15562428804045148</c:v>
                </c:pt>
                <c:pt idx="2">
                  <c:v>0.32704514913249022</c:v>
                </c:pt>
                <c:pt idx="3">
                  <c:v>0.41065118384922245</c:v>
                </c:pt>
                <c:pt idx="4">
                  <c:v>0.37874370567265098</c:v>
                </c:pt>
              </c:numCache>
            </c:numRef>
          </c:val>
        </c:ser>
        <c:ser>
          <c:idx val="5"/>
          <c:order val="5"/>
          <c:tx>
            <c:strRef>
              <c:f>'Risk Analysis'!$W$206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invertIfNegative val="0"/>
          <c:cat>
            <c:numRef>
              <c:f>'Risk Analysis'!$Q$207:$Q$211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'Risk Analysis'!$W$207:$W$211</c:f>
              <c:numCache>
                <c:formatCode>0.00</c:formatCode>
                <c:ptCount val="5"/>
                <c:pt idx="0">
                  <c:v>-0.30581190980278755</c:v>
                </c:pt>
                <c:pt idx="1">
                  <c:v>-0.13360929257087148</c:v>
                </c:pt>
                <c:pt idx="2">
                  <c:v>0.28046537311473912</c:v>
                </c:pt>
                <c:pt idx="3">
                  <c:v>0.33870110660157215</c:v>
                </c:pt>
                <c:pt idx="4">
                  <c:v>0.35620115390378554</c:v>
                </c:pt>
              </c:numCache>
            </c:numRef>
          </c:val>
        </c:ser>
        <c:ser>
          <c:idx val="6"/>
          <c:order val="6"/>
          <c:tx>
            <c:strRef>
              <c:f>'Risk Analysis'!$X$206</c:f>
              <c:strCache>
                <c:ptCount val="1"/>
                <c:pt idx="0">
                  <c:v>Ilembe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invertIfNegative val="0"/>
          <c:cat>
            <c:numRef>
              <c:f>'Risk Analysis'!$Q$207:$Q$211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'Risk Analysis'!$X$207:$X$211</c:f>
              <c:numCache>
                <c:formatCode>0.00</c:formatCode>
                <c:ptCount val="5"/>
                <c:pt idx="0">
                  <c:v>-0.33965352856439018</c:v>
                </c:pt>
                <c:pt idx="1">
                  <c:v>-0.12594032622916476</c:v>
                </c:pt>
                <c:pt idx="2">
                  <c:v>0.28576227991284137</c:v>
                </c:pt>
                <c:pt idx="3">
                  <c:v>0.38057564359917745</c:v>
                </c:pt>
                <c:pt idx="4">
                  <c:v>0.38853010811275013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145984"/>
        <c:axId val="229151872"/>
      </c:barChart>
      <c:catAx>
        <c:axId val="229145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151872"/>
        <c:crosses val="autoZero"/>
        <c:auto val="1"/>
        <c:lblAlgn val="ctr"/>
        <c:lblOffset val="100"/>
        <c:noMultiLvlLbl val="0"/>
      </c:catAx>
      <c:valAx>
        <c:axId val="2291518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solidFill>
            <a:schemeClr val="tx1"/>
          </a:solidFill>
        </c:spPr>
        <c:txPr>
          <a:bodyPr/>
          <a:lstStyle/>
          <a:p>
            <a:pPr>
              <a:defRPr lang="en-ZA" b="1">
                <a:solidFill>
                  <a:schemeClr val="bg1"/>
                </a:solidFill>
              </a:defRPr>
            </a:pPr>
            <a:endParaRPr lang="en-US"/>
          </a:p>
        </c:txPr>
        <c:crossAx val="229145984"/>
        <c:crosses val="autoZero"/>
        <c:crossBetween val="between"/>
        <c:majorUnit val="0.1"/>
      </c:valAx>
    </c:plotArea>
    <c:legend>
      <c:legendPos val="r"/>
      <c:layout>
        <c:manualLayout>
          <c:xMode val="edge"/>
          <c:yMode val="edge"/>
          <c:x val="8.2796494264102544E-2"/>
          <c:y val="5.8732472701757313E-2"/>
          <c:w val="0.38937660017711673"/>
          <c:h val="0.13088072820994429"/>
        </c:manualLayout>
      </c:layout>
      <c:overlay val="0"/>
      <c:spPr>
        <a:solidFill>
          <a:sysClr val="window" lastClr="FFFFFF">
            <a:lumMod val="75000"/>
          </a:sysClr>
        </a:solidFill>
      </c:spPr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9B2D2A"/>
        </a:gs>
        <a:gs pos="80000">
          <a:srgbClr val="C0504D">
            <a:shade val="93000"/>
            <a:satMod val="130000"/>
          </a:srgbClr>
        </a:gs>
        <a:gs pos="100000">
          <a:srgbClr val="C0504D">
            <a:shade val="94000"/>
            <a:satMod val="135000"/>
          </a:srgbClr>
        </a:gs>
      </a:gsLst>
      <a:lin ang="16200000" scaled="0"/>
    </a:gradFill>
  </c:sp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224413297311507E-2"/>
          <c:y val="3.3952659587276376E-2"/>
          <c:w val="0.90166023968412956"/>
          <c:h val="0.93209468082544733"/>
        </c:manualLayout>
      </c:layout>
      <c:lineChart>
        <c:grouping val="standard"/>
        <c:varyColors val="0"/>
        <c:ser>
          <c:idx val="0"/>
          <c:order val="0"/>
          <c:tx>
            <c:strRef>
              <c:f>'Risk vs GDP'!$B$1</c:f>
              <c:strCache>
                <c:ptCount val="1"/>
                <c:pt idx="0">
                  <c:v>KZN GDP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'Risk vs GDP'!$A$2:$A$18</c:f>
              <c:numCache>
                <c:formatCode>General</c:formatCode>
                <c:ptCount val="17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</c:numCache>
            </c:numRef>
          </c:cat>
          <c:val>
            <c:numRef>
              <c:f>'Risk vs GDP'!$B$2:$B$18</c:f>
              <c:numCache>
                <c:formatCode>0.00</c:formatCode>
                <c:ptCount val="17"/>
                <c:pt idx="0">
                  <c:v>0.87285779483851178</c:v>
                </c:pt>
                <c:pt idx="1">
                  <c:v>0.76800943160552615</c:v>
                </c:pt>
                <c:pt idx="2">
                  <c:v>4.6799296586110222</c:v>
                </c:pt>
                <c:pt idx="3">
                  <c:v>4.4541099648747133</c:v>
                </c:pt>
                <c:pt idx="4">
                  <c:v>2.4874919405530238</c:v>
                </c:pt>
                <c:pt idx="5">
                  <c:v>2.7432639906487406</c:v>
                </c:pt>
                <c:pt idx="6">
                  <c:v>4.4967464894428772</c:v>
                </c:pt>
                <c:pt idx="7">
                  <c:v>5.7593018540806664</c:v>
                </c:pt>
                <c:pt idx="8">
                  <c:v>5.5333278654310973</c:v>
                </c:pt>
                <c:pt idx="9">
                  <c:v>5.8948084570002708</c:v>
                </c:pt>
                <c:pt idx="10">
                  <c:v>3.9731293461308819</c:v>
                </c:pt>
                <c:pt idx="11">
                  <c:v>-1.781471351225947</c:v>
                </c:pt>
                <c:pt idx="12">
                  <c:v>3.7649683898215227</c:v>
                </c:pt>
                <c:pt idx="13">
                  <c:v>3.6880186401704043</c:v>
                </c:pt>
                <c:pt idx="14">
                  <c:v>2.9454018804657633</c:v>
                </c:pt>
                <c:pt idx="15">
                  <c:v>1.87</c:v>
                </c:pt>
                <c:pt idx="16">
                  <c:v>1.7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8789632"/>
        <c:axId val="228799616"/>
      </c:lineChart>
      <c:lineChart>
        <c:grouping val="standard"/>
        <c:varyColors val="0"/>
        <c:ser>
          <c:idx val="1"/>
          <c:order val="1"/>
          <c:tx>
            <c:strRef>
              <c:f>'Risk vs GDP'!$C$1</c:f>
              <c:strCache>
                <c:ptCount val="1"/>
                <c:pt idx="0">
                  <c:v>KZN Risk</c:v>
                </c:pt>
              </c:strCache>
            </c:strRef>
          </c:tx>
          <c:spPr>
            <a:ln w="38100">
              <a:solidFill>
                <a:prstClr val="black">
                  <a:lumMod val="95000"/>
                  <a:lumOff val="5000"/>
                </a:prstClr>
              </a:solidFill>
            </a:ln>
          </c:spPr>
          <c:marker>
            <c:symbol val="none"/>
          </c:marker>
          <c:cat>
            <c:numRef>
              <c:f>'Risk vs GDP'!$A$2:$A$18</c:f>
              <c:numCache>
                <c:formatCode>General</c:formatCode>
                <c:ptCount val="17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</c:numCache>
            </c:numRef>
          </c:cat>
          <c:val>
            <c:numRef>
              <c:f>'Risk vs GDP'!$C$2:$C$18</c:f>
              <c:numCache>
                <c:formatCode>0.00</c:formatCode>
                <c:ptCount val="17"/>
                <c:pt idx="0">
                  <c:v>0.77895948365191392</c:v>
                </c:pt>
                <c:pt idx="1">
                  <c:v>-0.64036669770344956</c:v>
                </c:pt>
                <c:pt idx="2">
                  <c:v>0.5141641200740914</c:v>
                </c:pt>
                <c:pt idx="3">
                  <c:v>0.95200360130462813</c:v>
                </c:pt>
                <c:pt idx="4">
                  <c:v>-0.72337971612322816</c:v>
                </c:pt>
                <c:pt idx="5">
                  <c:v>4.0626491681160011E-2</c:v>
                </c:pt>
                <c:pt idx="6">
                  <c:v>-0.16343916335607397</c:v>
                </c:pt>
                <c:pt idx="7">
                  <c:v>0.25070331448333855</c:v>
                </c:pt>
                <c:pt idx="8">
                  <c:v>0.49399131377030203</c:v>
                </c:pt>
                <c:pt idx="9">
                  <c:v>-0.11147971581224858</c:v>
                </c:pt>
                <c:pt idx="10">
                  <c:v>1.3744011527641273</c:v>
                </c:pt>
                <c:pt idx="11">
                  <c:v>-0.88152606163712877</c:v>
                </c:pt>
                <c:pt idx="12">
                  <c:v>-0.17248554573635147</c:v>
                </c:pt>
                <c:pt idx="13">
                  <c:v>0.27947822747566731</c:v>
                </c:pt>
                <c:pt idx="14">
                  <c:v>0.2041715681817434</c:v>
                </c:pt>
                <c:pt idx="15">
                  <c:v>0.33305064966226167</c:v>
                </c:pt>
                <c:pt idx="16">
                  <c:v>0.8059966050612607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8802944"/>
        <c:axId val="228801152"/>
      </c:lineChart>
      <c:catAx>
        <c:axId val="228789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ysClr val="windowText" lastClr="000000"/>
                </a:solidFill>
              </a:defRPr>
            </a:pPr>
            <a:endParaRPr lang="en-US"/>
          </a:p>
        </c:txPr>
        <c:crossAx val="228799616"/>
        <c:crosses val="autoZero"/>
        <c:auto val="1"/>
        <c:lblAlgn val="ctr"/>
        <c:lblOffset val="100"/>
        <c:noMultiLvlLbl val="0"/>
      </c:catAx>
      <c:valAx>
        <c:axId val="2287996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789632"/>
        <c:crosses val="autoZero"/>
        <c:crossBetween val="between"/>
      </c:valAx>
      <c:valAx>
        <c:axId val="228801152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802944"/>
        <c:crosses val="max"/>
        <c:crossBetween val="between"/>
      </c:valAx>
      <c:catAx>
        <c:axId val="2288029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228801152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1080742913000977"/>
          <c:y val="2.2682222061691851E-2"/>
          <c:w val="0.10671023965141622"/>
          <c:h val="0.12043197243516369"/>
        </c:manualLayout>
      </c:layout>
      <c:overlay val="0"/>
      <c:txPr>
        <a:bodyPr/>
        <a:lstStyle/>
        <a:p>
          <a:pPr>
            <a:defRPr lang="en-ZA" sz="1200">
              <a:solidFill>
                <a:sysClr val="windowText" lastClr="000000"/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2">
            <a:shade val="51000"/>
            <a:satMod val="130000"/>
          </a:schemeClr>
        </a:gs>
        <a:gs pos="80000">
          <a:schemeClr val="accent2">
            <a:shade val="93000"/>
            <a:satMod val="130000"/>
          </a:schemeClr>
        </a:gs>
        <a:gs pos="100000">
          <a:schemeClr val="accent2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678093268644444E-2"/>
          <c:y val="3.4996121938658378E-2"/>
          <c:w val="0.90328985391978889"/>
          <c:h val="0.9300077561226836"/>
        </c:manualLayout>
      </c:layout>
      <c:lineChart>
        <c:grouping val="standard"/>
        <c:varyColors val="0"/>
        <c:ser>
          <c:idx val="0"/>
          <c:order val="0"/>
          <c:tx>
            <c:strRef>
              <c:f>'Risk vs GDP'!$D$1</c:f>
              <c:strCache>
                <c:ptCount val="1"/>
                <c:pt idx="0">
                  <c:v>Economic Risk</c:v>
                </c:pt>
              </c:strCache>
            </c:strRef>
          </c:tx>
          <c:spPr>
            <a:ln w="38100">
              <a:solidFill>
                <a:srgbClr val="002060"/>
              </a:solidFill>
            </a:ln>
          </c:spPr>
          <c:marker>
            <c:symbol val="none"/>
          </c:marker>
          <c:cat>
            <c:numRef>
              <c:f>'Risk vs GDP'!$A$2:$A$18</c:f>
              <c:numCache>
                <c:formatCode>General</c:formatCode>
                <c:ptCount val="17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</c:numCache>
            </c:numRef>
          </c:cat>
          <c:val>
            <c:numRef>
              <c:f>'Risk vs GDP'!$D$2:$D$18</c:f>
              <c:numCache>
                <c:formatCode>0.00</c:formatCode>
                <c:ptCount val="17"/>
                <c:pt idx="0">
                  <c:v>9.389831118659786E-2</c:v>
                </c:pt>
                <c:pt idx="1">
                  <c:v>1.4083761293089756</c:v>
                </c:pt>
                <c:pt idx="2">
                  <c:v>4.165765538536931</c:v>
                </c:pt>
                <c:pt idx="3">
                  <c:v>3.5021063635700851</c:v>
                </c:pt>
                <c:pt idx="4">
                  <c:v>3.2108716566762521</c:v>
                </c:pt>
                <c:pt idx="5">
                  <c:v>2.7026374989675808</c:v>
                </c:pt>
                <c:pt idx="6">
                  <c:v>4.6601856527989511</c:v>
                </c:pt>
                <c:pt idx="7">
                  <c:v>5.5085985395973278</c:v>
                </c:pt>
                <c:pt idx="8">
                  <c:v>5.0393365516607957</c:v>
                </c:pt>
                <c:pt idx="9">
                  <c:v>6.0062881728125195</c:v>
                </c:pt>
                <c:pt idx="10">
                  <c:v>2.5987281933667545</c:v>
                </c:pt>
                <c:pt idx="11">
                  <c:v>-0.89994528958881825</c:v>
                </c:pt>
                <c:pt idx="12">
                  <c:v>3.9374539355578744</c:v>
                </c:pt>
                <c:pt idx="13">
                  <c:v>3.408540412694737</c:v>
                </c:pt>
                <c:pt idx="14">
                  <c:v>2.7412303122840198</c:v>
                </c:pt>
                <c:pt idx="15">
                  <c:v>1.5369493503377385</c:v>
                </c:pt>
                <c:pt idx="16">
                  <c:v>0.89400339493873926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8843520"/>
        <c:axId val="228845056"/>
      </c:lineChart>
      <c:catAx>
        <c:axId val="228843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ysClr val="windowText" lastClr="000000"/>
                </a:solidFill>
              </a:defRPr>
            </a:pPr>
            <a:endParaRPr lang="en-US"/>
          </a:p>
        </c:txPr>
        <c:crossAx val="228845056"/>
        <c:crosses val="autoZero"/>
        <c:auto val="1"/>
        <c:lblAlgn val="ctr"/>
        <c:lblOffset val="100"/>
        <c:noMultiLvlLbl val="0"/>
      </c:catAx>
      <c:valAx>
        <c:axId val="2288450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843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12204724409472"/>
          <c:y val="4.5968615625174507E-2"/>
          <c:w val="0.24053036930989691"/>
          <c:h val="5.6998938962417013E-2"/>
        </c:manualLayout>
      </c:layout>
      <c:overlay val="0"/>
      <c:txPr>
        <a:bodyPr/>
        <a:lstStyle/>
        <a:p>
          <a:pPr>
            <a:defRPr lang="en-ZA" sz="1200" b="1">
              <a:solidFill>
                <a:sysClr val="windowText" lastClr="000000"/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2">
            <a:shade val="51000"/>
            <a:satMod val="130000"/>
          </a:schemeClr>
        </a:gs>
        <a:gs pos="80000">
          <a:schemeClr val="accent2">
            <a:shade val="93000"/>
            <a:satMod val="130000"/>
          </a:schemeClr>
        </a:gs>
        <a:gs pos="100000">
          <a:schemeClr val="accent2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277" l="0.70000000000000062" r="0.70000000000000062" t="0.75000000000001277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9000392168573793E-2"/>
          <c:y val="3.7382221161748719E-2"/>
          <c:w val="0.92811567319352228"/>
          <c:h val="0.92523555767651489"/>
        </c:manualLayout>
      </c:layout>
      <c:lineChart>
        <c:grouping val="standard"/>
        <c:varyColors val="0"/>
        <c:ser>
          <c:idx val="0"/>
          <c:order val="0"/>
          <c:tx>
            <c:strRef>
              <c:f>'PA Risk'!$J$1</c:f>
              <c:strCache>
                <c:ptCount val="1"/>
                <c:pt idx="0">
                  <c:v>KZN</c:v>
                </c:pt>
              </c:strCache>
            </c:strRef>
          </c:tx>
          <c:marker>
            <c:symbol val="none"/>
          </c:marker>
          <c:cat>
            <c:numRef>
              <c:f>'PA Risk'!$A$5:$A$61</c:f>
              <c:numCache>
                <c:formatCode>mmm\-yy</c:formatCode>
                <c:ptCount val="57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</c:numCache>
            </c:numRef>
          </c:cat>
          <c:val>
            <c:numRef>
              <c:f>'PA Risk'!$J$5:$J$61</c:f>
              <c:numCache>
                <c:formatCode>0.00</c:formatCode>
                <c:ptCount val="57"/>
                <c:pt idx="0">
                  <c:v>0.75425397571582742</c:v>
                </c:pt>
                <c:pt idx="1">
                  <c:v>0.77785322548974445</c:v>
                </c:pt>
                <c:pt idx="2">
                  <c:v>0.51857651511389047</c:v>
                </c:pt>
                <c:pt idx="3">
                  <c:v>5.0481559051309549E-2</c:v>
                </c:pt>
                <c:pt idx="4">
                  <c:v>6.0170459743080038E-2</c:v>
                </c:pt>
                <c:pt idx="5">
                  <c:v>-1.592847308940086E-2</c:v>
                </c:pt>
                <c:pt idx="6">
                  <c:v>-0.32247658266160584</c:v>
                </c:pt>
                <c:pt idx="7">
                  <c:v>-0.41496735151156666</c:v>
                </c:pt>
                <c:pt idx="8">
                  <c:v>-0.45784753847305293</c:v>
                </c:pt>
                <c:pt idx="9">
                  <c:v>-0.13820983621085245</c:v>
                </c:pt>
                <c:pt idx="10">
                  <c:v>-0.32641452387620645</c:v>
                </c:pt>
                <c:pt idx="11">
                  <c:v>-0.51387433609320721</c:v>
                </c:pt>
                <c:pt idx="12">
                  <c:v>-0.5773267879810684</c:v>
                </c:pt>
                <c:pt idx="13">
                  <c:v>-0.69899431016473579</c:v>
                </c:pt>
                <c:pt idx="14">
                  <c:v>-0.63843132283564852</c:v>
                </c:pt>
                <c:pt idx="15">
                  <c:v>0.14606677289935355</c:v>
                </c:pt>
                <c:pt idx="16">
                  <c:v>-2.2094897636946643E-2</c:v>
                </c:pt>
                <c:pt idx="17">
                  <c:v>0.15385123848926885</c:v>
                </c:pt>
                <c:pt idx="18">
                  <c:v>-9.0731800018963471E-2</c:v>
                </c:pt>
                <c:pt idx="19">
                  <c:v>-0.35512790244358211</c:v>
                </c:pt>
                <c:pt idx="20">
                  <c:v>-0.10914905655530625</c:v>
                </c:pt>
                <c:pt idx="21">
                  <c:v>0.14296448227181788</c:v>
                </c:pt>
                <c:pt idx="22">
                  <c:v>0.18306770935197256</c:v>
                </c:pt>
                <c:pt idx="23">
                  <c:v>0.37567919156359741</c:v>
                </c:pt>
                <c:pt idx="24">
                  <c:v>0.57926700635476913</c:v>
                </c:pt>
                <c:pt idx="25">
                  <c:v>0.62930206568897118</c:v>
                </c:pt>
                <c:pt idx="26">
                  <c:v>0.49696534366094902</c:v>
                </c:pt>
                <c:pt idx="27">
                  <c:v>0.10319145651732731</c:v>
                </c:pt>
                <c:pt idx="28">
                  <c:v>-6.0692887972823177E-2</c:v>
                </c:pt>
                <c:pt idx="29">
                  <c:v>5.3864092342993879E-2</c:v>
                </c:pt>
                <c:pt idx="30">
                  <c:v>1.2425957663826976</c:v>
                </c:pt>
                <c:pt idx="31">
                  <c:v>0.98395260749689462</c:v>
                </c:pt>
                <c:pt idx="32">
                  <c:v>0.99292986043121989</c:v>
                </c:pt>
                <c:pt idx="33">
                  <c:v>-0.72302513456303685</c:v>
                </c:pt>
                <c:pt idx="34">
                  <c:v>-0.76776182922080261</c:v>
                </c:pt>
                <c:pt idx="35">
                  <c:v>-0.7579961860385398</c:v>
                </c:pt>
                <c:pt idx="36">
                  <c:v>-0.103847261618058</c:v>
                </c:pt>
                <c:pt idx="37">
                  <c:v>-0.34439698198792296</c:v>
                </c:pt>
                <c:pt idx="38">
                  <c:v>-0.27425380207593253</c:v>
                </c:pt>
                <c:pt idx="39">
                  <c:v>0.23009557792999619</c:v>
                </c:pt>
                <c:pt idx="40">
                  <c:v>5.8247857800522223E-3</c:v>
                </c:pt>
                <c:pt idx="41">
                  <c:v>0.19874537316587804</c:v>
                </c:pt>
                <c:pt idx="42">
                  <c:v>0.23478106359633269</c:v>
                </c:pt>
                <c:pt idx="43">
                  <c:v>0.20696055105170405</c:v>
                </c:pt>
                <c:pt idx="44">
                  <c:v>0.5483296447957231</c:v>
                </c:pt>
                <c:pt idx="45">
                  <c:v>0.45837196036219513</c:v>
                </c:pt>
                <c:pt idx="46">
                  <c:v>0.3426285644573287</c:v>
                </c:pt>
                <c:pt idx="47">
                  <c:v>0.45707642970602352</c:v>
                </c:pt>
                <c:pt idx="48">
                  <c:v>0.26312046998921451</c:v>
                </c:pt>
                <c:pt idx="49">
                  <c:v>0.29959338046493034</c:v>
                </c:pt>
                <c:pt idx="50">
                  <c:v>0.10607075384347132</c:v>
                </c:pt>
                <c:pt idx="51">
                  <c:v>0.21972748279468443</c:v>
                </c:pt>
                <c:pt idx="52">
                  <c:v>0.25316871033643928</c:v>
                </c:pt>
                <c:pt idx="53">
                  <c:v>0.34535788543168516</c:v>
                </c:pt>
                <c:pt idx="54">
                  <c:v>0.43631426254604394</c:v>
                </c:pt>
                <c:pt idx="55">
                  <c:v>0.51215791221951124</c:v>
                </c:pt>
                <c:pt idx="56">
                  <c:v>0.7593014623439921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'PA Risk'!$K$1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numRef>
              <c:f>'PA Risk'!$A$5:$A$61</c:f>
              <c:numCache>
                <c:formatCode>mmm\-yy</c:formatCode>
                <c:ptCount val="57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</c:numCache>
            </c:numRef>
          </c:cat>
          <c:val>
            <c:numRef>
              <c:f>'PA Risk'!$K$5:$K$61</c:f>
              <c:numCache>
                <c:formatCode>0.00</c:formatCode>
                <c:ptCount val="57"/>
                <c:pt idx="0">
                  <c:v>0.78871186995794518</c:v>
                </c:pt>
                <c:pt idx="1">
                  <c:v>0.82526294641020725</c:v>
                </c:pt>
                <c:pt idx="2">
                  <c:v>0.56258106811484199</c:v>
                </c:pt>
                <c:pt idx="3">
                  <c:v>8.6052185246772023E-2</c:v>
                </c:pt>
                <c:pt idx="4">
                  <c:v>9.3735866684657082E-2</c:v>
                </c:pt>
                <c:pt idx="5">
                  <c:v>1.2460000162237524E-2</c:v>
                </c:pt>
                <c:pt idx="6">
                  <c:v>-0.28800298224206611</c:v>
                </c:pt>
                <c:pt idx="7">
                  <c:v>-0.37943963408834741</c:v>
                </c:pt>
                <c:pt idx="8">
                  <c:v>-0.44830273573353807</c:v>
                </c:pt>
                <c:pt idx="9">
                  <c:v>-0.14093438681822731</c:v>
                </c:pt>
                <c:pt idx="10">
                  <c:v>-0.3310559233697879</c:v>
                </c:pt>
                <c:pt idx="11">
                  <c:v>-0.50694737016371882</c:v>
                </c:pt>
                <c:pt idx="12">
                  <c:v>-0.56715985246724976</c:v>
                </c:pt>
                <c:pt idx="13">
                  <c:v>-0.68718898637558479</c:v>
                </c:pt>
                <c:pt idx="14">
                  <c:v>-0.63346820235826862</c:v>
                </c:pt>
                <c:pt idx="15">
                  <c:v>0.17644059584974425</c:v>
                </c:pt>
                <c:pt idx="16">
                  <c:v>2.205346856134726E-2</c:v>
                </c:pt>
                <c:pt idx="17">
                  <c:v>0.1806423443066382</c:v>
                </c:pt>
                <c:pt idx="18">
                  <c:v>-0.11496756360313687</c:v>
                </c:pt>
                <c:pt idx="19">
                  <c:v>-0.38686570183500979</c:v>
                </c:pt>
                <c:pt idx="20">
                  <c:v>-0.1500290844878564</c:v>
                </c:pt>
                <c:pt idx="21">
                  <c:v>7.3305703832079294E-2</c:v>
                </c:pt>
                <c:pt idx="22">
                  <c:v>0.11721881017180134</c:v>
                </c:pt>
                <c:pt idx="23">
                  <c:v>0.31050240476061808</c:v>
                </c:pt>
                <c:pt idx="24">
                  <c:v>0.58768963376958261</c:v>
                </c:pt>
                <c:pt idx="25">
                  <c:v>0.65419845537338162</c:v>
                </c:pt>
                <c:pt idx="26">
                  <c:v>0.51264272816974799</c:v>
                </c:pt>
                <c:pt idx="27">
                  <c:v>5.6818439063876951E-2</c:v>
                </c:pt>
                <c:pt idx="28">
                  <c:v>-0.13310982163841953</c:v>
                </c:pt>
                <c:pt idx="29">
                  <c:v>-1.3006490972226196E-2</c:v>
                </c:pt>
                <c:pt idx="30">
                  <c:v>1.2180182933117418</c:v>
                </c:pt>
                <c:pt idx="31">
                  <c:v>0.96973521944927366</c:v>
                </c:pt>
                <c:pt idx="32">
                  <c:v>1.0009236157708183</c:v>
                </c:pt>
                <c:pt idx="33">
                  <c:v>-0.80600376586411493</c:v>
                </c:pt>
                <c:pt idx="34">
                  <c:v>-0.83124027366598641</c:v>
                </c:pt>
                <c:pt idx="35">
                  <c:v>-0.80223321466026065</c:v>
                </c:pt>
                <c:pt idx="36">
                  <c:v>-0.13835386400871461</c:v>
                </c:pt>
                <c:pt idx="37">
                  <c:v>-0.39170516183687754</c:v>
                </c:pt>
                <c:pt idx="38">
                  <c:v>-0.31391899343031771</c:v>
                </c:pt>
                <c:pt idx="39">
                  <c:v>0.21235135684184919</c:v>
                </c:pt>
                <c:pt idx="40">
                  <c:v>-9.096678262904876E-4</c:v>
                </c:pt>
                <c:pt idx="41">
                  <c:v>0.1956203561842958</c:v>
                </c:pt>
                <c:pt idx="42">
                  <c:v>0.24332324595737725</c:v>
                </c:pt>
                <c:pt idx="43">
                  <c:v>0.23134763133113753</c:v>
                </c:pt>
                <c:pt idx="44">
                  <c:v>0.56732600611105299</c:v>
                </c:pt>
                <c:pt idx="45">
                  <c:v>0.47361591433120331</c:v>
                </c:pt>
                <c:pt idx="46">
                  <c:v>0.35743862341566413</c:v>
                </c:pt>
                <c:pt idx="47">
                  <c:v>0.45960138403218298</c:v>
                </c:pt>
                <c:pt idx="48">
                  <c:v>0.26867690205557698</c:v>
                </c:pt>
                <c:pt idx="49">
                  <c:v>0.29545657964249666</c:v>
                </c:pt>
                <c:pt idx="50">
                  <c:v>0.10188913654409207</c:v>
                </c:pt>
                <c:pt idx="51">
                  <c:v>0.2058863151041786</c:v>
                </c:pt>
                <c:pt idx="52">
                  <c:v>0.25498722096589238</c:v>
                </c:pt>
                <c:pt idx="53">
                  <c:v>0.36292884231185857</c:v>
                </c:pt>
                <c:pt idx="54">
                  <c:v>0.45492054502141915</c:v>
                </c:pt>
                <c:pt idx="55">
                  <c:v>0.54350014663247315</c:v>
                </c:pt>
                <c:pt idx="56">
                  <c:v>0.79323450165295606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'PA Risk'!$L$1</c:f>
              <c:strCache>
                <c:ptCount val="1"/>
                <c:pt idx="0">
                  <c:v>PMB</c:v>
                </c:pt>
              </c:strCache>
            </c:strRef>
          </c:tx>
          <c:marker>
            <c:symbol val="none"/>
          </c:marker>
          <c:cat>
            <c:numRef>
              <c:f>'PA Risk'!$A$5:$A$61</c:f>
              <c:numCache>
                <c:formatCode>mmm\-yy</c:formatCode>
                <c:ptCount val="57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</c:numCache>
            </c:numRef>
          </c:cat>
          <c:val>
            <c:numRef>
              <c:f>'PA Risk'!$L$5:$L$61</c:f>
              <c:numCache>
                <c:formatCode>0.00</c:formatCode>
                <c:ptCount val="57"/>
                <c:pt idx="0">
                  <c:v>0.70422826171816755</c:v>
                </c:pt>
                <c:pt idx="1">
                  <c:v>0.73120836583800974</c:v>
                </c:pt>
                <c:pt idx="2">
                  <c:v>0.49264766835919044</c:v>
                </c:pt>
                <c:pt idx="3">
                  <c:v>6.8101638892319558E-2</c:v>
                </c:pt>
                <c:pt idx="4">
                  <c:v>7.3551563944709616E-2</c:v>
                </c:pt>
                <c:pt idx="5">
                  <c:v>1.9970173858796035E-2</c:v>
                </c:pt>
                <c:pt idx="6">
                  <c:v>-0.246756173219909</c:v>
                </c:pt>
                <c:pt idx="7">
                  <c:v>-0.32475791160644102</c:v>
                </c:pt>
                <c:pt idx="8">
                  <c:v>-0.35189995670077334</c:v>
                </c:pt>
                <c:pt idx="9">
                  <c:v>-7.3654758191940797E-2</c:v>
                </c:pt>
                <c:pt idx="10">
                  <c:v>-0.24797469710746872</c:v>
                </c:pt>
                <c:pt idx="11">
                  <c:v>-0.4124296844879452</c:v>
                </c:pt>
                <c:pt idx="12">
                  <c:v>-0.47191624428315598</c:v>
                </c:pt>
                <c:pt idx="13">
                  <c:v>-0.5797220715883985</c:v>
                </c:pt>
                <c:pt idx="14">
                  <c:v>-0.5350580237072381</c:v>
                </c:pt>
                <c:pt idx="15">
                  <c:v>0.20588533218307942</c:v>
                </c:pt>
                <c:pt idx="16">
                  <c:v>5.6081579465966334E-2</c:v>
                </c:pt>
                <c:pt idx="17">
                  <c:v>0.20202366260097784</c:v>
                </c:pt>
                <c:pt idx="18">
                  <c:v>-1.0885745861266125E-2</c:v>
                </c:pt>
                <c:pt idx="19">
                  <c:v>-0.23946346356365925</c:v>
                </c:pt>
                <c:pt idx="20">
                  <c:v>-2.8266262253571393E-2</c:v>
                </c:pt>
                <c:pt idx="21">
                  <c:v>0.19745107953929025</c:v>
                </c:pt>
                <c:pt idx="22">
                  <c:v>0.23599214089309017</c:v>
                </c:pt>
                <c:pt idx="23">
                  <c:v>0.40600980647339824</c:v>
                </c:pt>
                <c:pt idx="24">
                  <c:v>0.5822947597837258</c:v>
                </c:pt>
                <c:pt idx="25">
                  <c:v>0.629336415314241</c:v>
                </c:pt>
                <c:pt idx="26">
                  <c:v>0.50046316647926248</c:v>
                </c:pt>
                <c:pt idx="27">
                  <c:v>0.13451571766489295</c:v>
                </c:pt>
                <c:pt idx="28">
                  <c:v>-1.1616370114561155E-2</c:v>
                </c:pt>
                <c:pt idx="29">
                  <c:v>8.6437176659993495E-2</c:v>
                </c:pt>
                <c:pt idx="30">
                  <c:v>1.1267878240759428</c:v>
                </c:pt>
                <c:pt idx="31">
                  <c:v>0.89296239517912879</c:v>
                </c:pt>
                <c:pt idx="32">
                  <c:v>0.90099310561758272</c:v>
                </c:pt>
                <c:pt idx="33">
                  <c:v>-0.62054118915616852</c:v>
                </c:pt>
                <c:pt idx="34">
                  <c:v>-0.65900032449302703</c:v>
                </c:pt>
                <c:pt idx="35">
                  <c:v>-0.64494351328770549</c:v>
                </c:pt>
                <c:pt idx="36">
                  <c:v>-6.5097988062562964E-2</c:v>
                </c:pt>
                <c:pt idx="37">
                  <c:v>-0.27163338229624051</c:v>
                </c:pt>
                <c:pt idx="38">
                  <c:v>-0.21416120354518922</c:v>
                </c:pt>
                <c:pt idx="39">
                  <c:v>0.21267686736547858</c:v>
                </c:pt>
                <c:pt idx="40">
                  <c:v>2.0919773383021943E-2</c:v>
                </c:pt>
                <c:pt idx="41">
                  <c:v>0.19459427396601769</c:v>
                </c:pt>
                <c:pt idx="42">
                  <c:v>0.23979469521662575</c:v>
                </c:pt>
                <c:pt idx="43">
                  <c:v>0.21836877898676804</c:v>
                </c:pt>
                <c:pt idx="44">
                  <c:v>0.51302077452858896</c:v>
                </c:pt>
                <c:pt idx="45">
                  <c:v>0.41624445464802368</c:v>
                </c:pt>
                <c:pt idx="46">
                  <c:v>0.32505441344437214</c:v>
                </c:pt>
                <c:pt idx="47">
                  <c:v>0.42952057279643152</c:v>
                </c:pt>
                <c:pt idx="48">
                  <c:v>0.25707760329110385</c:v>
                </c:pt>
                <c:pt idx="49">
                  <c:v>0.29003611608341645</c:v>
                </c:pt>
                <c:pt idx="50">
                  <c:v>0.12439428182624127</c:v>
                </c:pt>
                <c:pt idx="51">
                  <c:v>0.22085052207972758</c:v>
                </c:pt>
                <c:pt idx="52">
                  <c:v>0.25732860183766337</c:v>
                </c:pt>
                <c:pt idx="53">
                  <c:v>0.33676686360715541</c:v>
                </c:pt>
                <c:pt idx="54">
                  <c:v>0.41190899641102985</c:v>
                </c:pt>
                <c:pt idx="55">
                  <c:v>0.47551753229086924</c:v>
                </c:pt>
                <c:pt idx="56">
                  <c:v>0.67194943396476969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'PA Risk'!$M$1</c:f>
              <c:strCache>
                <c:ptCount val="1"/>
                <c:pt idx="0">
                  <c:v>Rbay</c:v>
                </c:pt>
              </c:strCache>
            </c:strRef>
          </c:tx>
          <c:marker>
            <c:symbol val="none"/>
          </c:marker>
          <c:cat>
            <c:numRef>
              <c:f>'PA Risk'!$A$5:$A$61</c:f>
              <c:numCache>
                <c:formatCode>mmm\-yy</c:formatCode>
                <c:ptCount val="57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</c:numCache>
            </c:numRef>
          </c:cat>
          <c:val>
            <c:numRef>
              <c:f>'PA Risk'!$M$5:$M$61</c:f>
              <c:numCache>
                <c:formatCode>0.00</c:formatCode>
                <c:ptCount val="57"/>
                <c:pt idx="0">
                  <c:v>0.85871015388384686</c:v>
                </c:pt>
                <c:pt idx="1">
                  <c:v>0.87359126474535054</c:v>
                </c:pt>
                <c:pt idx="2">
                  <c:v>0.60381828307113605</c:v>
                </c:pt>
                <c:pt idx="3">
                  <c:v>9.7016171673514923E-2</c:v>
                </c:pt>
                <c:pt idx="4">
                  <c:v>9.9640807634747197E-2</c:v>
                </c:pt>
                <c:pt idx="5">
                  <c:v>-2.1649319981442126E-2</c:v>
                </c:pt>
                <c:pt idx="6">
                  <c:v>-0.40792684288979963</c:v>
                </c:pt>
                <c:pt idx="7">
                  <c:v>-0.5272598427325742</c:v>
                </c:pt>
                <c:pt idx="8">
                  <c:v>-0.57975530952985233</c:v>
                </c:pt>
                <c:pt idx="9">
                  <c:v>-0.20882611469919507</c:v>
                </c:pt>
                <c:pt idx="10">
                  <c:v>-0.39330261510306064</c:v>
                </c:pt>
                <c:pt idx="11">
                  <c:v>-0.59746736951006241</c:v>
                </c:pt>
                <c:pt idx="12">
                  <c:v>-0.66037192538830547</c:v>
                </c:pt>
                <c:pt idx="13">
                  <c:v>-0.7920309423956452</c:v>
                </c:pt>
                <c:pt idx="14">
                  <c:v>-0.72515387563171119</c:v>
                </c:pt>
                <c:pt idx="15">
                  <c:v>4.8195823868822638E-2</c:v>
                </c:pt>
                <c:pt idx="16">
                  <c:v>-0.17015504169345017</c:v>
                </c:pt>
                <c:pt idx="17">
                  <c:v>9.7478093353881773E-2</c:v>
                </c:pt>
                <c:pt idx="18">
                  <c:v>-0.21289599578513274</c:v>
                </c:pt>
                <c:pt idx="19">
                  <c:v>-0.53173087232907679</c:v>
                </c:pt>
                <c:pt idx="20">
                  <c:v>-0.19837076766983466</c:v>
                </c:pt>
                <c:pt idx="21">
                  <c:v>0.15353265033593649</c:v>
                </c:pt>
                <c:pt idx="22">
                  <c:v>0.15164602009114489</c:v>
                </c:pt>
                <c:pt idx="23">
                  <c:v>0.41045405631933968</c:v>
                </c:pt>
                <c:pt idx="24">
                  <c:v>0.63957664375957157</c:v>
                </c:pt>
                <c:pt idx="25">
                  <c:v>0.67401007459979456</c:v>
                </c:pt>
                <c:pt idx="26">
                  <c:v>0.57134825818302515</c:v>
                </c:pt>
                <c:pt idx="27">
                  <c:v>0.14364155972085857</c:v>
                </c:pt>
                <c:pt idx="28">
                  <c:v>-4.3126398952320191E-2</c:v>
                </c:pt>
                <c:pt idx="29">
                  <c:v>9.3461070398500795E-2</c:v>
                </c:pt>
                <c:pt idx="30">
                  <c:v>1.4336223031881752</c:v>
                </c:pt>
                <c:pt idx="31">
                  <c:v>1.1052174870455933</c:v>
                </c:pt>
                <c:pt idx="32">
                  <c:v>1.1019302189882683</c:v>
                </c:pt>
                <c:pt idx="33">
                  <c:v>-0.77633030415076454</c:v>
                </c:pt>
                <c:pt idx="34">
                  <c:v>-0.88432940342287303</c:v>
                </c:pt>
                <c:pt idx="35">
                  <c:v>-0.86249193112740374</c:v>
                </c:pt>
                <c:pt idx="36">
                  <c:v>-9.8949413058535107E-2</c:v>
                </c:pt>
                <c:pt idx="37">
                  <c:v>-0.37282294747863615</c:v>
                </c:pt>
                <c:pt idx="38">
                  <c:v>-0.2630197743677431</c:v>
                </c:pt>
                <c:pt idx="39">
                  <c:v>0.38216866917644698</c:v>
                </c:pt>
                <c:pt idx="40">
                  <c:v>9.5646582656321144E-2</c:v>
                </c:pt>
                <c:pt idx="41">
                  <c:v>0.28998658654397835</c:v>
                </c:pt>
                <c:pt idx="42">
                  <c:v>0.27253767837513315</c:v>
                </c:pt>
                <c:pt idx="43">
                  <c:v>0.17651980056987129</c:v>
                </c:pt>
                <c:pt idx="44">
                  <c:v>0.60594488545412672</c:v>
                </c:pt>
                <c:pt idx="45">
                  <c:v>0.51739101831539769</c:v>
                </c:pt>
                <c:pt idx="46">
                  <c:v>0.3352204282513872</c:v>
                </c:pt>
                <c:pt idx="47">
                  <c:v>0.49445363241724755</c:v>
                </c:pt>
                <c:pt idx="48">
                  <c:v>0.24363677504219189</c:v>
                </c:pt>
                <c:pt idx="49">
                  <c:v>0.31909083471729549</c:v>
                </c:pt>
                <c:pt idx="50">
                  <c:v>8.501656517233766E-2</c:v>
                </c:pt>
                <c:pt idx="51">
                  <c:v>0.24877286288965206</c:v>
                </c:pt>
                <c:pt idx="52">
                  <c:v>0.22481592648105136</c:v>
                </c:pt>
                <c:pt idx="53">
                  <c:v>0.28892171683850743</c:v>
                </c:pt>
                <c:pt idx="54">
                  <c:v>0.41393211780189954</c:v>
                </c:pt>
                <c:pt idx="55">
                  <c:v>0.4848178415961969</c:v>
                </c:pt>
                <c:pt idx="56">
                  <c:v>0.79562524770617393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'PA Risk'!$N$1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numRef>
              <c:f>'PA Risk'!$A$5:$A$61</c:f>
              <c:numCache>
                <c:formatCode>mmm\-yy</c:formatCode>
                <c:ptCount val="57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</c:numCache>
            </c:numRef>
          </c:cat>
          <c:val>
            <c:numRef>
              <c:f>'PA Risk'!$N$5:$N$61</c:f>
              <c:numCache>
                <c:formatCode>0.00</c:formatCode>
                <c:ptCount val="57"/>
                <c:pt idx="0">
                  <c:v>0.77055825407767631</c:v>
                </c:pt>
                <c:pt idx="1">
                  <c:v>0.79925883186122448</c:v>
                </c:pt>
                <c:pt idx="2">
                  <c:v>0.56722204564515188</c:v>
                </c:pt>
                <c:pt idx="3">
                  <c:v>0.13366662867837642</c:v>
                </c:pt>
                <c:pt idx="4">
                  <c:v>0.13962634174850616</c:v>
                </c:pt>
                <c:pt idx="5">
                  <c:v>6.1745178883935381E-2</c:v>
                </c:pt>
                <c:pt idx="6">
                  <c:v>-0.24527349150400182</c:v>
                </c:pt>
                <c:pt idx="7">
                  <c:v>-0.34067385256526789</c:v>
                </c:pt>
                <c:pt idx="8">
                  <c:v>-0.39557467193712481</c:v>
                </c:pt>
                <c:pt idx="9">
                  <c:v>-9.6117467796364597E-2</c:v>
                </c:pt>
                <c:pt idx="10">
                  <c:v>-0.25251020369834626</c:v>
                </c:pt>
                <c:pt idx="11">
                  <c:v>-0.41191013766473844</c:v>
                </c:pt>
                <c:pt idx="12">
                  <c:v>-0.46662439348760731</c:v>
                </c:pt>
                <c:pt idx="13">
                  <c:v>-0.58266549468048168</c:v>
                </c:pt>
                <c:pt idx="14">
                  <c:v>-0.53121803191422223</c:v>
                </c:pt>
                <c:pt idx="15">
                  <c:v>0.11956166001414972</c:v>
                </c:pt>
                <c:pt idx="16">
                  <c:v>-4.5079615215682503E-2</c:v>
                </c:pt>
                <c:pt idx="17">
                  <c:v>0.13057138125241277</c:v>
                </c:pt>
                <c:pt idx="18">
                  <c:v>-9.5831835211054622E-2</c:v>
                </c:pt>
                <c:pt idx="19">
                  <c:v>-0.37970437265879037</c:v>
                </c:pt>
                <c:pt idx="20">
                  <c:v>-0.10430715037727442</c:v>
                </c:pt>
                <c:pt idx="21">
                  <c:v>0.14367203269370565</c:v>
                </c:pt>
                <c:pt idx="22">
                  <c:v>0.14532763574044383</c:v>
                </c:pt>
                <c:pt idx="23">
                  <c:v>0.35913709137672539</c:v>
                </c:pt>
                <c:pt idx="24">
                  <c:v>0.59383082791938568</c:v>
                </c:pt>
                <c:pt idx="25">
                  <c:v>0.64589081642047919</c:v>
                </c:pt>
                <c:pt idx="26">
                  <c:v>0.55119493769371208</c:v>
                </c:pt>
                <c:pt idx="27">
                  <c:v>0.10836872017325999</c:v>
                </c:pt>
                <c:pt idx="28">
                  <c:v>-6.7461884657621915E-2</c:v>
                </c:pt>
                <c:pt idx="29">
                  <c:v>6.6596008549166835E-2</c:v>
                </c:pt>
                <c:pt idx="30">
                  <c:v>1.2429060138376771</c:v>
                </c:pt>
                <c:pt idx="31">
                  <c:v>0.96813529881514515</c:v>
                </c:pt>
                <c:pt idx="32">
                  <c:v>0.98974348722280725</c:v>
                </c:pt>
                <c:pt idx="33">
                  <c:v>-0.72244161238876659</c:v>
                </c:pt>
                <c:pt idx="34">
                  <c:v>-0.79569522866223907</c:v>
                </c:pt>
                <c:pt idx="35">
                  <c:v>-0.75428095211730806</c:v>
                </c:pt>
                <c:pt idx="36">
                  <c:v>-0.10239829491029868</c:v>
                </c:pt>
                <c:pt idx="37">
                  <c:v>-0.34208108323289577</c:v>
                </c:pt>
                <c:pt idx="38">
                  <c:v>-0.25586573653901784</c:v>
                </c:pt>
                <c:pt idx="39">
                  <c:v>0.27431289494208072</c:v>
                </c:pt>
                <c:pt idx="40">
                  <c:v>3.3892207079356314E-2</c:v>
                </c:pt>
                <c:pt idx="41">
                  <c:v>0.2295086270239565</c:v>
                </c:pt>
                <c:pt idx="42">
                  <c:v>0.26343558971536185</c:v>
                </c:pt>
                <c:pt idx="43">
                  <c:v>0.23530059172929402</c:v>
                </c:pt>
                <c:pt idx="44">
                  <c:v>0.58435262223979734</c:v>
                </c:pt>
                <c:pt idx="45">
                  <c:v>0.51332762470639359</c:v>
                </c:pt>
                <c:pt idx="46">
                  <c:v>0.36830896253790557</c:v>
                </c:pt>
                <c:pt idx="47">
                  <c:v>0.49138084045295244</c:v>
                </c:pt>
                <c:pt idx="48">
                  <c:v>0.28532747713838874</c:v>
                </c:pt>
                <c:pt idx="49">
                  <c:v>0.33116442491786169</c:v>
                </c:pt>
                <c:pt idx="50">
                  <c:v>0.12430920282448163</c:v>
                </c:pt>
                <c:pt idx="51">
                  <c:v>0.2229730119717056</c:v>
                </c:pt>
                <c:pt idx="52">
                  <c:v>0.25007642497130145</c:v>
                </c:pt>
                <c:pt idx="53">
                  <c:v>0.3363790015712253</c:v>
                </c:pt>
                <c:pt idx="54">
                  <c:v>0.42406448182617529</c:v>
                </c:pt>
                <c:pt idx="55">
                  <c:v>0.49160593172727951</c:v>
                </c:pt>
                <c:pt idx="56">
                  <c:v>0.70600708342614105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'PA Risk'!$O$1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numRef>
              <c:f>'PA Risk'!$A$5:$A$61</c:f>
              <c:numCache>
                <c:formatCode>mmm\-yy</c:formatCode>
                <c:ptCount val="57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</c:numCache>
            </c:numRef>
          </c:cat>
          <c:val>
            <c:numRef>
              <c:f>'PA Risk'!$O$5:$O$61</c:f>
              <c:numCache>
                <c:formatCode>0.00</c:formatCode>
                <c:ptCount val="57"/>
                <c:pt idx="0">
                  <c:v>0.68201396273660819</c:v>
                </c:pt>
                <c:pt idx="1">
                  <c:v>0.69451271078080812</c:v>
                </c:pt>
                <c:pt idx="2">
                  <c:v>0.44123640473519254</c:v>
                </c:pt>
                <c:pt idx="3">
                  <c:v>-4.6077606615977373E-3</c:v>
                </c:pt>
                <c:pt idx="4">
                  <c:v>5.5528897828810344E-3</c:v>
                </c:pt>
                <c:pt idx="5">
                  <c:v>-4.7406932553974719E-2</c:v>
                </c:pt>
                <c:pt idx="6">
                  <c:v>-0.33205028214385124</c:v>
                </c:pt>
                <c:pt idx="7">
                  <c:v>-0.41460532335679456</c:v>
                </c:pt>
                <c:pt idx="8">
                  <c:v>-0.41701102456868355</c:v>
                </c:pt>
                <c:pt idx="9">
                  <c:v>-0.10757058985957142</c:v>
                </c:pt>
                <c:pt idx="10">
                  <c:v>-0.29784370674252725</c:v>
                </c:pt>
                <c:pt idx="11">
                  <c:v>-0.49109476281122227</c:v>
                </c:pt>
                <c:pt idx="12">
                  <c:v>-0.55822962853610736</c:v>
                </c:pt>
                <c:pt idx="13">
                  <c:v>-0.67632379653447139</c:v>
                </c:pt>
                <c:pt idx="14">
                  <c:v>-0.61427850307816967</c:v>
                </c:pt>
                <c:pt idx="15">
                  <c:v>0.1577607695733034</c:v>
                </c:pt>
                <c:pt idx="16">
                  <c:v>-1.0064285050352471E-2</c:v>
                </c:pt>
                <c:pt idx="17">
                  <c:v>0.15203788181065647</c:v>
                </c:pt>
                <c:pt idx="18">
                  <c:v>-2.5110493455567033E-2</c:v>
                </c:pt>
                <c:pt idx="19">
                  <c:v>-0.25261608879630637</c:v>
                </c:pt>
                <c:pt idx="20">
                  <c:v>-3.3227015130543429E-2</c:v>
                </c:pt>
                <c:pt idx="21">
                  <c:v>0.23742485991076079</c:v>
                </c:pt>
                <c:pt idx="22">
                  <c:v>0.295405381378397</c:v>
                </c:pt>
                <c:pt idx="23">
                  <c:v>0.45723125806835418</c:v>
                </c:pt>
                <c:pt idx="24">
                  <c:v>0.57878775782270231</c:v>
                </c:pt>
                <c:pt idx="25">
                  <c:v>0.61777384351832854</c:v>
                </c:pt>
                <c:pt idx="26">
                  <c:v>0.45549593210057543</c:v>
                </c:pt>
                <c:pt idx="27">
                  <c:v>0.11567534926483324</c:v>
                </c:pt>
                <c:pt idx="28">
                  <c:v>-1.9805430012081501E-2</c:v>
                </c:pt>
                <c:pt idx="29">
                  <c:v>7.5026056804066155E-2</c:v>
                </c:pt>
                <c:pt idx="30">
                  <c:v>1.2138932819577279</c:v>
                </c:pt>
                <c:pt idx="31">
                  <c:v>0.96839930944196151</c:v>
                </c:pt>
                <c:pt idx="32">
                  <c:v>0.94867150623525953</c:v>
                </c:pt>
                <c:pt idx="33">
                  <c:v>-0.65095669940359013</c:v>
                </c:pt>
                <c:pt idx="34">
                  <c:v>-0.68078560044482983</c:v>
                </c:pt>
                <c:pt idx="35">
                  <c:v>-0.70318211941511677</c:v>
                </c:pt>
                <c:pt idx="36">
                  <c:v>-7.0447336379583683E-2</c:v>
                </c:pt>
                <c:pt idx="37">
                  <c:v>-0.28653301833269346</c:v>
                </c:pt>
                <c:pt idx="38">
                  <c:v>-0.24763039777071105</c:v>
                </c:pt>
                <c:pt idx="39">
                  <c:v>0.20094302387000723</c:v>
                </c:pt>
                <c:pt idx="40">
                  <c:v>-5.0115834828492805E-4</c:v>
                </c:pt>
                <c:pt idx="41">
                  <c:v>0.17991004667757679</c:v>
                </c:pt>
                <c:pt idx="42">
                  <c:v>0.21873368190292913</c:v>
                </c:pt>
                <c:pt idx="43">
                  <c:v>0.1964519456693985</c:v>
                </c:pt>
                <c:pt idx="44">
                  <c:v>0.50188323856993944</c:v>
                </c:pt>
                <c:pt idx="45">
                  <c:v>0.40078842875564469</c:v>
                </c:pt>
                <c:pt idx="46">
                  <c:v>0.31923984123133259</c:v>
                </c:pt>
                <c:pt idx="47">
                  <c:v>0.42127631339194366</c:v>
                </c:pt>
                <c:pt idx="48">
                  <c:v>0.2517066040108738</c:v>
                </c:pt>
                <c:pt idx="49">
                  <c:v>0.2815019661153495</c:v>
                </c:pt>
                <c:pt idx="50">
                  <c:v>0.11151037840090063</c:v>
                </c:pt>
                <c:pt idx="51">
                  <c:v>0.226852462330666</c:v>
                </c:pt>
                <c:pt idx="52">
                  <c:v>0.26548391930657689</c:v>
                </c:pt>
                <c:pt idx="53">
                  <c:v>0.34759809714421119</c:v>
                </c:pt>
                <c:pt idx="54">
                  <c:v>0.42420588203727355</c:v>
                </c:pt>
                <c:pt idx="55">
                  <c:v>0.49559960933034292</c:v>
                </c:pt>
                <c:pt idx="56">
                  <c:v>0.72865034479031121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'PA Risk'!$P$1</c:f>
              <c:strCache>
                <c:ptCount val="1"/>
                <c:pt idx="0">
                  <c:v>Ilembe</c:v>
                </c:pt>
              </c:strCache>
            </c:strRef>
          </c:tx>
          <c:marker>
            <c:symbol val="none"/>
          </c:marker>
          <c:cat>
            <c:numRef>
              <c:f>'PA Risk'!$A$5:$A$61</c:f>
              <c:numCache>
                <c:formatCode>mmm\-yy</c:formatCode>
                <c:ptCount val="57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</c:numCache>
            </c:numRef>
          </c:cat>
          <c:val>
            <c:numRef>
              <c:f>'PA Risk'!$P$5:$P$61</c:f>
              <c:numCache>
                <c:formatCode>0.00</c:formatCode>
                <c:ptCount val="57"/>
                <c:pt idx="0">
                  <c:v>0.68445062032422266</c:v>
                </c:pt>
                <c:pt idx="1">
                  <c:v>0.68699288375180489</c:v>
                </c:pt>
                <c:pt idx="2">
                  <c:v>0.42638264464203035</c:v>
                </c:pt>
                <c:pt idx="3">
                  <c:v>-4.1590573084614668E-2</c:v>
                </c:pt>
                <c:pt idx="4">
                  <c:v>1.5234473599917782E-3</c:v>
                </c:pt>
                <c:pt idx="5">
                  <c:v>-7.012814823642155E-2</c:v>
                </c:pt>
                <c:pt idx="6">
                  <c:v>-0.4003116637642864</c:v>
                </c:pt>
                <c:pt idx="7">
                  <c:v>-0.51208092940034766</c:v>
                </c:pt>
                <c:pt idx="8">
                  <c:v>-0.54887112248068903</c:v>
                </c:pt>
                <c:pt idx="9">
                  <c:v>-0.15259266131971636</c:v>
                </c:pt>
                <c:pt idx="10">
                  <c:v>-0.33652658049374329</c:v>
                </c:pt>
                <c:pt idx="11">
                  <c:v>-0.56609907900894008</c:v>
                </c:pt>
                <c:pt idx="12">
                  <c:v>-0.64384208046724367</c:v>
                </c:pt>
                <c:pt idx="13">
                  <c:v>-0.78679689025449817</c:v>
                </c:pt>
                <c:pt idx="14">
                  <c:v>-0.68367890188609115</c:v>
                </c:pt>
                <c:pt idx="15">
                  <c:v>-5.3064134773214058E-5</c:v>
                </c:pt>
                <c:pt idx="16">
                  <c:v>-0.19280430047056868</c:v>
                </c:pt>
                <c:pt idx="17">
                  <c:v>1.6029462665637629E-3</c:v>
                </c:pt>
                <c:pt idx="18">
                  <c:v>-4.8344991089876624E-2</c:v>
                </c:pt>
                <c:pt idx="19">
                  <c:v>-0.32486933998748585</c:v>
                </c:pt>
                <c:pt idx="20">
                  <c:v>-3.5461829426625825E-2</c:v>
                </c:pt>
                <c:pt idx="21">
                  <c:v>0.25951153899878787</c:v>
                </c:pt>
                <c:pt idx="22">
                  <c:v>0.28675003980415659</c:v>
                </c:pt>
                <c:pt idx="23">
                  <c:v>0.4808303168677206</c:v>
                </c:pt>
                <c:pt idx="24">
                  <c:v>0.52219438317453859</c:v>
                </c:pt>
                <c:pt idx="25">
                  <c:v>0.5366850763334331</c:v>
                </c:pt>
                <c:pt idx="26">
                  <c:v>0.41008875008561813</c:v>
                </c:pt>
                <c:pt idx="27">
                  <c:v>9.6176318351586382E-2</c:v>
                </c:pt>
                <c:pt idx="28">
                  <c:v>-2.0404003260844239E-2</c:v>
                </c:pt>
                <c:pt idx="29">
                  <c:v>0.11279445473538253</c:v>
                </c:pt>
                <c:pt idx="30">
                  <c:v>1.3584606209351888</c:v>
                </c:pt>
                <c:pt idx="31">
                  <c:v>1.0642111919456609</c:v>
                </c:pt>
                <c:pt idx="32">
                  <c:v>1.0305081928459427</c:v>
                </c:pt>
                <c:pt idx="33">
                  <c:v>-0.62243502610561008</c:v>
                </c:pt>
                <c:pt idx="34">
                  <c:v>-0.7232152068301837</c:v>
                </c:pt>
                <c:pt idx="35">
                  <c:v>-0.75028161868255694</c:v>
                </c:pt>
                <c:pt idx="36">
                  <c:v>-8.295872427985948E-2</c:v>
                </c:pt>
                <c:pt idx="37">
                  <c:v>-0.32591986944121365</c:v>
                </c:pt>
                <c:pt idx="38">
                  <c:v>-0.26365089253509166</c:v>
                </c:pt>
                <c:pt idx="39">
                  <c:v>0.25203180910211337</c:v>
                </c:pt>
                <c:pt idx="40">
                  <c:v>-4.094552022778819E-2</c:v>
                </c:pt>
                <c:pt idx="41">
                  <c:v>0.18061371427486098</c:v>
                </c:pt>
                <c:pt idx="42">
                  <c:v>0.20425053306456228</c:v>
                </c:pt>
                <c:pt idx="43">
                  <c:v>0.16473971408591673</c:v>
                </c:pt>
                <c:pt idx="44">
                  <c:v>0.55944591773545327</c:v>
                </c:pt>
                <c:pt idx="45">
                  <c:v>0.51653436479541448</c:v>
                </c:pt>
                <c:pt idx="46">
                  <c:v>0.36716706519421527</c:v>
                </c:pt>
                <c:pt idx="47">
                  <c:v>0.51704216015790072</c:v>
                </c:pt>
                <c:pt idx="48">
                  <c:v>0.29789442564209218</c:v>
                </c:pt>
                <c:pt idx="49">
                  <c:v>0.35342009174655664</c:v>
                </c:pt>
                <c:pt idx="50">
                  <c:v>0.11981650084012821</c:v>
                </c:pt>
                <c:pt idx="51">
                  <c:v>0.24194043938613452</c:v>
                </c:pt>
                <c:pt idx="52">
                  <c:v>0.25538982992636677</c:v>
                </c:pt>
                <c:pt idx="53">
                  <c:v>0.33894485270907487</c:v>
                </c:pt>
                <c:pt idx="54">
                  <c:v>0.4300858960923955</c:v>
                </c:pt>
                <c:pt idx="55">
                  <c:v>0.48435715079872599</c:v>
                </c:pt>
                <c:pt idx="56">
                  <c:v>0.73976852006399585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8772480"/>
        <c:axId val="228991360"/>
      </c:lineChart>
      <c:dateAx>
        <c:axId val="22877248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991360"/>
        <c:crosses val="autoZero"/>
        <c:auto val="1"/>
        <c:lblOffset val="100"/>
        <c:baseTimeUnit val="months"/>
        <c:majorUnit val="12"/>
        <c:majorTimeUnit val="months"/>
      </c:dateAx>
      <c:valAx>
        <c:axId val="2289913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772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552918447446821"/>
          <c:y val="4.6549321194990466E-2"/>
          <c:w val="0.19456440183410048"/>
          <c:h val="0.46754571762446084"/>
        </c:manualLayout>
      </c:layout>
      <c:overlay val="0"/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132" l="0.70000000000000062" r="0.70000000000000062" t="0.75000000000001132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 Risk'!$A$192</c:f>
              <c:strCache>
                <c:ptCount val="1"/>
                <c:pt idx="0">
                  <c:v>2nd Quarter 2006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'PA Risk'!$B$191:$H$191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Risk'!$B$192:$H$192</c:f>
              <c:numCache>
                <c:formatCode>0.00</c:formatCode>
                <c:ptCount val="7"/>
                <c:pt idx="0">
                  <c:v>0.58516153307955932</c:v>
                </c:pt>
                <c:pt idx="1">
                  <c:v>0.54596573477653687</c:v>
                </c:pt>
                <c:pt idx="2">
                  <c:v>0.50648392982202795</c:v>
                </c:pt>
                <c:pt idx="3">
                  <c:v>0.9453950977460579</c:v>
                </c:pt>
                <c:pt idx="4">
                  <c:v>0.7797118457681057</c:v>
                </c:pt>
                <c:pt idx="5">
                  <c:v>0.48218661127134538</c:v>
                </c:pt>
                <c:pt idx="6">
                  <c:v>0.74236875257248958</c:v>
                </c:pt>
              </c:numCache>
            </c:numRef>
          </c:val>
        </c:ser>
        <c:ser>
          <c:idx val="1"/>
          <c:order val="1"/>
          <c:tx>
            <c:strRef>
              <c:f>'PA Risk'!$A$193</c:f>
              <c:strCache>
                <c:ptCount val="1"/>
                <c:pt idx="0">
                  <c:v>2nd Quarter 2007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'PA Risk'!$B$191:$H$191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Risk'!$B$193:$H$193</c:f>
              <c:numCache>
                <c:formatCode>0.00</c:formatCode>
                <c:ptCount val="7"/>
                <c:pt idx="0">
                  <c:v>-0.16151448309254449</c:v>
                </c:pt>
                <c:pt idx="1">
                  <c:v>-0.11891348992763917</c:v>
                </c:pt>
                <c:pt idx="2">
                  <c:v>-8.2828967336037104E-2</c:v>
                </c:pt>
                <c:pt idx="3">
                  <c:v>-0.32363273044138269</c:v>
                </c:pt>
                <c:pt idx="4">
                  <c:v>-0.15237512346434456</c:v>
                </c:pt>
                <c:pt idx="5">
                  <c:v>-0.16035875068127256</c:v>
                </c:pt>
                <c:pt idx="6">
                  <c:v>-0.29940273345407453</c:v>
                </c:pt>
              </c:numCache>
            </c:numRef>
          </c:val>
        </c:ser>
        <c:ser>
          <c:idx val="2"/>
          <c:order val="2"/>
          <c:tx>
            <c:strRef>
              <c:f>'PA Risk'!$A$194</c:f>
              <c:strCache>
                <c:ptCount val="1"/>
                <c:pt idx="0">
                  <c:v>2nd Quarter 2008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'PA Risk'!$B$191:$H$191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Risk'!$B$194:$H$194</c:f>
              <c:numCache>
                <c:formatCode>0.00</c:formatCode>
                <c:ptCount val="7"/>
                <c:pt idx="0">
                  <c:v>-1.4548818649864534</c:v>
                </c:pt>
                <c:pt idx="1">
                  <c:v>-1.4680747450362304</c:v>
                </c:pt>
                <c:pt idx="2">
                  <c:v>-1.2407848561678148</c:v>
                </c:pt>
                <c:pt idx="3">
                  <c:v>-1.6209726064618997</c:v>
                </c:pt>
                <c:pt idx="4">
                  <c:v>-1.3379745564078922</c:v>
                </c:pt>
                <c:pt idx="5">
                  <c:v>-1.4147134402657715</c:v>
                </c:pt>
                <c:pt idx="6">
                  <c:v>-1.511618252633445</c:v>
                </c:pt>
              </c:numCache>
            </c:numRef>
          </c:val>
        </c:ser>
        <c:ser>
          <c:idx val="3"/>
          <c:order val="3"/>
          <c:tx>
            <c:strRef>
              <c:f>'PA Risk'!$A$195</c:f>
              <c:strCache>
                <c:ptCount val="1"/>
                <c:pt idx="0">
                  <c:v>2nd Quarter 2009</c:v>
                </c:pt>
              </c:strCache>
            </c:strRef>
          </c:tx>
          <c:spPr>
            <a:solidFill>
              <a:srgbClr val="996600"/>
            </a:solidFill>
          </c:spPr>
          <c:invertIfNegative val="0"/>
          <c:cat>
            <c:strRef>
              <c:f>'PA Risk'!$B$191:$H$191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Risk'!$B$195:$H$195</c:f>
              <c:numCache>
                <c:formatCode>0.00</c:formatCode>
                <c:ptCount val="7"/>
                <c:pt idx="0">
                  <c:v>-2.4849409914584037</c:v>
                </c:pt>
                <c:pt idx="1">
                  <c:v>-2.5854920641617025</c:v>
                </c:pt>
                <c:pt idx="2">
                  <c:v>-2.1327686544024611</c:v>
                </c:pt>
                <c:pt idx="3">
                  <c:v>-2.9699436465169726</c:v>
                </c:pt>
                <c:pt idx="4">
                  <c:v>-2.5023537709417192</c:v>
                </c:pt>
                <c:pt idx="5">
                  <c:v>-2.2801977037184744</c:v>
                </c:pt>
                <c:pt idx="6">
                  <c:v>-2.4824580916561736</c:v>
                </c:pt>
              </c:numCache>
            </c:numRef>
          </c:val>
        </c:ser>
        <c:ser>
          <c:idx val="4"/>
          <c:order val="4"/>
          <c:tx>
            <c:strRef>
              <c:f>'PA Risk'!$A$196</c:f>
              <c:strCache>
                <c:ptCount val="1"/>
                <c:pt idx="0">
                  <c:v>2nd Quarter 2010</c:v>
                </c:pt>
              </c:strCache>
            </c:strRef>
          </c:tx>
          <c:spPr>
            <a:solidFill>
              <a:schemeClr val="tx1"/>
            </a:solidFill>
          </c:spPr>
          <c:invertIfNegative val="0"/>
          <c:cat>
            <c:strRef>
              <c:f>'PA Risk'!$B$191:$H$191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Risk'!$B$196:$H$196</c:f>
              <c:numCache>
                <c:formatCode>0.00</c:formatCode>
                <c:ptCount val="7"/>
                <c:pt idx="0">
                  <c:v>0.60637036346553874</c:v>
                </c:pt>
                <c:pt idx="1">
                  <c:v>0.61164885598138252</c:v>
                </c:pt>
                <c:pt idx="2">
                  <c:v>0.50913894774786927</c:v>
                </c:pt>
                <c:pt idx="3">
                  <c:v>0.87002524902341272</c:v>
                </c:pt>
                <c:pt idx="4">
                  <c:v>0.59172752960804209</c:v>
                </c:pt>
                <c:pt idx="5">
                  <c:v>0.56294628777044309</c:v>
                </c:pt>
                <c:pt idx="6">
                  <c:v>0.55589511951286752</c:v>
                </c:pt>
              </c:numCache>
            </c:numRef>
          </c:val>
        </c:ser>
        <c:ser>
          <c:idx val="5"/>
          <c:order val="5"/>
          <c:tx>
            <c:strRef>
              <c:f>'PA Risk'!$A$197</c:f>
              <c:strCache>
                <c:ptCount val="1"/>
                <c:pt idx="0">
                  <c:v>2nd Quarter 2011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'PA Risk'!$B$191:$H$191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Risk'!$B$197:$H$197</c:f>
              <c:numCache>
                <c:formatCode>0.00</c:formatCode>
                <c:ptCount val="7"/>
                <c:pt idx="0">
                  <c:v>0.13163900132218351</c:v>
                </c:pt>
                <c:pt idx="1">
                  <c:v>0.13725670821791833</c:v>
                </c:pt>
                <c:pt idx="2">
                  <c:v>0.11366857823910748</c:v>
                </c:pt>
                <c:pt idx="3">
                  <c:v>0.17436136848123854</c:v>
                </c:pt>
                <c:pt idx="4">
                  <c:v>9.9015808936440519E-2</c:v>
                </c:pt>
                <c:pt idx="5">
                  <c:v>0.14030220313019254</c:v>
                </c:pt>
                <c:pt idx="6">
                  <c:v>7.9526392638483337E-2</c:v>
                </c:pt>
              </c:numCache>
            </c:numRef>
          </c:val>
        </c:ser>
        <c:ser>
          <c:idx val="6"/>
          <c:order val="6"/>
          <c:tx>
            <c:strRef>
              <c:f>'PA Risk'!$A$198</c:f>
              <c:strCache>
                <c:ptCount val="1"/>
                <c:pt idx="0">
                  <c:v>2nd Quarter 2012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'PA Risk'!$B$191:$H$191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Risk'!$B$198:$H$198</c:f>
              <c:numCache>
                <c:formatCode>0.00</c:formatCode>
                <c:ptCount val="7"/>
                <c:pt idx="0">
                  <c:v>1.3755217396809174</c:v>
                </c:pt>
                <c:pt idx="1">
                  <c:v>1.4615984397162418</c:v>
                </c:pt>
                <c:pt idx="2">
                  <c:v>1.1932192562661414</c:v>
                </c:pt>
                <c:pt idx="3">
                  <c:v>1.5181511782866846</c:v>
                </c:pt>
                <c:pt idx="4">
                  <c:v>1.3581712959728576</c:v>
                </c:pt>
                <c:pt idx="5">
                  <c:v>1.2501999280117433</c:v>
                </c:pt>
                <c:pt idx="6">
                  <c:v>1.3477829997629256</c:v>
                </c:pt>
              </c:numCache>
            </c:numRef>
          </c:val>
        </c:ser>
        <c:ser>
          <c:idx val="7"/>
          <c:order val="7"/>
          <c:tx>
            <c:strRef>
              <c:f>'PA Risk'!$A$199</c:f>
              <c:strCache>
                <c:ptCount val="1"/>
                <c:pt idx="0">
                  <c:v>2nd Quarter 2013</c:v>
                </c:pt>
              </c:strCache>
            </c:strRef>
          </c:tx>
          <c:invertIfNegative val="0"/>
          <c:cat>
            <c:strRef>
              <c:f>'PA Risk'!$B$191:$H$191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Risk'!$B$199:$H$199</c:f>
              <c:numCache>
                <c:formatCode>0.00</c:formatCode>
                <c:ptCount val="7"/>
                <c:pt idx="0">
                  <c:v>0.50522299027732798</c:v>
                </c:pt>
                <c:pt idx="1">
                  <c:v>0.58727954148464878</c:v>
                </c:pt>
                <c:pt idx="2">
                  <c:v>0.47795012038540258</c:v>
                </c:pt>
                <c:pt idx="3">
                  <c:v>0.26409668213865256</c:v>
                </c:pt>
                <c:pt idx="4">
                  <c:v>0.57602182112031286</c:v>
                </c:pt>
                <c:pt idx="5">
                  <c:v>0.43974211082499998</c:v>
                </c:pt>
                <c:pt idx="6">
                  <c:v>0.56583891631265804</c:v>
                </c:pt>
              </c:numCache>
            </c:numRef>
          </c:val>
        </c:ser>
        <c:ser>
          <c:idx val="8"/>
          <c:order val="8"/>
          <c:tx>
            <c:strRef>
              <c:f>'PA Risk'!$A$200</c:f>
              <c:strCache>
                <c:ptCount val="1"/>
                <c:pt idx="0">
                  <c:v>2nd Quarter 2014</c:v>
                </c:pt>
              </c:strCache>
            </c:strRef>
          </c:tx>
          <c:invertIfNegative val="0"/>
          <c:val>
            <c:numRef>
              <c:f>'PA Risk'!$B$200:$H$200</c:f>
              <c:numCache>
                <c:formatCode>0.00</c:formatCode>
                <c:ptCount val="7"/>
                <c:pt idx="0">
                  <c:v>-0.11562127223441032</c:v>
                </c:pt>
                <c:pt idx="1">
                  <c:v>-0.124977342776601</c:v>
                </c:pt>
                <c:pt idx="2">
                  <c:v>-7.4107298377467157E-2</c:v>
                </c:pt>
                <c:pt idx="3">
                  <c:v>-0.15291878171596535</c:v>
                </c:pt>
                <c:pt idx="4">
                  <c:v>-0.1037404715980631</c:v>
                </c:pt>
                <c:pt idx="5">
                  <c:v>-8.7289344401297056E-2</c:v>
                </c:pt>
                <c:pt idx="6">
                  <c:v>-0.13046841217301608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038720"/>
        <c:axId val="229450112"/>
      </c:barChart>
      <c:catAx>
        <c:axId val="22903872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450112"/>
        <c:crosses val="autoZero"/>
        <c:auto val="1"/>
        <c:lblAlgn val="ctr"/>
        <c:lblOffset val="100"/>
        <c:noMultiLvlLbl val="0"/>
      </c:catAx>
      <c:valAx>
        <c:axId val="2294501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0387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8404324735371078"/>
          <c:y val="0.1608159663802709"/>
          <c:w val="0.19488178337168968"/>
          <c:h val="0.61821926105390668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01" l="0.70000000000000062" r="0.70000000000000062" t="0.7500000000000101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 Risk'!$K$192</c:f>
              <c:strCache>
                <c:ptCount val="1"/>
                <c:pt idx="0">
                  <c:v>3rd Quarter 2006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'PA Risk'!$L$191:$R$191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Risk'!$L$192:$R$192</c:f>
              <c:numCache>
                <c:formatCode>0.00</c:formatCode>
                <c:ptCount val="7"/>
                <c:pt idx="0">
                  <c:v>1.2150438271319217</c:v>
                </c:pt>
                <c:pt idx="1">
                  <c:v>1.3073048147717847</c:v>
                </c:pt>
                <c:pt idx="2">
                  <c:v>1.1514034929974188</c:v>
                </c:pt>
                <c:pt idx="3">
                  <c:v>1.2428603262423399</c:v>
                </c:pt>
                <c:pt idx="4">
                  <c:v>1.1821324574901777</c:v>
                </c:pt>
                <c:pt idx="5">
                  <c:v>1.1765910360715821</c:v>
                </c:pt>
                <c:pt idx="6">
                  <c:v>0.98392747918978551</c:v>
                </c:pt>
              </c:numCache>
            </c:numRef>
          </c:val>
        </c:ser>
        <c:ser>
          <c:idx val="1"/>
          <c:order val="1"/>
          <c:tx>
            <c:strRef>
              <c:f>'PA Risk'!$K$193</c:f>
              <c:strCache>
                <c:ptCount val="1"/>
                <c:pt idx="0">
                  <c:v>3rd Quarter 2007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'PA Risk'!$L$191:$R$191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Risk'!$L$193:$R$193</c:f>
              <c:numCache>
                <c:formatCode>0.00</c:formatCode>
                <c:ptCount val="7"/>
                <c:pt idx="0">
                  <c:v>-8.8393189665827807E-2</c:v>
                </c:pt>
                <c:pt idx="1">
                  <c:v>-0.14128860294275158</c:v>
                </c:pt>
                <c:pt idx="2">
                  <c:v>-1.1635063536489909E-2</c:v>
                </c:pt>
                <c:pt idx="3">
                  <c:v>-0.13236215611596366</c:v>
                </c:pt>
                <c:pt idx="4">
                  <c:v>-0.14678373295571001</c:v>
                </c:pt>
                <c:pt idx="5">
                  <c:v>-1.3315633021730777E-2</c:v>
                </c:pt>
                <c:pt idx="6">
                  <c:v>-0.12870755343442433</c:v>
                </c:pt>
              </c:numCache>
            </c:numRef>
          </c:val>
        </c:ser>
        <c:ser>
          <c:idx val="2"/>
          <c:order val="2"/>
          <c:tx>
            <c:strRef>
              <c:f>'PA Risk'!$K$194</c:f>
              <c:strCache>
                <c:ptCount val="1"/>
                <c:pt idx="0">
                  <c:v>3rd Quarter 2008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'PA Risk'!$L$191:$R$191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Risk'!$L$194:$R$194</c:f>
              <c:numCache>
                <c:formatCode>0.00</c:formatCode>
                <c:ptCount val="7"/>
                <c:pt idx="0">
                  <c:v>2.191888036689829</c:v>
                </c:pt>
                <c:pt idx="1">
                  <c:v>2.17748672254571</c:v>
                </c:pt>
                <c:pt idx="2">
                  <c:v>1.9663023214958553</c:v>
                </c:pt>
                <c:pt idx="3">
                  <c:v>2.3573776312588333</c:v>
                </c:pt>
                <c:pt idx="4">
                  <c:v>2.0823190610168529</c:v>
                </c:pt>
                <c:pt idx="5">
                  <c:v>2.1607398857961022</c:v>
                </c:pt>
                <c:pt idx="6">
                  <c:v>2.3596937868328527</c:v>
                </c:pt>
              </c:numCache>
            </c:numRef>
          </c:val>
        </c:ser>
        <c:ser>
          <c:idx val="3"/>
          <c:order val="3"/>
          <c:tx>
            <c:strRef>
              <c:f>'PA Risk'!$K$195</c:f>
              <c:strCache>
                <c:ptCount val="1"/>
                <c:pt idx="0">
                  <c:v>3rd Quarter 2009</c:v>
                </c:pt>
              </c:strCache>
            </c:strRef>
          </c:tx>
          <c:spPr>
            <a:solidFill>
              <a:srgbClr val="996600"/>
            </a:solidFill>
          </c:spPr>
          <c:invertIfNegative val="0"/>
          <c:cat>
            <c:strRef>
              <c:f>'PA Risk'!$L$191:$R$191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Risk'!$L$195:$R$195</c:f>
              <c:numCache>
                <c:formatCode>0.00</c:formatCode>
                <c:ptCount val="7"/>
                <c:pt idx="0">
                  <c:v>8.3448527756910307E-2</c:v>
                </c:pt>
                <c:pt idx="1">
                  <c:v>-4.5097627512535876E-2</c:v>
                </c:pt>
                <c:pt idx="2">
                  <c:v>9.9423407016170473E-2</c:v>
                </c:pt>
                <c:pt idx="3">
                  <c:v>4.1483613245755002E-2</c:v>
                </c:pt>
                <c:pt idx="4">
                  <c:v>-4.1002991935251108E-2</c:v>
                </c:pt>
                <c:pt idx="5">
                  <c:v>0.20433639185591521</c:v>
                </c:pt>
                <c:pt idx="6">
                  <c:v>0.32877285411652529</c:v>
                </c:pt>
              </c:numCache>
            </c:numRef>
          </c:val>
        </c:ser>
        <c:ser>
          <c:idx val="4"/>
          <c:order val="4"/>
          <c:tx>
            <c:strRef>
              <c:f>'PA Risk'!$K$196</c:f>
              <c:strCache>
                <c:ptCount val="1"/>
                <c:pt idx="0">
                  <c:v>3rd Quarter 2010</c:v>
                </c:pt>
              </c:strCache>
            </c:strRef>
          </c:tx>
          <c:spPr>
            <a:solidFill>
              <a:schemeClr val="tx1"/>
            </a:solidFill>
          </c:spPr>
          <c:invertIfNegative val="0"/>
          <c:cat>
            <c:strRef>
              <c:f>'PA Risk'!$L$191:$R$191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Risk'!$L$196:$R$196</c:f>
              <c:numCache>
                <c:formatCode>0.00</c:formatCode>
                <c:ptCount val="7"/>
                <c:pt idx="0">
                  <c:v>-0.34793251328044356</c:v>
                </c:pt>
                <c:pt idx="1">
                  <c:v>-0.45052228957025969</c:v>
                </c:pt>
                <c:pt idx="2">
                  <c:v>-0.20576686723638468</c:v>
                </c:pt>
                <c:pt idx="3">
                  <c:v>-0.62405676100826379</c:v>
                </c:pt>
                <c:pt idx="4">
                  <c:v>-0.4686960084275747</c:v>
                </c:pt>
                <c:pt idx="5">
                  <c:v>-0.16406627856137249</c:v>
                </c:pt>
                <c:pt idx="6">
                  <c:v>-0.25501567346877363</c:v>
                </c:pt>
              </c:numCache>
            </c:numRef>
          </c:val>
        </c:ser>
        <c:ser>
          <c:idx val="5"/>
          <c:order val="5"/>
          <c:tx>
            <c:strRef>
              <c:f>'PA Risk'!$K$197</c:f>
              <c:strCache>
                <c:ptCount val="1"/>
                <c:pt idx="0">
                  <c:v>3rd Quarter 2011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'PA Risk'!$L$191:$R$191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Risk'!$L$197:$R$197</c:f>
              <c:numCache>
                <c:formatCode>0.00</c:formatCode>
                <c:ptCount val="7"/>
                <c:pt idx="0">
                  <c:v>1.1623063534066513</c:v>
                </c:pt>
                <c:pt idx="1">
                  <c:v>1.0890454863206107</c:v>
                </c:pt>
                <c:pt idx="2">
                  <c:v>1.0188939440590614</c:v>
                </c:pt>
                <c:pt idx="3">
                  <c:v>1.5442620997714489</c:v>
                </c:pt>
                <c:pt idx="4">
                  <c:v>1.1798257270876276</c:v>
                </c:pt>
                <c:pt idx="5">
                  <c:v>1.1313668263076966</c:v>
                </c:pt>
                <c:pt idx="6">
                  <c:v>1.3851068312601473</c:v>
                </c:pt>
              </c:numCache>
            </c:numRef>
          </c:val>
        </c:ser>
        <c:ser>
          <c:idx val="6"/>
          <c:order val="6"/>
          <c:tx>
            <c:strRef>
              <c:f>'PA Risk'!$K$198</c:f>
              <c:strCache>
                <c:ptCount val="1"/>
                <c:pt idx="0">
                  <c:v>3rd Quarter 2012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'PA Risk'!$L$191:$R$191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Risk'!$L$198:$R$198</c:f>
              <c:numCache>
                <c:formatCode>0.00</c:formatCode>
                <c:ptCount val="7"/>
                <c:pt idx="0">
                  <c:v>-0.32355719366246483</c:v>
                </c:pt>
                <c:pt idx="1">
                  <c:v>-0.36973468767348194</c:v>
                </c:pt>
                <c:pt idx="2">
                  <c:v>-0.22533745268258495</c:v>
                </c:pt>
                <c:pt idx="3">
                  <c:v>-0.26256858302983832</c:v>
                </c:pt>
                <c:pt idx="4">
                  <c:v>-0.2834611507474219</c:v>
                </c:pt>
                <c:pt idx="5">
                  <c:v>-0.28130514355227348</c:v>
                </c:pt>
                <c:pt idx="6">
                  <c:v>-0.37608325618466748</c:v>
                </c:pt>
              </c:numCache>
            </c:numRef>
          </c:val>
        </c:ser>
        <c:ser>
          <c:idx val="7"/>
          <c:order val="7"/>
          <c:tx>
            <c:strRef>
              <c:f>'PA Risk'!$K$199</c:f>
              <c:strCache>
                <c:ptCount val="1"/>
                <c:pt idx="0">
                  <c:v>3rd Quarter 2013</c:v>
                </c:pt>
              </c:strCache>
            </c:strRef>
          </c:tx>
          <c:invertIfNegative val="0"/>
          <c:cat>
            <c:strRef>
              <c:f>'PA Risk'!$L$191:$R$191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Risk'!$L$199:$R$199</c:f>
              <c:numCache>
                <c:formatCode>0.00</c:formatCode>
                <c:ptCount val="7"/>
                <c:pt idx="0">
                  <c:v>3.856746814177392E-2</c:v>
                </c:pt>
                <c:pt idx="1">
                  <c:v>-1.0526880951197868E-2</c:v>
                </c:pt>
                <c:pt idx="2">
                  <c:v>4.7814924608232424E-2</c:v>
                </c:pt>
                <c:pt idx="3">
                  <c:v>0.1966061677493782</c:v>
                </c:pt>
                <c:pt idx="4">
                  <c:v>5.0206994022326736E-2</c:v>
                </c:pt>
                <c:pt idx="5">
                  <c:v>5.7282601843995799E-2</c:v>
                </c:pt>
                <c:pt idx="6">
                  <c:v>6.6205937809381138E-2</c:v>
                </c:pt>
              </c:numCache>
            </c:numRef>
          </c:val>
        </c:ser>
        <c:ser>
          <c:idx val="8"/>
          <c:order val="8"/>
          <c:tx>
            <c:strRef>
              <c:f>'PA Risk'!$K$200</c:f>
              <c:strCache>
                <c:ptCount val="1"/>
                <c:pt idx="0">
                  <c:v>3rd Quarter 2014</c:v>
                </c:pt>
              </c:strCache>
            </c:strRef>
          </c:tx>
          <c:invertIfNegative val="0"/>
          <c:cat>
            <c:strRef>
              <c:f>'PA Risk'!$L$191:$R$191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Risk'!$L$200:$R$200</c:f>
              <c:numCache>
                <c:formatCode>0.00</c:formatCode>
                <c:ptCount val="7"/>
                <c:pt idx="0">
                  <c:v>0.87417086847274661</c:v>
                </c:pt>
                <c:pt idx="1">
                  <c:v>0.9398830155415171</c:v>
                </c:pt>
                <c:pt idx="2">
                  <c:v>0.78897445313296777</c:v>
                </c:pt>
                <c:pt idx="3">
                  <c:v>0.82506976671287313</c:v>
                </c:pt>
                <c:pt idx="4">
                  <c:v>0.84510342500193625</c:v>
                </c:pt>
                <c:pt idx="5">
                  <c:v>0.83315272673917551</c:v>
                </c:pt>
                <c:pt idx="6">
                  <c:v>0.84005758598860369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484800"/>
        <c:axId val="229498880"/>
      </c:barChart>
      <c:catAx>
        <c:axId val="2294848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498880"/>
        <c:crosses val="autoZero"/>
        <c:auto val="1"/>
        <c:lblAlgn val="ctr"/>
        <c:lblOffset val="100"/>
        <c:noMultiLvlLbl val="0"/>
      </c:catAx>
      <c:valAx>
        <c:axId val="2294988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484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929655480760853"/>
          <c:y val="0.13802394358824821"/>
          <c:w val="0.1835265132370846"/>
          <c:h val="0.6027637795275591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033" l="0.70000000000000062" r="0.70000000000000062" t="0.75000000000001033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 Risk'!$U$192</c:f>
              <c:strCache>
                <c:ptCount val="1"/>
                <c:pt idx="0">
                  <c:v>4th Quarter 2006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'PA Risk'!$V$191:$AB$191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Risk'!$V$192:$AB$192</c:f>
              <c:numCache>
                <c:formatCode>0.00</c:formatCode>
                <c:ptCount val="7"/>
                <c:pt idx="0">
                  <c:v>-3.4689135980506679E-2</c:v>
                </c:pt>
                <c:pt idx="1">
                  <c:v>1.4780918271489049E-2</c:v>
                </c:pt>
                <c:pt idx="2">
                  <c:v>8.4688986036502545E-2</c:v>
                </c:pt>
                <c:pt idx="3">
                  <c:v>-0.29866028777942494</c:v>
                </c:pt>
                <c:pt idx="4">
                  <c:v>-0.12481761874826984</c:v>
                </c:pt>
                <c:pt idx="5">
                  <c:v>3.7908102845702819E-2</c:v>
                </c:pt>
                <c:pt idx="6">
                  <c:v>-0.26645483647398055</c:v>
                </c:pt>
              </c:numCache>
            </c:numRef>
          </c:val>
        </c:ser>
        <c:ser>
          <c:idx val="1"/>
          <c:order val="1"/>
          <c:tx>
            <c:strRef>
              <c:f>'PA Risk'!$U$193</c:f>
              <c:strCache>
                <c:ptCount val="1"/>
                <c:pt idx="0">
                  <c:v>4th Quarter 2007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'PA Risk'!$V$191:$AB$191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Risk'!$V$193:$AB$193</c:f>
              <c:numCache>
                <c:formatCode>0.00</c:formatCode>
                <c:ptCount val="7"/>
                <c:pt idx="0">
                  <c:v>-0.42462809387417422</c:v>
                </c:pt>
                <c:pt idx="1">
                  <c:v>-0.51785960043703694</c:v>
                </c:pt>
                <c:pt idx="2">
                  <c:v>-0.37500808532014079</c:v>
                </c:pt>
                <c:pt idx="3">
                  <c:v>-0.38520393616179333</c:v>
                </c:pt>
                <c:pt idx="4">
                  <c:v>-0.4556014728939794</c:v>
                </c:pt>
                <c:pt idx="5">
                  <c:v>-0.37890496659530504</c:v>
                </c:pt>
                <c:pt idx="6">
                  <c:v>-0.40173199499542545</c:v>
                </c:pt>
              </c:numCache>
            </c:numRef>
          </c:val>
        </c:ser>
        <c:ser>
          <c:idx val="2"/>
          <c:order val="2"/>
          <c:tx>
            <c:strRef>
              <c:f>'PA Risk'!$U$194</c:f>
              <c:strCache>
                <c:ptCount val="1"/>
                <c:pt idx="0">
                  <c:v>4th Quarter 2008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'PA Risk'!$V$191:$AB$191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Risk'!$V$194:$AB$194</c:f>
              <c:numCache>
                <c:formatCode>0.00</c:formatCode>
                <c:ptCount val="7"/>
                <c:pt idx="0">
                  <c:v>3.7135586478023086</c:v>
                </c:pt>
                <c:pt idx="1">
                  <c:v>3.8655381607612007</c:v>
                </c:pt>
                <c:pt idx="2">
                  <c:v>3.2741994706623303</c:v>
                </c:pt>
                <c:pt idx="3">
                  <c:v>4.0150443591581624</c:v>
                </c:pt>
                <c:pt idx="4">
                  <c:v>3.5325748442612839</c:v>
                </c:pt>
                <c:pt idx="5">
                  <c:v>3.5506307390205261</c:v>
                </c:pt>
                <c:pt idx="6">
                  <c:v>3.5514188416024113</c:v>
                </c:pt>
              </c:numCache>
            </c:numRef>
          </c:val>
        </c:ser>
        <c:ser>
          <c:idx val="3"/>
          <c:order val="3"/>
          <c:tx>
            <c:strRef>
              <c:f>'PA Risk'!$U$195</c:f>
              <c:strCache>
                <c:ptCount val="1"/>
                <c:pt idx="0">
                  <c:v>4th Quarter 2009</c:v>
                </c:pt>
              </c:strCache>
            </c:strRef>
          </c:tx>
          <c:spPr>
            <a:solidFill>
              <a:srgbClr val="996600"/>
            </a:solidFill>
          </c:spPr>
          <c:invertIfNegative val="0"/>
          <c:cat>
            <c:strRef>
              <c:f>'PA Risk'!$V$191:$AB$191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Risk'!$V$195:$AB$195</c:f>
              <c:numCache>
                <c:formatCode>0.00</c:formatCode>
                <c:ptCount val="7"/>
                <c:pt idx="0">
                  <c:v>-0.64681135481535013</c:v>
                </c:pt>
                <c:pt idx="1">
                  <c:v>-0.7109165145624079</c:v>
                </c:pt>
                <c:pt idx="2">
                  <c:v>-0.58053021170989361</c:v>
                </c:pt>
                <c:pt idx="3">
                  <c:v>-0.58232047250891417</c:v>
                </c:pt>
                <c:pt idx="4">
                  <c:v>-0.62720870992558619</c:v>
                </c:pt>
                <c:pt idx="5">
                  <c:v>-0.60000785989243755</c:v>
                </c:pt>
                <c:pt idx="6">
                  <c:v>-0.61260515255578807</c:v>
                </c:pt>
              </c:numCache>
            </c:numRef>
          </c:val>
        </c:ser>
        <c:ser>
          <c:idx val="4"/>
          <c:order val="4"/>
          <c:tx>
            <c:strRef>
              <c:f>'PA Risk'!$U$196</c:f>
              <c:strCache>
                <c:ptCount val="1"/>
                <c:pt idx="0">
                  <c:v>4th Quarter 2010</c:v>
                </c:pt>
              </c:strCache>
            </c:strRef>
          </c:tx>
          <c:spPr>
            <a:solidFill>
              <a:schemeClr val="tx1"/>
            </a:solidFill>
          </c:spPr>
          <c:invertIfNegative val="0"/>
          <c:cat>
            <c:strRef>
              <c:f>'PA Risk'!$V$191:$AB$191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Risk'!$V$196:$AB$196</c:f>
              <c:numCache>
                <c:formatCode>0.00</c:formatCode>
                <c:ptCount val="7"/>
                <c:pt idx="0">
                  <c:v>-0.84910600309945539</c:v>
                </c:pt>
                <c:pt idx="1">
                  <c:v>-0.95008134993359361</c:v>
                </c:pt>
                <c:pt idx="2">
                  <c:v>-0.73349625065750124</c:v>
                </c:pt>
                <c:pt idx="3">
                  <c:v>-0.94264284073640991</c:v>
                </c:pt>
                <c:pt idx="4">
                  <c:v>-0.8784602722135455</c:v>
                </c:pt>
                <c:pt idx="5">
                  <c:v>-0.72838680561848035</c:v>
                </c:pt>
                <c:pt idx="6">
                  <c:v>-0.74379260887864651</c:v>
                </c:pt>
              </c:numCache>
            </c:numRef>
          </c:val>
        </c:ser>
        <c:ser>
          <c:idx val="5"/>
          <c:order val="5"/>
          <c:tx>
            <c:strRef>
              <c:f>'PA Risk'!$U$197</c:f>
              <c:strCache>
                <c:ptCount val="1"/>
                <c:pt idx="0">
                  <c:v>4th Quarter 2011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'PA Risk'!$V$191:$AB$191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Risk'!$V$197:$AB$197</c:f>
              <c:numCache>
                <c:formatCode>0.00</c:formatCode>
                <c:ptCount val="7"/>
                <c:pt idx="0">
                  <c:v>0.23634515136391906</c:v>
                </c:pt>
                <c:pt idx="1">
                  <c:v>0.28165609941800213</c:v>
                </c:pt>
                <c:pt idx="2">
                  <c:v>0.23743969133148965</c:v>
                </c:pt>
                <c:pt idx="3">
                  <c:v>0.24881702127661809</c:v>
                </c:pt>
                <c:pt idx="4">
                  <c:v>0.30674657128153604</c:v>
                </c:pt>
                <c:pt idx="5">
                  <c:v>0.17536660747122668</c:v>
                </c:pt>
                <c:pt idx="6">
                  <c:v>0.17062311704565788</c:v>
                </c:pt>
              </c:numCache>
            </c:numRef>
          </c:val>
        </c:ser>
        <c:ser>
          <c:idx val="6"/>
          <c:order val="6"/>
          <c:tx>
            <c:strRef>
              <c:f>'PA Risk'!$U$198</c:f>
              <c:strCache>
                <c:ptCount val="1"/>
                <c:pt idx="0">
                  <c:v>4th Quarter 2012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'PA Risk'!$V$191:$AB$191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Risk'!$V$198:$AB$198</c:f>
              <c:numCache>
                <c:formatCode>0.00</c:formatCode>
                <c:ptCount val="7"/>
                <c:pt idx="0">
                  <c:v>0.43085409511929051</c:v>
                </c:pt>
                <c:pt idx="1">
                  <c:v>0.46574981219162742</c:v>
                </c:pt>
                <c:pt idx="2">
                  <c:v>0.43171556595882427</c:v>
                </c:pt>
                <c:pt idx="3">
                  <c:v>0.36348728947607506</c:v>
                </c:pt>
                <c:pt idx="4">
                  <c:v>0.46652982947372029</c:v>
                </c:pt>
                <c:pt idx="5">
                  <c:v>0.40182004733008597</c:v>
                </c:pt>
                <c:pt idx="6">
                  <c:v>0.41591196011013426</c:v>
                </c:pt>
              </c:numCache>
            </c:numRef>
          </c:val>
        </c:ser>
        <c:ser>
          <c:idx val="7"/>
          <c:order val="7"/>
          <c:tx>
            <c:strRef>
              <c:f>'PA Risk'!$U$199</c:f>
              <c:strCache>
                <c:ptCount val="1"/>
                <c:pt idx="0">
                  <c:v>4th Quarter 2013</c:v>
                </c:pt>
              </c:strCache>
            </c:strRef>
          </c:tx>
          <c:invertIfNegative val="0"/>
          <c:cat>
            <c:strRef>
              <c:f>'PA Risk'!$V$191:$AB$191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Risk'!$V$199:$AB$199</c:f>
              <c:numCache>
                <c:formatCode>0.00</c:formatCode>
                <c:ptCount val="7"/>
                <c:pt idx="0">
                  <c:v>8.173807443073984E-2</c:v>
                </c:pt>
                <c:pt idx="1">
                  <c:v>0.12194554379552154</c:v>
                </c:pt>
                <c:pt idx="2">
                  <c:v>0.11112044687138145</c:v>
                </c:pt>
                <c:pt idx="3">
                  <c:v>-6.4336418178693233E-2</c:v>
                </c:pt>
                <c:pt idx="4">
                  <c:v>0.12976755232615803</c:v>
                </c:pt>
                <c:pt idx="5">
                  <c:v>6.6725559928540054E-2</c:v>
                </c:pt>
                <c:pt idx="6">
                  <c:v>6.3487637932587992E-2</c:v>
                </c:pt>
              </c:numCache>
            </c:numRef>
          </c:val>
        </c:ser>
        <c:ser>
          <c:idx val="8"/>
          <c:order val="8"/>
          <c:tx>
            <c:strRef>
              <c:f>'PA Risk'!$U$200</c:f>
              <c:strCache>
                <c:ptCount val="1"/>
                <c:pt idx="0">
                  <c:v>4th Quarter 2014</c:v>
                </c:pt>
              </c:strCache>
            </c:strRef>
          </c:tx>
          <c:invertIfNegative val="0"/>
          <c:cat>
            <c:strRef>
              <c:f>'PA Risk'!$V$191:$AB$191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Risk'!$V$200:$AB$200</c:f>
              <c:numCache>
                <c:formatCode>0.00</c:formatCode>
                <c:ptCount val="7"/>
                <c:pt idx="0">
                  <c:v>1.8576641843052595</c:v>
                </c:pt>
                <c:pt idx="1">
                  <c:v>1.9645073564427848</c:v>
                </c:pt>
                <c:pt idx="2">
                  <c:v>1.5739225316718286</c:v>
                </c:pt>
                <c:pt idx="3">
                  <c:v>1.9476981356541423</c:v>
                </c:pt>
                <c:pt idx="4">
                  <c:v>1.6358366925882721</c:v>
                </c:pt>
                <c:pt idx="5">
                  <c:v>1.7747720385778585</c:v>
                </c:pt>
                <c:pt idx="6">
                  <c:v>1.7703871232732122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877632"/>
        <c:axId val="229879168"/>
      </c:barChart>
      <c:catAx>
        <c:axId val="2298776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879168"/>
        <c:crosses val="autoZero"/>
        <c:auto val="1"/>
        <c:lblAlgn val="ctr"/>
        <c:lblOffset val="100"/>
        <c:noMultiLvlLbl val="0"/>
      </c:catAx>
      <c:valAx>
        <c:axId val="2298791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877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929655480760831"/>
          <c:y val="0.13802394358824821"/>
          <c:w val="0.1832439717616775"/>
          <c:h val="0.6027637795275591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332443686361572E-2"/>
          <c:y val="6.1168165945068825E-2"/>
          <c:w val="0.89307350952344544"/>
          <c:h val="0.8906425585690677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'PA Risk'!$A$222</c:f>
              <c:strCache>
                <c:ptCount val="1"/>
                <c:pt idx="0">
                  <c:v>1st Quarter 2006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'PA Risk'!$B$221:$H$221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Risk'!$B$222:$H$222</c:f>
              <c:numCache>
                <c:formatCode>0.00</c:formatCode>
                <c:ptCount val="7"/>
                <c:pt idx="0">
                  <c:v>0.21044903085023403</c:v>
                </c:pt>
                <c:pt idx="1">
                  <c:v>0.11570350442739204</c:v>
                </c:pt>
                <c:pt idx="2">
                  <c:v>0.2907506004488179</c:v>
                </c:pt>
                <c:pt idx="3">
                  <c:v>0.21753043494142463</c:v>
                </c:pt>
                <c:pt idx="4">
                  <c:v>0.16196775020576418</c:v>
                </c:pt>
                <c:pt idx="5">
                  <c:v>0.31939179810295282</c:v>
                </c:pt>
                <c:pt idx="6">
                  <c:v>0.30840851231381078</c:v>
                </c:pt>
              </c:numCache>
            </c:numRef>
          </c:val>
        </c:ser>
        <c:ser>
          <c:idx val="1"/>
          <c:order val="1"/>
          <c:tx>
            <c:strRef>
              <c:f>'PA Risk'!$A$223</c:f>
              <c:strCache>
                <c:ptCount val="1"/>
                <c:pt idx="0">
                  <c:v>1st Quarter 2007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'PA Risk'!$B$221:$H$221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Risk'!$B$223:$H$223</c:f>
              <c:numCache>
                <c:formatCode>0.00</c:formatCode>
                <c:ptCount val="7"/>
                <c:pt idx="0">
                  <c:v>0.2286169033835522</c:v>
                </c:pt>
                <c:pt idx="1">
                  <c:v>0.20744899738854641</c:v>
                </c:pt>
                <c:pt idx="2">
                  <c:v>0.25498783200134828</c:v>
                </c:pt>
                <c:pt idx="3">
                  <c:v>0.29929190244759246</c:v>
                </c:pt>
                <c:pt idx="4">
                  <c:v>0.32200171270607147</c:v>
                </c:pt>
                <c:pt idx="5">
                  <c:v>0.15865208480426007</c:v>
                </c:pt>
                <c:pt idx="6">
                  <c:v>0.1757345489368374</c:v>
                </c:pt>
              </c:numCache>
            </c:numRef>
          </c:val>
        </c:ser>
        <c:ser>
          <c:idx val="2"/>
          <c:order val="2"/>
          <c:tx>
            <c:strRef>
              <c:f>'PA Risk'!$A$224</c:f>
              <c:strCache>
                <c:ptCount val="1"/>
                <c:pt idx="0">
                  <c:v>1st Quarter 2008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'PA Risk'!$B$221:$H$221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Risk'!$B$224:$H$224</c:f>
              <c:numCache>
                <c:formatCode>0.00</c:formatCode>
                <c:ptCount val="7"/>
                <c:pt idx="0">
                  <c:v>1.0470397915508254</c:v>
                </c:pt>
                <c:pt idx="1">
                  <c:v>0.9066229461105394</c:v>
                </c:pt>
                <c:pt idx="2">
                  <c:v>0.96931971048710508</c:v>
                </c:pt>
                <c:pt idx="3">
                  <c:v>1.3728135972697608</c:v>
                </c:pt>
                <c:pt idx="4">
                  <c:v>1.0963757087406405</c:v>
                </c:pt>
                <c:pt idx="5">
                  <c:v>1.0935743346897768</c:v>
                </c:pt>
                <c:pt idx="6">
                  <c:v>1.3907928702370187</c:v>
                </c:pt>
              </c:numCache>
            </c:numRef>
          </c:val>
        </c:ser>
        <c:ser>
          <c:idx val="3"/>
          <c:order val="3"/>
          <c:tx>
            <c:strRef>
              <c:f>'PA Risk'!$A$225</c:f>
              <c:strCache>
                <c:ptCount val="1"/>
                <c:pt idx="0">
                  <c:v>1st Quarter 2009</c:v>
                </c:pt>
              </c:strCache>
            </c:strRef>
          </c:tx>
          <c:spPr>
            <a:solidFill>
              <a:srgbClr val="996600"/>
            </a:solidFill>
          </c:spPr>
          <c:invertIfNegative val="0"/>
          <c:cat>
            <c:strRef>
              <c:f>'PA Risk'!$B$221:$H$221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Risk'!$B$225:$H$225</c:f>
              <c:numCache>
                <c:formatCode>0.00</c:formatCode>
                <c:ptCount val="7"/>
                <c:pt idx="0">
                  <c:v>-0.47780042803167122</c:v>
                </c:pt>
                <c:pt idx="1">
                  <c:v>-0.58753383980095497</c:v>
                </c:pt>
                <c:pt idx="2">
                  <c:v>-0.41063622534835104</c:v>
                </c:pt>
                <c:pt idx="3">
                  <c:v>-0.3298329556564556</c:v>
                </c:pt>
                <c:pt idx="4">
                  <c:v>-0.36971034361889266</c:v>
                </c:pt>
                <c:pt idx="5">
                  <c:v>-0.4792151878393538</c:v>
                </c:pt>
                <c:pt idx="6">
                  <c:v>-0.26446893873542937</c:v>
                </c:pt>
              </c:numCache>
            </c:numRef>
          </c:val>
        </c:ser>
        <c:ser>
          <c:idx val="4"/>
          <c:order val="4"/>
          <c:tx>
            <c:strRef>
              <c:f>'PA Risk'!$A$226</c:f>
              <c:strCache>
                <c:ptCount val="1"/>
                <c:pt idx="0">
                  <c:v>1st Quarter 2010</c:v>
                </c:pt>
              </c:strCache>
            </c:strRef>
          </c:tx>
          <c:spPr>
            <a:solidFill>
              <a:schemeClr val="tx1"/>
            </a:solidFill>
          </c:spPr>
          <c:invertIfNegative val="0"/>
          <c:cat>
            <c:strRef>
              <c:f>'PA Risk'!$B$221:$H$221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Risk'!$B$226:$H$226</c:f>
              <c:numCache>
                <c:formatCode>0.00</c:formatCode>
                <c:ptCount val="7"/>
                <c:pt idx="0">
                  <c:v>-9.9274030031045735E-2</c:v>
                </c:pt>
                <c:pt idx="1">
                  <c:v>-9.8650857288815983E-3</c:v>
                </c:pt>
                <c:pt idx="2">
                  <c:v>-7.2390746430917849E-2</c:v>
                </c:pt>
                <c:pt idx="3">
                  <c:v>-6.7485098414181474E-2</c:v>
                </c:pt>
                <c:pt idx="4">
                  <c:v>-3.960668140053432E-3</c:v>
                </c:pt>
                <c:pt idx="5">
                  <c:v>-0.19068555722162964</c:v>
                </c:pt>
                <c:pt idx="6">
                  <c:v>-0.32829465393055929</c:v>
                </c:pt>
              </c:numCache>
            </c:numRef>
          </c:val>
        </c:ser>
        <c:ser>
          <c:idx val="5"/>
          <c:order val="5"/>
          <c:tx>
            <c:strRef>
              <c:f>'PA Risk'!$A$227</c:f>
              <c:strCache>
                <c:ptCount val="1"/>
                <c:pt idx="0">
                  <c:v>1st Quarter 2011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'PA Risk'!$B$221:$H$221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Risk'!$B$227:$H$227</c:f>
              <c:numCache>
                <c:formatCode>0.00</c:formatCode>
                <c:ptCount val="7"/>
                <c:pt idx="0">
                  <c:v>-0.41237759619008468</c:v>
                </c:pt>
                <c:pt idx="1">
                  <c:v>-0.43799072215870299</c:v>
                </c:pt>
                <c:pt idx="2">
                  <c:v>-0.34296276262585801</c:v>
                </c:pt>
                <c:pt idx="3">
                  <c:v>-0.2789731919300707</c:v>
                </c:pt>
                <c:pt idx="4">
                  <c:v>-0.24446794459181667</c:v>
                </c:pt>
                <c:pt idx="5">
                  <c:v>-0.47788657646576521</c:v>
                </c:pt>
                <c:pt idx="6">
                  <c:v>-0.37807717363990406</c:v>
                </c:pt>
              </c:numCache>
            </c:numRef>
          </c:val>
        </c:ser>
        <c:ser>
          <c:idx val="6"/>
          <c:order val="6"/>
          <c:tx>
            <c:strRef>
              <c:f>'PA Risk'!$A$228</c:f>
              <c:strCache>
                <c:ptCount val="1"/>
                <c:pt idx="0">
                  <c:v>1st Quarter 2012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'PA Risk'!$B$221:$H$221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Risk'!$B$228:$H$228</c:f>
              <c:numCache>
                <c:formatCode>0.00</c:formatCode>
                <c:ptCount val="7"/>
                <c:pt idx="0">
                  <c:v>-0.66613236841076973</c:v>
                </c:pt>
                <c:pt idx="1">
                  <c:v>-0.68449146641456071</c:v>
                </c:pt>
                <c:pt idx="2">
                  <c:v>-0.5228608057566938</c:v>
                </c:pt>
                <c:pt idx="3">
                  <c:v>-0.8067499337307017</c:v>
                </c:pt>
                <c:pt idx="4">
                  <c:v>-0.65984922437593163</c:v>
                </c:pt>
                <c:pt idx="5">
                  <c:v>-0.57671758847235699</c:v>
                </c:pt>
                <c:pt idx="6">
                  <c:v>-0.78209047388691155</c:v>
                </c:pt>
              </c:numCache>
            </c:numRef>
          </c:val>
        </c:ser>
        <c:ser>
          <c:idx val="7"/>
          <c:order val="7"/>
          <c:tx>
            <c:strRef>
              <c:f>'PA Risk'!$A$229</c:f>
              <c:strCache>
                <c:ptCount val="1"/>
                <c:pt idx="0">
                  <c:v>1st Quarter 2013</c:v>
                </c:pt>
              </c:strCache>
            </c:strRef>
          </c:tx>
          <c:invertIfNegative val="0"/>
          <c:cat>
            <c:strRef>
              <c:f>'PA Risk'!$B$221:$H$221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Risk'!$B$229:$H$229</c:f>
              <c:numCache>
                <c:formatCode>0.00</c:formatCode>
                <c:ptCount val="7"/>
                <c:pt idx="0">
                  <c:v>0.70667406579920478</c:v>
                </c:pt>
                <c:pt idx="1">
                  <c:v>0.7106675881632385</c:v>
                </c:pt>
                <c:pt idx="2">
                  <c:v>0.63038999446665456</c:v>
                </c:pt>
                <c:pt idx="3">
                  <c:v>0.87482110775894262</c:v>
                </c:pt>
                <c:pt idx="4">
                  <c:v>0.77221348857449146</c:v>
                </c:pt>
                <c:pt idx="5">
                  <c:v>0.62442993985279671</c:v>
                </c:pt>
                <c:pt idx="6">
                  <c:v>0.79585467031307189</c:v>
                </c:pt>
              </c:numCache>
            </c:numRef>
          </c:val>
        </c:ser>
        <c:ser>
          <c:idx val="8"/>
          <c:order val="8"/>
          <c:tx>
            <c:strRef>
              <c:f>'PA Risk'!$A$230</c:f>
              <c:strCache>
                <c:ptCount val="1"/>
                <c:pt idx="0">
                  <c:v>1st Quarter 2014</c:v>
                </c:pt>
              </c:strCache>
            </c:strRef>
          </c:tx>
          <c:invertIfNegative val="0"/>
          <c:cat>
            <c:strRef>
              <c:f>'PA Risk'!$B$221:$H$221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Risk'!$B$230:$H$230</c:f>
              <c:numCache>
                <c:formatCode>0.00</c:formatCode>
                <c:ptCount val="7"/>
                <c:pt idx="0">
                  <c:v>0.60777263970144713</c:v>
                </c:pt>
                <c:pt idx="1">
                  <c:v>0.56184615077920241</c:v>
                </c:pt>
                <c:pt idx="2">
                  <c:v>0.55806878185644704</c:v>
                </c:pt>
                <c:pt idx="3">
                  <c:v>0.79164098797238358</c:v>
                </c:pt>
                <c:pt idx="4">
                  <c:v>0.58692131512511725</c:v>
                </c:pt>
                <c:pt idx="5">
                  <c:v>0.5962490431582993</c:v>
                </c:pt>
                <c:pt idx="6">
                  <c:v>0.692438401692136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615488"/>
        <c:axId val="229617024"/>
      </c:barChart>
      <c:catAx>
        <c:axId val="22961548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617024"/>
        <c:crosses val="autoZero"/>
        <c:auto val="1"/>
        <c:lblAlgn val="ctr"/>
        <c:lblOffset val="100"/>
        <c:noMultiLvlLbl val="0"/>
      </c:catAx>
      <c:valAx>
        <c:axId val="2296170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6154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63007653017069"/>
          <c:y val="2.4063829628134099E-2"/>
          <c:w val="0.19152105135239741"/>
          <c:h val="0.61821926105390668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033" l="0.70000000000000062" r="0.70000000000000062" t="0.75000000000001033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 Risk'!$M$221</c:f>
              <c:strCache>
                <c:ptCount val="1"/>
                <c:pt idx="0">
                  <c:v>KZN</c:v>
                </c:pt>
              </c:strCache>
            </c:strRef>
          </c:tx>
          <c:invertIfNegative val="0"/>
          <c:cat>
            <c:numRef>
              <c:f>'PA Risk'!$L$222:$L$226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 Risk'!$M$222:$M$226</c:f>
              <c:numCache>
                <c:formatCode>General</c:formatCode>
                <c:ptCount val="5"/>
                <c:pt idx="0">
                  <c:v>-0.1724855457363515</c:v>
                </c:pt>
                <c:pt idx="1">
                  <c:v>0.27947822747566731</c:v>
                </c:pt>
                <c:pt idx="2">
                  <c:v>0.20417156818174334</c:v>
                </c:pt>
                <c:pt idx="3">
                  <c:v>0.33305064966226161</c:v>
                </c:pt>
                <c:pt idx="4">
                  <c:v>0.80599660506126081</c:v>
                </c:pt>
              </c:numCache>
            </c:numRef>
          </c:val>
        </c:ser>
        <c:ser>
          <c:idx val="1"/>
          <c:order val="1"/>
          <c:tx>
            <c:strRef>
              <c:f>'PA Risk'!$N$221</c:f>
              <c:strCache>
                <c:ptCount val="1"/>
                <c:pt idx="0">
                  <c:v>Durban</c:v>
                </c:pt>
              </c:strCache>
            </c:strRef>
          </c:tx>
          <c:invertIfNegative val="0"/>
          <c:cat>
            <c:numRef>
              <c:f>'PA Risk'!$L$222:$L$226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 Risk'!$N$222:$N$226</c:f>
              <c:numCache>
                <c:formatCode>General</c:formatCode>
                <c:ptCount val="5"/>
                <c:pt idx="0">
                  <c:v>-0.1997049673128381</c:v>
                </c:pt>
                <c:pt idx="1">
                  <c:v>0.26749189294945702</c:v>
                </c:pt>
                <c:pt idx="2">
                  <c:v>0.21828052445495666</c:v>
                </c:pt>
                <c:pt idx="3">
                  <c:v>0.35234144812305274</c:v>
                </c:pt>
                <c:pt idx="4">
                  <c:v>0.8353147949967259</c:v>
                </c:pt>
              </c:numCache>
            </c:numRef>
          </c:val>
        </c:ser>
        <c:ser>
          <c:idx val="2"/>
          <c:order val="2"/>
          <c:tx>
            <c:strRef>
              <c:f>'PA Risk'!$O$221</c:f>
              <c:strCache>
                <c:ptCount val="1"/>
                <c:pt idx="0">
                  <c:v>PMB</c:v>
                </c:pt>
              </c:strCache>
            </c:strRef>
          </c:tx>
          <c:invertIfNegative val="0"/>
          <c:cat>
            <c:numRef>
              <c:f>'PA Risk'!$L$222:$L$226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 Risk'!$O$222:$O$226</c:f>
              <c:numCache>
                <c:formatCode>General</c:formatCode>
                <c:ptCount val="5"/>
                <c:pt idx="0">
                  <c:v>-0.12562872914423362</c:v>
                </c:pt>
                <c:pt idx="1">
                  <c:v>0.25675986275095014</c:v>
                </c:pt>
                <c:pt idx="2">
                  <c:v>0.21918414094642175</c:v>
                </c:pt>
                <c:pt idx="3">
                  <c:v>0.31681887158291777</c:v>
                </c:pt>
                <c:pt idx="4">
                  <c:v>0.71171461707094408</c:v>
                </c:pt>
              </c:numCache>
            </c:numRef>
          </c:val>
        </c:ser>
        <c:ser>
          <c:idx val="3"/>
          <c:order val="3"/>
          <c:tx>
            <c:strRef>
              <c:f>'PA Risk'!$P$221</c:f>
              <c:strCache>
                <c:ptCount val="1"/>
                <c:pt idx="0">
                  <c:v>Rbay</c:v>
                </c:pt>
              </c:strCache>
            </c:strRef>
          </c:tx>
          <c:invertIfNegative val="0"/>
          <c:cat>
            <c:numRef>
              <c:f>'PA Risk'!$L$222:$L$226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 Risk'!$P$222:$P$226</c:f>
              <c:numCache>
                <c:formatCode>General</c:formatCode>
                <c:ptCount val="5"/>
                <c:pt idx="0">
                  <c:v>-0.19103986278386062</c:v>
                </c:pt>
                <c:pt idx="1">
                  <c:v>0.42211682439980869</c:v>
                </c:pt>
                <c:pt idx="2">
                  <c:v>0.20307998775055491</c:v>
                </c:pt>
                <c:pt idx="3">
                  <c:v>0.31779688486707003</c:v>
                </c:pt>
                <c:pt idx="4">
                  <c:v>0.85287252715585837</c:v>
                </c:pt>
              </c:numCache>
            </c:numRef>
          </c:val>
        </c:ser>
        <c:ser>
          <c:idx val="4"/>
          <c:order val="4"/>
          <c:tx>
            <c:strRef>
              <c:f>'PA Risk'!$Q$221</c:f>
              <c:strCache>
                <c:ptCount val="1"/>
                <c:pt idx="0">
                  <c:v>Newcastle</c:v>
                </c:pt>
              </c:strCache>
            </c:strRef>
          </c:tx>
          <c:invertIfNegative val="0"/>
          <c:cat>
            <c:numRef>
              <c:f>'PA Risk'!$L$222:$L$226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 Risk'!$Q$222:$Q$226</c:f>
              <c:numCache>
                <c:formatCode>General</c:formatCode>
                <c:ptCount val="5"/>
                <c:pt idx="0">
                  <c:v>-0.18984735479328291</c:v>
                </c:pt>
                <c:pt idx="1">
                  <c:v>0.33528004067844686</c:v>
                </c:pt>
                <c:pt idx="2">
                  <c:v>0.22034768758080608</c:v>
                </c:pt>
                <c:pt idx="3">
                  <c:v>0.38205246401082227</c:v>
                </c:pt>
                <c:pt idx="4">
                  <c:v>0.74103024027931563</c:v>
                </c:pt>
              </c:numCache>
            </c:numRef>
          </c:val>
        </c:ser>
        <c:ser>
          <c:idx val="5"/>
          <c:order val="5"/>
          <c:tx>
            <c:strRef>
              <c:f>'PA Risk'!$R$221</c:f>
              <c:strCache>
                <c:ptCount val="1"/>
                <c:pt idx="0">
                  <c:v>Port Shepstone</c:v>
                </c:pt>
              </c:strCache>
            </c:strRef>
          </c:tx>
          <c:invertIfNegative val="0"/>
          <c:cat>
            <c:numRef>
              <c:f>'PA Risk'!$L$222:$L$226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 Risk'!$R$222:$R$226</c:f>
              <c:numCache>
                <c:formatCode>General</c:formatCode>
                <c:ptCount val="5"/>
                <c:pt idx="0">
                  <c:v>-0.13004808840775983</c:v>
                </c:pt>
                <c:pt idx="1">
                  <c:v>0.24228726511083765</c:v>
                </c:pt>
                <c:pt idx="2">
                  <c:v>0.1984993108292997</c:v>
                </c:pt>
                <c:pt idx="3">
                  <c:v>0.29704505311258317</c:v>
                </c:pt>
                <c:pt idx="4">
                  <c:v>0.77922111601850896</c:v>
                </c:pt>
              </c:numCache>
            </c:numRef>
          </c:val>
        </c:ser>
        <c:ser>
          <c:idx val="6"/>
          <c:order val="6"/>
          <c:tx>
            <c:strRef>
              <c:f>'PA Risk'!$S$221</c:f>
              <c:strCache>
                <c:ptCount val="1"/>
                <c:pt idx="0">
                  <c:v>Ilembe</c:v>
                </c:pt>
              </c:strCache>
            </c:strRef>
          </c:tx>
          <c:invertIfNegative val="0"/>
          <c:cat>
            <c:numRef>
              <c:f>'PA Risk'!$L$222:$L$226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 Risk'!$S$222:$S$226</c:f>
              <c:numCache>
                <c:formatCode>General</c:formatCode>
                <c:ptCount val="5"/>
                <c:pt idx="0">
                  <c:v>-0.19280195419127799</c:v>
                </c:pt>
                <c:pt idx="1">
                  <c:v>0.3142947918260961</c:v>
                </c:pt>
                <c:pt idx="2">
                  <c:v>0.15138030745037021</c:v>
                </c:pt>
                <c:pt idx="3">
                  <c:v>0.37284679059192477</c:v>
                </c:pt>
                <c:pt idx="4">
                  <c:v>0.79310367469523402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662720"/>
        <c:axId val="229664256"/>
      </c:barChart>
      <c:catAx>
        <c:axId val="229662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664256"/>
        <c:crosses val="autoZero"/>
        <c:auto val="1"/>
        <c:lblAlgn val="ctr"/>
        <c:lblOffset val="100"/>
        <c:noMultiLvlLbl val="0"/>
      </c:catAx>
      <c:valAx>
        <c:axId val="2296642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662720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9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5" Type="http://schemas.openxmlformats.org/officeDocument/2006/relationships/hyperlink" Target="#Intro!A1"/><Relationship Id="rId4" Type="http://schemas.openxmlformats.org/officeDocument/2006/relationships/chart" Target="../charts/chart20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8.xml"/><Relationship Id="rId3" Type="http://schemas.openxmlformats.org/officeDocument/2006/relationships/chart" Target="../charts/chart23.xml"/><Relationship Id="rId7" Type="http://schemas.openxmlformats.org/officeDocument/2006/relationships/chart" Target="../charts/chart27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6.xml"/><Relationship Id="rId5" Type="http://schemas.openxmlformats.org/officeDocument/2006/relationships/chart" Target="../charts/chart25.xml"/><Relationship Id="rId10" Type="http://schemas.openxmlformats.org/officeDocument/2006/relationships/hyperlink" Target="#Intro!A1"/><Relationship Id="rId4" Type="http://schemas.openxmlformats.org/officeDocument/2006/relationships/chart" Target="../charts/chart24.xml"/><Relationship Id="rId9" Type="http://schemas.openxmlformats.org/officeDocument/2006/relationships/chart" Target="../charts/chart29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2.xml"/><Relationship Id="rId2" Type="http://schemas.openxmlformats.org/officeDocument/2006/relationships/chart" Target="../charts/chart31.xml"/><Relationship Id="rId1" Type="http://schemas.openxmlformats.org/officeDocument/2006/relationships/chart" Target="../charts/chart3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Intr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4.xml"/><Relationship Id="rId1" Type="http://schemas.openxmlformats.org/officeDocument/2006/relationships/chart" Target="../charts/chart3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Intro!A1"/><Relationship Id="rId2" Type="http://schemas.openxmlformats.org/officeDocument/2006/relationships/chart" Target="../charts/chart36.xml"/><Relationship Id="rId1" Type="http://schemas.openxmlformats.org/officeDocument/2006/relationships/chart" Target="../charts/chart35.xml"/><Relationship Id="rId4" Type="http://schemas.openxmlformats.org/officeDocument/2006/relationships/chart" Target="../charts/chart37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Intro!A1"/><Relationship Id="rId2" Type="http://schemas.openxmlformats.org/officeDocument/2006/relationships/chart" Target="../charts/chart39.xml"/><Relationship Id="rId1" Type="http://schemas.openxmlformats.org/officeDocument/2006/relationships/chart" Target="../charts/chart38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2.xml"/><Relationship Id="rId2" Type="http://schemas.openxmlformats.org/officeDocument/2006/relationships/chart" Target="../charts/chart41.xml"/><Relationship Id="rId1" Type="http://schemas.openxmlformats.org/officeDocument/2006/relationships/chart" Target="../charts/chart40.xml"/><Relationship Id="rId6" Type="http://schemas.openxmlformats.org/officeDocument/2006/relationships/chart" Target="../charts/chart45.xml"/><Relationship Id="rId5" Type="http://schemas.openxmlformats.org/officeDocument/2006/relationships/chart" Target="../charts/chart44.xml"/><Relationship Id="rId4" Type="http://schemas.openxmlformats.org/officeDocument/2006/relationships/chart" Target="../charts/chart4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275167</xdr:colOff>
      <xdr:row>0</xdr:row>
      <xdr:rowOff>52917</xdr:rowOff>
    </xdr:from>
    <xdr:to>
      <xdr:col>12</xdr:col>
      <xdr:colOff>381000</xdr:colOff>
      <xdr:row>1</xdr:row>
      <xdr:rowOff>21167</xdr:rowOff>
    </xdr:to>
    <xdr:sp macro="" textlink="">
      <xdr:nvSpPr>
        <xdr:cNvPr id="2" name="Up Arrow 1"/>
        <xdr:cNvSpPr/>
      </xdr:nvSpPr>
      <xdr:spPr>
        <a:xfrm>
          <a:off x="9069917" y="52917"/>
          <a:ext cx="105833" cy="169333"/>
        </a:xfrm>
        <a:prstGeom prst="up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endParaRPr lang="en-ZA" sz="1100" b="1" cap="none" spc="0">
            <a:ln>
              <a:solidFill>
                <a:schemeClr val="tx1"/>
              </a:solidFill>
            </a:ln>
            <a:solidFill>
              <a:schemeClr val="accent3"/>
            </a:solidFill>
            <a:effectLst/>
          </a:endParaRPr>
        </a:p>
      </xdr:txBody>
    </xdr:sp>
    <xdr:clientData/>
  </xdr:twoCellAnchor>
  <xdr:twoCellAnchor>
    <xdr:from>
      <xdr:col>12</xdr:col>
      <xdr:colOff>201083</xdr:colOff>
      <xdr:row>1</xdr:row>
      <xdr:rowOff>74084</xdr:rowOff>
    </xdr:from>
    <xdr:to>
      <xdr:col>12</xdr:col>
      <xdr:colOff>444501</xdr:colOff>
      <xdr:row>2</xdr:row>
      <xdr:rowOff>0</xdr:rowOff>
    </xdr:to>
    <xdr:sp macro="" textlink="">
      <xdr:nvSpPr>
        <xdr:cNvPr id="3" name="Right Arrow 2"/>
        <xdr:cNvSpPr/>
      </xdr:nvSpPr>
      <xdr:spPr>
        <a:xfrm>
          <a:off x="8995833" y="306917"/>
          <a:ext cx="243418" cy="169333"/>
        </a:xfrm>
        <a:prstGeom prst="rightArrow">
          <a:avLst/>
        </a:prstGeom>
        <a:solidFill>
          <a:srgbClr val="FFC000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ZA" sz="1100"/>
        </a:p>
      </xdr:txBody>
    </xdr:sp>
    <xdr:clientData/>
  </xdr:twoCellAnchor>
  <xdr:twoCellAnchor>
    <xdr:from>
      <xdr:col>12</xdr:col>
      <xdr:colOff>275166</xdr:colOff>
      <xdr:row>2</xdr:row>
      <xdr:rowOff>10583</xdr:rowOff>
    </xdr:from>
    <xdr:to>
      <xdr:col>12</xdr:col>
      <xdr:colOff>384385</xdr:colOff>
      <xdr:row>2</xdr:row>
      <xdr:rowOff>211667</xdr:rowOff>
    </xdr:to>
    <xdr:sp macro="" textlink="">
      <xdr:nvSpPr>
        <xdr:cNvPr id="4" name="Down Arrow 3"/>
        <xdr:cNvSpPr/>
      </xdr:nvSpPr>
      <xdr:spPr>
        <a:xfrm flipH="1">
          <a:off x="9069916" y="486833"/>
          <a:ext cx="109219" cy="201084"/>
        </a:xfrm>
        <a:prstGeom prst="downArrow">
          <a:avLst/>
        </a:prstGeom>
        <a:solidFill>
          <a:srgbClr val="C00000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ZA" sz="1100"/>
        </a:p>
      </xdr:txBody>
    </xdr:sp>
    <xdr:clientData/>
  </xdr:twoCellAnchor>
  <xdr:twoCellAnchor editAs="oneCell">
    <xdr:from>
      <xdr:col>16</xdr:col>
      <xdr:colOff>317500</xdr:colOff>
      <xdr:row>0</xdr:row>
      <xdr:rowOff>62633</xdr:rowOff>
    </xdr:from>
    <xdr:to>
      <xdr:col>17</xdr:col>
      <xdr:colOff>550333</xdr:colOff>
      <xdr:row>2</xdr:row>
      <xdr:rowOff>192430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67583" y="62633"/>
          <a:ext cx="984250" cy="60604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116417</xdr:colOff>
      <xdr:row>0</xdr:row>
      <xdr:rowOff>31751</xdr:rowOff>
    </xdr:from>
    <xdr:to>
      <xdr:col>8</xdr:col>
      <xdr:colOff>857249</xdr:colOff>
      <xdr:row>2</xdr:row>
      <xdr:rowOff>210003</xdr:rowOff>
    </xdr:to>
    <xdr:pic>
      <xdr:nvPicPr>
        <xdr:cNvPr id="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4084" y="31751"/>
          <a:ext cx="740832" cy="65450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95250</xdr:colOff>
      <xdr:row>43</xdr:row>
      <xdr:rowOff>152400</xdr:rowOff>
    </xdr:from>
    <xdr:to>
      <xdr:col>10</xdr:col>
      <xdr:colOff>57150</xdr:colOff>
      <xdr:row>65</xdr:row>
      <xdr:rowOff>47625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495300</xdr:colOff>
      <xdr:row>59</xdr:row>
      <xdr:rowOff>152400</xdr:rowOff>
    </xdr:from>
    <xdr:to>
      <xdr:col>6</xdr:col>
      <xdr:colOff>390525</xdr:colOff>
      <xdr:row>61</xdr:row>
      <xdr:rowOff>76200</xdr:rowOff>
    </xdr:to>
    <xdr:sp macro="" textlink="">
      <xdr:nvSpPr>
        <xdr:cNvPr id="9" name="TextBox 8"/>
        <xdr:cNvSpPr txBox="1"/>
      </xdr:nvSpPr>
      <xdr:spPr>
        <a:xfrm>
          <a:off x="4076700" y="12820650"/>
          <a:ext cx="117157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ZA" sz="1100"/>
            <a:t>Decreasing</a:t>
          </a:r>
          <a:r>
            <a:rPr lang="en-ZA" sz="1100" baseline="0"/>
            <a:t> Risk</a:t>
          </a:r>
          <a:endParaRPr lang="en-ZA" sz="1100"/>
        </a:p>
      </xdr:txBody>
    </xdr:sp>
    <xdr:clientData/>
  </xdr:twoCellAnchor>
  <xdr:twoCellAnchor>
    <xdr:from>
      <xdr:col>0</xdr:col>
      <xdr:colOff>114299</xdr:colOff>
      <xdr:row>18</xdr:row>
      <xdr:rowOff>47624</xdr:rowOff>
    </xdr:from>
    <xdr:to>
      <xdr:col>10</xdr:col>
      <xdr:colOff>76200</xdr:colOff>
      <xdr:row>43</xdr:row>
      <xdr:rowOff>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0.77081</cdr:x>
      <cdr:y>0.06294</cdr:y>
    </cdr:from>
    <cdr:to>
      <cdr:x>0.90536</cdr:x>
      <cdr:y>0.13054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438900" y="257176"/>
          <a:ext cx="1123950" cy="2762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ZA" sz="1100"/>
            <a:t>Least Risk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0.13455</cdr:x>
      <cdr:y>0.0676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0" y="0"/>
          <a:ext cx="1123950" cy="2762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ZA" sz="1100"/>
            <a:t>Least Risk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0.13455</cdr:x>
      <cdr:y>0.0676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0" y="0"/>
          <a:ext cx="1123950" cy="2762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ZA" sz="1100"/>
            <a:t>Least Risk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0.13455</cdr:x>
      <cdr:y>0.0676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0" y="0"/>
          <a:ext cx="1123950" cy="2762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ZA" sz="1100"/>
            <a:t>Least Risk</a:t>
          </a:r>
        </a:p>
      </cdr:txBody>
    </cdr:sp>
  </cdr:relSizeAnchor>
  <cdr:relSizeAnchor xmlns:cdr="http://schemas.openxmlformats.org/drawingml/2006/chartDrawing">
    <cdr:from>
      <cdr:x>0.84036</cdr:x>
      <cdr:y>0.8345</cdr:y>
    </cdr:from>
    <cdr:to>
      <cdr:x>0.94527</cdr:x>
      <cdr:y>0.88811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7019925" y="3409950"/>
          <a:ext cx="876300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ZA" sz="1100"/>
            <a:t>Highest Risk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328</xdr:row>
      <xdr:rowOff>0</xdr:rowOff>
    </xdr:from>
    <xdr:to>
      <xdr:col>12</xdr:col>
      <xdr:colOff>390525</xdr:colOff>
      <xdr:row>348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561975</xdr:colOff>
      <xdr:row>349</xdr:row>
      <xdr:rowOff>123825</xdr:rowOff>
    </xdr:from>
    <xdr:to>
      <xdr:col>12</xdr:col>
      <xdr:colOff>371475</xdr:colOff>
      <xdr:row>369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332</xdr:row>
      <xdr:rowOff>1</xdr:rowOff>
    </xdr:from>
    <xdr:to>
      <xdr:col>12</xdr:col>
      <xdr:colOff>466725</xdr:colOff>
      <xdr:row>350</xdr:row>
      <xdr:rowOff>152401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638174</xdr:colOff>
      <xdr:row>352</xdr:row>
      <xdr:rowOff>9525</xdr:rowOff>
    </xdr:from>
    <xdr:to>
      <xdr:col>12</xdr:col>
      <xdr:colOff>476249</xdr:colOff>
      <xdr:row>369</xdr:row>
      <xdr:rowOff>152400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514351</xdr:colOff>
      <xdr:row>331</xdr:row>
      <xdr:rowOff>0</xdr:rowOff>
    </xdr:from>
    <xdr:to>
      <xdr:col>12</xdr:col>
      <xdr:colOff>352425</xdr:colOff>
      <xdr:row>350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514350</xdr:colOff>
      <xdr:row>351</xdr:row>
      <xdr:rowOff>9525</xdr:rowOff>
    </xdr:from>
    <xdr:to>
      <xdr:col>12</xdr:col>
      <xdr:colOff>361950</xdr:colOff>
      <xdr:row>368</xdr:row>
      <xdr:rowOff>152400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331</xdr:row>
      <xdr:rowOff>0</xdr:rowOff>
    </xdr:from>
    <xdr:to>
      <xdr:col>13</xdr:col>
      <xdr:colOff>0</xdr:colOff>
      <xdr:row>350</xdr:row>
      <xdr:rowOff>19050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590549</xdr:colOff>
      <xdr:row>351</xdr:row>
      <xdr:rowOff>9525</xdr:rowOff>
    </xdr:from>
    <xdr:to>
      <xdr:col>12</xdr:col>
      <xdr:colOff>847724</xdr:colOff>
      <xdr:row>368</xdr:row>
      <xdr:rowOff>152400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609599</xdr:colOff>
      <xdr:row>331</xdr:row>
      <xdr:rowOff>0</xdr:rowOff>
    </xdr:from>
    <xdr:to>
      <xdr:col>12</xdr:col>
      <xdr:colOff>847724</xdr:colOff>
      <xdr:row>350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600075</xdr:colOff>
      <xdr:row>350</xdr:row>
      <xdr:rowOff>161925</xdr:rowOff>
    </xdr:from>
    <xdr:to>
      <xdr:col>13</xdr:col>
      <xdr:colOff>0</xdr:colOff>
      <xdr:row>368</xdr:row>
      <xdr:rowOff>152400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514351</xdr:colOff>
      <xdr:row>331</xdr:row>
      <xdr:rowOff>0</xdr:rowOff>
    </xdr:from>
    <xdr:to>
      <xdr:col>12</xdr:col>
      <xdr:colOff>838200</xdr:colOff>
      <xdr:row>350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523875</xdr:colOff>
      <xdr:row>351</xdr:row>
      <xdr:rowOff>0</xdr:rowOff>
    </xdr:from>
    <xdr:to>
      <xdr:col>12</xdr:col>
      <xdr:colOff>838200</xdr:colOff>
      <xdr:row>369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326</xdr:row>
      <xdr:rowOff>0</xdr:rowOff>
    </xdr:from>
    <xdr:to>
      <xdr:col>13</xdr:col>
      <xdr:colOff>0</xdr:colOff>
      <xdr:row>345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561975</xdr:colOff>
      <xdr:row>346</xdr:row>
      <xdr:rowOff>0</xdr:rowOff>
    </xdr:from>
    <xdr:to>
      <xdr:col>13</xdr:col>
      <xdr:colOff>0</xdr:colOff>
      <xdr:row>363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104774</xdr:colOff>
      <xdr:row>0</xdr:row>
      <xdr:rowOff>133350</xdr:rowOff>
    </xdr:from>
    <xdr:to>
      <xdr:col>16</xdr:col>
      <xdr:colOff>419099</xdr:colOff>
      <xdr:row>15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133349</xdr:colOff>
      <xdr:row>20</xdr:row>
      <xdr:rowOff>133350</xdr:rowOff>
    </xdr:from>
    <xdr:to>
      <xdr:col>16</xdr:col>
      <xdr:colOff>447674</xdr:colOff>
      <xdr:row>35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104774</xdr:colOff>
      <xdr:row>40</xdr:row>
      <xdr:rowOff>133350</xdr:rowOff>
    </xdr:from>
    <xdr:to>
      <xdr:col>16</xdr:col>
      <xdr:colOff>419099</xdr:colOff>
      <xdr:row>55</xdr:row>
      <xdr:rowOff>161925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104774</xdr:colOff>
      <xdr:row>60</xdr:row>
      <xdr:rowOff>133350</xdr:rowOff>
    </xdr:from>
    <xdr:to>
      <xdr:col>16</xdr:col>
      <xdr:colOff>419099</xdr:colOff>
      <xdr:row>75</xdr:row>
      <xdr:rowOff>161925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0</xdr:colOff>
      <xdr:row>1</xdr:row>
      <xdr:rowOff>0</xdr:rowOff>
    </xdr:from>
    <xdr:to>
      <xdr:col>19</xdr:col>
      <xdr:colOff>523861</xdr:colOff>
      <xdr:row>4</xdr:row>
      <xdr:rowOff>133369</xdr:rowOff>
    </xdr:to>
    <xdr:sp macro="" textlink="">
      <xdr:nvSpPr>
        <xdr:cNvPr id="6" name="Left Arrow 5">
          <a:hlinkClick xmlns:r="http://schemas.openxmlformats.org/officeDocument/2006/relationships" r:id="rId5"/>
        </xdr:cNvPr>
        <xdr:cNvSpPr/>
      </xdr:nvSpPr>
      <xdr:spPr>
        <a:xfrm>
          <a:off x="12439650" y="409575"/>
          <a:ext cx="1133461" cy="704869"/>
        </a:xfrm>
        <a:prstGeom prst="lef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ZA" sz="1400"/>
            <a:t>Back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0</xdr:row>
      <xdr:rowOff>95250</xdr:rowOff>
    </xdr:from>
    <xdr:to>
      <xdr:col>18</xdr:col>
      <xdr:colOff>9525</xdr:colOff>
      <xdr:row>20</xdr:row>
      <xdr:rowOff>19050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21</xdr:row>
      <xdr:rowOff>9525</xdr:rowOff>
    </xdr:from>
    <xdr:to>
      <xdr:col>18</xdr:col>
      <xdr:colOff>0</xdr:colOff>
      <xdr:row>37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142875</xdr:colOff>
      <xdr:row>42</xdr:row>
      <xdr:rowOff>19050</xdr:rowOff>
    </xdr:from>
    <xdr:to>
      <xdr:col>18</xdr:col>
      <xdr:colOff>9525</xdr:colOff>
      <xdr:row>59</xdr:row>
      <xdr:rowOff>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123825</xdr:colOff>
      <xdr:row>63</xdr:row>
      <xdr:rowOff>19050</xdr:rowOff>
    </xdr:from>
    <xdr:to>
      <xdr:col>17</xdr:col>
      <xdr:colOff>600075</xdr:colOff>
      <xdr:row>80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114300</xdr:colOff>
      <xdr:row>84</xdr:row>
      <xdr:rowOff>38100</xdr:rowOff>
    </xdr:from>
    <xdr:to>
      <xdr:col>17</xdr:col>
      <xdr:colOff>590550</xdr:colOff>
      <xdr:row>104</xdr:row>
      <xdr:rowOff>19050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104775</xdr:colOff>
      <xdr:row>105</xdr:row>
      <xdr:rowOff>133350</xdr:rowOff>
    </xdr:from>
    <xdr:to>
      <xdr:col>17</xdr:col>
      <xdr:colOff>581025</xdr:colOff>
      <xdr:row>125</xdr:row>
      <xdr:rowOff>114300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133350</xdr:colOff>
      <xdr:row>126</xdr:row>
      <xdr:rowOff>161925</xdr:rowOff>
    </xdr:from>
    <xdr:to>
      <xdr:col>18</xdr:col>
      <xdr:colOff>0</xdr:colOff>
      <xdr:row>146</xdr:row>
      <xdr:rowOff>142875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133350</xdr:colOff>
      <xdr:row>148</xdr:row>
      <xdr:rowOff>9525</xdr:rowOff>
    </xdr:from>
    <xdr:to>
      <xdr:col>18</xdr:col>
      <xdr:colOff>0</xdr:colOff>
      <xdr:row>168</xdr:row>
      <xdr:rowOff>38100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133350</xdr:colOff>
      <xdr:row>168</xdr:row>
      <xdr:rowOff>238125</xdr:rowOff>
    </xdr:from>
    <xdr:to>
      <xdr:col>18</xdr:col>
      <xdr:colOff>0</xdr:colOff>
      <xdr:row>188</xdr:row>
      <xdr:rowOff>28575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38100</xdr:colOff>
      <xdr:row>1</xdr:row>
      <xdr:rowOff>104775</xdr:rowOff>
    </xdr:from>
    <xdr:to>
      <xdr:col>6</xdr:col>
      <xdr:colOff>1171575</xdr:colOff>
      <xdr:row>4</xdr:row>
      <xdr:rowOff>123825</xdr:rowOff>
    </xdr:to>
    <xdr:sp macro="" textlink="">
      <xdr:nvSpPr>
        <xdr:cNvPr id="11" name="Left Arrow 10">
          <a:hlinkClick xmlns:r="http://schemas.openxmlformats.org/officeDocument/2006/relationships" r:id="rId10"/>
        </xdr:cNvPr>
        <xdr:cNvSpPr/>
      </xdr:nvSpPr>
      <xdr:spPr>
        <a:xfrm>
          <a:off x="7772400" y="352425"/>
          <a:ext cx="1133475" cy="704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ZA" sz="1400"/>
            <a:t>Back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104774</xdr:colOff>
      <xdr:row>0</xdr:row>
      <xdr:rowOff>133350</xdr:rowOff>
    </xdr:from>
    <xdr:to>
      <xdr:col>19</xdr:col>
      <xdr:colOff>476250</xdr:colOff>
      <xdr:row>21</xdr:row>
      <xdr:rowOff>352425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104774</xdr:colOff>
      <xdr:row>23</xdr:row>
      <xdr:rowOff>19050</xdr:rowOff>
    </xdr:from>
    <xdr:to>
      <xdr:col>19</xdr:col>
      <xdr:colOff>533400</xdr:colOff>
      <xdr:row>44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104774</xdr:colOff>
      <xdr:row>46</xdr:row>
      <xdr:rowOff>19050</xdr:rowOff>
    </xdr:from>
    <xdr:to>
      <xdr:col>19</xdr:col>
      <xdr:colOff>542925</xdr:colOff>
      <xdr:row>67</xdr:row>
      <xdr:rowOff>161925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0.17077</cdr:x>
      <cdr:y>0.12556</cdr:y>
    </cdr:from>
    <cdr:to>
      <cdr:x>0.36617</cdr:x>
      <cdr:y>0.29148</cdr:y>
    </cdr:to>
    <cdr:sp macro="" textlink="">
      <cdr:nvSpPr>
        <cdr:cNvPr id="2" name="Left Arrow 1">
          <a:hlinkClick xmlns:a="http://schemas.openxmlformats.org/drawingml/2006/main" xmlns:r="http://schemas.openxmlformats.org/officeDocument/2006/relationships" r:id="rId1"/>
        </cdr:cNvPr>
        <cdr:cNvSpPr/>
      </cdr:nvSpPr>
      <cdr:spPr>
        <a:xfrm xmlns:a="http://schemas.openxmlformats.org/drawingml/2006/main">
          <a:off x="990600" y="533400"/>
          <a:ext cx="1133475" cy="704850"/>
        </a:xfrm>
        <a:prstGeom xmlns:a="http://schemas.openxmlformats.org/drawingml/2006/main" prst="leftArrow">
          <a:avLst/>
        </a:prstGeom>
        <a:solidFill xmlns:a="http://schemas.openxmlformats.org/drawingml/2006/main">
          <a:srgbClr val="4F81BD"/>
        </a:solidFill>
        <a:ln xmlns:a="http://schemas.openxmlformats.org/drawingml/2006/main" w="25400" cap="flat" cmpd="sng" algn="ctr">
          <a:solidFill>
            <a:srgbClr val="4F81BD">
              <a:shade val="50000"/>
            </a:srgbClr>
          </a:solidFill>
          <a:prstDash val="solid"/>
        </a:ln>
        <a:effectLst xmlns:a="http://schemas.openxmlformats.org/drawingml/2006/main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Back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306917</xdr:colOff>
      <xdr:row>219</xdr:row>
      <xdr:rowOff>95251</xdr:rowOff>
    </xdr:from>
    <xdr:to>
      <xdr:col>10</xdr:col>
      <xdr:colOff>338667</xdr:colOff>
      <xdr:row>243</xdr:row>
      <xdr:rowOff>21166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825501</xdr:colOff>
      <xdr:row>220</xdr:row>
      <xdr:rowOff>10582</xdr:rowOff>
    </xdr:from>
    <xdr:to>
      <xdr:col>19</xdr:col>
      <xdr:colOff>349251</xdr:colOff>
      <xdr:row>243</xdr:row>
      <xdr:rowOff>10582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209</xdr:row>
      <xdr:rowOff>66675</xdr:rowOff>
    </xdr:from>
    <xdr:to>
      <xdr:col>12</xdr:col>
      <xdr:colOff>35720</xdr:colOff>
      <xdr:row>237</xdr:row>
      <xdr:rowOff>23812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</xdr:colOff>
      <xdr:row>240</xdr:row>
      <xdr:rowOff>140491</xdr:rowOff>
    </xdr:from>
    <xdr:to>
      <xdr:col>10</xdr:col>
      <xdr:colOff>23812</xdr:colOff>
      <xdr:row>269</xdr:row>
      <xdr:rowOff>35719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245269</xdr:colOff>
      <xdr:row>0</xdr:row>
      <xdr:rowOff>176213</xdr:rowOff>
    </xdr:from>
    <xdr:to>
      <xdr:col>19</xdr:col>
      <xdr:colOff>159544</xdr:colOff>
      <xdr:row>148</xdr:row>
      <xdr:rowOff>73819</xdr:rowOff>
    </xdr:to>
    <xdr:sp macro="" textlink="">
      <xdr:nvSpPr>
        <xdr:cNvPr id="5" name="Left Arrow 4">
          <a:hlinkClick xmlns:r="http://schemas.openxmlformats.org/officeDocument/2006/relationships" r:id="rId3"/>
        </xdr:cNvPr>
        <xdr:cNvSpPr/>
      </xdr:nvSpPr>
      <xdr:spPr>
        <a:xfrm>
          <a:off x="14508957" y="176213"/>
          <a:ext cx="1128712" cy="76676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ZA" sz="1400"/>
            <a:t>Back</a:t>
          </a:r>
        </a:p>
      </xdr:txBody>
    </xdr:sp>
    <xdr:clientData/>
  </xdr:twoCellAnchor>
  <xdr:twoCellAnchor>
    <xdr:from>
      <xdr:col>15</xdr:col>
      <xdr:colOff>607218</xdr:colOff>
      <xdr:row>211</xdr:row>
      <xdr:rowOff>178594</xdr:rowOff>
    </xdr:from>
    <xdr:to>
      <xdr:col>28</xdr:col>
      <xdr:colOff>595314</xdr:colOff>
      <xdr:row>237</xdr:row>
      <xdr:rowOff>11906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21</xdr:row>
      <xdr:rowOff>9525</xdr:rowOff>
    </xdr:from>
    <xdr:to>
      <xdr:col>11</xdr:col>
      <xdr:colOff>533400</xdr:colOff>
      <xdr:row>43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44</xdr:row>
      <xdr:rowOff>133349</xdr:rowOff>
    </xdr:from>
    <xdr:to>
      <xdr:col>11</xdr:col>
      <xdr:colOff>514350</xdr:colOff>
      <xdr:row>68</xdr:row>
      <xdr:rowOff>152400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1</xdr:row>
      <xdr:rowOff>0</xdr:rowOff>
    </xdr:from>
    <xdr:to>
      <xdr:col>7</xdr:col>
      <xdr:colOff>523875</xdr:colOff>
      <xdr:row>4</xdr:row>
      <xdr:rowOff>104775</xdr:rowOff>
    </xdr:to>
    <xdr:sp macro="" textlink="">
      <xdr:nvSpPr>
        <xdr:cNvPr id="5" name="Left Arrow 4">
          <a:hlinkClick xmlns:r="http://schemas.openxmlformats.org/officeDocument/2006/relationships" r:id="rId3"/>
        </xdr:cNvPr>
        <xdr:cNvSpPr/>
      </xdr:nvSpPr>
      <xdr:spPr>
        <a:xfrm>
          <a:off x="5238750" y="200025"/>
          <a:ext cx="1133475" cy="704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ZA" sz="1400"/>
            <a:t>Back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158750</xdr:colOff>
      <xdr:row>168</xdr:row>
      <xdr:rowOff>128059</xdr:rowOff>
    </xdr:from>
    <xdr:to>
      <xdr:col>12</xdr:col>
      <xdr:colOff>432860</xdr:colOff>
      <xdr:row>190</xdr:row>
      <xdr:rowOff>23284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236010</xdr:colOff>
      <xdr:row>201</xdr:row>
      <xdr:rowOff>171449</xdr:rowOff>
    </xdr:from>
    <xdr:to>
      <xdr:col>7</xdr:col>
      <xdr:colOff>666751</xdr:colOff>
      <xdr:row>219</xdr:row>
      <xdr:rowOff>85724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0</xdr:colOff>
      <xdr:row>201</xdr:row>
      <xdr:rowOff>0</xdr:rowOff>
    </xdr:from>
    <xdr:to>
      <xdr:col>18</xdr:col>
      <xdr:colOff>552450</xdr:colOff>
      <xdr:row>219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0</xdr:colOff>
      <xdr:row>201</xdr:row>
      <xdr:rowOff>0</xdr:rowOff>
    </xdr:from>
    <xdr:to>
      <xdr:col>29</xdr:col>
      <xdr:colOff>55033</xdr:colOff>
      <xdr:row>219</xdr:row>
      <xdr:rowOff>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179917</xdr:colOff>
      <xdr:row>231</xdr:row>
      <xdr:rowOff>21168</xdr:rowOff>
    </xdr:from>
    <xdr:to>
      <xdr:col>7</xdr:col>
      <xdr:colOff>497418</xdr:colOff>
      <xdr:row>248</xdr:row>
      <xdr:rowOff>125943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539749</xdr:colOff>
      <xdr:row>227</xdr:row>
      <xdr:rowOff>84667</xdr:rowOff>
    </xdr:from>
    <xdr:to>
      <xdr:col>19</xdr:col>
      <xdr:colOff>63499</xdr:colOff>
      <xdr:row>242</xdr:row>
      <xdr:rowOff>158751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ser\AppData\Local\Temp\XPgrpwise\Treasury\Economic%20Reports%20on%20Local\Durban%20Economic%20DataBas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ser\AppData\Local\Temp\XPgrpwise\Treasury\Economic%20Reports%20on%20Local\PMB%20Economic%20Data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ser\AppData\Local\Temp\XPgrpwise\Treasury\Economic%20Reports%20on%20Local\RBay%20Economic%20Data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ser\AppData\Local\Temp\XPgrpwise\Treasury\Economic%20Reports%20on%20Local\Newcastle%20Economic%20DataBas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ser\AppData\Local\Temp\XPgrpwise\Treasury\Economic%20Reports%20on%20Local\Port%20Shepstone%20Economic%20DataB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PI"/>
      <sheetName val="Government"/>
      <sheetName val="Turnover,Wages"/>
      <sheetName val="Income Derived"/>
      <sheetName val="Vehicles"/>
      <sheetName val="Building Plans"/>
      <sheetName val="HousesP"/>
      <sheetName val="Number of Water Users"/>
      <sheetName val="Total Water Consumption"/>
      <sheetName val="Average Water Consumption"/>
      <sheetName val="Water Codes"/>
      <sheetName val="Indicators"/>
      <sheetName val="SocioEcon"/>
      <sheetName val="Land Use"/>
      <sheetName val="Economics"/>
      <sheetName val="InputOutput"/>
      <sheetName val="Y=A"/>
      <sheetName val="Cobb-Douglas"/>
    </sheetNames>
    <sheetDataSet>
      <sheetData sheetId="0" refreshError="1">
        <row r="91">
          <cell r="B91">
            <v>4891.666666666667</v>
          </cell>
        </row>
        <row r="92">
          <cell r="B92">
            <v>5227.416666666667</v>
          </cell>
        </row>
        <row r="93">
          <cell r="B93">
            <v>5369.0833333333339</v>
          </cell>
        </row>
        <row r="94">
          <cell r="B94">
            <v>4788.75</v>
          </cell>
        </row>
        <row r="95">
          <cell r="B95">
            <v>4548.916666666667</v>
          </cell>
        </row>
        <row r="96">
          <cell r="B96">
            <v>5137.75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">
          <cell r="B4">
            <v>2290.5100000000002</v>
          </cell>
        </row>
      </sheetData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Input"/>
      <sheetName val="EPI"/>
      <sheetName val="Government"/>
      <sheetName val="Turnover,Wages"/>
      <sheetName val="Income Derived"/>
      <sheetName val="Vehicles"/>
      <sheetName val="Building Plans"/>
      <sheetName val="Indicators"/>
      <sheetName val="SocioEcon"/>
      <sheetName val="Land Use"/>
      <sheetName val="Economics"/>
      <sheetName val="InputOutput"/>
      <sheetName val="Y=A"/>
      <sheetName val="Cobb-Douglas"/>
    </sheetNames>
    <sheetDataSet>
      <sheetData sheetId="0" refreshError="1">
        <row r="1">
          <cell r="C1" t="str">
            <v>Index of New Job Postings</v>
          </cell>
        </row>
        <row r="102">
          <cell r="B102">
            <v>1050.1666666666667</v>
          </cell>
        </row>
        <row r="103">
          <cell r="B103">
            <v>1288.9166666666667</v>
          </cell>
        </row>
        <row r="104">
          <cell r="B104">
            <v>1277.0833333333333</v>
          </cell>
        </row>
        <row r="105">
          <cell r="B105">
            <v>1100.8333333333333</v>
          </cell>
        </row>
        <row r="106">
          <cell r="B106">
            <v>1084.5833333333333</v>
          </cell>
        </row>
        <row r="107">
          <cell r="B107">
            <v>1154.9166666666667</v>
          </cell>
        </row>
        <row r="108">
          <cell r="B108">
            <v>1296.75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4">
          <cell r="B4">
            <v>635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PI"/>
      <sheetName val="Government"/>
      <sheetName val="Turnover,Wages"/>
      <sheetName val="Income Derived"/>
      <sheetName val="Vehicles"/>
      <sheetName val="Building Plans"/>
      <sheetName val="Indicators"/>
      <sheetName val="SocioEcon"/>
      <sheetName val="Demographics"/>
      <sheetName val="Land Use"/>
      <sheetName val="Economics"/>
      <sheetName val="InputOutput"/>
      <sheetName val="Y=A"/>
      <sheetName val="Cobb-Douglas"/>
    </sheetNames>
    <sheetDataSet>
      <sheetData sheetId="0" refreshError="1">
        <row r="91">
          <cell r="B91">
            <v>1075.5069444444443</v>
          </cell>
        </row>
        <row r="92">
          <cell r="B92">
            <v>1046</v>
          </cell>
        </row>
        <row r="93">
          <cell r="B93">
            <v>1104.5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4">
          <cell r="B4">
            <v>769</v>
          </cell>
        </row>
      </sheetData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SocioEcon"/>
      <sheetName val="Land Use"/>
      <sheetName val="Economics"/>
      <sheetName val="InputOutput"/>
      <sheetName val="Y=A"/>
      <sheetName val="Cobb-Douglas"/>
    </sheetNames>
    <sheetDataSet>
      <sheetData sheetId="0" refreshError="1">
        <row r="95">
          <cell r="B95">
            <v>507.55555555555554</v>
          </cell>
        </row>
        <row r="96">
          <cell r="B96">
            <v>447.66666666666669</v>
          </cell>
        </row>
        <row r="97">
          <cell r="B97">
            <v>397.16666666666669</v>
          </cell>
        </row>
      </sheetData>
      <sheetData sheetId="1" refreshError="1"/>
      <sheetData sheetId="2" refreshError="1">
        <row r="4">
          <cell r="B4">
            <v>1855.8467029999999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SocioEcon"/>
      <sheetName val="Land Use"/>
      <sheetName val="Economics"/>
      <sheetName val="InputOutput"/>
      <sheetName val="Y=A"/>
      <sheetName val="Cobb-Douglas"/>
    </sheetNames>
    <sheetDataSet>
      <sheetData sheetId="0" refreshError="1">
        <row r="95">
          <cell r="B95">
            <v>579</v>
          </cell>
        </row>
        <row r="96">
          <cell r="B96">
            <v>711.66666666666663</v>
          </cell>
        </row>
        <row r="97">
          <cell r="B97">
            <v>684</v>
          </cell>
        </row>
      </sheetData>
      <sheetData sheetId="1" refreshError="1"/>
      <sheetData sheetId="2" refreshError="1">
        <row r="4">
          <cell r="B4">
            <v>832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tabSelected="1" topLeftCell="C1" zoomScale="120" zoomScaleNormal="120" workbookViewId="0">
      <selection activeCell="C1" sqref="C1"/>
    </sheetView>
  </sheetViews>
  <sheetFormatPr defaultRowHeight="15" x14ac:dyDescent="0.25"/>
  <cols>
    <col min="1" max="1" width="24.28515625" customWidth="1"/>
    <col min="2" max="2" width="10.85546875" customWidth="1"/>
    <col min="3" max="3" width="9.42578125" customWidth="1"/>
    <col min="6" max="6" width="10" customWidth="1"/>
    <col min="7" max="7" width="9.28515625" customWidth="1"/>
    <col min="8" max="8" width="16.140625" customWidth="1"/>
    <col min="9" max="9" width="15.7109375" customWidth="1"/>
    <col min="10" max="10" width="11.85546875" customWidth="1"/>
    <col min="11" max="11" width="2.140625" customWidth="1"/>
    <col min="12" max="12" width="9" customWidth="1"/>
    <col min="13" max="13" width="8.28515625" customWidth="1"/>
    <col min="14" max="14" width="8.5703125" customWidth="1"/>
    <col min="15" max="15" width="8" customWidth="1"/>
    <col min="16" max="16" width="8.42578125" customWidth="1"/>
    <col min="17" max="17" width="11.28515625" customWidth="1"/>
    <col min="18" max="18" width="11.42578125" customWidth="1"/>
  </cols>
  <sheetData>
    <row r="1" spans="1:19" ht="18" customHeight="1" thickBot="1" x14ac:dyDescent="0.3">
      <c r="A1" s="299" t="s">
        <v>101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95" t="s">
        <v>138</v>
      </c>
      <c r="O1" s="295"/>
      <c r="P1" s="295"/>
      <c r="Q1" s="225"/>
      <c r="R1" s="226"/>
      <c r="S1" s="234"/>
    </row>
    <row r="2" spans="1:19" ht="18.75" customHeight="1" thickBot="1" x14ac:dyDescent="0.3">
      <c r="A2" s="300"/>
      <c r="B2" s="215"/>
      <c r="C2" s="302" t="s">
        <v>85</v>
      </c>
      <c r="D2" s="302"/>
      <c r="E2" s="302"/>
      <c r="F2" s="302"/>
      <c r="G2" s="215"/>
      <c r="H2" s="215"/>
      <c r="I2" s="215"/>
      <c r="J2" s="215"/>
      <c r="K2" s="215"/>
      <c r="L2" s="215"/>
      <c r="M2" s="215"/>
      <c r="N2" s="295" t="s">
        <v>139</v>
      </c>
      <c r="O2" s="295"/>
      <c r="P2" s="295"/>
      <c r="Q2" s="215"/>
      <c r="R2" s="228"/>
      <c r="S2" s="235"/>
    </row>
    <row r="3" spans="1:19" ht="17.25" customHeight="1" thickBot="1" x14ac:dyDescent="0.3">
      <c r="A3" s="300"/>
      <c r="B3" s="215"/>
      <c r="C3" s="302" t="s">
        <v>97</v>
      </c>
      <c r="D3" s="302"/>
      <c r="E3" s="302"/>
      <c r="F3" s="302"/>
      <c r="G3" s="215"/>
      <c r="H3" s="215"/>
      <c r="I3" s="215"/>
      <c r="J3" s="215"/>
      <c r="K3" s="215"/>
      <c r="L3" s="215"/>
      <c r="M3" s="215"/>
      <c r="N3" s="295" t="s">
        <v>140</v>
      </c>
      <c r="O3" s="295"/>
      <c r="P3" s="295"/>
      <c r="Q3" s="215"/>
      <c r="R3" s="228"/>
      <c r="S3" s="236"/>
    </row>
    <row r="4" spans="1:19" ht="29.25" customHeight="1" x14ac:dyDescent="0.25">
      <c r="A4" s="300"/>
      <c r="B4" s="215"/>
      <c r="C4" s="302" t="s">
        <v>100</v>
      </c>
      <c r="D4" s="302"/>
      <c r="E4" s="302"/>
      <c r="F4" s="302"/>
      <c r="G4" s="215"/>
      <c r="H4" s="296" t="s">
        <v>85</v>
      </c>
      <c r="I4" s="297"/>
      <c r="J4" s="298"/>
      <c r="K4" s="215"/>
      <c r="L4" s="218"/>
      <c r="M4" s="237" t="str">
        <f>'Risk Analysis'!B1</f>
        <v>KZN</v>
      </c>
      <c r="N4" s="237" t="str">
        <f>'Risk Analysis'!C1</f>
        <v>Durban</v>
      </c>
      <c r="O4" s="237" t="str">
        <f>'Risk Analysis'!D1</f>
        <v>PMB</v>
      </c>
      <c r="P4" s="237" t="str">
        <f>'Risk Analysis'!E1</f>
        <v>Rbay</v>
      </c>
      <c r="Q4" s="237" t="str">
        <f>'Risk Analysis'!F1</f>
        <v>Newcastle</v>
      </c>
      <c r="R4" s="237" t="str">
        <f>'Risk Analysis'!G1</f>
        <v>Port Shepstone</v>
      </c>
      <c r="S4" s="237" t="str">
        <f>'Risk Analysis'!H1</f>
        <v>Ilembe</v>
      </c>
    </row>
    <row r="5" spans="1:19" ht="17.25" customHeight="1" x14ac:dyDescent="0.25">
      <c r="A5" s="300"/>
      <c r="B5" s="215"/>
      <c r="C5" s="302" t="s">
        <v>98</v>
      </c>
      <c r="D5" s="302"/>
      <c r="E5" s="302"/>
      <c r="F5" s="302"/>
      <c r="G5" s="215"/>
      <c r="H5" s="238" t="s">
        <v>95</v>
      </c>
      <c r="I5" s="239" t="s">
        <v>94</v>
      </c>
      <c r="J5" s="240" t="s">
        <v>96</v>
      </c>
      <c r="K5" s="215"/>
      <c r="L5" s="219">
        <f>'Risk Analysis'!A170</f>
        <v>40909</v>
      </c>
      <c r="M5" s="220">
        <f>'Risk Analysis'!B170</f>
        <v>-0.36249621661805725</v>
      </c>
      <c r="N5" s="220">
        <f>'Risk Analysis'!C170</f>
        <v>-0.44933507644944487</v>
      </c>
      <c r="O5" s="220">
        <f>'Risk Analysis'!D170</f>
        <v>-0.31631907726017972</v>
      </c>
      <c r="P5" s="220">
        <f>'Risk Analysis'!E170</f>
        <v>-9.7209193503893759E-2</v>
      </c>
      <c r="Q5" s="220">
        <f>'Risk Analysis'!F170</f>
        <v>-0.45729285389431273</v>
      </c>
      <c r="R5" s="220">
        <f>'Risk Analysis'!G170</f>
        <v>-0.29518787101995769</v>
      </c>
      <c r="S5" s="220">
        <f>'Risk Analysis'!H170</f>
        <v>-0.49512398358567933</v>
      </c>
    </row>
    <row r="6" spans="1:19" ht="18.75" customHeight="1" thickBot="1" x14ac:dyDescent="0.3">
      <c r="A6" s="301"/>
      <c r="B6" s="215"/>
      <c r="C6" s="302" t="s">
        <v>99</v>
      </c>
      <c r="D6" s="302"/>
      <c r="E6" s="302"/>
      <c r="F6" s="302"/>
      <c r="G6" s="215"/>
      <c r="H6" s="221" t="s">
        <v>93</v>
      </c>
      <c r="I6" s="222">
        <f>0</f>
        <v>0</v>
      </c>
      <c r="J6" s="223" t="s">
        <v>92</v>
      </c>
      <c r="K6" s="215"/>
      <c r="L6" s="219">
        <f>'Risk Analysis'!A171</f>
        <v>40940</v>
      </c>
      <c r="M6" s="220">
        <f>'Risk Analysis'!B171</f>
        <v>-2.1957081501478086</v>
      </c>
      <c r="N6" s="220">
        <f>'Risk Analysis'!C171</f>
        <v>-2.1745339450450487</v>
      </c>
      <c r="O6" s="220">
        <f>'Risk Analysis'!D171</f>
        <v>-1.8315713168544512</v>
      </c>
      <c r="P6" s="220">
        <f>'Risk Analysis'!E171</f>
        <v>-2.7186511411162662</v>
      </c>
      <c r="Q6" s="220">
        <f>'Risk Analysis'!F171</f>
        <v>-2.1784785185299054</v>
      </c>
      <c r="R6" s="220">
        <f>'Risk Analysis'!G171</f>
        <v>-1.9740126808792675</v>
      </c>
      <c r="S6" s="220">
        <f>'Risk Analysis'!H171</f>
        <v>-2.5735452466315567</v>
      </c>
    </row>
    <row r="7" spans="1:19" ht="15.75" thickBot="1" x14ac:dyDescent="0.3">
      <c r="A7" s="227"/>
      <c r="B7" s="215"/>
      <c r="C7" s="215"/>
      <c r="D7" s="215"/>
      <c r="E7" s="215"/>
      <c r="F7" s="215"/>
      <c r="G7" s="215"/>
      <c r="H7" s="215"/>
      <c r="I7" s="215"/>
      <c r="J7" s="215"/>
      <c r="K7" s="215"/>
      <c r="L7" s="219">
        <f>'Risk Analysis'!A172</f>
        <v>40969</v>
      </c>
      <c r="M7" s="220">
        <f>'Risk Analysis'!B172</f>
        <v>0.55980726153355664</v>
      </c>
      <c r="N7" s="220">
        <f>'Risk Analysis'!C172</f>
        <v>0.57039462225081161</v>
      </c>
      <c r="O7" s="220">
        <f>'Risk Analysis'!D172</f>
        <v>0.57930797684454971</v>
      </c>
      <c r="P7" s="220">
        <f>'Risk Analysis'!E172</f>
        <v>0.39561053342805474</v>
      </c>
      <c r="Q7" s="220">
        <f>'Risk Analysis'!F172</f>
        <v>0.6562236992964231</v>
      </c>
      <c r="R7" s="220">
        <f>'Risk Analysis'!G172</f>
        <v>0.53904778648215401</v>
      </c>
      <c r="S7" s="220">
        <f>'Risk Analysis'!H172</f>
        <v>0.72239780855650171</v>
      </c>
    </row>
    <row r="8" spans="1:19" ht="66" customHeight="1" x14ac:dyDescent="0.25">
      <c r="A8" s="241" t="s">
        <v>134</v>
      </c>
      <c r="B8" s="182" t="s">
        <v>78</v>
      </c>
      <c r="C8" s="182" t="s">
        <v>79</v>
      </c>
      <c r="D8" s="182" t="s">
        <v>80</v>
      </c>
      <c r="E8" s="182" t="s">
        <v>81</v>
      </c>
      <c r="F8" s="182" t="s">
        <v>77</v>
      </c>
      <c r="G8" s="182" t="s">
        <v>82</v>
      </c>
      <c r="H8" s="182" t="s">
        <v>86</v>
      </c>
      <c r="I8" s="183" t="s">
        <v>83</v>
      </c>
      <c r="J8" s="214" t="s">
        <v>87</v>
      </c>
      <c r="K8" s="216"/>
      <c r="L8" s="219">
        <f>'Risk Analysis'!A173</f>
        <v>41000</v>
      </c>
      <c r="M8" s="220">
        <f>'Risk Analysis'!B173</f>
        <v>-7.3472862788068277E-2</v>
      </c>
      <c r="N8" s="220">
        <f>'Risk Analysis'!C173</f>
        <v>1.3451693140360691E-3</v>
      </c>
      <c r="O8" s="220">
        <f>'Risk Analysis'!D173</f>
        <v>-0.10880481800317682</v>
      </c>
      <c r="P8" s="220">
        <f>'Risk Analysis'!E173</f>
        <v>-0.12178109170386173</v>
      </c>
      <c r="Q8" s="220">
        <f>'Risk Analysis'!F173</f>
        <v>-0.1137131067649032</v>
      </c>
      <c r="R8" s="220">
        <f>'Risk Analysis'!G173</f>
        <v>-7.9150249373335313E-2</v>
      </c>
      <c r="S8" s="220">
        <f>'Risk Analysis'!H173</f>
        <v>-0.24553722524049762</v>
      </c>
    </row>
    <row r="9" spans="1:19" ht="30" x14ac:dyDescent="0.25">
      <c r="A9" s="229" t="s">
        <v>22</v>
      </c>
      <c r="B9" s="186">
        <v>0.2</v>
      </c>
      <c r="C9" s="186">
        <v>0.1</v>
      </c>
      <c r="D9" s="186">
        <v>0.05</v>
      </c>
      <c r="E9" s="186">
        <v>0.17</v>
      </c>
      <c r="F9" s="186">
        <v>0.3</v>
      </c>
      <c r="G9" s="186">
        <v>0</v>
      </c>
      <c r="H9" s="186">
        <v>0.1</v>
      </c>
      <c r="I9" s="187">
        <v>0.08</v>
      </c>
      <c r="J9" s="191">
        <f>SUM(B9:I9)</f>
        <v>1</v>
      </c>
      <c r="K9" s="217"/>
      <c r="L9" s="219">
        <f>'Risk Analysis'!A174</f>
        <v>41030</v>
      </c>
      <c r="M9" s="220">
        <f>'Risk Analysis'!B174</f>
        <v>3.4851137891857875</v>
      </c>
      <c r="N9" s="220">
        <f>'Risk Analysis'!C174</f>
        <v>3.6053848360760865</v>
      </c>
      <c r="O9" s="220">
        <f>'Risk Analysis'!D174</f>
        <v>3.0020847981430712</v>
      </c>
      <c r="P9" s="220">
        <f>'Risk Analysis'!E174</f>
        <v>4.1295912770367753</v>
      </c>
      <c r="Q9" s="220">
        <f>'Risk Analysis'!F174</f>
        <v>3.5773202805754813</v>
      </c>
      <c r="R9" s="220">
        <f>'Risk Analysis'!G174</f>
        <v>3.0993975171235411</v>
      </c>
      <c r="S9" s="220">
        <f>'Risk Analysis'!H174</f>
        <v>3.7031820898823966</v>
      </c>
    </row>
    <row r="10" spans="1:19" x14ac:dyDescent="0.25">
      <c r="A10" s="229" t="s">
        <v>23</v>
      </c>
      <c r="B10" s="186">
        <v>0.3</v>
      </c>
      <c r="C10" s="186">
        <v>0</v>
      </c>
      <c r="D10" s="186">
        <v>0</v>
      </c>
      <c r="E10" s="186">
        <v>0.1</v>
      </c>
      <c r="F10" s="186">
        <v>0</v>
      </c>
      <c r="G10" s="186">
        <v>0.4</v>
      </c>
      <c r="H10" s="186">
        <v>0</v>
      </c>
      <c r="I10" s="187">
        <v>0.2</v>
      </c>
      <c r="J10" s="191">
        <f t="shared" ref="J10:J17" si="0">SUM(B10:I10)</f>
        <v>1</v>
      </c>
      <c r="K10" s="217"/>
      <c r="L10" s="219">
        <f>'Risk Analysis'!A175</f>
        <v>41061</v>
      </c>
      <c r="M10" s="220">
        <f>'Risk Analysis'!B175</f>
        <v>0.71492429264503321</v>
      </c>
      <c r="N10" s="220">
        <f>'Risk Analysis'!C175</f>
        <v>0.77806531375860244</v>
      </c>
      <c r="O10" s="220">
        <f>'Risk Analysis'!D175</f>
        <v>0.68637778865853027</v>
      </c>
      <c r="P10" s="220">
        <f>'Risk Analysis'!E175</f>
        <v>0.54664334952713989</v>
      </c>
      <c r="Q10" s="220">
        <f>'Risk Analysis'!F175</f>
        <v>0.61090671410799458</v>
      </c>
      <c r="R10" s="220">
        <f>'Risk Analysis'!G175</f>
        <v>0.73035251628502385</v>
      </c>
      <c r="S10" s="220">
        <f>'Risk Analysis'!H175</f>
        <v>0.58570413464687776</v>
      </c>
    </row>
    <row r="11" spans="1:19" x14ac:dyDescent="0.25">
      <c r="A11" s="229" t="s">
        <v>3</v>
      </c>
      <c r="B11" s="186">
        <v>0.35</v>
      </c>
      <c r="C11" s="186">
        <v>0.2</v>
      </c>
      <c r="D11" s="186">
        <v>0.05</v>
      </c>
      <c r="E11" s="186">
        <v>0.1</v>
      </c>
      <c r="F11" s="186">
        <v>0</v>
      </c>
      <c r="G11" s="186">
        <v>0</v>
      </c>
      <c r="H11" s="186">
        <v>0.1</v>
      </c>
      <c r="I11" s="187">
        <v>0.2</v>
      </c>
      <c r="J11" s="191">
        <f t="shared" si="0"/>
        <v>1</v>
      </c>
      <c r="K11" s="217"/>
      <c r="L11" s="219">
        <f>'Risk Analysis'!A176</f>
        <v>41091</v>
      </c>
      <c r="M11" s="220">
        <f>'Risk Analysis'!B176</f>
        <v>-0.62857653688986803</v>
      </c>
      <c r="N11" s="220">
        <f>'Risk Analysis'!C176</f>
        <v>-0.81859460219947333</v>
      </c>
      <c r="O11" s="220">
        <f>'Risk Analysis'!D176</f>
        <v>-0.45228585135434474</v>
      </c>
      <c r="P11" s="220">
        <f>'Risk Analysis'!E176</f>
        <v>-0.61738923891244601</v>
      </c>
      <c r="Q11" s="220">
        <f>'Risk Analysis'!F176</f>
        <v>-0.60174916477336204</v>
      </c>
      <c r="R11" s="220">
        <f>'Risk Analysis'!G176</f>
        <v>-0.48820266402104906</v>
      </c>
      <c r="S11" s="220">
        <f>'Risk Analysis'!H176</f>
        <v>-0.37563286941162666</v>
      </c>
    </row>
    <row r="12" spans="1:19" x14ac:dyDescent="0.25">
      <c r="A12" s="229" t="s">
        <v>24</v>
      </c>
      <c r="B12" s="186">
        <v>0.1</v>
      </c>
      <c r="C12" s="186">
        <v>0.05</v>
      </c>
      <c r="D12" s="186">
        <v>0.05</v>
      </c>
      <c r="E12" s="186">
        <v>0.2</v>
      </c>
      <c r="F12" s="186">
        <v>0</v>
      </c>
      <c r="G12" s="186">
        <v>0</v>
      </c>
      <c r="H12" s="186">
        <v>0.1</v>
      </c>
      <c r="I12" s="187">
        <v>0.5</v>
      </c>
      <c r="J12" s="191">
        <f t="shared" si="0"/>
        <v>1</v>
      </c>
      <c r="K12" s="217"/>
      <c r="L12" s="219">
        <f>'Risk Analysis'!A177</f>
        <v>41122</v>
      </c>
      <c r="M12" s="220">
        <f>'Risk Analysis'!B177</f>
        <v>-0.13183842846612182</v>
      </c>
      <c r="N12" s="220">
        <f>'Risk Analysis'!C177</f>
        <v>-9.5639604756178151E-2</v>
      </c>
      <c r="O12" s="220">
        <f>'Risk Analysis'!D177</f>
        <v>-6.9109900850605407E-2</v>
      </c>
      <c r="P12" s="220">
        <f>'Risk Analysis'!E177</f>
        <v>8.0100025440076578E-2</v>
      </c>
      <c r="Q12" s="220">
        <f>'Risk Analysis'!F177</f>
        <v>9.251199752778741E-2</v>
      </c>
      <c r="R12" s="220">
        <f>'Risk Analysis'!G177</f>
        <v>-0.24461907621831178</v>
      </c>
      <c r="S12" s="220">
        <f>'Risk Analysis'!H177</f>
        <v>-0.26120080372927146</v>
      </c>
    </row>
    <row r="13" spans="1:19" x14ac:dyDescent="0.25">
      <c r="A13" s="229" t="s">
        <v>25</v>
      </c>
      <c r="B13" s="186">
        <v>0.1</v>
      </c>
      <c r="C13" s="186">
        <v>0.3</v>
      </c>
      <c r="D13" s="186">
        <v>0.1</v>
      </c>
      <c r="E13" s="186">
        <v>0.15</v>
      </c>
      <c r="F13" s="186">
        <v>0</v>
      </c>
      <c r="G13" s="186">
        <v>0</v>
      </c>
      <c r="H13" s="186">
        <v>0.3</v>
      </c>
      <c r="I13" s="187">
        <v>0.05</v>
      </c>
      <c r="J13" s="191">
        <f t="shared" si="0"/>
        <v>1</v>
      </c>
      <c r="K13" s="217"/>
      <c r="L13" s="219">
        <f>'Risk Analysis'!A178</f>
        <v>41153</v>
      </c>
      <c r="M13" s="220">
        <f>'Risk Analysis'!B178</f>
        <v>-0.21025661563140466</v>
      </c>
      <c r="N13" s="220">
        <f>'Risk Analysis'!C178</f>
        <v>-0.19496985606479439</v>
      </c>
      <c r="O13" s="220">
        <f>'Risk Analysis'!D178</f>
        <v>-0.15461660584280462</v>
      </c>
      <c r="P13" s="220">
        <f>'Risk Analysis'!E178</f>
        <v>-0.2504165356171455</v>
      </c>
      <c r="Q13" s="220">
        <f>'Risk Analysis'!F178</f>
        <v>-0.34114628499669114</v>
      </c>
      <c r="R13" s="220">
        <f>'Risk Analysis'!G178</f>
        <v>-0.11109369041745962</v>
      </c>
      <c r="S13" s="220">
        <f>'Risk Analysis'!H178</f>
        <v>-0.49141609541310449</v>
      </c>
    </row>
    <row r="14" spans="1:19" ht="30" x14ac:dyDescent="0.25">
      <c r="A14" s="229" t="s">
        <v>26</v>
      </c>
      <c r="B14" s="186">
        <v>0.1</v>
      </c>
      <c r="C14" s="186">
        <v>0.35</v>
      </c>
      <c r="D14" s="186">
        <v>0.2</v>
      </c>
      <c r="E14" s="186">
        <v>0.1</v>
      </c>
      <c r="F14" s="186">
        <v>0</v>
      </c>
      <c r="G14" s="186">
        <v>0</v>
      </c>
      <c r="H14" s="186">
        <v>0.25</v>
      </c>
      <c r="I14" s="187">
        <v>0</v>
      </c>
      <c r="J14" s="191">
        <f t="shared" si="0"/>
        <v>0.99999999999999989</v>
      </c>
      <c r="K14" s="217"/>
      <c r="L14" s="219">
        <f>'Risk Analysis'!A179</f>
        <v>41183</v>
      </c>
      <c r="M14" s="220">
        <f>'Risk Analysis'!B179</f>
        <v>1.455539096741536</v>
      </c>
      <c r="N14" s="220">
        <f>'Risk Analysis'!C179</f>
        <v>1.4406114629310161</v>
      </c>
      <c r="O14" s="220">
        <f>'Risk Analysis'!D179</f>
        <v>1.2743830037318156</v>
      </c>
      <c r="P14" s="220">
        <f>'Risk Analysis'!E179</f>
        <v>1.7513141391838329</v>
      </c>
      <c r="Q14" s="220">
        <f>'Risk Analysis'!F179</f>
        <v>1.5428518453514291</v>
      </c>
      <c r="R14" s="220">
        <f>'Risk Analysis'!G179</f>
        <v>1.3039346223213539</v>
      </c>
      <c r="S14" s="220">
        <f>'Risk Analysis'!H179</f>
        <v>1.7410188920095715</v>
      </c>
    </row>
    <row r="15" spans="1:19" ht="30" x14ac:dyDescent="0.25">
      <c r="A15" s="229" t="s">
        <v>27</v>
      </c>
      <c r="B15" s="186">
        <v>0.1</v>
      </c>
      <c r="C15" s="186">
        <v>0.2</v>
      </c>
      <c r="D15" s="186">
        <v>0.1</v>
      </c>
      <c r="E15" s="186">
        <v>0.3</v>
      </c>
      <c r="F15" s="186">
        <v>0</v>
      </c>
      <c r="G15" s="186">
        <v>0</v>
      </c>
      <c r="H15" s="186">
        <v>0.2</v>
      </c>
      <c r="I15" s="187">
        <v>0.1</v>
      </c>
      <c r="J15" s="191">
        <f t="shared" si="0"/>
        <v>0.99999999999999989</v>
      </c>
      <c r="K15" s="217"/>
      <c r="L15" s="219">
        <f>'Risk Analysis'!A180</f>
        <v>41214</v>
      </c>
      <c r="M15" s="220">
        <f>'Risk Analysis'!B180</f>
        <v>0.25115944957197206</v>
      </c>
      <c r="N15" s="220">
        <f>'Risk Analysis'!C180</f>
        <v>0.29470291466296794</v>
      </c>
      <c r="O15" s="220">
        <f>'Risk Analysis'!D180</f>
        <v>0.27398813722877852</v>
      </c>
      <c r="P15" s="220">
        <f>'Risk Analysis'!E180</f>
        <v>0.28665944960541884</v>
      </c>
      <c r="Q15" s="220">
        <f>'Risk Analysis'!F180</f>
        <v>0.3192727772255593</v>
      </c>
      <c r="R15" s="220">
        <f>'Risk Analysis'!G180</f>
        <v>0.21232448515191979</v>
      </c>
      <c r="S15" s="220">
        <f>'Risk Analysis'!H180</f>
        <v>0.12642762556053297</v>
      </c>
    </row>
    <row r="16" spans="1:19" ht="30" x14ac:dyDescent="0.25">
      <c r="A16" s="229" t="s">
        <v>28</v>
      </c>
      <c r="B16" s="186">
        <v>0.1</v>
      </c>
      <c r="C16" s="186">
        <v>0.35</v>
      </c>
      <c r="D16" s="186">
        <v>0.1</v>
      </c>
      <c r="E16" s="186">
        <v>0.1</v>
      </c>
      <c r="F16" s="186">
        <v>0</v>
      </c>
      <c r="G16" s="186">
        <v>0</v>
      </c>
      <c r="H16" s="186">
        <v>0.3</v>
      </c>
      <c r="I16" s="187">
        <v>0.05</v>
      </c>
      <c r="J16" s="191">
        <f t="shared" si="0"/>
        <v>1</v>
      </c>
      <c r="K16" s="217"/>
      <c r="L16" s="219">
        <f>'Risk Analysis'!A181</f>
        <v>41244</v>
      </c>
      <c r="M16" s="220">
        <f>'Risk Analysis'!B181</f>
        <v>-0.41413626095563644</v>
      </c>
      <c r="N16" s="220">
        <f>'Risk Analysis'!C181</f>
        <v>-0.33806494101910167</v>
      </c>
      <c r="O16" s="220">
        <f>'Risk Analysis'!D181</f>
        <v>-0.25322444308412123</v>
      </c>
      <c r="P16" s="220">
        <f>'Risk Analysis'!E181</f>
        <v>-0.94751172036102627</v>
      </c>
      <c r="Q16" s="220">
        <f>'Risk Analysis'!F181</f>
        <v>-0.46253513415582753</v>
      </c>
      <c r="R16" s="220">
        <f>'Risk Analysis'!G181</f>
        <v>-0.31079896548301567</v>
      </c>
      <c r="S16" s="220">
        <f>'Risk Analysis'!H181</f>
        <v>-0.61971063723970166</v>
      </c>
    </row>
    <row r="17" spans="1:19" ht="30.75" thickBot="1" x14ac:dyDescent="0.3">
      <c r="A17" s="230" t="s">
        <v>29</v>
      </c>
      <c r="B17" s="188">
        <v>0.1</v>
      </c>
      <c r="C17" s="188">
        <v>0.35</v>
      </c>
      <c r="D17" s="188">
        <v>0.2</v>
      </c>
      <c r="E17" s="188">
        <v>0</v>
      </c>
      <c r="F17" s="188">
        <v>0</v>
      </c>
      <c r="G17" s="188">
        <v>0</v>
      </c>
      <c r="H17" s="188">
        <v>0.3</v>
      </c>
      <c r="I17" s="189">
        <v>0.05</v>
      </c>
      <c r="J17" s="192">
        <f t="shared" si="0"/>
        <v>1</v>
      </c>
      <c r="K17" s="217"/>
      <c r="L17" s="219">
        <f>'Risk Analysis'!A182</f>
        <v>41275</v>
      </c>
      <c r="M17" s="220">
        <f>'Risk Analysis'!B182</f>
        <v>0.60209500857140419</v>
      </c>
      <c r="N17" s="220">
        <f>'Risk Analysis'!C182</f>
        <v>0.54383590398642401</v>
      </c>
      <c r="O17" s="220">
        <f>'Risk Analysis'!D182</f>
        <v>0.48712134645907323</v>
      </c>
      <c r="P17" s="220">
        <f>'Risk Analysis'!E182</f>
        <v>1.1060299658700727</v>
      </c>
      <c r="Q17" s="220">
        <f>'Risk Analysis'!F182</f>
        <v>0.78049041533003094</v>
      </c>
      <c r="R17" s="220">
        <f>'Risk Analysis'!G182</f>
        <v>0.4615461347864826</v>
      </c>
      <c r="S17" s="220">
        <f>'Risk Analysis'!H182</f>
        <v>0.83869324043486693</v>
      </c>
    </row>
    <row r="18" spans="1:19" x14ac:dyDescent="0.25">
      <c r="A18" s="231"/>
      <c r="B18" s="224"/>
      <c r="C18" s="224"/>
      <c r="D18" s="224"/>
      <c r="E18" s="224"/>
      <c r="F18" s="224"/>
      <c r="G18" s="224"/>
      <c r="H18" s="224"/>
      <c r="I18" s="224"/>
      <c r="J18" s="224"/>
      <c r="K18" s="224"/>
      <c r="L18" s="219">
        <f>'Risk Analysis'!A183</f>
        <v>41306</v>
      </c>
      <c r="M18" s="220">
        <f>'Risk Analysis'!B183</f>
        <v>-0.72416287969822901</v>
      </c>
      <c r="N18" s="220">
        <f>'Risk Analysis'!C183</f>
        <v>-0.60501806659056079</v>
      </c>
      <c r="O18" s="220">
        <f>'Risk Analysis'!D183</f>
        <v>-0.59485598824832986</v>
      </c>
      <c r="P18" s="220">
        <f>'Risk Analysis'!E183</f>
        <v>-1.3454416049722986</v>
      </c>
      <c r="Q18" s="220">
        <f>'Risk Analysis'!F183</f>
        <v>-0.82304782771319418</v>
      </c>
      <c r="R18" s="220">
        <f>'Risk Analysis'!G183</f>
        <v>-0.58485044205585557</v>
      </c>
      <c r="S18" s="220">
        <f>'Risk Analysis'!H183</f>
        <v>-1.0087646303080715</v>
      </c>
    </row>
    <row r="19" spans="1:19" ht="15.75" thickBot="1" x14ac:dyDescent="0.3">
      <c r="A19" s="232"/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19">
        <f>'Risk Analysis'!A184</f>
        <v>41334</v>
      </c>
      <c r="M19" s="220">
        <f>'Risk Analysis'!B184</f>
        <v>2.2420900685244392</v>
      </c>
      <c r="N19" s="220">
        <f>'Risk Analysis'!C184</f>
        <v>2.1931849270938524</v>
      </c>
      <c r="O19" s="220">
        <f>'Risk Analysis'!D184</f>
        <v>1.9989046251892202</v>
      </c>
      <c r="P19" s="220">
        <f>'Risk Analysis'!E184</f>
        <v>2.8638749623790538</v>
      </c>
      <c r="Q19" s="220">
        <f>'Risk Analysis'!F184</f>
        <v>2.3591978781066376</v>
      </c>
      <c r="R19" s="220">
        <f>'Risk Analysis'!G184</f>
        <v>1.9965941268277629</v>
      </c>
      <c r="S19" s="220">
        <f>'Risk Analysis'!H184</f>
        <v>2.55763540081242</v>
      </c>
    </row>
    <row r="20" spans="1:19" x14ac:dyDescent="0.25">
      <c r="L20" s="219">
        <f>'Risk Analysis'!A185</f>
        <v>41365</v>
      </c>
      <c r="M20" s="220">
        <f>'Risk Analysis'!B185</f>
        <v>-0.31584536038617805</v>
      </c>
      <c r="N20" s="220">
        <f>'Risk Analysis'!C185</f>
        <v>-0.1714637040024749</v>
      </c>
      <c r="O20" s="220">
        <f>'Risk Analysis'!D185</f>
        <v>-0.240180403054226</v>
      </c>
      <c r="P20" s="220">
        <f>'Risk Analysis'!E185</f>
        <v>-0.92995062348094504</v>
      </c>
      <c r="Q20" s="220">
        <f>'Risk Analysis'!F185</f>
        <v>-0.39436956124661238</v>
      </c>
      <c r="R20" s="220">
        <f>'Risk Analysis'!G185</f>
        <v>-0.2647318198919591</v>
      </c>
      <c r="S20" s="220">
        <f>'Risk Analysis'!H185</f>
        <v>-0.54534016313702949</v>
      </c>
    </row>
    <row r="21" spans="1:19" x14ac:dyDescent="0.25">
      <c r="L21" s="219">
        <f>'Risk Analysis'!A186</f>
        <v>41395</v>
      </c>
      <c r="M21" s="220">
        <f>'Risk Analysis'!B186</f>
        <v>2.289965261371687</v>
      </c>
      <c r="N21" s="220">
        <f>'Risk Analysis'!C186</f>
        <v>2.2536059659239998</v>
      </c>
      <c r="O21" s="220">
        <f>'Risk Analysis'!D186</f>
        <v>1.9855956653450784</v>
      </c>
      <c r="P21" s="220">
        <f>'Risk Analysis'!E186</f>
        <v>2.9300011901378222</v>
      </c>
      <c r="Q21" s="220">
        <f>'Risk Analysis'!F186</f>
        <v>2.4958815575159066</v>
      </c>
      <c r="R21" s="220">
        <f>'Risk Analysis'!G186</f>
        <v>2.0332268147438652</v>
      </c>
      <c r="S21" s="220">
        <f>'Risk Analysis'!H186</f>
        <v>2.760233096936604</v>
      </c>
    </row>
    <row r="22" spans="1:19" x14ac:dyDescent="0.25">
      <c r="L22" s="219">
        <f>'Risk Analysis'!A187</f>
        <v>41426</v>
      </c>
      <c r="M22" s="220">
        <f>'Risk Analysis'!B187</f>
        <v>-0.45845093015352478</v>
      </c>
      <c r="N22" s="220">
        <f>'Risk Analysis'!C187</f>
        <v>-0.32030363746757839</v>
      </c>
      <c r="O22" s="220">
        <f>'Risk Analysis'!D187</f>
        <v>-0.31156490113464475</v>
      </c>
      <c r="P22" s="220">
        <f>'Risk Analysis'!E187</f>
        <v>-1.2077605202409196</v>
      </c>
      <c r="Q22" s="220">
        <f>'Risk Analysis'!F187</f>
        <v>-0.37344653290835556</v>
      </c>
      <c r="R22" s="220">
        <f>'Risk Analysis'!G187</f>
        <v>-0.44926866237690616</v>
      </c>
      <c r="S22" s="220">
        <f>'Risk Analysis'!H187</f>
        <v>-0.51737618486160042</v>
      </c>
    </row>
    <row r="23" spans="1:19" x14ac:dyDescent="0.25">
      <c r="L23" s="219">
        <f>'Risk Analysis'!A188</f>
        <v>41456</v>
      </c>
      <c r="M23" s="220">
        <f>'Risk Analysis'!B188</f>
        <v>-0.18650697374803013</v>
      </c>
      <c r="N23" s="220">
        <f>'Risk Analysis'!C188</f>
        <v>-0.30050758790754722</v>
      </c>
      <c r="O23" s="220">
        <f>'Risk Analysis'!D188</f>
        <v>-0.243000476922965</v>
      </c>
      <c r="P23" s="220">
        <f>'Risk Analysis'!E188</f>
        <v>0.42988255499376432</v>
      </c>
      <c r="Q23" s="220">
        <f>'Risk Analysis'!F188</f>
        <v>-0.15176951380940237</v>
      </c>
      <c r="R23" s="220">
        <f>'Risk Analysis'!G188</f>
        <v>-0.26267541100273556</v>
      </c>
      <c r="S23" s="220">
        <f>'Risk Analysis'!H188</f>
        <v>-0.13048858384946782</v>
      </c>
    </row>
    <row r="24" spans="1:19" x14ac:dyDescent="0.25">
      <c r="L24" s="219">
        <f>'Risk Analysis'!A189</f>
        <v>41487</v>
      </c>
      <c r="M24" s="220">
        <f>'Risk Analysis'!B189</f>
        <v>0.15673779867301571</v>
      </c>
      <c r="N24" s="220">
        <f>'Risk Analysis'!C189</f>
        <v>4.6944097018712549E-2</v>
      </c>
      <c r="O24" s="220">
        <f>'Risk Analysis'!D189</f>
        <v>0.16064517430463005</v>
      </c>
      <c r="P24" s="220">
        <f>'Risk Analysis'!E189</f>
        <v>0.60232029372556761</v>
      </c>
      <c r="Q24" s="220">
        <f>'Risk Analysis'!F189</f>
        <v>0.3036189380158989</v>
      </c>
      <c r="R24" s="220">
        <f>'Risk Analysis'!G189</f>
        <v>0.14226190993413021</v>
      </c>
      <c r="S24" s="220">
        <f>'Risk Analysis'!H189</f>
        <v>0.31936895238057311</v>
      </c>
    </row>
    <row r="25" spans="1:19" x14ac:dyDescent="0.25">
      <c r="L25" s="219">
        <f>'Risk Analysis'!A190</f>
        <v>41518</v>
      </c>
      <c r="M25" s="220">
        <f>'Risk Analysis'!B190</f>
        <v>0.14547157950033618</v>
      </c>
      <c r="N25" s="220">
        <f>'Risk Analysis'!C190</f>
        <v>0.22198284803524107</v>
      </c>
      <c r="O25" s="220">
        <f>'Risk Analysis'!D190</f>
        <v>0.22580007644303224</v>
      </c>
      <c r="P25" s="220">
        <f>'Risk Analysis'!E190</f>
        <v>-0.44238434547119743</v>
      </c>
      <c r="Q25" s="220">
        <f>'Risk Analysis'!F190</f>
        <v>-1.2284421395163006E-3</v>
      </c>
      <c r="R25" s="220">
        <f>'Risk Analysis'!G190</f>
        <v>0.29226130660059274</v>
      </c>
      <c r="S25" s="220">
        <f>'Risk Analysis'!H190</f>
        <v>9.737444897038117E-3</v>
      </c>
    </row>
    <row r="26" spans="1:19" x14ac:dyDescent="0.25">
      <c r="L26" s="219">
        <f>'Risk Analysis'!A191</f>
        <v>41548</v>
      </c>
      <c r="M26" s="220">
        <f>'Risk Analysis'!B191</f>
        <v>0.20104552371692369</v>
      </c>
      <c r="N26" s="220">
        <f>'Risk Analysis'!C191</f>
        <v>0.13383719041208772</v>
      </c>
      <c r="O26" s="220">
        <f>'Risk Analysis'!D191</f>
        <v>0.20931214796724865</v>
      </c>
      <c r="P26" s="220">
        <f>'Risk Analysis'!E191</f>
        <v>0.20484867724161124</v>
      </c>
      <c r="Q26" s="220">
        <f>'Risk Analysis'!F191</f>
        <v>0.1589632679489443</v>
      </c>
      <c r="R26" s="220">
        <f>'Risk Analysis'!G191</f>
        <v>0.23748520994342368</v>
      </c>
      <c r="S26" s="220">
        <f>'Risk Analysis'!H191</f>
        <v>0.34377714168528267</v>
      </c>
    </row>
    <row r="27" spans="1:19" x14ac:dyDescent="0.25">
      <c r="L27" s="219">
        <f>'Risk Analysis'!A192</f>
        <v>41579</v>
      </c>
      <c r="M27" s="220">
        <f>'Risk Analysis'!B192</f>
        <v>-0.15479105016147238</v>
      </c>
      <c r="N27" s="220">
        <f>'Risk Analysis'!C192</f>
        <v>-5.6271540553241392E-2</v>
      </c>
      <c r="O27" s="220">
        <f>'Risk Analysis'!D192</f>
        <v>-7.071804404378082E-2</v>
      </c>
      <c r="P27" s="220">
        <f>'Risk Analysis'!E192</f>
        <v>-0.50651582608765133</v>
      </c>
      <c r="Q27" s="220">
        <f>'Risk Analysis'!F192</f>
        <v>-5.5389812158518369E-2</v>
      </c>
      <c r="R27" s="220">
        <f>'Risk Analysis'!G192</f>
        <v>-0.1591096202097407</v>
      </c>
      <c r="S27" s="220">
        <f>'Risk Analysis'!H192</f>
        <v>-0.25306089237665874</v>
      </c>
    </row>
    <row r="28" spans="1:19" x14ac:dyDescent="0.25">
      <c r="L28" s="219">
        <f>'Risk Analysis'!A193</f>
        <v>41609</v>
      </c>
      <c r="M28" s="220">
        <f>'Risk Analysis'!B193</f>
        <v>0.19895974973676822</v>
      </c>
      <c r="N28" s="220">
        <f>'Risk Analysis'!C193</f>
        <v>0.2882709815277183</v>
      </c>
      <c r="O28" s="220">
        <f>'Risk Analysis'!D193</f>
        <v>0.19476723669067653</v>
      </c>
      <c r="P28" s="220">
        <f>'Risk Analysis'!E193</f>
        <v>0.10865789430996035</v>
      </c>
      <c r="Q28" s="220">
        <f>'Risk Analysis'!F193</f>
        <v>0.28572920118804812</v>
      </c>
      <c r="R28" s="220">
        <f>'Risk Analysis'!G193</f>
        <v>0.12180109005193721</v>
      </c>
      <c r="S28" s="220">
        <f>'Risk Analysis'!H193</f>
        <v>9.9746664489140047E-2</v>
      </c>
    </row>
    <row r="29" spans="1:19" x14ac:dyDescent="0.25">
      <c r="L29" s="219">
        <f>'Risk Analysis'!A194</f>
        <v>41640</v>
      </c>
      <c r="M29" s="220">
        <f>'Risk Analysis'!B194</f>
        <v>1.9622276887613963</v>
      </c>
      <c r="N29" s="220">
        <f>'Risk Analysis'!C194</f>
        <v>1.9289095088290105</v>
      </c>
      <c r="O29" s="220">
        <f>'Risk Analysis'!D194</f>
        <v>1.6093514514292948</v>
      </c>
      <c r="P29" s="220">
        <f>'Risk Analysis'!E194</f>
        <v>2.9125206196953286</v>
      </c>
      <c r="Q29" s="220">
        <f>'Risk Analysis'!F194</f>
        <v>2.088629553053249</v>
      </c>
      <c r="R29" s="220">
        <f>'Risk Analysis'!G194</f>
        <v>1.6457089364723836</v>
      </c>
      <c r="S29" s="220">
        <f>'Risk Analysis'!H194</f>
        <v>2.2407852552372916</v>
      </c>
    </row>
    <row r="30" spans="1:19" x14ac:dyDescent="0.25">
      <c r="L30" s="219">
        <f>'Risk Analysis'!A195</f>
        <v>41671</v>
      </c>
      <c r="M30" s="220">
        <f>'Risk Analysis'!B195</f>
        <v>-0.90256913819185858</v>
      </c>
      <c r="N30" s="220">
        <f>'Risk Analysis'!C195</f>
        <v>-0.96646887791558611</v>
      </c>
      <c r="O30" s="220">
        <f>'Risk Analysis'!D195</f>
        <v>-0.69834918918839561</v>
      </c>
      <c r="P30" s="220">
        <f>'Risk Analysis'!E195</f>
        <v>-1.2621877049620633</v>
      </c>
      <c r="Q30" s="220">
        <f>'Risk Analysis'!F195</f>
        <v>-1.1047521928603123</v>
      </c>
      <c r="R30" s="220">
        <f>'Risk Analysis'!G195</f>
        <v>-0.59858550302957447</v>
      </c>
      <c r="S30" s="220">
        <f>'Risk Analysis'!H195</f>
        <v>-1.1030816543807231</v>
      </c>
    </row>
    <row r="31" spans="1:19" x14ac:dyDescent="0.25">
      <c r="L31" s="219">
        <f>'Risk Analysis'!A196</f>
        <v>41699</v>
      </c>
      <c r="M31" s="220">
        <f>'Risk Analysis'!B196</f>
        <v>0.76365936853480365</v>
      </c>
      <c r="N31" s="220">
        <f>'Risk Analysis'!C196</f>
        <v>0.72309782142418277</v>
      </c>
      <c r="O31" s="220">
        <f>'Risk Analysis'!D196</f>
        <v>0.76320408332844181</v>
      </c>
      <c r="P31" s="220">
        <f>'Risk Analysis'!E196</f>
        <v>0.72459004918388559</v>
      </c>
      <c r="Q31" s="220">
        <f>'Risk Analysis'!F196</f>
        <v>0.77688658518241505</v>
      </c>
      <c r="R31" s="220">
        <f>'Risk Analysis'!G196</f>
        <v>0.74162369603208866</v>
      </c>
      <c r="S31" s="220">
        <f>'Risk Analysis'!H196</f>
        <v>0.93961160421983969</v>
      </c>
    </row>
    <row r="32" spans="1:19" x14ac:dyDescent="0.25">
      <c r="L32" s="219">
        <f>'Risk Analysis'!A197</f>
        <v>41743</v>
      </c>
      <c r="M32" s="220">
        <f>'Risk Analysis'!B197</f>
        <v>-0.27933740779407812</v>
      </c>
      <c r="N32" s="220">
        <f>'Risk Analysis'!C197</f>
        <v>-0.28883333860202304</v>
      </c>
      <c r="O32" s="220">
        <f>'Risk Analysis'!D197</f>
        <v>-0.24285397838004069</v>
      </c>
      <c r="P32" s="220">
        <f>'Risk Analysis'!E197</f>
        <v>-0.3967441834966684</v>
      </c>
      <c r="Q32" s="220">
        <f>'Risk Analysis'!F197</f>
        <v>-0.31949584498269018</v>
      </c>
      <c r="R32" s="220">
        <f>'Risk Analysis'!G197</f>
        <v>-0.20781209512614557</v>
      </c>
      <c r="S32" s="220">
        <f>'Risk Analysis'!H197</f>
        <v>-0.29128514789309157</v>
      </c>
    </row>
    <row r="33" spans="12:19" x14ac:dyDescent="0.25">
      <c r="L33" s="219">
        <f>'Risk Analysis'!A198</f>
        <v>41773</v>
      </c>
      <c r="M33" s="220">
        <f>'Risk Analysis'!B198</f>
        <v>0.15830247579812748</v>
      </c>
      <c r="N33" s="220">
        <f>'Risk Analysis'!C198</f>
        <v>0.17667210462747993</v>
      </c>
      <c r="O33" s="220">
        <f>'Risk Analysis'!D198</f>
        <v>0.1882802632458378</v>
      </c>
      <c r="P33" s="220">
        <f>'Risk Analysis'!E198</f>
        <v>5.0952152295401537E-2</v>
      </c>
      <c r="Q33" s="220">
        <f>'Risk Analysis'!F198</f>
        <v>0.20151075988653508</v>
      </c>
      <c r="R33" s="220">
        <f>'Risk Analysis'!G198</f>
        <v>0.12260788746622502</v>
      </c>
      <c r="S33" s="220">
        <f>'Risk Analysis'!H198</f>
        <v>0.17649349622100949</v>
      </c>
    </row>
    <row r="34" spans="12:19" x14ac:dyDescent="0.25">
      <c r="L34" s="219">
        <f>'Risk Analysis'!A199</f>
        <v>41804</v>
      </c>
      <c r="M34" s="220">
        <f>'Risk Analysis'!B199</f>
        <v>-0.22582888470728033</v>
      </c>
      <c r="N34" s="220">
        <f>'Risk Analysis'!C199</f>
        <v>-0.26277079435525985</v>
      </c>
      <c r="O34" s="220">
        <f>'Risk Analysis'!D199</f>
        <v>-0.16774817999819858</v>
      </c>
      <c r="P34" s="220">
        <f>'Risk Analysis'!E199</f>
        <v>-0.11296431394662915</v>
      </c>
      <c r="Q34" s="220">
        <f>'Risk Analysis'!F199</f>
        <v>-0.19323632969803423</v>
      </c>
      <c r="R34" s="220">
        <f>'Risk Analysis'!G199</f>
        <v>-0.17666382554397062</v>
      </c>
      <c r="S34" s="220">
        <f>'Risk Analysis'!H199</f>
        <v>-0.27661358484696613</v>
      </c>
    </row>
    <row r="35" spans="12:19" x14ac:dyDescent="0.25">
      <c r="L35" s="219">
        <f>'Risk Analysis'!A200</f>
        <v>41834</v>
      </c>
      <c r="M35" s="220">
        <f>'Risk Analysis'!B200</f>
        <v>1.0190865462122456</v>
      </c>
      <c r="N35" s="220">
        <f>'Risk Analysis'!C200</f>
        <v>1.0316596838135461</v>
      </c>
      <c r="O35" s="220">
        <f>'Risk Analysis'!D200</f>
        <v>0.94236622216067745</v>
      </c>
      <c r="P35" s="220">
        <f>'Risk Analysis'!E200</f>
        <v>0.92107135008416707</v>
      </c>
      <c r="Q35" s="220">
        <f>'Risk Analysis'!F200</f>
        <v>0.90918298600555603</v>
      </c>
      <c r="R35" s="220">
        <f>'Risk Analysis'!G200</f>
        <v>1.0501784287100437</v>
      </c>
      <c r="S35" s="220">
        <f>'Risk Analysis'!H200</f>
        <v>1.070235016236482</v>
      </c>
    </row>
    <row r="36" spans="12:19" x14ac:dyDescent="0.25">
      <c r="L36" s="219">
        <f>'Risk Analysis'!A201</f>
        <v>41865</v>
      </c>
      <c r="M36" s="220">
        <f>'Risk Analysis'!B201</f>
        <v>0.24822898429478252</v>
      </c>
      <c r="N36" s="220">
        <f>'Risk Analysis'!C201</f>
        <v>0.3378041882947323</v>
      </c>
      <c r="O36" s="220">
        <f>'Risk Analysis'!D201</f>
        <v>0.2312145599301999</v>
      </c>
      <c r="P36" s="220">
        <f>'Risk Analysis'!E201</f>
        <v>0.11844238168195573</v>
      </c>
      <c r="Q36" s="220">
        <f>'Risk Analysis'!F201</f>
        <v>0.20057485518534388</v>
      </c>
      <c r="R36" s="220">
        <f>'Risk Analysis'!G201</f>
        <v>0.23953352968410657</v>
      </c>
      <c r="S36" s="220">
        <f>'Risk Analysis'!H201</f>
        <v>4.435349317355225E-2</v>
      </c>
    </row>
    <row r="37" spans="12:19" x14ac:dyDescent="0.25">
      <c r="L37" s="219">
        <f>'Risk Analysis'!A202</f>
        <v>41896</v>
      </c>
      <c r="M37" s="220">
        <f>'Risk Analysis'!B202</f>
        <v>1.3551970749112119</v>
      </c>
      <c r="N37" s="220">
        <f>'Risk Analysis'!C202</f>
        <v>1.4501851745162733</v>
      </c>
      <c r="O37" s="220">
        <f>'Risk Analysis'!D202</f>
        <v>1.193342577308026</v>
      </c>
      <c r="P37" s="220">
        <f>'Risk Analysis'!E202</f>
        <v>1.4356955683724966</v>
      </c>
      <c r="Q37" s="220">
        <f>'Risk Analysis'!F202</f>
        <v>1.4255524338149088</v>
      </c>
      <c r="R37" s="220">
        <f>'Risk Analysis'!G202</f>
        <v>1.2097462218233761</v>
      </c>
      <c r="S37" s="220">
        <f>'Risk Analysis'!H202</f>
        <v>1.4055842485557768</v>
      </c>
    </row>
    <row r="38" spans="12:19" x14ac:dyDescent="0.25">
      <c r="L38" s="219">
        <f>'Risk Analysis'!A203</f>
        <v>41926</v>
      </c>
      <c r="M38" s="220">
        <f>'Risk Analysis'!B203</f>
        <v>1.3279044819870003</v>
      </c>
      <c r="N38" s="220">
        <f>'Risk Analysis'!C203</f>
        <v>1.4178749832595288</v>
      </c>
      <c r="O38" s="220">
        <f>'Risk Analysis'!D203</f>
        <v>1.2026478028934009</v>
      </c>
      <c r="P38" s="220">
        <f>'Risk Analysis'!E203</f>
        <v>1.1827508670528997</v>
      </c>
      <c r="Q38" s="220">
        <f>'Risk Analysis'!F203</f>
        <v>1.1386828011748333</v>
      </c>
      <c r="R38" s="220">
        <f>'Risk Analysis'!G203</f>
        <v>1.2881625102104026</v>
      </c>
      <c r="S38" s="220">
        <f>'Risk Analysis'!H203</f>
        <v>1.1945710088802064</v>
      </c>
    </row>
    <row r="39" spans="12:19" x14ac:dyDescent="0.25">
      <c r="L39" s="219">
        <f>'Risk Analysis'!A204</f>
        <v>41957</v>
      </c>
      <c r="M39" s="220">
        <f>'Risk Analysis'!B204</f>
        <v>1.187012969472</v>
      </c>
      <c r="N39" s="220">
        <f>'Risk Analysis'!C204</f>
        <v>1.2853720113557894</v>
      </c>
      <c r="O39" s="220">
        <f>'Risk Analysis'!D204</f>
        <v>1.0362231144051608</v>
      </c>
      <c r="P39" s="220">
        <f>'Risk Analysis'!E204</f>
        <v>1.1263630865674785</v>
      </c>
      <c r="Q39" s="220">
        <f>'Risk Analysis'!F204</f>
        <v>1.0370021166632997</v>
      </c>
      <c r="R39" s="220">
        <f>'Risk Analysis'!G204</f>
        <v>1.1656036647533261</v>
      </c>
      <c r="S39" s="220">
        <f>'Risk Analysis'!H204</f>
        <v>1.0493034528675791</v>
      </c>
    </row>
    <row r="40" spans="12:19" x14ac:dyDescent="0.25">
      <c r="L40" s="219">
        <f>'Risk Analysis'!A205</f>
        <v>41987</v>
      </c>
      <c r="M40" s="220">
        <f>'Risk Analysis'!B205</f>
        <v>3.0580751014567777</v>
      </c>
      <c r="N40" s="220">
        <f>'Risk Analysis'!C205</f>
        <v>3.1902750747130364</v>
      </c>
      <c r="O40" s="220">
        <f>'Risk Analysis'!D205</f>
        <v>2.4828966777169241</v>
      </c>
      <c r="P40" s="220">
        <f>'Risk Analysis'!E205</f>
        <v>3.5339804533420489</v>
      </c>
      <c r="Q40" s="220">
        <f>'Risk Analysis'!F205</f>
        <v>2.7318251599266832</v>
      </c>
      <c r="R40" s="220">
        <f>'Risk Analysis'!G205</f>
        <v>2.8705499407698465</v>
      </c>
      <c r="S40" s="220">
        <f>'Risk Analysis'!H205</f>
        <v>3.0672869080718503</v>
      </c>
    </row>
  </sheetData>
  <mergeCells count="10">
    <mergeCell ref="N1:P1"/>
    <mergeCell ref="N2:P2"/>
    <mergeCell ref="N3:P3"/>
    <mergeCell ref="H4:J4"/>
    <mergeCell ref="A1:A6"/>
    <mergeCell ref="C2:F2"/>
    <mergeCell ref="C3:F3"/>
    <mergeCell ref="C4:F4"/>
    <mergeCell ref="C5:F5"/>
    <mergeCell ref="C6:F6"/>
  </mergeCells>
  <conditionalFormatting sqref="M6:S4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M5:S40">
    <cfRule type="iconSet" priority="1">
      <iconSet iconSet="3Arrows">
        <cfvo type="percent" val="0"/>
        <cfvo type="percent" val="33"/>
        <cfvo type="percent" val="67"/>
      </iconSet>
    </cfRule>
  </conditionalFormatting>
  <hyperlinks>
    <hyperlink ref="C2:F2" location="'Risk Analysis'!A1" display="Risk Index"/>
    <hyperlink ref="C3:F3" location="'Risk vs GDP'!A1" display="KZN GDP vs KZN Risk"/>
    <hyperlink ref="C4:F4" location="'Shift Share Analysis'!A1" display="KZN Shift Share Analysis"/>
    <hyperlink ref="C5:F5" location="'Comparitive Analysis'!A1" display="KZN Comparative Analysis"/>
    <hyperlink ref="C6:F6" location="'Sector Analysis'!A1" display="KZN Sector Analysis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C1" workbookViewId="0">
      <selection activeCell="E1" sqref="E1"/>
    </sheetView>
  </sheetViews>
  <sheetFormatPr defaultRowHeight="15" x14ac:dyDescent="0.25"/>
  <cols>
    <col min="1" max="1" width="43.85546875" bestFit="1" customWidth="1"/>
    <col min="2" max="2" width="36.28515625" style="175" customWidth="1"/>
    <col min="3" max="3" width="40.5703125" style="175" customWidth="1"/>
    <col min="4" max="6" width="21.5703125" style="175" customWidth="1"/>
    <col min="7" max="10" width="9.140625" style="175"/>
  </cols>
  <sheetData>
    <row r="1" spans="1:6" ht="24" thickBot="1" x14ac:dyDescent="0.4">
      <c r="A1" s="249" t="s">
        <v>132</v>
      </c>
      <c r="B1" s="248" t="s">
        <v>102</v>
      </c>
      <c r="C1" s="248" t="s">
        <v>104</v>
      </c>
      <c r="D1" s="248" t="s">
        <v>106</v>
      </c>
      <c r="E1" s="248" t="s">
        <v>107</v>
      </c>
      <c r="F1" s="248" t="s">
        <v>110</v>
      </c>
    </row>
    <row r="2" spans="1:6" ht="23.25" x14ac:dyDescent="0.35">
      <c r="A2" s="247" t="s">
        <v>123</v>
      </c>
      <c r="B2" s="248" t="s">
        <v>103</v>
      </c>
      <c r="C2" s="248" t="s">
        <v>105</v>
      </c>
      <c r="D2" s="248" t="s">
        <v>108</v>
      </c>
      <c r="E2" s="248" t="s">
        <v>109</v>
      </c>
      <c r="F2" s="248" t="s">
        <v>111</v>
      </c>
    </row>
    <row r="3" spans="1:6" ht="23.25" x14ac:dyDescent="0.35">
      <c r="A3" s="247" t="s">
        <v>121</v>
      </c>
      <c r="B3" s="248" t="s">
        <v>133</v>
      </c>
      <c r="C3" s="248" t="s">
        <v>115</v>
      </c>
      <c r="D3" s="248" t="s">
        <v>112</v>
      </c>
      <c r="E3" s="248" t="s">
        <v>113</v>
      </c>
      <c r="F3" s="248" t="s">
        <v>111</v>
      </c>
    </row>
    <row r="4" spans="1:6" ht="23.25" x14ac:dyDescent="0.35">
      <c r="A4" s="247" t="s">
        <v>122</v>
      </c>
      <c r="B4" s="248" t="s">
        <v>114</v>
      </c>
      <c r="C4" s="248" t="s">
        <v>115</v>
      </c>
      <c r="D4" s="248" t="s">
        <v>112</v>
      </c>
      <c r="E4" s="248" t="s">
        <v>113</v>
      </c>
      <c r="F4" s="248" t="s">
        <v>116</v>
      </c>
    </row>
    <row r="5" spans="1:6" ht="23.25" x14ac:dyDescent="0.35">
      <c r="A5" s="247" t="s">
        <v>120</v>
      </c>
      <c r="B5" s="248" t="s">
        <v>117</v>
      </c>
      <c r="C5" s="248" t="s">
        <v>115</v>
      </c>
      <c r="D5" s="248" t="s">
        <v>112</v>
      </c>
      <c r="E5" s="248" t="s">
        <v>113</v>
      </c>
      <c r="F5" s="248" t="s">
        <v>111</v>
      </c>
    </row>
    <row r="6" spans="1:6" ht="23.25" x14ac:dyDescent="0.35">
      <c r="A6" s="247" t="s">
        <v>118</v>
      </c>
      <c r="B6" s="248" t="s">
        <v>119</v>
      </c>
      <c r="C6" s="248" t="s">
        <v>115</v>
      </c>
      <c r="D6" s="248" t="s">
        <v>113</v>
      </c>
      <c r="E6" s="248" t="s">
        <v>112</v>
      </c>
      <c r="F6" s="248" t="s">
        <v>131</v>
      </c>
    </row>
    <row r="7" spans="1:6" ht="23.25" x14ac:dyDescent="0.35">
      <c r="A7" s="247" t="s">
        <v>125</v>
      </c>
      <c r="B7" s="248" t="s">
        <v>124</v>
      </c>
      <c r="C7" s="248" t="s">
        <v>115</v>
      </c>
      <c r="D7" s="248" t="s">
        <v>113</v>
      </c>
      <c r="E7" s="248" t="s">
        <v>112</v>
      </c>
      <c r="F7" s="248" t="s">
        <v>111</v>
      </c>
    </row>
    <row r="8" spans="1:6" ht="23.25" x14ac:dyDescent="0.35">
      <c r="A8" s="247" t="s">
        <v>126</v>
      </c>
      <c r="B8" s="248" t="s">
        <v>127</v>
      </c>
      <c r="C8" s="248" t="s">
        <v>115</v>
      </c>
      <c r="D8" s="248" t="s">
        <v>113</v>
      </c>
      <c r="E8" s="248" t="s">
        <v>112</v>
      </c>
      <c r="F8" s="248" t="s">
        <v>128</v>
      </c>
    </row>
    <row r="9" spans="1:6" ht="23.25" x14ac:dyDescent="0.35">
      <c r="A9" s="247" t="s">
        <v>129</v>
      </c>
      <c r="B9" s="248" t="s">
        <v>130</v>
      </c>
      <c r="C9" s="248" t="s">
        <v>115</v>
      </c>
      <c r="D9" s="248" t="s">
        <v>113</v>
      </c>
      <c r="E9" s="248" t="s">
        <v>112</v>
      </c>
      <c r="F9" s="248" t="s">
        <v>116</v>
      </c>
    </row>
    <row r="10" spans="1:6" ht="23.25" x14ac:dyDescent="0.35">
      <c r="A10" s="247"/>
      <c r="B10" s="248"/>
      <c r="C10" s="248"/>
      <c r="D10" s="248"/>
      <c r="E10" s="248"/>
      <c r="F10" s="248"/>
    </row>
    <row r="11" spans="1:6" ht="24" thickBot="1" x14ac:dyDescent="0.4">
      <c r="A11" s="247"/>
      <c r="B11" s="248"/>
      <c r="C11" s="248"/>
      <c r="D11" s="248"/>
      <c r="E11" s="248"/>
      <c r="F11" s="248"/>
    </row>
    <row r="12" spans="1:6" ht="24" thickBot="1" x14ac:dyDescent="0.4">
      <c r="A12" s="249" t="s">
        <v>141</v>
      </c>
      <c r="B12" s="248"/>
      <c r="C12" s="248"/>
      <c r="D12" s="248"/>
      <c r="E12" s="248"/>
      <c r="F12" s="248"/>
    </row>
    <row r="13" spans="1:6" ht="23.25" x14ac:dyDescent="0.35">
      <c r="A13" s="247"/>
      <c r="B13" s="248"/>
      <c r="C13" s="248"/>
      <c r="D13" s="248"/>
      <c r="E13" s="248"/>
      <c r="F13" s="248"/>
    </row>
    <row r="14" spans="1:6" ht="23.25" x14ac:dyDescent="0.35">
      <c r="A14" s="250" t="s">
        <v>135</v>
      </c>
      <c r="B14" s="251" t="s">
        <v>138</v>
      </c>
      <c r="C14" s="248"/>
      <c r="D14" s="248"/>
      <c r="E14" s="248"/>
      <c r="F14" s="248"/>
    </row>
    <row r="15" spans="1:6" ht="23.25" x14ac:dyDescent="0.35">
      <c r="A15" s="250" t="s">
        <v>136</v>
      </c>
      <c r="B15" s="251" t="s">
        <v>139</v>
      </c>
      <c r="C15" s="248"/>
      <c r="D15" s="248"/>
      <c r="E15" s="248"/>
      <c r="F15" s="248"/>
    </row>
    <row r="16" spans="1:6" ht="23.25" x14ac:dyDescent="0.35">
      <c r="A16" s="250" t="s">
        <v>137</v>
      </c>
      <c r="B16" s="251" t="s">
        <v>140</v>
      </c>
      <c r="C16" s="248"/>
      <c r="D16" s="248"/>
      <c r="E16" s="248"/>
      <c r="F16" s="24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6"/>
  <sheetViews>
    <sheetView workbookViewId="0"/>
  </sheetViews>
  <sheetFormatPr defaultRowHeight="12.75" x14ac:dyDescent="0.2"/>
  <cols>
    <col min="1" max="1" width="29.5703125" style="1" customWidth="1"/>
    <col min="2" max="2" width="14.140625" style="1" bestFit="1" customWidth="1"/>
    <col min="3" max="3" width="11.85546875" style="1" customWidth="1"/>
    <col min="4" max="4" width="12" style="1" bestFit="1" customWidth="1"/>
    <col min="5" max="5" width="12.7109375" style="1" bestFit="1" customWidth="1"/>
    <col min="6" max="6" width="11.42578125" style="1" bestFit="1" customWidth="1"/>
    <col min="7" max="7" width="11.7109375" style="1" bestFit="1" customWidth="1"/>
    <col min="8" max="8" width="12" style="1" customWidth="1"/>
    <col min="9" max="9" width="15.42578125" style="1" bestFit="1" customWidth="1"/>
    <col min="10" max="10" width="12" style="1" customWidth="1"/>
    <col min="11" max="11" width="12.7109375" style="1" bestFit="1" customWidth="1"/>
    <col min="12" max="12" width="12.42578125" style="1" customWidth="1"/>
    <col min="13" max="13" width="12.7109375" style="1" bestFit="1" customWidth="1"/>
    <col min="14" max="14" width="11.42578125" style="1" bestFit="1" customWidth="1"/>
    <col min="15" max="15" width="12.5703125" style="1" customWidth="1"/>
    <col min="16" max="16" width="11.42578125" style="1" bestFit="1" customWidth="1"/>
    <col min="17" max="17" width="12.7109375" style="1" bestFit="1" customWidth="1"/>
    <col min="18" max="18" width="11.42578125" style="1" bestFit="1" customWidth="1"/>
    <col min="19" max="20" width="13.7109375" style="1" customWidth="1"/>
    <col min="21" max="21" width="12.140625" style="1" customWidth="1"/>
    <col min="22" max="22" width="13.85546875" style="1" bestFit="1" customWidth="1"/>
    <col min="23" max="23" width="11.140625" style="1" bestFit="1" customWidth="1"/>
    <col min="24" max="26" width="12.85546875" style="1" customWidth="1"/>
    <col min="27" max="27" width="9.140625" style="1"/>
    <col min="28" max="28" width="14.28515625" style="1" customWidth="1"/>
    <col min="29" max="29" width="15.85546875" style="1" customWidth="1"/>
    <col min="30" max="30" width="12.28515625" style="1" customWidth="1"/>
    <col min="31" max="31" width="13.5703125" style="1" customWidth="1"/>
    <col min="32" max="256" width="9.140625" style="1"/>
    <col min="257" max="257" width="18.28515625" style="1" customWidth="1"/>
    <col min="258" max="258" width="14.140625" style="1" bestFit="1" customWidth="1"/>
    <col min="259" max="259" width="11.85546875" style="1" customWidth="1"/>
    <col min="260" max="260" width="12" style="1" bestFit="1" customWidth="1"/>
    <col min="261" max="261" width="12.7109375" style="1" bestFit="1" customWidth="1"/>
    <col min="262" max="262" width="11.42578125" style="1" bestFit="1" customWidth="1"/>
    <col min="263" max="263" width="11.7109375" style="1" bestFit="1" customWidth="1"/>
    <col min="264" max="264" width="12" style="1" customWidth="1"/>
    <col min="265" max="265" width="15.42578125" style="1" bestFit="1" customWidth="1"/>
    <col min="266" max="266" width="12" style="1" customWidth="1"/>
    <col min="267" max="267" width="12.7109375" style="1" bestFit="1" customWidth="1"/>
    <col min="268" max="268" width="12.42578125" style="1" customWidth="1"/>
    <col min="269" max="269" width="12.7109375" style="1" bestFit="1" customWidth="1"/>
    <col min="270" max="270" width="11.42578125" style="1" bestFit="1" customWidth="1"/>
    <col min="271" max="271" width="12.5703125" style="1" customWidth="1"/>
    <col min="272" max="272" width="11.42578125" style="1" bestFit="1" customWidth="1"/>
    <col min="273" max="273" width="12.7109375" style="1" bestFit="1" customWidth="1"/>
    <col min="274" max="274" width="11.42578125" style="1" bestFit="1" customWidth="1"/>
    <col min="275" max="275" width="13.7109375" style="1" customWidth="1"/>
    <col min="276" max="276" width="10.5703125" style="1" customWidth="1"/>
    <col min="277" max="277" width="12.140625" style="1" customWidth="1"/>
    <col min="278" max="278" width="13.85546875" style="1" bestFit="1" customWidth="1"/>
    <col min="279" max="279" width="11.140625" style="1" bestFit="1" customWidth="1"/>
    <col min="280" max="282" width="12.85546875" style="1" customWidth="1"/>
    <col min="283" max="283" width="9.140625" style="1"/>
    <col min="284" max="284" width="14.28515625" style="1" customWidth="1"/>
    <col min="285" max="285" width="15.85546875" style="1" customWidth="1"/>
    <col min="286" max="286" width="12.28515625" style="1" customWidth="1"/>
    <col min="287" max="287" width="13.5703125" style="1" customWidth="1"/>
    <col min="288" max="512" width="9.140625" style="1"/>
    <col min="513" max="513" width="18.28515625" style="1" customWidth="1"/>
    <col min="514" max="514" width="14.140625" style="1" bestFit="1" customWidth="1"/>
    <col min="515" max="515" width="11.85546875" style="1" customWidth="1"/>
    <col min="516" max="516" width="12" style="1" bestFit="1" customWidth="1"/>
    <col min="517" max="517" width="12.7109375" style="1" bestFit="1" customWidth="1"/>
    <col min="518" max="518" width="11.42578125" style="1" bestFit="1" customWidth="1"/>
    <col min="519" max="519" width="11.7109375" style="1" bestFit="1" customWidth="1"/>
    <col min="520" max="520" width="12" style="1" customWidth="1"/>
    <col min="521" max="521" width="15.42578125" style="1" bestFit="1" customWidth="1"/>
    <col min="522" max="522" width="12" style="1" customWidth="1"/>
    <col min="523" max="523" width="12.7109375" style="1" bestFit="1" customWidth="1"/>
    <col min="524" max="524" width="12.42578125" style="1" customWidth="1"/>
    <col min="525" max="525" width="12.7109375" style="1" bestFit="1" customWidth="1"/>
    <col min="526" max="526" width="11.42578125" style="1" bestFit="1" customWidth="1"/>
    <col min="527" max="527" width="12.5703125" style="1" customWidth="1"/>
    <col min="528" max="528" width="11.42578125" style="1" bestFit="1" customWidth="1"/>
    <col min="529" max="529" width="12.7109375" style="1" bestFit="1" customWidth="1"/>
    <col min="530" max="530" width="11.42578125" style="1" bestFit="1" customWidth="1"/>
    <col min="531" max="531" width="13.7109375" style="1" customWidth="1"/>
    <col min="532" max="532" width="10.5703125" style="1" customWidth="1"/>
    <col min="533" max="533" width="12.140625" style="1" customWidth="1"/>
    <col min="534" max="534" width="13.85546875" style="1" bestFit="1" customWidth="1"/>
    <col min="535" max="535" width="11.140625" style="1" bestFit="1" customWidth="1"/>
    <col min="536" max="538" width="12.85546875" style="1" customWidth="1"/>
    <col min="539" max="539" width="9.140625" style="1"/>
    <col min="540" max="540" width="14.28515625" style="1" customWidth="1"/>
    <col min="541" max="541" width="15.85546875" style="1" customWidth="1"/>
    <col min="542" max="542" width="12.28515625" style="1" customWidth="1"/>
    <col min="543" max="543" width="13.5703125" style="1" customWidth="1"/>
    <col min="544" max="768" width="9.140625" style="1"/>
    <col min="769" max="769" width="18.28515625" style="1" customWidth="1"/>
    <col min="770" max="770" width="14.140625" style="1" bestFit="1" customWidth="1"/>
    <col min="771" max="771" width="11.85546875" style="1" customWidth="1"/>
    <col min="772" max="772" width="12" style="1" bestFit="1" customWidth="1"/>
    <col min="773" max="773" width="12.7109375" style="1" bestFit="1" customWidth="1"/>
    <col min="774" max="774" width="11.42578125" style="1" bestFit="1" customWidth="1"/>
    <col min="775" max="775" width="11.7109375" style="1" bestFit="1" customWidth="1"/>
    <col min="776" max="776" width="12" style="1" customWidth="1"/>
    <col min="777" max="777" width="15.42578125" style="1" bestFit="1" customWidth="1"/>
    <col min="778" max="778" width="12" style="1" customWidth="1"/>
    <col min="779" max="779" width="12.7109375" style="1" bestFit="1" customWidth="1"/>
    <col min="780" max="780" width="12.42578125" style="1" customWidth="1"/>
    <col min="781" max="781" width="12.7109375" style="1" bestFit="1" customWidth="1"/>
    <col min="782" max="782" width="11.42578125" style="1" bestFit="1" customWidth="1"/>
    <col min="783" max="783" width="12.5703125" style="1" customWidth="1"/>
    <col min="784" max="784" width="11.42578125" style="1" bestFit="1" customWidth="1"/>
    <col min="785" max="785" width="12.7109375" style="1" bestFit="1" customWidth="1"/>
    <col min="786" max="786" width="11.42578125" style="1" bestFit="1" customWidth="1"/>
    <col min="787" max="787" width="13.7109375" style="1" customWidth="1"/>
    <col min="788" max="788" width="10.5703125" style="1" customWidth="1"/>
    <col min="789" max="789" width="12.140625" style="1" customWidth="1"/>
    <col min="790" max="790" width="13.85546875" style="1" bestFit="1" customWidth="1"/>
    <col min="791" max="791" width="11.140625" style="1" bestFit="1" customWidth="1"/>
    <col min="792" max="794" width="12.85546875" style="1" customWidth="1"/>
    <col min="795" max="795" width="9.140625" style="1"/>
    <col min="796" max="796" width="14.28515625" style="1" customWidth="1"/>
    <col min="797" max="797" width="15.85546875" style="1" customWidth="1"/>
    <col min="798" max="798" width="12.28515625" style="1" customWidth="1"/>
    <col min="799" max="799" width="13.5703125" style="1" customWidth="1"/>
    <col min="800" max="1024" width="9.140625" style="1"/>
    <col min="1025" max="1025" width="18.28515625" style="1" customWidth="1"/>
    <col min="1026" max="1026" width="14.140625" style="1" bestFit="1" customWidth="1"/>
    <col min="1027" max="1027" width="11.85546875" style="1" customWidth="1"/>
    <col min="1028" max="1028" width="12" style="1" bestFit="1" customWidth="1"/>
    <col min="1029" max="1029" width="12.7109375" style="1" bestFit="1" customWidth="1"/>
    <col min="1030" max="1030" width="11.42578125" style="1" bestFit="1" customWidth="1"/>
    <col min="1031" max="1031" width="11.7109375" style="1" bestFit="1" customWidth="1"/>
    <col min="1032" max="1032" width="12" style="1" customWidth="1"/>
    <col min="1033" max="1033" width="15.42578125" style="1" bestFit="1" customWidth="1"/>
    <col min="1034" max="1034" width="12" style="1" customWidth="1"/>
    <col min="1035" max="1035" width="12.7109375" style="1" bestFit="1" customWidth="1"/>
    <col min="1036" max="1036" width="12.42578125" style="1" customWidth="1"/>
    <col min="1037" max="1037" width="12.7109375" style="1" bestFit="1" customWidth="1"/>
    <col min="1038" max="1038" width="11.42578125" style="1" bestFit="1" customWidth="1"/>
    <col min="1039" max="1039" width="12.5703125" style="1" customWidth="1"/>
    <col min="1040" max="1040" width="11.42578125" style="1" bestFit="1" customWidth="1"/>
    <col min="1041" max="1041" width="12.7109375" style="1" bestFit="1" customWidth="1"/>
    <col min="1042" max="1042" width="11.42578125" style="1" bestFit="1" customWidth="1"/>
    <col min="1043" max="1043" width="13.7109375" style="1" customWidth="1"/>
    <col min="1044" max="1044" width="10.5703125" style="1" customWidth="1"/>
    <col min="1045" max="1045" width="12.140625" style="1" customWidth="1"/>
    <col min="1046" max="1046" width="13.85546875" style="1" bestFit="1" customWidth="1"/>
    <col min="1047" max="1047" width="11.140625" style="1" bestFit="1" customWidth="1"/>
    <col min="1048" max="1050" width="12.85546875" style="1" customWidth="1"/>
    <col min="1051" max="1051" width="9.140625" style="1"/>
    <col min="1052" max="1052" width="14.28515625" style="1" customWidth="1"/>
    <col min="1053" max="1053" width="15.85546875" style="1" customWidth="1"/>
    <col min="1054" max="1054" width="12.28515625" style="1" customWidth="1"/>
    <col min="1055" max="1055" width="13.5703125" style="1" customWidth="1"/>
    <col min="1056" max="1280" width="9.140625" style="1"/>
    <col min="1281" max="1281" width="18.28515625" style="1" customWidth="1"/>
    <col min="1282" max="1282" width="14.140625" style="1" bestFit="1" customWidth="1"/>
    <col min="1283" max="1283" width="11.85546875" style="1" customWidth="1"/>
    <col min="1284" max="1284" width="12" style="1" bestFit="1" customWidth="1"/>
    <col min="1285" max="1285" width="12.7109375" style="1" bestFit="1" customWidth="1"/>
    <col min="1286" max="1286" width="11.42578125" style="1" bestFit="1" customWidth="1"/>
    <col min="1287" max="1287" width="11.7109375" style="1" bestFit="1" customWidth="1"/>
    <col min="1288" max="1288" width="12" style="1" customWidth="1"/>
    <col min="1289" max="1289" width="15.42578125" style="1" bestFit="1" customWidth="1"/>
    <col min="1290" max="1290" width="12" style="1" customWidth="1"/>
    <col min="1291" max="1291" width="12.7109375" style="1" bestFit="1" customWidth="1"/>
    <col min="1292" max="1292" width="12.42578125" style="1" customWidth="1"/>
    <col min="1293" max="1293" width="12.7109375" style="1" bestFit="1" customWidth="1"/>
    <col min="1294" max="1294" width="11.42578125" style="1" bestFit="1" customWidth="1"/>
    <col min="1295" max="1295" width="12.5703125" style="1" customWidth="1"/>
    <col min="1296" max="1296" width="11.42578125" style="1" bestFit="1" customWidth="1"/>
    <col min="1297" max="1297" width="12.7109375" style="1" bestFit="1" customWidth="1"/>
    <col min="1298" max="1298" width="11.42578125" style="1" bestFit="1" customWidth="1"/>
    <col min="1299" max="1299" width="13.7109375" style="1" customWidth="1"/>
    <col min="1300" max="1300" width="10.5703125" style="1" customWidth="1"/>
    <col min="1301" max="1301" width="12.140625" style="1" customWidth="1"/>
    <col min="1302" max="1302" width="13.85546875" style="1" bestFit="1" customWidth="1"/>
    <col min="1303" max="1303" width="11.140625" style="1" bestFit="1" customWidth="1"/>
    <col min="1304" max="1306" width="12.85546875" style="1" customWidth="1"/>
    <col min="1307" max="1307" width="9.140625" style="1"/>
    <col min="1308" max="1308" width="14.28515625" style="1" customWidth="1"/>
    <col min="1309" max="1309" width="15.85546875" style="1" customWidth="1"/>
    <col min="1310" max="1310" width="12.28515625" style="1" customWidth="1"/>
    <col min="1311" max="1311" width="13.5703125" style="1" customWidth="1"/>
    <col min="1312" max="1536" width="9.140625" style="1"/>
    <col min="1537" max="1537" width="18.28515625" style="1" customWidth="1"/>
    <col min="1538" max="1538" width="14.140625" style="1" bestFit="1" customWidth="1"/>
    <col min="1539" max="1539" width="11.85546875" style="1" customWidth="1"/>
    <col min="1540" max="1540" width="12" style="1" bestFit="1" customWidth="1"/>
    <col min="1541" max="1541" width="12.7109375" style="1" bestFit="1" customWidth="1"/>
    <col min="1542" max="1542" width="11.42578125" style="1" bestFit="1" customWidth="1"/>
    <col min="1543" max="1543" width="11.7109375" style="1" bestFit="1" customWidth="1"/>
    <col min="1544" max="1544" width="12" style="1" customWidth="1"/>
    <col min="1545" max="1545" width="15.42578125" style="1" bestFit="1" customWidth="1"/>
    <col min="1546" max="1546" width="12" style="1" customWidth="1"/>
    <col min="1547" max="1547" width="12.7109375" style="1" bestFit="1" customWidth="1"/>
    <col min="1548" max="1548" width="12.42578125" style="1" customWidth="1"/>
    <col min="1549" max="1549" width="12.7109375" style="1" bestFit="1" customWidth="1"/>
    <col min="1550" max="1550" width="11.42578125" style="1" bestFit="1" customWidth="1"/>
    <col min="1551" max="1551" width="12.5703125" style="1" customWidth="1"/>
    <col min="1552" max="1552" width="11.42578125" style="1" bestFit="1" customWidth="1"/>
    <col min="1553" max="1553" width="12.7109375" style="1" bestFit="1" customWidth="1"/>
    <col min="1554" max="1554" width="11.42578125" style="1" bestFit="1" customWidth="1"/>
    <col min="1555" max="1555" width="13.7109375" style="1" customWidth="1"/>
    <col min="1556" max="1556" width="10.5703125" style="1" customWidth="1"/>
    <col min="1557" max="1557" width="12.140625" style="1" customWidth="1"/>
    <col min="1558" max="1558" width="13.85546875" style="1" bestFit="1" customWidth="1"/>
    <col min="1559" max="1559" width="11.140625" style="1" bestFit="1" customWidth="1"/>
    <col min="1560" max="1562" width="12.85546875" style="1" customWidth="1"/>
    <col min="1563" max="1563" width="9.140625" style="1"/>
    <col min="1564" max="1564" width="14.28515625" style="1" customWidth="1"/>
    <col min="1565" max="1565" width="15.85546875" style="1" customWidth="1"/>
    <col min="1566" max="1566" width="12.28515625" style="1" customWidth="1"/>
    <col min="1567" max="1567" width="13.5703125" style="1" customWidth="1"/>
    <col min="1568" max="1792" width="9.140625" style="1"/>
    <col min="1793" max="1793" width="18.28515625" style="1" customWidth="1"/>
    <col min="1794" max="1794" width="14.140625" style="1" bestFit="1" customWidth="1"/>
    <col min="1795" max="1795" width="11.85546875" style="1" customWidth="1"/>
    <col min="1796" max="1796" width="12" style="1" bestFit="1" customWidth="1"/>
    <col min="1797" max="1797" width="12.7109375" style="1" bestFit="1" customWidth="1"/>
    <col min="1798" max="1798" width="11.42578125" style="1" bestFit="1" customWidth="1"/>
    <col min="1799" max="1799" width="11.7109375" style="1" bestFit="1" customWidth="1"/>
    <col min="1800" max="1800" width="12" style="1" customWidth="1"/>
    <col min="1801" max="1801" width="15.42578125" style="1" bestFit="1" customWidth="1"/>
    <col min="1802" max="1802" width="12" style="1" customWidth="1"/>
    <col min="1803" max="1803" width="12.7109375" style="1" bestFit="1" customWidth="1"/>
    <col min="1804" max="1804" width="12.42578125" style="1" customWidth="1"/>
    <col min="1805" max="1805" width="12.7109375" style="1" bestFit="1" customWidth="1"/>
    <col min="1806" max="1806" width="11.42578125" style="1" bestFit="1" customWidth="1"/>
    <col min="1807" max="1807" width="12.5703125" style="1" customWidth="1"/>
    <col min="1808" max="1808" width="11.42578125" style="1" bestFit="1" customWidth="1"/>
    <col min="1809" max="1809" width="12.7109375" style="1" bestFit="1" customWidth="1"/>
    <col min="1810" max="1810" width="11.42578125" style="1" bestFit="1" customWidth="1"/>
    <col min="1811" max="1811" width="13.7109375" style="1" customWidth="1"/>
    <col min="1812" max="1812" width="10.5703125" style="1" customWidth="1"/>
    <col min="1813" max="1813" width="12.140625" style="1" customWidth="1"/>
    <col min="1814" max="1814" width="13.85546875" style="1" bestFit="1" customWidth="1"/>
    <col min="1815" max="1815" width="11.140625" style="1" bestFit="1" customWidth="1"/>
    <col min="1816" max="1818" width="12.85546875" style="1" customWidth="1"/>
    <col min="1819" max="1819" width="9.140625" style="1"/>
    <col min="1820" max="1820" width="14.28515625" style="1" customWidth="1"/>
    <col min="1821" max="1821" width="15.85546875" style="1" customWidth="1"/>
    <col min="1822" max="1822" width="12.28515625" style="1" customWidth="1"/>
    <col min="1823" max="1823" width="13.5703125" style="1" customWidth="1"/>
    <col min="1824" max="2048" width="9.140625" style="1"/>
    <col min="2049" max="2049" width="18.28515625" style="1" customWidth="1"/>
    <col min="2050" max="2050" width="14.140625" style="1" bestFit="1" customWidth="1"/>
    <col min="2051" max="2051" width="11.85546875" style="1" customWidth="1"/>
    <col min="2052" max="2052" width="12" style="1" bestFit="1" customWidth="1"/>
    <col min="2053" max="2053" width="12.7109375" style="1" bestFit="1" customWidth="1"/>
    <col min="2054" max="2054" width="11.42578125" style="1" bestFit="1" customWidth="1"/>
    <col min="2055" max="2055" width="11.7109375" style="1" bestFit="1" customWidth="1"/>
    <col min="2056" max="2056" width="12" style="1" customWidth="1"/>
    <col min="2057" max="2057" width="15.42578125" style="1" bestFit="1" customWidth="1"/>
    <col min="2058" max="2058" width="12" style="1" customWidth="1"/>
    <col min="2059" max="2059" width="12.7109375" style="1" bestFit="1" customWidth="1"/>
    <col min="2060" max="2060" width="12.42578125" style="1" customWidth="1"/>
    <col min="2061" max="2061" width="12.7109375" style="1" bestFit="1" customWidth="1"/>
    <col min="2062" max="2062" width="11.42578125" style="1" bestFit="1" customWidth="1"/>
    <col min="2063" max="2063" width="12.5703125" style="1" customWidth="1"/>
    <col min="2064" max="2064" width="11.42578125" style="1" bestFit="1" customWidth="1"/>
    <col min="2065" max="2065" width="12.7109375" style="1" bestFit="1" customWidth="1"/>
    <col min="2066" max="2066" width="11.42578125" style="1" bestFit="1" customWidth="1"/>
    <col min="2067" max="2067" width="13.7109375" style="1" customWidth="1"/>
    <col min="2068" max="2068" width="10.5703125" style="1" customWidth="1"/>
    <col min="2069" max="2069" width="12.140625" style="1" customWidth="1"/>
    <col min="2070" max="2070" width="13.85546875" style="1" bestFit="1" customWidth="1"/>
    <col min="2071" max="2071" width="11.140625" style="1" bestFit="1" customWidth="1"/>
    <col min="2072" max="2074" width="12.85546875" style="1" customWidth="1"/>
    <col min="2075" max="2075" width="9.140625" style="1"/>
    <col min="2076" max="2076" width="14.28515625" style="1" customWidth="1"/>
    <col min="2077" max="2077" width="15.85546875" style="1" customWidth="1"/>
    <col min="2078" max="2078" width="12.28515625" style="1" customWidth="1"/>
    <col min="2079" max="2079" width="13.5703125" style="1" customWidth="1"/>
    <col min="2080" max="2304" width="9.140625" style="1"/>
    <col min="2305" max="2305" width="18.28515625" style="1" customWidth="1"/>
    <col min="2306" max="2306" width="14.140625" style="1" bestFit="1" customWidth="1"/>
    <col min="2307" max="2307" width="11.85546875" style="1" customWidth="1"/>
    <col min="2308" max="2308" width="12" style="1" bestFit="1" customWidth="1"/>
    <col min="2309" max="2309" width="12.7109375" style="1" bestFit="1" customWidth="1"/>
    <col min="2310" max="2310" width="11.42578125" style="1" bestFit="1" customWidth="1"/>
    <col min="2311" max="2311" width="11.7109375" style="1" bestFit="1" customWidth="1"/>
    <col min="2312" max="2312" width="12" style="1" customWidth="1"/>
    <col min="2313" max="2313" width="15.42578125" style="1" bestFit="1" customWidth="1"/>
    <col min="2314" max="2314" width="12" style="1" customWidth="1"/>
    <col min="2315" max="2315" width="12.7109375" style="1" bestFit="1" customWidth="1"/>
    <col min="2316" max="2316" width="12.42578125" style="1" customWidth="1"/>
    <col min="2317" max="2317" width="12.7109375" style="1" bestFit="1" customWidth="1"/>
    <col min="2318" max="2318" width="11.42578125" style="1" bestFit="1" customWidth="1"/>
    <col min="2319" max="2319" width="12.5703125" style="1" customWidth="1"/>
    <col min="2320" max="2320" width="11.42578125" style="1" bestFit="1" customWidth="1"/>
    <col min="2321" max="2321" width="12.7109375" style="1" bestFit="1" customWidth="1"/>
    <col min="2322" max="2322" width="11.42578125" style="1" bestFit="1" customWidth="1"/>
    <col min="2323" max="2323" width="13.7109375" style="1" customWidth="1"/>
    <col min="2324" max="2324" width="10.5703125" style="1" customWidth="1"/>
    <col min="2325" max="2325" width="12.140625" style="1" customWidth="1"/>
    <col min="2326" max="2326" width="13.85546875" style="1" bestFit="1" customWidth="1"/>
    <col min="2327" max="2327" width="11.140625" style="1" bestFit="1" customWidth="1"/>
    <col min="2328" max="2330" width="12.85546875" style="1" customWidth="1"/>
    <col min="2331" max="2331" width="9.140625" style="1"/>
    <col min="2332" max="2332" width="14.28515625" style="1" customWidth="1"/>
    <col min="2333" max="2333" width="15.85546875" style="1" customWidth="1"/>
    <col min="2334" max="2334" width="12.28515625" style="1" customWidth="1"/>
    <col min="2335" max="2335" width="13.5703125" style="1" customWidth="1"/>
    <col min="2336" max="2560" width="9.140625" style="1"/>
    <col min="2561" max="2561" width="18.28515625" style="1" customWidth="1"/>
    <col min="2562" max="2562" width="14.140625" style="1" bestFit="1" customWidth="1"/>
    <col min="2563" max="2563" width="11.85546875" style="1" customWidth="1"/>
    <col min="2564" max="2564" width="12" style="1" bestFit="1" customWidth="1"/>
    <col min="2565" max="2565" width="12.7109375" style="1" bestFit="1" customWidth="1"/>
    <col min="2566" max="2566" width="11.42578125" style="1" bestFit="1" customWidth="1"/>
    <col min="2567" max="2567" width="11.7109375" style="1" bestFit="1" customWidth="1"/>
    <col min="2568" max="2568" width="12" style="1" customWidth="1"/>
    <col min="2569" max="2569" width="15.42578125" style="1" bestFit="1" customWidth="1"/>
    <col min="2570" max="2570" width="12" style="1" customWidth="1"/>
    <col min="2571" max="2571" width="12.7109375" style="1" bestFit="1" customWidth="1"/>
    <col min="2572" max="2572" width="12.42578125" style="1" customWidth="1"/>
    <col min="2573" max="2573" width="12.7109375" style="1" bestFit="1" customWidth="1"/>
    <col min="2574" max="2574" width="11.42578125" style="1" bestFit="1" customWidth="1"/>
    <col min="2575" max="2575" width="12.5703125" style="1" customWidth="1"/>
    <col min="2576" max="2576" width="11.42578125" style="1" bestFit="1" customWidth="1"/>
    <col min="2577" max="2577" width="12.7109375" style="1" bestFit="1" customWidth="1"/>
    <col min="2578" max="2578" width="11.42578125" style="1" bestFit="1" customWidth="1"/>
    <col min="2579" max="2579" width="13.7109375" style="1" customWidth="1"/>
    <col min="2580" max="2580" width="10.5703125" style="1" customWidth="1"/>
    <col min="2581" max="2581" width="12.140625" style="1" customWidth="1"/>
    <col min="2582" max="2582" width="13.85546875" style="1" bestFit="1" customWidth="1"/>
    <col min="2583" max="2583" width="11.140625" style="1" bestFit="1" customWidth="1"/>
    <col min="2584" max="2586" width="12.85546875" style="1" customWidth="1"/>
    <col min="2587" max="2587" width="9.140625" style="1"/>
    <col min="2588" max="2588" width="14.28515625" style="1" customWidth="1"/>
    <col min="2589" max="2589" width="15.85546875" style="1" customWidth="1"/>
    <col min="2590" max="2590" width="12.28515625" style="1" customWidth="1"/>
    <col min="2591" max="2591" width="13.5703125" style="1" customWidth="1"/>
    <col min="2592" max="2816" width="9.140625" style="1"/>
    <col min="2817" max="2817" width="18.28515625" style="1" customWidth="1"/>
    <col min="2818" max="2818" width="14.140625" style="1" bestFit="1" customWidth="1"/>
    <col min="2819" max="2819" width="11.85546875" style="1" customWidth="1"/>
    <col min="2820" max="2820" width="12" style="1" bestFit="1" customWidth="1"/>
    <col min="2821" max="2821" width="12.7109375" style="1" bestFit="1" customWidth="1"/>
    <col min="2822" max="2822" width="11.42578125" style="1" bestFit="1" customWidth="1"/>
    <col min="2823" max="2823" width="11.7109375" style="1" bestFit="1" customWidth="1"/>
    <col min="2824" max="2824" width="12" style="1" customWidth="1"/>
    <col min="2825" max="2825" width="15.42578125" style="1" bestFit="1" customWidth="1"/>
    <col min="2826" max="2826" width="12" style="1" customWidth="1"/>
    <col min="2827" max="2827" width="12.7109375" style="1" bestFit="1" customWidth="1"/>
    <col min="2828" max="2828" width="12.42578125" style="1" customWidth="1"/>
    <col min="2829" max="2829" width="12.7109375" style="1" bestFit="1" customWidth="1"/>
    <col min="2830" max="2830" width="11.42578125" style="1" bestFit="1" customWidth="1"/>
    <col min="2831" max="2831" width="12.5703125" style="1" customWidth="1"/>
    <col min="2832" max="2832" width="11.42578125" style="1" bestFit="1" customWidth="1"/>
    <col min="2833" max="2833" width="12.7109375" style="1" bestFit="1" customWidth="1"/>
    <col min="2834" max="2834" width="11.42578125" style="1" bestFit="1" customWidth="1"/>
    <col min="2835" max="2835" width="13.7109375" style="1" customWidth="1"/>
    <col min="2836" max="2836" width="10.5703125" style="1" customWidth="1"/>
    <col min="2837" max="2837" width="12.140625" style="1" customWidth="1"/>
    <col min="2838" max="2838" width="13.85546875" style="1" bestFit="1" customWidth="1"/>
    <col min="2839" max="2839" width="11.140625" style="1" bestFit="1" customWidth="1"/>
    <col min="2840" max="2842" width="12.85546875" style="1" customWidth="1"/>
    <col min="2843" max="2843" width="9.140625" style="1"/>
    <col min="2844" max="2844" width="14.28515625" style="1" customWidth="1"/>
    <col min="2845" max="2845" width="15.85546875" style="1" customWidth="1"/>
    <col min="2846" max="2846" width="12.28515625" style="1" customWidth="1"/>
    <col min="2847" max="2847" width="13.5703125" style="1" customWidth="1"/>
    <col min="2848" max="3072" width="9.140625" style="1"/>
    <col min="3073" max="3073" width="18.28515625" style="1" customWidth="1"/>
    <col min="3074" max="3074" width="14.140625" style="1" bestFit="1" customWidth="1"/>
    <col min="3075" max="3075" width="11.85546875" style="1" customWidth="1"/>
    <col min="3076" max="3076" width="12" style="1" bestFit="1" customWidth="1"/>
    <col min="3077" max="3077" width="12.7109375" style="1" bestFit="1" customWidth="1"/>
    <col min="3078" max="3078" width="11.42578125" style="1" bestFit="1" customWidth="1"/>
    <col min="3079" max="3079" width="11.7109375" style="1" bestFit="1" customWidth="1"/>
    <col min="3080" max="3080" width="12" style="1" customWidth="1"/>
    <col min="3081" max="3081" width="15.42578125" style="1" bestFit="1" customWidth="1"/>
    <col min="3082" max="3082" width="12" style="1" customWidth="1"/>
    <col min="3083" max="3083" width="12.7109375" style="1" bestFit="1" customWidth="1"/>
    <col min="3084" max="3084" width="12.42578125" style="1" customWidth="1"/>
    <col min="3085" max="3085" width="12.7109375" style="1" bestFit="1" customWidth="1"/>
    <col min="3086" max="3086" width="11.42578125" style="1" bestFit="1" customWidth="1"/>
    <col min="3087" max="3087" width="12.5703125" style="1" customWidth="1"/>
    <col min="3088" max="3088" width="11.42578125" style="1" bestFit="1" customWidth="1"/>
    <col min="3089" max="3089" width="12.7109375" style="1" bestFit="1" customWidth="1"/>
    <col min="3090" max="3090" width="11.42578125" style="1" bestFit="1" customWidth="1"/>
    <col min="3091" max="3091" width="13.7109375" style="1" customWidth="1"/>
    <col min="3092" max="3092" width="10.5703125" style="1" customWidth="1"/>
    <col min="3093" max="3093" width="12.140625" style="1" customWidth="1"/>
    <col min="3094" max="3094" width="13.85546875" style="1" bestFit="1" customWidth="1"/>
    <col min="3095" max="3095" width="11.140625" style="1" bestFit="1" customWidth="1"/>
    <col min="3096" max="3098" width="12.85546875" style="1" customWidth="1"/>
    <col min="3099" max="3099" width="9.140625" style="1"/>
    <col min="3100" max="3100" width="14.28515625" style="1" customWidth="1"/>
    <col min="3101" max="3101" width="15.85546875" style="1" customWidth="1"/>
    <col min="3102" max="3102" width="12.28515625" style="1" customWidth="1"/>
    <col min="3103" max="3103" width="13.5703125" style="1" customWidth="1"/>
    <col min="3104" max="3328" width="9.140625" style="1"/>
    <col min="3329" max="3329" width="18.28515625" style="1" customWidth="1"/>
    <col min="3330" max="3330" width="14.140625" style="1" bestFit="1" customWidth="1"/>
    <col min="3331" max="3331" width="11.85546875" style="1" customWidth="1"/>
    <col min="3332" max="3332" width="12" style="1" bestFit="1" customWidth="1"/>
    <col min="3333" max="3333" width="12.7109375" style="1" bestFit="1" customWidth="1"/>
    <col min="3334" max="3334" width="11.42578125" style="1" bestFit="1" customWidth="1"/>
    <col min="3335" max="3335" width="11.7109375" style="1" bestFit="1" customWidth="1"/>
    <col min="3336" max="3336" width="12" style="1" customWidth="1"/>
    <col min="3337" max="3337" width="15.42578125" style="1" bestFit="1" customWidth="1"/>
    <col min="3338" max="3338" width="12" style="1" customWidth="1"/>
    <col min="3339" max="3339" width="12.7109375" style="1" bestFit="1" customWidth="1"/>
    <col min="3340" max="3340" width="12.42578125" style="1" customWidth="1"/>
    <col min="3341" max="3341" width="12.7109375" style="1" bestFit="1" customWidth="1"/>
    <col min="3342" max="3342" width="11.42578125" style="1" bestFit="1" customWidth="1"/>
    <col min="3343" max="3343" width="12.5703125" style="1" customWidth="1"/>
    <col min="3344" max="3344" width="11.42578125" style="1" bestFit="1" customWidth="1"/>
    <col min="3345" max="3345" width="12.7109375" style="1" bestFit="1" customWidth="1"/>
    <col min="3346" max="3346" width="11.42578125" style="1" bestFit="1" customWidth="1"/>
    <col min="3347" max="3347" width="13.7109375" style="1" customWidth="1"/>
    <col min="3348" max="3348" width="10.5703125" style="1" customWidth="1"/>
    <col min="3349" max="3349" width="12.140625" style="1" customWidth="1"/>
    <col min="3350" max="3350" width="13.85546875" style="1" bestFit="1" customWidth="1"/>
    <col min="3351" max="3351" width="11.140625" style="1" bestFit="1" customWidth="1"/>
    <col min="3352" max="3354" width="12.85546875" style="1" customWidth="1"/>
    <col min="3355" max="3355" width="9.140625" style="1"/>
    <col min="3356" max="3356" width="14.28515625" style="1" customWidth="1"/>
    <col min="3357" max="3357" width="15.85546875" style="1" customWidth="1"/>
    <col min="3358" max="3358" width="12.28515625" style="1" customWidth="1"/>
    <col min="3359" max="3359" width="13.5703125" style="1" customWidth="1"/>
    <col min="3360" max="3584" width="9.140625" style="1"/>
    <col min="3585" max="3585" width="18.28515625" style="1" customWidth="1"/>
    <col min="3586" max="3586" width="14.140625" style="1" bestFit="1" customWidth="1"/>
    <col min="3587" max="3587" width="11.85546875" style="1" customWidth="1"/>
    <col min="3588" max="3588" width="12" style="1" bestFit="1" customWidth="1"/>
    <col min="3589" max="3589" width="12.7109375" style="1" bestFit="1" customWidth="1"/>
    <col min="3590" max="3590" width="11.42578125" style="1" bestFit="1" customWidth="1"/>
    <col min="3591" max="3591" width="11.7109375" style="1" bestFit="1" customWidth="1"/>
    <col min="3592" max="3592" width="12" style="1" customWidth="1"/>
    <col min="3593" max="3593" width="15.42578125" style="1" bestFit="1" customWidth="1"/>
    <col min="3594" max="3594" width="12" style="1" customWidth="1"/>
    <col min="3595" max="3595" width="12.7109375" style="1" bestFit="1" customWidth="1"/>
    <col min="3596" max="3596" width="12.42578125" style="1" customWidth="1"/>
    <col min="3597" max="3597" width="12.7109375" style="1" bestFit="1" customWidth="1"/>
    <col min="3598" max="3598" width="11.42578125" style="1" bestFit="1" customWidth="1"/>
    <col min="3599" max="3599" width="12.5703125" style="1" customWidth="1"/>
    <col min="3600" max="3600" width="11.42578125" style="1" bestFit="1" customWidth="1"/>
    <col min="3601" max="3601" width="12.7109375" style="1" bestFit="1" customWidth="1"/>
    <col min="3602" max="3602" width="11.42578125" style="1" bestFit="1" customWidth="1"/>
    <col min="3603" max="3603" width="13.7109375" style="1" customWidth="1"/>
    <col min="3604" max="3604" width="10.5703125" style="1" customWidth="1"/>
    <col min="3605" max="3605" width="12.140625" style="1" customWidth="1"/>
    <col min="3606" max="3606" width="13.85546875" style="1" bestFit="1" customWidth="1"/>
    <col min="3607" max="3607" width="11.140625" style="1" bestFit="1" customWidth="1"/>
    <col min="3608" max="3610" width="12.85546875" style="1" customWidth="1"/>
    <col min="3611" max="3611" width="9.140625" style="1"/>
    <col min="3612" max="3612" width="14.28515625" style="1" customWidth="1"/>
    <col min="3613" max="3613" width="15.85546875" style="1" customWidth="1"/>
    <col min="3614" max="3614" width="12.28515625" style="1" customWidth="1"/>
    <col min="3615" max="3615" width="13.5703125" style="1" customWidth="1"/>
    <col min="3616" max="3840" width="9.140625" style="1"/>
    <col min="3841" max="3841" width="18.28515625" style="1" customWidth="1"/>
    <col min="3842" max="3842" width="14.140625" style="1" bestFit="1" customWidth="1"/>
    <col min="3843" max="3843" width="11.85546875" style="1" customWidth="1"/>
    <col min="3844" max="3844" width="12" style="1" bestFit="1" customWidth="1"/>
    <col min="3845" max="3845" width="12.7109375" style="1" bestFit="1" customWidth="1"/>
    <col min="3846" max="3846" width="11.42578125" style="1" bestFit="1" customWidth="1"/>
    <col min="3847" max="3847" width="11.7109375" style="1" bestFit="1" customWidth="1"/>
    <col min="3848" max="3848" width="12" style="1" customWidth="1"/>
    <col min="3849" max="3849" width="15.42578125" style="1" bestFit="1" customWidth="1"/>
    <col min="3850" max="3850" width="12" style="1" customWidth="1"/>
    <col min="3851" max="3851" width="12.7109375" style="1" bestFit="1" customWidth="1"/>
    <col min="3852" max="3852" width="12.42578125" style="1" customWidth="1"/>
    <col min="3853" max="3853" width="12.7109375" style="1" bestFit="1" customWidth="1"/>
    <col min="3854" max="3854" width="11.42578125" style="1" bestFit="1" customWidth="1"/>
    <col min="3855" max="3855" width="12.5703125" style="1" customWidth="1"/>
    <col min="3856" max="3856" width="11.42578125" style="1" bestFit="1" customWidth="1"/>
    <col min="3857" max="3857" width="12.7109375" style="1" bestFit="1" customWidth="1"/>
    <col min="3858" max="3858" width="11.42578125" style="1" bestFit="1" customWidth="1"/>
    <col min="3859" max="3859" width="13.7109375" style="1" customWidth="1"/>
    <col min="3860" max="3860" width="10.5703125" style="1" customWidth="1"/>
    <col min="3861" max="3861" width="12.140625" style="1" customWidth="1"/>
    <col min="3862" max="3862" width="13.85546875" style="1" bestFit="1" customWidth="1"/>
    <col min="3863" max="3863" width="11.140625" style="1" bestFit="1" customWidth="1"/>
    <col min="3864" max="3866" width="12.85546875" style="1" customWidth="1"/>
    <col min="3867" max="3867" width="9.140625" style="1"/>
    <col min="3868" max="3868" width="14.28515625" style="1" customWidth="1"/>
    <col min="3869" max="3869" width="15.85546875" style="1" customWidth="1"/>
    <col min="3870" max="3870" width="12.28515625" style="1" customWidth="1"/>
    <col min="3871" max="3871" width="13.5703125" style="1" customWidth="1"/>
    <col min="3872" max="4096" width="9.140625" style="1"/>
    <col min="4097" max="4097" width="18.28515625" style="1" customWidth="1"/>
    <col min="4098" max="4098" width="14.140625" style="1" bestFit="1" customWidth="1"/>
    <col min="4099" max="4099" width="11.85546875" style="1" customWidth="1"/>
    <col min="4100" max="4100" width="12" style="1" bestFit="1" customWidth="1"/>
    <col min="4101" max="4101" width="12.7109375" style="1" bestFit="1" customWidth="1"/>
    <col min="4102" max="4102" width="11.42578125" style="1" bestFit="1" customWidth="1"/>
    <col min="4103" max="4103" width="11.7109375" style="1" bestFit="1" customWidth="1"/>
    <col min="4104" max="4104" width="12" style="1" customWidth="1"/>
    <col min="4105" max="4105" width="15.42578125" style="1" bestFit="1" customWidth="1"/>
    <col min="4106" max="4106" width="12" style="1" customWidth="1"/>
    <col min="4107" max="4107" width="12.7109375" style="1" bestFit="1" customWidth="1"/>
    <col min="4108" max="4108" width="12.42578125" style="1" customWidth="1"/>
    <col min="4109" max="4109" width="12.7109375" style="1" bestFit="1" customWidth="1"/>
    <col min="4110" max="4110" width="11.42578125" style="1" bestFit="1" customWidth="1"/>
    <col min="4111" max="4111" width="12.5703125" style="1" customWidth="1"/>
    <col min="4112" max="4112" width="11.42578125" style="1" bestFit="1" customWidth="1"/>
    <col min="4113" max="4113" width="12.7109375" style="1" bestFit="1" customWidth="1"/>
    <col min="4114" max="4114" width="11.42578125" style="1" bestFit="1" customWidth="1"/>
    <col min="4115" max="4115" width="13.7109375" style="1" customWidth="1"/>
    <col min="4116" max="4116" width="10.5703125" style="1" customWidth="1"/>
    <col min="4117" max="4117" width="12.140625" style="1" customWidth="1"/>
    <col min="4118" max="4118" width="13.85546875" style="1" bestFit="1" customWidth="1"/>
    <col min="4119" max="4119" width="11.140625" style="1" bestFit="1" customWidth="1"/>
    <col min="4120" max="4122" width="12.85546875" style="1" customWidth="1"/>
    <col min="4123" max="4123" width="9.140625" style="1"/>
    <col min="4124" max="4124" width="14.28515625" style="1" customWidth="1"/>
    <col min="4125" max="4125" width="15.85546875" style="1" customWidth="1"/>
    <col min="4126" max="4126" width="12.28515625" style="1" customWidth="1"/>
    <col min="4127" max="4127" width="13.5703125" style="1" customWidth="1"/>
    <col min="4128" max="4352" width="9.140625" style="1"/>
    <col min="4353" max="4353" width="18.28515625" style="1" customWidth="1"/>
    <col min="4354" max="4354" width="14.140625" style="1" bestFit="1" customWidth="1"/>
    <col min="4355" max="4355" width="11.85546875" style="1" customWidth="1"/>
    <col min="4356" max="4356" width="12" style="1" bestFit="1" customWidth="1"/>
    <col min="4357" max="4357" width="12.7109375" style="1" bestFit="1" customWidth="1"/>
    <col min="4358" max="4358" width="11.42578125" style="1" bestFit="1" customWidth="1"/>
    <col min="4359" max="4359" width="11.7109375" style="1" bestFit="1" customWidth="1"/>
    <col min="4360" max="4360" width="12" style="1" customWidth="1"/>
    <col min="4361" max="4361" width="15.42578125" style="1" bestFit="1" customWidth="1"/>
    <col min="4362" max="4362" width="12" style="1" customWidth="1"/>
    <col min="4363" max="4363" width="12.7109375" style="1" bestFit="1" customWidth="1"/>
    <col min="4364" max="4364" width="12.42578125" style="1" customWidth="1"/>
    <col min="4365" max="4365" width="12.7109375" style="1" bestFit="1" customWidth="1"/>
    <col min="4366" max="4366" width="11.42578125" style="1" bestFit="1" customWidth="1"/>
    <col min="4367" max="4367" width="12.5703125" style="1" customWidth="1"/>
    <col min="4368" max="4368" width="11.42578125" style="1" bestFit="1" customWidth="1"/>
    <col min="4369" max="4369" width="12.7109375" style="1" bestFit="1" customWidth="1"/>
    <col min="4370" max="4370" width="11.42578125" style="1" bestFit="1" customWidth="1"/>
    <col min="4371" max="4371" width="13.7109375" style="1" customWidth="1"/>
    <col min="4372" max="4372" width="10.5703125" style="1" customWidth="1"/>
    <col min="4373" max="4373" width="12.140625" style="1" customWidth="1"/>
    <col min="4374" max="4374" width="13.85546875" style="1" bestFit="1" customWidth="1"/>
    <col min="4375" max="4375" width="11.140625" style="1" bestFit="1" customWidth="1"/>
    <col min="4376" max="4378" width="12.85546875" style="1" customWidth="1"/>
    <col min="4379" max="4379" width="9.140625" style="1"/>
    <col min="4380" max="4380" width="14.28515625" style="1" customWidth="1"/>
    <col min="4381" max="4381" width="15.85546875" style="1" customWidth="1"/>
    <col min="4382" max="4382" width="12.28515625" style="1" customWidth="1"/>
    <col min="4383" max="4383" width="13.5703125" style="1" customWidth="1"/>
    <col min="4384" max="4608" width="9.140625" style="1"/>
    <col min="4609" max="4609" width="18.28515625" style="1" customWidth="1"/>
    <col min="4610" max="4610" width="14.140625" style="1" bestFit="1" customWidth="1"/>
    <col min="4611" max="4611" width="11.85546875" style="1" customWidth="1"/>
    <col min="4612" max="4612" width="12" style="1" bestFit="1" customWidth="1"/>
    <col min="4613" max="4613" width="12.7109375" style="1" bestFit="1" customWidth="1"/>
    <col min="4614" max="4614" width="11.42578125" style="1" bestFit="1" customWidth="1"/>
    <col min="4615" max="4615" width="11.7109375" style="1" bestFit="1" customWidth="1"/>
    <col min="4616" max="4616" width="12" style="1" customWidth="1"/>
    <col min="4617" max="4617" width="15.42578125" style="1" bestFit="1" customWidth="1"/>
    <col min="4618" max="4618" width="12" style="1" customWidth="1"/>
    <col min="4619" max="4619" width="12.7109375" style="1" bestFit="1" customWidth="1"/>
    <col min="4620" max="4620" width="12.42578125" style="1" customWidth="1"/>
    <col min="4621" max="4621" width="12.7109375" style="1" bestFit="1" customWidth="1"/>
    <col min="4622" max="4622" width="11.42578125" style="1" bestFit="1" customWidth="1"/>
    <col min="4623" max="4623" width="12.5703125" style="1" customWidth="1"/>
    <col min="4624" max="4624" width="11.42578125" style="1" bestFit="1" customWidth="1"/>
    <col min="4625" max="4625" width="12.7109375" style="1" bestFit="1" customWidth="1"/>
    <col min="4626" max="4626" width="11.42578125" style="1" bestFit="1" customWidth="1"/>
    <col min="4627" max="4627" width="13.7109375" style="1" customWidth="1"/>
    <col min="4628" max="4628" width="10.5703125" style="1" customWidth="1"/>
    <col min="4629" max="4629" width="12.140625" style="1" customWidth="1"/>
    <col min="4630" max="4630" width="13.85546875" style="1" bestFit="1" customWidth="1"/>
    <col min="4631" max="4631" width="11.140625" style="1" bestFit="1" customWidth="1"/>
    <col min="4632" max="4634" width="12.85546875" style="1" customWidth="1"/>
    <col min="4635" max="4635" width="9.140625" style="1"/>
    <col min="4636" max="4636" width="14.28515625" style="1" customWidth="1"/>
    <col min="4637" max="4637" width="15.85546875" style="1" customWidth="1"/>
    <col min="4638" max="4638" width="12.28515625" style="1" customWidth="1"/>
    <col min="4639" max="4639" width="13.5703125" style="1" customWidth="1"/>
    <col min="4640" max="4864" width="9.140625" style="1"/>
    <col min="4865" max="4865" width="18.28515625" style="1" customWidth="1"/>
    <col min="4866" max="4866" width="14.140625" style="1" bestFit="1" customWidth="1"/>
    <col min="4867" max="4867" width="11.85546875" style="1" customWidth="1"/>
    <col min="4868" max="4868" width="12" style="1" bestFit="1" customWidth="1"/>
    <col min="4869" max="4869" width="12.7109375" style="1" bestFit="1" customWidth="1"/>
    <col min="4870" max="4870" width="11.42578125" style="1" bestFit="1" customWidth="1"/>
    <col min="4871" max="4871" width="11.7109375" style="1" bestFit="1" customWidth="1"/>
    <col min="4872" max="4872" width="12" style="1" customWidth="1"/>
    <col min="4873" max="4873" width="15.42578125" style="1" bestFit="1" customWidth="1"/>
    <col min="4874" max="4874" width="12" style="1" customWidth="1"/>
    <col min="4875" max="4875" width="12.7109375" style="1" bestFit="1" customWidth="1"/>
    <col min="4876" max="4876" width="12.42578125" style="1" customWidth="1"/>
    <col min="4877" max="4877" width="12.7109375" style="1" bestFit="1" customWidth="1"/>
    <col min="4878" max="4878" width="11.42578125" style="1" bestFit="1" customWidth="1"/>
    <col min="4879" max="4879" width="12.5703125" style="1" customWidth="1"/>
    <col min="4880" max="4880" width="11.42578125" style="1" bestFit="1" customWidth="1"/>
    <col min="4881" max="4881" width="12.7109375" style="1" bestFit="1" customWidth="1"/>
    <col min="4882" max="4882" width="11.42578125" style="1" bestFit="1" customWidth="1"/>
    <col min="4883" max="4883" width="13.7109375" style="1" customWidth="1"/>
    <col min="4884" max="4884" width="10.5703125" style="1" customWidth="1"/>
    <col min="4885" max="4885" width="12.140625" style="1" customWidth="1"/>
    <col min="4886" max="4886" width="13.85546875" style="1" bestFit="1" customWidth="1"/>
    <col min="4887" max="4887" width="11.140625" style="1" bestFit="1" customWidth="1"/>
    <col min="4888" max="4890" width="12.85546875" style="1" customWidth="1"/>
    <col min="4891" max="4891" width="9.140625" style="1"/>
    <col min="4892" max="4892" width="14.28515625" style="1" customWidth="1"/>
    <col min="4893" max="4893" width="15.85546875" style="1" customWidth="1"/>
    <col min="4894" max="4894" width="12.28515625" style="1" customWidth="1"/>
    <col min="4895" max="4895" width="13.5703125" style="1" customWidth="1"/>
    <col min="4896" max="5120" width="9.140625" style="1"/>
    <col min="5121" max="5121" width="18.28515625" style="1" customWidth="1"/>
    <col min="5122" max="5122" width="14.140625" style="1" bestFit="1" customWidth="1"/>
    <col min="5123" max="5123" width="11.85546875" style="1" customWidth="1"/>
    <col min="5124" max="5124" width="12" style="1" bestFit="1" customWidth="1"/>
    <col min="5125" max="5125" width="12.7109375" style="1" bestFit="1" customWidth="1"/>
    <col min="5126" max="5126" width="11.42578125" style="1" bestFit="1" customWidth="1"/>
    <col min="5127" max="5127" width="11.7109375" style="1" bestFit="1" customWidth="1"/>
    <col min="5128" max="5128" width="12" style="1" customWidth="1"/>
    <col min="5129" max="5129" width="15.42578125" style="1" bestFit="1" customWidth="1"/>
    <col min="5130" max="5130" width="12" style="1" customWidth="1"/>
    <col min="5131" max="5131" width="12.7109375" style="1" bestFit="1" customWidth="1"/>
    <col min="5132" max="5132" width="12.42578125" style="1" customWidth="1"/>
    <col min="5133" max="5133" width="12.7109375" style="1" bestFit="1" customWidth="1"/>
    <col min="5134" max="5134" width="11.42578125" style="1" bestFit="1" customWidth="1"/>
    <col min="5135" max="5135" width="12.5703125" style="1" customWidth="1"/>
    <col min="5136" max="5136" width="11.42578125" style="1" bestFit="1" customWidth="1"/>
    <col min="5137" max="5137" width="12.7109375" style="1" bestFit="1" customWidth="1"/>
    <col min="5138" max="5138" width="11.42578125" style="1" bestFit="1" customWidth="1"/>
    <col min="5139" max="5139" width="13.7109375" style="1" customWidth="1"/>
    <col min="5140" max="5140" width="10.5703125" style="1" customWidth="1"/>
    <col min="5141" max="5141" width="12.140625" style="1" customWidth="1"/>
    <col min="5142" max="5142" width="13.85546875" style="1" bestFit="1" customWidth="1"/>
    <col min="5143" max="5143" width="11.140625" style="1" bestFit="1" customWidth="1"/>
    <col min="5144" max="5146" width="12.85546875" style="1" customWidth="1"/>
    <col min="5147" max="5147" width="9.140625" style="1"/>
    <col min="5148" max="5148" width="14.28515625" style="1" customWidth="1"/>
    <col min="5149" max="5149" width="15.85546875" style="1" customWidth="1"/>
    <col min="5150" max="5150" width="12.28515625" style="1" customWidth="1"/>
    <col min="5151" max="5151" width="13.5703125" style="1" customWidth="1"/>
    <col min="5152" max="5376" width="9.140625" style="1"/>
    <col min="5377" max="5377" width="18.28515625" style="1" customWidth="1"/>
    <col min="5378" max="5378" width="14.140625" style="1" bestFit="1" customWidth="1"/>
    <col min="5379" max="5379" width="11.85546875" style="1" customWidth="1"/>
    <col min="5380" max="5380" width="12" style="1" bestFit="1" customWidth="1"/>
    <col min="5381" max="5381" width="12.7109375" style="1" bestFit="1" customWidth="1"/>
    <col min="5382" max="5382" width="11.42578125" style="1" bestFit="1" customWidth="1"/>
    <col min="5383" max="5383" width="11.7109375" style="1" bestFit="1" customWidth="1"/>
    <col min="5384" max="5384" width="12" style="1" customWidth="1"/>
    <col min="5385" max="5385" width="15.42578125" style="1" bestFit="1" customWidth="1"/>
    <col min="5386" max="5386" width="12" style="1" customWidth="1"/>
    <col min="5387" max="5387" width="12.7109375" style="1" bestFit="1" customWidth="1"/>
    <col min="5388" max="5388" width="12.42578125" style="1" customWidth="1"/>
    <col min="5389" max="5389" width="12.7109375" style="1" bestFit="1" customWidth="1"/>
    <col min="5390" max="5390" width="11.42578125" style="1" bestFit="1" customWidth="1"/>
    <col min="5391" max="5391" width="12.5703125" style="1" customWidth="1"/>
    <col min="5392" max="5392" width="11.42578125" style="1" bestFit="1" customWidth="1"/>
    <col min="5393" max="5393" width="12.7109375" style="1" bestFit="1" customWidth="1"/>
    <col min="5394" max="5394" width="11.42578125" style="1" bestFit="1" customWidth="1"/>
    <col min="5395" max="5395" width="13.7109375" style="1" customWidth="1"/>
    <col min="5396" max="5396" width="10.5703125" style="1" customWidth="1"/>
    <col min="5397" max="5397" width="12.140625" style="1" customWidth="1"/>
    <col min="5398" max="5398" width="13.85546875" style="1" bestFit="1" customWidth="1"/>
    <col min="5399" max="5399" width="11.140625" style="1" bestFit="1" customWidth="1"/>
    <col min="5400" max="5402" width="12.85546875" style="1" customWidth="1"/>
    <col min="5403" max="5403" width="9.140625" style="1"/>
    <col min="5404" max="5404" width="14.28515625" style="1" customWidth="1"/>
    <col min="5405" max="5405" width="15.85546875" style="1" customWidth="1"/>
    <col min="5406" max="5406" width="12.28515625" style="1" customWidth="1"/>
    <col min="5407" max="5407" width="13.5703125" style="1" customWidth="1"/>
    <col min="5408" max="5632" width="9.140625" style="1"/>
    <col min="5633" max="5633" width="18.28515625" style="1" customWidth="1"/>
    <col min="5634" max="5634" width="14.140625" style="1" bestFit="1" customWidth="1"/>
    <col min="5635" max="5635" width="11.85546875" style="1" customWidth="1"/>
    <col min="5636" max="5636" width="12" style="1" bestFit="1" customWidth="1"/>
    <col min="5637" max="5637" width="12.7109375" style="1" bestFit="1" customWidth="1"/>
    <col min="5638" max="5638" width="11.42578125" style="1" bestFit="1" customWidth="1"/>
    <col min="5639" max="5639" width="11.7109375" style="1" bestFit="1" customWidth="1"/>
    <col min="5640" max="5640" width="12" style="1" customWidth="1"/>
    <col min="5641" max="5641" width="15.42578125" style="1" bestFit="1" customWidth="1"/>
    <col min="5642" max="5642" width="12" style="1" customWidth="1"/>
    <col min="5643" max="5643" width="12.7109375" style="1" bestFit="1" customWidth="1"/>
    <col min="5644" max="5644" width="12.42578125" style="1" customWidth="1"/>
    <col min="5645" max="5645" width="12.7109375" style="1" bestFit="1" customWidth="1"/>
    <col min="5646" max="5646" width="11.42578125" style="1" bestFit="1" customWidth="1"/>
    <col min="5647" max="5647" width="12.5703125" style="1" customWidth="1"/>
    <col min="5648" max="5648" width="11.42578125" style="1" bestFit="1" customWidth="1"/>
    <col min="5649" max="5649" width="12.7109375" style="1" bestFit="1" customWidth="1"/>
    <col min="5650" max="5650" width="11.42578125" style="1" bestFit="1" customWidth="1"/>
    <col min="5651" max="5651" width="13.7109375" style="1" customWidth="1"/>
    <col min="5652" max="5652" width="10.5703125" style="1" customWidth="1"/>
    <col min="5653" max="5653" width="12.140625" style="1" customWidth="1"/>
    <col min="5654" max="5654" width="13.85546875" style="1" bestFit="1" customWidth="1"/>
    <col min="5655" max="5655" width="11.140625" style="1" bestFit="1" customWidth="1"/>
    <col min="5656" max="5658" width="12.85546875" style="1" customWidth="1"/>
    <col min="5659" max="5659" width="9.140625" style="1"/>
    <col min="5660" max="5660" width="14.28515625" style="1" customWidth="1"/>
    <col min="5661" max="5661" width="15.85546875" style="1" customWidth="1"/>
    <col min="5662" max="5662" width="12.28515625" style="1" customWidth="1"/>
    <col min="5663" max="5663" width="13.5703125" style="1" customWidth="1"/>
    <col min="5664" max="5888" width="9.140625" style="1"/>
    <col min="5889" max="5889" width="18.28515625" style="1" customWidth="1"/>
    <col min="5890" max="5890" width="14.140625" style="1" bestFit="1" customWidth="1"/>
    <col min="5891" max="5891" width="11.85546875" style="1" customWidth="1"/>
    <col min="5892" max="5892" width="12" style="1" bestFit="1" customWidth="1"/>
    <col min="5893" max="5893" width="12.7109375" style="1" bestFit="1" customWidth="1"/>
    <col min="5894" max="5894" width="11.42578125" style="1" bestFit="1" customWidth="1"/>
    <col min="5895" max="5895" width="11.7109375" style="1" bestFit="1" customWidth="1"/>
    <col min="5896" max="5896" width="12" style="1" customWidth="1"/>
    <col min="5897" max="5897" width="15.42578125" style="1" bestFit="1" customWidth="1"/>
    <col min="5898" max="5898" width="12" style="1" customWidth="1"/>
    <col min="5899" max="5899" width="12.7109375" style="1" bestFit="1" customWidth="1"/>
    <col min="5900" max="5900" width="12.42578125" style="1" customWidth="1"/>
    <col min="5901" max="5901" width="12.7109375" style="1" bestFit="1" customWidth="1"/>
    <col min="5902" max="5902" width="11.42578125" style="1" bestFit="1" customWidth="1"/>
    <col min="5903" max="5903" width="12.5703125" style="1" customWidth="1"/>
    <col min="5904" max="5904" width="11.42578125" style="1" bestFit="1" customWidth="1"/>
    <col min="5905" max="5905" width="12.7109375" style="1" bestFit="1" customWidth="1"/>
    <col min="5906" max="5906" width="11.42578125" style="1" bestFit="1" customWidth="1"/>
    <col min="5907" max="5907" width="13.7109375" style="1" customWidth="1"/>
    <col min="5908" max="5908" width="10.5703125" style="1" customWidth="1"/>
    <col min="5909" max="5909" width="12.140625" style="1" customWidth="1"/>
    <col min="5910" max="5910" width="13.85546875" style="1" bestFit="1" customWidth="1"/>
    <col min="5911" max="5911" width="11.140625" style="1" bestFit="1" customWidth="1"/>
    <col min="5912" max="5914" width="12.85546875" style="1" customWidth="1"/>
    <col min="5915" max="5915" width="9.140625" style="1"/>
    <col min="5916" max="5916" width="14.28515625" style="1" customWidth="1"/>
    <col min="5917" max="5917" width="15.85546875" style="1" customWidth="1"/>
    <col min="5918" max="5918" width="12.28515625" style="1" customWidth="1"/>
    <col min="5919" max="5919" width="13.5703125" style="1" customWidth="1"/>
    <col min="5920" max="6144" width="9.140625" style="1"/>
    <col min="6145" max="6145" width="18.28515625" style="1" customWidth="1"/>
    <col min="6146" max="6146" width="14.140625" style="1" bestFit="1" customWidth="1"/>
    <col min="6147" max="6147" width="11.85546875" style="1" customWidth="1"/>
    <col min="6148" max="6148" width="12" style="1" bestFit="1" customWidth="1"/>
    <col min="6149" max="6149" width="12.7109375" style="1" bestFit="1" customWidth="1"/>
    <col min="6150" max="6150" width="11.42578125" style="1" bestFit="1" customWidth="1"/>
    <col min="6151" max="6151" width="11.7109375" style="1" bestFit="1" customWidth="1"/>
    <col min="6152" max="6152" width="12" style="1" customWidth="1"/>
    <col min="6153" max="6153" width="15.42578125" style="1" bestFit="1" customWidth="1"/>
    <col min="6154" max="6154" width="12" style="1" customWidth="1"/>
    <col min="6155" max="6155" width="12.7109375" style="1" bestFit="1" customWidth="1"/>
    <col min="6156" max="6156" width="12.42578125" style="1" customWidth="1"/>
    <col min="6157" max="6157" width="12.7109375" style="1" bestFit="1" customWidth="1"/>
    <col min="6158" max="6158" width="11.42578125" style="1" bestFit="1" customWidth="1"/>
    <col min="6159" max="6159" width="12.5703125" style="1" customWidth="1"/>
    <col min="6160" max="6160" width="11.42578125" style="1" bestFit="1" customWidth="1"/>
    <col min="6161" max="6161" width="12.7109375" style="1" bestFit="1" customWidth="1"/>
    <col min="6162" max="6162" width="11.42578125" style="1" bestFit="1" customWidth="1"/>
    <col min="6163" max="6163" width="13.7109375" style="1" customWidth="1"/>
    <col min="6164" max="6164" width="10.5703125" style="1" customWidth="1"/>
    <col min="6165" max="6165" width="12.140625" style="1" customWidth="1"/>
    <col min="6166" max="6166" width="13.85546875" style="1" bestFit="1" customWidth="1"/>
    <col min="6167" max="6167" width="11.140625" style="1" bestFit="1" customWidth="1"/>
    <col min="6168" max="6170" width="12.85546875" style="1" customWidth="1"/>
    <col min="6171" max="6171" width="9.140625" style="1"/>
    <col min="6172" max="6172" width="14.28515625" style="1" customWidth="1"/>
    <col min="6173" max="6173" width="15.85546875" style="1" customWidth="1"/>
    <col min="6174" max="6174" width="12.28515625" style="1" customWidth="1"/>
    <col min="6175" max="6175" width="13.5703125" style="1" customWidth="1"/>
    <col min="6176" max="6400" width="9.140625" style="1"/>
    <col min="6401" max="6401" width="18.28515625" style="1" customWidth="1"/>
    <col min="6402" max="6402" width="14.140625" style="1" bestFit="1" customWidth="1"/>
    <col min="6403" max="6403" width="11.85546875" style="1" customWidth="1"/>
    <col min="6404" max="6404" width="12" style="1" bestFit="1" customWidth="1"/>
    <col min="6405" max="6405" width="12.7109375" style="1" bestFit="1" customWidth="1"/>
    <col min="6406" max="6406" width="11.42578125" style="1" bestFit="1" customWidth="1"/>
    <col min="6407" max="6407" width="11.7109375" style="1" bestFit="1" customWidth="1"/>
    <col min="6408" max="6408" width="12" style="1" customWidth="1"/>
    <col min="6409" max="6409" width="15.42578125" style="1" bestFit="1" customWidth="1"/>
    <col min="6410" max="6410" width="12" style="1" customWidth="1"/>
    <col min="6411" max="6411" width="12.7109375" style="1" bestFit="1" customWidth="1"/>
    <col min="6412" max="6412" width="12.42578125" style="1" customWidth="1"/>
    <col min="6413" max="6413" width="12.7109375" style="1" bestFit="1" customWidth="1"/>
    <col min="6414" max="6414" width="11.42578125" style="1" bestFit="1" customWidth="1"/>
    <col min="6415" max="6415" width="12.5703125" style="1" customWidth="1"/>
    <col min="6416" max="6416" width="11.42578125" style="1" bestFit="1" customWidth="1"/>
    <col min="6417" max="6417" width="12.7109375" style="1" bestFit="1" customWidth="1"/>
    <col min="6418" max="6418" width="11.42578125" style="1" bestFit="1" customWidth="1"/>
    <col min="6419" max="6419" width="13.7109375" style="1" customWidth="1"/>
    <col min="6420" max="6420" width="10.5703125" style="1" customWidth="1"/>
    <col min="6421" max="6421" width="12.140625" style="1" customWidth="1"/>
    <col min="6422" max="6422" width="13.85546875" style="1" bestFit="1" customWidth="1"/>
    <col min="6423" max="6423" width="11.140625" style="1" bestFit="1" customWidth="1"/>
    <col min="6424" max="6426" width="12.85546875" style="1" customWidth="1"/>
    <col min="6427" max="6427" width="9.140625" style="1"/>
    <col min="6428" max="6428" width="14.28515625" style="1" customWidth="1"/>
    <col min="6429" max="6429" width="15.85546875" style="1" customWidth="1"/>
    <col min="6430" max="6430" width="12.28515625" style="1" customWidth="1"/>
    <col min="6431" max="6431" width="13.5703125" style="1" customWidth="1"/>
    <col min="6432" max="6656" width="9.140625" style="1"/>
    <col min="6657" max="6657" width="18.28515625" style="1" customWidth="1"/>
    <col min="6658" max="6658" width="14.140625" style="1" bestFit="1" customWidth="1"/>
    <col min="6659" max="6659" width="11.85546875" style="1" customWidth="1"/>
    <col min="6660" max="6660" width="12" style="1" bestFit="1" customWidth="1"/>
    <col min="6661" max="6661" width="12.7109375" style="1" bestFit="1" customWidth="1"/>
    <col min="6662" max="6662" width="11.42578125" style="1" bestFit="1" customWidth="1"/>
    <col min="6663" max="6663" width="11.7109375" style="1" bestFit="1" customWidth="1"/>
    <col min="6664" max="6664" width="12" style="1" customWidth="1"/>
    <col min="6665" max="6665" width="15.42578125" style="1" bestFit="1" customWidth="1"/>
    <col min="6666" max="6666" width="12" style="1" customWidth="1"/>
    <col min="6667" max="6667" width="12.7109375" style="1" bestFit="1" customWidth="1"/>
    <col min="6668" max="6668" width="12.42578125" style="1" customWidth="1"/>
    <col min="6669" max="6669" width="12.7109375" style="1" bestFit="1" customWidth="1"/>
    <col min="6670" max="6670" width="11.42578125" style="1" bestFit="1" customWidth="1"/>
    <col min="6671" max="6671" width="12.5703125" style="1" customWidth="1"/>
    <col min="6672" max="6672" width="11.42578125" style="1" bestFit="1" customWidth="1"/>
    <col min="6673" max="6673" width="12.7109375" style="1" bestFit="1" customWidth="1"/>
    <col min="6674" max="6674" width="11.42578125" style="1" bestFit="1" customWidth="1"/>
    <col min="6675" max="6675" width="13.7109375" style="1" customWidth="1"/>
    <col min="6676" max="6676" width="10.5703125" style="1" customWidth="1"/>
    <col min="6677" max="6677" width="12.140625" style="1" customWidth="1"/>
    <col min="6678" max="6678" width="13.85546875" style="1" bestFit="1" customWidth="1"/>
    <col min="6679" max="6679" width="11.140625" style="1" bestFit="1" customWidth="1"/>
    <col min="6680" max="6682" width="12.85546875" style="1" customWidth="1"/>
    <col min="6683" max="6683" width="9.140625" style="1"/>
    <col min="6684" max="6684" width="14.28515625" style="1" customWidth="1"/>
    <col min="6685" max="6685" width="15.85546875" style="1" customWidth="1"/>
    <col min="6686" max="6686" width="12.28515625" style="1" customWidth="1"/>
    <col min="6687" max="6687" width="13.5703125" style="1" customWidth="1"/>
    <col min="6688" max="6912" width="9.140625" style="1"/>
    <col min="6913" max="6913" width="18.28515625" style="1" customWidth="1"/>
    <col min="6914" max="6914" width="14.140625" style="1" bestFit="1" customWidth="1"/>
    <col min="6915" max="6915" width="11.85546875" style="1" customWidth="1"/>
    <col min="6916" max="6916" width="12" style="1" bestFit="1" customWidth="1"/>
    <col min="6917" max="6917" width="12.7109375" style="1" bestFit="1" customWidth="1"/>
    <col min="6918" max="6918" width="11.42578125" style="1" bestFit="1" customWidth="1"/>
    <col min="6919" max="6919" width="11.7109375" style="1" bestFit="1" customWidth="1"/>
    <col min="6920" max="6920" width="12" style="1" customWidth="1"/>
    <col min="6921" max="6921" width="15.42578125" style="1" bestFit="1" customWidth="1"/>
    <col min="6922" max="6922" width="12" style="1" customWidth="1"/>
    <col min="6923" max="6923" width="12.7109375" style="1" bestFit="1" customWidth="1"/>
    <col min="6924" max="6924" width="12.42578125" style="1" customWidth="1"/>
    <col min="6925" max="6925" width="12.7109375" style="1" bestFit="1" customWidth="1"/>
    <col min="6926" max="6926" width="11.42578125" style="1" bestFit="1" customWidth="1"/>
    <col min="6927" max="6927" width="12.5703125" style="1" customWidth="1"/>
    <col min="6928" max="6928" width="11.42578125" style="1" bestFit="1" customWidth="1"/>
    <col min="6929" max="6929" width="12.7109375" style="1" bestFit="1" customWidth="1"/>
    <col min="6930" max="6930" width="11.42578125" style="1" bestFit="1" customWidth="1"/>
    <col min="6931" max="6931" width="13.7109375" style="1" customWidth="1"/>
    <col min="6932" max="6932" width="10.5703125" style="1" customWidth="1"/>
    <col min="6933" max="6933" width="12.140625" style="1" customWidth="1"/>
    <col min="6934" max="6934" width="13.85546875" style="1" bestFit="1" customWidth="1"/>
    <col min="6935" max="6935" width="11.140625" style="1" bestFit="1" customWidth="1"/>
    <col min="6936" max="6938" width="12.85546875" style="1" customWidth="1"/>
    <col min="6939" max="6939" width="9.140625" style="1"/>
    <col min="6940" max="6940" width="14.28515625" style="1" customWidth="1"/>
    <col min="6941" max="6941" width="15.85546875" style="1" customWidth="1"/>
    <col min="6942" max="6942" width="12.28515625" style="1" customWidth="1"/>
    <col min="6943" max="6943" width="13.5703125" style="1" customWidth="1"/>
    <col min="6944" max="7168" width="9.140625" style="1"/>
    <col min="7169" max="7169" width="18.28515625" style="1" customWidth="1"/>
    <col min="7170" max="7170" width="14.140625" style="1" bestFit="1" customWidth="1"/>
    <col min="7171" max="7171" width="11.85546875" style="1" customWidth="1"/>
    <col min="7172" max="7172" width="12" style="1" bestFit="1" customWidth="1"/>
    <col min="7173" max="7173" width="12.7109375" style="1" bestFit="1" customWidth="1"/>
    <col min="7174" max="7174" width="11.42578125" style="1" bestFit="1" customWidth="1"/>
    <col min="7175" max="7175" width="11.7109375" style="1" bestFit="1" customWidth="1"/>
    <col min="7176" max="7176" width="12" style="1" customWidth="1"/>
    <col min="7177" max="7177" width="15.42578125" style="1" bestFit="1" customWidth="1"/>
    <col min="7178" max="7178" width="12" style="1" customWidth="1"/>
    <col min="7179" max="7179" width="12.7109375" style="1" bestFit="1" customWidth="1"/>
    <col min="7180" max="7180" width="12.42578125" style="1" customWidth="1"/>
    <col min="7181" max="7181" width="12.7109375" style="1" bestFit="1" customWidth="1"/>
    <col min="7182" max="7182" width="11.42578125" style="1" bestFit="1" customWidth="1"/>
    <col min="7183" max="7183" width="12.5703125" style="1" customWidth="1"/>
    <col min="7184" max="7184" width="11.42578125" style="1" bestFit="1" customWidth="1"/>
    <col min="7185" max="7185" width="12.7109375" style="1" bestFit="1" customWidth="1"/>
    <col min="7186" max="7186" width="11.42578125" style="1" bestFit="1" customWidth="1"/>
    <col min="7187" max="7187" width="13.7109375" style="1" customWidth="1"/>
    <col min="7188" max="7188" width="10.5703125" style="1" customWidth="1"/>
    <col min="7189" max="7189" width="12.140625" style="1" customWidth="1"/>
    <col min="7190" max="7190" width="13.85546875" style="1" bestFit="1" customWidth="1"/>
    <col min="7191" max="7191" width="11.140625" style="1" bestFit="1" customWidth="1"/>
    <col min="7192" max="7194" width="12.85546875" style="1" customWidth="1"/>
    <col min="7195" max="7195" width="9.140625" style="1"/>
    <col min="7196" max="7196" width="14.28515625" style="1" customWidth="1"/>
    <col min="7197" max="7197" width="15.85546875" style="1" customWidth="1"/>
    <col min="7198" max="7198" width="12.28515625" style="1" customWidth="1"/>
    <col min="7199" max="7199" width="13.5703125" style="1" customWidth="1"/>
    <col min="7200" max="7424" width="9.140625" style="1"/>
    <col min="7425" max="7425" width="18.28515625" style="1" customWidth="1"/>
    <col min="7426" max="7426" width="14.140625" style="1" bestFit="1" customWidth="1"/>
    <col min="7427" max="7427" width="11.85546875" style="1" customWidth="1"/>
    <col min="7428" max="7428" width="12" style="1" bestFit="1" customWidth="1"/>
    <col min="7429" max="7429" width="12.7109375" style="1" bestFit="1" customWidth="1"/>
    <col min="7430" max="7430" width="11.42578125" style="1" bestFit="1" customWidth="1"/>
    <col min="7431" max="7431" width="11.7109375" style="1" bestFit="1" customWidth="1"/>
    <col min="7432" max="7432" width="12" style="1" customWidth="1"/>
    <col min="7433" max="7433" width="15.42578125" style="1" bestFit="1" customWidth="1"/>
    <col min="7434" max="7434" width="12" style="1" customWidth="1"/>
    <col min="7435" max="7435" width="12.7109375" style="1" bestFit="1" customWidth="1"/>
    <col min="7436" max="7436" width="12.42578125" style="1" customWidth="1"/>
    <col min="7437" max="7437" width="12.7109375" style="1" bestFit="1" customWidth="1"/>
    <col min="7438" max="7438" width="11.42578125" style="1" bestFit="1" customWidth="1"/>
    <col min="7439" max="7439" width="12.5703125" style="1" customWidth="1"/>
    <col min="7440" max="7440" width="11.42578125" style="1" bestFit="1" customWidth="1"/>
    <col min="7441" max="7441" width="12.7109375" style="1" bestFit="1" customWidth="1"/>
    <col min="7442" max="7442" width="11.42578125" style="1" bestFit="1" customWidth="1"/>
    <col min="7443" max="7443" width="13.7109375" style="1" customWidth="1"/>
    <col min="7444" max="7444" width="10.5703125" style="1" customWidth="1"/>
    <col min="7445" max="7445" width="12.140625" style="1" customWidth="1"/>
    <col min="7446" max="7446" width="13.85546875" style="1" bestFit="1" customWidth="1"/>
    <col min="7447" max="7447" width="11.140625" style="1" bestFit="1" customWidth="1"/>
    <col min="7448" max="7450" width="12.85546875" style="1" customWidth="1"/>
    <col min="7451" max="7451" width="9.140625" style="1"/>
    <col min="7452" max="7452" width="14.28515625" style="1" customWidth="1"/>
    <col min="7453" max="7453" width="15.85546875" style="1" customWidth="1"/>
    <col min="7454" max="7454" width="12.28515625" style="1" customWidth="1"/>
    <col min="7455" max="7455" width="13.5703125" style="1" customWidth="1"/>
    <col min="7456" max="7680" width="9.140625" style="1"/>
    <col min="7681" max="7681" width="18.28515625" style="1" customWidth="1"/>
    <col min="7682" max="7682" width="14.140625" style="1" bestFit="1" customWidth="1"/>
    <col min="7683" max="7683" width="11.85546875" style="1" customWidth="1"/>
    <col min="7684" max="7684" width="12" style="1" bestFit="1" customWidth="1"/>
    <col min="7685" max="7685" width="12.7109375" style="1" bestFit="1" customWidth="1"/>
    <col min="7686" max="7686" width="11.42578125" style="1" bestFit="1" customWidth="1"/>
    <col min="7687" max="7687" width="11.7109375" style="1" bestFit="1" customWidth="1"/>
    <col min="7688" max="7688" width="12" style="1" customWidth="1"/>
    <col min="7689" max="7689" width="15.42578125" style="1" bestFit="1" customWidth="1"/>
    <col min="7690" max="7690" width="12" style="1" customWidth="1"/>
    <col min="7691" max="7691" width="12.7109375" style="1" bestFit="1" customWidth="1"/>
    <col min="7692" max="7692" width="12.42578125" style="1" customWidth="1"/>
    <col min="7693" max="7693" width="12.7109375" style="1" bestFit="1" customWidth="1"/>
    <col min="7694" max="7694" width="11.42578125" style="1" bestFit="1" customWidth="1"/>
    <col min="7695" max="7695" width="12.5703125" style="1" customWidth="1"/>
    <col min="7696" max="7696" width="11.42578125" style="1" bestFit="1" customWidth="1"/>
    <col min="7697" max="7697" width="12.7109375" style="1" bestFit="1" customWidth="1"/>
    <col min="7698" max="7698" width="11.42578125" style="1" bestFit="1" customWidth="1"/>
    <col min="7699" max="7699" width="13.7109375" style="1" customWidth="1"/>
    <col min="7700" max="7700" width="10.5703125" style="1" customWidth="1"/>
    <col min="7701" max="7701" width="12.140625" style="1" customWidth="1"/>
    <col min="7702" max="7702" width="13.85546875" style="1" bestFit="1" customWidth="1"/>
    <col min="7703" max="7703" width="11.140625" style="1" bestFit="1" customWidth="1"/>
    <col min="7704" max="7706" width="12.85546875" style="1" customWidth="1"/>
    <col min="7707" max="7707" width="9.140625" style="1"/>
    <col min="7708" max="7708" width="14.28515625" style="1" customWidth="1"/>
    <col min="7709" max="7709" width="15.85546875" style="1" customWidth="1"/>
    <col min="7710" max="7710" width="12.28515625" style="1" customWidth="1"/>
    <col min="7711" max="7711" width="13.5703125" style="1" customWidth="1"/>
    <col min="7712" max="7936" width="9.140625" style="1"/>
    <col min="7937" max="7937" width="18.28515625" style="1" customWidth="1"/>
    <col min="7938" max="7938" width="14.140625" style="1" bestFit="1" customWidth="1"/>
    <col min="7939" max="7939" width="11.85546875" style="1" customWidth="1"/>
    <col min="7940" max="7940" width="12" style="1" bestFit="1" customWidth="1"/>
    <col min="7941" max="7941" width="12.7109375" style="1" bestFit="1" customWidth="1"/>
    <col min="7942" max="7942" width="11.42578125" style="1" bestFit="1" customWidth="1"/>
    <col min="7943" max="7943" width="11.7109375" style="1" bestFit="1" customWidth="1"/>
    <col min="7944" max="7944" width="12" style="1" customWidth="1"/>
    <col min="7945" max="7945" width="15.42578125" style="1" bestFit="1" customWidth="1"/>
    <col min="7946" max="7946" width="12" style="1" customWidth="1"/>
    <col min="7947" max="7947" width="12.7109375" style="1" bestFit="1" customWidth="1"/>
    <col min="7948" max="7948" width="12.42578125" style="1" customWidth="1"/>
    <col min="7949" max="7949" width="12.7109375" style="1" bestFit="1" customWidth="1"/>
    <col min="7950" max="7950" width="11.42578125" style="1" bestFit="1" customWidth="1"/>
    <col min="7951" max="7951" width="12.5703125" style="1" customWidth="1"/>
    <col min="7952" max="7952" width="11.42578125" style="1" bestFit="1" customWidth="1"/>
    <col min="7953" max="7953" width="12.7109375" style="1" bestFit="1" customWidth="1"/>
    <col min="7954" max="7954" width="11.42578125" style="1" bestFit="1" customWidth="1"/>
    <col min="7955" max="7955" width="13.7109375" style="1" customWidth="1"/>
    <col min="7956" max="7956" width="10.5703125" style="1" customWidth="1"/>
    <col min="7957" max="7957" width="12.140625" style="1" customWidth="1"/>
    <col min="7958" max="7958" width="13.85546875" style="1" bestFit="1" customWidth="1"/>
    <col min="7959" max="7959" width="11.140625" style="1" bestFit="1" customWidth="1"/>
    <col min="7960" max="7962" width="12.85546875" style="1" customWidth="1"/>
    <col min="7963" max="7963" width="9.140625" style="1"/>
    <col min="7964" max="7964" width="14.28515625" style="1" customWidth="1"/>
    <col min="7965" max="7965" width="15.85546875" style="1" customWidth="1"/>
    <col min="7966" max="7966" width="12.28515625" style="1" customWidth="1"/>
    <col min="7967" max="7967" width="13.5703125" style="1" customWidth="1"/>
    <col min="7968" max="8192" width="9.140625" style="1"/>
    <col min="8193" max="8193" width="18.28515625" style="1" customWidth="1"/>
    <col min="8194" max="8194" width="14.140625" style="1" bestFit="1" customWidth="1"/>
    <col min="8195" max="8195" width="11.85546875" style="1" customWidth="1"/>
    <col min="8196" max="8196" width="12" style="1" bestFit="1" customWidth="1"/>
    <col min="8197" max="8197" width="12.7109375" style="1" bestFit="1" customWidth="1"/>
    <col min="8198" max="8198" width="11.42578125" style="1" bestFit="1" customWidth="1"/>
    <col min="8199" max="8199" width="11.7109375" style="1" bestFit="1" customWidth="1"/>
    <col min="8200" max="8200" width="12" style="1" customWidth="1"/>
    <col min="8201" max="8201" width="15.42578125" style="1" bestFit="1" customWidth="1"/>
    <col min="8202" max="8202" width="12" style="1" customWidth="1"/>
    <col min="8203" max="8203" width="12.7109375" style="1" bestFit="1" customWidth="1"/>
    <col min="8204" max="8204" width="12.42578125" style="1" customWidth="1"/>
    <col min="8205" max="8205" width="12.7109375" style="1" bestFit="1" customWidth="1"/>
    <col min="8206" max="8206" width="11.42578125" style="1" bestFit="1" customWidth="1"/>
    <col min="8207" max="8207" width="12.5703125" style="1" customWidth="1"/>
    <col min="8208" max="8208" width="11.42578125" style="1" bestFit="1" customWidth="1"/>
    <col min="8209" max="8209" width="12.7109375" style="1" bestFit="1" customWidth="1"/>
    <col min="8210" max="8210" width="11.42578125" style="1" bestFit="1" customWidth="1"/>
    <col min="8211" max="8211" width="13.7109375" style="1" customWidth="1"/>
    <col min="8212" max="8212" width="10.5703125" style="1" customWidth="1"/>
    <col min="8213" max="8213" width="12.140625" style="1" customWidth="1"/>
    <col min="8214" max="8214" width="13.85546875" style="1" bestFit="1" customWidth="1"/>
    <col min="8215" max="8215" width="11.140625" style="1" bestFit="1" customWidth="1"/>
    <col min="8216" max="8218" width="12.85546875" style="1" customWidth="1"/>
    <col min="8219" max="8219" width="9.140625" style="1"/>
    <col min="8220" max="8220" width="14.28515625" style="1" customWidth="1"/>
    <col min="8221" max="8221" width="15.85546875" style="1" customWidth="1"/>
    <col min="8222" max="8222" width="12.28515625" style="1" customWidth="1"/>
    <col min="8223" max="8223" width="13.5703125" style="1" customWidth="1"/>
    <col min="8224" max="8448" width="9.140625" style="1"/>
    <col min="8449" max="8449" width="18.28515625" style="1" customWidth="1"/>
    <col min="8450" max="8450" width="14.140625" style="1" bestFit="1" customWidth="1"/>
    <col min="8451" max="8451" width="11.85546875" style="1" customWidth="1"/>
    <col min="8452" max="8452" width="12" style="1" bestFit="1" customWidth="1"/>
    <col min="8453" max="8453" width="12.7109375" style="1" bestFit="1" customWidth="1"/>
    <col min="8454" max="8454" width="11.42578125" style="1" bestFit="1" customWidth="1"/>
    <col min="8455" max="8455" width="11.7109375" style="1" bestFit="1" customWidth="1"/>
    <col min="8456" max="8456" width="12" style="1" customWidth="1"/>
    <col min="8457" max="8457" width="15.42578125" style="1" bestFit="1" customWidth="1"/>
    <col min="8458" max="8458" width="12" style="1" customWidth="1"/>
    <col min="8459" max="8459" width="12.7109375" style="1" bestFit="1" customWidth="1"/>
    <col min="8460" max="8460" width="12.42578125" style="1" customWidth="1"/>
    <col min="8461" max="8461" width="12.7109375" style="1" bestFit="1" customWidth="1"/>
    <col min="8462" max="8462" width="11.42578125" style="1" bestFit="1" customWidth="1"/>
    <col min="8463" max="8463" width="12.5703125" style="1" customWidth="1"/>
    <col min="8464" max="8464" width="11.42578125" style="1" bestFit="1" customWidth="1"/>
    <col min="8465" max="8465" width="12.7109375" style="1" bestFit="1" customWidth="1"/>
    <col min="8466" max="8466" width="11.42578125" style="1" bestFit="1" customWidth="1"/>
    <col min="8467" max="8467" width="13.7109375" style="1" customWidth="1"/>
    <col min="8468" max="8468" width="10.5703125" style="1" customWidth="1"/>
    <col min="8469" max="8469" width="12.140625" style="1" customWidth="1"/>
    <col min="8470" max="8470" width="13.85546875" style="1" bestFit="1" customWidth="1"/>
    <col min="8471" max="8471" width="11.140625" style="1" bestFit="1" customWidth="1"/>
    <col min="8472" max="8474" width="12.85546875" style="1" customWidth="1"/>
    <col min="8475" max="8475" width="9.140625" style="1"/>
    <col min="8476" max="8476" width="14.28515625" style="1" customWidth="1"/>
    <col min="8477" max="8477" width="15.85546875" style="1" customWidth="1"/>
    <col min="8478" max="8478" width="12.28515625" style="1" customWidth="1"/>
    <col min="8479" max="8479" width="13.5703125" style="1" customWidth="1"/>
    <col min="8480" max="8704" width="9.140625" style="1"/>
    <col min="8705" max="8705" width="18.28515625" style="1" customWidth="1"/>
    <col min="8706" max="8706" width="14.140625" style="1" bestFit="1" customWidth="1"/>
    <col min="8707" max="8707" width="11.85546875" style="1" customWidth="1"/>
    <col min="8708" max="8708" width="12" style="1" bestFit="1" customWidth="1"/>
    <col min="8709" max="8709" width="12.7109375" style="1" bestFit="1" customWidth="1"/>
    <col min="8710" max="8710" width="11.42578125" style="1" bestFit="1" customWidth="1"/>
    <col min="8711" max="8711" width="11.7109375" style="1" bestFit="1" customWidth="1"/>
    <col min="8712" max="8712" width="12" style="1" customWidth="1"/>
    <col min="8713" max="8713" width="15.42578125" style="1" bestFit="1" customWidth="1"/>
    <col min="8714" max="8714" width="12" style="1" customWidth="1"/>
    <col min="8715" max="8715" width="12.7109375" style="1" bestFit="1" customWidth="1"/>
    <col min="8716" max="8716" width="12.42578125" style="1" customWidth="1"/>
    <col min="8717" max="8717" width="12.7109375" style="1" bestFit="1" customWidth="1"/>
    <col min="8718" max="8718" width="11.42578125" style="1" bestFit="1" customWidth="1"/>
    <col min="8719" max="8719" width="12.5703125" style="1" customWidth="1"/>
    <col min="8720" max="8720" width="11.42578125" style="1" bestFit="1" customWidth="1"/>
    <col min="8721" max="8721" width="12.7109375" style="1" bestFit="1" customWidth="1"/>
    <col min="8722" max="8722" width="11.42578125" style="1" bestFit="1" customWidth="1"/>
    <col min="8723" max="8723" width="13.7109375" style="1" customWidth="1"/>
    <col min="8724" max="8724" width="10.5703125" style="1" customWidth="1"/>
    <col min="8725" max="8725" width="12.140625" style="1" customWidth="1"/>
    <col min="8726" max="8726" width="13.85546875" style="1" bestFit="1" customWidth="1"/>
    <col min="8727" max="8727" width="11.140625" style="1" bestFit="1" customWidth="1"/>
    <col min="8728" max="8730" width="12.85546875" style="1" customWidth="1"/>
    <col min="8731" max="8731" width="9.140625" style="1"/>
    <col min="8732" max="8732" width="14.28515625" style="1" customWidth="1"/>
    <col min="8733" max="8733" width="15.85546875" style="1" customWidth="1"/>
    <col min="8734" max="8734" width="12.28515625" style="1" customWidth="1"/>
    <col min="8735" max="8735" width="13.5703125" style="1" customWidth="1"/>
    <col min="8736" max="8960" width="9.140625" style="1"/>
    <col min="8961" max="8961" width="18.28515625" style="1" customWidth="1"/>
    <col min="8962" max="8962" width="14.140625" style="1" bestFit="1" customWidth="1"/>
    <col min="8963" max="8963" width="11.85546875" style="1" customWidth="1"/>
    <col min="8964" max="8964" width="12" style="1" bestFit="1" customWidth="1"/>
    <col min="8965" max="8965" width="12.7109375" style="1" bestFit="1" customWidth="1"/>
    <col min="8966" max="8966" width="11.42578125" style="1" bestFit="1" customWidth="1"/>
    <col min="8967" max="8967" width="11.7109375" style="1" bestFit="1" customWidth="1"/>
    <col min="8968" max="8968" width="12" style="1" customWidth="1"/>
    <col min="8969" max="8969" width="15.42578125" style="1" bestFit="1" customWidth="1"/>
    <col min="8970" max="8970" width="12" style="1" customWidth="1"/>
    <col min="8971" max="8971" width="12.7109375" style="1" bestFit="1" customWidth="1"/>
    <col min="8972" max="8972" width="12.42578125" style="1" customWidth="1"/>
    <col min="8973" max="8973" width="12.7109375" style="1" bestFit="1" customWidth="1"/>
    <col min="8974" max="8974" width="11.42578125" style="1" bestFit="1" customWidth="1"/>
    <col min="8975" max="8975" width="12.5703125" style="1" customWidth="1"/>
    <col min="8976" max="8976" width="11.42578125" style="1" bestFit="1" customWidth="1"/>
    <col min="8977" max="8977" width="12.7109375" style="1" bestFit="1" customWidth="1"/>
    <col min="8978" max="8978" width="11.42578125" style="1" bestFit="1" customWidth="1"/>
    <col min="8979" max="8979" width="13.7109375" style="1" customWidth="1"/>
    <col min="8980" max="8980" width="10.5703125" style="1" customWidth="1"/>
    <col min="8981" max="8981" width="12.140625" style="1" customWidth="1"/>
    <col min="8982" max="8982" width="13.85546875" style="1" bestFit="1" customWidth="1"/>
    <col min="8983" max="8983" width="11.140625" style="1" bestFit="1" customWidth="1"/>
    <col min="8984" max="8986" width="12.85546875" style="1" customWidth="1"/>
    <col min="8987" max="8987" width="9.140625" style="1"/>
    <col min="8988" max="8988" width="14.28515625" style="1" customWidth="1"/>
    <col min="8989" max="8989" width="15.85546875" style="1" customWidth="1"/>
    <col min="8990" max="8990" width="12.28515625" style="1" customWidth="1"/>
    <col min="8991" max="8991" width="13.5703125" style="1" customWidth="1"/>
    <col min="8992" max="9216" width="9.140625" style="1"/>
    <col min="9217" max="9217" width="18.28515625" style="1" customWidth="1"/>
    <col min="9218" max="9218" width="14.140625" style="1" bestFit="1" customWidth="1"/>
    <col min="9219" max="9219" width="11.85546875" style="1" customWidth="1"/>
    <col min="9220" max="9220" width="12" style="1" bestFit="1" customWidth="1"/>
    <col min="9221" max="9221" width="12.7109375" style="1" bestFit="1" customWidth="1"/>
    <col min="9222" max="9222" width="11.42578125" style="1" bestFit="1" customWidth="1"/>
    <col min="9223" max="9223" width="11.7109375" style="1" bestFit="1" customWidth="1"/>
    <col min="9224" max="9224" width="12" style="1" customWidth="1"/>
    <col min="9225" max="9225" width="15.42578125" style="1" bestFit="1" customWidth="1"/>
    <col min="9226" max="9226" width="12" style="1" customWidth="1"/>
    <col min="9227" max="9227" width="12.7109375" style="1" bestFit="1" customWidth="1"/>
    <col min="9228" max="9228" width="12.42578125" style="1" customWidth="1"/>
    <col min="9229" max="9229" width="12.7109375" style="1" bestFit="1" customWidth="1"/>
    <col min="9230" max="9230" width="11.42578125" style="1" bestFit="1" customWidth="1"/>
    <col min="9231" max="9231" width="12.5703125" style="1" customWidth="1"/>
    <col min="9232" max="9232" width="11.42578125" style="1" bestFit="1" customWidth="1"/>
    <col min="9233" max="9233" width="12.7109375" style="1" bestFit="1" customWidth="1"/>
    <col min="9234" max="9234" width="11.42578125" style="1" bestFit="1" customWidth="1"/>
    <col min="9235" max="9235" width="13.7109375" style="1" customWidth="1"/>
    <col min="9236" max="9236" width="10.5703125" style="1" customWidth="1"/>
    <col min="9237" max="9237" width="12.140625" style="1" customWidth="1"/>
    <col min="9238" max="9238" width="13.85546875" style="1" bestFit="1" customWidth="1"/>
    <col min="9239" max="9239" width="11.140625" style="1" bestFit="1" customWidth="1"/>
    <col min="9240" max="9242" width="12.85546875" style="1" customWidth="1"/>
    <col min="9243" max="9243" width="9.140625" style="1"/>
    <col min="9244" max="9244" width="14.28515625" style="1" customWidth="1"/>
    <col min="9245" max="9245" width="15.85546875" style="1" customWidth="1"/>
    <col min="9246" max="9246" width="12.28515625" style="1" customWidth="1"/>
    <col min="9247" max="9247" width="13.5703125" style="1" customWidth="1"/>
    <col min="9248" max="9472" width="9.140625" style="1"/>
    <col min="9473" max="9473" width="18.28515625" style="1" customWidth="1"/>
    <col min="9474" max="9474" width="14.140625" style="1" bestFit="1" customWidth="1"/>
    <col min="9475" max="9475" width="11.85546875" style="1" customWidth="1"/>
    <col min="9476" max="9476" width="12" style="1" bestFit="1" customWidth="1"/>
    <col min="9477" max="9477" width="12.7109375" style="1" bestFit="1" customWidth="1"/>
    <col min="9478" max="9478" width="11.42578125" style="1" bestFit="1" customWidth="1"/>
    <col min="9479" max="9479" width="11.7109375" style="1" bestFit="1" customWidth="1"/>
    <col min="9480" max="9480" width="12" style="1" customWidth="1"/>
    <col min="9481" max="9481" width="15.42578125" style="1" bestFit="1" customWidth="1"/>
    <col min="9482" max="9482" width="12" style="1" customWidth="1"/>
    <col min="9483" max="9483" width="12.7109375" style="1" bestFit="1" customWidth="1"/>
    <col min="9484" max="9484" width="12.42578125" style="1" customWidth="1"/>
    <col min="9485" max="9485" width="12.7109375" style="1" bestFit="1" customWidth="1"/>
    <col min="9486" max="9486" width="11.42578125" style="1" bestFit="1" customWidth="1"/>
    <col min="9487" max="9487" width="12.5703125" style="1" customWidth="1"/>
    <col min="9488" max="9488" width="11.42578125" style="1" bestFit="1" customWidth="1"/>
    <col min="9489" max="9489" width="12.7109375" style="1" bestFit="1" customWidth="1"/>
    <col min="9490" max="9490" width="11.42578125" style="1" bestFit="1" customWidth="1"/>
    <col min="9491" max="9491" width="13.7109375" style="1" customWidth="1"/>
    <col min="9492" max="9492" width="10.5703125" style="1" customWidth="1"/>
    <col min="9493" max="9493" width="12.140625" style="1" customWidth="1"/>
    <col min="9494" max="9494" width="13.85546875" style="1" bestFit="1" customWidth="1"/>
    <col min="9495" max="9495" width="11.140625" style="1" bestFit="1" customWidth="1"/>
    <col min="9496" max="9498" width="12.85546875" style="1" customWidth="1"/>
    <col min="9499" max="9499" width="9.140625" style="1"/>
    <col min="9500" max="9500" width="14.28515625" style="1" customWidth="1"/>
    <col min="9501" max="9501" width="15.85546875" style="1" customWidth="1"/>
    <col min="9502" max="9502" width="12.28515625" style="1" customWidth="1"/>
    <col min="9503" max="9503" width="13.5703125" style="1" customWidth="1"/>
    <col min="9504" max="9728" width="9.140625" style="1"/>
    <col min="9729" max="9729" width="18.28515625" style="1" customWidth="1"/>
    <col min="9730" max="9730" width="14.140625" style="1" bestFit="1" customWidth="1"/>
    <col min="9731" max="9731" width="11.85546875" style="1" customWidth="1"/>
    <col min="9732" max="9732" width="12" style="1" bestFit="1" customWidth="1"/>
    <col min="9733" max="9733" width="12.7109375" style="1" bestFit="1" customWidth="1"/>
    <col min="9734" max="9734" width="11.42578125" style="1" bestFit="1" customWidth="1"/>
    <col min="9735" max="9735" width="11.7109375" style="1" bestFit="1" customWidth="1"/>
    <col min="9736" max="9736" width="12" style="1" customWidth="1"/>
    <col min="9737" max="9737" width="15.42578125" style="1" bestFit="1" customWidth="1"/>
    <col min="9738" max="9738" width="12" style="1" customWidth="1"/>
    <col min="9739" max="9739" width="12.7109375" style="1" bestFit="1" customWidth="1"/>
    <col min="9740" max="9740" width="12.42578125" style="1" customWidth="1"/>
    <col min="9741" max="9741" width="12.7109375" style="1" bestFit="1" customWidth="1"/>
    <col min="9742" max="9742" width="11.42578125" style="1" bestFit="1" customWidth="1"/>
    <col min="9743" max="9743" width="12.5703125" style="1" customWidth="1"/>
    <col min="9744" max="9744" width="11.42578125" style="1" bestFit="1" customWidth="1"/>
    <col min="9745" max="9745" width="12.7109375" style="1" bestFit="1" customWidth="1"/>
    <col min="9746" max="9746" width="11.42578125" style="1" bestFit="1" customWidth="1"/>
    <col min="9747" max="9747" width="13.7109375" style="1" customWidth="1"/>
    <col min="9748" max="9748" width="10.5703125" style="1" customWidth="1"/>
    <col min="9749" max="9749" width="12.140625" style="1" customWidth="1"/>
    <col min="9750" max="9750" width="13.85546875" style="1" bestFit="1" customWidth="1"/>
    <col min="9751" max="9751" width="11.140625" style="1" bestFit="1" customWidth="1"/>
    <col min="9752" max="9754" width="12.85546875" style="1" customWidth="1"/>
    <col min="9755" max="9755" width="9.140625" style="1"/>
    <col min="9756" max="9756" width="14.28515625" style="1" customWidth="1"/>
    <col min="9757" max="9757" width="15.85546875" style="1" customWidth="1"/>
    <col min="9758" max="9758" width="12.28515625" style="1" customWidth="1"/>
    <col min="9759" max="9759" width="13.5703125" style="1" customWidth="1"/>
    <col min="9760" max="9984" width="9.140625" style="1"/>
    <col min="9985" max="9985" width="18.28515625" style="1" customWidth="1"/>
    <col min="9986" max="9986" width="14.140625" style="1" bestFit="1" customWidth="1"/>
    <col min="9987" max="9987" width="11.85546875" style="1" customWidth="1"/>
    <col min="9988" max="9988" width="12" style="1" bestFit="1" customWidth="1"/>
    <col min="9989" max="9989" width="12.7109375" style="1" bestFit="1" customWidth="1"/>
    <col min="9990" max="9990" width="11.42578125" style="1" bestFit="1" customWidth="1"/>
    <col min="9991" max="9991" width="11.7109375" style="1" bestFit="1" customWidth="1"/>
    <col min="9992" max="9992" width="12" style="1" customWidth="1"/>
    <col min="9993" max="9993" width="15.42578125" style="1" bestFit="1" customWidth="1"/>
    <col min="9994" max="9994" width="12" style="1" customWidth="1"/>
    <col min="9995" max="9995" width="12.7109375" style="1" bestFit="1" customWidth="1"/>
    <col min="9996" max="9996" width="12.42578125" style="1" customWidth="1"/>
    <col min="9997" max="9997" width="12.7109375" style="1" bestFit="1" customWidth="1"/>
    <col min="9998" max="9998" width="11.42578125" style="1" bestFit="1" customWidth="1"/>
    <col min="9999" max="9999" width="12.5703125" style="1" customWidth="1"/>
    <col min="10000" max="10000" width="11.42578125" style="1" bestFit="1" customWidth="1"/>
    <col min="10001" max="10001" width="12.7109375" style="1" bestFit="1" customWidth="1"/>
    <col min="10002" max="10002" width="11.42578125" style="1" bestFit="1" customWidth="1"/>
    <col min="10003" max="10003" width="13.7109375" style="1" customWidth="1"/>
    <col min="10004" max="10004" width="10.5703125" style="1" customWidth="1"/>
    <col min="10005" max="10005" width="12.140625" style="1" customWidth="1"/>
    <col min="10006" max="10006" width="13.85546875" style="1" bestFit="1" customWidth="1"/>
    <col min="10007" max="10007" width="11.140625" style="1" bestFit="1" customWidth="1"/>
    <col min="10008" max="10010" width="12.85546875" style="1" customWidth="1"/>
    <col min="10011" max="10011" width="9.140625" style="1"/>
    <col min="10012" max="10012" width="14.28515625" style="1" customWidth="1"/>
    <col min="10013" max="10013" width="15.85546875" style="1" customWidth="1"/>
    <col min="10014" max="10014" width="12.28515625" style="1" customWidth="1"/>
    <col min="10015" max="10015" width="13.5703125" style="1" customWidth="1"/>
    <col min="10016" max="10240" width="9.140625" style="1"/>
    <col min="10241" max="10241" width="18.28515625" style="1" customWidth="1"/>
    <col min="10242" max="10242" width="14.140625" style="1" bestFit="1" customWidth="1"/>
    <col min="10243" max="10243" width="11.85546875" style="1" customWidth="1"/>
    <col min="10244" max="10244" width="12" style="1" bestFit="1" customWidth="1"/>
    <col min="10245" max="10245" width="12.7109375" style="1" bestFit="1" customWidth="1"/>
    <col min="10246" max="10246" width="11.42578125" style="1" bestFit="1" customWidth="1"/>
    <col min="10247" max="10247" width="11.7109375" style="1" bestFit="1" customWidth="1"/>
    <col min="10248" max="10248" width="12" style="1" customWidth="1"/>
    <col min="10249" max="10249" width="15.42578125" style="1" bestFit="1" customWidth="1"/>
    <col min="10250" max="10250" width="12" style="1" customWidth="1"/>
    <col min="10251" max="10251" width="12.7109375" style="1" bestFit="1" customWidth="1"/>
    <col min="10252" max="10252" width="12.42578125" style="1" customWidth="1"/>
    <col min="10253" max="10253" width="12.7109375" style="1" bestFit="1" customWidth="1"/>
    <col min="10254" max="10254" width="11.42578125" style="1" bestFit="1" customWidth="1"/>
    <col min="10255" max="10255" width="12.5703125" style="1" customWidth="1"/>
    <col min="10256" max="10256" width="11.42578125" style="1" bestFit="1" customWidth="1"/>
    <col min="10257" max="10257" width="12.7109375" style="1" bestFit="1" customWidth="1"/>
    <col min="10258" max="10258" width="11.42578125" style="1" bestFit="1" customWidth="1"/>
    <col min="10259" max="10259" width="13.7109375" style="1" customWidth="1"/>
    <col min="10260" max="10260" width="10.5703125" style="1" customWidth="1"/>
    <col min="10261" max="10261" width="12.140625" style="1" customWidth="1"/>
    <col min="10262" max="10262" width="13.85546875" style="1" bestFit="1" customWidth="1"/>
    <col min="10263" max="10263" width="11.140625" style="1" bestFit="1" customWidth="1"/>
    <col min="10264" max="10266" width="12.85546875" style="1" customWidth="1"/>
    <col min="10267" max="10267" width="9.140625" style="1"/>
    <col min="10268" max="10268" width="14.28515625" style="1" customWidth="1"/>
    <col min="10269" max="10269" width="15.85546875" style="1" customWidth="1"/>
    <col min="10270" max="10270" width="12.28515625" style="1" customWidth="1"/>
    <col min="10271" max="10271" width="13.5703125" style="1" customWidth="1"/>
    <col min="10272" max="10496" width="9.140625" style="1"/>
    <col min="10497" max="10497" width="18.28515625" style="1" customWidth="1"/>
    <col min="10498" max="10498" width="14.140625" style="1" bestFit="1" customWidth="1"/>
    <col min="10499" max="10499" width="11.85546875" style="1" customWidth="1"/>
    <col min="10500" max="10500" width="12" style="1" bestFit="1" customWidth="1"/>
    <col min="10501" max="10501" width="12.7109375" style="1" bestFit="1" customWidth="1"/>
    <col min="10502" max="10502" width="11.42578125" style="1" bestFit="1" customWidth="1"/>
    <col min="10503" max="10503" width="11.7109375" style="1" bestFit="1" customWidth="1"/>
    <col min="10504" max="10504" width="12" style="1" customWidth="1"/>
    <col min="10505" max="10505" width="15.42578125" style="1" bestFit="1" customWidth="1"/>
    <col min="10506" max="10506" width="12" style="1" customWidth="1"/>
    <col min="10507" max="10507" width="12.7109375" style="1" bestFit="1" customWidth="1"/>
    <col min="10508" max="10508" width="12.42578125" style="1" customWidth="1"/>
    <col min="10509" max="10509" width="12.7109375" style="1" bestFit="1" customWidth="1"/>
    <col min="10510" max="10510" width="11.42578125" style="1" bestFit="1" customWidth="1"/>
    <col min="10511" max="10511" width="12.5703125" style="1" customWidth="1"/>
    <col min="10512" max="10512" width="11.42578125" style="1" bestFit="1" customWidth="1"/>
    <col min="10513" max="10513" width="12.7109375" style="1" bestFit="1" customWidth="1"/>
    <col min="10514" max="10514" width="11.42578125" style="1" bestFit="1" customWidth="1"/>
    <col min="10515" max="10515" width="13.7109375" style="1" customWidth="1"/>
    <col min="10516" max="10516" width="10.5703125" style="1" customWidth="1"/>
    <col min="10517" max="10517" width="12.140625" style="1" customWidth="1"/>
    <col min="10518" max="10518" width="13.85546875" style="1" bestFit="1" customWidth="1"/>
    <col min="10519" max="10519" width="11.140625" style="1" bestFit="1" customWidth="1"/>
    <col min="10520" max="10522" width="12.85546875" style="1" customWidth="1"/>
    <col min="10523" max="10523" width="9.140625" style="1"/>
    <col min="10524" max="10524" width="14.28515625" style="1" customWidth="1"/>
    <col min="10525" max="10525" width="15.85546875" style="1" customWidth="1"/>
    <col min="10526" max="10526" width="12.28515625" style="1" customWidth="1"/>
    <col min="10527" max="10527" width="13.5703125" style="1" customWidth="1"/>
    <col min="10528" max="10752" width="9.140625" style="1"/>
    <col min="10753" max="10753" width="18.28515625" style="1" customWidth="1"/>
    <col min="10754" max="10754" width="14.140625" style="1" bestFit="1" customWidth="1"/>
    <col min="10755" max="10755" width="11.85546875" style="1" customWidth="1"/>
    <col min="10756" max="10756" width="12" style="1" bestFit="1" customWidth="1"/>
    <col min="10757" max="10757" width="12.7109375" style="1" bestFit="1" customWidth="1"/>
    <col min="10758" max="10758" width="11.42578125" style="1" bestFit="1" customWidth="1"/>
    <col min="10759" max="10759" width="11.7109375" style="1" bestFit="1" customWidth="1"/>
    <col min="10760" max="10760" width="12" style="1" customWidth="1"/>
    <col min="10761" max="10761" width="15.42578125" style="1" bestFit="1" customWidth="1"/>
    <col min="10762" max="10762" width="12" style="1" customWidth="1"/>
    <col min="10763" max="10763" width="12.7109375" style="1" bestFit="1" customWidth="1"/>
    <col min="10764" max="10764" width="12.42578125" style="1" customWidth="1"/>
    <col min="10765" max="10765" width="12.7109375" style="1" bestFit="1" customWidth="1"/>
    <col min="10766" max="10766" width="11.42578125" style="1" bestFit="1" customWidth="1"/>
    <col min="10767" max="10767" width="12.5703125" style="1" customWidth="1"/>
    <col min="10768" max="10768" width="11.42578125" style="1" bestFit="1" customWidth="1"/>
    <col min="10769" max="10769" width="12.7109375" style="1" bestFit="1" customWidth="1"/>
    <col min="10770" max="10770" width="11.42578125" style="1" bestFit="1" customWidth="1"/>
    <col min="10771" max="10771" width="13.7109375" style="1" customWidth="1"/>
    <col min="10772" max="10772" width="10.5703125" style="1" customWidth="1"/>
    <col min="10773" max="10773" width="12.140625" style="1" customWidth="1"/>
    <col min="10774" max="10774" width="13.85546875" style="1" bestFit="1" customWidth="1"/>
    <col min="10775" max="10775" width="11.140625" style="1" bestFit="1" customWidth="1"/>
    <col min="10776" max="10778" width="12.85546875" style="1" customWidth="1"/>
    <col min="10779" max="10779" width="9.140625" style="1"/>
    <col min="10780" max="10780" width="14.28515625" style="1" customWidth="1"/>
    <col min="10781" max="10781" width="15.85546875" style="1" customWidth="1"/>
    <col min="10782" max="10782" width="12.28515625" style="1" customWidth="1"/>
    <col min="10783" max="10783" width="13.5703125" style="1" customWidth="1"/>
    <col min="10784" max="11008" width="9.140625" style="1"/>
    <col min="11009" max="11009" width="18.28515625" style="1" customWidth="1"/>
    <col min="11010" max="11010" width="14.140625" style="1" bestFit="1" customWidth="1"/>
    <col min="11011" max="11011" width="11.85546875" style="1" customWidth="1"/>
    <col min="11012" max="11012" width="12" style="1" bestFit="1" customWidth="1"/>
    <col min="11013" max="11013" width="12.7109375" style="1" bestFit="1" customWidth="1"/>
    <col min="11014" max="11014" width="11.42578125" style="1" bestFit="1" customWidth="1"/>
    <col min="11015" max="11015" width="11.7109375" style="1" bestFit="1" customWidth="1"/>
    <col min="11016" max="11016" width="12" style="1" customWidth="1"/>
    <col min="11017" max="11017" width="15.42578125" style="1" bestFit="1" customWidth="1"/>
    <col min="11018" max="11018" width="12" style="1" customWidth="1"/>
    <col min="11019" max="11019" width="12.7109375" style="1" bestFit="1" customWidth="1"/>
    <col min="11020" max="11020" width="12.42578125" style="1" customWidth="1"/>
    <col min="11021" max="11021" width="12.7109375" style="1" bestFit="1" customWidth="1"/>
    <col min="11022" max="11022" width="11.42578125" style="1" bestFit="1" customWidth="1"/>
    <col min="11023" max="11023" width="12.5703125" style="1" customWidth="1"/>
    <col min="11024" max="11024" width="11.42578125" style="1" bestFit="1" customWidth="1"/>
    <col min="11025" max="11025" width="12.7109375" style="1" bestFit="1" customWidth="1"/>
    <col min="11026" max="11026" width="11.42578125" style="1" bestFit="1" customWidth="1"/>
    <col min="11027" max="11027" width="13.7109375" style="1" customWidth="1"/>
    <col min="11028" max="11028" width="10.5703125" style="1" customWidth="1"/>
    <col min="11029" max="11029" width="12.140625" style="1" customWidth="1"/>
    <col min="11030" max="11030" width="13.85546875" style="1" bestFit="1" customWidth="1"/>
    <col min="11031" max="11031" width="11.140625" style="1" bestFit="1" customWidth="1"/>
    <col min="11032" max="11034" width="12.85546875" style="1" customWidth="1"/>
    <col min="11035" max="11035" width="9.140625" style="1"/>
    <col min="11036" max="11036" width="14.28515625" style="1" customWidth="1"/>
    <col min="11037" max="11037" width="15.85546875" style="1" customWidth="1"/>
    <col min="11038" max="11038" width="12.28515625" style="1" customWidth="1"/>
    <col min="11039" max="11039" width="13.5703125" style="1" customWidth="1"/>
    <col min="11040" max="11264" width="9.140625" style="1"/>
    <col min="11265" max="11265" width="18.28515625" style="1" customWidth="1"/>
    <col min="11266" max="11266" width="14.140625" style="1" bestFit="1" customWidth="1"/>
    <col min="11267" max="11267" width="11.85546875" style="1" customWidth="1"/>
    <col min="11268" max="11268" width="12" style="1" bestFit="1" customWidth="1"/>
    <col min="11269" max="11269" width="12.7109375" style="1" bestFit="1" customWidth="1"/>
    <col min="11270" max="11270" width="11.42578125" style="1" bestFit="1" customWidth="1"/>
    <col min="11271" max="11271" width="11.7109375" style="1" bestFit="1" customWidth="1"/>
    <col min="11272" max="11272" width="12" style="1" customWidth="1"/>
    <col min="11273" max="11273" width="15.42578125" style="1" bestFit="1" customWidth="1"/>
    <col min="11274" max="11274" width="12" style="1" customWidth="1"/>
    <col min="11275" max="11275" width="12.7109375" style="1" bestFit="1" customWidth="1"/>
    <col min="11276" max="11276" width="12.42578125" style="1" customWidth="1"/>
    <col min="11277" max="11277" width="12.7109375" style="1" bestFit="1" customWidth="1"/>
    <col min="11278" max="11278" width="11.42578125" style="1" bestFit="1" customWidth="1"/>
    <col min="11279" max="11279" width="12.5703125" style="1" customWidth="1"/>
    <col min="11280" max="11280" width="11.42578125" style="1" bestFit="1" customWidth="1"/>
    <col min="11281" max="11281" width="12.7109375" style="1" bestFit="1" customWidth="1"/>
    <col min="11282" max="11282" width="11.42578125" style="1" bestFit="1" customWidth="1"/>
    <col min="11283" max="11283" width="13.7109375" style="1" customWidth="1"/>
    <col min="11284" max="11284" width="10.5703125" style="1" customWidth="1"/>
    <col min="11285" max="11285" width="12.140625" style="1" customWidth="1"/>
    <col min="11286" max="11286" width="13.85546875" style="1" bestFit="1" customWidth="1"/>
    <col min="11287" max="11287" width="11.140625" style="1" bestFit="1" customWidth="1"/>
    <col min="11288" max="11290" width="12.85546875" style="1" customWidth="1"/>
    <col min="11291" max="11291" width="9.140625" style="1"/>
    <col min="11292" max="11292" width="14.28515625" style="1" customWidth="1"/>
    <col min="11293" max="11293" width="15.85546875" style="1" customWidth="1"/>
    <col min="11294" max="11294" width="12.28515625" style="1" customWidth="1"/>
    <col min="11295" max="11295" width="13.5703125" style="1" customWidth="1"/>
    <col min="11296" max="11520" width="9.140625" style="1"/>
    <col min="11521" max="11521" width="18.28515625" style="1" customWidth="1"/>
    <col min="11522" max="11522" width="14.140625" style="1" bestFit="1" customWidth="1"/>
    <col min="11523" max="11523" width="11.85546875" style="1" customWidth="1"/>
    <col min="11524" max="11524" width="12" style="1" bestFit="1" customWidth="1"/>
    <col min="11525" max="11525" width="12.7109375" style="1" bestFit="1" customWidth="1"/>
    <col min="11526" max="11526" width="11.42578125" style="1" bestFit="1" customWidth="1"/>
    <col min="11527" max="11527" width="11.7109375" style="1" bestFit="1" customWidth="1"/>
    <col min="11528" max="11528" width="12" style="1" customWidth="1"/>
    <col min="11529" max="11529" width="15.42578125" style="1" bestFit="1" customWidth="1"/>
    <col min="11530" max="11530" width="12" style="1" customWidth="1"/>
    <col min="11531" max="11531" width="12.7109375" style="1" bestFit="1" customWidth="1"/>
    <col min="11532" max="11532" width="12.42578125" style="1" customWidth="1"/>
    <col min="11533" max="11533" width="12.7109375" style="1" bestFit="1" customWidth="1"/>
    <col min="11534" max="11534" width="11.42578125" style="1" bestFit="1" customWidth="1"/>
    <col min="11535" max="11535" width="12.5703125" style="1" customWidth="1"/>
    <col min="11536" max="11536" width="11.42578125" style="1" bestFit="1" customWidth="1"/>
    <col min="11537" max="11537" width="12.7109375" style="1" bestFit="1" customWidth="1"/>
    <col min="11538" max="11538" width="11.42578125" style="1" bestFit="1" customWidth="1"/>
    <col min="11539" max="11539" width="13.7109375" style="1" customWidth="1"/>
    <col min="11540" max="11540" width="10.5703125" style="1" customWidth="1"/>
    <col min="11541" max="11541" width="12.140625" style="1" customWidth="1"/>
    <col min="11542" max="11542" width="13.85546875" style="1" bestFit="1" customWidth="1"/>
    <col min="11543" max="11543" width="11.140625" style="1" bestFit="1" customWidth="1"/>
    <col min="11544" max="11546" width="12.85546875" style="1" customWidth="1"/>
    <col min="11547" max="11547" width="9.140625" style="1"/>
    <col min="11548" max="11548" width="14.28515625" style="1" customWidth="1"/>
    <col min="11549" max="11549" width="15.85546875" style="1" customWidth="1"/>
    <col min="11550" max="11550" width="12.28515625" style="1" customWidth="1"/>
    <col min="11551" max="11551" width="13.5703125" style="1" customWidth="1"/>
    <col min="11552" max="11776" width="9.140625" style="1"/>
    <col min="11777" max="11777" width="18.28515625" style="1" customWidth="1"/>
    <col min="11778" max="11778" width="14.140625" style="1" bestFit="1" customWidth="1"/>
    <col min="11779" max="11779" width="11.85546875" style="1" customWidth="1"/>
    <col min="11780" max="11780" width="12" style="1" bestFit="1" customWidth="1"/>
    <col min="11781" max="11781" width="12.7109375" style="1" bestFit="1" customWidth="1"/>
    <col min="11782" max="11782" width="11.42578125" style="1" bestFit="1" customWidth="1"/>
    <col min="11783" max="11783" width="11.7109375" style="1" bestFit="1" customWidth="1"/>
    <col min="11784" max="11784" width="12" style="1" customWidth="1"/>
    <col min="11785" max="11785" width="15.42578125" style="1" bestFit="1" customWidth="1"/>
    <col min="11786" max="11786" width="12" style="1" customWidth="1"/>
    <col min="11787" max="11787" width="12.7109375" style="1" bestFit="1" customWidth="1"/>
    <col min="11788" max="11788" width="12.42578125" style="1" customWidth="1"/>
    <col min="11789" max="11789" width="12.7109375" style="1" bestFit="1" customWidth="1"/>
    <col min="11790" max="11790" width="11.42578125" style="1" bestFit="1" customWidth="1"/>
    <col min="11791" max="11791" width="12.5703125" style="1" customWidth="1"/>
    <col min="11792" max="11792" width="11.42578125" style="1" bestFit="1" customWidth="1"/>
    <col min="11793" max="11793" width="12.7109375" style="1" bestFit="1" customWidth="1"/>
    <col min="11794" max="11794" width="11.42578125" style="1" bestFit="1" customWidth="1"/>
    <col min="11795" max="11795" width="13.7109375" style="1" customWidth="1"/>
    <col min="11796" max="11796" width="10.5703125" style="1" customWidth="1"/>
    <col min="11797" max="11797" width="12.140625" style="1" customWidth="1"/>
    <col min="11798" max="11798" width="13.85546875" style="1" bestFit="1" customWidth="1"/>
    <col min="11799" max="11799" width="11.140625" style="1" bestFit="1" customWidth="1"/>
    <col min="11800" max="11802" width="12.85546875" style="1" customWidth="1"/>
    <col min="11803" max="11803" width="9.140625" style="1"/>
    <col min="11804" max="11804" width="14.28515625" style="1" customWidth="1"/>
    <col min="11805" max="11805" width="15.85546875" style="1" customWidth="1"/>
    <col min="11806" max="11806" width="12.28515625" style="1" customWidth="1"/>
    <col min="11807" max="11807" width="13.5703125" style="1" customWidth="1"/>
    <col min="11808" max="12032" width="9.140625" style="1"/>
    <col min="12033" max="12033" width="18.28515625" style="1" customWidth="1"/>
    <col min="12034" max="12034" width="14.140625" style="1" bestFit="1" customWidth="1"/>
    <col min="12035" max="12035" width="11.85546875" style="1" customWidth="1"/>
    <col min="12036" max="12036" width="12" style="1" bestFit="1" customWidth="1"/>
    <col min="12037" max="12037" width="12.7109375" style="1" bestFit="1" customWidth="1"/>
    <col min="12038" max="12038" width="11.42578125" style="1" bestFit="1" customWidth="1"/>
    <col min="12039" max="12039" width="11.7109375" style="1" bestFit="1" customWidth="1"/>
    <col min="12040" max="12040" width="12" style="1" customWidth="1"/>
    <col min="12041" max="12041" width="15.42578125" style="1" bestFit="1" customWidth="1"/>
    <col min="12042" max="12042" width="12" style="1" customWidth="1"/>
    <col min="12043" max="12043" width="12.7109375" style="1" bestFit="1" customWidth="1"/>
    <col min="12044" max="12044" width="12.42578125" style="1" customWidth="1"/>
    <col min="12045" max="12045" width="12.7109375" style="1" bestFit="1" customWidth="1"/>
    <col min="12046" max="12046" width="11.42578125" style="1" bestFit="1" customWidth="1"/>
    <col min="12047" max="12047" width="12.5703125" style="1" customWidth="1"/>
    <col min="12048" max="12048" width="11.42578125" style="1" bestFit="1" customWidth="1"/>
    <col min="12049" max="12049" width="12.7109375" style="1" bestFit="1" customWidth="1"/>
    <col min="12050" max="12050" width="11.42578125" style="1" bestFit="1" customWidth="1"/>
    <col min="12051" max="12051" width="13.7109375" style="1" customWidth="1"/>
    <col min="12052" max="12052" width="10.5703125" style="1" customWidth="1"/>
    <col min="12053" max="12053" width="12.140625" style="1" customWidth="1"/>
    <col min="12054" max="12054" width="13.85546875" style="1" bestFit="1" customWidth="1"/>
    <col min="12055" max="12055" width="11.140625" style="1" bestFit="1" customWidth="1"/>
    <col min="12056" max="12058" width="12.85546875" style="1" customWidth="1"/>
    <col min="12059" max="12059" width="9.140625" style="1"/>
    <col min="12060" max="12060" width="14.28515625" style="1" customWidth="1"/>
    <col min="12061" max="12061" width="15.85546875" style="1" customWidth="1"/>
    <col min="12062" max="12062" width="12.28515625" style="1" customWidth="1"/>
    <col min="12063" max="12063" width="13.5703125" style="1" customWidth="1"/>
    <col min="12064" max="12288" width="9.140625" style="1"/>
    <col min="12289" max="12289" width="18.28515625" style="1" customWidth="1"/>
    <col min="12290" max="12290" width="14.140625" style="1" bestFit="1" customWidth="1"/>
    <col min="12291" max="12291" width="11.85546875" style="1" customWidth="1"/>
    <col min="12292" max="12292" width="12" style="1" bestFit="1" customWidth="1"/>
    <col min="12293" max="12293" width="12.7109375" style="1" bestFit="1" customWidth="1"/>
    <col min="12294" max="12294" width="11.42578125" style="1" bestFit="1" customWidth="1"/>
    <col min="12295" max="12295" width="11.7109375" style="1" bestFit="1" customWidth="1"/>
    <col min="12296" max="12296" width="12" style="1" customWidth="1"/>
    <col min="12297" max="12297" width="15.42578125" style="1" bestFit="1" customWidth="1"/>
    <col min="12298" max="12298" width="12" style="1" customWidth="1"/>
    <col min="12299" max="12299" width="12.7109375" style="1" bestFit="1" customWidth="1"/>
    <col min="12300" max="12300" width="12.42578125" style="1" customWidth="1"/>
    <col min="12301" max="12301" width="12.7109375" style="1" bestFit="1" customWidth="1"/>
    <col min="12302" max="12302" width="11.42578125" style="1" bestFit="1" customWidth="1"/>
    <col min="12303" max="12303" width="12.5703125" style="1" customWidth="1"/>
    <col min="12304" max="12304" width="11.42578125" style="1" bestFit="1" customWidth="1"/>
    <col min="12305" max="12305" width="12.7109375" style="1" bestFit="1" customWidth="1"/>
    <col min="12306" max="12306" width="11.42578125" style="1" bestFit="1" customWidth="1"/>
    <col min="12307" max="12307" width="13.7109375" style="1" customWidth="1"/>
    <col min="12308" max="12308" width="10.5703125" style="1" customWidth="1"/>
    <col min="12309" max="12309" width="12.140625" style="1" customWidth="1"/>
    <col min="12310" max="12310" width="13.85546875" style="1" bestFit="1" customWidth="1"/>
    <col min="12311" max="12311" width="11.140625" style="1" bestFit="1" customWidth="1"/>
    <col min="12312" max="12314" width="12.85546875" style="1" customWidth="1"/>
    <col min="12315" max="12315" width="9.140625" style="1"/>
    <col min="12316" max="12316" width="14.28515625" style="1" customWidth="1"/>
    <col min="12317" max="12317" width="15.85546875" style="1" customWidth="1"/>
    <col min="12318" max="12318" width="12.28515625" style="1" customWidth="1"/>
    <col min="12319" max="12319" width="13.5703125" style="1" customWidth="1"/>
    <col min="12320" max="12544" width="9.140625" style="1"/>
    <col min="12545" max="12545" width="18.28515625" style="1" customWidth="1"/>
    <col min="12546" max="12546" width="14.140625" style="1" bestFit="1" customWidth="1"/>
    <col min="12547" max="12547" width="11.85546875" style="1" customWidth="1"/>
    <col min="12548" max="12548" width="12" style="1" bestFit="1" customWidth="1"/>
    <col min="12549" max="12549" width="12.7109375" style="1" bestFit="1" customWidth="1"/>
    <col min="12550" max="12550" width="11.42578125" style="1" bestFit="1" customWidth="1"/>
    <col min="12551" max="12551" width="11.7109375" style="1" bestFit="1" customWidth="1"/>
    <col min="12552" max="12552" width="12" style="1" customWidth="1"/>
    <col min="12553" max="12553" width="15.42578125" style="1" bestFit="1" customWidth="1"/>
    <col min="12554" max="12554" width="12" style="1" customWidth="1"/>
    <col min="12555" max="12555" width="12.7109375" style="1" bestFit="1" customWidth="1"/>
    <col min="12556" max="12556" width="12.42578125" style="1" customWidth="1"/>
    <col min="12557" max="12557" width="12.7109375" style="1" bestFit="1" customWidth="1"/>
    <col min="12558" max="12558" width="11.42578125" style="1" bestFit="1" customWidth="1"/>
    <col min="12559" max="12559" width="12.5703125" style="1" customWidth="1"/>
    <col min="12560" max="12560" width="11.42578125" style="1" bestFit="1" customWidth="1"/>
    <col min="12561" max="12561" width="12.7109375" style="1" bestFit="1" customWidth="1"/>
    <col min="12562" max="12562" width="11.42578125" style="1" bestFit="1" customWidth="1"/>
    <col min="12563" max="12563" width="13.7109375" style="1" customWidth="1"/>
    <col min="12564" max="12564" width="10.5703125" style="1" customWidth="1"/>
    <col min="12565" max="12565" width="12.140625" style="1" customWidth="1"/>
    <col min="12566" max="12566" width="13.85546875" style="1" bestFit="1" customWidth="1"/>
    <col min="12567" max="12567" width="11.140625" style="1" bestFit="1" customWidth="1"/>
    <col min="12568" max="12570" width="12.85546875" style="1" customWidth="1"/>
    <col min="12571" max="12571" width="9.140625" style="1"/>
    <col min="12572" max="12572" width="14.28515625" style="1" customWidth="1"/>
    <col min="12573" max="12573" width="15.85546875" style="1" customWidth="1"/>
    <col min="12574" max="12574" width="12.28515625" style="1" customWidth="1"/>
    <col min="12575" max="12575" width="13.5703125" style="1" customWidth="1"/>
    <col min="12576" max="12800" width="9.140625" style="1"/>
    <col min="12801" max="12801" width="18.28515625" style="1" customWidth="1"/>
    <col min="12802" max="12802" width="14.140625" style="1" bestFit="1" customWidth="1"/>
    <col min="12803" max="12803" width="11.85546875" style="1" customWidth="1"/>
    <col min="12804" max="12804" width="12" style="1" bestFit="1" customWidth="1"/>
    <col min="12805" max="12805" width="12.7109375" style="1" bestFit="1" customWidth="1"/>
    <col min="12806" max="12806" width="11.42578125" style="1" bestFit="1" customWidth="1"/>
    <col min="12807" max="12807" width="11.7109375" style="1" bestFit="1" customWidth="1"/>
    <col min="12808" max="12808" width="12" style="1" customWidth="1"/>
    <col min="12809" max="12809" width="15.42578125" style="1" bestFit="1" customWidth="1"/>
    <col min="12810" max="12810" width="12" style="1" customWidth="1"/>
    <col min="12811" max="12811" width="12.7109375" style="1" bestFit="1" customWidth="1"/>
    <col min="12812" max="12812" width="12.42578125" style="1" customWidth="1"/>
    <col min="12813" max="12813" width="12.7109375" style="1" bestFit="1" customWidth="1"/>
    <col min="12814" max="12814" width="11.42578125" style="1" bestFit="1" customWidth="1"/>
    <col min="12815" max="12815" width="12.5703125" style="1" customWidth="1"/>
    <col min="12816" max="12816" width="11.42578125" style="1" bestFit="1" customWidth="1"/>
    <col min="12817" max="12817" width="12.7109375" style="1" bestFit="1" customWidth="1"/>
    <col min="12818" max="12818" width="11.42578125" style="1" bestFit="1" customWidth="1"/>
    <col min="12819" max="12819" width="13.7109375" style="1" customWidth="1"/>
    <col min="12820" max="12820" width="10.5703125" style="1" customWidth="1"/>
    <col min="12821" max="12821" width="12.140625" style="1" customWidth="1"/>
    <col min="12822" max="12822" width="13.85546875" style="1" bestFit="1" customWidth="1"/>
    <col min="12823" max="12823" width="11.140625" style="1" bestFit="1" customWidth="1"/>
    <col min="12824" max="12826" width="12.85546875" style="1" customWidth="1"/>
    <col min="12827" max="12827" width="9.140625" style="1"/>
    <col min="12828" max="12828" width="14.28515625" style="1" customWidth="1"/>
    <col min="12829" max="12829" width="15.85546875" style="1" customWidth="1"/>
    <col min="12830" max="12830" width="12.28515625" style="1" customWidth="1"/>
    <col min="12831" max="12831" width="13.5703125" style="1" customWidth="1"/>
    <col min="12832" max="13056" width="9.140625" style="1"/>
    <col min="13057" max="13057" width="18.28515625" style="1" customWidth="1"/>
    <col min="13058" max="13058" width="14.140625" style="1" bestFit="1" customWidth="1"/>
    <col min="13059" max="13059" width="11.85546875" style="1" customWidth="1"/>
    <col min="13060" max="13060" width="12" style="1" bestFit="1" customWidth="1"/>
    <col min="13061" max="13061" width="12.7109375" style="1" bestFit="1" customWidth="1"/>
    <col min="13062" max="13062" width="11.42578125" style="1" bestFit="1" customWidth="1"/>
    <col min="13063" max="13063" width="11.7109375" style="1" bestFit="1" customWidth="1"/>
    <col min="13064" max="13064" width="12" style="1" customWidth="1"/>
    <col min="13065" max="13065" width="15.42578125" style="1" bestFit="1" customWidth="1"/>
    <col min="13066" max="13066" width="12" style="1" customWidth="1"/>
    <col min="13067" max="13067" width="12.7109375" style="1" bestFit="1" customWidth="1"/>
    <col min="13068" max="13068" width="12.42578125" style="1" customWidth="1"/>
    <col min="13069" max="13069" width="12.7109375" style="1" bestFit="1" customWidth="1"/>
    <col min="13070" max="13070" width="11.42578125" style="1" bestFit="1" customWidth="1"/>
    <col min="13071" max="13071" width="12.5703125" style="1" customWidth="1"/>
    <col min="13072" max="13072" width="11.42578125" style="1" bestFit="1" customWidth="1"/>
    <col min="13073" max="13073" width="12.7109375" style="1" bestFit="1" customWidth="1"/>
    <col min="13074" max="13074" width="11.42578125" style="1" bestFit="1" customWidth="1"/>
    <col min="13075" max="13075" width="13.7109375" style="1" customWidth="1"/>
    <col min="13076" max="13076" width="10.5703125" style="1" customWidth="1"/>
    <col min="13077" max="13077" width="12.140625" style="1" customWidth="1"/>
    <col min="13078" max="13078" width="13.85546875" style="1" bestFit="1" customWidth="1"/>
    <col min="13079" max="13079" width="11.140625" style="1" bestFit="1" customWidth="1"/>
    <col min="13080" max="13082" width="12.85546875" style="1" customWidth="1"/>
    <col min="13083" max="13083" width="9.140625" style="1"/>
    <col min="13084" max="13084" width="14.28515625" style="1" customWidth="1"/>
    <col min="13085" max="13085" width="15.85546875" style="1" customWidth="1"/>
    <col min="13086" max="13086" width="12.28515625" style="1" customWidth="1"/>
    <col min="13087" max="13087" width="13.5703125" style="1" customWidth="1"/>
    <col min="13088" max="13312" width="9.140625" style="1"/>
    <col min="13313" max="13313" width="18.28515625" style="1" customWidth="1"/>
    <col min="13314" max="13314" width="14.140625" style="1" bestFit="1" customWidth="1"/>
    <col min="13315" max="13315" width="11.85546875" style="1" customWidth="1"/>
    <col min="13316" max="13316" width="12" style="1" bestFit="1" customWidth="1"/>
    <col min="13317" max="13317" width="12.7109375" style="1" bestFit="1" customWidth="1"/>
    <col min="13318" max="13318" width="11.42578125" style="1" bestFit="1" customWidth="1"/>
    <col min="13319" max="13319" width="11.7109375" style="1" bestFit="1" customWidth="1"/>
    <col min="13320" max="13320" width="12" style="1" customWidth="1"/>
    <col min="13321" max="13321" width="15.42578125" style="1" bestFit="1" customWidth="1"/>
    <col min="13322" max="13322" width="12" style="1" customWidth="1"/>
    <col min="13323" max="13323" width="12.7109375" style="1" bestFit="1" customWidth="1"/>
    <col min="13324" max="13324" width="12.42578125" style="1" customWidth="1"/>
    <col min="13325" max="13325" width="12.7109375" style="1" bestFit="1" customWidth="1"/>
    <col min="13326" max="13326" width="11.42578125" style="1" bestFit="1" customWidth="1"/>
    <col min="13327" max="13327" width="12.5703125" style="1" customWidth="1"/>
    <col min="13328" max="13328" width="11.42578125" style="1" bestFit="1" customWidth="1"/>
    <col min="13329" max="13329" width="12.7109375" style="1" bestFit="1" customWidth="1"/>
    <col min="13330" max="13330" width="11.42578125" style="1" bestFit="1" customWidth="1"/>
    <col min="13331" max="13331" width="13.7109375" style="1" customWidth="1"/>
    <col min="13332" max="13332" width="10.5703125" style="1" customWidth="1"/>
    <col min="13333" max="13333" width="12.140625" style="1" customWidth="1"/>
    <col min="13334" max="13334" width="13.85546875" style="1" bestFit="1" customWidth="1"/>
    <col min="13335" max="13335" width="11.140625" style="1" bestFit="1" customWidth="1"/>
    <col min="13336" max="13338" width="12.85546875" style="1" customWidth="1"/>
    <col min="13339" max="13339" width="9.140625" style="1"/>
    <col min="13340" max="13340" width="14.28515625" style="1" customWidth="1"/>
    <col min="13341" max="13341" width="15.85546875" style="1" customWidth="1"/>
    <col min="13342" max="13342" width="12.28515625" style="1" customWidth="1"/>
    <col min="13343" max="13343" width="13.5703125" style="1" customWidth="1"/>
    <col min="13344" max="13568" width="9.140625" style="1"/>
    <col min="13569" max="13569" width="18.28515625" style="1" customWidth="1"/>
    <col min="13570" max="13570" width="14.140625" style="1" bestFit="1" customWidth="1"/>
    <col min="13571" max="13571" width="11.85546875" style="1" customWidth="1"/>
    <col min="13572" max="13572" width="12" style="1" bestFit="1" customWidth="1"/>
    <col min="13573" max="13573" width="12.7109375" style="1" bestFit="1" customWidth="1"/>
    <col min="13574" max="13574" width="11.42578125" style="1" bestFit="1" customWidth="1"/>
    <col min="13575" max="13575" width="11.7109375" style="1" bestFit="1" customWidth="1"/>
    <col min="13576" max="13576" width="12" style="1" customWidth="1"/>
    <col min="13577" max="13577" width="15.42578125" style="1" bestFit="1" customWidth="1"/>
    <col min="13578" max="13578" width="12" style="1" customWidth="1"/>
    <col min="13579" max="13579" width="12.7109375" style="1" bestFit="1" customWidth="1"/>
    <col min="13580" max="13580" width="12.42578125" style="1" customWidth="1"/>
    <col min="13581" max="13581" width="12.7109375" style="1" bestFit="1" customWidth="1"/>
    <col min="13582" max="13582" width="11.42578125" style="1" bestFit="1" customWidth="1"/>
    <col min="13583" max="13583" width="12.5703125" style="1" customWidth="1"/>
    <col min="13584" max="13584" width="11.42578125" style="1" bestFit="1" customWidth="1"/>
    <col min="13585" max="13585" width="12.7109375" style="1" bestFit="1" customWidth="1"/>
    <col min="13586" max="13586" width="11.42578125" style="1" bestFit="1" customWidth="1"/>
    <col min="13587" max="13587" width="13.7109375" style="1" customWidth="1"/>
    <col min="13588" max="13588" width="10.5703125" style="1" customWidth="1"/>
    <col min="13589" max="13589" width="12.140625" style="1" customWidth="1"/>
    <col min="13590" max="13590" width="13.85546875" style="1" bestFit="1" customWidth="1"/>
    <col min="13591" max="13591" width="11.140625" style="1" bestFit="1" customWidth="1"/>
    <col min="13592" max="13594" width="12.85546875" style="1" customWidth="1"/>
    <col min="13595" max="13595" width="9.140625" style="1"/>
    <col min="13596" max="13596" width="14.28515625" style="1" customWidth="1"/>
    <col min="13597" max="13597" width="15.85546875" style="1" customWidth="1"/>
    <col min="13598" max="13598" width="12.28515625" style="1" customWidth="1"/>
    <col min="13599" max="13599" width="13.5703125" style="1" customWidth="1"/>
    <col min="13600" max="13824" width="9.140625" style="1"/>
    <col min="13825" max="13825" width="18.28515625" style="1" customWidth="1"/>
    <col min="13826" max="13826" width="14.140625" style="1" bestFit="1" customWidth="1"/>
    <col min="13827" max="13827" width="11.85546875" style="1" customWidth="1"/>
    <col min="13828" max="13828" width="12" style="1" bestFit="1" customWidth="1"/>
    <col min="13829" max="13829" width="12.7109375" style="1" bestFit="1" customWidth="1"/>
    <col min="13830" max="13830" width="11.42578125" style="1" bestFit="1" customWidth="1"/>
    <col min="13831" max="13831" width="11.7109375" style="1" bestFit="1" customWidth="1"/>
    <col min="13832" max="13832" width="12" style="1" customWidth="1"/>
    <col min="13833" max="13833" width="15.42578125" style="1" bestFit="1" customWidth="1"/>
    <col min="13834" max="13834" width="12" style="1" customWidth="1"/>
    <col min="13835" max="13835" width="12.7109375" style="1" bestFit="1" customWidth="1"/>
    <col min="13836" max="13836" width="12.42578125" style="1" customWidth="1"/>
    <col min="13837" max="13837" width="12.7109375" style="1" bestFit="1" customWidth="1"/>
    <col min="13838" max="13838" width="11.42578125" style="1" bestFit="1" customWidth="1"/>
    <col min="13839" max="13839" width="12.5703125" style="1" customWidth="1"/>
    <col min="13840" max="13840" width="11.42578125" style="1" bestFit="1" customWidth="1"/>
    <col min="13841" max="13841" width="12.7109375" style="1" bestFit="1" customWidth="1"/>
    <col min="13842" max="13842" width="11.42578125" style="1" bestFit="1" customWidth="1"/>
    <col min="13843" max="13843" width="13.7109375" style="1" customWidth="1"/>
    <col min="13844" max="13844" width="10.5703125" style="1" customWidth="1"/>
    <col min="13845" max="13845" width="12.140625" style="1" customWidth="1"/>
    <col min="13846" max="13846" width="13.85546875" style="1" bestFit="1" customWidth="1"/>
    <col min="13847" max="13847" width="11.140625" style="1" bestFit="1" customWidth="1"/>
    <col min="13848" max="13850" width="12.85546875" style="1" customWidth="1"/>
    <col min="13851" max="13851" width="9.140625" style="1"/>
    <col min="13852" max="13852" width="14.28515625" style="1" customWidth="1"/>
    <col min="13853" max="13853" width="15.85546875" style="1" customWidth="1"/>
    <col min="13854" max="13854" width="12.28515625" style="1" customWidth="1"/>
    <col min="13855" max="13855" width="13.5703125" style="1" customWidth="1"/>
    <col min="13856" max="14080" width="9.140625" style="1"/>
    <col min="14081" max="14081" width="18.28515625" style="1" customWidth="1"/>
    <col min="14082" max="14082" width="14.140625" style="1" bestFit="1" customWidth="1"/>
    <col min="14083" max="14083" width="11.85546875" style="1" customWidth="1"/>
    <col min="14084" max="14084" width="12" style="1" bestFit="1" customWidth="1"/>
    <col min="14085" max="14085" width="12.7109375" style="1" bestFit="1" customWidth="1"/>
    <col min="14086" max="14086" width="11.42578125" style="1" bestFit="1" customWidth="1"/>
    <col min="14087" max="14087" width="11.7109375" style="1" bestFit="1" customWidth="1"/>
    <col min="14088" max="14088" width="12" style="1" customWidth="1"/>
    <col min="14089" max="14089" width="15.42578125" style="1" bestFit="1" customWidth="1"/>
    <col min="14090" max="14090" width="12" style="1" customWidth="1"/>
    <col min="14091" max="14091" width="12.7109375" style="1" bestFit="1" customWidth="1"/>
    <col min="14092" max="14092" width="12.42578125" style="1" customWidth="1"/>
    <col min="14093" max="14093" width="12.7109375" style="1" bestFit="1" customWidth="1"/>
    <col min="14094" max="14094" width="11.42578125" style="1" bestFit="1" customWidth="1"/>
    <col min="14095" max="14095" width="12.5703125" style="1" customWidth="1"/>
    <col min="14096" max="14096" width="11.42578125" style="1" bestFit="1" customWidth="1"/>
    <col min="14097" max="14097" width="12.7109375" style="1" bestFit="1" customWidth="1"/>
    <col min="14098" max="14098" width="11.42578125" style="1" bestFit="1" customWidth="1"/>
    <col min="14099" max="14099" width="13.7109375" style="1" customWidth="1"/>
    <col min="14100" max="14100" width="10.5703125" style="1" customWidth="1"/>
    <col min="14101" max="14101" width="12.140625" style="1" customWidth="1"/>
    <col min="14102" max="14102" width="13.85546875" style="1" bestFit="1" customWidth="1"/>
    <col min="14103" max="14103" width="11.140625" style="1" bestFit="1" customWidth="1"/>
    <col min="14104" max="14106" width="12.85546875" style="1" customWidth="1"/>
    <col min="14107" max="14107" width="9.140625" style="1"/>
    <col min="14108" max="14108" width="14.28515625" style="1" customWidth="1"/>
    <col min="14109" max="14109" width="15.85546875" style="1" customWidth="1"/>
    <col min="14110" max="14110" width="12.28515625" style="1" customWidth="1"/>
    <col min="14111" max="14111" width="13.5703125" style="1" customWidth="1"/>
    <col min="14112" max="14336" width="9.140625" style="1"/>
    <col min="14337" max="14337" width="18.28515625" style="1" customWidth="1"/>
    <col min="14338" max="14338" width="14.140625" style="1" bestFit="1" customWidth="1"/>
    <col min="14339" max="14339" width="11.85546875" style="1" customWidth="1"/>
    <col min="14340" max="14340" width="12" style="1" bestFit="1" customWidth="1"/>
    <col min="14341" max="14341" width="12.7109375" style="1" bestFit="1" customWidth="1"/>
    <col min="14342" max="14342" width="11.42578125" style="1" bestFit="1" customWidth="1"/>
    <col min="14343" max="14343" width="11.7109375" style="1" bestFit="1" customWidth="1"/>
    <col min="14344" max="14344" width="12" style="1" customWidth="1"/>
    <col min="14345" max="14345" width="15.42578125" style="1" bestFit="1" customWidth="1"/>
    <col min="14346" max="14346" width="12" style="1" customWidth="1"/>
    <col min="14347" max="14347" width="12.7109375" style="1" bestFit="1" customWidth="1"/>
    <col min="14348" max="14348" width="12.42578125" style="1" customWidth="1"/>
    <col min="14349" max="14349" width="12.7109375" style="1" bestFit="1" customWidth="1"/>
    <col min="14350" max="14350" width="11.42578125" style="1" bestFit="1" customWidth="1"/>
    <col min="14351" max="14351" width="12.5703125" style="1" customWidth="1"/>
    <col min="14352" max="14352" width="11.42578125" style="1" bestFit="1" customWidth="1"/>
    <col min="14353" max="14353" width="12.7109375" style="1" bestFit="1" customWidth="1"/>
    <col min="14354" max="14354" width="11.42578125" style="1" bestFit="1" customWidth="1"/>
    <col min="14355" max="14355" width="13.7109375" style="1" customWidth="1"/>
    <col min="14356" max="14356" width="10.5703125" style="1" customWidth="1"/>
    <col min="14357" max="14357" width="12.140625" style="1" customWidth="1"/>
    <col min="14358" max="14358" width="13.85546875" style="1" bestFit="1" customWidth="1"/>
    <col min="14359" max="14359" width="11.140625" style="1" bestFit="1" customWidth="1"/>
    <col min="14360" max="14362" width="12.85546875" style="1" customWidth="1"/>
    <col min="14363" max="14363" width="9.140625" style="1"/>
    <col min="14364" max="14364" width="14.28515625" style="1" customWidth="1"/>
    <col min="14365" max="14365" width="15.85546875" style="1" customWidth="1"/>
    <col min="14366" max="14366" width="12.28515625" style="1" customWidth="1"/>
    <col min="14367" max="14367" width="13.5703125" style="1" customWidth="1"/>
    <col min="14368" max="14592" width="9.140625" style="1"/>
    <col min="14593" max="14593" width="18.28515625" style="1" customWidth="1"/>
    <col min="14594" max="14594" width="14.140625" style="1" bestFit="1" customWidth="1"/>
    <col min="14595" max="14595" width="11.85546875" style="1" customWidth="1"/>
    <col min="14596" max="14596" width="12" style="1" bestFit="1" customWidth="1"/>
    <col min="14597" max="14597" width="12.7109375" style="1" bestFit="1" customWidth="1"/>
    <col min="14598" max="14598" width="11.42578125" style="1" bestFit="1" customWidth="1"/>
    <col min="14599" max="14599" width="11.7109375" style="1" bestFit="1" customWidth="1"/>
    <col min="14600" max="14600" width="12" style="1" customWidth="1"/>
    <col min="14601" max="14601" width="15.42578125" style="1" bestFit="1" customWidth="1"/>
    <col min="14602" max="14602" width="12" style="1" customWidth="1"/>
    <col min="14603" max="14603" width="12.7109375" style="1" bestFit="1" customWidth="1"/>
    <col min="14604" max="14604" width="12.42578125" style="1" customWidth="1"/>
    <col min="14605" max="14605" width="12.7109375" style="1" bestFit="1" customWidth="1"/>
    <col min="14606" max="14606" width="11.42578125" style="1" bestFit="1" customWidth="1"/>
    <col min="14607" max="14607" width="12.5703125" style="1" customWidth="1"/>
    <col min="14608" max="14608" width="11.42578125" style="1" bestFit="1" customWidth="1"/>
    <col min="14609" max="14609" width="12.7109375" style="1" bestFit="1" customWidth="1"/>
    <col min="14610" max="14610" width="11.42578125" style="1" bestFit="1" customWidth="1"/>
    <col min="14611" max="14611" width="13.7109375" style="1" customWidth="1"/>
    <col min="14612" max="14612" width="10.5703125" style="1" customWidth="1"/>
    <col min="14613" max="14613" width="12.140625" style="1" customWidth="1"/>
    <col min="14614" max="14614" width="13.85546875" style="1" bestFit="1" customWidth="1"/>
    <col min="14615" max="14615" width="11.140625" style="1" bestFit="1" customWidth="1"/>
    <col min="14616" max="14618" width="12.85546875" style="1" customWidth="1"/>
    <col min="14619" max="14619" width="9.140625" style="1"/>
    <col min="14620" max="14620" width="14.28515625" style="1" customWidth="1"/>
    <col min="14621" max="14621" width="15.85546875" style="1" customWidth="1"/>
    <col min="14622" max="14622" width="12.28515625" style="1" customWidth="1"/>
    <col min="14623" max="14623" width="13.5703125" style="1" customWidth="1"/>
    <col min="14624" max="14848" width="9.140625" style="1"/>
    <col min="14849" max="14849" width="18.28515625" style="1" customWidth="1"/>
    <col min="14850" max="14850" width="14.140625" style="1" bestFit="1" customWidth="1"/>
    <col min="14851" max="14851" width="11.85546875" style="1" customWidth="1"/>
    <col min="14852" max="14852" width="12" style="1" bestFit="1" customWidth="1"/>
    <col min="14853" max="14853" width="12.7109375" style="1" bestFit="1" customWidth="1"/>
    <col min="14854" max="14854" width="11.42578125" style="1" bestFit="1" customWidth="1"/>
    <col min="14855" max="14855" width="11.7109375" style="1" bestFit="1" customWidth="1"/>
    <col min="14856" max="14856" width="12" style="1" customWidth="1"/>
    <col min="14857" max="14857" width="15.42578125" style="1" bestFit="1" customWidth="1"/>
    <col min="14858" max="14858" width="12" style="1" customWidth="1"/>
    <col min="14859" max="14859" width="12.7109375" style="1" bestFit="1" customWidth="1"/>
    <col min="14860" max="14860" width="12.42578125" style="1" customWidth="1"/>
    <col min="14861" max="14861" width="12.7109375" style="1" bestFit="1" customWidth="1"/>
    <col min="14862" max="14862" width="11.42578125" style="1" bestFit="1" customWidth="1"/>
    <col min="14863" max="14863" width="12.5703125" style="1" customWidth="1"/>
    <col min="14864" max="14864" width="11.42578125" style="1" bestFit="1" customWidth="1"/>
    <col min="14865" max="14865" width="12.7109375" style="1" bestFit="1" customWidth="1"/>
    <col min="14866" max="14866" width="11.42578125" style="1" bestFit="1" customWidth="1"/>
    <col min="14867" max="14867" width="13.7109375" style="1" customWidth="1"/>
    <col min="14868" max="14868" width="10.5703125" style="1" customWidth="1"/>
    <col min="14869" max="14869" width="12.140625" style="1" customWidth="1"/>
    <col min="14870" max="14870" width="13.85546875" style="1" bestFit="1" customWidth="1"/>
    <col min="14871" max="14871" width="11.140625" style="1" bestFit="1" customWidth="1"/>
    <col min="14872" max="14874" width="12.85546875" style="1" customWidth="1"/>
    <col min="14875" max="14875" width="9.140625" style="1"/>
    <col min="14876" max="14876" width="14.28515625" style="1" customWidth="1"/>
    <col min="14877" max="14877" width="15.85546875" style="1" customWidth="1"/>
    <col min="14878" max="14878" width="12.28515625" style="1" customWidth="1"/>
    <col min="14879" max="14879" width="13.5703125" style="1" customWidth="1"/>
    <col min="14880" max="15104" width="9.140625" style="1"/>
    <col min="15105" max="15105" width="18.28515625" style="1" customWidth="1"/>
    <col min="15106" max="15106" width="14.140625" style="1" bestFit="1" customWidth="1"/>
    <col min="15107" max="15107" width="11.85546875" style="1" customWidth="1"/>
    <col min="15108" max="15108" width="12" style="1" bestFit="1" customWidth="1"/>
    <col min="15109" max="15109" width="12.7109375" style="1" bestFit="1" customWidth="1"/>
    <col min="15110" max="15110" width="11.42578125" style="1" bestFit="1" customWidth="1"/>
    <col min="15111" max="15111" width="11.7109375" style="1" bestFit="1" customWidth="1"/>
    <col min="15112" max="15112" width="12" style="1" customWidth="1"/>
    <col min="15113" max="15113" width="15.42578125" style="1" bestFit="1" customWidth="1"/>
    <col min="15114" max="15114" width="12" style="1" customWidth="1"/>
    <col min="15115" max="15115" width="12.7109375" style="1" bestFit="1" customWidth="1"/>
    <col min="15116" max="15116" width="12.42578125" style="1" customWidth="1"/>
    <col min="15117" max="15117" width="12.7109375" style="1" bestFit="1" customWidth="1"/>
    <col min="15118" max="15118" width="11.42578125" style="1" bestFit="1" customWidth="1"/>
    <col min="15119" max="15119" width="12.5703125" style="1" customWidth="1"/>
    <col min="15120" max="15120" width="11.42578125" style="1" bestFit="1" customWidth="1"/>
    <col min="15121" max="15121" width="12.7109375" style="1" bestFit="1" customWidth="1"/>
    <col min="15122" max="15122" width="11.42578125" style="1" bestFit="1" customWidth="1"/>
    <col min="15123" max="15123" width="13.7109375" style="1" customWidth="1"/>
    <col min="15124" max="15124" width="10.5703125" style="1" customWidth="1"/>
    <col min="15125" max="15125" width="12.140625" style="1" customWidth="1"/>
    <col min="15126" max="15126" width="13.85546875" style="1" bestFit="1" customWidth="1"/>
    <col min="15127" max="15127" width="11.140625" style="1" bestFit="1" customWidth="1"/>
    <col min="15128" max="15130" width="12.85546875" style="1" customWidth="1"/>
    <col min="15131" max="15131" width="9.140625" style="1"/>
    <col min="15132" max="15132" width="14.28515625" style="1" customWidth="1"/>
    <col min="15133" max="15133" width="15.85546875" style="1" customWidth="1"/>
    <col min="15134" max="15134" width="12.28515625" style="1" customWidth="1"/>
    <col min="15135" max="15135" width="13.5703125" style="1" customWidth="1"/>
    <col min="15136" max="15360" width="9.140625" style="1"/>
    <col min="15361" max="15361" width="18.28515625" style="1" customWidth="1"/>
    <col min="15362" max="15362" width="14.140625" style="1" bestFit="1" customWidth="1"/>
    <col min="15363" max="15363" width="11.85546875" style="1" customWidth="1"/>
    <col min="15364" max="15364" width="12" style="1" bestFit="1" customWidth="1"/>
    <col min="15365" max="15365" width="12.7109375" style="1" bestFit="1" customWidth="1"/>
    <col min="15366" max="15366" width="11.42578125" style="1" bestFit="1" customWidth="1"/>
    <col min="15367" max="15367" width="11.7109375" style="1" bestFit="1" customWidth="1"/>
    <col min="15368" max="15368" width="12" style="1" customWidth="1"/>
    <col min="15369" max="15369" width="15.42578125" style="1" bestFit="1" customWidth="1"/>
    <col min="15370" max="15370" width="12" style="1" customWidth="1"/>
    <col min="15371" max="15371" width="12.7109375" style="1" bestFit="1" customWidth="1"/>
    <col min="15372" max="15372" width="12.42578125" style="1" customWidth="1"/>
    <col min="15373" max="15373" width="12.7109375" style="1" bestFit="1" customWidth="1"/>
    <col min="15374" max="15374" width="11.42578125" style="1" bestFit="1" customWidth="1"/>
    <col min="15375" max="15375" width="12.5703125" style="1" customWidth="1"/>
    <col min="15376" max="15376" width="11.42578125" style="1" bestFit="1" customWidth="1"/>
    <col min="15377" max="15377" width="12.7109375" style="1" bestFit="1" customWidth="1"/>
    <col min="15378" max="15378" width="11.42578125" style="1" bestFit="1" customWidth="1"/>
    <col min="15379" max="15379" width="13.7109375" style="1" customWidth="1"/>
    <col min="15380" max="15380" width="10.5703125" style="1" customWidth="1"/>
    <col min="15381" max="15381" width="12.140625" style="1" customWidth="1"/>
    <col min="15382" max="15382" width="13.85546875" style="1" bestFit="1" customWidth="1"/>
    <col min="15383" max="15383" width="11.140625" style="1" bestFit="1" customWidth="1"/>
    <col min="15384" max="15386" width="12.85546875" style="1" customWidth="1"/>
    <col min="15387" max="15387" width="9.140625" style="1"/>
    <col min="15388" max="15388" width="14.28515625" style="1" customWidth="1"/>
    <col min="15389" max="15389" width="15.85546875" style="1" customWidth="1"/>
    <col min="15390" max="15390" width="12.28515625" style="1" customWidth="1"/>
    <col min="15391" max="15391" width="13.5703125" style="1" customWidth="1"/>
    <col min="15392" max="15616" width="9.140625" style="1"/>
    <col min="15617" max="15617" width="18.28515625" style="1" customWidth="1"/>
    <col min="15618" max="15618" width="14.140625" style="1" bestFit="1" customWidth="1"/>
    <col min="15619" max="15619" width="11.85546875" style="1" customWidth="1"/>
    <col min="15620" max="15620" width="12" style="1" bestFit="1" customWidth="1"/>
    <col min="15621" max="15621" width="12.7109375" style="1" bestFit="1" customWidth="1"/>
    <col min="15622" max="15622" width="11.42578125" style="1" bestFit="1" customWidth="1"/>
    <col min="15623" max="15623" width="11.7109375" style="1" bestFit="1" customWidth="1"/>
    <col min="15624" max="15624" width="12" style="1" customWidth="1"/>
    <col min="15625" max="15625" width="15.42578125" style="1" bestFit="1" customWidth="1"/>
    <col min="15626" max="15626" width="12" style="1" customWidth="1"/>
    <col min="15627" max="15627" width="12.7109375" style="1" bestFit="1" customWidth="1"/>
    <col min="15628" max="15628" width="12.42578125" style="1" customWidth="1"/>
    <col min="15629" max="15629" width="12.7109375" style="1" bestFit="1" customWidth="1"/>
    <col min="15630" max="15630" width="11.42578125" style="1" bestFit="1" customWidth="1"/>
    <col min="15631" max="15631" width="12.5703125" style="1" customWidth="1"/>
    <col min="15632" max="15632" width="11.42578125" style="1" bestFit="1" customWidth="1"/>
    <col min="15633" max="15633" width="12.7109375" style="1" bestFit="1" customWidth="1"/>
    <col min="15634" max="15634" width="11.42578125" style="1" bestFit="1" customWidth="1"/>
    <col min="15635" max="15635" width="13.7109375" style="1" customWidth="1"/>
    <col min="15636" max="15636" width="10.5703125" style="1" customWidth="1"/>
    <col min="15637" max="15637" width="12.140625" style="1" customWidth="1"/>
    <col min="15638" max="15638" width="13.85546875" style="1" bestFit="1" customWidth="1"/>
    <col min="15639" max="15639" width="11.140625" style="1" bestFit="1" customWidth="1"/>
    <col min="15640" max="15642" width="12.85546875" style="1" customWidth="1"/>
    <col min="15643" max="15643" width="9.140625" style="1"/>
    <col min="15644" max="15644" width="14.28515625" style="1" customWidth="1"/>
    <col min="15645" max="15645" width="15.85546875" style="1" customWidth="1"/>
    <col min="15646" max="15646" width="12.28515625" style="1" customWidth="1"/>
    <col min="15647" max="15647" width="13.5703125" style="1" customWidth="1"/>
    <col min="15648" max="15872" width="9.140625" style="1"/>
    <col min="15873" max="15873" width="18.28515625" style="1" customWidth="1"/>
    <col min="15874" max="15874" width="14.140625" style="1" bestFit="1" customWidth="1"/>
    <col min="15875" max="15875" width="11.85546875" style="1" customWidth="1"/>
    <col min="15876" max="15876" width="12" style="1" bestFit="1" customWidth="1"/>
    <col min="15877" max="15877" width="12.7109375" style="1" bestFit="1" customWidth="1"/>
    <col min="15878" max="15878" width="11.42578125" style="1" bestFit="1" customWidth="1"/>
    <col min="15879" max="15879" width="11.7109375" style="1" bestFit="1" customWidth="1"/>
    <col min="15880" max="15880" width="12" style="1" customWidth="1"/>
    <col min="15881" max="15881" width="15.42578125" style="1" bestFit="1" customWidth="1"/>
    <col min="15882" max="15882" width="12" style="1" customWidth="1"/>
    <col min="15883" max="15883" width="12.7109375" style="1" bestFit="1" customWidth="1"/>
    <col min="15884" max="15884" width="12.42578125" style="1" customWidth="1"/>
    <col min="15885" max="15885" width="12.7109375" style="1" bestFit="1" customWidth="1"/>
    <col min="15886" max="15886" width="11.42578125" style="1" bestFit="1" customWidth="1"/>
    <col min="15887" max="15887" width="12.5703125" style="1" customWidth="1"/>
    <col min="15888" max="15888" width="11.42578125" style="1" bestFit="1" customWidth="1"/>
    <col min="15889" max="15889" width="12.7109375" style="1" bestFit="1" customWidth="1"/>
    <col min="15890" max="15890" width="11.42578125" style="1" bestFit="1" customWidth="1"/>
    <col min="15891" max="15891" width="13.7109375" style="1" customWidth="1"/>
    <col min="15892" max="15892" width="10.5703125" style="1" customWidth="1"/>
    <col min="15893" max="15893" width="12.140625" style="1" customWidth="1"/>
    <col min="15894" max="15894" width="13.85546875" style="1" bestFit="1" customWidth="1"/>
    <col min="15895" max="15895" width="11.140625" style="1" bestFit="1" customWidth="1"/>
    <col min="15896" max="15898" width="12.85546875" style="1" customWidth="1"/>
    <col min="15899" max="15899" width="9.140625" style="1"/>
    <col min="15900" max="15900" width="14.28515625" style="1" customWidth="1"/>
    <col min="15901" max="15901" width="15.85546875" style="1" customWidth="1"/>
    <col min="15902" max="15902" width="12.28515625" style="1" customWidth="1"/>
    <col min="15903" max="15903" width="13.5703125" style="1" customWidth="1"/>
    <col min="15904" max="16128" width="9.140625" style="1"/>
    <col min="16129" max="16129" width="18.28515625" style="1" customWidth="1"/>
    <col min="16130" max="16130" width="14.140625" style="1" bestFit="1" customWidth="1"/>
    <col min="16131" max="16131" width="11.85546875" style="1" customWidth="1"/>
    <col min="16132" max="16132" width="12" style="1" bestFit="1" customWidth="1"/>
    <col min="16133" max="16133" width="12.7109375" style="1" bestFit="1" customWidth="1"/>
    <col min="16134" max="16134" width="11.42578125" style="1" bestFit="1" customWidth="1"/>
    <col min="16135" max="16135" width="11.7109375" style="1" bestFit="1" customWidth="1"/>
    <col min="16136" max="16136" width="12" style="1" customWidth="1"/>
    <col min="16137" max="16137" width="15.42578125" style="1" bestFit="1" customWidth="1"/>
    <col min="16138" max="16138" width="12" style="1" customWidth="1"/>
    <col min="16139" max="16139" width="12.7109375" style="1" bestFit="1" customWidth="1"/>
    <col min="16140" max="16140" width="12.42578125" style="1" customWidth="1"/>
    <col min="16141" max="16141" width="12.7109375" style="1" bestFit="1" customWidth="1"/>
    <col min="16142" max="16142" width="11.42578125" style="1" bestFit="1" customWidth="1"/>
    <col min="16143" max="16143" width="12.5703125" style="1" customWidth="1"/>
    <col min="16144" max="16144" width="11.42578125" style="1" bestFit="1" customWidth="1"/>
    <col min="16145" max="16145" width="12.7109375" style="1" bestFit="1" customWidth="1"/>
    <col min="16146" max="16146" width="11.42578125" style="1" bestFit="1" customWidth="1"/>
    <col min="16147" max="16147" width="13.7109375" style="1" customWidth="1"/>
    <col min="16148" max="16148" width="10.5703125" style="1" customWidth="1"/>
    <col min="16149" max="16149" width="12.140625" style="1" customWidth="1"/>
    <col min="16150" max="16150" width="13.85546875" style="1" bestFit="1" customWidth="1"/>
    <col min="16151" max="16151" width="11.140625" style="1" bestFit="1" customWidth="1"/>
    <col min="16152" max="16154" width="12.85546875" style="1" customWidth="1"/>
    <col min="16155" max="16155" width="9.140625" style="1"/>
    <col min="16156" max="16156" width="14.28515625" style="1" customWidth="1"/>
    <col min="16157" max="16157" width="15.85546875" style="1" customWidth="1"/>
    <col min="16158" max="16158" width="12.28515625" style="1" customWidth="1"/>
    <col min="16159" max="16159" width="13.5703125" style="1" customWidth="1"/>
    <col min="16160" max="16384" width="9.140625" style="1"/>
  </cols>
  <sheetData>
    <row r="1" spans="1:31" ht="27" customHeight="1" thickBot="1" x14ac:dyDescent="0.25">
      <c r="A1" s="87" t="s">
        <v>65</v>
      </c>
    </row>
    <row r="2" spans="1:31" s="4" customFormat="1" ht="36" customHeight="1" thickBot="1" x14ac:dyDescent="0.3">
      <c r="A2" s="2" t="s">
        <v>0</v>
      </c>
      <c r="B2" s="306" t="s">
        <v>1</v>
      </c>
      <c r="C2" s="306"/>
      <c r="D2" s="306" t="s">
        <v>2</v>
      </c>
      <c r="E2" s="306"/>
      <c r="F2" s="306" t="s">
        <v>3</v>
      </c>
      <c r="G2" s="306"/>
      <c r="H2" s="306" t="s">
        <v>4</v>
      </c>
      <c r="I2" s="306"/>
      <c r="J2" s="306" t="s">
        <v>5</v>
      </c>
      <c r="K2" s="306"/>
      <c r="L2" s="306" t="s">
        <v>6</v>
      </c>
      <c r="M2" s="306"/>
      <c r="N2" s="306" t="s">
        <v>7</v>
      </c>
      <c r="O2" s="306"/>
      <c r="P2" s="306" t="s">
        <v>8</v>
      </c>
      <c r="Q2" s="306"/>
      <c r="R2" s="306" t="s">
        <v>9</v>
      </c>
      <c r="S2" s="306"/>
      <c r="T2" s="306" t="s">
        <v>10</v>
      </c>
      <c r="U2" s="306"/>
      <c r="V2" s="303" t="s">
        <v>11</v>
      </c>
      <c r="W2" s="304"/>
      <c r="X2" s="3" t="s">
        <v>12</v>
      </c>
      <c r="Y2" s="305" t="s">
        <v>13</v>
      </c>
      <c r="Z2" s="306"/>
      <c r="AB2" s="3"/>
      <c r="AC2" s="3"/>
      <c r="AD2" s="3"/>
      <c r="AE2" s="3"/>
    </row>
    <row r="3" spans="1:31" x14ac:dyDescent="0.2">
      <c r="A3" s="5"/>
      <c r="B3" s="6" t="s">
        <v>16</v>
      </c>
      <c r="C3" s="6" t="s">
        <v>73</v>
      </c>
      <c r="D3" s="6" t="s">
        <v>16</v>
      </c>
      <c r="E3" s="6" t="str">
        <f>C3</f>
        <v>KZN</v>
      </c>
      <c r="F3" s="6" t="s">
        <v>16</v>
      </c>
      <c r="G3" s="6" t="str">
        <f>E3</f>
        <v>KZN</v>
      </c>
      <c r="H3" s="6" t="s">
        <v>16</v>
      </c>
      <c r="I3" s="6" t="str">
        <f>G3</f>
        <v>KZN</v>
      </c>
      <c r="J3" s="6" t="s">
        <v>16</v>
      </c>
      <c r="K3" s="6" t="str">
        <f>I3</f>
        <v>KZN</v>
      </c>
      <c r="L3" s="6" t="s">
        <v>16</v>
      </c>
      <c r="M3" s="6" t="str">
        <f>K3</f>
        <v>KZN</v>
      </c>
      <c r="N3" s="6" t="s">
        <v>16</v>
      </c>
      <c r="O3" s="6" t="str">
        <f>M3</f>
        <v>KZN</v>
      </c>
      <c r="P3" s="6" t="s">
        <v>16</v>
      </c>
      <c r="Q3" s="6" t="str">
        <f>O3</f>
        <v>KZN</v>
      </c>
      <c r="R3" s="6" t="s">
        <v>16</v>
      </c>
      <c r="S3" s="6" t="str">
        <f>Q3</f>
        <v>KZN</v>
      </c>
      <c r="T3" s="6" t="s">
        <v>16</v>
      </c>
      <c r="U3" s="6" t="str">
        <f>S3</f>
        <v>KZN</v>
      </c>
      <c r="V3" s="80" t="s">
        <v>16</v>
      </c>
      <c r="W3" s="81" t="str">
        <f>U3</f>
        <v>KZN</v>
      </c>
      <c r="Y3" s="6" t="s">
        <v>16</v>
      </c>
      <c r="Z3" s="6" t="s">
        <v>17</v>
      </c>
    </row>
    <row r="4" spans="1:31" x14ac:dyDescent="0.2">
      <c r="A4" s="5" t="s">
        <v>18</v>
      </c>
      <c r="B4" s="7">
        <v>703854.59271721216</v>
      </c>
      <c r="C4" s="7">
        <v>98940.195945102401</v>
      </c>
      <c r="D4" s="7">
        <v>568517.00001361675</v>
      </c>
      <c r="E4" s="7">
        <v>11139.03678457165</v>
      </c>
      <c r="F4" s="7">
        <v>1355478.9838270671</v>
      </c>
      <c r="G4" s="7">
        <v>283178.40610362618</v>
      </c>
      <c r="H4" s="7">
        <v>63025.654508755397</v>
      </c>
      <c r="I4" s="7">
        <v>10891.29352175657</v>
      </c>
      <c r="J4" s="7">
        <v>518672.11824933102</v>
      </c>
      <c r="K4" s="7">
        <v>91918.312028407294</v>
      </c>
      <c r="L4" s="7">
        <v>1177993.9132124523</v>
      </c>
      <c r="M4" s="7">
        <v>211871.4180957065</v>
      </c>
      <c r="N4" s="7">
        <v>301013.40006261878</v>
      </c>
      <c r="O4" s="7">
        <v>59647.69728297431</v>
      </c>
      <c r="P4" s="7">
        <v>1306983.7868120205</v>
      </c>
      <c r="Q4" s="7">
        <v>207515.93138669169</v>
      </c>
      <c r="R4" s="7">
        <v>1529686.269108586</v>
      </c>
      <c r="S4" s="7">
        <v>274282.96142900363</v>
      </c>
      <c r="T4" s="7">
        <v>836533.22030862502</v>
      </c>
      <c r="U4" s="7">
        <v>134039.586011787</v>
      </c>
      <c r="V4" s="82">
        <f>B4+D4+F4+H4+J4+L4+N4+P4+R4+T4</f>
        <v>8361758.9388202857</v>
      </c>
      <c r="W4" s="83">
        <f>C4+E4+G4+I4+K4+M4+O4+Q4+S4+U4</f>
        <v>1383424.8385896271</v>
      </c>
      <c r="Y4" s="8">
        <f>V4-T4</f>
        <v>7525225.7185116606</v>
      </c>
      <c r="Z4" s="8">
        <f>W4-U4</f>
        <v>1249385.2525778401</v>
      </c>
      <c r="AB4" s="9"/>
    </row>
    <row r="5" spans="1:31" x14ac:dyDescent="0.2">
      <c r="A5" s="5" t="s">
        <v>54</v>
      </c>
      <c r="B5" s="7">
        <v>711281.23493850476</v>
      </c>
      <c r="C5" s="7">
        <v>109294.42887783666</v>
      </c>
      <c r="D5" s="7">
        <v>552238.00000642217</v>
      </c>
      <c r="E5" s="7">
        <v>9628.7896638123602</v>
      </c>
      <c r="F5" s="7">
        <v>1352516.6712361597</v>
      </c>
      <c r="G5" s="7">
        <v>285639.34978785983</v>
      </c>
      <c r="H5" s="7">
        <v>63531.350126280086</v>
      </c>
      <c r="I5" s="7">
        <v>9690.1854802365397</v>
      </c>
      <c r="J5" s="7">
        <v>460858.21635238599</v>
      </c>
      <c r="K5" s="7">
        <v>80691.499809536603</v>
      </c>
      <c r="L5" s="7">
        <v>1228186.0309454855</v>
      </c>
      <c r="M5" s="7">
        <v>222932.68764589922</v>
      </c>
      <c r="N5" s="7">
        <v>307418.47440049582</v>
      </c>
      <c r="O5" s="7">
        <v>60141.471513431963</v>
      </c>
      <c r="P5" s="7">
        <v>1319891.0904090554</v>
      </c>
      <c r="Q5" s="7">
        <v>214385.71300668101</v>
      </c>
      <c r="R5" s="7">
        <v>1561880.4272347151</v>
      </c>
      <c r="S5" s="7">
        <v>261629.1020937759</v>
      </c>
      <c r="T5" s="7">
        <v>852369.51028614806</v>
      </c>
      <c r="U5" s="7">
        <v>135605.484466547</v>
      </c>
      <c r="V5" s="82">
        <f t="shared" ref="V5:V21" si="0">B5+D5+F5+H5+J5+L5+N5+P5+R5+T5</f>
        <v>8410171.0059356522</v>
      </c>
      <c r="W5" s="83">
        <f t="shared" ref="W5:W21" si="1">C5+E5+G5+I5+K5+M5+O5+Q5+S5+U5</f>
        <v>1389638.7123456171</v>
      </c>
      <c r="X5" s="13">
        <f>(W5-W4)/W4*100</f>
        <v>0.44916598160294541</v>
      </c>
      <c r="Y5" s="8">
        <f t="shared" ref="Y5:Y21" si="2">V5-T5</f>
        <v>7557801.4956495045</v>
      </c>
      <c r="Z5" s="8">
        <f t="shared" ref="Z5:Z21" si="3">W5-U5</f>
        <v>1254033.2278790702</v>
      </c>
      <c r="AB5" s="9"/>
    </row>
    <row r="6" spans="1:31" x14ac:dyDescent="0.2">
      <c r="A6" s="5" t="s">
        <v>55</v>
      </c>
      <c r="B6" s="7">
        <v>791221.20943648717</v>
      </c>
      <c r="C6" s="7">
        <v>138166.04425417411</v>
      </c>
      <c r="D6" s="7">
        <v>465851.00001072208</v>
      </c>
      <c r="E6" s="7">
        <v>8929.700493211134</v>
      </c>
      <c r="F6" s="7">
        <v>1406350.7287041743</v>
      </c>
      <c r="G6" s="7">
        <v>303642.70217452722</v>
      </c>
      <c r="H6" s="7">
        <v>65002.766796051204</v>
      </c>
      <c r="I6" s="7">
        <v>9319.1043484170496</v>
      </c>
      <c r="J6" s="7">
        <v>436147.91975252901</v>
      </c>
      <c r="K6" s="7">
        <v>73929.156800295998</v>
      </c>
      <c r="L6" s="7">
        <v>1353315.948451621</v>
      </c>
      <c r="M6" s="7">
        <v>237128.06323295229</v>
      </c>
      <c r="N6" s="7">
        <v>322947.922160763</v>
      </c>
      <c r="O6" s="7">
        <v>63298.182579555927</v>
      </c>
      <c r="P6" s="7">
        <v>1375150.3933645831</v>
      </c>
      <c r="Q6" s="7">
        <v>220141.42318570489</v>
      </c>
      <c r="R6" s="7">
        <v>1670045.763045419</v>
      </c>
      <c r="S6" s="7">
        <v>271040.14094025054</v>
      </c>
      <c r="T6" s="7">
        <v>897301.70341562596</v>
      </c>
      <c r="U6" s="7">
        <v>141094.44740234499</v>
      </c>
      <c r="V6" s="82">
        <f t="shared" si="0"/>
        <v>8783335.3551379759</v>
      </c>
      <c r="W6" s="83">
        <f t="shared" si="1"/>
        <v>1466688.9654114342</v>
      </c>
      <c r="X6" s="13">
        <f t="shared" ref="X6:X21" si="4">(W6-W5)/W5*100</f>
        <v>5.5446248281153157</v>
      </c>
      <c r="Y6" s="8">
        <f t="shared" si="2"/>
        <v>7886033.6517223502</v>
      </c>
      <c r="Z6" s="8">
        <f t="shared" si="3"/>
        <v>1325594.5180090892</v>
      </c>
      <c r="AB6" s="9"/>
    </row>
    <row r="7" spans="1:31" x14ac:dyDescent="0.2">
      <c r="A7" s="5" t="s">
        <v>35</v>
      </c>
      <c r="B7" s="7">
        <v>881755.63136823708</v>
      </c>
      <c r="C7" s="7">
        <v>157596.60617534997</v>
      </c>
      <c r="D7" s="7">
        <v>436254.00002537301</v>
      </c>
      <c r="E7" s="7">
        <v>7107.5010846392543</v>
      </c>
      <c r="F7" s="7">
        <v>1475811.7106090551</v>
      </c>
      <c r="G7" s="7">
        <v>331219.96290991176</v>
      </c>
      <c r="H7" s="7">
        <v>66129.3715227793</v>
      </c>
      <c r="I7" s="7">
        <v>9620.2547242586606</v>
      </c>
      <c r="J7" s="7">
        <v>428586.02858624799</v>
      </c>
      <c r="K7" s="7">
        <v>72528.262790296605</v>
      </c>
      <c r="L7" s="7">
        <v>1502655.9725911531</v>
      </c>
      <c r="M7" s="7">
        <v>254704.24039734781</v>
      </c>
      <c r="N7" s="7">
        <v>336290.61231016926</v>
      </c>
      <c r="O7" s="7">
        <v>66958.130400103721</v>
      </c>
      <c r="P7" s="7">
        <v>1427349.6398046531</v>
      </c>
      <c r="Q7" s="7">
        <v>229284.06502599636</v>
      </c>
      <c r="R7" s="7">
        <v>1794919.4224608119</v>
      </c>
      <c r="S7" s="7">
        <v>298111.4708829521</v>
      </c>
      <c r="T7" s="7">
        <v>980440.25163253397</v>
      </c>
      <c r="U7" s="7">
        <v>160180.55860485401</v>
      </c>
      <c r="V7" s="82">
        <f t="shared" si="0"/>
        <v>9330192.6409110129</v>
      </c>
      <c r="W7" s="83">
        <f t="shared" si="1"/>
        <v>1587311.0529957104</v>
      </c>
      <c r="X7" s="13">
        <f t="shared" si="4"/>
        <v>8.2241082075939271</v>
      </c>
      <c r="Y7" s="8">
        <f t="shared" si="2"/>
        <v>8349752.3892784789</v>
      </c>
      <c r="Z7" s="8">
        <f t="shared" si="3"/>
        <v>1427130.4943908565</v>
      </c>
      <c r="AB7" s="9"/>
    </row>
    <row r="8" spans="1:31" x14ac:dyDescent="0.2">
      <c r="A8" s="5" t="s">
        <v>56</v>
      </c>
      <c r="B8" s="7">
        <v>920416.89837367996</v>
      </c>
      <c r="C8" s="7">
        <v>156708.15258183968</v>
      </c>
      <c r="D8" s="7">
        <v>417717.00004693132</v>
      </c>
      <c r="E8" s="7">
        <v>6190.787144821621</v>
      </c>
      <c r="F8" s="7">
        <v>1523397.4161837588</v>
      </c>
      <c r="G8" s="7">
        <v>355244.25923464715</v>
      </c>
      <c r="H8" s="7">
        <v>67451.035852286106</v>
      </c>
      <c r="I8" s="7">
        <v>10680.53627518238</v>
      </c>
      <c r="J8" s="7">
        <v>425359.66702265601</v>
      </c>
      <c r="K8" s="7">
        <v>74888.311842220093</v>
      </c>
      <c r="L8" s="7">
        <v>1604108.7647586779</v>
      </c>
      <c r="M8" s="7">
        <v>270668.0197460319</v>
      </c>
      <c r="N8" s="7">
        <v>337470.11199240747</v>
      </c>
      <c r="O8" s="7">
        <v>67528.491326484698</v>
      </c>
      <c r="P8" s="7">
        <v>1446131.6126426316</v>
      </c>
      <c r="Q8" s="7">
        <v>234638.79071322735</v>
      </c>
      <c r="R8" s="7">
        <v>1875478.6787749669</v>
      </c>
      <c r="S8" s="7">
        <v>313773.89209358825</v>
      </c>
      <c r="T8" s="7">
        <v>1044533.05204357</v>
      </c>
      <c r="U8" s="7">
        <v>181084.395268158</v>
      </c>
      <c r="V8" s="82">
        <f t="shared" si="0"/>
        <v>9662064.2376915663</v>
      </c>
      <c r="W8" s="83">
        <f t="shared" si="1"/>
        <v>1671405.636226201</v>
      </c>
      <c r="X8" s="13">
        <f t="shared" si="4"/>
        <v>5.2979271499294365</v>
      </c>
      <c r="Y8" s="8">
        <f t="shared" si="2"/>
        <v>8617531.1856479961</v>
      </c>
      <c r="Z8" s="8">
        <f t="shared" si="3"/>
        <v>1490321.2409580429</v>
      </c>
      <c r="AB8" s="9"/>
    </row>
    <row r="9" spans="1:31" x14ac:dyDescent="0.2">
      <c r="A9" s="5" t="s">
        <v>57</v>
      </c>
      <c r="B9" s="7">
        <v>925809.098991159</v>
      </c>
      <c r="C9" s="7">
        <v>150279.16206993154</v>
      </c>
      <c r="D9" s="7">
        <v>406654.00006634288</v>
      </c>
      <c r="E9" s="7">
        <v>5473.3896937058744</v>
      </c>
      <c r="F9" s="7">
        <v>1521127.5996971133</v>
      </c>
      <c r="G9" s="7">
        <v>360650.93203759461</v>
      </c>
      <c r="H9" s="7">
        <v>66016.149594838411</v>
      </c>
      <c r="I9" s="7">
        <v>11425.861818011959</v>
      </c>
      <c r="J9" s="7">
        <v>412768.85153639101</v>
      </c>
      <c r="K9" s="7">
        <v>73996.688732237497</v>
      </c>
      <c r="L9" s="7">
        <v>1619956.0079988721</v>
      </c>
      <c r="M9" s="7">
        <v>274391.78246451938</v>
      </c>
      <c r="N9" s="7">
        <v>321752.59615485638</v>
      </c>
      <c r="O9" s="7">
        <v>65555.295714544991</v>
      </c>
      <c r="P9" s="7">
        <v>1417840.1067763723</v>
      </c>
      <c r="Q9" s="7">
        <v>223238.60269452579</v>
      </c>
      <c r="R9" s="7">
        <v>1896927.5811699021</v>
      </c>
      <c r="S9" s="7">
        <v>319764.77693422494</v>
      </c>
      <c r="T9" s="7">
        <v>1075200.4110731501</v>
      </c>
      <c r="U9" s="7">
        <v>192673.96423964901</v>
      </c>
      <c r="V9" s="82">
        <f t="shared" si="0"/>
        <v>9664052.4030589964</v>
      </c>
      <c r="W9" s="83">
        <f t="shared" si="1"/>
        <v>1677450.4563989453</v>
      </c>
      <c r="X9" s="13">
        <f t="shared" si="4"/>
        <v>0.3616608704510948</v>
      </c>
      <c r="Y9" s="8">
        <f t="shared" si="2"/>
        <v>8588851.9919858463</v>
      </c>
      <c r="Z9" s="8">
        <f t="shared" si="3"/>
        <v>1484776.4921592963</v>
      </c>
      <c r="AB9" s="9"/>
    </row>
    <row r="10" spans="1:31" x14ac:dyDescent="0.2">
      <c r="A10" s="5" t="s">
        <v>58</v>
      </c>
      <c r="B10" s="7">
        <v>901032.93473147426</v>
      </c>
      <c r="C10" s="7">
        <v>144565.41838504042</v>
      </c>
      <c r="D10" s="7">
        <v>416153.0000652484</v>
      </c>
      <c r="E10" s="7">
        <v>5427.2870742846271</v>
      </c>
      <c r="F10" s="7">
        <v>1510292.5582421236</v>
      </c>
      <c r="G10" s="7">
        <v>350233.26074915577</v>
      </c>
      <c r="H10" s="7">
        <v>65272.914982756207</v>
      </c>
      <c r="I10" s="7">
        <v>11687.82260820772</v>
      </c>
      <c r="J10" s="7">
        <v>407925.79555778299</v>
      </c>
      <c r="K10" s="7">
        <v>72087.107838748998</v>
      </c>
      <c r="L10" s="7">
        <v>1604065.1617048141</v>
      </c>
      <c r="M10" s="7">
        <v>275883.37811454321</v>
      </c>
      <c r="N10" s="7">
        <v>309063.8076720158</v>
      </c>
      <c r="O10" s="7">
        <v>63678.453375354686</v>
      </c>
      <c r="P10" s="7">
        <v>1396300.4962458301</v>
      </c>
      <c r="Q10" s="7">
        <v>211150.64072115818</v>
      </c>
      <c r="R10" s="7">
        <v>1917953.2242243669</v>
      </c>
      <c r="S10" s="7">
        <v>325277.1386181906</v>
      </c>
      <c r="T10" s="7">
        <v>1084534.4916920499</v>
      </c>
      <c r="U10" s="7">
        <v>200318.24678162701</v>
      </c>
      <c r="V10" s="82">
        <f t="shared" si="0"/>
        <v>9612594.3851184603</v>
      </c>
      <c r="W10" s="83">
        <f t="shared" si="1"/>
        <v>1660308.7542663109</v>
      </c>
      <c r="X10" s="13">
        <f t="shared" si="4"/>
        <v>-1.0218902184111702</v>
      </c>
      <c r="Y10" s="8">
        <f t="shared" si="2"/>
        <v>8528059.8934264109</v>
      </c>
      <c r="Z10" s="8">
        <f t="shared" si="3"/>
        <v>1459990.507484684</v>
      </c>
      <c r="AB10" s="9"/>
    </row>
    <row r="11" spans="1:31" x14ac:dyDescent="0.2">
      <c r="A11" s="5" t="s">
        <v>36</v>
      </c>
      <c r="B11" s="7">
        <v>866424.43625794828</v>
      </c>
      <c r="C11" s="7">
        <v>136973.1283244525</v>
      </c>
      <c r="D11" s="7">
        <v>433700.00001248997</v>
      </c>
      <c r="E11" s="7">
        <v>5868.2447058819744</v>
      </c>
      <c r="F11" s="7">
        <v>1506047.5960634754</v>
      </c>
      <c r="G11" s="7">
        <v>333792.81263024895</v>
      </c>
      <c r="H11" s="7">
        <v>66548.6027030814</v>
      </c>
      <c r="I11" s="7">
        <v>11388.12344799763</v>
      </c>
      <c r="J11" s="7">
        <v>420938.07920768199</v>
      </c>
      <c r="K11" s="7">
        <v>71028.537319185198</v>
      </c>
      <c r="L11" s="7">
        <v>1605128.133469823</v>
      </c>
      <c r="M11" s="7">
        <v>281508.45705839351</v>
      </c>
      <c r="N11" s="7">
        <v>316992.91831179807</v>
      </c>
      <c r="O11" s="7">
        <v>65676.746006731788</v>
      </c>
      <c r="P11" s="7">
        <v>1422605.0319684031</v>
      </c>
      <c r="Q11" s="7">
        <v>211598.37248308043</v>
      </c>
      <c r="R11" s="7">
        <v>1970648.1831212749</v>
      </c>
      <c r="S11" s="7">
        <v>339347.36503883445</v>
      </c>
      <c r="T11" s="7">
        <v>1090127.5671793199</v>
      </c>
      <c r="U11" s="7">
        <v>212566.313957476</v>
      </c>
      <c r="V11" s="82">
        <f t="shared" si="0"/>
        <v>9699160.5482952967</v>
      </c>
      <c r="W11" s="83">
        <f t="shared" si="1"/>
        <v>1669748.1009722825</v>
      </c>
      <c r="X11" s="13">
        <f t="shared" si="4"/>
        <v>0.56852959919149237</v>
      </c>
      <c r="Y11" s="8">
        <f t="shared" si="2"/>
        <v>8609032.9811159763</v>
      </c>
      <c r="Z11" s="8">
        <f t="shared" si="3"/>
        <v>1457181.7870148064</v>
      </c>
      <c r="AB11" s="9"/>
      <c r="AC11" s="8"/>
      <c r="AD11" s="8"/>
      <c r="AE11" s="8"/>
    </row>
    <row r="12" spans="1:31" x14ac:dyDescent="0.2">
      <c r="A12" s="5" t="s">
        <v>59</v>
      </c>
      <c r="B12" s="7">
        <v>810822.02109217271</v>
      </c>
      <c r="C12" s="7">
        <v>122010.4319707034</v>
      </c>
      <c r="D12" s="7">
        <v>455366.99999017053</v>
      </c>
      <c r="E12" s="7">
        <v>8208.7115435614432</v>
      </c>
      <c r="F12" s="7">
        <v>1498631.9434634789</v>
      </c>
      <c r="G12" s="7">
        <v>321159.06414553634</v>
      </c>
      <c r="H12" s="7">
        <v>64939.048896963403</v>
      </c>
      <c r="I12" s="7">
        <v>10361.247362935879</v>
      </c>
      <c r="J12" s="7">
        <v>450923.77412166802</v>
      </c>
      <c r="K12" s="7">
        <v>72625.444757596299</v>
      </c>
      <c r="L12" s="7">
        <v>1642333.4254815909</v>
      </c>
      <c r="M12" s="7">
        <v>283346.7248105621</v>
      </c>
      <c r="N12" s="7">
        <v>338781.03318309051</v>
      </c>
      <c r="O12" s="7">
        <v>71072.462091140696</v>
      </c>
      <c r="P12" s="7">
        <v>1499357.4643774256</v>
      </c>
      <c r="Q12" s="7">
        <v>222206.29138612264</v>
      </c>
      <c r="R12" s="7">
        <v>2019317.134419786</v>
      </c>
      <c r="S12" s="7">
        <v>350455.67004359758</v>
      </c>
      <c r="T12" s="7">
        <v>1099705.21981143</v>
      </c>
      <c r="U12" s="7">
        <v>215449.36325845699</v>
      </c>
      <c r="V12" s="82">
        <f t="shared" si="0"/>
        <v>9880178.0648377761</v>
      </c>
      <c r="W12" s="83">
        <f t="shared" si="1"/>
        <v>1676895.4113702134</v>
      </c>
      <c r="X12" s="13">
        <f t="shared" si="4"/>
        <v>0.42804722423514546</v>
      </c>
      <c r="Y12" s="8">
        <f t="shared" si="2"/>
        <v>8780472.8450263459</v>
      </c>
      <c r="Z12" s="8">
        <f t="shared" si="3"/>
        <v>1461446.0481117563</v>
      </c>
      <c r="AB12" s="9"/>
      <c r="AC12" s="8"/>
      <c r="AD12" s="8"/>
      <c r="AE12" s="8"/>
    </row>
    <row r="13" spans="1:31" x14ac:dyDescent="0.2">
      <c r="A13" s="5" t="s">
        <v>60</v>
      </c>
      <c r="B13" s="7">
        <v>754767.30217862839</v>
      </c>
      <c r="C13" s="7">
        <v>109098.8081942319</v>
      </c>
      <c r="D13" s="7">
        <v>443266.66666814912</v>
      </c>
      <c r="E13" s="7">
        <v>9188.3066058977565</v>
      </c>
      <c r="F13" s="7">
        <v>1497055.4401133363</v>
      </c>
      <c r="G13" s="7">
        <v>318268.02257921465</v>
      </c>
      <c r="H13" s="7">
        <v>66405.730557375704</v>
      </c>
      <c r="I13" s="7">
        <v>9997.4871669106706</v>
      </c>
      <c r="J13" s="7">
        <v>501270.28010690602</v>
      </c>
      <c r="K13" s="7">
        <v>78055.061449165805</v>
      </c>
      <c r="L13" s="7">
        <v>1726098.3963022169</v>
      </c>
      <c r="M13" s="7">
        <v>292813.75105414441</v>
      </c>
      <c r="N13" s="7">
        <v>372217.02476360422</v>
      </c>
      <c r="O13" s="7">
        <v>78145.100204171395</v>
      </c>
      <c r="P13" s="7">
        <v>1633160.496516505</v>
      </c>
      <c r="Q13" s="7">
        <v>243446.24940385862</v>
      </c>
      <c r="R13" s="7">
        <v>2074655.9897913372</v>
      </c>
      <c r="S13" s="7">
        <v>362251.15074512199</v>
      </c>
      <c r="T13" s="7">
        <v>1133282.5856074099</v>
      </c>
      <c r="U13" s="7">
        <v>205192.484804379</v>
      </c>
      <c r="V13" s="82">
        <f t="shared" si="0"/>
        <v>10202179.912605468</v>
      </c>
      <c r="W13" s="83">
        <f t="shared" si="1"/>
        <v>1706456.4222070961</v>
      </c>
      <c r="X13" s="13">
        <f t="shared" si="4"/>
        <v>1.7628416558626074</v>
      </c>
      <c r="Y13" s="8">
        <f t="shared" si="2"/>
        <v>9068897.3269980587</v>
      </c>
      <c r="Z13" s="8">
        <f t="shared" si="3"/>
        <v>1501263.9374027171</v>
      </c>
      <c r="AB13" s="9"/>
      <c r="AC13" s="8"/>
      <c r="AD13" s="8"/>
      <c r="AE13" s="8"/>
    </row>
    <row r="14" spans="1:31" x14ac:dyDescent="0.2">
      <c r="A14" s="5" t="s">
        <v>37</v>
      </c>
      <c r="B14" s="7">
        <v>723504.68466894934</v>
      </c>
      <c r="C14" s="7">
        <v>106262.75709738549</v>
      </c>
      <c r="D14" s="7">
        <v>495012.07310250489</v>
      </c>
      <c r="E14" s="7">
        <v>9516.3480605013956</v>
      </c>
      <c r="F14" s="7">
        <v>1509624.6145432922</v>
      </c>
      <c r="G14" s="7">
        <v>319117.65002041252</v>
      </c>
      <c r="H14" s="7">
        <v>68997.643937674497</v>
      </c>
      <c r="I14" s="7">
        <v>9912.8067143938206</v>
      </c>
      <c r="J14" s="7">
        <v>549938.33357942605</v>
      </c>
      <c r="K14" s="7">
        <v>84185.799891921895</v>
      </c>
      <c r="L14" s="7">
        <v>1836571.6430889529</v>
      </c>
      <c r="M14" s="7">
        <v>320828.1922734087</v>
      </c>
      <c r="N14" s="7">
        <v>404317.45770512021</v>
      </c>
      <c r="O14" s="7">
        <v>82803.252657969002</v>
      </c>
      <c r="P14" s="7">
        <v>1772783.0152482751</v>
      </c>
      <c r="Q14" s="7">
        <v>267999.47257249348</v>
      </c>
      <c r="R14" s="7">
        <v>2131739.6389525542</v>
      </c>
      <c r="S14" s="7">
        <v>379800.60614442878</v>
      </c>
      <c r="T14" s="7">
        <v>1190086.29442208</v>
      </c>
      <c r="U14" s="7">
        <v>201697.61211488899</v>
      </c>
      <c r="V14" s="82">
        <f t="shared" si="0"/>
        <v>10682575.399248831</v>
      </c>
      <c r="W14" s="83">
        <f t="shared" si="1"/>
        <v>1782124.4975478039</v>
      </c>
      <c r="X14" s="13">
        <f t="shared" si="4"/>
        <v>4.434222541870728</v>
      </c>
      <c r="Y14" s="8">
        <f t="shared" si="2"/>
        <v>9492489.1048267502</v>
      </c>
      <c r="Z14" s="8">
        <f t="shared" si="3"/>
        <v>1580426.8854329148</v>
      </c>
      <c r="AB14" s="9"/>
      <c r="AC14" s="8"/>
      <c r="AD14" s="8"/>
      <c r="AE14" s="8"/>
    </row>
    <row r="15" spans="1:31" x14ac:dyDescent="0.2">
      <c r="A15" s="5" t="s">
        <v>61</v>
      </c>
      <c r="B15" s="7">
        <v>707106.96661946073</v>
      </c>
      <c r="C15" s="7">
        <v>114073.58343987731</v>
      </c>
      <c r="D15" s="7">
        <v>498859.99999600585</v>
      </c>
      <c r="E15" s="7">
        <v>8669.8706568561829</v>
      </c>
      <c r="F15" s="7">
        <v>1538274.3032367167</v>
      </c>
      <c r="G15" s="7">
        <v>316201.81985872774</v>
      </c>
      <c r="H15" s="7">
        <v>72387.040050433294</v>
      </c>
      <c r="I15" s="7">
        <v>9406.8490954455901</v>
      </c>
      <c r="J15" s="7">
        <v>594056.23233044997</v>
      </c>
      <c r="K15" s="7">
        <v>94609.000762787997</v>
      </c>
      <c r="L15" s="7">
        <v>1947939.3478837432</v>
      </c>
      <c r="M15" s="7">
        <v>343840.25397549802</v>
      </c>
      <c r="N15" s="7">
        <v>436327.44093096635</v>
      </c>
      <c r="O15" s="7">
        <v>87806.1353722559</v>
      </c>
      <c r="P15" s="7">
        <v>1902435.7425671022</v>
      </c>
      <c r="Q15" s="7">
        <v>291943.48588912643</v>
      </c>
      <c r="R15" s="7">
        <v>2232646.8379678619</v>
      </c>
      <c r="S15" s="7">
        <v>399317.81729954301</v>
      </c>
      <c r="T15" s="7">
        <v>1247990.22295611</v>
      </c>
      <c r="U15" s="7">
        <v>218737.904476992</v>
      </c>
      <c r="V15" s="82">
        <f t="shared" si="0"/>
        <v>11178024.13453885</v>
      </c>
      <c r="W15" s="83">
        <f t="shared" si="1"/>
        <v>1884606.7208271103</v>
      </c>
      <c r="X15" s="13">
        <f t="shared" si="4"/>
        <v>5.7505647568574219</v>
      </c>
      <c r="Y15" s="8">
        <f t="shared" si="2"/>
        <v>9930033.91158274</v>
      </c>
      <c r="Z15" s="8">
        <f t="shared" si="3"/>
        <v>1665868.8163501183</v>
      </c>
      <c r="AB15" s="9"/>
      <c r="AC15" s="8"/>
      <c r="AD15" s="8"/>
      <c r="AE15" s="8"/>
    </row>
    <row r="16" spans="1:31" x14ac:dyDescent="0.2">
      <c r="A16" s="5" t="s">
        <v>38</v>
      </c>
      <c r="B16" s="7">
        <v>675492.09473602637</v>
      </c>
      <c r="C16" s="7">
        <v>119004.3588609765</v>
      </c>
      <c r="D16" s="7">
        <v>522251.99996070866</v>
      </c>
      <c r="E16" s="7">
        <v>8525.062301633563</v>
      </c>
      <c r="F16" s="7">
        <v>1550239.7783109811</v>
      </c>
      <c r="G16" s="7">
        <v>315974.72088328557</v>
      </c>
      <c r="H16" s="7">
        <v>75165.678227606491</v>
      </c>
      <c r="I16" s="7">
        <v>8182.4263147487891</v>
      </c>
      <c r="J16" s="7">
        <v>615921.99011944805</v>
      </c>
      <c r="K16" s="7">
        <v>109500.116789475</v>
      </c>
      <c r="L16" s="7">
        <v>2008505.7950171719</v>
      </c>
      <c r="M16" s="7">
        <v>342371.01882237889</v>
      </c>
      <c r="N16" s="7">
        <v>459391.9700599038</v>
      </c>
      <c r="O16" s="7">
        <v>94014.808226626206</v>
      </c>
      <c r="P16" s="7">
        <v>1966518.0331580664</v>
      </c>
      <c r="Q16" s="7">
        <v>305901.1076340226</v>
      </c>
      <c r="R16" s="7">
        <v>2329483.5501336339</v>
      </c>
      <c r="S16" s="7">
        <v>415671.4260378317</v>
      </c>
      <c r="T16" s="7">
        <v>1266144.49978284</v>
      </c>
      <c r="U16" s="7">
        <v>240428.300507874</v>
      </c>
      <c r="V16" s="82">
        <f t="shared" si="0"/>
        <v>11469115.389506387</v>
      </c>
      <c r="W16" s="83">
        <f t="shared" si="1"/>
        <v>1959573.3463788528</v>
      </c>
      <c r="X16" s="13">
        <f t="shared" si="4"/>
        <v>3.9778392342165363</v>
      </c>
      <c r="Y16" s="8">
        <f t="shared" si="2"/>
        <v>10202970.889723547</v>
      </c>
      <c r="Z16" s="8">
        <f t="shared" si="3"/>
        <v>1719145.0458709789</v>
      </c>
      <c r="AB16" s="9"/>
      <c r="AC16" s="8"/>
      <c r="AD16" s="8"/>
      <c r="AE16" s="8"/>
    </row>
    <row r="17" spans="1:31" x14ac:dyDescent="0.2">
      <c r="A17" s="5" t="s">
        <v>62</v>
      </c>
      <c r="B17" s="7">
        <v>635860.91527374997</v>
      </c>
      <c r="C17" s="7">
        <v>112812.02835964641</v>
      </c>
      <c r="D17" s="7">
        <v>488246.4999836717</v>
      </c>
      <c r="E17" s="7">
        <v>7947.407360725967</v>
      </c>
      <c r="F17" s="7">
        <v>1532096.0488803335</v>
      </c>
      <c r="G17" s="7">
        <v>315354.22386563895</v>
      </c>
      <c r="H17" s="7">
        <v>76497.689566738001</v>
      </c>
      <c r="I17" s="7">
        <v>7268.2571499713995</v>
      </c>
      <c r="J17" s="7">
        <v>618198.12694507698</v>
      </c>
      <c r="K17" s="7">
        <v>120712.917352693</v>
      </c>
      <c r="L17" s="7">
        <v>2012084.7723155906</v>
      </c>
      <c r="M17" s="7">
        <v>326495.1314126784</v>
      </c>
      <c r="N17" s="7">
        <v>477486.74583397794</v>
      </c>
      <c r="O17" s="7">
        <v>101843.74600576042</v>
      </c>
      <c r="P17" s="7">
        <v>1974363.0617737242</v>
      </c>
      <c r="Q17" s="7">
        <v>306996.13610578951</v>
      </c>
      <c r="R17" s="7">
        <v>2413014.4485155488</v>
      </c>
      <c r="S17" s="7">
        <v>426333.19613297668</v>
      </c>
      <c r="T17" s="7">
        <v>1244185.3721505599</v>
      </c>
      <c r="U17" s="7">
        <v>240564.24063045101</v>
      </c>
      <c r="V17" s="82">
        <f t="shared" si="0"/>
        <v>11472033.681238972</v>
      </c>
      <c r="W17" s="83">
        <f t="shared" si="1"/>
        <v>1966327.2843763316</v>
      </c>
      <c r="X17" s="13">
        <f t="shared" si="4"/>
        <v>0.34466369987934053</v>
      </c>
      <c r="Y17" s="8">
        <f t="shared" si="2"/>
        <v>10227848.309088413</v>
      </c>
      <c r="Z17" s="8">
        <f t="shared" si="3"/>
        <v>1725763.0437458805</v>
      </c>
      <c r="AB17" s="9"/>
      <c r="AC17" s="8"/>
      <c r="AD17" s="8"/>
      <c r="AE17" s="8"/>
    </row>
    <row r="18" spans="1:31" x14ac:dyDescent="0.2">
      <c r="A18" s="5" t="s">
        <v>63</v>
      </c>
      <c r="B18" s="7">
        <v>593549.25512595405</v>
      </c>
      <c r="C18" s="7">
        <v>101217.55162813529</v>
      </c>
      <c r="D18" s="7">
        <v>500204.99997188087</v>
      </c>
      <c r="E18" s="7">
        <v>8265.7390348824301</v>
      </c>
      <c r="F18" s="7">
        <v>1501996.2784338836</v>
      </c>
      <c r="G18" s="7">
        <v>312208.00864210754</v>
      </c>
      <c r="H18" s="7">
        <v>78883.562781048589</v>
      </c>
      <c r="I18" s="7">
        <v>8038.6054458337703</v>
      </c>
      <c r="J18" s="7">
        <v>610746.902546703</v>
      </c>
      <c r="K18" s="7">
        <v>125238.349236382</v>
      </c>
      <c r="L18" s="7">
        <v>1982873.8766864662</v>
      </c>
      <c r="M18" s="7">
        <v>312488.31226726732</v>
      </c>
      <c r="N18" s="7">
        <v>494654.74583629286</v>
      </c>
      <c r="O18" s="7">
        <v>107763.7913347758</v>
      </c>
      <c r="P18" s="7">
        <v>1943276.817297359</v>
      </c>
      <c r="Q18" s="7">
        <v>298567.61310061259</v>
      </c>
      <c r="R18" s="7">
        <v>2482880.984349824</v>
      </c>
      <c r="S18" s="7">
        <v>437490.07718378876</v>
      </c>
      <c r="T18" s="7">
        <v>1208393.34952901</v>
      </c>
      <c r="U18" s="7">
        <v>226905.51083508701</v>
      </c>
      <c r="V18" s="82">
        <f t="shared" si="0"/>
        <v>11397460.772558421</v>
      </c>
      <c r="W18" s="83">
        <f t="shared" si="1"/>
        <v>1938183.5587088722</v>
      </c>
      <c r="X18" s="13">
        <f t="shared" si="4"/>
        <v>-1.4312838910937398</v>
      </c>
      <c r="Y18" s="8">
        <f t="shared" si="2"/>
        <v>10189067.423029412</v>
      </c>
      <c r="Z18" s="8">
        <f t="shared" si="3"/>
        <v>1711278.0478737853</v>
      </c>
      <c r="AB18" s="9"/>
      <c r="AC18" s="8"/>
      <c r="AD18" s="8"/>
      <c r="AE18" s="8"/>
    </row>
    <row r="19" spans="1:31" x14ac:dyDescent="0.2">
      <c r="A19" s="5" t="s">
        <v>152</v>
      </c>
      <c r="B19" s="7">
        <v>585473.39824339619</v>
      </c>
      <c r="C19" s="7">
        <v>91565.248377097538</v>
      </c>
      <c r="D19" s="7">
        <v>513849.99987032567</v>
      </c>
      <c r="E19" s="7">
        <v>8477.7836723133223</v>
      </c>
      <c r="F19" s="7">
        <v>1473881.7522180832</v>
      </c>
      <c r="G19" s="7">
        <v>305242.50854150351</v>
      </c>
      <c r="H19" s="7">
        <v>82517.294612420897</v>
      </c>
      <c r="I19" s="7">
        <v>9617.5451809587194</v>
      </c>
      <c r="J19" s="7">
        <v>599612.26983245695</v>
      </c>
      <c r="K19" s="7">
        <v>123716.307335985</v>
      </c>
      <c r="L19" s="7">
        <v>1975812.1942262952</v>
      </c>
      <c r="M19" s="7">
        <v>308381.05975279311</v>
      </c>
      <c r="N19" s="7">
        <v>509455.8000959421</v>
      </c>
      <c r="O19" s="7">
        <v>110666.56137069271</v>
      </c>
      <c r="P19" s="7">
        <v>1942606.973421932</v>
      </c>
      <c r="Q19" s="7">
        <v>292333.88966237486</v>
      </c>
      <c r="R19" s="7">
        <v>2547933.2845103811</v>
      </c>
      <c r="S19" s="7">
        <v>448327.68125897361</v>
      </c>
      <c r="T19" s="7">
        <v>1171947.2972777199</v>
      </c>
      <c r="U19" s="7">
        <v>215637.057540426</v>
      </c>
      <c r="V19" s="82">
        <f t="shared" si="0"/>
        <v>11403090.264308954</v>
      </c>
      <c r="W19" s="83">
        <f t="shared" si="1"/>
        <v>1913965.6426931182</v>
      </c>
      <c r="X19" s="13">
        <f t="shared" si="4"/>
        <v>-1.2495161207479666</v>
      </c>
      <c r="Y19" s="8">
        <f t="shared" si="2"/>
        <v>10231142.967031233</v>
      </c>
      <c r="Z19" s="8">
        <f t="shared" si="3"/>
        <v>1698328.5851526922</v>
      </c>
      <c r="AB19" s="9"/>
      <c r="AC19" s="8"/>
      <c r="AD19" s="8"/>
      <c r="AE19" s="8"/>
    </row>
    <row r="20" spans="1:31" x14ac:dyDescent="0.2">
      <c r="A20" s="5" t="s">
        <v>176</v>
      </c>
      <c r="B20" s="7">
        <v>595139.04462034721</v>
      </c>
      <c r="C20" s="7">
        <v>84560.524510467862</v>
      </c>
      <c r="D20" s="7">
        <v>534858.49999953003</v>
      </c>
      <c r="E20" s="7">
        <v>9404.6504707816948</v>
      </c>
      <c r="F20" s="7">
        <v>1462996.4833901094</v>
      </c>
      <c r="G20" s="7">
        <v>300476.12021058641</v>
      </c>
      <c r="H20" s="7">
        <v>86597.376821026992</v>
      </c>
      <c r="I20" s="7">
        <v>9702.0146038296007</v>
      </c>
      <c r="J20" s="7">
        <v>597515.35738677601</v>
      </c>
      <c r="K20" s="7">
        <v>122988.645048326</v>
      </c>
      <c r="L20" s="7">
        <v>2002960.4051168249</v>
      </c>
      <c r="M20" s="7">
        <v>313386.13250691746</v>
      </c>
      <c r="N20" s="7">
        <v>527788.41636680881</v>
      </c>
      <c r="O20" s="7">
        <v>112695.7995082057</v>
      </c>
      <c r="P20" s="7">
        <v>1973116.3678412633</v>
      </c>
      <c r="Q20" s="7">
        <v>293348.97121124901</v>
      </c>
      <c r="R20" s="7">
        <v>2626423.3548196708</v>
      </c>
      <c r="S20" s="7">
        <v>467646.51598509384</v>
      </c>
      <c r="T20" s="7">
        <v>1160315.0506705199</v>
      </c>
      <c r="U20" s="7">
        <v>215911.66365762</v>
      </c>
      <c r="V20" s="82">
        <f t="shared" si="0"/>
        <v>11567710.357032876</v>
      </c>
      <c r="W20" s="83">
        <f t="shared" si="1"/>
        <v>1930121.0377130776</v>
      </c>
      <c r="X20" s="13">
        <f t="shared" si="4"/>
        <v>0.84407967727296096</v>
      </c>
      <c r="Y20" s="8">
        <f t="shared" si="2"/>
        <v>10407395.306362357</v>
      </c>
      <c r="Z20" s="8">
        <f t="shared" si="3"/>
        <v>1714209.3740554575</v>
      </c>
      <c r="AB20" s="9"/>
      <c r="AC20" s="8"/>
      <c r="AD20" s="8"/>
      <c r="AE20" s="8"/>
    </row>
    <row r="21" spans="1:31" x14ac:dyDescent="0.2">
      <c r="A21" s="5" t="s">
        <v>186</v>
      </c>
      <c r="B21" s="7">
        <v>611101.83185446251</v>
      </c>
      <c r="C21" s="7">
        <v>81982.0833218599</v>
      </c>
      <c r="D21" s="7">
        <v>511799.49999976973</v>
      </c>
      <c r="E21" s="7">
        <v>10173.081837086434</v>
      </c>
      <c r="F21" s="7">
        <v>1474495.9081230629</v>
      </c>
      <c r="G21" s="7">
        <v>300119.38231905876</v>
      </c>
      <c r="H21" s="7">
        <v>92296.313380153995</v>
      </c>
      <c r="I21" s="7">
        <v>9727.8486704223506</v>
      </c>
      <c r="J21" s="7">
        <v>608551.05692678003</v>
      </c>
      <c r="K21" s="7">
        <v>126975.721421458</v>
      </c>
      <c r="L21" s="7">
        <v>2051382.8041340192</v>
      </c>
      <c r="M21" s="7">
        <v>321655.44474427705</v>
      </c>
      <c r="N21" s="7">
        <v>549625.57671914087</v>
      </c>
      <c r="O21" s="7">
        <v>114081.8661071034</v>
      </c>
      <c r="P21" s="7">
        <v>2021307.5750917306</v>
      </c>
      <c r="Q21" s="7">
        <v>297586.53213198669</v>
      </c>
      <c r="R21" s="7">
        <v>2709590.5427680332</v>
      </c>
      <c r="S21" s="7">
        <v>484466.93207105011</v>
      </c>
      <c r="T21" s="7">
        <v>1164561.2998430701</v>
      </c>
      <c r="U21" s="7">
        <v>218295.27140766001</v>
      </c>
      <c r="V21" s="82">
        <f t="shared" si="0"/>
        <v>11794712.408840224</v>
      </c>
      <c r="W21" s="83">
        <f t="shared" si="1"/>
        <v>1965064.1640319629</v>
      </c>
      <c r="X21" s="13">
        <f t="shared" si="4"/>
        <v>1.8104111418985385</v>
      </c>
      <c r="Y21" s="8">
        <f t="shared" si="2"/>
        <v>10630151.108997155</v>
      </c>
      <c r="Z21" s="8">
        <f t="shared" si="3"/>
        <v>1746768.8926243028</v>
      </c>
      <c r="AB21" s="9"/>
      <c r="AC21" s="8"/>
      <c r="AD21" s="8"/>
      <c r="AE21" s="8"/>
    </row>
    <row r="22" spans="1:31" ht="13.5" thickBo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AC22" s="8"/>
      <c r="AD22" s="8"/>
      <c r="AE22" s="8"/>
    </row>
    <row r="23" spans="1:31" s="4" customFormat="1" ht="31.5" customHeight="1" thickBot="1" x14ac:dyDescent="0.25">
      <c r="A23" s="2" t="s">
        <v>19</v>
      </c>
      <c r="B23" s="306" t="s">
        <v>1</v>
      </c>
      <c r="C23" s="306"/>
      <c r="D23" s="306" t="s">
        <v>2</v>
      </c>
      <c r="E23" s="306"/>
      <c r="F23" s="306" t="s">
        <v>3</v>
      </c>
      <c r="G23" s="306"/>
      <c r="H23" s="306" t="s">
        <v>4</v>
      </c>
      <c r="I23" s="306"/>
      <c r="J23" s="306" t="s">
        <v>5</v>
      </c>
      <c r="K23" s="306"/>
      <c r="L23" s="306" t="s">
        <v>6</v>
      </c>
      <c r="M23" s="306"/>
      <c r="N23" s="306" t="s">
        <v>7</v>
      </c>
      <c r="O23" s="306"/>
      <c r="P23" s="306" t="s">
        <v>8</v>
      </c>
      <c r="Q23" s="306"/>
      <c r="R23" s="306" t="s">
        <v>9</v>
      </c>
      <c r="S23" s="306"/>
      <c r="T23" s="10"/>
      <c r="U23" s="10"/>
      <c r="V23" s="310" t="s">
        <v>11</v>
      </c>
      <c r="W23" s="311"/>
      <c r="X23" s="3" t="s">
        <v>12</v>
      </c>
      <c r="Y23" s="3"/>
      <c r="Z23" s="3"/>
      <c r="AB23" s="1"/>
    </row>
    <row r="24" spans="1:31" s="4" customFormat="1" x14ac:dyDescent="0.2">
      <c r="A24" s="11" t="s">
        <v>64</v>
      </c>
      <c r="B24" s="12" t="s">
        <v>16</v>
      </c>
      <c r="C24" s="12" t="str">
        <f>C3</f>
        <v>KZN</v>
      </c>
      <c r="D24" s="12" t="s">
        <v>16</v>
      </c>
      <c r="E24" s="12" t="str">
        <f>E3</f>
        <v>KZN</v>
      </c>
      <c r="F24" s="12" t="s">
        <v>16</v>
      </c>
      <c r="G24" s="12" t="str">
        <f>G3</f>
        <v>KZN</v>
      </c>
      <c r="H24" s="12" t="s">
        <v>16</v>
      </c>
      <c r="I24" s="12" t="str">
        <f>I3</f>
        <v>KZN</v>
      </c>
      <c r="J24" s="12" t="s">
        <v>16</v>
      </c>
      <c r="K24" s="12" t="str">
        <f>K3</f>
        <v>KZN</v>
      </c>
      <c r="L24" s="12" t="s">
        <v>16</v>
      </c>
      <c r="M24" s="12" t="str">
        <f>M3</f>
        <v>KZN</v>
      </c>
      <c r="N24" s="12" t="s">
        <v>16</v>
      </c>
      <c r="O24" s="12" t="str">
        <f>O3</f>
        <v>KZN</v>
      </c>
      <c r="P24" s="12" t="s">
        <v>16</v>
      </c>
      <c r="Q24" s="12" t="str">
        <f>Q3</f>
        <v>KZN</v>
      </c>
      <c r="R24" s="12" t="s">
        <v>16</v>
      </c>
      <c r="S24" s="12" t="str">
        <f>S3</f>
        <v>KZN</v>
      </c>
      <c r="T24" s="10"/>
      <c r="U24" s="10"/>
      <c r="V24" s="94" t="s">
        <v>16</v>
      </c>
      <c r="W24" s="95" t="str">
        <f>W3</f>
        <v>KZN</v>
      </c>
      <c r="AB24" s="1"/>
    </row>
    <row r="25" spans="1:31" x14ac:dyDescent="0.2">
      <c r="A25" s="5" t="str">
        <f t="shared" ref="A25:A42" si="5">A4</f>
        <v>1996</v>
      </c>
      <c r="B25" s="7">
        <v>49257651.779979765</v>
      </c>
      <c r="C25" s="7">
        <v>13078245.854173653</v>
      </c>
      <c r="D25" s="7">
        <v>226970970.87328801</v>
      </c>
      <c r="E25" s="7">
        <v>8525080.9762570634</v>
      </c>
      <c r="F25" s="7">
        <v>248271921.26309732</v>
      </c>
      <c r="G25" s="7">
        <v>51198545.933747672</v>
      </c>
      <c r="H25" s="7">
        <v>55369588.5172529</v>
      </c>
      <c r="I25" s="7">
        <v>8588231.051367851</v>
      </c>
      <c r="J25" s="7">
        <v>42049912.544314697</v>
      </c>
      <c r="K25" s="7">
        <v>9565890.4784260392</v>
      </c>
      <c r="L25" s="7">
        <v>215208774.47845542</v>
      </c>
      <c r="M25" s="7">
        <v>32959321.01084429</v>
      </c>
      <c r="N25" s="7">
        <v>107532663.236301</v>
      </c>
      <c r="O25" s="7">
        <v>23538082.799261834</v>
      </c>
      <c r="P25" s="7">
        <v>253785078.50346592</v>
      </c>
      <c r="Q25" s="7">
        <v>34616658.91424045</v>
      </c>
      <c r="R25" s="7">
        <v>398846914.38130301</v>
      </c>
      <c r="S25" s="7">
        <v>62086619.940161705</v>
      </c>
      <c r="T25" s="7"/>
      <c r="U25" s="5"/>
      <c r="V25" s="96">
        <f>B25+D25+F25+H25+J25+L25+N25+P25+R25</f>
        <v>1597293475.5774581</v>
      </c>
      <c r="W25" s="97">
        <f>C25+E25+G25+I25+K25+M25+O25+Q25+S25+U25</f>
        <v>244156676.95848057</v>
      </c>
    </row>
    <row r="26" spans="1:31" x14ac:dyDescent="0.2">
      <c r="A26" s="5" t="str">
        <f t="shared" si="5"/>
        <v>1997</v>
      </c>
      <c r="B26" s="7">
        <v>49809600.485375464</v>
      </c>
      <c r="C26" s="7">
        <v>13051306.016778817</v>
      </c>
      <c r="D26" s="7">
        <v>231333994.06513068</v>
      </c>
      <c r="E26" s="7">
        <v>8636556.9600963611</v>
      </c>
      <c r="F26" s="7">
        <v>255532545.78600252</v>
      </c>
      <c r="G26" s="7">
        <v>52669246.179425478</v>
      </c>
      <c r="H26" s="7">
        <v>57654741.790338196</v>
      </c>
      <c r="I26" s="7">
        <v>8902641.29443576</v>
      </c>
      <c r="J26" s="7">
        <v>43497574.842875697</v>
      </c>
      <c r="K26" s="7">
        <v>10111902.3986168</v>
      </c>
      <c r="L26" s="7">
        <v>216541866.08720249</v>
      </c>
      <c r="M26" s="7">
        <v>33208886.970808048</v>
      </c>
      <c r="N26" s="7">
        <v>115958038.7190492</v>
      </c>
      <c r="O26" s="7">
        <v>24921169.725978814</v>
      </c>
      <c r="P26" s="7">
        <v>266309212.37041432</v>
      </c>
      <c r="Q26" s="7">
        <v>36129743.96047806</v>
      </c>
      <c r="R26" s="7">
        <v>402101583.94571775</v>
      </c>
      <c r="S26" s="7">
        <v>61104996.955256999</v>
      </c>
      <c r="T26" s="7"/>
      <c r="U26" s="5"/>
      <c r="V26" s="96">
        <f t="shared" ref="V26:V42" si="6">B26+D26+F26+H26+J26+L26+N26+P26+R26</f>
        <v>1638739158.0921063</v>
      </c>
      <c r="W26" s="97">
        <f t="shared" ref="W26:W42" si="7">C26+E26+G26+I26+K26+M26+O26+Q26+S26+U26</f>
        <v>248736450.46187514</v>
      </c>
      <c r="X26" s="13">
        <f>(W26-W25)/W25*100</f>
        <v>1.8757518985128452</v>
      </c>
      <c r="Y26" s="13"/>
      <c r="Z26" s="13"/>
    </row>
    <row r="27" spans="1:31" x14ac:dyDescent="0.2">
      <c r="A27" s="5" t="str">
        <f t="shared" si="5"/>
        <v>1998</v>
      </c>
      <c r="B27" s="7">
        <v>47231155.30254779</v>
      </c>
      <c r="C27" s="7">
        <v>13238281.853907615</v>
      </c>
      <c r="D27" s="7">
        <v>231403794.35605678</v>
      </c>
      <c r="E27" s="7">
        <v>8528667.4674817137</v>
      </c>
      <c r="F27" s="7">
        <v>255353781.88302675</v>
      </c>
      <c r="G27" s="7">
        <v>52498574.473871931</v>
      </c>
      <c r="H27" s="7">
        <v>54092886.123621494</v>
      </c>
      <c r="I27" s="7">
        <v>8369784.7252655299</v>
      </c>
      <c r="J27" s="7">
        <v>40933664.647131898</v>
      </c>
      <c r="K27" s="7">
        <v>8974901.1172308791</v>
      </c>
      <c r="L27" s="7">
        <v>219642739.53728908</v>
      </c>
      <c r="M27" s="7">
        <v>33535227.318354212</v>
      </c>
      <c r="N27" s="7">
        <v>122495138.28608271</v>
      </c>
      <c r="O27" s="7">
        <v>26132836.095850371</v>
      </c>
      <c r="P27" s="7">
        <v>272794798.14754736</v>
      </c>
      <c r="Q27" s="7">
        <v>37308998.626730449</v>
      </c>
      <c r="R27" s="7">
        <v>406145390.30255073</v>
      </c>
      <c r="S27" s="7">
        <v>63006648.6857026</v>
      </c>
      <c r="T27" s="7"/>
      <c r="U27" s="5"/>
      <c r="V27" s="96">
        <f t="shared" si="6"/>
        <v>1650093348.5858545</v>
      </c>
      <c r="W27" s="97">
        <f t="shared" si="7"/>
        <v>251593920.36439529</v>
      </c>
      <c r="X27" s="13">
        <f t="shared" ref="X27:X42" si="8">(W27-W26)/W26*100</f>
        <v>1.1487941945035218</v>
      </c>
      <c r="Y27" s="13"/>
      <c r="Z27" s="13"/>
    </row>
    <row r="28" spans="1:31" x14ac:dyDescent="0.2">
      <c r="A28" s="5" t="str">
        <f t="shared" si="5"/>
        <v>1999</v>
      </c>
      <c r="B28" s="7">
        <v>50334125.585209183</v>
      </c>
      <c r="C28" s="7">
        <v>12885073.961196464</v>
      </c>
      <c r="D28" s="7">
        <v>228958532.90317121</v>
      </c>
      <c r="E28" s="7">
        <v>7987501.1485303445</v>
      </c>
      <c r="F28" s="7">
        <v>257780296.16611207</v>
      </c>
      <c r="G28" s="7">
        <v>53544377.549537256</v>
      </c>
      <c r="H28" s="7">
        <v>54009813.467707098</v>
      </c>
      <c r="I28" s="7">
        <v>8385879.9037959892</v>
      </c>
      <c r="J28" s="7">
        <v>40378049.740364298</v>
      </c>
      <c r="K28" s="7">
        <v>8464674.7788076196</v>
      </c>
      <c r="L28" s="7">
        <v>237158429.66969809</v>
      </c>
      <c r="M28" s="7">
        <v>36102735.721379578</v>
      </c>
      <c r="N28" s="7">
        <v>129313550.1566024</v>
      </c>
      <c r="O28" s="7">
        <v>27168182.448806223</v>
      </c>
      <c r="P28" s="7">
        <v>287734454.16370517</v>
      </c>
      <c r="Q28" s="7">
        <v>39738111.281219319</v>
      </c>
      <c r="R28" s="7">
        <v>408805601.06371498</v>
      </c>
      <c r="S28" s="7">
        <v>62231180.098186292</v>
      </c>
      <c r="T28" s="7"/>
      <c r="U28" s="5"/>
      <c r="V28" s="96">
        <f t="shared" si="6"/>
        <v>1694472852.9162846</v>
      </c>
      <c r="W28" s="97">
        <f t="shared" si="7"/>
        <v>256507716.89145908</v>
      </c>
      <c r="X28" s="13">
        <f t="shared" si="8"/>
        <v>1.9530664810766909</v>
      </c>
      <c r="Y28" s="13"/>
      <c r="Z28" s="13"/>
    </row>
    <row r="29" spans="1:31" x14ac:dyDescent="0.2">
      <c r="A29" s="5" t="str">
        <f t="shared" si="5"/>
        <v>2000</v>
      </c>
      <c r="B29" s="7">
        <v>52957608.401162945</v>
      </c>
      <c r="C29" s="7">
        <v>13393271.271823004</v>
      </c>
      <c r="D29" s="7">
        <v>227547610.35431853</v>
      </c>
      <c r="E29" s="7">
        <v>7965326.6952843498</v>
      </c>
      <c r="F29" s="7">
        <v>280023559.81406718</v>
      </c>
      <c r="G29" s="7">
        <v>58466264.73007077</v>
      </c>
      <c r="H29" s="7">
        <v>55956494.113987207</v>
      </c>
      <c r="I29" s="7">
        <v>8817734.0970337093</v>
      </c>
      <c r="J29" s="7">
        <v>42659101.4604638</v>
      </c>
      <c r="K29" s="7">
        <v>8903139.1195040196</v>
      </c>
      <c r="L29" s="7">
        <v>257622276.6279327</v>
      </c>
      <c r="M29" s="7">
        <v>39385483.847915135</v>
      </c>
      <c r="N29" s="7">
        <v>140731606.5216037</v>
      </c>
      <c r="O29" s="7">
        <v>29049490.642836917</v>
      </c>
      <c r="P29" s="7">
        <v>298337267.57298207</v>
      </c>
      <c r="Q29" s="7">
        <v>40235990.228935443</v>
      </c>
      <c r="R29" s="7">
        <v>412998250.56822568</v>
      </c>
      <c r="S29" s="7">
        <v>63234897.644188598</v>
      </c>
      <c r="T29" s="7"/>
      <c r="U29" s="5"/>
      <c r="V29" s="96">
        <f t="shared" si="6"/>
        <v>1768833775.4347436</v>
      </c>
      <c r="W29" s="97">
        <f t="shared" si="7"/>
        <v>269451598.27759194</v>
      </c>
      <c r="X29" s="13">
        <f t="shared" si="8"/>
        <v>5.0461957024123576</v>
      </c>
      <c r="Y29" s="13"/>
      <c r="Z29" s="13"/>
    </row>
    <row r="30" spans="1:31" x14ac:dyDescent="0.2">
      <c r="A30" s="5" t="str">
        <f t="shared" si="5"/>
        <v>2001</v>
      </c>
      <c r="B30" s="7">
        <v>51410651.095828116</v>
      </c>
      <c r="C30" s="7">
        <v>13473935.131363135</v>
      </c>
      <c r="D30" s="7">
        <v>228210715.9034113</v>
      </c>
      <c r="E30" s="7">
        <v>8059083.6565464344</v>
      </c>
      <c r="F30" s="7">
        <v>290116572.57624072</v>
      </c>
      <c r="G30" s="7">
        <v>60460712.296000779</v>
      </c>
      <c r="H30" s="7">
        <v>54097232.704640403</v>
      </c>
      <c r="I30" s="7">
        <v>8737491.2151124701</v>
      </c>
      <c r="J30" s="7">
        <v>44760335.942837797</v>
      </c>
      <c r="K30" s="7">
        <v>11143461.7071764</v>
      </c>
      <c r="L30" s="7">
        <v>263545657.07146019</v>
      </c>
      <c r="M30" s="7">
        <v>42586393.360668808</v>
      </c>
      <c r="N30" s="7">
        <v>149618698.16408351</v>
      </c>
      <c r="O30" s="7">
        <v>30583308.09607688</v>
      </c>
      <c r="P30" s="7">
        <v>323968439.1682359</v>
      </c>
      <c r="Q30" s="7">
        <v>42318128.171427883</v>
      </c>
      <c r="R30" s="7">
        <v>414239920.27785927</v>
      </c>
      <c r="S30" s="7">
        <v>64307033.372363999</v>
      </c>
      <c r="T30" s="7"/>
      <c r="U30" s="5"/>
      <c r="V30" s="96">
        <f t="shared" si="6"/>
        <v>1819968222.9045973</v>
      </c>
      <c r="W30" s="97">
        <f t="shared" si="7"/>
        <v>281669547.00673676</v>
      </c>
      <c r="X30" s="13">
        <f t="shared" si="8"/>
        <v>4.5343760464756082</v>
      </c>
      <c r="Y30" s="13"/>
      <c r="Z30" s="13"/>
    </row>
    <row r="31" spans="1:31" x14ac:dyDescent="0.2">
      <c r="A31" s="5" t="str">
        <f t="shared" si="5"/>
        <v>2002</v>
      </c>
      <c r="B31" s="7">
        <v>54930996.814616397</v>
      </c>
      <c r="C31" s="7">
        <v>14068284.359966306</v>
      </c>
      <c r="D31" s="7">
        <v>231244906.4141928</v>
      </c>
      <c r="E31" s="7">
        <v>8113977.2523535378</v>
      </c>
      <c r="F31" s="7">
        <v>299212975.5274415</v>
      </c>
      <c r="G31" s="7">
        <v>62263589.813445091</v>
      </c>
      <c r="H31" s="7">
        <v>56173329.715934306</v>
      </c>
      <c r="I31" s="7">
        <v>9120759.163377909</v>
      </c>
      <c r="J31" s="7">
        <v>47360613.700198598</v>
      </c>
      <c r="K31" s="7">
        <v>9089907.1749708205</v>
      </c>
      <c r="L31" s="7">
        <v>270486918.27159101</v>
      </c>
      <c r="M31" s="7">
        <v>43774567.977952816</v>
      </c>
      <c r="N31" s="7">
        <v>163616514.91195822</v>
      </c>
      <c r="O31" s="7">
        <v>33553884.455899041</v>
      </c>
      <c r="P31" s="7">
        <v>345425256.27086765</v>
      </c>
      <c r="Q31" s="7">
        <v>44616050.151244938</v>
      </c>
      <c r="R31" s="7">
        <v>420538379.50590724</v>
      </c>
      <c r="S31" s="7">
        <v>65157500.300392792</v>
      </c>
      <c r="T31" s="7"/>
      <c r="U31" s="5"/>
      <c r="V31" s="96">
        <f t="shared" si="6"/>
        <v>1888989891.1327076</v>
      </c>
      <c r="W31" s="97">
        <f t="shared" si="7"/>
        <v>289758520.64960325</v>
      </c>
      <c r="X31" s="13">
        <f t="shared" si="8"/>
        <v>2.8717955948120393</v>
      </c>
      <c r="Y31" s="13"/>
      <c r="Z31" s="13"/>
    </row>
    <row r="32" spans="1:31" x14ac:dyDescent="0.2">
      <c r="A32" s="5" t="str">
        <f t="shared" si="5"/>
        <v>2003</v>
      </c>
      <c r="B32" s="7">
        <v>55256045.085412078</v>
      </c>
      <c r="C32" s="7">
        <v>14883299.113730241</v>
      </c>
      <c r="D32" s="7">
        <v>238886718.59995762</v>
      </c>
      <c r="E32" s="7">
        <v>8577873.8980187271</v>
      </c>
      <c r="F32" s="7">
        <v>294450615.95872414</v>
      </c>
      <c r="G32" s="7">
        <v>61647236.36963512</v>
      </c>
      <c r="H32" s="7">
        <v>57779450.260666497</v>
      </c>
      <c r="I32" s="7">
        <v>9206926.3187868595</v>
      </c>
      <c r="J32" s="7">
        <v>51001377.092599399</v>
      </c>
      <c r="K32" s="7">
        <v>9631405.5025838893</v>
      </c>
      <c r="L32" s="7">
        <v>277451062.07339621</v>
      </c>
      <c r="M32" s="7">
        <v>45242498.144868337</v>
      </c>
      <c r="N32" s="7">
        <v>173848248.57898781</v>
      </c>
      <c r="O32" s="7">
        <v>35866035.46320045</v>
      </c>
      <c r="P32" s="7">
        <v>361681814.33070588</v>
      </c>
      <c r="Q32" s="7">
        <v>47089318.236384079</v>
      </c>
      <c r="R32" s="7">
        <v>435012613.62873793</v>
      </c>
      <c r="S32" s="7">
        <v>67159223.639442399</v>
      </c>
      <c r="T32" s="7"/>
      <c r="U32" s="5"/>
      <c r="V32" s="96">
        <f t="shared" si="6"/>
        <v>1945367945.6091874</v>
      </c>
      <c r="W32" s="97">
        <f t="shared" si="7"/>
        <v>299303816.6866501</v>
      </c>
      <c r="X32" s="13">
        <f t="shared" si="8"/>
        <v>3.2942244513284584</v>
      </c>
      <c r="Y32" s="13"/>
      <c r="Z32" s="13"/>
    </row>
    <row r="33" spans="1:26" x14ac:dyDescent="0.2">
      <c r="A33" s="5" t="str">
        <f t="shared" si="5"/>
        <v>2004</v>
      </c>
      <c r="B33" s="7">
        <v>55822801.87519493</v>
      </c>
      <c r="C33" s="7">
        <v>14970518.365754334</v>
      </c>
      <c r="D33" s="7">
        <v>242893111.20378578</v>
      </c>
      <c r="E33" s="7">
        <v>8763339.8858928401</v>
      </c>
      <c r="F33" s="7">
        <v>309372027.70536208</v>
      </c>
      <c r="G33" s="7">
        <v>64645428.766852602</v>
      </c>
      <c r="H33" s="7">
        <v>61801507.910910398</v>
      </c>
      <c r="I33" s="7">
        <v>9942135.78032206</v>
      </c>
      <c r="J33" s="7">
        <v>55646823.105549499</v>
      </c>
      <c r="K33" s="7">
        <v>10574735.1273898</v>
      </c>
      <c r="L33" s="7">
        <v>292909277.46321553</v>
      </c>
      <c r="M33" s="7">
        <v>47771418.320424147</v>
      </c>
      <c r="N33" s="7">
        <v>182645268.63528121</v>
      </c>
      <c r="O33" s="7">
        <v>37532898.154804118</v>
      </c>
      <c r="P33" s="7">
        <v>387835005.05530673</v>
      </c>
      <c r="Q33" s="7">
        <v>50575825.518250585</v>
      </c>
      <c r="R33" s="7">
        <v>443863650.87337381</v>
      </c>
      <c r="S33" s="7">
        <v>68263161.9966252</v>
      </c>
      <c r="T33" s="7"/>
      <c r="U33" s="5"/>
      <c r="V33" s="96">
        <f t="shared" si="6"/>
        <v>2032789473.8279796</v>
      </c>
      <c r="W33" s="97">
        <f t="shared" si="7"/>
        <v>313039461.91631567</v>
      </c>
      <c r="X33" s="13">
        <f t="shared" si="8"/>
        <v>4.5891981538096536</v>
      </c>
      <c r="Y33" s="13"/>
      <c r="Z33" s="13"/>
    </row>
    <row r="34" spans="1:26" x14ac:dyDescent="0.2">
      <c r="A34" s="5" t="str">
        <f t="shared" si="5"/>
        <v>2005</v>
      </c>
      <c r="B34" s="7">
        <v>57495462.618818276</v>
      </c>
      <c r="C34" s="7">
        <v>14062231.470079927</v>
      </c>
      <c r="D34" s="7">
        <v>245831038.4811078</v>
      </c>
      <c r="E34" s="7">
        <v>8229614.3836401999</v>
      </c>
      <c r="F34" s="7">
        <v>329162298.80878437</v>
      </c>
      <c r="G34" s="7">
        <v>68753612.42252107</v>
      </c>
      <c r="H34" s="7">
        <v>65223637.649503201</v>
      </c>
      <c r="I34" s="7">
        <v>10607077.47469865</v>
      </c>
      <c r="J34" s="7">
        <v>62280636.432874002</v>
      </c>
      <c r="K34" s="7">
        <v>12017047.542630101</v>
      </c>
      <c r="L34" s="7">
        <v>314118575.59273225</v>
      </c>
      <c r="M34" s="7">
        <v>50941096.920454197</v>
      </c>
      <c r="N34" s="7">
        <v>192664122.42834938</v>
      </c>
      <c r="O34" s="7">
        <v>39823879.265725352</v>
      </c>
      <c r="P34" s="7">
        <v>410721034.67580891</v>
      </c>
      <c r="Q34" s="7">
        <v>56025025.908648603</v>
      </c>
      <c r="R34" s="7">
        <v>463190109.0000608</v>
      </c>
      <c r="S34" s="7">
        <v>71224389.395733505</v>
      </c>
      <c r="T34" s="7"/>
      <c r="U34" s="5"/>
      <c r="V34" s="96">
        <f t="shared" si="6"/>
        <v>2140686915.6880391</v>
      </c>
      <c r="W34" s="97">
        <f t="shared" si="7"/>
        <v>331683974.78413165</v>
      </c>
      <c r="X34" s="13">
        <f t="shared" si="8"/>
        <v>5.9559624699330005</v>
      </c>
      <c r="Y34" s="13"/>
      <c r="Z34" s="13"/>
    </row>
    <row r="35" spans="1:26" x14ac:dyDescent="0.2">
      <c r="A35" s="5" t="str">
        <f t="shared" si="5"/>
        <v>2006</v>
      </c>
      <c r="B35" s="7">
        <v>54543519.000000104</v>
      </c>
      <c r="C35" s="7">
        <v>14243725.788203945</v>
      </c>
      <c r="D35" s="7">
        <v>245224651.0000006</v>
      </c>
      <c r="E35" s="7">
        <v>7981929.2848163424</v>
      </c>
      <c r="F35" s="7">
        <v>351572042.40000069</v>
      </c>
      <c r="G35" s="7">
        <v>73154405.355010033</v>
      </c>
      <c r="H35" s="7">
        <v>67688430</v>
      </c>
      <c r="I35" s="7">
        <v>11035663.11548033</v>
      </c>
      <c r="J35" s="7">
        <v>68780384.396584198</v>
      </c>
      <c r="K35" s="7">
        <v>12951738.0006421</v>
      </c>
      <c r="L35" s="7">
        <v>333998574.07257664</v>
      </c>
      <c r="M35" s="7">
        <v>54374664.356494673</v>
      </c>
      <c r="N35" s="7">
        <v>203224441.25499991</v>
      </c>
      <c r="O35" s="7">
        <v>42038900.041403964</v>
      </c>
      <c r="P35" s="7">
        <v>451896310.00000101</v>
      </c>
      <c r="Q35" s="7">
        <v>60517525.945342198</v>
      </c>
      <c r="R35" s="7">
        <v>481829000.00000089</v>
      </c>
      <c r="S35" s="7">
        <v>74119497.945546106</v>
      </c>
      <c r="T35" s="7"/>
      <c r="U35" s="5"/>
      <c r="V35" s="96">
        <f t="shared" si="6"/>
        <v>2258757352.1241636</v>
      </c>
      <c r="W35" s="97">
        <f t="shared" si="7"/>
        <v>350418049.83293968</v>
      </c>
      <c r="X35" s="13">
        <f t="shared" si="8"/>
        <v>5.6481700875059309</v>
      </c>
      <c r="Y35" s="13"/>
      <c r="Z35" s="13"/>
    </row>
    <row r="36" spans="1:26" x14ac:dyDescent="0.2">
      <c r="A36" s="5" t="str">
        <f t="shared" si="5"/>
        <v>2007</v>
      </c>
      <c r="B36" s="7">
        <v>56168460.00000003</v>
      </c>
      <c r="C36" s="7">
        <v>15000399.1112947</v>
      </c>
      <c r="D36" s="7">
        <v>243663161.0000006</v>
      </c>
      <c r="E36" s="7">
        <v>8180347.9577149441</v>
      </c>
      <c r="F36" s="7">
        <v>370389340.00000018</v>
      </c>
      <c r="G36" s="7">
        <v>77120529.122599363</v>
      </c>
      <c r="H36" s="7">
        <v>70000001.000000104</v>
      </c>
      <c r="I36" s="7">
        <v>11402711.23595188</v>
      </c>
      <c r="J36" s="7">
        <v>79454823.609810695</v>
      </c>
      <c r="K36" s="7">
        <v>14910856.386334701</v>
      </c>
      <c r="L36" s="7">
        <v>352697827.5990985</v>
      </c>
      <c r="M36" s="7">
        <v>57672666.024284512</v>
      </c>
      <c r="N36" s="7">
        <v>218488430.00000051</v>
      </c>
      <c r="O36" s="7">
        <v>45526910.54438138</v>
      </c>
      <c r="P36" s="7">
        <v>484674590.00000101</v>
      </c>
      <c r="Q36" s="7">
        <v>64947137.5836633</v>
      </c>
      <c r="R36" s="7">
        <v>505443001.00000101</v>
      </c>
      <c r="S36" s="7">
        <v>77880508.822676092</v>
      </c>
      <c r="T36" s="7"/>
      <c r="U36" s="5"/>
      <c r="V36" s="96">
        <f t="shared" si="6"/>
        <v>2380979634.2089124</v>
      </c>
      <c r="W36" s="97">
        <f t="shared" si="7"/>
        <v>372642066.78890085</v>
      </c>
      <c r="X36" s="13">
        <f t="shared" si="8"/>
        <v>6.3421438954290092</v>
      </c>
      <c r="Y36" s="13"/>
      <c r="Z36" s="13"/>
    </row>
    <row r="37" spans="1:26" x14ac:dyDescent="0.2">
      <c r="A37" s="5" t="str">
        <f t="shared" si="5"/>
        <v>2008</v>
      </c>
      <c r="B37" s="7">
        <v>67071609.999999925</v>
      </c>
      <c r="C37" s="7">
        <v>18219782.955260091</v>
      </c>
      <c r="D37" s="7">
        <v>230663500.99999988</v>
      </c>
      <c r="E37" s="7">
        <v>7646399.4573219102</v>
      </c>
      <c r="F37" s="7">
        <v>378964089.99999988</v>
      </c>
      <c r="G37" s="7">
        <v>78845244.091572717</v>
      </c>
      <c r="H37" s="7">
        <v>67521999.999999911</v>
      </c>
      <c r="I37" s="7">
        <v>10890811.647897929</v>
      </c>
      <c r="J37" s="7">
        <v>87300371.089533299</v>
      </c>
      <c r="K37" s="7">
        <v>16422191.610680699</v>
      </c>
      <c r="L37" s="7">
        <v>358880336.71139312</v>
      </c>
      <c r="M37" s="7">
        <v>58514606.475398697</v>
      </c>
      <c r="N37" s="7">
        <v>226135868.99999928</v>
      </c>
      <c r="O37" s="7">
        <v>47220468.519102976</v>
      </c>
      <c r="P37" s="7">
        <v>511716479.99999899</v>
      </c>
      <c r="Q37" s="7">
        <v>68742929.208154708</v>
      </c>
      <c r="R37" s="7">
        <v>530984210</v>
      </c>
      <c r="S37" s="7">
        <v>81702026.490379706</v>
      </c>
      <c r="T37" s="7"/>
      <c r="U37" s="5"/>
      <c r="V37" s="96">
        <f t="shared" si="6"/>
        <v>2459238467.8009243</v>
      </c>
      <c r="W37" s="97">
        <f t="shared" si="7"/>
        <v>388204460.45576942</v>
      </c>
      <c r="X37" s="13">
        <f t="shared" si="8"/>
        <v>4.1762310414847921</v>
      </c>
      <c r="Y37" s="13"/>
      <c r="Z37" s="13"/>
    </row>
    <row r="38" spans="1:26" x14ac:dyDescent="0.2">
      <c r="A38" s="5" t="str">
        <f t="shared" si="5"/>
        <v>2009</v>
      </c>
      <c r="B38" s="7">
        <v>65802430.00000003</v>
      </c>
      <c r="C38" s="7">
        <v>17627254.63806995</v>
      </c>
      <c r="D38" s="7">
        <v>218831010.00000021</v>
      </c>
      <c r="E38" s="7">
        <v>7437539.6077340487</v>
      </c>
      <c r="F38" s="7">
        <v>338691700.99999976</v>
      </c>
      <c r="G38" s="7">
        <v>70643308.812330604</v>
      </c>
      <c r="H38" s="7">
        <v>66337000.999999896</v>
      </c>
      <c r="I38" s="7">
        <v>10426166.48670632</v>
      </c>
      <c r="J38" s="7">
        <v>94759083.018927097</v>
      </c>
      <c r="K38" s="7">
        <v>17983785.021385498</v>
      </c>
      <c r="L38" s="7">
        <v>354870483.96406108</v>
      </c>
      <c r="M38" s="7">
        <v>58636016.63830027</v>
      </c>
      <c r="N38" s="7">
        <v>225711740.00000051</v>
      </c>
      <c r="O38" s="7">
        <v>47271125.909235716</v>
      </c>
      <c r="P38" s="7">
        <v>517114310</v>
      </c>
      <c r="Q38" s="7">
        <v>69867542.919598609</v>
      </c>
      <c r="R38" s="7">
        <v>541936001</v>
      </c>
      <c r="S38" s="7">
        <v>83549449.066035718</v>
      </c>
      <c r="T38" s="7"/>
      <c r="U38" s="5"/>
      <c r="V38" s="96">
        <f t="shared" si="6"/>
        <v>2424053759.9829884</v>
      </c>
      <c r="W38" s="97">
        <f t="shared" si="7"/>
        <v>383442189.09939671</v>
      </c>
      <c r="X38" s="13">
        <f t="shared" si="8"/>
        <v>-1.2267430803813006</v>
      </c>
      <c r="Y38" s="13"/>
      <c r="Z38" s="13"/>
    </row>
    <row r="39" spans="1:26" x14ac:dyDescent="0.2">
      <c r="A39" s="5" t="str">
        <f t="shared" si="5"/>
        <v>2010</v>
      </c>
      <c r="B39" s="7">
        <v>65604790.000000097</v>
      </c>
      <c r="C39" s="7">
        <v>17741984.340315137</v>
      </c>
      <c r="D39" s="7">
        <v>230350839.00000077</v>
      </c>
      <c r="E39" s="7">
        <v>7973304.1888098046</v>
      </c>
      <c r="F39" s="7">
        <v>358699339.00000048</v>
      </c>
      <c r="G39" s="7">
        <v>75107539.757159919</v>
      </c>
      <c r="H39" s="7">
        <v>67938999.000000104</v>
      </c>
      <c r="I39" s="7">
        <v>10550591.23773961</v>
      </c>
      <c r="J39" s="7">
        <v>95452700</v>
      </c>
      <c r="K39" s="7">
        <v>18283465.5887013</v>
      </c>
      <c r="L39" s="7">
        <v>370579528.32153559</v>
      </c>
      <c r="M39" s="7">
        <v>61291041.637276597</v>
      </c>
      <c r="N39" s="7">
        <v>229499000</v>
      </c>
      <c r="O39" s="7">
        <v>48313074.377714723</v>
      </c>
      <c r="P39" s="7">
        <v>523526600</v>
      </c>
      <c r="Q39" s="7">
        <v>70741606.140541807</v>
      </c>
      <c r="R39" s="7">
        <v>553210000.00000095</v>
      </c>
      <c r="S39" s="7">
        <v>85717588.916947007</v>
      </c>
      <c r="T39" s="7"/>
      <c r="U39" s="5"/>
      <c r="V39" s="96">
        <f t="shared" si="6"/>
        <v>2494861795.321538</v>
      </c>
      <c r="W39" s="97">
        <f t="shared" si="7"/>
        <v>395720196.18520588</v>
      </c>
      <c r="X39" s="13">
        <f t="shared" si="8"/>
        <v>3.2020490793271685</v>
      </c>
      <c r="Y39" s="13"/>
      <c r="Z39" s="13"/>
    </row>
    <row r="40" spans="1:26" x14ac:dyDescent="0.2">
      <c r="A40" s="5" t="str">
        <f t="shared" si="5"/>
        <v>2011</v>
      </c>
      <c r="B40" s="7">
        <v>66463569.999999881</v>
      </c>
      <c r="C40" s="7">
        <v>19365776.242910691</v>
      </c>
      <c r="D40" s="7">
        <v>228645940.00000039</v>
      </c>
      <c r="E40" s="7">
        <v>7900950.2352624414</v>
      </c>
      <c r="F40" s="7">
        <v>369260892.99999994</v>
      </c>
      <c r="G40" s="7">
        <v>77218777.846858472</v>
      </c>
      <c r="H40" s="7">
        <v>68878999.999999911</v>
      </c>
      <c r="I40" s="7">
        <v>10657275.030799489</v>
      </c>
      <c r="J40" s="7">
        <v>95809404.830945507</v>
      </c>
      <c r="K40" s="7">
        <v>18365705.985148098</v>
      </c>
      <c r="L40" s="7">
        <v>384768358.92133063</v>
      </c>
      <c r="M40" s="7">
        <v>64190581.277411528</v>
      </c>
      <c r="N40" s="7">
        <v>236439080.00000012</v>
      </c>
      <c r="O40" s="7">
        <v>49656300.704529993</v>
      </c>
      <c r="P40" s="7">
        <v>544997239.99999905</v>
      </c>
      <c r="Q40" s="7">
        <v>73674418.110186696</v>
      </c>
      <c r="R40" s="7">
        <v>574858000</v>
      </c>
      <c r="S40" s="7">
        <v>88629333.9740251</v>
      </c>
      <c r="T40" s="7"/>
      <c r="U40" s="5"/>
      <c r="V40" s="96">
        <f t="shared" si="6"/>
        <v>2570121486.7522755</v>
      </c>
      <c r="W40" s="97">
        <f t="shared" si="7"/>
        <v>409659119.40713251</v>
      </c>
      <c r="X40" s="13">
        <f t="shared" si="8"/>
        <v>3.5224189607454113</v>
      </c>
      <c r="Y40" s="13"/>
      <c r="Z40" s="13"/>
    </row>
    <row r="41" spans="1:26" x14ac:dyDescent="0.2">
      <c r="A41" s="5" t="str">
        <f t="shared" si="5"/>
        <v>2012</v>
      </c>
      <c r="B41" s="7">
        <v>66860640.000000045</v>
      </c>
      <c r="C41" s="7">
        <v>19589342.577939909</v>
      </c>
      <c r="D41" s="7">
        <v>221972400.00000039</v>
      </c>
      <c r="E41" s="7">
        <v>8066370.7993366206</v>
      </c>
      <c r="F41" s="7">
        <v>376126430.00000054</v>
      </c>
      <c r="G41" s="7">
        <v>78681641.138913989</v>
      </c>
      <c r="H41" s="7">
        <v>68800999.000000089</v>
      </c>
      <c r="I41" s="7">
        <v>10677942.004582919</v>
      </c>
      <c r="J41" s="7">
        <v>97803606.851689905</v>
      </c>
      <c r="K41" s="7">
        <v>18784396.484164901</v>
      </c>
      <c r="L41" s="7">
        <v>398584623.79101831</v>
      </c>
      <c r="M41" s="7">
        <v>66406832.032677755</v>
      </c>
      <c r="N41" s="7">
        <v>242233180</v>
      </c>
      <c r="O41" s="7">
        <v>50918962.879974194</v>
      </c>
      <c r="P41" s="7">
        <v>561079470.00000107</v>
      </c>
      <c r="Q41" s="7">
        <v>75136930.561394304</v>
      </c>
      <c r="R41" s="7">
        <v>593028721.00000095</v>
      </c>
      <c r="S41" s="7">
        <v>91694047.267099902</v>
      </c>
      <c r="T41" s="7"/>
      <c r="U41" s="5"/>
      <c r="V41" s="96">
        <f t="shared" si="6"/>
        <v>2626490070.6427112</v>
      </c>
      <c r="W41" s="97">
        <f t="shared" si="7"/>
        <v>419956465.74608451</v>
      </c>
      <c r="X41" s="13">
        <f t="shared" si="8"/>
        <v>2.5136377664079701</v>
      </c>
      <c r="Y41" s="13"/>
      <c r="Z41" s="13"/>
    </row>
    <row r="42" spans="1:26" x14ac:dyDescent="0.2">
      <c r="A42" s="5" t="str">
        <f t="shared" si="5"/>
        <v>2013</v>
      </c>
      <c r="B42" s="7">
        <v>67880350.00000003</v>
      </c>
      <c r="C42" s="7">
        <v>19932547.002332721</v>
      </c>
      <c r="D42" s="7">
        <v>230908400.00000021</v>
      </c>
      <c r="E42" s="7">
        <v>8411531.8916623089</v>
      </c>
      <c r="F42" s="7">
        <v>378933210.00000012</v>
      </c>
      <c r="G42" s="7">
        <v>79377267.156206921</v>
      </c>
      <c r="H42" s="7">
        <v>68375000</v>
      </c>
      <c r="I42" s="7">
        <v>10670223.55108243</v>
      </c>
      <c r="J42" s="7">
        <v>100468181.969065</v>
      </c>
      <c r="K42" s="7">
        <v>19374269.115161002</v>
      </c>
      <c r="L42" s="7">
        <v>405982714.27390742</v>
      </c>
      <c r="M42" s="7">
        <v>67374309.175598755</v>
      </c>
      <c r="N42" s="7">
        <v>247062110.00000021</v>
      </c>
      <c r="O42" s="7">
        <v>52063799.424268089</v>
      </c>
      <c r="P42" s="7">
        <v>578127140.00000095</v>
      </c>
      <c r="Q42" s="7">
        <v>77531107.651189804</v>
      </c>
      <c r="R42" s="7">
        <v>609380600.00000107</v>
      </c>
      <c r="S42" s="7">
        <v>94221462.824562594</v>
      </c>
      <c r="T42" s="7"/>
      <c r="V42" s="96">
        <f t="shared" si="6"/>
        <v>2687117706.2429752</v>
      </c>
      <c r="W42" s="97">
        <f t="shared" si="7"/>
        <v>428956517.79206461</v>
      </c>
      <c r="X42" s="13">
        <f t="shared" si="8"/>
        <v>2.1430916726072597</v>
      </c>
    </row>
    <row r="43" spans="1:26" ht="13.5" thickBot="1" x14ac:dyDescent="0.25"/>
    <row r="44" spans="1:26" ht="58.5" customHeight="1" thickBot="1" x14ac:dyDescent="0.25">
      <c r="A44" s="2" t="s">
        <v>21</v>
      </c>
      <c r="C44" s="3" t="s">
        <v>22</v>
      </c>
      <c r="D44" s="3" t="s">
        <v>23</v>
      </c>
      <c r="E44" s="3" t="s">
        <v>3</v>
      </c>
      <c r="F44" s="3" t="s">
        <v>24</v>
      </c>
      <c r="G44" s="3" t="s">
        <v>25</v>
      </c>
      <c r="H44" s="3" t="s">
        <v>26</v>
      </c>
      <c r="I44" s="3" t="s">
        <v>27</v>
      </c>
      <c r="J44" s="3" t="s">
        <v>28</v>
      </c>
      <c r="K44" s="14" t="s">
        <v>29</v>
      </c>
      <c r="L44" s="2" t="s">
        <v>30</v>
      </c>
      <c r="M44" s="3" t="s">
        <v>22</v>
      </c>
      <c r="N44" s="3" t="s">
        <v>23</v>
      </c>
      <c r="O44" s="3" t="s">
        <v>3</v>
      </c>
      <c r="P44" s="3" t="s">
        <v>24</v>
      </c>
      <c r="Q44" s="3" t="s">
        <v>25</v>
      </c>
      <c r="R44" s="3" t="s">
        <v>26</v>
      </c>
      <c r="S44" s="3" t="s">
        <v>27</v>
      </c>
      <c r="T44" s="3" t="s">
        <v>28</v>
      </c>
      <c r="U44" s="14" t="s">
        <v>29</v>
      </c>
    </row>
    <row r="45" spans="1:26" x14ac:dyDescent="0.2">
      <c r="A45" s="5" t="s">
        <v>18</v>
      </c>
      <c r="B45" s="5"/>
      <c r="C45" s="15">
        <f>(C4/$W4)/(B4/$V4)</f>
        <v>0.84963401605507138</v>
      </c>
      <c r="D45" s="15">
        <f>(E4/$W4)/(D4/$V4)</f>
        <v>0.11842578076820842</v>
      </c>
      <c r="E45" s="15">
        <f>(G4/$W4)/(F4/$V4)</f>
        <v>1.2627268603746844</v>
      </c>
      <c r="F45" s="15">
        <f>(I4/$W4)/(H4/$V4)</f>
        <v>1.0444897255388756</v>
      </c>
      <c r="G45" s="15">
        <f>(K4/$W4)/(J4/$V4)</f>
        <v>1.0711522687067838</v>
      </c>
      <c r="H45" s="15">
        <f>(M4/$W4)/(L4/$V4)</f>
        <v>1.0871047696143465</v>
      </c>
      <c r="I45" s="15">
        <f>(O4/$W4)/(N4/$V4)</f>
        <v>1.1977051781047612</v>
      </c>
      <c r="J45" s="15">
        <f>(Q4/$W4)/(P4/$V4)</f>
        <v>0.95967309208867857</v>
      </c>
      <c r="K45" s="15">
        <f>(S4/$W4)/(R4/$V4)</f>
        <v>1.083773520272473</v>
      </c>
      <c r="L45" s="5" t="str">
        <f>A45</f>
        <v>1996</v>
      </c>
      <c r="M45" s="15">
        <f>(1-1/C45)*C4</f>
        <v>-17510.174538521595</v>
      </c>
      <c r="N45" s="15">
        <f>(1-1/D45)*E4</f>
        <v>-82920.18505306002</v>
      </c>
      <c r="O45" s="15">
        <f>(1-1/E45)*G4</f>
        <v>58918.975984590237</v>
      </c>
      <c r="P45" s="15">
        <f>(1-1/F45)*I4</f>
        <v>463.91137001974209</v>
      </c>
      <c r="Q45" s="15">
        <f>(1-1/G45)*K4</f>
        <v>6105.7579091115631</v>
      </c>
      <c r="R45" s="15">
        <f>(1-1/H45)*M4</f>
        <v>16976.294812539887</v>
      </c>
      <c r="S45" s="15">
        <f>(1-1/I45)*O4</f>
        <v>9846.0446113541238</v>
      </c>
      <c r="T45" s="15">
        <f>(1-1/J45)*Q4</f>
        <v>-8720.1318075404906</v>
      </c>
      <c r="U45" s="15">
        <f>(1-1/K45)*S4</f>
        <v>21201.523011827892</v>
      </c>
      <c r="V45" s="89">
        <f>AVERAGE(M45:U45)</f>
        <v>484.66847781348247</v>
      </c>
      <c r="W45" s="90">
        <f>V45/1000</f>
        <v>0.48466847781348249</v>
      </c>
    </row>
    <row r="46" spans="1:26" x14ac:dyDescent="0.2">
      <c r="A46" s="5" t="s">
        <v>54</v>
      </c>
      <c r="B46" s="5"/>
      <c r="C46" s="15">
        <f t="shared" ref="C46:C62" si="9">(C5/$W5)/(B5/$V5)</f>
        <v>0.92994999431478154</v>
      </c>
      <c r="D46" s="15">
        <f t="shared" ref="D46:D62" si="10">(E5/$W5)/(D5/$V5)</f>
        <v>0.10552329280431892</v>
      </c>
      <c r="E46" s="15">
        <f t="shared" ref="E46:E62" si="11">(G5/$W5)/(F5/$V5)</f>
        <v>1.2781397195496891</v>
      </c>
      <c r="F46" s="15">
        <f t="shared" ref="F46:F62" si="12">(I5/$W5)/(H5/$V5)</f>
        <v>0.92309612438031197</v>
      </c>
      <c r="G46" s="15">
        <f>(K5/$W5)/(J5/$V5)</f>
        <v>1.0596522764886473</v>
      </c>
      <c r="H46" s="15">
        <f t="shared" ref="H46:H62" si="13">(M5/$W5)/(L5/$V5)</f>
        <v>1.09853151525042</v>
      </c>
      <c r="I46" s="15">
        <f t="shared" ref="I46:I62" si="14">(O5/$W5)/(N5/$V5)</f>
        <v>1.1839872057361798</v>
      </c>
      <c r="J46" s="15">
        <f t="shared" ref="J46:J62" si="15">(Q5/$W5)/(P5/$V5)</f>
        <v>0.98301617740724911</v>
      </c>
      <c r="K46" s="15">
        <f t="shared" ref="K46:K62" si="16">(S5/$W5)/(R5/$V5)</f>
        <v>1.0137740974478853</v>
      </c>
      <c r="L46" s="5" t="str">
        <f t="shared" ref="L46:L62" si="17">A46</f>
        <v>1997</v>
      </c>
      <c r="M46" s="15">
        <f t="shared" ref="M46:M62" si="18">(1-1/C46)*C5</f>
        <v>-8232.781774353798</v>
      </c>
      <c r="N46" s="15">
        <f t="shared" ref="N46:N62" si="19">(1-1/D46)*E5</f>
        <v>-81619.212629556831</v>
      </c>
      <c r="O46" s="15">
        <f t="shared" ref="O46:O62" si="20">(1-1/E46)*G5</f>
        <v>62158.813647025752</v>
      </c>
      <c r="P46" s="15">
        <f t="shared" ref="P46:P62" si="21">(1-1/F46)*I5</f>
        <v>-807.29709422633573</v>
      </c>
      <c r="Q46" s="15">
        <f t="shared" ref="Q46:Q62" si="22">(1-1/G46)*K5</f>
        <v>4542.4633756955664</v>
      </c>
      <c r="R46" s="15">
        <f t="shared" ref="R46:R62" si="23">(1-1/H46)*M5</f>
        <v>19995.68988932623</v>
      </c>
      <c r="S46" s="15">
        <f t="shared" ref="S46:S62" si="24">(1-1/I46)*O5</f>
        <v>9345.7608654970572</v>
      </c>
      <c r="T46" s="15">
        <f t="shared" ref="T46:T62" si="25">(1-1/J46)*Q5</f>
        <v>-3703.9969430914184</v>
      </c>
      <c r="U46" s="15">
        <f t="shared" ref="U46:U62" si="26">(1-1/K46)*S5</f>
        <v>3554.7413930919211</v>
      </c>
      <c r="V46" s="89">
        <f>AVERAGE(M46:U46)</f>
        <v>581.57563660090432</v>
      </c>
      <c r="W46" s="90">
        <f>V46/1000</f>
        <v>0.58157563660090428</v>
      </c>
    </row>
    <row r="47" spans="1:26" x14ac:dyDescent="0.2">
      <c r="A47" s="5" t="s">
        <v>55</v>
      </c>
      <c r="B47" s="5"/>
      <c r="C47" s="15">
        <f t="shared" si="9"/>
        <v>1.0457427046846282</v>
      </c>
      <c r="D47" s="15">
        <f t="shared" si="10"/>
        <v>0.1147919149406111</v>
      </c>
      <c r="E47" s="15">
        <f t="shared" si="11"/>
        <v>1.2929765407671516</v>
      </c>
      <c r="F47" s="15">
        <f t="shared" si="12"/>
        <v>0.85854640177248898</v>
      </c>
      <c r="G47" s="15">
        <f t="shared" ref="G47:G62" si="27">(K6/$W6)/(J6/$V6)</f>
        <v>1.0150872846252652</v>
      </c>
      <c r="H47" s="15">
        <f t="shared" si="13"/>
        <v>1.0493133408978979</v>
      </c>
      <c r="I47" s="15">
        <f t="shared" si="14"/>
        <v>1.1737623809290672</v>
      </c>
      <c r="J47" s="15">
        <f t="shared" si="15"/>
        <v>0.95867855503079225</v>
      </c>
      <c r="K47" s="15">
        <f t="shared" si="16"/>
        <v>0.97191141459834529</v>
      </c>
      <c r="L47" s="5" t="str">
        <f t="shared" si="17"/>
        <v>1998</v>
      </c>
      <c r="M47" s="15">
        <f t="shared" si="18"/>
        <v>6043.63628973911</v>
      </c>
      <c r="N47" s="15">
        <f t="shared" si="19"/>
        <v>-68860.625574883612</v>
      </c>
      <c r="O47" s="15">
        <f t="shared" si="20"/>
        <v>68802.631530732499</v>
      </c>
      <c r="P47" s="15">
        <f t="shared" si="21"/>
        <v>-1535.4101299821868</v>
      </c>
      <c r="Q47" s="15">
        <f t="shared" si="22"/>
        <v>1098.8121392572523</v>
      </c>
      <c r="R47" s="15">
        <f t="shared" si="23"/>
        <v>11144.027777878688</v>
      </c>
      <c r="S47" s="15">
        <f t="shared" si="24"/>
        <v>9370.5873456265781</v>
      </c>
      <c r="T47" s="15">
        <f t="shared" si="25"/>
        <v>-9488.6462786465672</v>
      </c>
      <c r="U47" s="15">
        <f t="shared" si="26"/>
        <v>-7833.1564294087484</v>
      </c>
      <c r="V47" s="89">
        <f>AVERAGE(M47:U47)</f>
        <v>971.31740781255701</v>
      </c>
      <c r="W47" s="90">
        <f>V47/1000</f>
        <v>0.97131740781255704</v>
      </c>
    </row>
    <row r="48" spans="1:26" x14ac:dyDescent="0.2">
      <c r="A48" s="5" t="s">
        <v>35</v>
      </c>
      <c r="B48" s="5"/>
      <c r="C48" s="15">
        <f t="shared" si="9"/>
        <v>1.050575307731892</v>
      </c>
      <c r="D48" s="15">
        <f t="shared" si="10"/>
        <v>9.5764839013417827E-2</v>
      </c>
      <c r="E48" s="15">
        <f t="shared" si="11"/>
        <v>1.3192105699801353</v>
      </c>
      <c r="F48" s="15">
        <f t="shared" si="12"/>
        <v>0.85510756077082017</v>
      </c>
      <c r="G48" s="15">
        <f t="shared" si="27"/>
        <v>0.99471309704837718</v>
      </c>
      <c r="H48" s="15">
        <f t="shared" si="13"/>
        <v>0.99633453414102047</v>
      </c>
      <c r="I48" s="15">
        <f t="shared" si="14"/>
        <v>1.1703537342377832</v>
      </c>
      <c r="J48" s="15">
        <f t="shared" si="15"/>
        <v>0.94421756098428833</v>
      </c>
      <c r="K48" s="15">
        <f t="shared" si="16"/>
        <v>0.97625281842406086</v>
      </c>
      <c r="L48" s="5" t="str">
        <f t="shared" si="17"/>
        <v>1999</v>
      </c>
      <c r="M48" s="15">
        <f t="shared" si="18"/>
        <v>7586.7924899432337</v>
      </c>
      <c r="N48" s="15">
        <f t="shared" si="19"/>
        <v>-67110.773157365227</v>
      </c>
      <c r="O48" s="15">
        <f t="shared" si="20"/>
        <v>80145.592792562515</v>
      </c>
      <c r="P48" s="15">
        <f t="shared" si="21"/>
        <v>-1630.0898705039765</v>
      </c>
      <c r="Q48" s="15">
        <f t="shared" si="22"/>
        <v>-385.4879238645949</v>
      </c>
      <c r="R48" s="15">
        <f t="shared" si="23"/>
        <v>-937.04440157614169</v>
      </c>
      <c r="S48" s="15">
        <f t="shared" si="24"/>
        <v>9746.2563817655173</v>
      </c>
      <c r="T48" s="15">
        <f t="shared" si="25"/>
        <v>-13545.632810783873</v>
      </c>
      <c r="U48" s="15">
        <f t="shared" si="26"/>
        <v>-7251.5101573337088</v>
      </c>
      <c r="V48" s="89">
        <f t="shared" ref="V48:V62" si="28">AVERAGE(M48:U48)</f>
        <v>735.34481587152686</v>
      </c>
      <c r="W48" s="90">
        <f t="shared" ref="W48:W62" si="29">V48/1000</f>
        <v>0.73534481587152689</v>
      </c>
    </row>
    <row r="49" spans="1:23" x14ac:dyDescent="0.2">
      <c r="A49" s="5" t="s">
        <v>56</v>
      </c>
      <c r="B49" s="5"/>
      <c r="C49" s="15">
        <f t="shared" si="9"/>
        <v>0.98422652582499337</v>
      </c>
      <c r="D49" s="15">
        <f t="shared" si="10"/>
        <v>8.5674539736708161E-2</v>
      </c>
      <c r="E49" s="15">
        <f t="shared" si="11"/>
        <v>1.3480373085387038</v>
      </c>
      <c r="F49" s="15">
        <f t="shared" si="12"/>
        <v>0.91536118791270449</v>
      </c>
      <c r="G49" s="15">
        <f t="shared" si="27"/>
        <v>1.0177609686069253</v>
      </c>
      <c r="H49" s="15">
        <f t="shared" si="13"/>
        <v>0.97541895759843533</v>
      </c>
      <c r="I49" s="15">
        <f t="shared" si="14"/>
        <v>1.156750749887647</v>
      </c>
      <c r="J49" s="15">
        <f t="shared" si="15"/>
        <v>0.93795078226781003</v>
      </c>
      <c r="K49" s="15">
        <f t="shared" si="16"/>
        <v>0.96714754051248863</v>
      </c>
      <c r="L49" s="5" t="str">
        <f t="shared" si="17"/>
        <v>2000</v>
      </c>
      <c r="M49" s="15">
        <f t="shared" si="18"/>
        <v>-2511.4462300136711</v>
      </c>
      <c r="N49" s="15">
        <f t="shared" si="19"/>
        <v>-66068.569763857668</v>
      </c>
      <c r="O49" s="15">
        <f t="shared" si="20"/>
        <v>91717.235921221087</v>
      </c>
      <c r="P49" s="15">
        <f t="shared" si="21"/>
        <v>-987.57508481222214</v>
      </c>
      <c r="Q49" s="15">
        <f t="shared" si="22"/>
        <v>1306.8775446123529</v>
      </c>
      <c r="R49" s="15">
        <f t="shared" si="23"/>
        <v>-6820.9685882112881</v>
      </c>
      <c r="S49" s="15">
        <f t="shared" si="24"/>
        <v>9150.7540887577179</v>
      </c>
      <c r="T49" s="15">
        <f t="shared" si="25"/>
        <v>-15522.299984846921</v>
      </c>
      <c r="U49" s="15">
        <f t="shared" si="26"/>
        <v>-10658.398689388237</v>
      </c>
      <c r="V49" s="89">
        <f t="shared" si="28"/>
        <v>-43.821198504315461</v>
      </c>
      <c r="W49" s="90">
        <f t="shared" si="29"/>
        <v>-4.3821198504315463E-2</v>
      </c>
    </row>
    <row r="50" spans="1:23" x14ac:dyDescent="0.2">
      <c r="A50" s="5" t="s">
        <v>57</v>
      </c>
      <c r="B50" s="5"/>
      <c r="C50" s="15">
        <f t="shared" si="9"/>
        <v>0.93516209277931295</v>
      </c>
      <c r="D50" s="15">
        <f t="shared" si="10"/>
        <v>7.7542695845415288E-2</v>
      </c>
      <c r="E50" s="15">
        <f t="shared" si="11"/>
        <v>1.3659379984593296</v>
      </c>
      <c r="F50" s="15">
        <f t="shared" si="12"/>
        <v>0.99712212115485588</v>
      </c>
      <c r="G50" s="15">
        <f t="shared" si="27"/>
        <v>1.0327969413267382</v>
      </c>
      <c r="H50" s="15">
        <f t="shared" si="13"/>
        <v>0.97583738932865982</v>
      </c>
      <c r="I50" s="15">
        <f t="shared" si="14"/>
        <v>1.173803216071664</v>
      </c>
      <c r="J50" s="15">
        <f t="shared" si="15"/>
        <v>0.90709257581503377</v>
      </c>
      <c r="K50" s="15">
        <f t="shared" si="16"/>
        <v>0.97115700279783967</v>
      </c>
      <c r="L50" s="5" t="str">
        <f t="shared" si="17"/>
        <v>2001</v>
      </c>
      <c r="M50" s="15">
        <f t="shared" si="18"/>
        <v>-10419.355577741779</v>
      </c>
      <c r="N50" s="15">
        <f t="shared" si="19"/>
        <v>-65112.106903127868</v>
      </c>
      <c r="O50" s="15">
        <f t="shared" si="20"/>
        <v>96619.231884014836</v>
      </c>
      <c r="P50" s="15">
        <f t="shared" si="21"/>
        <v>-32.977150256693584</v>
      </c>
      <c r="Q50" s="15">
        <f t="shared" si="22"/>
        <v>2349.7988439107189</v>
      </c>
      <c r="R50" s="15">
        <f t="shared" si="23"/>
        <v>-6794.187109049426</v>
      </c>
      <c r="S50" s="15">
        <f t="shared" si="24"/>
        <v>9706.6706494875325</v>
      </c>
      <c r="T50" s="15">
        <f t="shared" si="25"/>
        <v>-22864.836630774811</v>
      </c>
      <c r="U50" s="15">
        <f t="shared" si="26"/>
        <v>-9496.8934373046613</v>
      </c>
      <c r="V50" s="89">
        <f t="shared" si="28"/>
        <v>-671.62838120468302</v>
      </c>
      <c r="W50" s="90">
        <f t="shared" si="29"/>
        <v>-0.67162838120468304</v>
      </c>
    </row>
    <row r="51" spans="1:23" x14ac:dyDescent="0.2">
      <c r="A51" s="5" t="s">
        <v>58</v>
      </c>
      <c r="B51" s="5"/>
      <c r="C51" s="15">
        <f t="shared" si="9"/>
        <v>0.9289140058481431</v>
      </c>
      <c r="D51" s="15">
        <f t="shared" si="10"/>
        <v>7.5506010396132361E-2</v>
      </c>
      <c r="E51" s="15">
        <f t="shared" si="11"/>
        <v>1.3426043946036679</v>
      </c>
      <c r="F51" s="15">
        <f t="shared" si="12"/>
        <v>1.0366982436912013</v>
      </c>
      <c r="G51" s="15">
        <f t="shared" si="27"/>
        <v>1.0231238107639129</v>
      </c>
      <c r="H51" s="15">
        <f t="shared" si="13"/>
        <v>0.99576140173597461</v>
      </c>
      <c r="I51" s="15">
        <f t="shared" si="14"/>
        <v>1.1928782366326065</v>
      </c>
      <c r="J51" s="15">
        <f t="shared" si="15"/>
        <v>0.87551838558909389</v>
      </c>
      <c r="K51" s="15">
        <f t="shared" si="16"/>
        <v>0.98190006556995446</v>
      </c>
      <c r="L51" s="5" t="str">
        <f t="shared" si="17"/>
        <v>2002</v>
      </c>
      <c r="M51" s="15">
        <f t="shared" si="18"/>
        <v>-11063.000903400882</v>
      </c>
      <c r="N51" s="15">
        <f t="shared" si="19"/>
        <v>-66451.587810126279</v>
      </c>
      <c r="O51" s="15">
        <f t="shared" si="20"/>
        <v>89372.15962595903</v>
      </c>
      <c r="P51" s="15">
        <f t="shared" si="21"/>
        <v>413.73906525426827</v>
      </c>
      <c r="Q51" s="15">
        <f t="shared" si="22"/>
        <v>1629.2540772132063</v>
      </c>
      <c r="R51" s="15">
        <f t="shared" si="23"/>
        <v>-1174.3363475538843</v>
      </c>
      <c r="S51" s="15">
        <f t="shared" si="24"/>
        <v>10296.262788062615</v>
      </c>
      <c r="T51" s="15">
        <f t="shared" si="25"/>
        <v>-30021.497062202183</v>
      </c>
      <c r="U51" s="15">
        <f t="shared" si="26"/>
        <v>-5996.0224945749433</v>
      </c>
      <c r="V51" s="89">
        <f t="shared" si="28"/>
        <v>-1443.8921179298948</v>
      </c>
      <c r="W51" s="90">
        <f t="shared" si="29"/>
        <v>-1.4438921179298947</v>
      </c>
    </row>
    <row r="52" spans="1:23" x14ac:dyDescent="0.2">
      <c r="A52" s="5" t="s">
        <v>36</v>
      </c>
      <c r="B52" s="5"/>
      <c r="C52" s="15">
        <f t="shared" si="9"/>
        <v>0.91830695222456715</v>
      </c>
      <c r="D52" s="15">
        <f t="shared" si="10"/>
        <v>7.8596278604585831E-2</v>
      </c>
      <c r="E52" s="15">
        <f t="shared" si="11"/>
        <v>1.287423623084935</v>
      </c>
      <c r="F52" s="15">
        <f t="shared" si="12"/>
        <v>0.99402295816889374</v>
      </c>
      <c r="G52" s="15">
        <f t="shared" si="27"/>
        <v>0.9801619663413107</v>
      </c>
      <c r="H52" s="15">
        <f t="shared" si="13"/>
        <v>1.0187436849083324</v>
      </c>
      <c r="I52" s="15">
        <f t="shared" si="14"/>
        <v>1.2034976792478063</v>
      </c>
      <c r="J52" s="15">
        <f t="shared" si="15"/>
        <v>0.86399488706930871</v>
      </c>
      <c r="K52" s="15">
        <f t="shared" si="16"/>
        <v>1.0002730641262774</v>
      </c>
      <c r="L52" s="5" t="str">
        <f t="shared" si="17"/>
        <v>2003</v>
      </c>
      <c r="M52" s="15">
        <f t="shared" si="18"/>
        <v>-12185.198303305026</v>
      </c>
      <c r="N52" s="15">
        <f t="shared" si="19"/>
        <v>-68794.892150823885</v>
      </c>
      <c r="O52" s="15">
        <f t="shared" si="20"/>
        <v>74520.878633565022</v>
      </c>
      <c r="P52" s="15">
        <f t="shared" si="21"/>
        <v>-68.476577595222579</v>
      </c>
      <c r="Q52" s="15">
        <f t="shared" si="22"/>
        <v>-1437.5853812458543</v>
      </c>
      <c r="R52" s="15">
        <f t="shared" si="23"/>
        <v>5179.4243206603442</v>
      </c>
      <c r="S52" s="15">
        <f t="shared" si="24"/>
        <v>11105.185845701668</v>
      </c>
      <c r="T52" s="15">
        <f t="shared" si="25"/>
        <v>-33308.600520923268</v>
      </c>
      <c r="U52" s="15">
        <f t="shared" si="26"/>
        <v>92.638295543606588</v>
      </c>
      <c r="V52" s="89">
        <f t="shared" si="28"/>
        <v>-2766.2917598247345</v>
      </c>
      <c r="W52" s="90">
        <f t="shared" si="29"/>
        <v>-2.7662917598247345</v>
      </c>
    </row>
    <row r="53" spans="1:23" x14ac:dyDescent="0.2">
      <c r="A53" s="5" t="s">
        <v>59</v>
      </c>
      <c r="B53" s="5"/>
      <c r="C53" s="15">
        <f t="shared" si="9"/>
        <v>0.88660509951694721</v>
      </c>
      <c r="D53" s="15">
        <f t="shared" si="10"/>
        <v>0.10621166953867646</v>
      </c>
      <c r="E53" s="15">
        <f t="shared" si="11"/>
        <v>1.2626529382694371</v>
      </c>
      <c r="F53" s="15">
        <f t="shared" si="12"/>
        <v>0.9400802177579497</v>
      </c>
      <c r="G53" s="15">
        <f t="shared" si="27"/>
        <v>0.94895248433372326</v>
      </c>
      <c r="H53" s="15">
        <f t="shared" si="13"/>
        <v>1.0165193742984642</v>
      </c>
      <c r="I53" s="15">
        <f t="shared" si="14"/>
        <v>1.2360643125837441</v>
      </c>
      <c r="J53" s="15">
        <f t="shared" si="15"/>
        <v>0.87319242668723496</v>
      </c>
      <c r="K53" s="15">
        <f t="shared" si="16"/>
        <v>1.0225565991822436</v>
      </c>
      <c r="L53" s="5" t="str">
        <f t="shared" si="17"/>
        <v>2004</v>
      </c>
      <c r="M53" s="15">
        <f t="shared" si="18"/>
        <v>-15604.873915963453</v>
      </c>
      <c r="N53" s="15">
        <f t="shared" si="19"/>
        <v>-69077.631654087672</v>
      </c>
      <c r="O53" s="15">
        <f t="shared" si="20"/>
        <v>66806.459077583524</v>
      </c>
      <c r="P53" s="15">
        <f t="shared" si="21"/>
        <v>-660.41564753252783</v>
      </c>
      <c r="Q53" s="15">
        <f t="shared" si="22"/>
        <v>-3906.7799391838985</v>
      </c>
      <c r="R53" s="15">
        <f t="shared" si="23"/>
        <v>4604.6447532000302</v>
      </c>
      <c r="S53" s="15">
        <f t="shared" si="24"/>
        <v>13573.461943989776</v>
      </c>
      <c r="T53" s="15">
        <f t="shared" si="25"/>
        <v>-32269.451411076123</v>
      </c>
      <c r="U53" s="15">
        <f t="shared" si="26"/>
        <v>7730.7095633042545</v>
      </c>
      <c r="V53" s="89">
        <f t="shared" si="28"/>
        <v>-3200.4308033073444</v>
      </c>
      <c r="W53" s="90">
        <f t="shared" si="29"/>
        <v>-3.2004308033073445</v>
      </c>
    </row>
    <row r="54" spans="1:23" x14ac:dyDescent="0.2">
      <c r="A54" s="5" t="s">
        <v>60</v>
      </c>
      <c r="B54" s="5"/>
      <c r="C54" s="15">
        <f t="shared" si="9"/>
        <v>0.86418098199857796</v>
      </c>
      <c r="D54" s="15">
        <f t="shared" si="10"/>
        <v>0.1239276403732847</v>
      </c>
      <c r="E54" s="15">
        <f t="shared" si="11"/>
        <v>1.2710215025813478</v>
      </c>
      <c r="F54" s="15">
        <f t="shared" si="12"/>
        <v>0.90008406314173695</v>
      </c>
      <c r="G54" s="15">
        <f t="shared" si="27"/>
        <v>0.93095114258448519</v>
      </c>
      <c r="H54" s="15">
        <f t="shared" si="13"/>
        <v>1.0142002068764417</v>
      </c>
      <c r="I54" s="15">
        <f t="shared" si="14"/>
        <v>1.2551721509033795</v>
      </c>
      <c r="J54" s="15">
        <f t="shared" si="15"/>
        <v>0.89119347342854682</v>
      </c>
      <c r="K54" s="15">
        <f t="shared" si="16"/>
        <v>1.0439061478082969</v>
      </c>
      <c r="L54" s="5" t="str">
        <f t="shared" si="17"/>
        <v>2005</v>
      </c>
      <c r="M54" s="15">
        <f t="shared" si="18"/>
        <v>-17146.515952940124</v>
      </c>
      <c r="N54" s="15">
        <f t="shared" si="19"/>
        <v>-64954.205736155156</v>
      </c>
      <c r="O54" s="15">
        <f t="shared" si="20"/>
        <v>67864.68799137602</v>
      </c>
      <c r="P54" s="15">
        <f t="shared" si="21"/>
        <v>-1109.7944485581265</v>
      </c>
      <c r="Q54" s="15">
        <f t="shared" si="22"/>
        <v>-5789.361613113424</v>
      </c>
      <c r="R54" s="15">
        <f t="shared" si="23"/>
        <v>4099.7978634235669</v>
      </c>
      <c r="S54" s="15">
        <f t="shared" si="24"/>
        <v>15886.628210566081</v>
      </c>
      <c r="T54" s="15">
        <f t="shared" si="25"/>
        <v>-29722.548014828262</v>
      </c>
      <c r="U54" s="15">
        <f t="shared" si="26"/>
        <v>15236.094357461148</v>
      </c>
      <c r="V54" s="89">
        <f t="shared" si="28"/>
        <v>-1737.2463714186981</v>
      </c>
      <c r="W54" s="90">
        <f t="shared" si="29"/>
        <v>-1.7372463714186981</v>
      </c>
    </row>
    <row r="55" spans="1:23" x14ac:dyDescent="0.2">
      <c r="A55" s="5" t="s">
        <v>37</v>
      </c>
      <c r="B55" s="5"/>
      <c r="C55" s="15">
        <f t="shared" si="9"/>
        <v>0.88039518583455223</v>
      </c>
      <c r="D55" s="15">
        <f t="shared" si="10"/>
        <v>0.11523713524609831</v>
      </c>
      <c r="E55" s="15">
        <f t="shared" si="11"/>
        <v>1.2671259450367403</v>
      </c>
      <c r="F55" s="15">
        <f t="shared" si="12"/>
        <v>0.86119262827657383</v>
      </c>
      <c r="G55" s="15">
        <f t="shared" si="27"/>
        <v>0.91761980001591381</v>
      </c>
      <c r="H55" s="15">
        <f t="shared" si="13"/>
        <v>1.0471347600746905</v>
      </c>
      <c r="I55" s="15">
        <f t="shared" si="14"/>
        <v>1.2276168188922412</v>
      </c>
      <c r="J55" s="15">
        <f t="shared" si="15"/>
        <v>0.90618377884663692</v>
      </c>
      <c r="K55" s="15">
        <f t="shared" si="16"/>
        <v>1.0679709002751441</v>
      </c>
      <c r="L55" s="5" t="str">
        <f t="shared" si="17"/>
        <v>2006</v>
      </c>
      <c r="M55" s="15">
        <f t="shared" si="18"/>
        <v>-14436.173118431099</v>
      </c>
      <c r="N55" s="15">
        <f t="shared" si="19"/>
        <v>-73064.219741522291</v>
      </c>
      <c r="O55" s="15">
        <f t="shared" si="20"/>
        <v>67273.978702357635</v>
      </c>
      <c r="P55" s="15">
        <f t="shared" si="21"/>
        <v>-1597.7501446812678</v>
      </c>
      <c r="Q55" s="15">
        <f t="shared" si="22"/>
        <v>-7557.8611433586184</v>
      </c>
      <c r="R55" s="15">
        <f t="shared" si="23"/>
        <v>14441.46488549875</v>
      </c>
      <c r="S55" s="15">
        <f t="shared" si="24"/>
        <v>15352.84681171497</v>
      </c>
      <c r="T55" s="15">
        <f t="shared" si="25"/>
        <v>-27745.69394725488</v>
      </c>
      <c r="U55" s="15">
        <f t="shared" si="26"/>
        <v>24172.371286550358</v>
      </c>
      <c r="V55" s="89">
        <f t="shared" si="28"/>
        <v>-351.226267680717</v>
      </c>
      <c r="W55" s="90">
        <f t="shared" si="29"/>
        <v>-0.35122626768071702</v>
      </c>
    </row>
    <row r="56" spans="1:23" x14ac:dyDescent="0.2">
      <c r="A56" s="5" t="s">
        <v>61</v>
      </c>
      <c r="B56" s="5"/>
      <c r="C56" s="15">
        <f t="shared" si="9"/>
        <v>0.95685091342051209</v>
      </c>
      <c r="D56" s="15">
        <f t="shared" si="10"/>
        <v>0.1030809099056972</v>
      </c>
      <c r="E56" s="15">
        <f t="shared" si="11"/>
        <v>1.2191998127672821</v>
      </c>
      <c r="F56" s="15">
        <f t="shared" si="12"/>
        <v>0.77077508199757072</v>
      </c>
      <c r="G56" s="15">
        <f t="shared" si="27"/>
        <v>0.94460275202087429</v>
      </c>
      <c r="H56" s="15">
        <f t="shared" si="13"/>
        <v>1.0469491678186078</v>
      </c>
      <c r="I56" s="15">
        <f t="shared" si="14"/>
        <v>1.1935940450084463</v>
      </c>
      <c r="J56" s="15">
        <f t="shared" si="15"/>
        <v>0.91019218009130343</v>
      </c>
      <c r="K56" s="15">
        <f t="shared" si="16"/>
        <v>1.0608230911900163</v>
      </c>
      <c r="L56" s="5" t="str">
        <f t="shared" si="17"/>
        <v>2007</v>
      </c>
      <c r="M56" s="15">
        <f t="shared" si="18"/>
        <v>-5144.1356842981286</v>
      </c>
      <c r="N56" s="15">
        <f t="shared" si="19"/>
        <v>-75437.561696891469</v>
      </c>
      <c r="O56" s="15">
        <f t="shared" si="20"/>
        <v>56849.893662948707</v>
      </c>
      <c r="P56" s="15">
        <f t="shared" si="21"/>
        <v>-2797.5530902950727</v>
      </c>
      <c r="Q56" s="15">
        <f t="shared" si="22"/>
        <v>-5548.4469689514863</v>
      </c>
      <c r="R56" s="15">
        <f t="shared" si="23"/>
        <v>15419.099878863741</v>
      </c>
      <c r="S56" s="15">
        <f t="shared" si="24"/>
        <v>14241.646893566691</v>
      </c>
      <c r="T56" s="15">
        <f t="shared" si="25"/>
        <v>-28805.793521119569</v>
      </c>
      <c r="U56" s="15">
        <f t="shared" si="26"/>
        <v>22895.18791315403</v>
      </c>
      <c r="V56" s="89">
        <f t="shared" si="28"/>
        <v>-925.29584589139552</v>
      </c>
      <c r="W56" s="90">
        <f t="shared" si="29"/>
        <v>-0.92529584589139546</v>
      </c>
    </row>
    <row r="57" spans="1:23" x14ac:dyDescent="0.2">
      <c r="A57" s="5" t="s">
        <v>38</v>
      </c>
      <c r="B57" s="5"/>
      <c r="C57" s="15">
        <f t="shared" si="9"/>
        <v>1.0311242400844542</v>
      </c>
      <c r="D57" s="15">
        <f t="shared" si="10"/>
        <v>9.5540134475533847E-2</v>
      </c>
      <c r="E57" s="15">
        <f t="shared" si="11"/>
        <v>1.1929489545641869</v>
      </c>
      <c r="F57" s="15">
        <f t="shared" si="12"/>
        <v>0.63713420488036687</v>
      </c>
      <c r="G57" s="15">
        <f t="shared" si="27"/>
        <v>1.0405363849156566</v>
      </c>
      <c r="H57" s="15">
        <f t="shared" si="13"/>
        <v>0.99768238537480591</v>
      </c>
      <c r="I57" s="15">
        <f t="shared" si="14"/>
        <v>1.1977916006051874</v>
      </c>
      <c r="J57" s="15">
        <f t="shared" si="15"/>
        <v>0.91044038701228569</v>
      </c>
      <c r="K57" s="15">
        <f t="shared" si="16"/>
        <v>1.0443809028833702</v>
      </c>
      <c r="L57" s="5" t="str">
        <f t="shared" si="17"/>
        <v>2008</v>
      </c>
      <c r="M57" s="15">
        <f t="shared" si="18"/>
        <v>3592.1182843904544</v>
      </c>
      <c r="N57" s="15">
        <f t="shared" si="19"/>
        <v>-80705.106238862703</v>
      </c>
      <c r="O57" s="15">
        <f t="shared" si="20"/>
        <v>51106.119695970941</v>
      </c>
      <c r="P57" s="15">
        <f t="shared" si="21"/>
        <v>-4660.1212240153291</v>
      </c>
      <c r="Q57" s="15">
        <f t="shared" si="22"/>
        <v>4265.8180404208561</v>
      </c>
      <c r="R57" s="15">
        <f t="shared" si="23"/>
        <v>-795.32734274668076</v>
      </c>
      <c r="S57" s="15">
        <f t="shared" si="24"/>
        <v>15524.686757144396</v>
      </c>
      <c r="T57" s="15">
        <f t="shared" si="25"/>
        <v>-30091.354912451287</v>
      </c>
      <c r="U57" s="15">
        <f t="shared" si="26"/>
        <v>17663.931942307016</v>
      </c>
      <c r="V57" s="89">
        <f t="shared" si="28"/>
        <v>-2677.6927775380373</v>
      </c>
      <c r="W57" s="90">
        <f t="shared" si="29"/>
        <v>-2.6776927775380375</v>
      </c>
    </row>
    <row r="58" spans="1:23" x14ac:dyDescent="0.2">
      <c r="A58" s="5" t="s">
        <v>62</v>
      </c>
      <c r="B58" s="5"/>
      <c r="C58" s="15">
        <f t="shared" si="9"/>
        <v>1.0350894568729563</v>
      </c>
      <c r="D58" s="15">
        <f t="shared" si="10"/>
        <v>9.4966611771855142E-2</v>
      </c>
      <c r="E58" s="15">
        <f t="shared" si="11"/>
        <v>1.2008735178557897</v>
      </c>
      <c r="F58" s="15">
        <f t="shared" si="12"/>
        <v>0.55432769056392506</v>
      </c>
      <c r="G58" s="15">
        <f t="shared" si="27"/>
        <v>1.1392280484749837</v>
      </c>
      <c r="H58" s="15">
        <f t="shared" si="13"/>
        <v>0.94670581184244962</v>
      </c>
      <c r="I58" s="15">
        <f t="shared" si="14"/>
        <v>1.2443932657937031</v>
      </c>
      <c r="J58" s="15">
        <f t="shared" si="15"/>
        <v>0.9071738025359487</v>
      </c>
      <c r="K58" s="15">
        <f t="shared" si="16"/>
        <v>1.0307986369025763</v>
      </c>
      <c r="L58" s="5" t="str">
        <f t="shared" si="17"/>
        <v>2009</v>
      </c>
      <c r="M58" s="15">
        <f t="shared" si="18"/>
        <v>3824.3195093836139</v>
      </c>
      <c r="N58" s="15">
        <f t="shared" si="19"/>
        <v>-75738.92420829508</v>
      </c>
      <c r="O58" s="15">
        <f t="shared" si="20"/>
        <v>52750.195067737543</v>
      </c>
      <c r="P58" s="15">
        <f t="shared" si="21"/>
        <v>-5843.5849493783599</v>
      </c>
      <c r="Q58" s="15">
        <f t="shared" si="22"/>
        <v>14752.642310058522</v>
      </c>
      <c r="R58" s="15">
        <f t="shared" si="23"/>
        <v>-18379.831145398282</v>
      </c>
      <c r="S58" s="15">
        <f t="shared" si="24"/>
        <v>20001.655723471646</v>
      </c>
      <c r="T58" s="15">
        <f t="shared" si="25"/>
        <v>-31413.257163284899</v>
      </c>
      <c r="U58" s="15">
        <f t="shared" si="26"/>
        <v>12738.16324269683</v>
      </c>
      <c r="V58" s="89">
        <f t="shared" si="28"/>
        <v>-3034.2912903342749</v>
      </c>
      <c r="W58" s="90">
        <f t="shared" si="29"/>
        <v>-3.0342912903342749</v>
      </c>
    </row>
    <row r="59" spans="1:23" x14ac:dyDescent="0.2">
      <c r="A59" s="5" t="s">
        <v>63</v>
      </c>
      <c r="B59" s="5"/>
      <c r="C59" s="15">
        <f t="shared" si="9"/>
        <v>1.0027952415691166</v>
      </c>
      <c r="D59" s="15">
        <f t="shared" si="10"/>
        <v>9.717327996046364E-2</v>
      </c>
      <c r="E59" s="15">
        <f t="shared" si="11"/>
        <v>1.2223297541672671</v>
      </c>
      <c r="F59" s="15">
        <f t="shared" si="12"/>
        <v>0.59924910846531088</v>
      </c>
      <c r="G59" s="15">
        <f t="shared" si="27"/>
        <v>1.2058388234659814</v>
      </c>
      <c r="H59" s="15">
        <f t="shared" si="13"/>
        <v>0.92672715337737221</v>
      </c>
      <c r="I59" s="15">
        <f t="shared" si="14"/>
        <v>1.2811025128876725</v>
      </c>
      <c r="J59" s="15">
        <f t="shared" si="15"/>
        <v>0.90348558410327784</v>
      </c>
      <c r="K59" s="15">
        <f t="shared" si="16"/>
        <v>1.0361568577583564</v>
      </c>
      <c r="L59" s="5" t="str">
        <f t="shared" si="17"/>
        <v>2010</v>
      </c>
      <c r="M59" s="15">
        <f t="shared" si="18"/>
        <v>282.13886156106952</v>
      </c>
      <c r="N59" s="15">
        <f t="shared" si="19"/>
        <v>-76796.111694510124</v>
      </c>
      <c r="O59" s="15">
        <f t="shared" si="20"/>
        <v>56787.564545330599</v>
      </c>
      <c r="P59" s="15">
        <f t="shared" si="21"/>
        <v>-5375.8583093494481</v>
      </c>
      <c r="Q59" s="15">
        <f t="shared" si="22"/>
        <v>21378.408090677811</v>
      </c>
      <c r="R59" s="15">
        <f t="shared" si="23"/>
        <v>-24707.280986294179</v>
      </c>
      <c r="S59" s="15">
        <f t="shared" si="24"/>
        <v>23645.783407470641</v>
      </c>
      <c r="T59" s="15">
        <f t="shared" si="25"/>
        <v>-31894.342633794764</v>
      </c>
      <c r="U59" s="15">
        <f t="shared" si="26"/>
        <v>15266.285575379196</v>
      </c>
      <c r="V59" s="89">
        <f t="shared" si="28"/>
        <v>-2379.2681270588009</v>
      </c>
      <c r="W59" s="90">
        <f t="shared" si="29"/>
        <v>-2.379268127058801</v>
      </c>
    </row>
    <row r="60" spans="1:23" x14ac:dyDescent="0.2">
      <c r="A60" s="5" t="s">
        <v>152</v>
      </c>
      <c r="B60" s="5"/>
      <c r="C60" s="15">
        <f t="shared" si="9"/>
        <v>0.93177689085867133</v>
      </c>
      <c r="D60" s="15">
        <f t="shared" si="10"/>
        <v>9.8295671592005182E-2</v>
      </c>
      <c r="E60" s="15">
        <f t="shared" si="11"/>
        <v>1.2338739535198191</v>
      </c>
      <c r="F60" s="15">
        <f t="shared" si="12"/>
        <v>0.69439674893638603</v>
      </c>
      <c r="G60" s="15">
        <f t="shared" si="27"/>
        <v>1.2292631479729916</v>
      </c>
      <c r="H60" s="15">
        <f t="shared" si="13"/>
        <v>0.92988760684695615</v>
      </c>
      <c r="I60" s="15">
        <f t="shared" si="14"/>
        <v>1.2941908628582044</v>
      </c>
      <c r="J60" s="15">
        <f t="shared" si="15"/>
        <v>0.89656678648770727</v>
      </c>
      <c r="K60" s="15">
        <f t="shared" si="16"/>
        <v>1.0483249615965839</v>
      </c>
      <c r="L60" s="5" t="str">
        <f t="shared" si="17"/>
        <v>2011</v>
      </c>
      <c r="M60" s="15">
        <f t="shared" si="18"/>
        <v>-6704.250765252239</v>
      </c>
      <c r="N60" s="15">
        <f t="shared" si="19"/>
        <v>-77769.99850371138</v>
      </c>
      <c r="O60" s="15">
        <f t="shared" si="20"/>
        <v>57857.021822417373</v>
      </c>
      <c r="P60" s="15">
        <f t="shared" si="21"/>
        <v>-4232.6711336913759</v>
      </c>
      <c r="Q60" s="15">
        <f t="shared" si="22"/>
        <v>23073.651985917357</v>
      </c>
      <c r="R60" s="15">
        <f t="shared" si="23"/>
        <v>-23251.556363519343</v>
      </c>
      <c r="S60" s="15">
        <f t="shared" si="24"/>
        <v>25156.329034260514</v>
      </c>
      <c r="T60" s="15">
        <f t="shared" si="25"/>
        <v>-33725.355525136911</v>
      </c>
      <c r="U60" s="15">
        <f t="shared" si="26"/>
        <v>20666.700472846991</v>
      </c>
      <c r="V60" s="89">
        <f t="shared" si="28"/>
        <v>-2103.3476639854457</v>
      </c>
      <c r="W60" s="90">
        <f t="shared" si="29"/>
        <v>-2.1033476639854456</v>
      </c>
    </row>
    <row r="61" spans="1:23" x14ac:dyDescent="0.2">
      <c r="A61" s="5" t="s">
        <v>176</v>
      </c>
      <c r="B61" s="5"/>
      <c r="C61" s="15">
        <f t="shared" si="9"/>
        <v>0.85155378974399387</v>
      </c>
      <c r="D61" s="15">
        <f t="shared" si="10"/>
        <v>0.10538204419793791</v>
      </c>
      <c r="E61" s="15">
        <f t="shared" si="11"/>
        <v>1.2309191893019622</v>
      </c>
      <c r="F61" s="15">
        <f t="shared" si="12"/>
        <v>0.6714598493545596</v>
      </c>
      <c r="G61" s="15">
        <f t="shared" si="27"/>
        <v>1.2336126276977741</v>
      </c>
      <c r="H61" s="15">
        <f t="shared" si="13"/>
        <v>0.93771372361752392</v>
      </c>
      <c r="I61" s="15">
        <f t="shared" si="14"/>
        <v>1.2797075613198048</v>
      </c>
      <c r="J61" s="15">
        <f t="shared" si="15"/>
        <v>0.89103493450055038</v>
      </c>
      <c r="K61" s="15">
        <f t="shared" si="16"/>
        <v>1.0671263232318577</v>
      </c>
      <c r="L61" s="5" t="str">
        <f t="shared" si="17"/>
        <v>2012</v>
      </c>
      <c r="M61" s="15">
        <f t="shared" si="18"/>
        <v>-14740.923652765192</v>
      </c>
      <c r="N61" s="15">
        <f t="shared" si="19"/>
        <v>-79838.73574705486</v>
      </c>
      <c r="O61" s="15">
        <f t="shared" si="20"/>
        <v>56369.014868453909</v>
      </c>
      <c r="P61" s="15">
        <f t="shared" si="21"/>
        <v>-4747.1212799550458</v>
      </c>
      <c r="Q61" s="15">
        <f t="shared" si="22"/>
        <v>23290.699123556085</v>
      </c>
      <c r="R61" s="15">
        <f t="shared" si="23"/>
        <v>-20816.22010229091</v>
      </c>
      <c r="S61" s="15">
        <f t="shared" si="24"/>
        <v>24632.086426774196</v>
      </c>
      <c r="T61" s="15">
        <f t="shared" si="25"/>
        <v>-35873.778484506962</v>
      </c>
      <c r="U61" s="15">
        <f t="shared" si="26"/>
        <v>29416.752737573548</v>
      </c>
      <c r="V61" s="89">
        <f t="shared" si="28"/>
        <v>-2478.6917900239159</v>
      </c>
      <c r="W61" s="90">
        <f t="shared" si="29"/>
        <v>-2.478691790023916</v>
      </c>
    </row>
    <row r="62" spans="1:23" x14ac:dyDescent="0.2">
      <c r="A62" s="5" t="s">
        <v>186</v>
      </c>
      <c r="C62" s="15">
        <f t="shared" si="9"/>
        <v>0.80522265450826092</v>
      </c>
      <c r="D62" s="15">
        <f t="shared" si="10"/>
        <v>0.11930627907624415</v>
      </c>
      <c r="E62" s="15">
        <f t="shared" si="11"/>
        <v>1.2216902066923587</v>
      </c>
      <c r="F62" s="15">
        <f t="shared" si="12"/>
        <v>0.63262022453791844</v>
      </c>
      <c r="G62" s="15">
        <f t="shared" si="27"/>
        <v>1.2523747074715577</v>
      </c>
      <c r="H62" s="15">
        <f t="shared" si="13"/>
        <v>0.94114126710266177</v>
      </c>
      <c r="I62" s="15">
        <f t="shared" si="14"/>
        <v>1.2458343542043264</v>
      </c>
      <c r="J62" s="15">
        <f t="shared" si="15"/>
        <v>0.88367280361418465</v>
      </c>
      <c r="K62" s="15">
        <f t="shared" si="16"/>
        <v>1.0731763452190548</v>
      </c>
      <c r="L62" s="5" t="str">
        <f t="shared" si="17"/>
        <v>2013</v>
      </c>
      <c r="M62" s="15">
        <f t="shared" si="18"/>
        <v>-19830.853588025351</v>
      </c>
      <c r="N62" s="15">
        <f t="shared" si="19"/>
        <v>-75095.538690297559</v>
      </c>
      <c r="O62" s="15">
        <f t="shared" si="20"/>
        <v>54460.228570408275</v>
      </c>
      <c r="P62" s="15">
        <f t="shared" si="21"/>
        <v>-5649.2263788741111</v>
      </c>
      <c r="Q62" s="15">
        <f t="shared" si="22"/>
        <v>25587.757688294136</v>
      </c>
      <c r="R62" s="15">
        <f t="shared" si="23"/>
        <v>-20116.248823581551</v>
      </c>
      <c r="S62" s="15">
        <f t="shared" si="24"/>
        <v>22511.212494839074</v>
      </c>
      <c r="T62" s="15">
        <f t="shared" si="25"/>
        <v>-39174.462338896985</v>
      </c>
      <c r="U62" s="15">
        <f t="shared" si="26"/>
        <v>33034.19761941475</v>
      </c>
      <c r="V62" s="89">
        <f t="shared" si="28"/>
        <v>-2696.9926051910352</v>
      </c>
      <c r="W62" s="90">
        <f t="shared" si="29"/>
        <v>-2.6969926051910353</v>
      </c>
    </row>
    <row r="63" spans="1:23" ht="13.5" thickBot="1" x14ac:dyDescent="0.25"/>
    <row r="64" spans="1:23" ht="51.75" thickBot="1" x14ac:dyDescent="0.25">
      <c r="A64" s="2" t="s">
        <v>31</v>
      </c>
      <c r="C64" s="3" t="s">
        <v>22</v>
      </c>
      <c r="D64" s="3" t="s">
        <v>23</v>
      </c>
      <c r="E64" s="3" t="s">
        <v>3</v>
      </c>
      <c r="F64" s="3" t="s">
        <v>24</v>
      </c>
      <c r="G64" s="3" t="s">
        <v>25</v>
      </c>
      <c r="H64" s="3" t="s">
        <v>26</v>
      </c>
      <c r="I64" s="3" t="s">
        <v>27</v>
      </c>
      <c r="J64" s="3" t="s">
        <v>28</v>
      </c>
      <c r="K64" s="14" t="s">
        <v>29</v>
      </c>
      <c r="L64" s="18" t="s">
        <v>32</v>
      </c>
    </row>
    <row r="65" spans="1:12" x14ac:dyDescent="0.2">
      <c r="A65" s="1" t="str">
        <f t="shared" ref="A65:A82" si="30">A45</f>
        <v>1996</v>
      </c>
      <c r="C65" s="15">
        <f>C25/$W25*100</f>
        <v>5.3564973184811331</v>
      </c>
      <c r="D65" s="15">
        <f>E25/$W25*100</f>
        <v>3.4916435964218069</v>
      </c>
      <c r="E65" s="15">
        <f>G25/$W25*100</f>
        <v>20.969545691537288</v>
      </c>
      <c r="F65" s="15">
        <f>I25/$W25*100</f>
        <v>3.5175081666221644</v>
      </c>
      <c r="G65" s="15">
        <f>K25/$W25*100</f>
        <v>3.9179311406063828</v>
      </c>
      <c r="H65" s="15">
        <f>M25/$W25*100</f>
        <v>13.499250326235845</v>
      </c>
      <c r="I65" s="15">
        <f>O25/$W25*100</f>
        <v>9.6405648587953809</v>
      </c>
      <c r="J65" s="15">
        <f>Q25/$W25*100</f>
        <v>14.178051301102487</v>
      </c>
      <c r="K65" s="15">
        <f>S25/$W25*100</f>
        <v>25.429007600197512</v>
      </c>
      <c r="L65" s="19">
        <f>AVERAGE(C65:K65)</f>
        <v>11.111111111111111</v>
      </c>
    </row>
    <row r="66" spans="1:12" x14ac:dyDescent="0.2">
      <c r="A66" s="1" t="str">
        <f t="shared" si="30"/>
        <v>1997</v>
      </c>
      <c r="C66" s="15">
        <f t="shared" ref="C66:C82" si="31">C26/$W26*100</f>
        <v>5.2470419966772202</v>
      </c>
      <c r="D66" s="15">
        <f t="shared" ref="D66:D81" si="32">E26/$W26*100</f>
        <v>3.4721718284792051</v>
      </c>
      <c r="E66" s="15">
        <f t="shared" ref="E66:E82" si="33">G26/$W26*100</f>
        <v>21.174719700962488</v>
      </c>
      <c r="F66" s="15">
        <f t="shared" ref="F66:F82" si="34">I26/$W26*100</f>
        <v>3.5791462320478451</v>
      </c>
      <c r="G66" s="15">
        <f t="shared" ref="G66:G82" si="35">K26/$W26*100</f>
        <v>4.0653078307743611</v>
      </c>
      <c r="H66" s="15">
        <f t="shared" ref="H66:H82" si="36">M26/$W26*100</f>
        <v>13.351033557463307</v>
      </c>
      <c r="I66" s="15">
        <f t="shared" ref="I66:I81" si="37">O26/$W26*100</f>
        <v>10.019106439648493</v>
      </c>
      <c r="J66" s="15">
        <f t="shared" ref="J66:J81" si="38">Q26/$W26*100</f>
        <v>14.525311386163651</v>
      </c>
      <c r="K66" s="15">
        <f t="shared" ref="K66:K82" si="39">S26/$W26*100</f>
        <v>24.566161027783426</v>
      </c>
      <c r="L66" s="19">
        <f t="shared" ref="L66:L82" si="40">AVERAGE(C66:K66)</f>
        <v>11.111111111111111</v>
      </c>
    </row>
    <row r="67" spans="1:12" x14ac:dyDescent="0.2">
      <c r="A67" s="1" t="str">
        <f t="shared" si="30"/>
        <v>1998</v>
      </c>
      <c r="C67" s="15">
        <f t="shared" si="31"/>
        <v>5.2617654014588222</v>
      </c>
      <c r="D67" s="15">
        <f t="shared" si="32"/>
        <v>3.389854355434839</v>
      </c>
      <c r="E67" s="15">
        <f t="shared" si="33"/>
        <v>20.866392318954201</v>
      </c>
      <c r="F67" s="15">
        <f t="shared" si="34"/>
        <v>3.3267038858264848</v>
      </c>
      <c r="G67" s="15">
        <f t="shared" si="35"/>
        <v>3.5672170075620699</v>
      </c>
      <c r="H67" s="15">
        <f t="shared" si="36"/>
        <v>13.329108775674534</v>
      </c>
      <c r="I67" s="15">
        <f t="shared" si="37"/>
        <v>10.386910803727273</v>
      </c>
      <c r="J67" s="15">
        <f t="shared" si="38"/>
        <v>14.829054125272215</v>
      </c>
      <c r="K67" s="15">
        <f t="shared" si="39"/>
        <v>25.042993326089562</v>
      </c>
      <c r="L67" s="19">
        <f t="shared" si="40"/>
        <v>11.111111111111111</v>
      </c>
    </row>
    <row r="68" spans="1:12" x14ac:dyDescent="0.2">
      <c r="A68" s="1" t="str">
        <f t="shared" si="30"/>
        <v>1999</v>
      </c>
      <c r="C68" s="15">
        <f t="shared" si="31"/>
        <v>5.0232695208342468</v>
      </c>
      <c r="D68" s="15">
        <f t="shared" si="32"/>
        <v>3.1139418514688373</v>
      </c>
      <c r="E68" s="15">
        <f t="shared" si="33"/>
        <v>20.874372981220869</v>
      </c>
      <c r="F68" s="15">
        <f t="shared" si="34"/>
        <v>3.2692505338326581</v>
      </c>
      <c r="G68" s="15">
        <f t="shared" si="35"/>
        <v>3.2999688591783913</v>
      </c>
      <c r="H68" s="15">
        <f t="shared" si="36"/>
        <v>14.074717189368775</v>
      </c>
      <c r="I68" s="15">
        <f t="shared" si="37"/>
        <v>10.591565344719202</v>
      </c>
      <c r="J68" s="15">
        <f t="shared" si="38"/>
        <v>15.491974963869975</v>
      </c>
      <c r="K68" s="15">
        <f t="shared" si="39"/>
        <v>24.260938755507048</v>
      </c>
      <c r="L68" s="19">
        <f t="shared" si="40"/>
        <v>11.111111111111111</v>
      </c>
    </row>
    <row r="69" spans="1:12" x14ac:dyDescent="0.2">
      <c r="A69" s="1" t="str">
        <f t="shared" si="30"/>
        <v>2000</v>
      </c>
      <c r="C69" s="15">
        <f t="shared" si="31"/>
        <v>4.9705666462683631</v>
      </c>
      <c r="D69" s="15">
        <f t="shared" si="32"/>
        <v>2.9561252359239614</v>
      </c>
      <c r="E69" s="15">
        <f t="shared" si="33"/>
        <v>21.698243804751232</v>
      </c>
      <c r="F69" s="15">
        <f t="shared" si="34"/>
        <v>3.2724742229769905</v>
      </c>
      <c r="G69" s="15">
        <f t="shared" si="35"/>
        <v>3.304170090812343</v>
      </c>
      <c r="H69" s="15">
        <f t="shared" si="36"/>
        <v>14.616904891148497</v>
      </c>
      <c r="I69" s="15">
        <f t="shared" si="37"/>
        <v>10.780968021169359</v>
      </c>
      <c r="J69" s="15">
        <f t="shared" si="38"/>
        <v>14.932548363466708</v>
      </c>
      <c r="K69" s="15">
        <f t="shared" si="39"/>
        <v>23.467998723482548</v>
      </c>
      <c r="L69" s="19">
        <f t="shared" si="40"/>
        <v>11.111111111111111</v>
      </c>
    </row>
    <row r="70" spans="1:12" x14ac:dyDescent="0.2">
      <c r="A70" s="1" t="str">
        <f t="shared" si="30"/>
        <v>2001</v>
      </c>
      <c r="C70" s="15">
        <f t="shared" si="31"/>
        <v>4.7835966914239672</v>
      </c>
      <c r="D70" s="15">
        <f t="shared" si="32"/>
        <v>2.8611838738653859</v>
      </c>
      <c r="E70" s="15">
        <f t="shared" si="33"/>
        <v>21.465122139936103</v>
      </c>
      <c r="F70" s="15">
        <f t="shared" si="34"/>
        <v>3.1020361654160267</v>
      </c>
      <c r="G70" s="15">
        <f t="shared" si="35"/>
        <v>3.956218137742054</v>
      </c>
      <c r="H70" s="15">
        <f t="shared" si="36"/>
        <v>15.119274984899331</v>
      </c>
      <c r="I70" s="15">
        <f t="shared" si="37"/>
        <v>10.857868172502656</v>
      </c>
      <c r="J70" s="15">
        <f t="shared" si="38"/>
        <v>15.024033879820081</v>
      </c>
      <c r="K70" s="15">
        <f t="shared" si="39"/>
        <v>22.830665954394409</v>
      </c>
      <c r="L70" s="19">
        <f t="shared" si="40"/>
        <v>11.111111111111112</v>
      </c>
    </row>
    <row r="71" spans="1:12" x14ac:dyDescent="0.2">
      <c r="A71" s="1" t="str">
        <f t="shared" si="30"/>
        <v>2002</v>
      </c>
      <c r="C71" s="15">
        <f t="shared" si="31"/>
        <v>4.8551753813578724</v>
      </c>
      <c r="D71" s="15">
        <f t="shared" si="32"/>
        <v>2.8002549275041129</v>
      </c>
      <c r="E71" s="15">
        <f t="shared" si="33"/>
        <v>21.48809625127079</v>
      </c>
      <c r="F71" s="15">
        <f t="shared" si="34"/>
        <v>3.1477104255399562</v>
      </c>
      <c r="G71" s="15">
        <f t="shared" si="35"/>
        <v>3.1370629428229955</v>
      </c>
      <c r="H71" s="15">
        <f t="shared" si="36"/>
        <v>15.107258236898636</v>
      </c>
      <c r="I71" s="15">
        <f t="shared" si="37"/>
        <v>11.579947461312036</v>
      </c>
      <c r="J71" s="15">
        <f t="shared" si="38"/>
        <v>15.397666322709405</v>
      </c>
      <c r="K71" s="15">
        <f t="shared" si="39"/>
        <v>22.486828050584197</v>
      </c>
      <c r="L71" s="19">
        <f t="shared" si="40"/>
        <v>11.111111111111111</v>
      </c>
    </row>
    <row r="72" spans="1:12" x14ac:dyDescent="0.2">
      <c r="A72" s="1" t="str">
        <f t="shared" si="30"/>
        <v>2003</v>
      </c>
      <c r="C72" s="15">
        <f t="shared" si="31"/>
        <v>4.9726392661781524</v>
      </c>
      <c r="D72" s="15">
        <f t="shared" si="32"/>
        <v>2.8659420360814023</v>
      </c>
      <c r="E72" s="15">
        <f t="shared" si="33"/>
        <v>20.596876128103442</v>
      </c>
      <c r="F72" s="15">
        <f t="shared" si="34"/>
        <v>3.0761139034942073</v>
      </c>
      <c r="G72" s="15">
        <f t="shared" si="35"/>
        <v>3.2179360788664075</v>
      </c>
      <c r="H72" s="15">
        <f t="shared" si="36"/>
        <v>15.115910864656307</v>
      </c>
      <c r="I72" s="15">
        <f t="shared" si="37"/>
        <v>11.983153392510744</v>
      </c>
      <c r="J72" s="15">
        <f t="shared" si="38"/>
        <v>15.732949468427012</v>
      </c>
      <c r="K72" s="15">
        <f t="shared" si="39"/>
        <v>22.438478861682327</v>
      </c>
      <c r="L72" s="19">
        <f t="shared" si="40"/>
        <v>11.111111111111111</v>
      </c>
    </row>
    <row r="73" spans="1:12" x14ac:dyDescent="0.2">
      <c r="A73" s="1" t="str">
        <f t="shared" si="30"/>
        <v>2004</v>
      </c>
      <c r="C73" s="15">
        <f t="shared" si="31"/>
        <v>4.7823102793846415</v>
      </c>
      <c r="D73" s="15">
        <f t="shared" si="32"/>
        <v>2.7994361580635254</v>
      </c>
      <c r="E73" s="15">
        <f t="shared" si="33"/>
        <v>20.650888028977686</v>
      </c>
      <c r="F73" s="15">
        <f t="shared" si="34"/>
        <v>3.1760007889931376</v>
      </c>
      <c r="G73" s="15">
        <f t="shared" si="35"/>
        <v>3.3780837286951146</v>
      </c>
      <c r="H73" s="15">
        <f t="shared" si="36"/>
        <v>15.260509977874548</v>
      </c>
      <c r="I73" s="15">
        <f t="shared" si="37"/>
        <v>11.989829628840127</v>
      </c>
      <c r="J73" s="15">
        <f t="shared" si="38"/>
        <v>16.156373771103318</v>
      </c>
      <c r="K73" s="15">
        <f t="shared" si="39"/>
        <v>21.806567638067907</v>
      </c>
      <c r="L73" s="19">
        <f t="shared" si="40"/>
        <v>11.111111111111112</v>
      </c>
    </row>
    <row r="74" spans="1:12" x14ac:dyDescent="0.2">
      <c r="A74" s="1" t="str">
        <f t="shared" si="30"/>
        <v>2005</v>
      </c>
      <c r="C74" s="15">
        <f t="shared" si="31"/>
        <v>4.2396475377599971</v>
      </c>
      <c r="D74" s="15">
        <f t="shared" si="32"/>
        <v>2.4811612888431651</v>
      </c>
      <c r="E74" s="15">
        <f t="shared" si="33"/>
        <v>20.728650658286298</v>
      </c>
      <c r="F74" s="15">
        <f t="shared" si="34"/>
        <v>3.1979469257150588</v>
      </c>
      <c r="G74" s="15">
        <f t="shared" si="35"/>
        <v>3.6230413454406718</v>
      </c>
      <c r="H74" s="15">
        <f t="shared" si="36"/>
        <v>15.358323221255398</v>
      </c>
      <c r="I74" s="15">
        <f t="shared" si="37"/>
        <v>12.00657321224028</v>
      </c>
      <c r="J74" s="15">
        <f t="shared" si="38"/>
        <v>16.891086144608316</v>
      </c>
      <c r="K74" s="15">
        <f t="shared" si="39"/>
        <v>21.473569665850796</v>
      </c>
      <c r="L74" s="19">
        <f t="shared" si="40"/>
        <v>11.111111111111107</v>
      </c>
    </row>
    <row r="75" spans="1:12" x14ac:dyDescent="0.2">
      <c r="A75" s="1" t="str">
        <f t="shared" si="30"/>
        <v>2006</v>
      </c>
      <c r="C75" s="15">
        <f t="shared" si="31"/>
        <v>4.0647808510419425</v>
      </c>
      <c r="D75" s="15">
        <f t="shared" si="32"/>
        <v>2.2778305194671602</v>
      </c>
      <c r="E75" s="15">
        <f t="shared" si="33"/>
        <v>20.876323405682466</v>
      </c>
      <c r="F75" s="15">
        <f t="shared" si="34"/>
        <v>3.1492850099307197</v>
      </c>
      <c r="G75" s="15">
        <f t="shared" si="35"/>
        <v>3.6960818675912348</v>
      </c>
      <c r="H75" s="15">
        <f t="shared" si="36"/>
        <v>15.517084346088211</v>
      </c>
      <c r="I75" s="15">
        <f t="shared" si="37"/>
        <v>11.996785000500354</v>
      </c>
      <c r="J75" s="15">
        <f t="shared" si="38"/>
        <v>17.270093813430464</v>
      </c>
      <c r="K75" s="15">
        <f t="shared" si="39"/>
        <v>21.151735186267448</v>
      </c>
      <c r="L75" s="19">
        <f t="shared" si="40"/>
        <v>11.111111111111111</v>
      </c>
    </row>
    <row r="76" spans="1:12" x14ac:dyDescent="0.2">
      <c r="A76" s="1" t="str">
        <f t="shared" si="30"/>
        <v>2007</v>
      </c>
      <c r="C76" s="15">
        <f t="shared" si="31"/>
        <v>4.0254175382169946</v>
      </c>
      <c r="D76" s="15">
        <f t="shared" si="32"/>
        <v>2.1952293331254666</v>
      </c>
      <c r="E76" s="15">
        <f t="shared" si="33"/>
        <v>20.695604709139726</v>
      </c>
      <c r="F76" s="15">
        <f t="shared" si="34"/>
        <v>3.0599635017619837</v>
      </c>
      <c r="G76" s="15">
        <f t="shared" si="35"/>
        <v>4.0013883872057843</v>
      </c>
      <c r="H76" s="15">
        <f t="shared" si="36"/>
        <v>15.476692291145882</v>
      </c>
      <c r="I76" s="15">
        <f t="shared" si="37"/>
        <v>12.217329872789714</v>
      </c>
      <c r="J76" s="15">
        <f t="shared" si="38"/>
        <v>17.428826042996214</v>
      </c>
      <c r="K76" s="15">
        <f t="shared" si="39"/>
        <v>20.899548323618241</v>
      </c>
      <c r="L76" s="19">
        <f t="shared" si="40"/>
        <v>11.111111111111111</v>
      </c>
    </row>
    <row r="77" spans="1:12" x14ac:dyDescent="0.2">
      <c r="A77" s="1" t="str">
        <f t="shared" si="30"/>
        <v>2008</v>
      </c>
      <c r="C77" s="15">
        <f t="shared" si="31"/>
        <v>4.693347143376263</v>
      </c>
      <c r="D77" s="15">
        <f t="shared" si="32"/>
        <v>1.9696835652904903</v>
      </c>
      <c r="E77" s="15">
        <f t="shared" si="33"/>
        <v>20.310236517891852</v>
      </c>
      <c r="F77" s="15">
        <f t="shared" si="34"/>
        <v>2.8054318683282586</v>
      </c>
      <c r="G77" s="15">
        <f t="shared" si="35"/>
        <v>4.2302944153192659</v>
      </c>
      <c r="H77" s="15">
        <f t="shared" si="36"/>
        <v>15.073141201597718</v>
      </c>
      <c r="I77" s="15">
        <f t="shared" si="37"/>
        <v>12.163814002462525</v>
      </c>
      <c r="J77" s="15">
        <f t="shared" si="38"/>
        <v>17.707918432324924</v>
      </c>
      <c r="K77" s="15">
        <f t="shared" si="39"/>
        <v>21.046132853408707</v>
      </c>
      <c r="L77" s="19">
        <f t="shared" si="40"/>
        <v>11.111111111111111</v>
      </c>
    </row>
    <row r="78" spans="1:12" x14ac:dyDescent="0.2">
      <c r="A78" s="1" t="str">
        <f t="shared" si="30"/>
        <v>2009</v>
      </c>
      <c r="C78" s="15">
        <f t="shared" si="31"/>
        <v>4.5971088052338906</v>
      </c>
      <c r="D78" s="15">
        <f t="shared" si="32"/>
        <v>1.9396769106714216</v>
      </c>
      <c r="E78" s="15">
        <f t="shared" si="33"/>
        <v>18.423457517351668</v>
      </c>
      <c r="F78" s="15">
        <f t="shared" si="34"/>
        <v>2.7190973719388052</v>
      </c>
      <c r="G78" s="15">
        <f t="shared" si="35"/>
        <v>4.6900903272080221</v>
      </c>
      <c r="H78" s="15">
        <f t="shared" si="36"/>
        <v>15.292009670615696</v>
      </c>
      <c r="I78" s="15">
        <f t="shared" si="37"/>
        <v>12.328097234230528</v>
      </c>
      <c r="J78" s="15">
        <f t="shared" si="38"/>
        <v>18.221141258268634</v>
      </c>
      <c r="K78" s="15">
        <f t="shared" si="39"/>
        <v>21.78932090448134</v>
      </c>
      <c r="L78" s="19">
        <f t="shared" si="40"/>
        <v>11.111111111111112</v>
      </c>
    </row>
    <row r="79" spans="1:12" x14ac:dyDescent="0.2">
      <c r="A79" s="1" t="str">
        <f t="shared" si="30"/>
        <v>2010</v>
      </c>
      <c r="C79" s="15">
        <f t="shared" si="31"/>
        <v>4.4834669828202278</v>
      </c>
      <c r="D79" s="15">
        <f t="shared" si="32"/>
        <v>2.0148843212131942</v>
      </c>
      <c r="E79" s="15">
        <f t="shared" si="33"/>
        <v>18.979961215324963</v>
      </c>
      <c r="F79" s="15">
        <f t="shared" si="34"/>
        <v>2.6661745696703583</v>
      </c>
      <c r="G79" s="15">
        <f t="shared" si="35"/>
        <v>4.6203013555932415</v>
      </c>
      <c r="H79" s="15">
        <f t="shared" si="36"/>
        <v>15.488479543912645</v>
      </c>
      <c r="I79" s="15">
        <f t="shared" si="37"/>
        <v>12.208897813015115</v>
      </c>
      <c r="J79" s="15">
        <f t="shared" si="38"/>
        <v>17.876673170209678</v>
      </c>
      <c r="K79" s="15">
        <f t="shared" si="39"/>
        <v>21.661161028240585</v>
      </c>
      <c r="L79" s="19">
        <f t="shared" si="40"/>
        <v>11.111111111111112</v>
      </c>
    </row>
    <row r="80" spans="1:12" x14ac:dyDescent="0.2">
      <c r="A80" s="1" t="str">
        <f t="shared" si="30"/>
        <v>2011</v>
      </c>
      <c r="C80" s="15">
        <f t="shared" si="31"/>
        <v>4.7272904045044228</v>
      </c>
      <c r="D80" s="15">
        <f t="shared" si="32"/>
        <v>1.9286645557157052</v>
      </c>
      <c r="E80" s="15">
        <f t="shared" si="33"/>
        <v>18.849520049403797</v>
      </c>
      <c r="F80" s="15">
        <f t="shared" si="34"/>
        <v>2.6014983008856065</v>
      </c>
      <c r="G80" s="15">
        <f t="shared" si="35"/>
        <v>4.4831678620330342</v>
      </c>
      <c r="H80" s="15">
        <f t="shared" si="36"/>
        <v>15.669267016515956</v>
      </c>
      <c r="I80" s="15">
        <f t="shared" si="37"/>
        <v>12.121370757324691</v>
      </c>
      <c r="J80" s="15">
        <f t="shared" si="38"/>
        <v>17.984322725882411</v>
      </c>
      <c r="K80" s="15">
        <f t="shared" si="39"/>
        <v>21.63489832773438</v>
      </c>
      <c r="L80" s="19">
        <f t="shared" si="40"/>
        <v>11.111111111111111</v>
      </c>
    </row>
    <row r="81" spans="1:21" x14ac:dyDescent="0.2">
      <c r="A81" s="1" t="str">
        <f t="shared" si="30"/>
        <v>2012</v>
      </c>
      <c r="C81" s="15">
        <f t="shared" si="31"/>
        <v>4.6646126862549808</v>
      </c>
      <c r="D81" s="15">
        <f t="shared" si="32"/>
        <v>1.920763568910911</v>
      </c>
      <c r="E81" s="15">
        <f t="shared" si="33"/>
        <v>18.735666088419446</v>
      </c>
      <c r="F81" s="15">
        <f t="shared" si="34"/>
        <v>2.5426306952109301</v>
      </c>
      <c r="G81" s="15">
        <f t="shared" si="35"/>
        <v>4.4729389868526006</v>
      </c>
      <c r="H81" s="15">
        <f t="shared" si="36"/>
        <v>15.812789526814639</v>
      </c>
      <c r="I81" s="15">
        <f t="shared" si="37"/>
        <v>12.124819364195952</v>
      </c>
      <c r="J81" s="15">
        <f t="shared" si="38"/>
        <v>17.8915998895047</v>
      </c>
      <c r="K81" s="15">
        <f t="shared" si="39"/>
        <v>21.834179193835833</v>
      </c>
      <c r="L81" s="19">
        <f t="shared" si="40"/>
        <v>11.111111111111111</v>
      </c>
    </row>
    <row r="82" spans="1:21" ht="13.5" thickBot="1" x14ac:dyDescent="0.25">
      <c r="A82" s="1" t="str">
        <f t="shared" si="30"/>
        <v>2013</v>
      </c>
      <c r="C82" s="15">
        <f t="shared" si="31"/>
        <v>4.6467523339964645</v>
      </c>
      <c r="D82" s="15">
        <f t="shared" ref="D82" si="41">E42/$W42*100</f>
        <v>1.9609287987878934</v>
      </c>
      <c r="E82" s="15">
        <f t="shared" si="33"/>
        <v>18.504735063772785</v>
      </c>
      <c r="F82" s="15">
        <f t="shared" si="34"/>
        <v>2.4874837211949741</v>
      </c>
      <c r="G82" s="15">
        <f t="shared" si="35"/>
        <v>4.5166044369449629</v>
      </c>
      <c r="H82" s="15">
        <f t="shared" si="36"/>
        <v>15.706559145525853</v>
      </c>
      <c r="I82" s="15">
        <f t="shared" ref="I82" si="42">O42/$W42*100</f>
        <v>12.137313985168506</v>
      </c>
      <c r="J82" s="15">
        <f t="shared" ref="J82" si="43">Q42/$W42*100</f>
        <v>18.074351230343765</v>
      </c>
      <c r="K82" s="15">
        <f t="shared" si="39"/>
        <v>21.965271284264801</v>
      </c>
      <c r="L82" s="286">
        <f t="shared" si="40"/>
        <v>11.111111111111111</v>
      </c>
    </row>
    <row r="83" spans="1:21" x14ac:dyDescent="0.2">
      <c r="C83" s="15"/>
    </row>
    <row r="84" spans="1:21" x14ac:dyDescent="0.2">
      <c r="A84" s="20" t="s">
        <v>32</v>
      </c>
      <c r="B84" s="20"/>
      <c r="C84" s="15">
        <f>AVERAGE(C65:C82)</f>
        <v>4.7441825991816442</v>
      </c>
      <c r="D84" s="15">
        <f t="shared" ref="D84:K84" si="44">AVERAGE(D65:D82)</f>
        <v>2.5799653736260271</v>
      </c>
      <c r="E84" s="15">
        <f t="shared" si="44"/>
        <v>20.327134015054838</v>
      </c>
      <c r="F84" s="15">
        <f t="shared" si="44"/>
        <v>3.0386920160770097</v>
      </c>
      <c r="G84" s="15">
        <f t="shared" si="44"/>
        <v>3.8987669334027188</v>
      </c>
      <c r="H84" s="15">
        <f t="shared" si="44"/>
        <v>14.937128598205099</v>
      </c>
      <c r="I84" s="15">
        <f t="shared" si="44"/>
        <v>11.50749529806405</v>
      </c>
      <c r="J84" s="15">
        <f t="shared" si="44"/>
        <v>16.422998682750219</v>
      </c>
      <c r="K84" s="15">
        <f t="shared" si="44"/>
        <v>22.543636483638394</v>
      </c>
    </row>
    <row r="85" spans="1:21" x14ac:dyDescent="0.2">
      <c r="A85" s="20" t="s">
        <v>33</v>
      </c>
      <c r="B85" s="20"/>
      <c r="C85" s="15">
        <f>C82-C65</f>
        <v>-0.70974498448466861</v>
      </c>
      <c r="D85" s="15">
        <f t="shared" ref="D85:K85" si="45">D82-D65</f>
        <v>-1.5307147976339135</v>
      </c>
      <c r="E85" s="15">
        <f t="shared" si="45"/>
        <v>-2.4648106277645034</v>
      </c>
      <c r="F85" s="15">
        <f t="shared" si="45"/>
        <v>-1.0300244454271903</v>
      </c>
      <c r="G85" s="15">
        <f t="shared" si="45"/>
        <v>0.59867329633858013</v>
      </c>
      <c r="H85" s="15">
        <f t="shared" si="45"/>
        <v>2.2073088192900077</v>
      </c>
      <c r="I85" s="15">
        <f t="shared" si="45"/>
        <v>2.4967491263731247</v>
      </c>
      <c r="J85" s="15">
        <f t="shared" si="45"/>
        <v>3.8962999292412785</v>
      </c>
      <c r="K85" s="15">
        <f t="shared" si="45"/>
        <v>-3.4637363159327101</v>
      </c>
    </row>
    <row r="86" spans="1:21" x14ac:dyDescent="0.2">
      <c r="A86" s="20" t="s">
        <v>34</v>
      </c>
      <c r="B86" s="20"/>
      <c r="C86" s="15">
        <f>STDEV(C65:C82)</f>
        <v>0.37834077833352836</v>
      </c>
      <c r="D86" s="15">
        <f t="shared" ref="D86:K86" si="46">STDEV(D65:D82)</f>
        <v>0.57189281307030693</v>
      </c>
      <c r="E86" s="15">
        <f t="shared" si="46"/>
        <v>1.0980390205879915</v>
      </c>
      <c r="F86" s="15">
        <f t="shared" si="46"/>
        <v>0.3274393434012951</v>
      </c>
      <c r="G86" s="15">
        <f t="shared" si="46"/>
        <v>0.52049419789938112</v>
      </c>
      <c r="H86" s="15">
        <f t="shared" si="46"/>
        <v>0.81752921695375702</v>
      </c>
      <c r="I86" s="15">
        <f t="shared" si="46"/>
        <v>0.87287324084657369</v>
      </c>
      <c r="J86" s="15">
        <f t="shared" si="46"/>
        <v>1.4161450437422343</v>
      </c>
      <c r="K86" s="15">
        <f t="shared" si="46"/>
        <v>1.4172392825871245</v>
      </c>
    </row>
    <row r="87" spans="1:21" x14ac:dyDescent="0.2">
      <c r="A87" s="20"/>
      <c r="B87" s="20"/>
      <c r="C87" s="15"/>
      <c r="D87" s="15"/>
      <c r="E87" s="15"/>
      <c r="F87" s="15"/>
      <c r="G87" s="15"/>
      <c r="H87" s="15"/>
      <c r="I87" s="15"/>
      <c r="J87" s="15"/>
      <c r="K87" s="15"/>
    </row>
    <row r="88" spans="1:21" x14ac:dyDescent="0.2">
      <c r="A88" s="20"/>
      <c r="B88" s="20"/>
      <c r="C88" s="15"/>
      <c r="D88" s="15"/>
      <c r="E88" s="15"/>
      <c r="F88" s="15"/>
      <c r="G88" s="15"/>
      <c r="H88" s="15"/>
      <c r="I88" s="15"/>
      <c r="J88" s="15"/>
      <c r="K88" s="15"/>
    </row>
    <row r="89" spans="1:21" ht="13.5" thickBot="1" x14ac:dyDescent="0.25"/>
    <row r="90" spans="1:21" x14ac:dyDescent="0.2">
      <c r="C90" s="98" t="s">
        <v>18</v>
      </c>
      <c r="D90" s="99" t="s">
        <v>35</v>
      </c>
      <c r="E90" s="99" t="s">
        <v>36</v>
      </c>
      <c r="F90" s="99">
        <v>2004</v>
      </c>
      <c r="G90" s="99">
        <v>2006</v>
      </c>
      <c r="H90" s="99" t="str">
        <f>A77</f>
        <v>2008</v>
      </c>
      <c r="I90" s="99">
        <v>2009</v>
      </c>
      <c r="J90" s="99">
        <v>2010</v>
      </c>
      <c r="K90" s="99">
        <v>2011</v>
      </c>
      <c r="L90" s="99">
        <v>2012</v>
      </c>
      <c r="M90" s="99" t="s">
        <v>32</v>
      </c>
      <c r="N90" s="99" t="s">
        <v>33</v>
      </c>
      <c r="O90" s="100" t="s">
        <v>34</v>
      </c>
    </row>
    <row r="91" spans="1:21" x14ac:dyDescent="0.2">
      <c r="A91" s="84" t="s">
        <v>22</v>
      </c>
      <c r="C91" s="101">
        <f t="array" ref="C91:C99">TRANSPOSE(C63:K63)</f>
        <v>0</v>
      </c>
      <c r="D91" s="102">
        <f t="array" ref="D91:D99">TRANSPOSE(C66:K66)</f>
        <v>5.2470419966772202</v>
      </c>
      <c r="E91" s="102">
        <f t="array" ref="E91:E99">TRANSPOSE(C70:K70)</f>
        <v>4.7835966914239672</v>
      </c>
      <c r="F91" s="102">
        <f t="array" ref="F91:F99">TRANSPOSE(C73:K73)</f>
        <v>4.7823102793846415</v>
      </c>
      <c r="G91" s="102">
        <f t="array" ref="G91:G99">TRANSPOSE(C75:K75)</f>
        <v>4.0647808510419425</v>
      </c>
      <c r="H91" s="102">
        <f t="array" ref="H91:H99">TRANSPOSE(C77:K77)</f>
        <v>4.693347143376263</v>
      </c>
      <c r="I91" s="102">
        <f t="array" ref="I91:I99">TRANSPOSE(C78:K78)</f>
        <v>4.5971088052338906</v>
      </c>
      <c r="J91" s="102">
        <f t="array" ref="J91:J99">TRANSPOSE(C79:K79)</f>
        <v>4.4834669828202278</v>
      </c>
      <c r="K91" s="102">
        <f t="array" ref="K91:K99">TRANSPOSE(C80:K80)</f>
        <v>4.7272904045044228</v>
      </c>
      <c r="L91" s="102">
        <f t="array" ref="L91:L99">TRANSPOSE(C82:K82)</f>
        <v>4.6467523339964645</v>
      </c>
      <c r="M91" s="102">
        <f>AVERAGE(C91:L91)</f>
        <v>4.2025695488459043</v>
      </c>
      <c r="N91" s="102">
        <f>L91-C91</f>
        <v>4.6467523339964645</v>
      </c>
      <c r="O91" s="103">
        <f>STDEV(C91:L91)</f>
        <v>1.5052961558367024</v>
      </c>
      <c r="P91" s="13"/>
      <c r="Q91" s="13"/>
      <c r="R91" s="13"/>
      <c r="S91" s="13"/>
      <c r="T91" s="13"/>
      <c r="U91" s="13"/>
    </row>
    <row r="92" spans="1:21" x14ac:dyDescent="0.2">
      <c r="A92" s="84" t="s">
        <v>23</v>
      </c>
      <c r="C92" s="101">
        <v>0</v>
      </c>
      <c r="D92" s="102">
        <v>3.4721718284792051</v>
      </c>
      <c r="E92" s="102">
        <v>2.8611838738653859</v>
      </c>
      <c r="F92" s="102">
        <v>2.7994361580635254</v>
      </c>
      <c r="G92" s="102">
        <v>2.2778305194671602</v>
      </c>
      <c r="H92" s="102">
        <v>1.9696835652904903</v>
      </c>
      <c r="I92" s="102">
        <v>1.9396769106714216</v>
      </c>
      <c r="J92" s="102">
        <v>2.0148843212131942</v>
      </c>
      <c r="K92" s="102">
        <v>1.9286645557157052</v>
      </c>
      <c r="L92" s="102">
        <v>1.9609287987878934</v>
      </c>
      <c r="M92" s="102">
        <f t="shared" ref="M92:M99" si="47">AVERAGE(C92:L92)</f>
        <v>2.1224460531553979</v>
      </c>
      <c r="N92" s="102">
        <f t="shared" ref="N92:N99" si="48">L92-C92</f>
        <v>1.9609287987878934</v>
      </c>
      <c r="O92" s="103">
        <f t="shared" ref="O92:O99" si="49">STDEV(C92:L92)</f>
        <v>0.91205993802308294</v>
      </c>
      <c r="P92" s="13"/>
      <c r="Q92" s="13"/>
      <c r="R92" s="13"/>
      <c r="S92" s="13"/>
      <c r="T92" s="13"/>
      <c r="U92" s="13"/>
    </row>
    <row r="93" spans="1:21" x14ac:dyDescent="0.2">
      <c r="A93" s="84" t="s">
        <v>3</v>
      </c>
      <c r="C93" s="101">
        <v>0</v>
      </c>
      <c r="D93" s="102">
        <v>21.174719700962488</v>
      </c>
      <c r="E93" s="102">
        <v>21.465122139936103</v>
      </c>
      <c r="F93" s="102">
        <v>20.650888028977686</v>
      </c>
      <c r="G93" s="102">
        <v>20.876323405682466</v>
      </c>
      <c r="H93" s="102">
        <v>20.310236517891852</v>
      </c>
      <c r="I93" s="102">
        <v>18.423457517351668</v>
      </c>
      <c r="J93" s="102">
        <v>18.979961215324963</v>
      </c>
      <c r="K93" s="102">
        <v>18.849520049403797</v>
      </c>
      <c r="L93" s="102">
        <v>18.504735063772785</v>
      </c>
      <c r="M93" s="102">
        <f t="shared" si="47"/>
        <v>17.923496363930379</v>
      </c>
      <c r="N93" s="102">
        <f t="shared" si="48"/>
        <v>18.504735063772785</v>
      </c>
      <c r="O93" s="103">
        <f t="shared" si="49"/>
        <v>6.4012247704584269</v>
      </c>
      <c r="P93" s="13"/>
      <c r="Q93" s="13"/>
      <c r="R93" s="13"/>
      <c r="S93" s="13"/>
      <c r="T93" s="13"/>
      <c r="U93" s="13"/>
    </row>
    <row r="94" spans="1:21" x14ac:dyDescent="0.2">
      <c r="A94" s="84" t="s">
        <v>24</v>
      </c>
      <c r="C94" s="101">
        <v>0</v>
      </c>
      <c r="D94" s="102">
        <v>3.5791462320478451</v>
      </c>
      <c r="E94" s="102">
        <v>3.1020361654160267</v>
      </c>
      <c r="F94" s="102">
        <v>3.1760007889931376</v>
      </c>
      <c r="G94" s="102">
        <v>3.1492850099307197</v>
      </c>
      <c r="H94" s="102">
        <v>2.8054318683282586</v>
      </c>
      <c r="I94" s="102">
        <v>2.7190973719388052</v>
      </c>
      <c r="J94" s="102">
        <v>2.6661745696703583</v>
      </c>
      <c r="K94" s="102">
        <v>2.6014983008856065</v>
      </c>
      <c r="L94" s="102">
        <v>2.4874837211949741</v>
      </c>
      <c r="M94" s="102">
        <f t="shared" si="47"/>
        <v>2.6286154028405728</v>
      </c>
      <c r="N94" s="102">
        <f t="shared" si="48"/>
        <v>2.4874837211949741</v>
      </c>
      <c r="O94" s="103">
        <f t="shared" si="49"/>
        <v>0.98146703354821885</v>
      </c>
      <c r="P94" s="13"/>
      <c r="Q94" s="13"/>
      <c r="R94" s="13"/>
      <c r="S94" s="13"/>
      <c r="T94" s="13"/>
      <c r="U94" s="13"/>
    </row>
    <row r="95" spans="1:21" x14ac:dyDescent="0.2">
      <c r="A95" s="84" t="s">
        <v>25</v>
      </c>
      <c r="C95" s="101">
        <v>0</v>
      </c>
      <c r="D95" s="102">
        <v>4.0653078307743611</v>
      </c>
      <c r="E95" s="102">
        <v>3.956218137742054</v>
      </c>
      <c r="F95" s="102">
        <v>3.3780837286951146</v>
      </c>
      <c r="G95" s="102">
        <v>3.6960818675912348</v>
      </c>
      <c r="H95" s="102">
        <v>4.2302944153192659</v>
      </c>
      <c r="I95" s="102">
        <v>4.6900903272080221</v>
      </c>
      <c r="J95" s="102">
        <v>4.6203013555932415</v>
      </c>
      <c r="K95" s="102">
        <v>4.4831678620330342</v>
      </c>
      <c r="L95" s="102">
        <v>4.5166044369449629</v>
      </c>
      <c r="M95" s="102">
        <f t="shared" si="47"/>
        <v>3.7636149961901282</v>
      </c>
      <c r="N95" s="102">
        <f t="shared" si="48"/>
        <v>4.5166044369449629</v>
      </c>
      <c r="O95" s="103">
        <f t="shared" si="49"/>
        <v>1.3880807941598472</v>
      </c>
      <c r="P95" s="13"/>
      <c r="Q95" s="13"/>
      <c r="R95" s="13"/>
      <c r="S95" s="13"/>
      <c r="T95" s="13"/>
      <c r="U95" s="13"/>
    </row>
    <row r="96" spans="1:21" x14ac:dyDescent="0.2">
      <c r="A96" s="84" t="s">
        <v>26</v>
      </c>
      <c r="C96" s="101">
        <v>0</v>
      </c>
      <c r="D96" s="102">
        <v>13.351033557463307</v>
      </c>
      <c r="E96" s="102">
        <v>15.119274984899331</v>
      </c>
      <c r="F96" s="102">
        <v>15.260509977874548</v>
      </c>
      <c r="G96" s="102">
        <v>15.517084346088211</v>
      </c>
      <c r="H96" s="102">
        <v>15.073141201597718</v>
      </c>
      <c r="I96" s="102">
        <v>15.292009670615696</v>
      </c>
      <c r="J96" s="102">
        <v>15.488479543912645</v>
      </c>
      <c r="K96" s="102">
        <v>15.669267016515956</v>
      </c>
      <c r="L96" s="102">
        <v>15.706559145525853</v>
      </c>
      <c r="M96" s="102">
        <f t="shared" si="47"/>
        <v>13.647735944449327</v>
      </c>
      <c r="N96" s="102">
        <f t="shared" si="48"/>
        <v>15.706559145525853</v>
      </c>
      <c r="O96" s="103">
        <f t="shared" si="49"/>
        <v>4.8426204278524096</v>
      </c>
      <c r="P96" s="13"/>
      <c r="Q96" s="13"/>
      <c r="R96" s="13"/>
      <c r="S96" s="13"/>
      <c r="T96" s="13"/>
      <c r="U96" s="13"/>
    </row>
    <row r="97" spans="1:21" x14ac:dyDescent="0.2">
      <c r="A97" s="84" t="s">
        <v>27</v>
      </c>
      <c r="C97" s="101">
        <v>0</v>
      </c>
      <c r="D97" s="102">
        <v>10.019106439648493</v>
      </c>
      <c r="E97" s="102">
        <v>10.857868172502656</v>
      </c>
      <c r="F97" s="102">
        <v>11.989829628840127</v>
      </c>
      <c r="G97" s="102">
        <v>11.996785000500354</v>
      </c>
      <c r="H97" s="102">
        <v>12.163814002462525</v>
      </c>
      <c r="I97" s="102">
        <v>12.328097234230528</v>
      </c>
      <c r="J97" s="102">
        <v>12.208897813015115</v>
      </c>
      <c r="K97" s="102">
        <v>12.121370757324691</v>
      </c>
      <c r="L97" s="102">
        <v>12.137313985168506</v>
      </c>
      <c r="M97" s="102">
        <f t="shared" si="47"/>
        <v>10.582308303369299</v>
      </c>
      <c r="N97" s="102">
        <f t="shared" si="48"/>
        <v>12.137313985168506</v>
      </c>
      <c r="O97" s="103">
        <f t="shared" si="49"/>
        <v>3.7909501568368329</v>
      </c>
      <c r="P97" s="13"/>
      <c r="Q97" s="13"/>
      <c r="R97" s="13"/>
      <c r="S97" s="13"/>
      <c r="T97" s="13"/>
      <c r="U97" s="13"/>
    </row>
    <row r="98" spans="1:21" x14ac:dyDescent="0.2">
      <c r="A98" s="84" t="s">
        <v>28</v>
      </c>
      <c r="C98" s="101">
        <v>0</v>
      </c>
      <c r="D98" s="102">
        <v>14.525311386163651</v>
      </c>
      <c r="E98" s="102">
        <v>15.024033879820081</v>
      </c>
      <c r="F98" s="102">
        <v>16.156373771103318</v>
      </c>
      <c r="G98" s="102">
        <v>17.270093813430464</v>
      </c>
      <c r="H98" s="102">
        <v>17.707918432324924</v>
      </c>
      <c r="I98" s="102">
        <v>18.221141258268634</v>
      </c>
      <c r="J98" s="102">
        <v>17.876673170209678</v>
      </c>
      <c r="K98" s="102">
        <v>17.984322725882411</v>
      </c>
      <c r="L98" s="102">
        <v>18.074351230343765</v>
      </c>
      <c r="M98" s="102">
        <f t="shared" si="47"/>
        <v>15.284021966754693</v>
      </c>
      <c r="N98" s="102">
        <f t="shared" si="48"/>
        <v>18.074351230343765</v>
      </c>
      <c r="O98" s="103">
        <f t="shared" si="49"/>
        <v>5.5302339486534091</v>
      </c>
      <c r="P98" s="13"/>
      <c r="Q98" s="13"/>
      <c r="R98" s="13"/>
      <c r="S98" s="13"/>
      <c r="T98" s="13"/>
      <c r="U98" s="13"/>
    </row>
    <row r="99" spans="1:21" ht="13.5" thickBot="1" x14ac:dyDescent="0.25">
      <c r="A99" s="84" t="s">
        <v>29</v>
      </c>
      <c r="C99" s="104">
        <v>0</v>
      </c>
      <c r="D99" s="105">
        <v>24.566161027783426</v>
      </c>
      <c r="E99" s="105">
        <v>22.830665954394409</v>
      </c>
      <c r="F99" s="105">
        <v>21.806567638067907</v>
      </c>
      <c r="G99" s="105">
        <v>21.151735186267448</v>
      </c>
      <c r="H99" s="105">
        <v>21.046132853408707</v>
      </c>
      <c r="I99" s="105">
        <v>21.78932090448134</v>
      </c>
      <c r="J99" s="105">
        <v>21.661161028240585</v>
      </c>
      <c r="K99" s="105">
        <v>21.63489832773438</v>
      </c>
      <c r="L99" s="105">
        <v>21.965271284264801</v>
      </c>
      <c r="M99" s="105">
        <f t="shared" si="47"/>
        <v>19.8451914204643</v>
      </c>
      <c r="N99" s="105">
        <f t="shared" si="48"/>
        <v>21.965271284264801</v>
      </c>
      <c r="O99" s="106">
        <f t="shared" si="49"/>
        <v>7.0459107356675919</v>
      </c>
      <c r="P99" s="13"/>
      <c r="Q99" s="13"/>
      <c r="R99" s="13"/>
      <c r="S99" s="13"/>
      <c r="T99" s="13"/>
      <c r="U99" s="13"/>
    </row>
    <row r="100" spans="1:21" x14ac:dyDescent="0.2">
      <c r="C100" s="13"/>
      <c r="D100" s="13"/>
      <c r="E100" s="13"/>
      <c r="F100" s="13"/>
      <c r="G100" s="13"/>
    </row>
    <row r="101" spans="1:21" ht="13.5" thickBot="1" x14ac:dyDescent="0.25"/>
    <row r="102" spans="1:21" ht="51.75" thickBot="1" x14ac:dyDescent="0.25">
      <c r="A102" s="2" t="s">
        <v>39</v>
      </c>
      <c r="C102" s="3" t="s">
        <v>22</v>
      </c>
      <c r="D102" s="3" t="s">
        <v>23</v>
      </c>
      <c r="E102" s="3" t="s">
        <v>3</v>
      </c>
      <c r="F102" s="3" t="s">
        <v>24</v>
      </c>
      <c r="G102" s="3" t="s">
        <v>25</v>
      </c>
      <c r="H102" s="3" t="s">
        <v>26</v>
      </c>
      <c r="I102" s="3" t="s">
        <v>27</v>
      </c>
      <c r="J102" s="3" t="s">
        <v>28</v>
      </c>
      <c r="K102" s="14" t="s">
        <v>29</v>
      </c>
      <c r="L102" s="18" t="s">
        <v>32</v>
      </c>
    </row>
    <row r="103" spans="1:21" x14ac:dyDescent="0.2">
      <c r="A103" s="1" t="s">
        <v>18</v>
      </c>
      <c r="C103" s="13">
        <f>C4/($W4-C4)</f>
        <v>7.7027153661722414E-2</v>
      </c>
      <c r="D103" s="13">
        <f>E4/($W4-E4)</f>
        <v>8.1171405912090332E-3</v>
      </c>
      <c r="E103" s="13">
        <f>G4/($W4-G4)</f>
        <v>0.25737725453359217</v>
      </c>
      <c r="F103" s="13">
        <f>I4/($W4-I4)</f>
        <v>7.9351747437385982E-3</v>
      </c>
      <c r="G103" s="13">
        <f>K4/($W4-K4)</f>
        <v>7.1171387939594905E-2</v>
      </c>
      <c r="H103" s="13">
        <f>M4/($W4-M4)</f>
        <v>0.18084657036499679</v>
      </c>
      <c r="I103" s="13">
        <f>O4/($W4-O4)</f>
        <v>4.5058715263883629E-2</v>
      </c>
      <c r="J103" s="13">
        <f>Q4/($W4-Q4)</f>
        <v>0.17647279488706102</v>
      </c>
      <c r="K103" s="13">
        <f>S4/($W4-S4)</f>
        <v>0.24729294518313691</v>
      </c>
      <c r="L103" s="19">
        <f>AVERAGE(C103:K103)</f>
        <v>0.11903323746321504</v>
      </c>
      <c r="M103" s="13"/>
    </row>
    <row r="104" spans="1:21" x14ac:dyDescent="0.2">
      <c r="A104" s="1" t="s">
        <v>54</v>
      </c>
      <c r="C104" s="13">
        <f t="shared" ref="C104:C120" si="50">C5/($W5-C5)</f>
        <v>8.5363312266147212E-2</v>
      </c>
      <c r="D104" s="13">
        <f t="shared" ref="D104:D120" si="51">E5/($W5-E5)</f>
        <v>6.9773336448918522E-3</v>
      </c>
      <c r="E104" s="13">
        <f t="shared" ref="E104:E120" si="52">G5/($W5-G5)</f>
        <v>0.25873144448751095</v>
      </c>
      <c r="F104" s="13">
        <f t="shared" ref="F104:F120" si="53">I5/($W5-I5)</f>
        <v>7.0221354576523679E-3</v>
      </c>
      <c r="G104" s="13">
        <f t="shared" ref="G104:G120" si="54">K5/($W5-K5)</f>
        <v>6.1646106914576879E-2</v>
      </c>
      <c r="H104" s="13">
        <f t="shared" ref="H104:H120" si="55">M5/($W5-M5)</f>
        <v>0.19107871471159732</v>
      </c>
      <c r="I104" s="13">
        <f t="shared" ref="I104:I119" si="56">O5/($W5-O5)</f>
        <v>4.5236251468853766E-2</v>
      </c>
      <c r="J104" s="13">
        <f t="shared" ref="J104:J119" si="57">Q5/($W5-Q5)</f>
        <v>0.18241664826830484</v>
      </c>
      <c r="K104" s="13">
        <f t="shared" ref="K104:K120" si="58">S5/($W5-S5)</f>
        <v>0.23193871729103815</v>
      </c>
      <c r="L104" s="19">
        <f t="shared" ref="L104:L120" si="59">AVERAGE(C104:K104)</f>
        <v>0.11893451827895259</v>
      </c>
      <c r="M104" s="13"/>
    </row>
    <row r="105" spans="1:21" x14ac:dyDescent="0.2">
      <c r="A105" s="1" t="s">
        <v>55</v>
      </c>
      <c r="C105" s="13">
        <f t="shared" si="50"/>
        <v>0.10399974441827423</v>
      </c>
      <c r="D105" s="13">
        <f t="shared" si="51"/>
        <v>6.1256345324699887E-3</v>
      </c>
      <c r="E105" s="13">
        <f t="shared" si="52"/>
        <v>0.2610753430645576</v>
      </c>
      <c r="F105" s="13">
        <f t="shared" si="53"/>
        <v>6.3944675935727266E-3</v>
      </c>
      <c r="G105" s="13">
        <f t="shared" si="54"/>
        <v>5.308105270069377E-2</v>
      </c>
      <c r="H105" s="13">
        <f t="shared" si="55"/>
        <v>0.19285589092237662</v>
      </c>
      <c r="I105" s="13">
        <f t="shared" si="56"/>
        <v>4.5103746835095791E-2</v>
      </c>
      <c r="J105" s="13">
        <f t="shared" si="57"/>
        <v>0.17660090428050509</v>
      </c>
      <c r="K105" s="13">
        <f t="shared" si="58"/>
        <v>0.22668875291214982</v>
      </c>
      <c r="L105" s="19">
        <f t="shared" si="59"/>
        <v>0.11910283747329951</v>
      </c>
      <c r="M105" s="13"/>
    </row>
    <row r="106" spans="1:21" x14ac:dyDescent="0.2">
      <c r="A106" s="1" t="s">
        <v>35</v>
      </c>
      <c r="C106" s="13">
        <f t="shared" si="50"/>
        <v>0.1102294283490244</v>
      </c>
      <c r="D106" s="13">
        <f t="shared" si="51"/>
        <v>4.497838949952722E-3</v>
      </c>
      <c r="E106" s="13">
        <f t="shared" si="52"/>
        <v>0.26369103763588309</v>
      </c>
      <c r="F106" s="13">
        <f t="shared" si="53"/>
        <v>6.0976806956082874E-3</v>
      </c>
      <c r="G106" s="13">
        <f t="shared" si="54"/>
        <v>4.7880305519223211E-2</v>
      </c>
      <c r="H106" s="13">
        <f t="shared" si="55"/>
        <v>0.19113232649675319</v>
      </c>
      <c r="I106" s="13">
        <f t="shared" si="56"/>
        <v>4.4041175838166677E-2</v>
      </c>
      <c r="J106" s="13">
        <f t="shared" si="57"/>
        <v>0.16883616235696616</v>
      </c>
      <c r="K106" s="13">
        <f t="shared" si="58"/>
        <v>0.23123764157168189</v>
      </c>
      <c r="L106" s="19">
        <f t="shared" si="59"/>
        <v>0.11862706637925108</v>
      </c>
      <c r="M106" s="13"/>
    </row>
    <row r="107" spans="1:21" x14ac:dyDescent="0.2">
      <c r="A107" s="1" t="s">
        <v>56</v>
      </c>
      <c r="C107" s="13">
        <f t="shared" si="50"/>
        <v>0.10345838312532211</v>
      </c>
      <c r="D107" s="13">
        <f t="shared" si="51"/>
        <v>3.7177107495989401E-3</v>
      </c>
      <c r="E107" s="13">
        <f t="shared" si="52"/>
        <v>0.26990934808211353</v>
      </c>
      <c r="F107" s="13">
        <f t="shared" si="53"/>
        <v>6.4312487813289456E-3</v>
      </c>
      <c r="G107" s="13">
        <f t="shared" si="54"/>
        <v>4.6907296712934754E-2</v>
      </c>
      <c r="H107" s="13">
        <f t="shared" si="55"/>
        <v>0.19323249162550343</v>
      </c>
      <c r="I107" s="13">
        <f t="shared" si="56"/>
        <v>4.2103281751487871E-2</v>
      </c>
      <c r="J107" s="13">
        <f t="shared" si="57"/>
        <v>0.16331027643490303</v>
      </c>
      <c r="K107" s="13">
        <f t="shared" si="58"/>
        <v>0.23111855880628182</v>
      </c>
      <c r="L107" s="19">
        <f t="shared" si="59"/>
        <v>0.11779873289660829</v>
      </c>
      <c r="M107" s="13"/>
    </row>
    <row r="108" spans="1:21" x14ac:dyDescent="0.2">
      <c r="A108" s="1" t="s">
        <v>57</v>
      </c>
      <c r="C108" s="13">
        <f t="shared" si="50"/>
        <v>9.8403605822069237E-2</v>
      </c>
      <c r="D108" s="13">
        <f t="shared" si="51"/>
        <v>3.2736033302727132E-3</v>
      </c>
      <c r="E108" s="13">
        <f t="shared" si="52"/>
        <v>0.27388446408538214</v>
      </c>
      <c r="F108" s="13">
        <f t="shared" si="53"/>
        <v>6.8581591503371437E-3</v>
      </c>
      <c r="G108" s="13">
        <f t="shared" si="54"/>
        <v>4.6148314484872867E-2</v>
      </c>
      <c r="H108" s="13">
        <f t="shared" si="55"/>
        <v>0.19556686228600551</v>
      </c>
      <c r="I108" s="13">
        <f t="shared" si="56"/>
        <v>4.0669701921997606E-2</v>
      </c>
      <c r="J108" s="13">
        <f t="shared" si="57"/>
        <v>0.15351174736050588</v>
      </c>
      <c r="K108" s="13">
        <f t="shared" si="58"/>
        <v>0.23552194868866483</v>
      </c>
      <c r="L108" s="19">
        <f t="shared" si="59"/>
        <v>0.11709315634778979</v>
      </c>
      <c r="M108" s="13"/>
    </row>
    <row r="109" spans="1:21" x14ac:dyDescent="0.2">
      <c r="A109" s="1" t="s">
        <v>58</v>
      </c>
      <c r="C109" s="13">
        <f t="shared" si="50"/>
        <v>9.5375922138551533E-2</v>
      </c>
      <c r="D109" s="13">
        <f t="shared" si="51"/>
        <v>3.2795624229773703E-3</v>
      </c>
      <c r="E109" s="13">
        <f t="shared" si="52"/>
        <v>0.26733822782142552</v>
      </c>
      <c r="F109" s="13">
        <f t="shared" si="53"/>
        <v>7.0894542121654816E-3</v>
      </c>
      <c r="G109" s="13">
        <f t="shared" si="54"/>
        <v>4.5388569033104946E-2</v>
      </c>
      <c r="H109" s="13">
        <f t="shared" si="55"/>
        <v>0.1992764527918473</v>
      </c>
      <c r="I109" s="13">
        <f t="shared" si="56"/>
        <v>3.9883029490183575E-2</v>
      </c>
      <c r="J109" s="13">
        <f t="shared" si="57"/>
        <v>0.14570572993212527</v>
      </c>
      <c r="K109" s="13">
        <f t="shared" si="58"/>
        <v>0.2436475172614378</v>
      </c>
      <c r="L109" s="19">
        <f t="shared" si="59"/>
        <v>0.11633160723375763</v>
      </c>
      <c r="M109" s="13"/>
    </row>
    <row r="110" spans="1:21" x14ac:dyDescent="0.2">
      <c r="A110" s="1" t="s">
        <v>36</v>
      </c>
      <c r="C110" s="13">
        <f t="shared" si="50"/>
        <v>8.9362842405910956E-2</v>
      </c>
      <c r="D110" s="13">
        <f t="shared" si="51"/>
        <v>3.5268440108709516E-3</v>
      </c>
      <c r="E110" s="13">
        <f t="shared" si="52"/>
        <v>0.24985328142568103</v>
      </c>
      <c r="F110" s="13">
        <f t="shared" si="53"/>
        <v>6.8670997867414851E-3</v>
      </c>
      <c r="G110" s="13">
        <f t="shared" si="54"/>
        <v>4.4428390653382617E-2</v>
      </c>
      <c r="H110" s="13">
        <f t="shared" si="55"/>
        <v>0.20278088029868654</v>
      </c>
      <c r="I110" s="13">
        <f t="shared" si="56"/>
        <v>4.0943780838317054E-2</v>
      </c>
      <c r="J110" s="13">
        <f t="shared" si="57"/>
        <v>0.14511429680292079</v>
      </c>
      <c r="K110" s="13">
        <f t="shared" si="58"/>
        <v>0.25507154038120583</v>
      </c>
      <c r="L110" s="19">
        <f t="shared" si="59"/>
        <v>0.11532766184485747</v>
      </c>
      <c r="M110" s="13"/>
    </row>
    <row r="111" spans="1:21" x14ac:dyDescent="0.2">
      <c r="A111" s="1" t="s">
        <v>59</v>
      </c>
      <c r="C111" s="13">
        <f t="shared" si="50"/>
        <v>7.8469104523617758E-2</v>
      </c>
      <c r="D111" s="13">
        <f t="shared" si="51"/>
        <v>4.9192646794716998E-3</v>
      </c>
      <c r="E111" s="13">
        <f t="shared" si="52"/>
        <v>0.23688902698742267</v>
      </c>
      <c r="F111" s="13">
        <f t="shared" si="53"/>
        <v>6.2172426984764976E-3</v>
      </c>
      <c r="G111" s="13">
        <f t="shared" si="54"/>
        <v>4.5270089367155222E-2</v>
      </c>
      <c r="H111" s="13">
        <f t="shared" si="55"/>
        <v>0.20332746716591546</v>
      </c>
      <c r="I111" s="13">
        <f t="shared" si="56"/>
        <v>4.4259214331846715E-2</v>
      </c>
      <c r="J111" s="13">
        <f t="shared" si="57"/>
        <v>0.1527517380404638</v>
      </c>
      <c r="K111" s="13">
        <f t="shared" si="58"/>
        <v>0.26420775789867046</v>
      </c>
      <c r="L111" s="19">
        <f t="shared" si="59"/>
        <v>0.11514565618811561</v>
      </c>
      <c r="M111" s="13"/>
    </row>
    <row r="112" spans="1:21" x14ac:dyDescent="0.2">
      <c r="A112" s="1" t="s">
        <v>60</v>
      </c>
      <c r="C112" s="13">
        <f t="shared" si="50"/>
        <v>6.8299551232084518E-2</v>
      </c>
      <c r="D112" s="13">
        <f t="shared" si="51"/>
        <v>5.413585821497105E-3</v>
      </c>
      <c r="E112" s="13">
        <f t="shared" si="52"/>
        <v>0.22926860839964497</v>
      </c>
      <c r="F112" s="13">
        <f t="shared" si="53"/>
        <v>5.8931501142842884E-3</v>
      </c>
      <c r="G112" s="13">
        <f t="shared" si="54"/>
        <v>4.7933552089907072E-2</v>
      </c>
      <c r="H112" s="13">
        <f t="shared" si="55"/>
        <v>0.20713420514911926</v>
      </c>
      <c r="I112" s="13">
        <f t="shared" si="56"/>
        <v>4.7991498399733559E-2</v>
      </c>
      <c r="J112" s="13">
        <f t="shared" si="57"/>
        <v>0.16640092730004555</v>
      </c>
      <c r="K112" s="13">
        <f t="shared" si="58"/>
        <v>0.26949094638732757</v>
      </c>
      <c r="L112" s="19">
        <f t="shared" si="59"/>
        <v>0.11642511387707155</v>
      </c>
      <c r="M112" s="13"/>
    </row>
    <row r="113" spans="1:23" x14ac:dyDescent="0.2">
      <c r="A113" s="1" t="s">
        <v>37</v>
      </c>
      <c r="C113" s="13">
        <f t="shared" si="50"/>
        <v>6.3407830450753919E-2</v>
      </c>
      <c r="D113" s="13">
        <f t="shared" si="51"/>
        <v>5.3685570966453258E-3</v>
      </c>
      <c r="E113" s="13">
        <f t="shared" si="52"/>
        <v>0.21812450882218978</v>
      </c>
      <c r="F113" s="13">
        <f t="shared" si="53"/>
        <v>5.5934664948137031E-3</v>
      </c>
      <c r="G113" s="13">
        <f t="shared" si="54"/>
        <v>4.9581177464266539E-2</v>
      </c>
      <c r="H113" s="13">
        <f t="shared" si="55"/>
        <v>0.21955040269068846</v>
      </c>
      <c r="I113" s="13">
        <f t="shared" si="56"/>
        <v>4.8727250899130048E-2</v>
      </c>
      <c r="J113" s="13">
        <f t="shared" si="57"/>
        <v>0.17699956618632831</v>
      </c>
      <c r="K113" s="13">
        <f t="shared" si="58"/>
        <v>0.27083657953252399</v>
      </c>
      <c r="L113" s="19">
        <f t="shared" si="59"/>
        <v>0.11757659329303778</v>
      </c>
      <c r="M113" s="13"/>
    </row>
    <row r="114" spans="1:23" x14ac:dyDescent="0.2">
      <c r="A114" s="1" t="s">
        <v>61</v>
      </c>
      <c r="C114" s="13">
        <f t="shared" si="50"/>
        <v>6.4428945740160018E-2</v>
      </c>
      <c r="D114" s="13">
        <f t="shared" si="51"/>
        <v>4.6216218078286228E-3</v>
      </c>
      <c r="E114" s="13">
        <f t="shared" si="52"/>
        <v>0.20160726331797024</v>
      </c>
      <c r="F114" s="13">
        <f t="shared" si="53"/>
        <v>5.0164514392584602E-3</v>
      </c>
      <c r="G114" s="13">
        <f t="shared" si="54"/>
        <v>5.2854257691114979E-2</v>
      </c>
      <c r="H114" s="13">
        <f t="shared" si="55"/>
        <v>0.2231618232697509</v>
      </c>
      <c r="I114" s="13">
        <f t="shared" si="56"/>
        <v>4.8868046951369426E-2</v>
      </c>
      <c r="J114" s="13">
        <f t="shared" si="57"/>
        <v>0.18330522076783815</v>
      </c>
      <c r="K114" s="13">
        <f t="shared" si="58"/>
        <v>0.26884858316194343</v>
      </c>
      <c r="L114" s="19">
        <f t="shared" si="59"/>
        <v>0.11696802379413714</v>
      </c>
      <c r="M114" s="13"/>
    </row>
    <row r="115" spans="1:23" x14ac:dyDescent="0.2">
      <c r="A115" s="1" t="s">
        <v>38</v>
      </c>
      <c r="C115" s="13">
        <f t="shared" si="50"/>
        <v>6.465628817394202E-2</v>
      </c>
      <c r="D115" s="13">
        <f t="shared" si="51"/>
        <v>4.3694778705415964E-3</v>
      </c>
      <c r="E115" s="13">
        <f t="shared" si="52"/>
        <v>0.192245671164403</v>
      </c>
      <c r="F115" s="13">
        <f t="shared" si="53"/>
        <v>4.1931251348038415E-3</v>
      </c>
      <c r="G115" s="13">
        <f t="shared" si="54"/>
        <v>5.918690948994406E-2</v>
      </c>
      <c r="H115" s="13">
        <f t="shared" si="55"/>
        <v>0.21170574206363368</v>
      </c>
      <c r="I115" s="13">
        <f t="shared" si="56"/>
        <v>5.0394992332829569E-2</v>
      </c>
      <c r="J115" s="13">
        <f t="shared" si="57"/>
        <v>0.18498291285714971</v>
      </c>
      <c r="K115" s="13">
        <f t="shared" si="58"/>
        <v>0.26923434744223718</v>
      </c>
      <c r="L115" s="19">
        <f t="shared" si="59"/>
        <v>0.11566327405883164</v>
      </c>
      <c r="M115" s="13"/>
    </row>
    <row r="116" spans="1:23" x14ac:dyDescent="0.2">
      <c r="A116" s="1" t="s">
        <v>62</v>
      </c>
      <c r="C116" s="13">
        <f t="shared" si="50"/>
        <v>6.0863825098524518E-2</v>
      </c>
      <c r="D116" s="13">
        <f t="shared" si="51"/>
        <v>4.0581541170843219E-3</v>
      </c>
      <c r="E116" s="13">
        <f t="shared" si="52"/>
        <v>0.19101112635241363</v>
      </c>
      <c r="F116" s="13">
        <f t="shared" si="53"/>
        <v>3.7100756276148617E-3</v>
      </c>
      <c r="G116" s="13">
        <f t="shared" si="54"/>
        <v>6.540527615601667E-2</v>
      </c>
      <c r="H116" s="13">
        <f t="shared" si="55"/>
        <v>0.1991027745264092</v>
      </c>
      <c r="I116" s="13">
        <f t="shared" si="56"/>
        <v>5.462303308655906E-2</v>
      </c>
      <c r="J116" s="13">
        <f t="shared" si="57"/>
        <v>0.18501197691959193</v>
      </c>
      <c r="K116" s="13">
        <f t="shared" si="58"/>
        <v>0.27684080048598608</v>
      </c>
      <c r="L116" s="19">
        <f t="shared" si="59"/>
        <v>0.11562522693002225</v>
      </c>
      <c r="M116" s="13"/>
    </row>
    <row r="117" spans="1:23" x14ac:dyDescent="0.2">
      <c r="A117" s="1" t="s">
        <v>63</v>
      </c>
      <c r="C117" s="13">
        <f t="shared" si="50"/>
        <v>5.5100394475446957E-2</v>
      </c>
      <c r="D117" s="13">
        <f t="shared" si="51"/>
        <v>4.2829487093283148E-3</v>
      </c>
      <c r="E117" s="13">
        <f t="shared" si="52"/>
        <v>0.192012732681797</v>
      </c>
      <c r="F117" s="13">
        <f t="shared" si="53"/>
        <v>4.1647677456783617E-3</v>
      </c>
      <c r="G117" s="13">
        <f t="shared" si="54"/>
        <v>6.9080051940909118E-2</v>
      </c>
      <c r="H117" s="13">
        <f t="shared" si="55"/>
        <v>0.19221826043427012</v>
      </c>
      <c r="I117" s="13">
        <f t="shared" si="56"/>
        <v>5.8873813130510905E-2</v>
      </c>
      <c r="J117" s="13">
        <f t="shared" si="57"/>
        <v>0.18209606578926682</v>
      </c>
      <c r="K117" s="13">
        <f t="shared" si="58"/>
        <v>0.29152527319515531</v>
      </c>
      <c r="L117" s="19">
        <f t="shared" si="59"/>
        <v>0.11659492312248476</v>
      </c>
      <c r="M117" s="13"/>
    </row>
    <row r="118" spans="1:23" x14ac:dyDescent="0.2">
      <c r="A118" s="1" t="s">
        <v>152</v>
      </c>
      <c r="C118" s="13">
        <f t="shared" si="50"/>
        <v>5.0244308914048283E-2</v>
      </c>
      <c r="D118" s="13">
        <f t="shared" si="51"/>
        <v>4.4491407448116194E-3</v>
      </c>
      <c r="E118" s="13">
        <f t="shared" si="52"/>
        <v>0.18974210170880518</v>
      </c>
      <c r="F118" s="13">
        <f t="shared" si="53"/>
        <v>5.0503083934723284E-3</v>
      </c>
      <c r="G118" s="13">
        <f t="shared" si="54"/>
        <v>6.9105629530260421E-2</v>
      </c>
      <c r="H118" s="13">
        <f t="shared" si="55"/>
        <v>0.19206777583031559</v>
      </c>
      <c r="I118" s="13">
        <f t="shared" si="56"/>
        <v>6.1368944573263383E-2</v>
      </c>
      <c r="J118" s="13">
        <f t="shared" si="57"/>
        <v>0.18027143900951517</v>
      </c>
      <c r="K118" s="13">
        <f t="shared" si="58"/>
        <v>0.30589251442442139</v>
      </c>
      <c r="L118" s="19">
        <f t="shared" si="59"/>
        <v>0.1175769070143237</v>
      </c>
      <c r="M118" s="13"/>
    </row>
    <row r="119" spans="1:23" x14ac:dyDescent="0.2">
      <c r="A119" s="1" t="s">
        <v>176</v>
      </c>
      <c r="C119" s="13">
        <f t="shared" si="50"/>
        <v>4.5818342940015327E-2</v>
      </c>
      <c r="D119" s="13">
        <f t="shared" si="51"/>
        <v>4.8964285061807566E-3</v>
      </c>
      <c r="E119" s="13">
        <f t="shared" si="52"/>
        <v>0.18438134404829759</v>
      </c>
      <c r="F119" s="13">
        <f t="shared" si="53"/>
        <v>5.0520300450479748E-3</v>
      </c>
      <c r="G119" s="13">
        <f t="shared" si="54"/>
        <v>6.8057351828534299E-2</v>
      </c>
      <c r="H119" s="13">
        <f t="shared" si="55"/>
        <v>0.19383891044707519</v>
      </c>
      <c r="I119" s="13">
        <f t="shared" si="56"/>
        <v>6.2008492640676038E-2</v>
      </c>
      <c r="J119" s="13">
        <f t="shared" si="57"/>
        <v>0.17922408209116469</v>
      </c>
      <c r="K119" s="13">
        <f t="shared" si="58"/>
        <v>0.31976387214769869</v>
      </c>
      <c r="L119" s="19">
        <f t="shared" si="59"/>
        <v>0.11811565052163228</v>
      </c>
      <c r="M119" s="13"/>
    </row>
    <row r="120" spans="1:23" ht="13.5" thickBot="1" x14ac:dyDescent="0.25">
      <c r="A120" s="1" t="s">
        <v>186</v>
      </c>
      <c r="C120" s="13">
        <f t="shared" si="50"/>
        <v>4.3536117815398026E-2</v>
      </c>
      <c r="D120" s="13">
        <f t="shared" si="51"/>
        <v>5.2039123456763077E-3</v>
      </c>
      <c r="E120" s="13">
        <f t="shared" si="52"/>
        <v>0.18025785936894215</v>
      </c>
      <c r="F120" s="13">
        <f t="shared" si="53"/>
        <v>4.9750258275255716E-3</v>
      </c>
      <c r="G120" s="13">
        <f t="shared" si="54"/>
        <v>6.9080311087274734E-2</v>
      </c>
      <c r="H120" s="13">
        <f t="shared" si="55"/>
        <v>0.19572455772517408</v>
      </c>
      <c r="I120" s="13">
        <f t="shared" ref="I120" si="60">O21/($W21-O21)</f>
        <v>6.1633148104658184E-2</v>
      </c>
      <c r="J120" s="13">
        <f t="shared" ref="J120" si="61">Q21/($W21-Q21)</f>
        <v>0.17846508189312699</v>
      </c>
      <c r="K120" s="13">
        <f t="shared" si="58"/>
        <v>0.32721048075270204</v>
      </c>
      <c r="L120" s="286">
        <f t="shared" si="59"/>
        <v>0.11845405499116422</v>
      </c>
      <c r="M120" s="13"/>
    </row>
    <row r="122" spans="1:23" x14ac:dyDescent="0.2">
      <c r="A122" s="20" t="s">
        <v>32</v>
      </c>
      <c r="B122" s="20"/>
      <c r="C122" s="15">
        <f>AVERAGE(C103:C120)</f>
        <v>7.5446950086167433E-2</v>
      </c>
      <c r="D122" s="15">
        <f t="shared" ref="D122:K122" si="62">AVERAGE(D103:D120)</f>
        <v>4.8388199961838475E-3</v>
      </c>
      <c r="E122" s="15">
        <f t="shared" si="62"/>
        <v>0.22874448022155733</v>
      </c>
      <c r="F122" s="15">
        <f t="shared" si="62"/>
        <v>5.8089479967844953E-3</v>
      </c>
      <c r="G122" s="15">
        <f t="shared" si="62"/>
        <v>5.6233668366875947E-2</v>
      </c>
      <c r="H122" s="15">
        <f t="shared" si="62"/>
        <v>0.1991445616000066</v>
      </c>
      <c r="I122" s="15">
        <f t="shared" si="62"/>
        <v>4.898822876992015E-2</v>
      </c>
      <c r="J122" s="15">
        <f t="shared" si="62"/>
        <v>0.17119319839876576</v>
      </c>
      <c r="K122" s="15">
        <f t="shared" si="62"/>
        <v>0.2647982654180146</v>
      </c>
    </row>
    <row r="123" spans="1:23" x14ac:dyDescent="0.2">
      <c r="A123" s="20" t="s">
        <v>33</v>
      </c>
      <c r="B123" s="20"/>
      <c r="C123" s="15">
        <f>C120-C103</f>
        <v>-3.3491035846324388E-2</v>
      </c>
      <c r="D123" s="15">
        <f t="shared" ref="D123:K123" si="63">D120-D103</f>
        <v>-2.9132282455327256E-3</v>
      </c>
      <c r="E123" s="15">
        <f t="shared" si="63"/>
        <v>-7.7119395164650023E-2</v>
      </c>
      <c r="F123" s="15">
        <f t="shared" si="63"/>
        <v>-2.9601489162130266E-3</v>
      </c>
      <c r="G123" s="15">
        <f t="shared" si="63"/>
        <v>-2.09107685232017E-3</v>
      </c>
      <c r="H123" s="15">
        <f t="shared" si="63"/>
        <v>1.4877987360177286E-2</v>
      </c>
      <c r="I123" s="15">
        <f t="shared" si="63"/>
        <v>1.6574432840774554E-2</v>
      </c>
      <c r="J123" s="15">
        <f t="shared" si="63"/>
        <v>1.9922870060659625E-3</v>
      </c>
      <c r="K123" s="15">
        <f t="shared" si="63"/>
        <v>7.9917535569565129E-2</v>
      </c>
    </row>
    <row r="124" spans="1:23" x14ac:dyDescent="0.2">
      <c r="A124" s="20" t="s">
        <v>34</v>
      </c>
      <c r="B124" s="20"/>
      <c r="C124" s="15">
        <f>STDEV(C103:C120)</f>
        <v>2.1184554644289713E-2</v>
      </c>
      <c r="D124" s="15">
        <f t="shared" ref="D124:K124" si="64">STDEV(D103:D120)</f>
        <v>1.2612771156007624E-3</v>
      </c>
      <c r="E124" s="15">
        <f t="shared" si="64"/>
        <v>3.4737723597092797E-2</v>
      </c>
      <c r="F124" s="15">
        <f t="shared" si="64"/>
        <v>1.1651303270782184E-3</v>
      </c>
      <c r="G124" s="15">
        <f t="shared" si="64"/>
        <v>1.0148847196115073E-2</v>
      </c>
      <c r="H124" s="15">
        <f t="shared" si="64"/>
        <v>1.0668410185627546E-2</v>
      </c>
      <c r="I124" s="15">
        <f t="shared" si="64"/>
        <v>7.5572204943387938E-3</v>
      </c>
      <c r="J124" s="15">
        <f t="shared" si="64"/>
        <v>1.3582815108984621E-2</v>
      </c>
      <c r="K124" s="15">
        <f t="shared" si="64"/>
        <v>3.0733901356526455E-2</v>
      </c>
    </row>
    <row r="126" spans="1:23" ht="13.5" thickBot="1" x14ac:dyDescent="0.25"/>
    <row r="127" spans="1:23" ht="13.5" thickBot="1" x14ac:dyDescent="0.25">
      <c r="A127" s="2" t="s">
        <v>40</v>
      </c>
      <c r="B127" s="306" t="s">
        <v>1</v>
      </c>
      <c r="C127" s="306"/>
      <c r="D127" s="306" t="s">
        <v>2</v>
      </c>
      <c r="E127" s="306"/>
      <c r="F127" s="306" t="s">
        <v>3</v>
      </c>
      <c r="G127" s="306"/>
      <c r="H127" s="306" t="s">
        <v>4</v>
      </c>
      <c r="I127" s="306"/>
      <c r="J127" s="306" t="s">
        <v>5</v>
      </c>
      <c r="K127" s="306"/>
      <c r="L127" s="306" t="s">
        <v>6</v>
      </c>
      <c r="M127" s="306"/>
      <c r="N127" s="306" t="s">
        <v>7</v>
      </c>
      <c r="O127" s="306"/>
      <c r="P127" s="306" t="s">
        <v>8</v>
      </c>
      <c r="Q127" s="306"/>
      <c r="R127" s="306" t="s">
        <v>9</v>
      </c>
      <c r="S127" s="306"/>
      <c r="T127" s="306"/>
      <c r="U127" s="306"/>
      <c r="V127" s="310" t="s">
        <v>11</v>
      </c>
      <c r="W127" s="311"/>
    </row>
    <row r="128" spans="1:23" x14ac:dyDescent="0.2">
      <c r="A128" s="11" t="s">
        <v>41</v>
      </c>
      <c r="B128" s="6" t="s">
        <v>16</v>
      </c>
      <c r="C128" s="6" t="s">
        <v>73</v>
      </c>
      <c r="D128" s="6" t="s">
        <v>16</v>
      </c>
      <c r="E128" s="6" t="str">
        <f>C128</f>
        <v>KZN</v>
      </c>
      <c r="F128" s="6" t="s">
        <v>16</v>
      </c>
      <c r="G128" s="6" t="str">
        <f>E128</f>
        <v>KZN</v>
      </c>
      <c r="H128" s="6" t="s">
        <v>16</v>
      </c>
      <c r="I128" s="6" t="str">
        <f>G128</f>
        <v>KZN</v>
      </c>
      <c r="J128" s="6" t="s">
        <v>16</v>
      </c>
      <c r="K128" s="6" t="str">
        <f>I128</f>
        <v>KZN</v>
      </c>
      <c r="L128" s="6" t="s">
        <v>16</v>
      </c>
      <c r="M128" s="6" t="str">
        <f>K128</f>
        <v>KZN</v>
      </c>
      <c r="N128" s="6" t="s">
        <v>16</v>
      </c>
      <c r="O128" s="6" t="str">
        <f>M128</f>
        <v>KZN</v>
      </c>
      <c r="P128" s="6" t="s">
        <v>16</v>
      </c>
      <c r="Q128" s="6" t="str">
        <f>O128</f>
        <v>KZN</v>
      </c>
      <c r="R128" s="6" t="s">
        <v>16</v>
      </c>
      <c r="S128" s="6" t="str">
        <f>Q128</f>
        <v>KZN</v>
      </c>
      <c r="T128" s="6"/>
      <c r="U128" s="6"/>
      <c r="V128" s="94" t="s">
        <v>16</v>
      </c>
      <c r="W128" s="113" t="s">
        <v>17</v>
      </c>
    </row>
    <row r="129" spans="1:23" x14ac:dyDescent="0.2">
      <c r="A129" s="1" t="str">
        <f t="shared" ref="A129:A146" si="65">A103</f>
        <v>1996</v>
      </c>
      <c r="B129" s="7">
        <v>17560327.279132519</v>
      </c>
      <c r="C129" s="7">
        <v>4241073.5217329441</v>
      </c>
      <c r="D129" s="7">
        <v>18976218.340329085</v>
      </c>
      <c r="E129" s="7">
        <v>1089021.0269461125</v>
      </c>
      <c r="F129" s="7">
        <v>58115899.996032797</v>
      </c>
      <c r="G129" s="7">
        <v>13391435.75662164</v>
      </c>
      <c r="H129" s="7">
        <v>12065889.608386679</v>
      </c>
      <c r="I129" s="7">
        <v>2009988.624801768</v>
      </c>
      <c r="J129" s="7">
        <v>8399069.6271733996</v>
      </c>
      <c r="K129" s="7">
        <v>1469885.3990470802</v>
      </c>
      <c r="L129" s="7">
        <v>43493838.729583159</v>
      </c>
      <c r="M129" s="7">
        <v>7054474.0662212474</v>
      </c>
      <c r="N129" s="7">
        <v>30182080.865338504</v>
      </c>
      <c r="O129" s="7">
        <v>7199457.2041898118</v>
      </c>
      <c r="P129" s="7">
        <v>57814506.840013951</v>
      </c>
      <c r="Q129" s="7">
        <v>8006020.1685267501</v>
      </c>
      <c r="R129" s="7">
        <v>25480060.026335001</v>
      </c>
      <c r="S129" s="7">
        <v>3655821.7687233593</v>
      </c>
      <c r="T129" s="7"/>
      <c r="U129" s="7"/>
      <c r="V129" s="96">
        <f>B129+D129+F129+H129+J129+L129+N129+P129+R129+T129</f>
        <v>272087891.31232512</v>
      </c>
      <c r="W129" s="97">
        <f>C129+E129+G129+I129+K129+M129+O129+Q129+S129+U129</f>
        <v>48117177.536810718</v>
      </c>
    </row>
    <row r="130" spans="1:23" x14ac:dyDescent="0.2">
      <c r="A130" s="1" t="str">
        <f t="shared" si="65"/>
        <v>1997</v>
      </c>
      <c r="B130" s="7">
        <v>18528279.987999287</v>
      </c>
      <c r="C130" s="7">
        <v>4608631.0424023597</v>
      </c>
      <c r="D130" s="7">
        <v>18635465.964544088</v>
      </c>
      <c r="E130" s="7">
        <v>1124933.5889259363</v>
      </c>
      <c r="F130" s="7">
        <v>65421119.200892441</v>
      </c>
      <c r="G130" s="7">
        <v>15090306.318702564</v>
      </c>
      <c r="H130" s="7">
        <v>12769358.914204491</v>
      </c>
      <c r="I130" s="7">
        <v>2119924.5557472459</v>
      </c>
      <c r="J130" s="7">
        <v>10003010.5914436</v>
      </c>
      <c r="K130" s="7">
        <v>1788140.04592579</v>
      </c>
      <c r="L130" s="7">
        <v>46300798.504550301</v>
      </c>
      <c r="M130" s="7">
        <v>7515846.7890989231</v>
      </c>
      <c r="N130" s="7">
        <v>34515715.682445876</v>
      </c>
      <c r="O130" s="7">
        <v>8089657.5212507499</v>
      </c>
      <c r="P130" s="7">
        <v>67927541.145235002</v>
      </c>
      <c r="Q130" s="7">
        <v>9318756.5027216747</v>
      </c>
      <c r="R130" s="7">
        <v>28182008.489207089</v>
      </c>
      <c r="S130" s="7">
        <v>3853632.43924734</v>
      </c>
      <c r="T130" s="7"/>
      <c r="U130" s="7"/>
      <c r="V130" s="96">
        <f t="shared" ref="V130:V146" si="66">B130+D130+F130+H130+J130+L130+N130+P130+R130+T130</f>
        <v>302283298.48052222</v>
      </c>
      <c r="W130" s="97">
        <f t="shared" ref="W130:W146" si="67">C130+E130+G130+I130+K130+M130+O130+Q130+S130+U130</f>
        <v>53509828.80402258</v>
      </c>
    </row>
    <row r="131" spans="1:23" x14ac:dyDescent="0.2">
      <c r="A131" s="1" t="str">
        <f t="shared" si="65"/>
        <v>1998</v>
      </c>
      <c r="B131" s="7">
        <v>17916443.830195971</v>
      </c>
      <c r="C131" s="7">
        <v>4919583.6157511352</v>
      </c>
      <c r="D131" s="7">
        <v>22398461.294924431</v>
      </c>
      <c r="E131" s="7">
        <v>1348243.3547646445</v>
      </c>
      <c r="F131" s="7">
        <v>63378597.572437614</v>
      </c>
      <c r="G131" s="7">
        <v>14622988.936914846</v>
      </c>
      <c r="H131" s="7">
        <v>13241810.629269922</v>
      </c>
      <c r="I131" s="7">
        <v>2247101.3895208403</v>
      </c>
      <c r="J131" s="7">
        <v>10023103.931776499</v>
      </c>
      <c r="K131" s="7">
        <v>1685025.8165775302</v>
      </c>
      <c r="L131" s="7">
        <v>47594050.523999907</v>
      </c>
      <c r="M131" s="7">
        <v>7671356.0927426722</v>
      </c>
      <c r="N131" s="7">
        <v>38510153.983710602</v>
      </c>
      <c r="O131" s="7">
        <v>8798990.970713567</v>
      </c>
      <c r="P131" s="7">
        <v>73014485.418153167</v>
      </c>
      <c r="Q131" s="7">
        <v>10133232.474763811</v>
      </c>
      <c r="R131" s="7">
        <v>31996569.716940001</v>
      </c>
      <c r="S131" s="7">
        <v>4542234.0561646223</v>
      </c>
      <c r="T131" s="7"/>
      <c r="U131" s="7"/>
      <c r="V131" s="96">
        <f t="shared" si="66"/>
        <v>318073676.90140808</v>
      </c>
      <c r="W131" s="97">
        <f t="shared" si="67"/>
        <v>55968756.707913667</v>
      </c>
    </row>
    <row r="132" spans="1:23" x14ac:dyDescent="0.2">
      <c r="A132" s="1" t="str">
        <f t="shared" si="65"/>
        <v>1999</v>
      </c>
      <c r="B132" s="7">
        <v>18182215.915460795</v>
      </c>
      <c r="C132" s="7">
        <v>4450473.8827165458</v>
      </c>
      <c r="D132" s="7">
        <v>26172150.666659545</v>
      </c>
      <c r="E132" s="7">
        <v>1347546.0965448683</v>
      </c>
      <c r="F132" s="7">
        <v>66143628.707974151</v>
      </c>
      <c r="G132" s="7">
        <v>15361128.547497261</v>
      </c>
      <c r="H132" s="7">
        <v>12924921.57239056</v>
      </c>
      <c r="I132" s="7">
        <v>2210939.3005265729</v>
      </c>
      <c r="J132" s="7">
        <v>10233415.202857301</v>
      </c>
      <c r="K132" s="7">
        <v>1646599.0995976201</v>
      </c>
      <c r="L132" s="7">
        <v>51786998.403407447</v>
      </c>
      <c r="M132" s="7">
        <v>8276065.4526584111</v>
      </c>
      <c r="N132" s="7">
        <v>44169666.342739686</v>
      </c>
      <c r="O132" s="7">
        <v>9981529.5473910403</v>
      </c>
      <c r="P132" s="7">
        <v>85901665.641901582</v>
      </c>
      <c r="Q132" s="7">
        <v>12029183.653938945</v>
      </c>
      <c r="R132" s="7">
        <v>36163490.733855903</v>
      </c>
      <c r="S132" s="7">
        <v>5035813.0648263693</v>
      </c>
      <c r="T132" s="7"/>
      <c r="U132" s="7"/>
      <c r="V132" s="96">
        <f t="shared" si="66"/>
        <v>351678153.18724698</v>
      </c>
      <c r="W132" s="97">
        <f t="shared" si="67"/>
        <v>60339278.645697638</v>
      </c>
    </row>
    <row r="133" spans="1:23" x14ac:dyDescent="0.2">
      <c r="A133" s="1" t="str">
        <f t="shared" si="65"/>
        <v>2000</v>
      </c>
      <c r="B133" s="7">
        <v>18893764.007708989</v>
      </c>
      <c r="C133" s="7">
        <v>4828667.1090768045</v>
      </c>
      <c r="D133" s="7">
        <v>35200912.831353039</v>
      </c>
      <c r="E133" s="7">
        <v>1747000.637918632</v>
      </c>
      <c r="F133" s="7">
        <v>81758666.644037649</v>
      </c>
      <c r="G133" s="7">
        <v>19061413.089823179</v>
      </c>
      <c r="H133" s="7">
        <v>14070592.36064326</v>
      </c>
      <c r="I133" s="7">
        <v>2420694.6270194594</v>
      </c>
      <c r="J133" s="7">
        <v>10938034.9190979</v>
      </c>
      <c r="K133" s="7">
        <v>1733041.3538765903</v>
      </c>
      <c r="L133" s="7">
        <v>64901635.358436599</v>
      </c>
      <c r="M133" s="7">
        <v>10358730.84638253</v>
      </c>
      <c r="N133" s="7">
        <v>53238011.500092998</v>
      </c>
      <c r="O133" s="7">
        <v>11792958.904586721</v>
      </c>
      <c r="P133" s="7">
        <v>94650767.369816482</v>
      </c>
      <c r="Q133" s="7">
        <v>13052779.707050426</v>
      </c>
      <c r="R133" s="7">
        <v>42069036.234312892</v>
      </c>
      <c r="S133" s="7">
        <v>5894438.296377711</v>
      </c>
      <c r="T133" s="7"/>
      <c r="U133" s="7"/>
      <c r="V133" s="96">
        <f t="shared" si="66"/>
        <v>415721421.22549981</v>
      </c>
      <c r="W133" s="97">
        <f t="shared" si="67"/>
        <v>70889724.572112054</v>
      </c>
    </row>
    <row r="134" spans="1:23" x14ac:dyDescent="0.2">
      <c r="A134" s="1" t="str">
        <f t="shared" si="65"/>
        <v>2001</v>
      </c>
      <c r="B134" s="7">
        <v>23630215.625865038</v>
      </c>
      <c r="C134" s="7">
        <v>6135700.1284616739</v>
      </c>
      <c r="D134" s="7">
        <v>46053956.113113582</v>
      </c>
      <c r="E134" s="7">
        <v>2118272.6919268719</v>
      </c>
      <c r="F134" s="7">
        <v>94514156.093868107</v>
      </c>
      <c r="G134" s="7">
        <v>21531698.622572843</v>
      </c>
      <c r="H134" s="7">
        <v>14256010.234179182</v>
      </c>
      <c r="I134" s="7">
        <v>2535916.7699880777</v>
      </c>
      <c r="J134" s="7">
        <v>12158879.5092091</v>
      </c>
      <c r="K134" s="7">
        <v>2457549.7758901496</v>
      </c>
      <c r="L134" s="7">
        <v>72340832.963283032</v>
      </c>
      <c r="M134" s="7">
        <v>12214376.041265303</v>
      </c>
      <c r="N134" s="7">
        <v>59966349.332803279</v>
      </c>
      <c r="O134" s="7">
        <v>13297397.19108402</v>
      </c>
      <c r="P134" s="7">
        <v>106208487.23514694</v>
      </c>
      <c r="Q134" s="7">
        <v>14786837.485778181</v>
      </c>
      <c r="R134" s="7">
        <v>46559838.192917913</v>
      </c>
      <c r="S134" s="7">
        <v>6572349.4009072483</v>
      </c>
      <c r="T134" s="7"/>
      <c r="U134" s="7"/>
      <c r="V134" s="96">
        <f t="shared" si="66"/>
        <v>475688725.30038619</v>
      </c>
      <c r="W134" s="97">
        <f t="shared" si="67"/>
        <v>81650098.107874364</v>
      </c>
    </row>
    <row r="135" spans="1:23" x14ac:dyDescent="0.2">
      <c r="A135" s="1" t="str">
        <f t="shared" si="65"/>
        <v>2002</v>
      </c>
      <c r="B135" s="7">
        <v>29537887.410453726</v>
      </c>
      <c r="C135" s="7">
        <v>6729908.7395143071</v>
      </c>
      <c r="D135" s="7">
        <v>58471605.527461857</v>
      </c>
      <c r="E135" s="7">
        <v>2237456.6684971564</v>
      </c>
      <c r="F135" s="7">
        <v>115012146.33631596</v>
      </c>
      <c r="G135" s="7">
        <v>26277299.190776963</v>
      </c>
      <c r="H135" s="7">
        <v>16211874.542157987</v>
      </c>
      <c r="I135" s="7">
        <v>3124880.30448025</v>
      </c>
      <c r="J135" s="7">
        <v>12795600</v>
      </c>
      <c r="K135" s="7">
        <v>1908855.5035371</v>
      </c>
      <c r="L135" s="7">
        <v>86306000</v>
      </c>
      <c r="M135" s="7">
        <v>14602395.044284185</v>
      </c>
      <c r="N135" s="7">
        <v>69629955</v>
      </c>
      <c r="O135" s="7">
        <v>16090216.741660729</v>
      </c>
      <c r="P135" s="7">
        <v>136695820.50503677</v>
      </c>
      <c r="Q135" s="7">
        <v>18865665.512089316</v>
      </c>
      <c r="R135" s="7">
        <v>54884301</v>
      </c>
      <c r="S135" s="7">
        <v>8164054.4734904617</v>
      </c>
      <c r="T135" s="7"/>
      <c r="U135" s="7"/>
      <c r="V135" s="96">
        <f t="shared" si="66"/>
        <v>579545190.32142639</v>
      </c>
      <c r="W135" s="97">
        <f t="shared" si="67"/>
        <v>98000732.178330466</v>
      </c>
    </row>
    <row r="136" spans="1:23" x14ac:dyDescent="0.2">
      <c r="A136" s="1" t="str">
        <f t="shared" si="65"/>
        <v>2003</v>
      </c>
      <c r="B136" s="7">
        <v>27036527.615941368</v>
      </c>
      <c r="C136" s="7">
        <v>6331322.1904350575</v>
      </c>
      <c r="D136" s="7">
        <v>51170213.325230494</v>
      </c>
      <c r="E136" s="7">
        <v>2084821.8005272546</v>
      </c>
      <c r="F136" s="7">
        <v>124172698.17712712</v>
      </c>
      <c r="G136" s="7">
        <v>28081511.145766489</v>
      </c>
      <c r="H136" s="7">
        <v>14328763.097947501</v>
      </c>
      <c r="I136" s="7">
        <v>2365415.7276714575</v>
      </c>
      <c r="J136" s="7">
        <v>14069000</v>
      </c>
      <c r="K136" s="7">
        <v>2066486.9032904697</v>
      </c>
      <c r="L136" s="7">
        <v>95778999</v>
      </c>
      <c r="M136" s="7">
        <v>16205605.162374904</v>
      </c>
      <c r="N136" s="7">
        <v>84919920</v>
      </c>
      <c r="O136" s="7">
        <v>19088061.582468458</v>
      </c>
      <c r="P136" s="7">
        <v>153059578.98127234</v>
      </c>
      <c r="Q136" s="7">
        <v>21799665.279176008</v>
      </c>
      <c r="R136" s="7">
        <v>59213399.999999911</v>
      </c>
      <c r="S136" s="7">
        <v>8796175.47373458</v>
      </c>
      <c r="T136" s="7"/>
      <c r="U136" s="7"/>
      <c r="V136" s="96">
        <f t="shared" si="66"/>
        <v>623749100.19751871</v>
      </c>
      <c r="W136" s="97">
        <f t="shared" si="67"/>
        <v>106819065.2654447</v>
      </c>
    </row>
    <row r="137" spans="1:23" x14ac:dyDescent="0.2">
      <c r="A137" s="1" t="str">
        <f t="shared" si="65"/>
        <v>2004</v>
      </c>
      <c r="B137" s="7">
        <v>27769949.479119748</v>
      </c>
      <c r="C137" s="7">
        <v>6749853.444784157</v>
      </c>
      <c r="D137" s="7">
        <v>53688692.167440079</v>
      </c>
      <c r="E137" s="7">
        <v>2133784.4463448161</v>
      </c>
      <c r="F137" s="7">
        <v>135220815.5805251</v>
      </c>
      <c r="G137" s="7">
        <v>30301177.65978105</v>
      </c>
      <c r="H137" s="7">
        <v>16010051.862</v>
      </c>
      <c r="I137" s="7">
        <v>2676648.7314343173</v>
      </c>
      <c r="J137" s="7">
        <v>18035400</v>
      </c>
      <c r="K137" s="7">
        <v>3040854.7027163301</v>
      </c>
      <c r="L137" s="7">
        <v>107502000.99999997</v>
      </c>
      <c r="M137" s="7">
        <v>17867512.422685768</v>
      </c>
      <c r="N137" s="7">
        <v>97155179.999999791</v>
      </c>
      <c r="O137" s="7">
        <v>21399393.235625502</v>
      </c>
      <c r="P137" s="7">
        <v>169598476.64868855</v>
      </c>
      <c r="Q137" s="7">
        <v>24431499.229904965</v>
      </c>
      <c r="R137" s="7">
        <v>63065000.00000003</v>
      </c>
      <c r="S137" s="7">
        <v>9354610.1450421512</v>
      </c>
      <c r="T137" s="7"/>
      <c r="U137" s="7"/>
      <c r="V137" s="96">
        <f t="shared" si="66"/>
        <v>688045566.73777318</v>
      </c>
      <c r="W137" s="97">
        <f t="shared" si="67"/>
        <v>117955334.01831906</v>
      </c>
    </row>
    <row r="138" spans="1:23" x14ac:dyDescent="0.2">
      <c r="A138" s="1" t="str">
        <f t="shared" si="65"/>
        <v>2005</v>
      </c>
      <c r="B138" s="7">
        <v>26950000</v>
      </c>
      <c r="C138" s="7">
        <v>6777822.5952189397</v>
      </c>
      <c r="D138" s="7">
        <v>65358004.071291655</v>
      </c>
      <c r="E138" s="7">
        <v>2548726.7069923091</v>
      </c>
      <c r="F138" s="7">
        <v>145271138</v>
      </c>
      <c r="G138" s="7">
        <v>32709087.531693295</v>
      </c>
      <c r="H138" s="7">
        <v>15966182.719000001</v>
      </c>
      <c r="I138" s="7">
        <v>2715596.6432818696</v>
      </c>
      <c r="J138" s="7">
        <v>22496000.000000097</v>
      </c>
      <c r="K138" s="7">
        <v>3368362.8159574503</v>
      </c>
      <c r="L138" s="7">
        <v>115636520.99981582</v>
      </c>
      <c r="M138" s="7">
        <v>19831780.47967492</v>
      </c>
      <c r="N138" s="7">
        <v>108419483.99999988</v>
      </c>
      <c r="O138" s="7">
        <v>24159194.659379654</v>
      </c>
      <c r="P138" s="7">
        <v>191949302.2609964</v>
      </c>
      <c r="Q138" s="7">
        <v>28134032.195763264</v>
      </c>
      <c r="R138" s="7">
        <v>68906599.999999791</v>
      </c>
      <c r="S138" s="7">
        <v>10378127.340372197</v>
      </c>
      <c r="T138" s="7"/>
      <c r="U138" s="7"/>
      <c r="V138" s="96">
        <f t="shared" si="66"/>
        <v>760953232.05110359</v>
      </c>
      <c r="W138" s="97">
        <f t="shared" si="67"/>
        <v>130622730.9683339</v>
      </c>
    </row>
    <row r="139" spans="1:23" x14ac:dyDescent="0.2">
      <c r="A139" s="1" t="str">
        <f t="shared" si="65"/>
        <v>2006</v>
      </c>
      <c r="B139" s="7">
        <v>29992800</v>
      </c>
      <c r="C139" s="7">
        <v>7196200.5218358878</v>
      </c>
      <c r="D139" s="7">
        <v>83308375.551026881</v>
      </c>
      <c r="E139" s="7">
        <v>3332812.8928958979</v>
      </c>
      <c r="F139" s="7">
        <v>135302021.45796004</v>
      </c>
      <c r="G139" s="7">
        <v>30481337.22927209</v>
      </c>
      <c r="H139" s="7">
        <v>17005308.280949831</v>
      </c>
      <c r="I139" s="7">
        <v>2918146.7877560598</v>
      </c>
      <c r="J139" s="7">
        <v>25517199.655820496</v>
      </c>
      <c r="K139" s="7">
        <v>4082591.4268020303</v>
      </c>
      <c r="L139" s="7">
        <v>127406342.37397447</v>
      </c>
      <c r="M139" s="7">
        <v>23874180.907645501</v>
      </c>
      <c r="N139" s="7">
        <v>139920391.00000048</v>
      </c>
      <c r="O139" s="7">
        <v>28743726.63277214</v>
      </c>
      <c r="P139" s="7">
        <v>217310670.36880404</v>
      </c>
      <c r="Q139" s="7">
        <v>31453397.066393889</v>
      </c>
      <c r="R139" s="7">
        <v>78276001.000000179</v>
      </c>
      <c r="S139" s="7">
        <v>11765267.288766161</v>
      </c>
      <c r="T139" s="7"/>
      <c r="U139" s="7"/>
      <c r="V139" s="96">
        <f t="shared" si="66"/>
        <v>854039109.68853641</v>
      </c>
      <c r="W139" s="97">
        <f t="shared" si="67"/>
        <v>143847660.75413966</v>
      </c>
    </row>
    <row r="140" spans="1:23" x14ac:dyDescent="0.2">
      <c r="A140" s="1" t="str">
        <f t="shared" si="65"/>
        <v>2007</v>
      </c>
      <c r="B140" s="7">
        <v>41053180.000000037</v>
      </c>
      <c r="C140" s="7">
        <v>9797733.1589619629</v>
      </c>
      <c r="D140" s="7">
        <v>99450890.457227588</v>
      </c>
      <c r="E140" s="7">
        <v>4026766.7697808901</v>
      </c>
      <c r="F140" s="7">
        <v>148664624.50000006</v>
      </c>
      <c r="G140" s="7">
        <v>33546554.299001582</v>
      </c>
      <c r="H140" s="7">
        <v>17818060.858713798</v>
      </c>
      <c r="I140" s="7">
        <v>3112901.4687361773</v>
      </c>
      <c r="J140" s="7">
        <v>33401700</v>
      </c>
      <c r="K140" s="7">
        <v>5111775.2864380805</v>
      </c>
      <c r="L140" s="7">
        <v>145157465.47547692</v>
      </c>
      <c r="M140" s="7">
        <v>29123500.589655902</v>
      </c>
      <c r="N140" s="7">
        <v>149775880.00000021</v>
      </c>
      <c r="O140" s="7">
        <v>31324081.60183274</v>
      </c>
      <c r="P140" s="7">
        <v>266197419.65414095</v>
      </c>
      <c r="Q140" s="7">
        <v>37486444.986768752</v>
      </c>
      <c r="R140" s="7">
        <v>85462599.999999464</v>
      </c>
      <c r="S140" s="7">
        <v>12760357.963644572</v>
      </c>
      <c r="T140" s="7"/>
      <c r="U140" s="7"/>
      <c r="V140" s="96">
        <f t="shared" si="66"/>
        <v>986981820.94555902</v>
      </c>
      <c r="W140" s="97">
        <f t="shared" si="67"/>
        <v>166290116.12482065</v>
      </c>
    </row>
    <row r="141" spans="1:23" x14ac:dyDescent="0.2">
      <c r="A141" s="1" t="str">
        <f t="shared" si="65"/>
        <v>2008</v>
      </c>
      <c r="B141" s="7">
        <v>51083000</v>
      </c>
      <c r="C141" s="7">
        <v>12513319.389502984</v>
      </c>
      <c r="D141" s="7">
        <v>127967967.32279204</v>
      </c>
      <c r="E141" s="7">
        <v>5299646.1570968311</v>
      </c>
      <c r="F141" s="7">
        <v>164510697.00383511</v>
      </c>
      <c r="G141" s="7">
        <v>37149554.073021218</v>
      </c>
      <c r="H141" s="7">
        <v>20156238.059542101</v>
      </c>
      <c r="I141" s="7">
        <v>3172220.0290634451</v>
      </c>
      <c r="J141" s="7">
        <v>55349000</v>
      </c>
      <c r="K141" s="7">
        <v>9244981.5668061413</v>
      </c>
      <c r="L141" s="7">
        <v>170889426.69521511</v>
      </c>
      <c r="M141" s="7">
        <v>35132396.365397938</v>
      </c>
      <c r="N141" s="7">
        <v>155920754.99999982</v>
      </c>
      <c r="O141" s="7">
        <v>33020519.41153989</v>
      </c>
      <c r="P141" s="7">
        <v>275313497.33559823</v>
      </c>
      <c r="Q141" s="7">
        <v>39937065.874997407</v>
      </c>
      <c r="R141" s="7">
        <v>95263801.000000298</v>
      </c>
      <c r="S141" s="7">
        <v>14586727.190872803</v>
      </c>
      <c r="T141" s="7"/>
      <c r="U141" s="7"/>
      <c r="V141" s="96">
        <f t="shared" si="66"/>
        <v>1116454382.4169827</v>
      </c>
      <c r="W141" s="97">
        <f t="shared" si="67"/>
        <v>190056430.05829865</v>
      </c>
    </row>
    <row r="142" spans="1:23" x14ac:dyDescent="0.2">
      <c r="A142" s="1" t="str">
        <f t="shared" si="65"/>
        <v>2009</v>
      </c>
      <c r="B142" s="7">
        <v>49653400</v>
      </c>
      <c r="C142" s="7">
        <v>12472586.151133973</v>
      </c>
      <c r="D142" s="7">
        <v>125223625.7968286</v>
      </c>
      <c r="E142" s="7">
        <v>4893957.9676775169</v>
      </c>
      <c r="F142" s="7">
        <v>156551606.78471911</v>
      </c>
      <c r="G142" s="7">
        <v>36230899.622605719</v>
      </c>
      <c r="H142" s="7">
        <v>33466677.5303455</v>
      </c>
      <c r="I142" s="7">
        <v>5211523.042278219</v>
      </c>
      <c r="J142" s="7">
        <v>53815200</v>
      </c>
      <c r="K142" s="7">
        <v>10029851.848486971</v>
      </c>
      <c r="L142" s="7">
        <v>183353966.81847501</v>
      </c>
      <c r="M142" s="7">
        <v>33217101.929836892</v>
      </c>
      <c r="N142" s="7">
        <v>154650989.99999949</v>
      </c>
      <c r="O142" s="7">
        <v>32366807.914293565</v>
      </c>
      <c r="P142" s="7">
        <v>307788168.37772894</v>
      </c>
      <c r="Q142" s="7">
        <v>45065568.51543504</v>
      </c>
      <c r="R142" s="7">
        <v>106449599.99999905</v>
      </c>
      <c r="S142" s="7">
        <v>16240983.036244892</v>
      </c>
      <c r="T142" s="7"/>
      <c r="U142" s="7"/>
      <c r="V142" s="96">
        <f t="shared" si="66"/>
        <v>1170953235.3080957</v>
      </c>
      <c r="W142" s="97">
        <f t="shared" si="67"/>
        <v>195729280.02799278</v>
      </c>
    </row>
    <row r="143" spans="1:23" x14ac:dyDescent="0.2">
      <c r="A143" s="1" t="str">
        <f t="shared" si="65"/>
        <v>2010</v>
      </c>
      <c r="B143" s="7">
        <v>46111209.000000015</v>
      </c>
      <c r="C143" s="7">
        <v>11712551.872006273</v>
      </c>
      <c r="D143" s="7">
        <v>143950312.55786818</v>
      </c>
      <c r="E143" s="7">
        <v>5777324.0404596608</v>
      </c>
      <c r="F143" s="7">
        <v>153019649.43283892</v>
      </c>
      <c r="G143" s="7">
        <v>35577032.439820401</v>
      </c>
      <c r="H143" s="7">
        <v>45848120.252634101</v>
      </c>
      <c r="I143" s="7">
        <v>6890758.484716123</v>
      </c>
      <c r="J143" s="7">
        <v>51165700.000000104</v>
      </c>
      <c r="K143" s="7">
        <v>9813963.0169928707</v>
      </c>
      <c r="L143" s="7">
        <v>222537349.99999955</v>
      </c>
      <c r="M143" s="7">
        <v>36875380.090898573</v>
      </c>
      <c r="N143" s="7">
        <v>154835999.0000003</v>
      </c>
      <c r="O143" s="7">
        <v>33117437.771197319</v>
      </c>
      <c r="P143" s="7">
        <v>327227935.26032722</v>
      </c>
      <c r="Q143" s="7">
        <v>45240426.137864977</v>
      </c>
      <c r="R143" s="7">
        <v>115457200.00000018</v>
      </c>
      <c r="S143" s="7">
        <v>17575670.498036608</v>
      </c>
      <c r="T143" s="7"/>
      <c r="U143" s="7"/>
      <c r="V143" s="96">
        <f t="shared" si="66"/>
        <v>1260153475.5036685</v>
      </c>
      <c r="W143" s="97">
        <f t="shared" si="67"/>
        <v>202580544.35199279</v>
      </c>
    </row>
    <row r="144" spans="1:23" x14ac:dyDescent="0.2">
      <c r="A144" s="1" t="str">
        <f t="shared" si="65"/>
        <v>2011</v>
      </c>
      <c r="B144" s="7">
        <v>48600820.000000089</v>
      </c>
      <c r="C144" s="7">
        <v>12055126.209437596</v>
      </c>
      <c r="D144" s="7">
        <v>166411176.30128062</v>
      </c>
      <c r="E144" s="7">
        <v>5992282.4342474528</v>
      </c>
      <c r="F144" s="7">
        <v>144609953.46649593</v>
      </c>
      <c r="G144" s="7">
        <v>34120846.684070796</v>
      </c>
      <c r="H144" s="7">
        <v>60851187.7752131</v>
      </c>
      <c r="I144" s="7">
        <v>10121401.15509994</v>
      </c>
      <c r="J144" s="7">
        <v>55382051.439483702</v>
      </c>
      <c r="K144" s="7">
        <v>11451056.057269508</v>
      </c>
      <c r="L144" s="7">
        <v>243547635.18476081</v>
      </c>
      <c r="M144" s="7">
        <v>42837793.465703353</v>
      </c>
      <c r="N144" s="7">
        <v>176040499.99999961</v>
      </c>
      <c r="O144" s="7">
        <v>38093297.690962024</v>
      </c>
      <c r="P144" s="7">
        <v>346807890.67004287</v>
      </c>
      <c r="Q144" s="7">
        <v>47635982.429414086</v>
      </c>
      <c r="R144" s="7">
        <v>124660671.00000107</v>
      </c>
      <c r="S144" s="7">
        <v>18835811.585956499</v>
      </c>
      <c r="T144" s="7"/>
      <c r="U144" s="7"/>
      <c r="V144" s="96">
        <f t="shared" si="66"/>
        <v>1366911885.8372779</v>
      </c>
      <c r="W144" s="97">
        <f t="shared" si="67"/>
        <v>221143597.71216124</v>
      </c>
    </row>
    <row r="145" spans="1:23" x14ac:dyDescent="0.2">
      <c r="A145" s="1" t="str">
        <f t="shared" si="65"/>
        <v>2012</v>
      </c>
      <c r="B145" s="7">
        <v>48623909.99999997</v>
      </c>
      <c r="C145" s="7">
        <v>11468628.075810058</v>
      </c>
      <c r="D145" s="7">
        <v>162348143.00925702</v>
      </c>
      <c r="E145" s="7">
        <v>6366473.0663021924</v>
      </c>
      <c r="F145" s="7">
        <v>147571348.69992298</v>
      </c>
      <c r="G145" s="7">
        <v>36308482.132891208</v>
      </c>
      <c r="H145" s="7">
        <v>76232225.427227497</v>
      </c>
      <c r="I145" s="7">
        <v>12674665.000654981</v>
      </c>
      <c r="J145" s="7">
        <v>58663503.981858</v>
      </c>
      <c r="K145" s="7">
        <v>10696252.6816337</v>
      </c>
      <c r="L145" s="7">
        <v>263715139.99999958</v>
      </c>
      <c r="M145" s="7">
        <v>45947557.245667666</v>
      </c>
      <c r="N145" s="7">
        <v>204546792.99999958</v>
      </c>
      <c r="O145" s="7">
        <v>45309696.344263047</v>
      </c>
      <c r="P145" s="7">
        <v>369377437.23563188</v>
      </c>
      <c r="Q145" s="7">
        <v>52238426.325506754</v>
      </c>
      <c r="R145" s="7">
        <v>134709561.00000089</v>
      </c>
      <c r="S145" s="7">
        <v>20512159.106335685</v>
      </c>
      <c r="T145" s="7"/>
      <c r="U145" s="7"/>
      <c r="V145" s="96">
        <f t="shared" si="66"/>
        <v>1465788062.3538976</v>
      </c>
      <c r="W145" s="97">
        <f t="shared" si="67"/>
        <v>241522339.9790653</v>
      </c>
    </row>
    <row r="146" spans="1:23" x14ac:dyDescent="0.2">
      <c r="A146" s="1" t="str">
        <f t="shared" si="65"/>
        <v>2013</v>
      </c>
      <c r="B146" s="7">
        <v>50338200</v>
      </c>
      <c r="C146" s="7">
        <v>11821545.6155177</v>
      </c>
      <c r="D146" s="7">
        <v>166521200</v>
      </c>
      <c r="E146" s="7">
        <v>6423976.0861469489</v>
      </c>
      <c r="F146" s="7">
        <v>159208106.26796678</v>
      </c>
      <c r="G146" s="7">
        <v>39316144.918204069</v>
      </c>
      <c r="H146" s="7">
        <v>85035612.238624394</v>
      </c>
      <c r="I146" s="7">
        <v>14018746.311664</v>
      </c>
      <c r="J146" s="7">
        <v>70444607.354411006</v>
      </c>
      <c r="K146" s="7">
        <v>12915133.306548601</v>
      </c>
      <c r="L146" s="7">
        <v>281644164.00000042</v>
      </c>
      <c r="M146" s="7">
        <v>47131138.017384127</v>
      </c>
      <c r="N146" s="7">
        <v>223296988.9999997</v>
      </c>
      <c r="O146" s="7">
        <v>50426280.835903436</v>
      </c>
      <c r="P146" s="7">
        <v>378595658.02841312</v>
      </c>
      <c r="Q146" s="7">
        <v>53165518.659230374</v>
      </c>
      <c r="R146" s="7">
        <v>147229029.99999988</v>
      </c>
      <c r="S146" s="7">
        <v>22402845.544538796</v>
      </c>
      <c r="T146" s="7"/>
      <c r="U146" s="7"/>
      <c r="V146" s="96">
        <f t="shared" si="66"/>
        <v>1562313566.8894153</v>
      </c>
      <c r="W146" s="97">
        <f t="shared" si="67"/>
        <v>257621329.29513803</v>
      </c>
    </row>
    <row r="148" spans="1:23" ht="13.5" thickBot="1" x14ac:dyDescent="0.25"/>
    <row r="149" spans="1:23" ht="51.75" thickBot="1" x14ac:dyDescent="0.25">
      <c r="A149" s="2" t="s">
        <v>42</v>
      </c>
      <c r="C149" s="3" t="s">
        <v>22</v>
      </c>
      <c r="D149" s="3" t="s">
        <v>23</v>
      </c>
      <c r="E149" s="3" t="s">
        <v>3</v>
      </c>
      <c r="F149" s="3" t="s">
        <v>24</v>
      </c>
      <c r="G149" s="3" t="s">
        <v>25</v>
      </c>
      <c r="H149" s="3" t="s">
        <v>26</v>
      </c>
      <c r="I149" s="3" t="s">
        <v>27</v>
      </c>
      <c r="J149" s="3" t="s">
        <v>28</v>
      </c>
      <c r="K149" s="14" t="s">
        <v>29</v>
      </c>
      <c r="L149" s="18" t="s">
        <v>32</v>
      </c>
    </row>
    <row r="150" spans="1:23" x14ac:dyDescent="0.2">
      <c r="A150" s="5" t="str">
        <f t="shared" ref="A150:A167" si="68">A129</f>
        <v>1996</v>
      </c>
      <c r="C150" s="13">
        <f>(C129*1000/C4)/(B129*1000/B4)</f>
        <v>1.718119544443083</v>
      </c>
      <c r="D150" s="13">
        <f>(E129*1000/E4)/(D129*1000/D4)</f>
        <v>2.9290205188042404</v>
      </c>
      <c r="E150" s="13">
        <f>(G129*1000/G4)/(F129*1000/F4)</f>
        <v>1.1029728692329603</v>
      </c>
      <c r="F150" s="13">
        <f>(I129*1000/I4)/(H129*1000/H4)</f>
        <v>0.96398916804688195</v>
      </c>
      <c r="G150" s="13">
        <f>(K129*1000/K4)/(J129*1000/J4)</f>
        <v>0.98751376186969708</v>
      </c>
      <c r="H150" s="13">
        <f>(M129*1000/M4)/(L129*1000/L4)</f>
        <v>0.90179448378772464</v>
      </c>
      <c r="I150" s="13">
        <f>(O129*1000/O4)/(N129*1000/N4)</f>
        <v>1.2037678030388699</v>
      </c>
      <c r="J150" s="13">
        <f>(Q129*1000/Q4)/(P129*1000/P4)</f>
        <v>0.87216491201930957</v>
      </c>
      <c r="K150" s="13">
        <f>(S129*1000/S4)/(R129*1000/R4)</f>
        <v>0.80018076272005534</v>
      </c>
      <c r="L150" s="19">
        <f>AVERAGE(C150:K150)</f>
        <v>1.2755026471069801</v>
      </c>
    </row>
    <row r="151" spans="1:23" x14ac:dyDescent="0.2">
      <c r="A151" s="5" t="str">
        <f t="shared" si="68"/>
        <v>1997</v>
      </c>
      <c r="C151" s="13">
        <f t="shared" ref="C151:C167" si="69">(C130*1000/C5)/(B130*1000/B5)</f>
        <v>1.6187514191583672</v>
      </c>
      <c r="D151" s="13">
        <f t="shared" ref="D151:D166" si="70">(E130*1000/E5)/(D130*1000/D5)</f>
        <v>3.4621128161959205</v>
      </c>
      <c r="E151" s="13">
        <f t="shared" ref="E151:E166" si="71">(G130*1000/G5)/(F130*1000/F5)</f>
        <v>1.092206299751842</v>
      </c>
      <c r="F151" s="13">
        <f t="shared" ref="F151:F167" si="72">(I130*1000/I5)/(H130*1000/H5)</f>
        <v>1.0884470488858564</v>
      </c>
      <c r="G151" s="13">
        <f t="shared" ref="G151:G167" si="73">(K130*1000/K5)/(J130*1000/J5)</f>
        <v>1.0209638093716673</v>
      </c>
      <c r="H151" s="13">
        <f t="shared" ref="H151:H166" si="74">(M130*1000/M5)/(L130*1000/L5)</f>
        <v>0.89429301602445033</v>
      </c>
      <c r="I151" s="13">
        <f t="shared" ref="I151:I166" si="75">(O130*1000/O5)/(N130*1000/N5)</f>
        <v>1.198034062437245</v>
      </c>
      <c r="J151" s="13">
        <f t="shared" ref="J151:J167" si="76">(Q130*1000/Q5)/(P130*1000/P5)</f>
        <v>0.84460632033084571</v>
      </c>
      <c r="K151" s="13">
        <f t="shared" ref="K151:K167" si="77">(S130*1000/S5)/(R130*1000/R5)</f>
        <v>0.8163193283365876</v>
      </c>
      <c r="L151" s="19">
        <f t="shared" ref="L151:L167" si="78">AVERAGE(C151:K151)</f>
        <v>1.3373037911658647</v>
      </c>
    </row>
    <row r="152" spans="1:23" x14ac:dyDescent="0.2">
      <c r="A152" s="5" t="str">
        <f t="shared" si="68"/>
        <v>1998</v>
      </c>
      <c r="C152" s="13">
        <f t="shared" si="69"/>
        <v>1.5724365525145201</v>
      </c>
      <c r="D152" s="13">
        <f t="shared" si="70"/>
        <v>3.1402212139009569</v>
      </c>
      <c r="E152" s="13">
        <f t="shared" si="71"/>
        <v>1.0686225178978936</v>
      </c>
      <c r="F152" s="13">
        <f t="shared" si="72"/>
        <v>1.1836763306195779</v>
      </c>
      <c r="G152" s="13">
        <f t="shared" si="73"/>
        <v>0.99179605847795205</v>
      </c>
      <c r="H152" s="13">
        <f t="shared" si="74"/>
        <v>0.91988962550731568</v>
      </c>
      <c r="I152" s="13">
        <f t="shared" si="75"/>
        <v>1.1657324094735664</v>
      </c>
      <c r="J152" s="13">
        <f t="shared" si="76"/>
        <v>0.86693673343784361</v>
      </c>
      <c r="K152" s="13">
        <f t="shared" si="77"/>
        <v>0.87470346234850604</v>
      </c>
      <c r="L152" s="19">
        <f t="shared" si="78"/>
        <v>1.3093349893531259</v>
      </c>
    </row>
    <row r="153" spans="1:23" x14ac:dyDescent="0.2">
      <c r="A153" s="5" t="str">
        <f t="shared" si="68"/>
        <v>1999</v>
      </c>
      <c r="C153" s="13">
        <f t="shared" si="69"/>
        <v>1.3694961864004567</v>
      </c>
      <c r="D153" s="13">
        <f t="shared" si="70"/>
        <v>3.1602883195949296</v>
      </c>
      <c r="E153" s="13">
        <f t="shared" si="71"/>
        <v>1.0347836412293585</v>
      </c>
      <c r="F153" s="13">
        <f t="shared" si="72"/>
        <v>1.1758630053697483</v>
      </c>
      <c r="G153" s="13">
        <f t="shared" si="73"/>
        <v>0.9508193524095867</v>
      </c>
      <c r="H153" s="13">
        <f t="shared" si="74"/>
        <v>0.94281517364687684</v>
      </c>
      <c r="I153" s="13">
        <f t="shared" si="75"/>
        <v>1.1349700549450412</v>
      </c>
      <c r="J153" s="13">
        <f t="shared" si="76"/>
        <v>0.87174821643538547</v>
      </c>
      <c r="K153" s="13">
        <f t="shared" si="77"/>
        <v>0.83842752049913083</v>
      </c>
      <c r="L153" s="19">
        <f t="shared" si="78"/>
        <v>1.2754679411700571</v>
      </c>
    </row>
    <row r="154" spans="1:23" x14ac:dyDescent="0.2">
      <c r="A154" s="5" t="str">
        <f t="shared" si="68"/>
        <v>2000</v>
      </c>
      <c r="C154" s="13">
        <f t="shared" si="69"/>
        <v>1.5010728576787433</v>
      </c>
      <c r="D154" s="13">
        <f t="shared" si="70"/>
        <v>3.3486936301144494</v>
      </c>
      <c r="E154" s="13">
        <f t="shared" si="71"/>
        <v>0.99978689385621811</v>
      </c>
      <c r="F154" s="13">
        <f t="shared" si="72"/>
        <v>1.0864836348082456</v>
      </c>
      <c r="G154" s="13">
        <f t="shared" si="73"/>
        <v>0.89993654281584601</v>
      </c>
      <c r="H154" s="13">
        <f t="shared" si="74"/>
        <v>0.9459055528587802</v>
      </c>
      <c r="I154" s="13">
        <f t="shared" si="75"/>
        <v>1.1070040962792707</v>
      </c>
      <c r="J154" s="13">
        <f t="shared" si="76"/>
        <v>0.84993727743911229</v>
      </c>
      <c r="K154" s="13">
        <f t="shared" si="77"/>
        <v>0.83748143683637144</v>
      </c>
      <c r="L154" s="19">
        <f t="shared" si="78"/>
        <v>1.2862557691874485</v>
      </c>
    </row>
    <row r="155" spans="1:23" x14ac:dyDescent="0.2">
      <c r="A155" s="5" t="str">
        <f t="shared" si="68"/>
        <v>2001</v>
      </c>
      <c r="C155" s="13">
        <f t="shared" si="69"/>
        <v>1.5996284566270518</v>
      </c>
      <c r="D155" s="13">
        <f t="shared" si="70"/>
        <v>3.4173039079063674</v>
      </c>
      <c r="E155" s="13">
        <f t="shared" si="71"/>
        <v>0.96085978891123158</v>
      </c>
      <c r="F155" s="13">
        <f t="shared" si="72"/>
        <v>1.0277754037888804</v>
      </c>
      <c r="G155" s="13">
        <f t="shared" si="73"/>
        <v>1.1274658574340555</v>
      </c>
      <c r="H155" s="13">
        <f t="shared" si="74"/>
        <v>0.99682724906408215</v>
      </c>
      <c r="I155" s="13">
        <f t="shared" si="75"/>
        <v>1.0883618492180822</v>
      </c>
      <c r="J155" s="13">
        <f t="shared" si="76"/>
        <v>0.88424790270562759</v>
      </c>
      <c r="K155" s="13">
        <f t="shared" si="77"/>
        <v>0.83739296704212518</v>
      </c>
      <c r="L155" s="19">
        <f t="shared" si="78"/>
        <v>1.3266514869663895</v>
      </c>
    </row>
    <row r="156" spans="1:23" x14ac:dyDescent="0.2">
      <c r="A156" s="5" t="str">
        <f t="shared" si="68"/>
        <v>2002</v>
      </c>
      <c r="C156" s="13">
        <f t="shared" si="69"/>
        <v>1.420057704814857</v>
      </c>
      <c r="D156" s="13">
        <f t="shared" si="70"/>
        <v>2.9341333667688763</v>
      </c>
      <c r="E156" s="13">
        <f t="shared" si="71"/>
        <v>0.98523699878926563</v>
      </c>
      <c r="F156" s="13">
        <f t="shared" si="72"/>
        <v>1.0764640959435363</v>
      </c>
      <c r="G156" s="13">
        <f t="shared" si="73"/>
        <v>0.84418176449017435</v>
      </c>
      <c r="H156" s="13">
        <f t="shared" si="74"/>
        <v>0.98373829029915116</v>
      </c>
      <c r="I156" s="13">
        <f t="shared" si="75"/>
        <v>1.1215571900434909</v>
      </c>
      <c r="J156" s="13">
        <f t="shared" si="76"/>
        <v>0.9126481604319393</v>
      </c>
      <c r="K156" s="13">
        <f t="shared" si="77"/>
        <v>0.87708609650061031</v>
      </c>
      <c r="L156" s="19">
        <f t="shared" si="78"/>
        <v>1.2394559631202113</v>
      </c>
    </row>
    <row r="157" spans="1:23" x14ac:dyDescent="0.2">
      <c r="A157" s="5" t="str">
        <f t="shared" si="68"/>
        <v>2003</v>
      </c>
      <c r="C157" s="13">
        <f t="shared" si="69"/>
        <v>1.4812856624234076</v>
      </c>
      <c r="D157" s="13">
        <f t="shared" si="70"/>
        <v>3.0111536632987157</v>
      </c>
      <c r="E157" s="13">
        <f t="shared" si="71"/>
        <v>1.0203662206073634</v>
      </c>
      <c r="F157" s="13">
        <f t="shared" si="72"/>
        <v>0.96468505981342179</v>
      </c>
      <c r="G157" s="13">
        <f t="shared" si="73"/>
        <v>0.87047193025517922</v>
      </c>
      <c r="H157" s="13">
        <f t="shared" si="74"/>
        <v>0.96474651837890268</v>
      </c>
      <c r="I157" s="13">
        <f t="shared" si="75"/>
        <v>1.0849011859162034</v>
      </c>
      <c r="J157" s="13">
        <f t="shared" si="76"/>
        <v>0.95754970867583933</v>
      </c>
      <c r="K157" s="13">
        <f t="shared" si="77"/>
        <v>0.86265769700756034</v>
      </c>
      <c r="L157" s="19">
        <f t="shared" si="78"/>
        <v>1.2464241829307325</v>
      </c>
    </row>
    <row r="158" spans="1:23" x14ac:dyDescent="0.2">
      <c r="A158" s="5" t="str">
        <f t="shared" si="68"/>
        <v>2004</v>
      </c>
      <c r="C158" s="13">
        <f t="shared" si="69"/>
        <v>1.6152800312280065</v>
      </c>
      <c r="D158" s="13">
        <f t="shared" si="70"/>
        <v>2.2047242555405075</v>
      </c>
      <c r="E158" s="13">
        <f t="shared" si="71"/>
        <v>1.0456606338526946</v>
      </c>
      <c r="F158" s="13">
        <f t="shared" si="72"/>
        <v>1.0478340892813196</v>
      </c>
      <c r="G158" s="13">
        <f t="shared" si="73"/>
        <v>1.0468494247992144</v>
      </c>
      <c r="H158" s="13">
        <f t="shared" si="74"/>
        <v>0.9633645909456946</v>
      </c>
      <c r="I158" s="13">
        <f t="shared" si="75"/>
        <v>1.0499127900098471</v>
      </c>
      <c r="J158" s="13">
        <f t="shared" si="76"/>
        <v>0.97202404016540511</v>
      </c>
      <c r="K158" s="13">
        <f t="shared" si="77"/>
        <v>0.8546902159066242</v>
      </c>
      <c r="L158" s="19">
        <f t="shared" si="78"/>
        <v>1.2000377857477014</v>
      </c>
    </row>
    <row r="159" spans="1:23" x14ac:dyDescent="0.2">
      <c r="A159" s="5" t="str">
        <f t="shared" si="68"/>
        <v>2005</v>
      </c>
      <c r="C159" s="13">
        <f t="shared" si="69"/>
        <v>1.7399008446581308</v>
      </c>
      <c r="D159" s="13">
        <f t="shared" si="70"/>
        <v>1.8812827952057185</v>
      </c>
      <c r="E159" s="13">
        <f t="shared" si="71"/>
        <v>1.0590926846507571</v>
      </c>
      <c r="F159" s="13">
        <f t="shared" si="72"/>
        <v>1.1297409517089447</v>
      </c>
      <c r="G159" s="13">
        <f t="shared" si="73"/>
        <v>0.96157784288492421</v>
      </c>
      <c r="H159" s="13">
        <f t="shared" si="74"/>
        <v>1.0109758242732758</v>
      </c>
      <c r="I159" s="13">
        <f t="shared" si="75"/>
        <v>1.0613768186385604</v>
      </c>
      <c r="J159" s="13">
        <f t="shared" si="76"/>
        <v>0.98326644973834276</v>
      </c>
      <c r="K159" s="13">
        <f t="shared" si="77"/>
        <v>0.86257028777192424</v>
      </c>
      <c r="L159" s="19">
        <f t="shared" si="78"/>
        <v>1.1877538332811755</v>
      </c>
    </row>
    <row r="160" spans="1:23" x14ac:dyDescent="0.2">
      <c r="A160" s="5" t="str">
        <f t="shared" si="68"/>
        <v>2006</v>
      </c>
      <c r="C160" s="13">
        <f t="shared" si="69"/>
        <v>1.6336029630486903</v>
      </c>
      <c r="D160" s="13">
        <f t="shared" si="70"/>
        <v>2.0809792023906168</v>
      </c>
      <c r="E160" s="13">
        <f t="shared" si="71"/>
        <v>1.0657316751698416</v>
      </c>
      <c r="F160" s="13">
        <f t="shared" si="72"/>
        <v>1.1944287474139894</v>
      </c>
      <c r="G160" s="13">
        <f t="shared" si="73"/>
        <v>1.045148636129752</v>
      </c>
      <c r="H160" s="13">
        <f t="shared" si="74"/>
        <v>1.0726864201892938</v>
      </c>
      <c r="I160" s="13">
        <f t="shared" si="75"/>
        <v>1.0030836708196689</v>
      </c>
      <c r="J160" s="13">
        <f t="shared" si="76"/>
        <v>0.95743246316181452</v>
      </c>
      <c r="K160" s="13">
        <f t="shared" si="77"/>
        <v>0.84362933992858369</v>
      </c>
      <c r="L160" s="19">
        <f t="shared" si="78"/>
        <v>1.2107470131391389</v>
      </c>
    </row>
    <row r="161" spans="1:13" x14ac:dyDescent="0.2">
      <c r="A161" s="5" t="str">
        <f t="shared" si="68"/>
        <v>2007</v>
      </c>
      <c r="C161" s="13">
        <f t="shared" si="69"/>
        <v>1.4793769082849455</v>
      </c>
      <c r="D161" s="13">
        <f t="shared" si="70"/>
        <v>2.3297743736438949</v>
      </c>
      <c r="E161" s="13">
        <f t="shared" si="71"/>
        <v>1.0977658100465038</v>
      </c>
      <c r="F161" s="13">
        <f t="shared" si="72"/>
        <v>1.344378559793844</v>
      </c>
      <c r="G161" s="13">
        <f t="shared" si="73"/>
        <v>0.96094445221809388</v>
      </c>
      <c r="H161" s="13">
        <f t="shared" si="74"/>
        <v>1.1366399333196353</v>
      </c>
      <c r="I161" s="13">
        <f t="shared" si="75"/>
        <v>1.0392598053989501</v>
      </c>
      <c r="J161" s="13">
        <f t="shared" si="76"/>
        <v>0.91765962113318533</v>
      </c>
      <c r="K161" s="13">
        <f t="shared" si="77"/>
        <v>0.8348108780158513</v>
      </c>
      <c r="L161" s="19">
        <f t="shared" si="78"/>
        <v>1.2378455935394337</v>
      </c>
    </row>
    <row r="162" spans="1:13" x14ac:dyDescent="0.2">
      <c r="A162" s="5" t="str">
        <f t="shared" si="68"/>
        <v>2008</v>
      </c>
      <c r="C162" s="13">
        <f t="shared" si="69"/>
        <v>1.3904441108271366</v>
      </c>
      <c r="D162" s="13">
        <f t="shared" si="70"/>
        <v>2.5370448958486511</v>
      </c>
      <c r="E162" s="13">
        <f t="shared" si="71"/>
        <v>1.107913872225214</v>
      </c>
      <c r="F162" s="13">
        <f t="shared" si="72"/>
        <v>1.445743676071537</v>
      </c>
      <c r="G162" s="13">
        <f t="shared" si="73"/>
        <v>0.93952296094391918</v>
      </c>
      <c r="H162" s="13">
        <f t="shared" si="74"/>
        <v>1.2060593362644971</v>
      </c>
      <c r="I162" s="13">
        <f t="shared" si="75"/>
        <v>1.0348254631790084</v>
      </c>
      <c r="J162" s="13">
        <f t="shared" si="76"/>
        <v>0.93253584664887368</v>
      </c>
      <c r="K162" s="13">
        <f t="shared" si="77"/>
        <v>0.858103022028044</v>
      </c>
      <c r="L162" s="19">
        <f t="shared" si="78"/>
        <v>1.2724659093374311</v>
      </c>
    </row>
    <row r="163" spans="1:13" x14ac:dyDescent="0.2">
      <c r="A163" s="5" t="str">
        <f t="shared" si="68"/>
        <v>2009</v>
      </c>
      <c r="C163" s="13">
        <f t="shared" si="69"/>
        <v>1.4158402137242443</v>
      </c>
      <c r="D163" s="13">
        <f t="shared" si="70"/>
        <v>2.400974928409259</v>
      </c>
      <c r="E163" s="13">
        <f t="shared" si="71"/>
        <v>1.1243691695771847</v>
      </c>
      <c r="F163" s="13">
        <f t="shared" si="72"/>
        <v>1.638966578280834</v>
      </c>
      <c r="G163" s="13">
        <f t="shared" si="73"/>
        <v>0.95447267194896945</v>
      </c>
      <c r="H163" s="13">
        <f t="shared" si="74"/>
        <v>1.1164544102028851</v>
      </c>
      <c r="I163" s="13">
        <f t="shared" si="75"/>
        <v>0.98123746473719931</v>
      </c>
      <c r="J163" s="13">
        <f t="shared" si="76"/>
        <v>0.9416446446600869</v>
      </c>
      <c r="K163" s="13">
        <f t="shared" si="77"/>
        <v>0.8635332235234835</v>
      </c>
      <c r="L163" s="19">
        <f t="shared" si="78"/>
        <v>1.2708325894515717</v>
      </c>
    </row>
    <row r="164" spans="1:13" x14ac:dyDescent="0.2">
      <c r="A164" s="5" t="str">
        <f t="shared" si="68"/>
        <v>2010</v>
      </c>
      <c r="C164" s="13">
        <f t="shared" si="69"/>
        <v>1.4895186814982646</v>
      </c>
      <c r="D164" s="13">
        <f t="shared" si="70"/>
        <v>2.4287368029305298</v>
      </c>
      <c r="E164" s="13">
        <f t="shared" si="71"/>
        <v>1.1185292214824731</v>
      </c>
      <c r="F164" s="13">
        <f t="shared" si="72"/>
        <v>1.4748617018996264</v>
      </c>
      <c r="G164" s="13">
        <f t="shared" si="73"/>
        <v>0.93538292001786782</v>
      </c>
      <c r="H164" s="13">
        <f t="shared" si="74"/>
        <v>1.0514652062279195</v>
      </c>
      <c r="I164" s="13">
        <f t="shared" si="75"/>
        <v>0.98177983161816074</v>
      </c>
      <c r="J164" s="13">
        <f t="shared" si="76"/>
        <v>0.89984620320531028</v>
      </c>
      <c r="K164" s="13">
        <f t="shared" si="77"/>
        <v>0.86393004185323319</v>
      </c>
      <c r="L164" s="19">
        <f t="shared" si="78"/>
        <v>1.2493389567481539</v>
      </c>
    </row>
    <row r="165" spans="1:13" x14ac:dyDescent="0.2">
      <c r="A165" s="5" t="str">
        <f t="shared" si="68"/>
        <v>2011</v>
      </c>
      <c r="C165" s="13">
        <f t="shared" si="69"/>
        <v>1.5860053721490193</v>
      </c>
      <c r="D165" s="13">
        <f t="shared" si="70"/>
        <v>2.1825480542957001</v>
      </c>
      <c r="E165" s="13">
        <f t="shared" si="71"/>
        <v>1.1393029999544262</v>
      </c>
      <c r="F165" s="13">
        <f t="shared" si="72"/>
        <v>1.4270931583028581</v>
      </c>
      <c r="G165" s="13">
        <f t="shared" si="73"/>
        <v>1.0021207724186778</v>
      </c>
      <c r="H165" s="13">
        <f t="shared" si="74"/>
        <v>1.1269408988411465</v>
      </c>
      <c r="I165" s="13">
        <f t="shared" si="75"/>
        <v>0.99615305793831843</v>
      </c>
      <c r="J165" s="13">
        <f t="shared" si="76"/>
        <v>0.91275019531787605</v>
      </c>
      <c r="K165" s="13">
        <f t="shared" si="77"/>
        <v>0.8587116897377135</v>
      </c>
      <c r="L165" s="19">
        <f t="shared" si="78"/>
        <v>1.2479584665506376</v>
      </c>
    </row>
    <row r="166" spans="1:13" x14ac:dyDescent="0.2">
      <c r="A166" s="5" t="str">
        <f t="shared" si="68"/>
        <v>2012</v>
      </c>
      <c r="C166" s="13">
        <f t="shared" si="69"/>
        <v>1.6600163492916622</v>
      </c>
      <c r="D166" s="13">
        <f t="shared" si="70"/>
        <v>2.2302206020339539</v>
      </c>
      <c r="E166" s="13">
        <f t="shared" si="71"/>
        <v>1.197951860996268</v>
      </c>
      <c r="F166" s="13">
        <f t="shared" si="72"/>
        <v>1.4840232464340901</v>
      </c>
      <c r="G166" s="13">
        <f t="shared" si="73"/>
        <v>0.88582454339396333</v>
      </c>
      <c r="H166" s="13">
        <f t="shared" si="74"/>
        <v>1.1135762332372592</v>
      </c>
      <c r="I166" s="13">
        <f t="shared" si="75"/>
        <v>1.0374104113558038</v>
      </c>
      <c r="J166" s="13">
        <f t="shared" si="76"/>
        <v>0.95123506556929649</v>
      </c>
      <c r="K166" s="13">
        <f t="shared" si="77"/>
        <v>0.85518482165625609</v>
      </c>
      <c r="L166" s="19">
        <f t="shared" si="78"/>
        <v>1.2683825704409504</v>
      </c>
    </row>
    <row r="167" spans="1:13" ht="13.5" thickBot="1" x14ac:dyDescent="0.25">
      <c r="A167" s="5" t="str">
        <f t="shared" si="68"/>
        <v>2013</v>
      </c>
      <c r="C167" s="13">
        <f t="shared" si="69"/>
        <v>1.7505366816770378</v>
      </c>
      <c r="D167" s="13">
        <f t="shared" ref="D167" si="79">(E146*1000/E21)/(D146*1000/D21)</f>
        <v>1.9408041080391978</v>
      </c>
      <c r="E167" s="13">
        <f t="shared" ref="E167" si="80">(G146*1000/G21)/(F146*1000/F21)</f>
        <v>1.2132639076760605</v>
      </c>
      <c r="F167" s="13">
        <f t="shared" si="72"/>
        <v>1.5641409349225723</v>
      </c>
      <c r="G167" s="13">
        <f t="shared" si="73"/>
        <v>0.87867338629717262</v>
      </c>
      <c r="H167" s="13">
        <f t="shared" ref="H167" si="81">(M146*1000/M21)/(L146*1000/L21)</f>
        <v>1.0672421600545365</v>
      </c>
      <c r="I167" s="13">
        <f t="shared" ref="I167" si="82">(O146*1000/O21)/(N146*1000/N21)</f>
        <v>1.0879887105621135</v>
      </c>
      <c r="J167" s="13">
        <f t="shared" si="76"/>
        <v>0.95383566514366935</v>
      </c>
      <c r="K167" s="13">
        <f t="shared" si="77"/>
        <v>0.85103860802443088</v>
      </c>
      <c r="L167" s="286">
        <f t="shared" si="78"/>
        <v>1.2563915735996436</v>
      </c>
    </row>
    <row r="169" spans="1:13" x14ac:dyDescent="0.2">
      <c r="A169" s="20" t="s">
        <v>32</v>
      </c>
      <c r="B169" s="20"/>
      <c r="C169" s="15">
        <f>AVERAGE(C150:C167)</f>
        <v>1.5578539189137568</v>
      </c>
      <c r="D169" s="15">
        <f t="shared" ref="D169:K169" si="83">AVERAGE(D150:D167)</f>
        <v>2.6455565252734714</v>
      </c>
      <c r="E169" s="15">
        <f t="shared" si="83"/>
        <v>1.0796898369948644</v>
      </c>
      <c r="F169" s="15">
        <f t="shared" si="83"/>
        <v>1.2399219661880982</v>
      </c>
      <c r="G169" s="15">
        <f t="shared" si="83"/>
        <v>0.96131481600981727</v>
      </c>
      <c r="H169" s="15">
        <f t="shared" si="83"/>
        <v>1.0230786068401905</v>
      </c>
      <c r="I169" s="15">
        <f t="shared" si="83"/>
        <v>1.0765198153116335</v>
      </c>
      <c r="J169" s="15">
        <f t="shared" si="83"/>
        <v>0.91567052367887591</v>
      </c>
      <c r="K169" s="15">
        <f t="shared" si="83"/>
        <v>0.84946952220761607</v>
      </c>
    </row>
    <row r="170" spans="1:13" x14ac:dyDescent="0.2">
      <c r="A170" s="20" t="s">
        <v>33</v>
      </c>
      <c r="B170" s="20"/>
      <c r="C170" s="15">
        <f>C167-C150</f>
        <v>3.2417137233954785E-2</v>
      </c>
      <c r="D170" s="15">
        <f t="shared" ref="D170:K170" si="84">D167-D150</f>
        <v>-0.98821641076504263</v>
      </c>
      <c r="E170" s="15">
        <f t="shared" si="84"/>
        <v>0.11029103844310018</v>
      </c>
      <c r="F170" s="15">
        <f t="shared" si="84"/>
        <v>0.60015176687569038</v>
      </c>
      <c r="G170" s="15">
        <f t="shared" si="84"/>
        <v>-0.10884037557252446</v>
      </c>
      <c r="H170" s="15">
        <f t="shared" si="84"/>
        <v>0.16544767626681189</v>
      </c>
      <c r="I170" s="15">
        <f t="shared" si="84"/>
        <v>-0.11577909247675633</v>
      </c>
      <c r="J170" s="15">
        <f t="shared" si="84"/>
        <v>8.1670753124359785E-2</v>
      </c>
      <c r="K170" s="15">
        <f t="shared" si="84"/>
        <v>5.0857845304375537E-2</v>
      </c>
    </row>
    <row r="171" spans="1:13" x14ac:dyDescent="0.2">
      <c r="A171" s="20" t="s">
        <v>34</v>
      </c>
      <c r="B171" s="20"/>
      <c r="C171" s="15">
        <f>STDEV(C150:C167)</f>
        <v>0.119916616931683</v>
      </c>
      <c r="D171" s="15">
        <f t="shared" ref="D171:K171" si="85">STDEV(D150:D167)</f>
        <v>0.52930406413122832</v>
      </c>
      <c r="E171" s="15">
        <f t="shared" si="85"/>
        <v>6.7549680706462362E-2</v>
      </c>
      <c r="F171" s="15">
        <f t="shared" si="85"/>
        <v>0.21637721778252439</v>
      </c>
      <c r="G171" s="15">
        <f t="shared" si="85"/>
        <v>7.2095464536079137E-2</v>
      </c>
      <c r="H171" s="15">
        <f t="shared" si="85"/>
        <v>9.171073840855537E-2</v>
      </c>
      <c r="I171" s="15">
        <f t="shared" si="85"/>
        <v>6.9083216708064846E-2</v>
      </c>
      <c r="J171" s="15">
        <f t="shared" si="85"/>
        <v>4.3216719620505738E-2</v>
      </c>
      <c r="K171" s="15">
        <f t="shared" si="85"/>
        <v>1.9648380368395175E-2</v>
      </c>
    </row>
    <row r="173" spans="1:13" ht="13.5" thickBot="1" x14ac:dyDescent="0.25"/>
    <row r="174" spans="1:13" ht="64.5" thickBot="1" x14ac:dyDescent="0.25">
      <c r="A174" s="2" t="s">
        <v>43</v>
      </c>
      <c r="B174" s="14" t="s">
        <v>44</v>
      </c>
      <c r="C174" s="3" t="s">
        <v>22</v>
      </c>
      <c r="D174" s="3" t="s">
        <v>23</v>
      </c>
      <c r="E174" s="3" t="s">
        <v>3</v>
      </c>
      <c r="F174" s="3" t="s">
        <v>24</v>
      </c>
      <c r="G174" s="3" t="s">
        <v>25</v>
      </c>
      <c r="H174" s="3" t="s">
        <v>26</v>
      </c>
      <c r="I174" s="3" t="s">
        <v>27</v>
      </c>
      <c r="J174" s="3" t="s">
        <v>28</v>
      </c>
      <c r="K174" s="14" t="s">
        <v>29</v>
      </c>
      <c r="L174" s="107" t="s">
        <v>11</v>
      </c>
      <c r="M174" s="108" t="str">
        <f>X23</f>
        <v>Year-on-Year MA</v>
      </c>
    </row>
    <row r="175" spans="1:13" x14ac:dyDescent="0.2">
      <c r="A175" s="5" t="str">
        <f t="shared" ref="A175:A192" si="86">A150</f>
        <v>1996</v>
      </c>
      <c r="B175" s="1">
        <v>2</v>
      </c>
      <c r="L175" s="109"/>
      <c r="M175" s="110"/>
    </row>
    <row r="176" spans="1:13" x14ac:dyDescent="0.2">
      <c r="A176" s="5" t="str">
        <f t="shared" si="86"/>
        <v>1997</v>
      </c>
      <c r="B176" s="1">
        <v>2.9</v>
      </c>
      <c r="D176" s="15">
        <f>$B176+(E5-E4)/E4*100</f>
        <v>-10.658148248967885</v>
      </c>
      <c r="E176" s="15">
        <f>$B176+(G5-G4)/G4*100</f>
        <v>3.7690435538835141</v>
      </c>
      <c r="F176" s="15">
        <f>$B176+(I5-I4)/I4*100</f>
        <v>-8.1281486686653288</v>
      </c>
      <c r="G176" s="15">
        <f>$B176+(K5-K4)/K4*100</f>
        <v>-9.3139016384472466</v>
      </c>
      <c r="H176" s="15">
        <f>$B176+(M5-M4)/M4*100</f>
        <v>8.1207464553789546</v>
      </c>
      <c r="I176" s="15">
        <f>$B176+(O5-O4)/O4*100</f>
        <v>3.7278177581862741</v>
      </c>
      <c r="J176" s="15">
        <f>$B176+(Q5-Q4)/Q4*100</f>
        <v>6.2104839585486795</v>
      </c>
      <c r="K176" s="15">
        <f>$B176+(S5-S4)/S4*100</f>
        <v>-1.7134325184844177</v>
      </c>
      <c r="L176" s="111">
        <f>$B176+(W5-W4)/W4*100</f>
        <v>3.3491659816029453</v>
      </c>
      <c r="M176" s="112">
        <f>X26</f>
        <v>1.8757518985128452</v>
      </c>
    </row>
    <row r="177" spans="1:14" x14ac:dyDescent="0.2">
      <c r="A177" s="5" t="str">
        <f t="shared" si="86"/>
        <v>1998</v>
      </c>
      <c r="B177" s="1">
        <v>3.2</v>
      </c>
      <c r="D177" s="15">
        <f t="shared" ref="D177:D192" si="87">$B177+(E6-E5)/E5*100</f>
        <v>-4.0604054612242244</v>
      </c>
      <c r="E177" s="15">
        <f t="shared" ref="E177:E192" si="88">$B177+(G6-G5)/G5*100</f>
        <v>9.5028264138110607</v>
      </c>
      <c r="F177" s="15">
        <f t="shared" ref="F177:F191" si="89">$B177+(I6-I5)/I5*100</f>
        <v>-0.6294533430378868</v>
      </c>
      <c r="G177" s="15">
        <f t="shared" ref="G177:G192" si="90">$B177+(K6-K5)/K5*100</f>
        <v>-5.1804899217419065</v>
      </c>
      <c r="H177" s="15">
        <f t="shared" ref="H177:H192" si="91">$B177+(M6-M5)/M5*100</f>
        <v>9.5675613194959794</v>
      </c>
      <c r="I177" s="15">
        <f t="shared" ref="I177:I192" si="92">$B177+(O6-O5)/O5*100</f>
        <v>8.44880916061215</v>
      </c>
      <c r="J177" s="15">
        <f t="shared" ref="J177:J192" si="93">$B177+(Q6-Q5)/Q5*100</f>
        <v>5.8847452184672928</v>
      </c>
      <c r="K177" s="15">
        <f t="shared" ref="K177:K192" si="94">$B177+(S6-S5)/S5*100</f>
        <v>6.7970917497937329</v>
      </c>
      <c r="L177" s="111">
        <f t="shared" ref="L177:L192" si="95">$B177+(W6-W5)/W5*100</f>
        <v>8.7446248281153167</v>
      </c>
      <c r="M177" s="112">
        <f t="shared" ref="M177:M192" si="96">X27</f>
        <v>1.1487941945035218</v>
      </c>
      <c r="N177" s="15"/>
    </row>
    <row r="178" spans="1:14" x14ac:dyDescent="0.2">
      <c r="A178" s="5" t="str">
        <f t="shared" si="86"/>
        <v>1999</v>
      </c>
      <c r="B178" s="1">
        <v>3.5</v>
      </c>
      <c r="D178" s="15">
        <f t="shared" si="87"/>
        <v>-16.906052923692339</v>
      </c>
      <c r="E178" s="15">
        <f t="shared" si="88"/>
        <v>12.582141786346549</v>
      </c>
      <c r="F178" s="15">
        <f t="shared" si="89"/>
        <v>6.7315377592350352</v>
      </c>
      <c r="G178" s="15">
        <f t="shared" si="90"/>
        <v>1.6050859084141704</v>
      </c>
      <c r="H178" s="15">
        <f t="shared" si="91"/>
        <v>10.912103369278924</v>
      </c>
      <c r="I178" s="15">
        <f t="shared" si="92"/>
        <v>9.2820740997544604</v>
      </c>
      <c r="J178" s="15">
        <f t="shared" si="93"/>
        <v>7.6530765577812243</v>
      </c>
      <c r="K178" s="15">
        <f t="shared" si="94"/>
        <v>13.48794121372203</v>
      </c>
      <c r="L178" s="111">
        <f t="shared" si="95"/>
        <v>11.724108207593927</v>
      </c>
      <c r="M178" s="112">
        <f t="shared" si="96"/>
        <v>1.9530664810766909</v>
      </c>
      <c r="N178" s="15"/>
    </row>
    <row r="179" spans="1:14" x14ac:dyDescent="0.2">
      <c r="A179" s="5" t="str">
        <f t="shared" si="86"/>
        <v>2000</v>
      </c>
      <c r="B179" s="1">
        <v>6</v>
      </c>
      <c r="D179" s="15">
        <f t="shared" si="87"/>
        <v>-6.8978374945145937</v>
      </c>
      <c r="E179" s="15">
        <f t="shared" si="88"/>
        <v>13.253275470980515</v>
      </c>
      <c r="F179" s="15">
        <f t="shared" si="89"/>
        <v>17.021345913534784</v>
      </c>
      <c r="G179" s="15">
        <f t="shared" si="90"/>
        <v>9.2539715707064119</v>
      </c>
      <c r="H179" s="15">
        <f t="shared" si="91"/>
        <v>12.267575021044024</v>
      </c>
      <c r="I179" s="15">
        <f t="shared" si="92"/>
        <v>6.8518172818936627</v>
      </c>
      <c r="J179" s="15">
        <f t="shared" si="93"/>
        <v>8.335411179413569</v>
      </c>
      <c r="K179" s="15">
        <f t="shared" si="94"/>
        <v>11.253880759518211</v>
      </c>
      <c r="L179" s="111">
        <f t="shared" si="95"/>
        <v>11.297927149929436</v>
      </c>
      <c r="M179" s="112">
        <f t="shared" si="96"/>
        <v>5.0461957024123576</v>
      </c>
      <c r="N179" s="15"/>
    </row>
    <row r="180" spans="1:14" x14ac:dyDescent="0.2">
      <c r="A180" s="5" t="str">
        <f t="shared" si="86"/>
        <v>2001</v>
      </c>
      <c r="B180" s="1">
        <v>3.9</v>
      </c>
      <c r="D180" s="15">
        <f t="shared" si="87"/>
        <v>-7.6881459713216724</v>
      </c>
      <c r="E180" s="15">
        <f t="shared" si="88"/>
        <v>5.4219592329502575</v>
      </c>
      <c r="F180" s="15">
        <f t="shared" si="89"/>
        <v>10.878353180274674</v>
      </c>
      <c r="G180" s="15">
        <f t="shared" si="90"/>
        <v>2.7093961687090369</v>
      </c>
      <c r="H180" s="15">
        <f t="shared" si="91"/>
        <v>5.2757675258353327</v>
      </c>
      <c r="I180" s="15">
        <f t="shared" si="92"/>
        <v>0.97798060762269756</v>
      </c>
      <c r="J180" s="15">
        <f t="shared" si="93"/>
        <v>-0.95861181949012542</v>
      </c>
      <c r="K180" s="15">
        <f t="shared" si="94"/>
        <v>5.8092999741513891</v>
      </c>
      <c r="L180" s="111">
        <f t="shared" si="95"/>
        <v>4.2616608704510943</v>
      </c>
      <c r="M180" s="112">
        <f t="shared" si="96"/>
        <v>4.5343760464756082</v>
      </c>
      <c r="N180" s="15"/>
    </row>
    <row r="181" spans="1:14" x14ac:dyDescent="0.2">
      <c r="A181" s="5" t="str">
        <f t="shared" si="86"/>
        <v>2002</v>
      </c>
      <c r="B181" s="1">
        <v>3</v>
      </c>
      <c r="D181" s="15">
        <f t="shared" si="87"/>
        <v>2.1576952857154867</v>
      </c>
      <c r="E181" s="15">
        <f t="shared" si="88"/>
        <v>0.11142538033067062</v>
      </c>
      <c r="F181" s="15">
        <f t="shared" si="89"/>
        <v>5.2927004926910666</v>
      </c>
      <c r="G181" s="15">
        <f t="shared" si="90"/>
        <v>0.41936980396723023</v>
      </c>
      <c r="H181" s="15">
        <f t="shared" si="91"/>
        <v>3.5436006999286547</v>
      </c>
      <c r="I181" s="15">
        <f t="shared" si="92"/>
        <v>0.13700881258646591</v>
      </c>
      <c r="J181" s="15">
        <f t="shared" si="93"/>
        <v>-2.4148170735096732</v>
      </c>
      <c r="K181" s="15">
        <f t="shared" si="94"/>
        <v>4.7238802024462947</v>
      </c>
      <c r="L181" s="111">
        <f t="shared" si="95"/>
        <v>1.9781097815888298</v>
      </c>
      <c r="M181" s="112">
        <f t="shared" si="96"/>
        <v>2.8717955948120393</v>
      </c>
      <c r="N181" s="15"/>
    </row>
    <row r="182" spans="1:14" x14ac:dyDescent="0.2">
      <c r="A182" s="5" t="str">
        <f t="shared" si="86"/>
        <v>2003</v>
      </c>
      <c r="B182" s="1">
        <v>4.7</v>
      </c>
      <c r="D182" s="15">
        <f t="shared" si="87"/>
        <v>12.824826005366042</v>
      </c>
      <c r="E182" s="15">
        <f t="shared" si="88"/>
        <v>5.8575636875897175E-3</v>
      </c>
      <c r="F182" s="15">
        <f t="shared" si="89"/>
        <v>2.1357998897106176</v>
      </c>
      <c r="G182" s="15">
        <f t="shared" si="90"/>
        <v>3.2315397561354429</v>
      </c>
      <c r="H182" s="15">
        <f t="shared" si="91"/>
        <v>6.7389336183620454</v>
      </c>
      <c r="I182" s="15">
        <f t="shared" si="92"/>
        <v>7.8380985646716361</v>
      </c>
      <c r="J182" s="15">
        <f t="shared" si="93"/>
        <v>4.9120437619289596</v>
      </c>
      <c r="K182" s="15">
        <f t="shared" si="94"/>
        <v>9.0256118399268921</v>
      </c>
      <c r="L182" s="111">
        <f t="shared" si="95"/>
        <v>5.2685295991914929</v>
      </c>
      <c r="M182" s="112">
        <f t="shared" si="96"/>
        <v>3.2942244513284584</v>
      </c>
      <c r="N182" s="15"/>
    </row>
    <row r="183" spans="1:14" x14ac:dyDescent="0.2">
      <c r="A183" s="5" t="str">
        <f t="shared" si="86"/>
        <v>2004</v>
      </c>
      <c r="B183" s="1">
        <v>2.4</v>
      </c>
      <c r="D183" s="15">
        <f t="shared" si="87"/>
        <v>42.283593050124956</v>
      </c>
      <c r="E183" s="15">
        <f t="shared" si="88"/>
        <v>-1.3849072857980773</v>
      </c>
      <c r="F183" s="15">
        <f t="shared" si="89"/>
        <v>-6.6170789748710188</v>
      </c>
      <c r="G183" s="15">
        <f t="shared" si="90"/>
        <v>4.6482617532091108</v>
      </c>
      <c r="H183" s="15">
        <f t="shared" si="91"/>
        <v>3.0530062263057589</v>
      </c>
      <c r="I183" s="15">
        <f t="shared" si="92"/>
        <v>10.615565496889651</v>
      </c>
      <c r="J183" s="15">
        <f t="shared" si="93"/>
        <v>7.4132327477568047</v>
      </c>
      <c r="K183" s="15">
        <f t="shared" si="94"/>
        <v>5.6734319311693806</v>
      </c>
      <c r="L183" s="111">
        <f t="shared" si="95"/>
        <v>2.8280472242351453</v>
      </c>
      <c r="M183" s="112">
        <f t="shared" si="96"/>
        <v>4.5891981538096536</v>
      </c>
      <c r="N183" s="15"/>
    </row>
    <row r="184" spans="1:14" x14ac:dyDescent="0.2">
      <c r="A184" s="5" t="str">
        <f t="shared" si="86"/>
        <v>2005</v>
      </c>
      <c r="B184" s="1">
        <v>4.3</v>
      </c>
      <c r="D184" s="15">
        <f t="shared" si="87"/>
        <v>16.233603186539852</v>
      </c>
      <c r="E184" s="15">
        <f t="shared" si="88"/>
        <v>3.3998100663876696</v>
      </c>
      <c r="F184" s="15">
        <f t="shared" si="89"/>
        <v>0.78922390052719971</v>
      </c>
      <c r="G184" s="15">
        <f t="shared" si="90"/>
        <v>11.776190623950145</v>
      </c>
      <c r="H184" s="15">
        <f t="shared" si="91"/>
        <v>7.6411454640641097</v>
      </c>
      <c r="I184" s="15">
        <f t="shared" si="92"/>
        <v>14.251305899549404</v>
      </c>
      <c r="J184" s="15">
        <f t="shared" si="93"/>
        <v>13.858666356942972</v>
      </c>
      <c r="K184" s="15">
        <f t="shared" si="94"/>
        <v>7.6657554178127656</v>
      </c>
      <c r="L184" s="111">
        <f t="shared" si="95"/>
        <v>6.0628416558626075</v>
      </c>
      <c r="M184" s="112">
        <f t="shared" si="96"/>
        <v>5.9559624699330005</v>
      </c>
      <c r="N184" s="15"/>
    </row>
    <row r="185" spans="1:14" x14ac:dyDescent="0.2">
      <c r="A185" s="5" t="str">
        <f t="shared" si="86"/>
        <v>2006</v>
      </c>
      <c r="B185" s="1">
        <v>2.8</v>
      </c>
      <c r="D185" s="15">
        <f t="shared" si="87"/>
        <v>6.3702057917078765</v>
      </c>
      <c r="E185" s="15">
        <f t="shared" si="88"/>
        <v>3.0669534420431446</v>
      </c>
      <c r="F185" s="15">
        <f t="shared" si="89"/>
        <v>1.9529826335049234</v>
      </c>
      <c r="G185" s="15">
        <f t="shared" si="90"/>
        <v>10.654376550262278</v>
      </c>
      <c r="H185" s="15">
        <f t="shared" si="91"/>
        <v>12.367324320804908</v>
      </c>
      <c r="I185" s="15">
        <f t="shared" si="92"/>
        <v>8.7609015045436642</v>
      </c>
      <c r="J185" s="15">
        <f t="shared" si="93"/>
        <v>12.885685537879436</v>
      </c>
      <c r="K185" s="15">
        <f t="shared" si="94"/>
        <v>7.6445547690349471</v>
      </c>
      <c r="L185" s="111">
        <f t="shared" si="95"/>
        <v>7.2342225418707278</v>
      </c>
      <c r="M185" s="112">
        <f t="shared" si="96"/>
        <v>5.6481700875059309</v>
      </c>
      <c r="N185" s="15"/>
    </row>
    <row r="186" spans="1:14" x14ac:dyDescent="0.2">
      <c r="A186" s="5" t="str">
        <f t="shared" si="86"/>
        <v>2007</v>
      </c>
      <c r="B186" s="1">
        <v>2.9</v>
      </c>
      <c r="D186" s="15">
        <f t="shared" si="87"/>
        <v>-5.9949815440085281</v>
      </c>
      <c r="E186" s="15">
        <f t="shared" si="88"/>
        <v>1.9862836444495431</v>
      </c>
      <c r="F186" s="15">
        <f t="shared" si="89"/>
        <v>-2.2040803429926483</v>
      </c>
      <c r="G186" s="15">
        <f t="shared" si="90"/>
        <v>15.281186475922844</v>
      </c>
      <c r="H186" s="15">
        <f t="shared" si="91"/>
        <v>10.072705596420443</v>
      </c>
      <c r="I186" s="15">
        <f t="shared" si="92"/>
        <v>8.9418915364980158</v>
      </c>
      <c r="J186" s="15">
        <f t="shared" si="93"/>
        <v>11.834350910021334</v>
      </c>
      <c r="K186" s="15">
        <f t="shared" si="94"/>
        <v>8.0388046357388685</v>
      </c>
      <c r="L186" s="111">
        <f t="shared" si="95"/>
        <v>8.6505647568574222</v>
      </c>
      <c r="M186" s="112">
        <f t="shared" si="96"/>
        <v>6.3421438954290092</v>
      </c>
      <c r="N186" s="15"/>
    </row>
    <row r="187" spans="1:14" x14ac:dyDescent="0.2">
      <c r="A187" s="5" t="str">
        <f t="shared" si="86"/>
        <v>2008</v>
      </c>
      <c r="B187" s="1">
        <v>1.7</v>
      </c>
      <c r="D187" s="15">
        <f t="shared" si="87"/>
        <v>2.9751838822363652E-2</v>
      </c>
      <c r="E187" s="15">
        <f t="shared" si="88"/>
        <v>1.628179105501784</v>
      </c>
      <c r="F187" s="15">
        <f t="shared" si="89"/>
        <v>-11.316290239944598</v>
      </c>
      <c r="G187" s="15">
        <f t="shared" si="90"/>
        <v>17.439639893273277</v>
      </c>
      <c r="H187" s="15">
        <f t="shared" si="91"/>
        <v>1.2726983283278299</v>
      </c>
      <c r="I187" s="15">
        <f t="shared" si="92"/>
        <v>8.7708872768952997</v>
      </c>
      <c r="J187" s="15">
        <f t="shared" si="93"/>
        <v>6.480932755662498</v>
      </c>
      <c r="K187" s="15">
        <f t="shared" si="94"/>
        <v>5.7953866894502344</v>
      </c>
      <c r="L187" s="111">
        <f t="shared" si="95"/>
        <v>5.6778392342165365</v>
      </c>
      <c r="M187" s="112">
        <f t="shared" si="96"/>
        <v>4.1762310414847921</v>
      </c>
      <c r="N187" s="15"/>
    </row>
    <row r="188" spans="1:14" x14ac:dyDescent="0.2">
      <c r="A188" s="5" t="str">
        <f t="shared" si="86"/>
        <v>2009</v>
      </c>
      <c r="B188" s="1">
        <v>1.7</v>
      </c>
      <c r="D188" s="15">
        <f t="shared" si="87"/>
        <v>-5.0759615175704518</v>
      </c>
      <c r="E188" s="15">
        <f t="shared" si="88"/>
        <v>1.5036244747959395</v>
      </c>
      <c r="F188" s="15">
        <f t="shared" si="89"/>
        <v>-9.4723482694809444</v>
      </c>
      <c r="G188" s="15">
        <f t="shared" si="90"/>
        <v>11.939989592683027</v>
      </c>
      <c r="H188" s="15">
        <f t="shared" si="91"/>
        <v>-2.9370418455122955</v>
      </c>
      <c r="I188" s="15">
        <f t="shared" si="92"/>
        <v>10.02734536910639</v>
      </c>
      <c r="J188" s="15">
        <f t="shared" si="93"/>
        <v>2.0579681290585565</v>
      </c>
      <c r="K188" s="15">
        <f t="shared" si="94"/>
        <v>4.2649514080803366</v>
      </c>
      <c r="L188" s="111">
        <f t="shared" si="95"/>
        <v>2.0446636998793406</v>
      </c>
      <c r="M188" s="112">
        <f t="shared" si="96"/>
        <v>-1.2267430803813006</v>
      </c>
      <c r="N188" s="15"/>
    </row>
    <row r="189" spans="1:14" x14ac:dyDescent="0.2">
      <c r="A189" s="5" t="str">
        <f t="shared" si="86"/>
        <v>2010</v>
      </c>
      <c r="B189" s="1">
        <v>3.9</v>
      </c>
      <c r="D189" s="15">
        <f t="shared" si="87"/>
        <v>7.9054782611191659</v>
      </c>
      <c r="E189" s="15">
        <f t="shared" si="88"/>
        <v>2.9023234238105839</v>
      </c>
      <c r="F189" s="15">
        <f t="shared" si="89"/>
        <v>14.49880353662779</v>
      </c>
      <c r="G189" s="15">
        <f t="shared" si="90"/>
        <v>7.6489209795724022</v>
      </c>
      <c r="H189" s="15">
        <f t="shared" si="91"/>
        <v>-0.39005452081518177</v>
      </c>
      <c r="I189" s="15">
        <f t="shared" si="92"/>
        <v>9.7128707566201822</v>
      </c>
      <c r="J189" s="15">
        <f t="shared" si="93"/>
        <v>1.1545182124792328</v>
      </c>
      <c r="K189" s="15">
        <f t="shared" si="94"/>
        <v>6.5169393216408515</v>
      </c>
      <c r="L189" s="111">
        <f t="shared" si="95"/>
        <v>2.4687161089062601</v>
      </c>
      <c r="M189" s="112">
        <f t="shared" si="96"/>
        <v>3.2020490793271685</v>
      </c>
      <c r="N189" s="15"/>
    </row>
    <row r="190" spans="1:14" x14ac:dyDescent="0.2">
      <c r="A190" s="5" t="str">
        <f t="shared" si="86"/>
        <v>2011</v>
      </c>
      <c r="B190" s="1">
        <v>1.2</v>
      </c>
      <c r="D190" s="15">
        <f t="shared" si="87"/>
        <v>3.765343964236445</v>
      </c>
      <c r="E190" s="15">
        <f t="shared" si="88"/>
        <v>-1.0310446586233371</v>
      </c>
      <c r="F190" s="15">
        <f t="shared" si="89"/>
        <v>20.841960857069783</v>
      </c>
      <c r="G190" s="15">
        <f t="shared" si="90"/>
        <v>-1.5316162882515583E-2</v>
      </c>
      <c r="H190" s="15">
        <f t="shared" si="91"/>
        <v>-0.11436996304723523</v>
      </c>
      <c r="I190" s="15">
        <f t="shared" si="92"/>
        <v>3.8936413427579311</v>
      </c>
      <c r="J190" s="15">
        <f t="shared" si="93"/>
        <v>-0.88787663655169102</v>
      </c>
      <c r="K190" s="15">
        <f t="shared" si="94"/>
        <v>3.6772228309608019</v>
      </c>
      <c r="L190" s="111">
        <f t="shared" si="95"/>
        <v>-4.951612074796663E-2</v>
      </c>
      <c r="M190" s="112">
        <f t="shared" si="96"/>
        <v>3.5224189607454113</v>
      </c>
      <c r="N190" s="15"/>
    </row>
    <row r="191" spans="1:14" x14ac:dyDescent="0.2">
      <c r="A191" s="5" t="str">
        <f t="shared" si="86"/>
        <v>2012</v>
      </c>
      <c r="B191" s="1">
        <v>1.2</v>
      </c>
      <c r="D191" s="15">
        <f t="shared" si="87"/>
        <v>12.13289041445262</v>
      </c>
      <c r="E191" s="15">
        <f t="shared" si="88"/>
        <v>-0.36150870129185364</v>
      </c>
      <c r="F191" s="15">
        <f t="shared" si="89"/>
        <v>2.0782846483333186</v>
      </c>
      <c r="G191" s="15">
        <f t="shared" si="90"/>
        <v>0.61182993307193201</v>
      </c>
      <c r="H191" s="15">
        <f t="shared" si="91"/>
        <v>2.8230156152056036</v>
      </c>
      <c r="I191" s="15">
        <f t="shared" si="92"/>
        <v>3.033650664102395</v>
      </c>
      <c r="J191" s="15">
        <f t="shared" si="93"/>
        <v>1.5472336204490345</v>
      </c>
      <c r="K191" s="15">
        <f t="shared" si="94"/>
        <v>5.5090880919665608</v>
      </c>
      <c r="L191" s="111">
        <f t="shared" si="95"/>
        <v>2.0440796772729608</v>
      </c>
      <c r="M191" s="112">
        <f t="shared" si="96"/>
        <v>2.5136377664079701</v>
      </c>
      <c r="N191" s="15"/>
    </row>
    <row r="192" spans="1:14" ht="13.5" thickBot="1" x14ac:dyDescent="0.25">
      <c r="A192" s="5" t="str">
        <f t="shared" si="86"/>
        <v>2013</v>
      </c>
      <c r="B192" s="288">
        <v>1</v>
      </c>
      <c r="D192" s="15">
        <f t="shared" si="87"/>
        <v>9.1707594417474319</v>
      </c>
      <c r="E192" s="15">
        <f t="shared" si="88"/>
        <v>0.88127579280588675</v>
      </c>
      <c r="F192" s="15">
        <f>$B192+(I21-I19)/I19*100</f>
        <v>2.1468985836636918</v>
      </c>
      <c r="G192" s="15">
        <f t="shared" si="90"/>
        <v>4.2418247811132161</v>
      </c>
      <c r="H192" s="15">
        <f t="shared" si="91"/>
        <v>3.6386975617617834</v>
      </c>
      <c r="I192" s="15">
        <f t="shared" si="92"/>
        <v>2.2299185994033208</v>
      </c>
      <c r="J192" s="15">
        <f t="shared" si="93"/>
        <v>2.4445460310430387</v>
      </c>
      <c r="K192" s="15">
        <f t="shared" si="94"/>
        <v>4.5968227092474301</v>
      </c>
      <c r="L192" s="284">
        <f t="shared" si="95"/>
        <v>2.8104111418985385</v>
      </c>
      <c r="M192" s="285">
        <f t="shared" si="96"/>
        <v>2.1430916726072597</v>
      </c>
    </row>
    <row r="193" spans="1:12" ht="13.5" thickBot="1" x14ac:dyDescent="0.25"/>
    <row r="194" spans="1:12" ht="13.5" thickBot="1" x14ac:dyDescent="0.25">
      <c r="A194" s="2" t="s">
        <v>45</v>
      </c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13.5" thickBot="1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1:12" ht="51" x14ac:dyDescent="0.2">
      <c r="A196" s="11" t="s">
        <v>46</v>
      </c>
      <c r="C196" s="3" t="s">
        <v>22</v>
      </c>
      <c r="D196" s="3" t="s">
        <v>23</v>
      </c>
      <c r="E196" s="3" t="s">
        <v>3</v>
      </c>
      <c r="F196" s="3" t="s">
        <v>24</v>
      </c>
      <c r="G196" s="3" t="s">
        <v>25</v>
      </c>
      <c r="H196" s="3" t="s">
        <v>26</v>
      </c>
      <c r="I196" s="3" t="s">
        <v>27</v>
      </c>
      <c r="J196" s="3" t="s">
        <v>28</v>
      </c>
      <c r="K196" s="14" t="s">
        <v>29</v>
      </c>
      <c r="L196" s="18" t="s">
        <v>47</v>
      </c>
    </row>
    <row r="197" spans="1:12" x14ac:dyDescent="0.2">
      <c r="A197" s="5" t="s">
        <v>18</v>
      </c>
      <c r="L197" s="19"/>
    </row>
    <row r="198" spans="1:12" x14ac:dyDescent="0.2">
      <c r="A198" s="5" t="s">
        <v>54</v>
      </c>
      <c r="C198" s="15">
        <f>C4*($Y5/$Y4-1)</f>
        <v>428.29994655890351</v>
      </c>
      <c r="D198" s="15">
        <f>E4*($Y5/$Y4-1)</f>
        <v>48.219521034674663</v>
      </c>
      <c r="E198" s="15">
        <f>G4*($Y5/$Y4-1)</f>
        <v>1225.8445118515278</v>
      </c>
      <c r="F198" s="15">
        <f>I4*($Y5/$Y4-1)</f>
        <v>47.147070902446281</v>
      </c>
      <c r="G198" s="15">
        <f t="shared" ref="G198:G213" si="97">K4*($Y5/$Y4-1)</f>
        <v>397.90307421056036</v>
      </c>
      <c r="H198" s="15">
        <f>M4*($Y5/$Y4-1)</f>
        <v>917.16532579034276</v>
      </c>
      <c r="I198" s="15">
        <f t="shared" ref="I198:I214" si="98">O4*($Y5/$Y4-1)</f>
        <v>258.207549668029</v>
      </c>
      <c r="J198" s="15">
        <f t="shared" ref="J198:J214" si="99">Q4*($Y5/$Y4-1)</f>
        <v>898.31095920161977</v>
      </c>
      <c r="K198" s="15">
        <f t="shared" ref="K198:K214" si="100">S4*($Y5/$Y4-1)</f>
        <v>1187.3372252794204</v>
      </c>
      <c r="L198" s="19">
        <f>SUM(C198:K198)</f>
        <v>5408.4351844975245</v>
      </c>
    </row>
    <row r="199" spans="1:12" x14ac:dyDescent="0.2">
      <c r="A199" s="5" t="s">
        <v>55</v>
      </c>
      <c r="B199" s="15"/>
      <c r="C199" s="15">
        <f t="shared" ref="C199:C214" si="101">C5*($Y6/$Y5-1)</f>
        <v>4746.6113072661155</v>
      </c>
      <c r="D199" s="15">
        <f t="shared" ref="D199:D214" si="102">E5*($Y6/$Y5-1)</f>
        <v>418.17430552315182</v>
      </c>
      <c r="E199" s="15">
        <f t="shared" ref="E199:E214" si="103">G5*($Y6/$Y5-1)</f>
        <v>12405.19742336233</v>
      </c>
      <c r="F199" s="15">
        <f t="shared" ref="F199:F214" si="104">I5*($Y6/$Y5-1)</f>
        <v>420.84070013676546</v>
      </c>
      <c r="G199" s="15">
        <f t="shared" si="97"/>
        <v>3504.3980679410206</v>
      </c>
      <c r="H199" s="15">
        <f t="shared" ref="H199:H214" si="105">M5*($Y6/$Y5-1)</f>
        <v>9681.8733288045296</v>
      </c>
      <c r="I199" s="15">
        <f t="shared" si="98"/>
        <v>2611.9189390738288</v>
      </c>
      <c r="J199" s="15">
        <f t="shared" si="99"/>
        <v>9310.6817970680331</v>
      </c>
      <c r="K199" s="15">
        <f t="shared" si="100"/>
        <v>11362.442414116749</v>
      </c>
      <c r="L199" s="19">
        <f t="shared" ref="L199:L214" si="106">SUM(C199:K199)</f>
        <v>54462.138283292523</v>
      </c>
    </row>
    <row r="200" spans="1:12" x14ac:dyDescent="0.2">
      <c r="A200" s="5" t="s">
        <v>35</v>
      </c>
      <c r="B200" s="15"/>
      <c r="C200" s="15">
        <f t="shared" si="101"/>
        <v>8124.5130878532991</v>
      </c>
      <c r="D200" s="15">
        <f t="shared" si="102"/>
        <v>525.08898926164443</v>
      </c>
      <c r="E200" s="15">
        <f t="shared" si="103"/>
        <v>17854.959379960386</v>
      </c>
      <c r="F200" s="15">
        <f t="shared" si="104"/>
        <v>547.98692149353872</v>
      </c>
      <c r="G200" s="15">
        <f t="shared" si="97"/>
        <v>4347.2215278380008</v>
      </c>
      <c r="H200" s="15">
        <f t="shared" si="105"/>
        <v>13943.730267686396</v>
      </c>
      <c r="I200" s="15">
        <f t="shared" si="98"/>
        <v>3722.0933376283833</v>
      </c>
      <c r="J200" s="15">
        <f t="shared" si="99"/>
        <v>12944.872841265249</v>
      </c>
      <c r="K200" s="15">
        <f t="shared" si="100"/>
        <v>15937.846265263846</v>
      </c>
      <c r="L200" s="19">
        <f t="shared" si="106"/>
        <v>77948.312618250755</v>
      </c>
    </row>
    <row r="201" spans="1:12" x14ac:dyDescent="0.2">
      <c r="A201" s="5" t="s">
        <v>56</v>
      </c>
      <c r="B201" s="15"/>
      <c r="C201" s="15">
        <f t="shared" si="101"/>
        <v>5054.1653867178738</v>
      </c>
      <c r="D201" s="15">
        <f t="shared" si="102"/>
        <v>227.93946417903368</v>
      </c>
      <c r="E201" s="15">
        <f t="shared" si="103"/>
        <v>10622.312958101596</v>
      </c>
      <c r="F201" s="15">
        <f t="shared" si="104"/>
        <v>308.52414667266072</v>
      </c>
      <c r="G201" s="15">
        <f t="shared" si="97"/>
        <v>2326.0008210178767</v>
      </c>
      <c r="H201" s="15">
        <f t="shared" si="105"/>
        <v>8168.4332353845812</v>
      </c>
      <c r="I201" s="15">
        <f t="shared" si="98"/>
        <v>2147.3651827946446</v>
      </c>
      <c r="J201" s="15">
        <f t="shared" si="99"/>
        <v>7353.201400104881</v>
      </c>
      <c r="K201" s="15">
        <f t="shared" si="100"/>
        <v>9560.5147476572802</v>
      </c>
      <c r="L201" s="19">
        <f t="shared" si="106"/>
        <v>45768.457342630434</v>
      </c>
    </row>
    <row r="202" spans="1:12" x14ac:dyDescent="0.2">
      <c r="A202" s="5" t="s">
        <v>57</v>
      </c>
      <c r="B202" s="15"/>
      <c r="C202" s="15">
        <f t="shared" si="101"/>
        <v>-521.52563878356511</v>
      </c>
      <c r="D202" s="15">
        <f t="shared" si="102"/>
        <v>-20.602975448836577</v>
      </c>
      <c r="E202" s="15">
        <f t="shared" si="103"/>
        <v>-1182.2549508060113</v>
      </c>
      <c r="F202" s="15">
        <f t="shared" si="104"/>
        <v>-35.544886540325642</v>
      </c>
      <c r="G202" s="15">
        <f t="shared" si="97"/>
        <v>-249.22873524745216</v>
      </c>
      <c r="H202" s="15">
        <f t="shared" si="105"/>
        <v>-900.78473627983055</v>
      </c>
      <c r="I202" s="15">
        <f t="shared" si="98"/>
        <v>-224.73520997411487</v>
      </c>
      <c r="J202" s="15">
        <f t="shared" si="99"/>
        <v>-780.87925352966067</v>
      </c>
      <c r="K202" s="15">
        <f t="shared" si="100"/>
        <v>-1044.241328939499</v>
      </c>
      <c r="L202" s="19">
        <f t="shared" si="106"/>
        <v>-4959.7977155492954</v>
      </c>
    </row>
    <row r="203" spans="1:12" x14ac:dyDescent="0.2">
      <c r="A203" s="5" t="s">
        <v>58</v>
      </c>
      <c r="B203" s="15"/>
      <c r="C203" s="15">
        <f t="shared" si="101"/>
        <v>-1063.6794813217323</v>
      </c>
      <c r="D203" s="15">
        <f t="shared" si="102"/>
        <v>-38.740782356529095</v>
      </c>
      <c r="E203" s="15">
        <f t="shared" si="103"/>
        <v>-2552.6958697669211</v>
      </c>
      <c r="F203" s="15">
        <f t="shared" si="104"/>
        <v>-80.872521544811434</v>
      </c>
      <c r="G203" s="15">
        <f t="shared" si="97"/>
        <v>-523.75032177518665</v>
      </c>
      <c r="H203" s="15">
        <f t="shared" si="105"/>
        <v>-1942.1515586770968</v>
      </c>
      <c r="I203" s="15">
        <f t="shared" si="98"/>
        <v>-464.00194134095341</v>
      </c>
      <c r="J203" s="15">
        <f t="shared" si="99"/>
        <v>-1580.0881363352526</v>
      </c>
      <c r="K203" s="15">
        <f t="shared" si="100"/>
        <v>-2263.3026920663797</v>
      </c>
      <c r="L203" s="19">
        <f t="shared" si="106"/>
        <v>-10509.283305184863</v>
      </c>
    </row>
    <row r="204" spans="1:12" x14ac:dyDescent="0.2">
      <c r="A204" s="5" t="s">
        <v>36</v>
      </c>
      <c r="B204" s="15"/>
      <c r="C204" s="15">
        <f t="shared" si="101"/>
        <v>1372.6343911812398</v>
      </c>
      <c r="D204" s="15">
        <f t="shared" si="102"/>
        <v>51.531555555940493</v>
      </c>
      <c r="E204" s="15">
        <f t="shared" si="103"/>
        <v>3325.430272400366</v>
      </c>
      <c r="F204" s="15">
        <f t="shared" si="104"/>
        <v>110.97472306497104</v>
      </c>
      <c r="G204" s="15">
        <f t="shared" si="97"/>
        <v>684.45998002587908</v>
      </c>
      <c r="H204" s="15">
        <f t="shared" si="105"/>
        <v>2619.4854688323317</v>
      </c>
      <c r="I204" s="15">
        <f t="shared" si="98"/>
        <v>604.62063511924794</v>
      </c>
      <c r="J204" s="15">
        <f t="shared" si="99"/>
        <v>2004.8545109305853</v>
      </c>
      <c r="K204" s="15">
        <f t="shared" si="100"/>
        <v>3088.4743538262264</v>
      </c>
      <c r="L204" s="19">
        <f t="shared" si="106"/>
        <v>13862.465890936788</v>
      </c>
    </row>
    <row r="205" spans="1:12" x14ac:dyDescent="0.2">
      <c r="A205" s="5" t="s">
        <v>59</v>
      </c>
      <c r="B205" s="15"/>
      <c r="C205" s="15">
        <f t="shared" si="101"/>
        <v>2727.6762129766767</v>
      </c>
      <c r="D205" s="15">
        <f t="shared" si="102"/>
        <v>116.85993955139199</v>
      </c>
      <c r="E205" s="15">
        <f t="shared" si="103"/>
        <v>6647.1338299102854</v>
      </c>
      <c r="F205" s="15">
        <f t="shared" si="104"/>
        <v>226.78253625021188</v>
      </c>
      <c r="G205" s="15">
        <f t="shared" si="97"/>
        <v>1414.4588362554073</v>
      </c>
      <c r="H205" s="15">
        <f t="shared" si="105"/>
        <v>5605.9457169663465</v>
      </c>
      <c r="I205" s="15">
        <f t="shared" si="98"/>
        <v>1307.8835244525274</v>
      </c>
      <c r="J205" s="15">
        <f t="shared" si="99"/>
        <v>4213.7596942336913</v>
      </c>
      <c r="K205" s="15">
        <f t="shared" si="100"/>
        <v>6757.7469163161259</v>
      </c>
      <c r="L205" s="19">
        <f t="shared" si="106"/>
        <v>29018.247206912663</v>
      </c>
    </row>
    <row r="206" spans="1:12" x14ac:dyDescent="0.2">
      <c r="A206" s="5" t="s">
        <v>60</v>
      </c>
      <c r="B206" s="15"/>
      <c r="C206" s="15">
        <f t="shared" si="101"/>
        <v>4007.8474425473323</v>
      </c>
      <c r="D206" s="15">
        <f t="shared" si="102"/>
        <v>269.64303818194105</v>
      </c>
      <c r="E206" s="15">
        <f t="shared" si="103"/>
        <v>10549.561321081535</v>
      </c>
      <c r="F206" s="15">
        <f t="shared" si="104"/>
        <v>340.3503952441867</v>
      </c>
      <c r="G206" s="15">
        <f t="shared" si="97"/>
        <v>2385.6296411235207</v>
      </c>
      <c r="H206" s="15">
        <f t="shared" si="105"/>
        <v>9307.4864832775256</v>
      </c>
      <c r="I206" s="15">
        <f t="shared" si="98"/>
        <v>2334.616645697286</v>
      </c>
      <c r="J206" s="15">
        <f t="shared" si="99"/>
        <v>7299.1210855120844</v>
      </c>
      <c r="K206" s="15">
        <f t="shared" si="100"/>
        <v>11511.907942820038</v>
      </c>
      <c r="L206" s="19">
        <f t="shared" si="106"/>
        <v>48006.163995485447</v>
      </c>
    </row>
    <row r="207" spans="1:12" x14ac:dyDescent="0.2">
      <c r="A207" s="5" t="s">
        <v>37</v>
      </c>
      <c r="B207" s="15"/>
      <c r="C207" s="15">
        <f t="shared" si="101"/>
        <v>5095.8078425266931</v>
      </c>
      <c r="D207" s="15">
        <f t="shared" si="102"/>
        <v>429.16916909408644</v>
      </c>
      <c r="E207" s="15">
        <f t="shared" si="103"/>
        <v>14865.723213009138</v>
      </c>
      <c r="F207" s="15">
        <f t="shared" si="104"/>
        <v>466.96452833842108</v>
      </c>
      <c r="G207" s="15">
        <f t="shared" si="97"/>
        <v>3645.810626761654</v>
      </c>
      <c r="H207" s="15">
        <f t="shared" si="105"/>
        <v>13676.800266826902</v>
      </c>
      <c r="I207" s="15">
        <f t="shared" si="98"/>
        <v>3650.0161740218218</v>
      </c>
      <c r="J207" s="15">
        <f t="shared" si="99"/>
        <v>11370.93362869092</v>
      </c>
      <c r="K207" s="15">
        <f t="shared" si="100"/>
        <v>16920.095512362426</v>
      </c>
      <c r="L207" s="19">
        <f t="shared" si="106"/>
        <v>70121.320961632067</v>
      </c>
    </row>
    <row r="208" spans="1:12" x14ac:dyDescent="0.2">
      <c r="A208" s="5" t="s">
        <v>61</v>
      </c>
      <c r="B208" s="15"/>
      <c r="C208" s="15">
        <f t="shared" si="101"/>
        <v>4898.0532930917534</v>
      </c>
      <c r="D208" s="15">
        <f t="shared" si="102"/>
        <v>438.64455646702788</v>
      </c>
      <c r="E208" s="15">
        <f t="shared" si="103"/>
        <v>14709.342193462067</v>
      </c>
      <c r="F208" s="15">
        <f t="shared" si="104"/>
        <v>456.91883871149162</v>
      </c>
      <c r="G208" s="15">
        <f t="shared" si="97"/>
        <v>3880.442646658345</v>
      </c>
      <c r="H208" s="15">
        <f t="shared" si="105"/>
        <v>14788.18757018782</v>
      </c>
      <c r="I208" s="15">
        <f t="shared" si="98"/>
        <v>3816.7158037164495</v>
      </c>
      <c r="J208" s="15">
        <f t="shared" si="99"/>
        <v>12353.111617248373</v>
      </c>
      <c r="K208" s="15">
        <f t="shared" si="100"/>
        <v>17506.449676805292</v>
      </c>
      <c r="L208" s="19">
        <f t="shared" si="106"/>
        <v>72847.866196348623</v>
      </c>
    </row>
    <row r="209" spans="1:12" x14ac:dyDescent="0.2">
      <c r="A209" s="5" t="s">
        <v>38</v>
      </c>
      <c r="B209" s="15"/>
      <c r="C209" s="15">
        <f t="shared" si="101"/>
        <v>3135.4272731593137</v>
      </c>
      <c r="D209" s="15">
        <f t="shared" si="102"/>
        <v>238.30012253974448</v>
      </c>
      <c r="E209" s="15">
        <f t="shared" si="103"/>
        <v>8691.1253237713627</v>
      </c>
      <c r="F209" s="15">
        <f t="shared" si="104"/>
        <v>258.55671680463382</v>
      </c>
      <c r="G209" s="15">
        <f t="shared" si="97"/>
        <v>2600.4236242332149</v>
      </c>
      <c r="H209" s="15">
        <f t="shared" si="105"/>
        <v>9450.7955077347851</v>
      </c>
      <c r="I209" s="15">
        <f t="shared" si="98"/>
        <v>2413.4400208615552</v>
      </c>
      <c r="J209" s="15">
        <f t="shared" si="99"/>
        <v>8024.3605949348857</v>
      </c>
      <c r="K209" s="15">
        <f t="shared" si="100"/>
        <v>10975.652182254105</v>
      </c>
      <c r="L209" s="19">
        <f t="shared" si="106"/>
        <v>45788.081366293598</v>
      </c>
    </row>
    <row r="210" spans="1:12" x14ac:dyDescent="0.2">
      <c r="A210" s="5" t="s">
        <v>62</v>
      </c>
      <c r="B210" s="15"/>
      <c r="C210" s="15">
        <f t="shared" si="101"/>
        <v>290.16267650173967</v>
      </c>
      <c r="D210" s="15">
        <f t="shared" si="102"/>
        <v>20.786254541111838</v>
      </c>
      <c r="E210" s="15">
        <f t="shared" si="103"/>
        <v>770.42615578049219</v>
      </c>
      <c r="F210" s="15">
        <f t="shared" si="104"/>
        <v>19.950821486626449</v>
      </c>
      <c r="G210" s="15">
        <f t="shared" si="97"/>
        <v>266.98893443058569</v>
      </c>
      <c r="H210" s="15">
        <f t="shared" si="105"/>
        <v>834.7869954426119</v>
      </c>
      <c r="I210" s="15">
        <f t="shared" si="98"/>
        <v>229.23184198407594</v>
      </c>
      <c r="J210" s="15">
        <f t="shared" si="99"/>
        <v>745.8641430069581</v>
      </c>
      <c r="K210" s="15">
        <f t="shared" si="100"/>
        <v>1013.5118972014642</v>
      </c>
      <c r="L210" s="19">
        <f t="shared" si="106"/>
        <v>4191.7097203756657</v>
      </c>
    </row>
    <row r="211" spans="1:12" x14ac:dyDescent="0.2">
      <c r="A211" s="5" t="s">
        <v>63</v>
      </c>
      <c r="B211" s="15"/>
      <c r="C211" s="15">
        <f t="shared" si="101"/>
        <v>-427.74885642492706</v>
      </c>
      <c r="D211" s="15">
        <f t="shared" si="102"/>
        <v>-30.134148454949695</v>
      </c>
      <c r="E211" s="15">
        <f t="shared" si="103"/>
        <v>-1195.7271807688671</v>
      </c>
      <c r="F211" s="15">
        <f t="shared" si="104"/>
        <v>-27.55901768019864</v>
      </c>
      <c r="G211" s="15">
        <f t="shared" si="97"/>
        <v>-457.70662139606793</v>
      </c>
      <c r="H211" s="15">
        <f t="shared" si="105"/>
        <v>-1237.9701094004618</v>
      </c>
      <c r="I211" s="15">
        <f t="shared" si="98"/>
        <v>-386.16046995550442</v>
      </c>
      <c r="J211" s="15">
        <f t="shared" si="99"/>
        <v>-1164.0358573066464</v>
      </c>
      <c r="K211" s="15">
        <f t="shared" si="100"/>
        <v>-1616.5256467199335</v>
      </c>
      <c r="L211" s="19">
        <f t="shared" si="106"/>
        <v>-6543.5679081075568</v>
      </c>
    </row>
    <row r="212" spans="1:12" x14ac:dyDescent="0.2">
      <c r="A212" s="5" t="s">
        <v>152</v>
      </c>
      <c r="B212" s="15"/>
      <c r="C212" s="15">
        <f t="shared" si="101"/>
        <v>417.97579410069375</v>
      </c>
      <c r="D212" s="15">
        <f t="shared" si="102"/>
        <v>34.133199048590093</v>
      </c>
      <c r="E212" s="15">
        <f t="shared" si="103"/>
        <v>1289.2565393817288</v>
      </c>
      <c r="F212" s="15">
        <f t="shared" si="104"/>
        <v>33.195255572162779</v>
      </c>
      <c r="G212" s="15">
        <f t="shared" si="97"/>
        <v>517.16918293236085</v>
      </c>
      <c r="H212" s="15">
        <f t="shared" si="105"/>
        <v>1290.4140474268343</v>
      </c>
      <c r="I212" s="15">
        <f t="shared" si="98"/>
        <v>445.00835609951605</v>
      </c>
      <c r="J212" s="15">
        <f t="shared" si="99"/>
        <v>1232.9288070211376</v>
      </c>
      <c r="K212" s="15">
        <f t="shared" si="100"/>
        <v>1806.60626028459</v>
      </c>
      <c r="L212" s="19">
        <f t="shared" si="106"/>
        <v>7066.6874418676143</v>
      </c>
    </row>
    <row r="213" spans="1:12" x14ac:dyDescent="0.2">
      <c r="A213" s="5" t="s">
        <v>176</v>
      </c>
      <c r="B213" s="15"/>
      <c r="C213" s="15">
        <f t="shared" si="101"/>
        <v>1577.3984666135373</v>
      </c>
      <c r="D213" s="15">
        <f t="shared" si="102"/>
        <v>146.04714345244059</v>
      </c>
      <c r="E213" s="15">
        <f t="shared" si="103"/>
        <v>5258.4258051231154</v>
      </c>
      <c r="F213" s="15">
        <f t="shared" si="104"/>
        <v>165.68186391579997</v>
      </c>
      <c r="G213" s="15">
        <f t="shared" si="97"/>
        <v>2131.2661402192307</v>
      </c>
      <c r="H213" s="15">
        <f t="shared" si="105"/>
        <v>5312.4937616439929</v>
      </c>
      <c r="I213" s="15">
        <f t="shared" si="98"/>
        <v>1906.4576059751744</v>
      </c>
      <c r="J213" s="15">
        <f t="shared" si="99"/>
        <v>5036.0484732539535</v>
      </c>
      <c r="K213" s="15">
        <f t="shared" si="100"/>
        <v>7723.3602211818124</v>
      </c>
      <c r="L213" s="19">
        <f t="shared" si="106"/>
        <v>29257.179481379062</v>
      </c>
    </row>
    <row r="214" spans="1:12" ht="13.5" thickBot="1" x14ac:dyDescent="0.25">
      <c r="A214" s="5" t="s">
        <v>186</v>
      </c>
      <c r="B214" s="15"/>
      <c r="C214" s="15">
        <f t="shared" si="101"/>
        <v>1809.9002636167322</v>
      </c>
      <c r="D214" s="15">
        <f t="shared" si="102"/>
        <v>201.2934459055289</v>
      </c>
      <c r="E214" s="15">
        <f t="shared" si="103"/>
        <v>6431.2728939181497</v>
      </c>
      <c r="F214" s="15">
        <f t="shared" si="104"/>
        <v>207.6581110481504</v>
      </c>
      <c r="G214" s="15">
        <f>K19*($Y21/$Y19-1)</f>
        <v>4824.8581883848092</v>
      </c>
      <c r="H214" s="15">
        <f t="shared" si="105"/>
        <v>6707.5937279443424</v>
      </c>
      <c r="I214" s="15">
        <f t="shared" si="98"/>
        <v>2412.0966422476531</v>
      </c>
      <c r="J214" s="15">
        <f t="shared" si="99"/>
        <v>6278.7261952379677</v>
      </c>
      <c r="K214" s="15">
        <f t="shared" si="100"/>
        <v>10009.322404996336</v>
      </c>
      <c r="L214" s="286">
        <f t="shared" si="106"/>
        <v>38882.72187329967</v>
      </c>
    </row>
    <row r="216" spans="1:12" x14ac:dyDescent="0.2">
      <c r="A216" s="20" t="s">
        <v>32</v>
      </c>
      <c r="B216" s="20"/>
      <c r="C216" s="15">
        <f>AVERAGE(C197:C214)</f>
        <v>2451.3834945989224</v>
      </c>
      <c r="D216" s="15">
        <f t="shared" ref="D216:K216" si="107">AVERAGE(D197:D214)</f>
        <v>180.96192929858785</v>
      </c>
      <c r="E216" s="15">
        <f t="shared" si="107"/>
        <v>6453.8431658689587</v>
      </c>
      <c r="F216" s="15">
        <f t="shared" si="107"/>
        <v>203.97389434569001</v>
      </c>
      <c r="G216" s="15">
        <f t="shared" si="107"/>
        <v>1864.4909184478684</v>
      </c>
      <c r="H216" s="15">
        <f t="shared" si="107"/>
        <v>5777.8991352701159</v>
      </c>
      <c r="I216" s="15">
        <f t="shared" si="107"/>
        <v>1575.5749787099778</v>
      </c>
      <c r="J216" s="15">
        <f t="shared" si="107"/>
        <v>5031.8689706199275</v>
      </c>
      <c r="K216" s="15">
        <f t="shared" si="107"/>
        <v>7084.5410795670532</v>
      </c>
      <c r="L216" s="15">
        <f>AVERAGE(L197:L214)</f>
        <v>30624.537566727104</v>
      </c>
    </row>
    <row r="217" spans="1:12" x14ac:dyDescent="0.2">
      <c r="A217" s="20" t="s">
        <v>33</v>
      </c>
      <c r="B217" s="20"/>
      <c r="C217" s="15">
        <f>C214-C197</f>
        <v>1809.9002636167322</v>
      </c>
      <c r="D217" s="15">
        <f t="shared" ref="D217:L217" si="108">D214-D197</f>
        <v>201.2934459055289</v>
      </c>
      <c r="E217" s="15">
        <f t="shared" si="108"/>
        <v>6431.2728939181497</v>
      </c>
      <c r="F217" s="15">
        <f t="shared" si="108"/>
        <v>207.6581110481504</v>
      </c>
      <c r="G217" s="15">
        <f t="shared" si="108"/>
        <v>4824.8581883848092</v>
      </c>
      <c r="H217" s="15">
        <f t="shared" si="108"/>
        <v>6707.5937279443424</v>
      </c>
      <c r="I217" s="15">
        <f t="shared" si="108"/>
        <v>2412.0966422476531</v>
      </c>
      <c r="J217" s="15">
        <f t="shared" si="108"/>
        <v>6278.7261952379677</v>
      </c>
      <c r="K217" s="15">
        <f t="shared" si="108"/>
        <v>10009.322404996336</v>
      </c>
      <c r="L217" s="15">
        <f t="shared" si="108"/>
        <v>38882.72187329967</v>
      </c>
    </row>
    <row r="218" spans="1:12" x14ac:dyDescent="0.2">
      <c r="A218" s="20" t="s">
        <v>34</v>
      </c>
      <c r="B218" s="20"/>
      <c r="C218" s="15">
        <f>STDEV(C197:C214)</f>
        <v>2560.4412407350692</v>
      </c>
      <c r="D218" s="15">
        <f t="shared" ref="D218:L218" si="109">STDEV(D197:D214)</f>
        <v>183.17471629558472</v>
      </c>
      <c r="E218" s="15">
        <f t="shared" si="109"/>
        <v>6319.4996756524743</v>
      </c>
      <c r="F218" s="15">
        <f t="shared" si="109"/>
        <v>197.07511564737067</v>
      </c>
      <c r="G218" s="15">
        <f t="shared" si="109"/>
        <v>1761.1928479482356</v>
      </c>
      <c r="H218" s="15">
        <f t="shared" si="109"/>
        <v>5533.2724932327665</v>
      </c>
      <c r="I218" s="15">
        <f t="shared" si="109"/>
        <v>1468.6731203020227</v>
      </c>
      <c r="J218" s="15">
        <f t="shared" si="109"/>
        <v>4817.6910786442768</v>
      </c>
      <c r="K218" s="15">
        <f t="shared" si="109"/>
        <v>6598.3196899665427</v>
      </c>
      <c r="L218" s="15">
        <f t="shared" si="109"/>
        <v>29041.786467273007</v>
      </c>
    </row>
    <row r="220" spans="1:12" ht="13.5" thickBot="1" x14ac:dyDescent="0.25"/>
    <row r="221" spans="1:12" ht="51" x14ac:dyDescent="0.2">
      <c r="A221" s="11" t="s">
        <v>48</v>
      </c>
      <c r="C221" s="3" t="s">
        <v>22</v>
      </c>
      <c r="D221" s="3" t="s">
        <v>23</v>
      </c>
      <c r="E221" s="3" t="s">
        <v>3</v>
      </c>
      <c r="F221" s="3" t="s">
        <v>24</v>
      </c>
      <c r="G221" s="3" t="s">
        <v>25</v>
      </c>
      <c r="H221" s="3" t="s">
        <v>26</v>
      </c>
      <c r="I221" s="3" t="s">
        <v>27</v>
      </c>
      <c r="J221" s="3" t="s">
        <v>28</v>
      </c>
      <c r="K221" s="14" t="s">
        <v>29</v>
      </c>
      <c r="L221" s="18" t="s">
        <v>47</v>
      </c>
    </row>
    <row r="222" spans="1:12" x14ac:dyDescent="0.2">
      <c r="A222" s="5" t="str">
        <f t="shared" ref="A222:A239" si="110">A197</f>
        <v>1996</v>
      </c>
      <c r="L222" s="19"/>
    </row>
    <row r="223" spans="1:12" x14ac:dyDescent="0.2">
      <c r="A223" s="5" t="str">
        <f t="shared" si="110"/>
        <v>1997</v>
      </c>
      <c r="C223" s="22">
        <f>C4*((B5/B4)-($Y5/$Y4))</f>
        <v>615.65635377894876</v>
      </c>
      <c r="D223" s="22">
        <f>E4*((D5/D4)-($Y5/$Y4))</f>
        <v>-367.17635063139585</v>
      </c>
      <c r="E223" s="22">
        <f>G4*((F5/F4)-($Y5/$Y4))</f>
        <v>-1844.7127996544186</v>
      </c>
      <c r="F223" s="22">
        <f>I4*((H5/H4)-($Y5/$Y4))</f>
        <v>40.240826074685039</v>
      </c>
      <c r="G223" s="22">
        <f>K4*((J5/J4)-($Y5/$Y4))</f>
        <v>-10643.597969243556</v>
      </c>
      <c r="H223" s="22">
        <f>M4*((L5/L4)-($Y5/$Y4))</f>
        <v>8110.2795888647461</v>
      </c>
      <c r="I223" s="22">
        <f>O4*((N5/N4)-($Y5/$Y4))</f>
        <v>1010.9981903460778</v>
      </c>
      <c r="J223" s="22">
        <f>Q4*((P5/P4)-($Y5/$Y4))</f>
        <v>1151.0420279251462</v>
      </c>
      <c r="K223" s="22">
        <f>S4*((R5/R4)-($Y5/$Y4))</f>
        <v>4585.2902800286529</v>
      </c>
      <c r="L223" s="21">
        <f>SUM(C223:K223)</f>
        <v>2658.0201474888868</v>
      </c>
    </row>
    <row r="224" spans="1:12" x14ac:dyDescent="0.2">
      <c r="A224" s="5" t="str">
        <f t="shared" si="110"/>
        <v>1998</v>
      </c>
      <c r="C224" s="22">
        <f t="shared" ref="C224:C239" si="111">C5*((B6/B5)-($Y6/$Y5))</f>
        <v>7536.8476511600684</v>
      </c>
      <c r="D224" s="22">
        <f t="shared" ref="D224:D239" si="112">E5*((D6/D5)-($Y6/$Y5))</f>
        <v>-1924.4130153487745</v>
      </c>
      <c r="E224" s="22">
        <f t="shared" ref="E224:E239" si="113">G5*((F6/F5)-($Y6/$Y5))</f>
        <v>-1035.9289340122314</v>
      </c>
      <c r="F224" s="22">
        <f t="shared" ref="F224:F239" si="114">I5*((H6/H5)-($Y6/$Y5))</f>
        <v>-196.41133698844305</v>
      </c>
      <c r="G224" s="22">
        <f t="shared" ref="G224:G239" si="115">K5*((J6/J5)-($Y6/$Y5))</f>
        <v>-7830.9150370045536</v>
      </c>
      <c r="H224" s="22">
        <f t="shared" ref="H224:H239" si="116">M5*((L6/L5)-($Y6/$Y5))</f>
        <v>13030.93084881492</v>
      </c>
      <c r="I224" s="22">
        <f t="shared" ref="I224:I238" si="117">O5*((N6/N5)-($Y6/$Y5))</f>
        <v>426.16731099551254</v>
      </c>
      <c r="J224" s="22">
        <f t="shared" ref="J224:J239" si="118">Q5*((P6/P5)-($Y6/$Y5))</f>
        <v>-335.08892394582705</v>
      </c>
      <c r="K224" s="22">
        <f t="shared" ref="K224:K239" si="119">S5*((R6/R5)-($Y6/$Y5))</f>
        <v>6756.2299198015935</v>
      </c>
      <c r="L224" s="21">
        <f t="shared" ref="L224:L239" si="120">SUM(C224:K224)</f>
        <v>16427.418483472266</v>
      </c>
    </row>
    <row r="225" spans="1:12" x14ac:dyDescent="0.2">
      <c r="A225" s="5" t="str">
        <f t="shared" si="110"/>
        <v>1999</v>
      </c>
      <c r="C225" s="22">
        <f t="shared" si="111"/>
        <v>7684.9505589276878</v>
      </c>
      <c r="D225" s="22">
        <f t="shared" si="112"/>
        <v>-1092.4213452309534</v>
      </c>
      <c r="E225" s="22">
        <f t="shared" si="113"/>
        <v>-2857.7614471746288</v>
      </c>
      <c r="F225" s="22">
        <f t="shared" si="114"/>
        <v>-386.47153491407408</v>
      </c>
      <c r="G225" s="22">
        <f t="shared" si="115"/>
        <v>-5628.9982196905339</v>
      </c>
      <c r="H225" s="22">
        <f t="shared" si="116"/>
        <v>12223.633479032602</v>
      </c>
      <c r="I225" s="22">
        <f t="shared" si="117"/>
        <v>-1106.9099621517187</v>
      </c>
      <c r="J225" s="22">
        <f t="shared" si="118"/>
        <v>-4588.5385406781288</v>
      </c>
      <c r="K225" s="22">
        <f t="shared" si="119"/>
        <v>4328.5290620525066</v>
      </c>
      <c r="L225" s="21">
        <f t="shared" si="120"/>
        <v>8576.0120501727579</v>
      </c>
    </row>
    <row r="226" spans="1:12" x14ac:dyDescent="0.2">
      <c r="A226" s="5" t="str">
        <f t="shared" si="110"/>
        <v>2000</v>
      </c>
      <c r="C226" s="22">
        <f t="shared" si="111"/>
        <v>1855.781376017716</v>
      </c>
      <c r="D226" s="22">
        <f t="shared" si="112"/>
        <v>-529.94643132447936</v>
      </c>
      <c r="E226" s="22">
        <f t="shared" si="113"/>
        <v>57.461109411914137</v>
      </c>
      <c r="F226" s="22">
        <f t="shared" si="114"/>
        <v>-116.25334147618015</v>
      </c>
      <c r="G226" s="22">
        <f t="shared" si="115"/>
        <v>-2871.9878195035772</v>
      </c>
      <c r="H226" s="22">
        <f t="shared" si="116"/>
        <v>9028.0886808465857</v>
      </c>
      <c r="I226" s="22">
        <f t="shared" si="117"/>
        <v>-1912.5174331424903</v>
      </c>
      <c r="J226" s="22">
        <f t="shared" si="118"/>
        <v>-4336.1360915033047</v>
      </c>
      <c r="K226" s="22">
        <f t="shared" si="119"/>
        <v>3819.2716051609368</v>
      </c>
      <c r="L226" s="21">
        <f t="shared" si="120"/>
        <v>4993.7616544871207</v>
      </c>
    </row>
    <row r="227" spans="1:12" x14ac:dyDescent="0.2">
      <c r="A227" s="5" t="str">
        <f t="shared" si="110"/>
        <v>2001</v>
      </c>
      <c r="C227" s="22">
        <f t="shared" si="111"/>
        <v>1439.5898318778613</v>
      </c>
      <c r="D227" s="22">
        <f t="shared" si="112"/>
        <v>-143.35654273044278</v>
      </c>
      <c r="E227" s="22">
        <f t="shared" si="113"/>
        <v>652.95165290693683</v>
      </c>
      <c r="F227" s="22">
        <f t="shared" si="114"/>
        <v>-191.66222050829555</v>
      </c>
      <c r="G227" s="22">
        <f t="shared" si="115"/>
        <v>-1967.4951095007261</v>
      </c>
      <c r="H227" s="22">
        <f t="shared" si="116"/>
        <v>3574.7567514519378</v>
      </c>
      <c r="I227" s="22">
        <f t="shared" si="117"/>
        <v>-2920.3733320642218</v>
      </c>
      <c r="J227" s="22">
        <f t="shared" si="118"/>
        <v>-3809.4945865004329</v>
      </c>
      <c r="K227" s="22">
        <f t="shared" si="119"/>
        <v>4632.7148539972932</v>
      </c>
      <c r="L227" s="21">
        <f t="shared" si="120"/>
        <v>1267.6312989299099</v>
      </c>
    </row>
    <row r="228" spans="1:12" x14ac:dyDescent="0.2">
      <c r="A228" s="5" t="str">
        <f t="shared" si="110"/>
        <v>2002</v>
      </c>
      <c r="C228" s="22">
        <f t="shared" si="111"/>
        <v>-2958.0364515954161</v>
      </c>
      <c r="D228" s="22">
        <f t="shared" si="112"/>
        <v>166.59327780976281</v>
      </c>
      <c r="E228" s="22">
        <f t="shared" si="113"/>
        <v>-16.232470094955652</v>
      </c>
      <c r="F228" s="22">
        <f t="shared" si="114"/>
        <v>-47.764123096440741</v>
      </c>
      <c r="G228" s="22">
        <f t="shared" si="115"/>
        <v>-344.4598264178029</v>
      </c>
      <c r="H228" s="22">
        <f t="shared" si="116"/>
        <v>-749.47563241099419</v>
      </c>
      <c r="I228" s="22">
        <f t="shared" si="117"/>
        <v>-2121.2678939071889</v>
      </c>
      <c r="J228" s="22">
        <f t="shared" si="118"/>
        <v>-1811.318648140018</v>
      </c>
      <c r="K228" s="22">
        <f t="shared" si="119"/>
        <v>5807.5919564267788</v>
      </c>
      <c r="L228" s="21">
        <f t="shared" si="120"/>
        <v>-2074.3698114262761</v>
      </c>
    </row>
    <row r="229" spans="1:12" x14ac:dyDescent="0.2">
      <c r="A229" s="5" t="str">
        <f t="shared" si="110"/>
        <v>2003</v>
      </c>
      <c r="C229" s="22">
        <f t="shared" si="111"/>
        <v>-6925.3637850233899</v>
      </c>
      <c r="D229" s="22">
        <f t="shared" si="112"/>
        <v>177.30881322959152</v>
      </c>
      <c r="E229" s="22">
        <f t="shared" si="113"/>
        <v>-4309.8269295058408</v>
      </c>
      <c r="F229" s="22">
        <f t="shared" si="114"/>
        <v>117.45098432941562</v>
      </c>
      <c r="G229" s="22">
        <f t="shared" si="115"/>
        <v>1615.0217024601491</v>
      </c>
      <c r="H229" s="22">
        <f t="shared" si="116"/>
        <v>-2436.6648151754675</v>
      </c>
      <c r="I229" s="22">
        <f t="shared" si="117"/>
        <v>1029.066291818601</v>
      </c>
      <c r="J229" s="22">
        <f t="shared" si="118"/>
        <v>1972.9565595569584</v>
      </c>
      <c r="K229" s="22">
        <f t="shared" si="119"/>
        <v>5848.3783457598674</v>
      </c>
      <c r="L229" s="21">
        <f t="shared" si="120"/>
        <v>-2911.6728325501135</v>
      </c>
    </row>
    <row r="230" spans="1:12" x14ac:dyDescent="0.2">
      <c r="A230" s="5" t="str">
        <f t="shared" si="110"/>
        <v>2004</v>
      </c>
      <c r="C230" s="22">
        <f t="shared" si="111"/>
        <v>-11517.867750676856</v>
      </c>
      <c r="D230" s="22">
        <f t="shared" si="112"/>
        <v>176.30874365752507</v>
      </c>
      <c r="E230" s="22">
        <f t="shared" si="113"/>
        <v>-8290.7017658185287</v>
      </c>
      <c r="F230" s="22">
        <f t="shared" si="114"/>
        <v>-502.21728162041751</v>
      </c>
      <c r="G230" s="22">
        <f t="shared" si="115"/>
        <v>3645.2878472679481</v>
      </c>
      <c r="H230" s="22">
        <f t="shared" si="116"/>
        <v>919.14354553310125</v>
      </c>
      <c r="I230" s="22">
        <f t="shared" si="117"/>
        <v>3206.3261114859224</v>
      </c>
      <c r="J230" s="22">
        <f t="shared" si="118"/>
        <v>7202.4024990035687</v>
      </c>
      <c r="K230" s="22">
        <f t="shared" si="119"/>
        <v>1623.0896651756545</v>
      </c>
      <c r="L230" s="21">
        <f t="shared" si="120"/>
        <v>-3538.2283859920835</v>
      </c>
    </row>
    <row r="231" spans="1:12" x14ac:dyDescent="0.2">
      <c r="A231" s="5" t="str">
        <f t="shared" si="110"/>
        <v>2005</v>
      </c>
      <c r="C231" s="22">
        <f t="shared" si="111"/>
        <v>-12442.818731838976</v>
      </c>
      <c r="D231" s="22">
        <f t="shared" si="112"/>
        <v>-487.77071503064212</v>
      </c>
      <c r="E231" s="22">
        <f t="shared" si="113"/>
        <v>-10887.408344002968</v>
      </c>
      <c r="F231" s="22">
        <f t="shared" si="114"/>
        <v>-106.33631982516793</v>
      </c>
      <c r="G231" s="22">
        <f t="shared" si="115"/>
        <v>5723.1408407413755</v>
      </c>
      <c r="H231" s="22">
        <f t="shared" si="116"/>
        <v>5144.2257985429824</v>
      </c>
      <c r="I231" s="22">
        <f t="shared" si="117"/>
        <v>4679.8794781204706</v>
      </c>
      <c r="J231" s="22">
        <f t="shared" si="118"/>
        <v>12530.623491234668</v>
      </c>
      <c r="K231" s="22">
        <f t="shared" si="119"/>
        <v>-1907.7624086144283</v>
      </c>
      <c r="L231" s="21">
        <f t="shared" si="120"/>
        <v>2245.773089327316</v>
      </c>
    </row>
    <row r="232" spans="1:12" x14ac:dyDescent="0.2">
      <c r="A232" s="5" t="str">
        <f t="shared" si="110"/>
        <v>2006</v>
      </c>
      <c r="C232" s="22">
        <f t="shared" si="111"/>
        <v>-9614.7030059672834</v>
      </c>
      <c r="D232" s="22">
        <f t="shared" si="112"/>
        <v>643.44173426897294</v>
      </c>
      <c r="E232" s="22">
        <f t="shared" si="113"/>
        <v>-12193.566802440642</v>
      </c>
      <c r="F232" s="22">
        <f t="shared" si="114"/>
        <v>-76.747892819408676</v>
      </c>
      <c r="G232" s="22">
        <f t="shared" si="115"/>
        <v>3932.5119971103809</v>
      </c>
      <c r="H232" s="22">
        <f t="shared" si="116"/>
        <v>5063.7801381216286</v>
      </c>
      <c r="I232" s="22">
        <f t="shared" si="117"/>
        <v>3089.3089560019812</v>
      </c>
      <c r="J232" s="22">
        <f t="shared" si="118"/>
        <v>9441.8270216374494</v>
      </c>
      <c r="K232" s="22">
        <f t="shared" si="119"/>
        <v>-6952.8442190713567</v>
      </c>
      <c r="L232" s="21">
        <f t="shared" si="120"/>
        <v>-6666.9920731582797</v>
      </c>
    </row>
    <row r="233" spans="1:12" x14ac:dyDescent="0.2">
      <c r="A233" s="5" t="str">
        <f t="shared" si="110"/>
        <v>2007</v>
      </c>
      <c r="C233" s="22">
        <f t="shared" si="111"/>
        <v>-7306.4229511838912</v>
      </c>
      <c r="D233" s="22">
        <f t="shared" si="112"/>
        <v>-364.67017559907674</v>
      </c>
      <c r="E233" s="22">
        <f t="shared" si="113"/>
        <v>-8653.1205065707909</v>
      </c>
      <c r="F233" s="22">
        <f t="shared" si="114"/>
        <v>30.031535632378493</v>
      </c>
      <c r="G233" s="22">
        <f t="shared" si="115"/>
        <v>2873.2247540691515</v>
      </c>
      <c r="H233" s="22">
        <f t="shared" si="116"/>
        <v>4666.4846945198469</v>
      </c>
      <c r="I233" s="22">
        <f t="shared" si="117"/>
        <v>2738.8525451530959</v>
      </c>
      <c r="J233" s="22">
        <f t="shared" si="118"/>
        <v>7247.0663177623428</v>
      </c>
      <c r="K233" s="22">
        <f t="shared" si="119"/>
        <v>471.64420016619925</v>
      </c>
      <c r="L233" s="21">
        <f t="shared" si="120"/>
        <v>1703.0904139492561</v>
      </c>
    </row>
    <row r="234" spans="1:12" x14ac:dyDescent="0.2">
      <c r="A234" s="5" t="str">
        <f t="shared" si="110"/>
        <v>2008</v>
      </c>
      <c r="C234" s="22">
        <f t="shared" si="111"/>
        <v>-8235.6764518338932</v>
      </c>
      <c r="D234" s="22">
        <f t="shared" si="112"/>
        <v>168.23801260996078</v>
      </c>
      <c r="E234" s="22">
        <f t="shared" si="113"/>
        <v>-6231.5477399842903</v>
      </c>
      <c r="F234" s="22">
        <f t="shared" si="114"/>
        <v>102.53319660115429</v>
      </c>
      <c r="G234" s="22">
        <f t="shared" si="115"/>
        <v>881.902429687422</v>
      </c>
      <c r="H234" s="22">
        <f t="shared" si="116"/>
        <v>1240.0828234495295</v>
      </c>
      <c r="I234" s="22">
        <f t="shared" si="117"/>
        <v>2228.0447380886335</v>
      </c>
      <c r="J234" s="22">
        <f t="shared" si="118"/>
        <v>1809.5627698781454</v>
      </c>
      <c r="K234" s="22">
        <f t="shared" si="119"/>
        <v>6343.9811242369651</v>
      </c>
      <c r="L234" s="21">
        <f t="shared" si="120"/>
        <v>-1692.8790972663746</v>
      </c>
    </row>
    <row r="235" spans="1:12" x14ac:dyDescent="0.2">
      <c r="A235" s="5" t="str">
        <f t="shared" si="110"/>
        <v>2009</v>
      </c>
      <c r="C235" s="22">
        <f t="shared" si="111"/>
        <v>-7272.1586755157068</v>
      </c>
      <c r="D235" s="22">
        <f t="shared" si="112"/>
        <v>-575.88035839183749</v>
      </c>
      <c r="E235" s="22">
        <f t="shared" si="113"/>
        <v>-4468.5378433007891</v>
      </c>
      <c r="F235" s="22">
        <f t="shared" si="114"/>
        <v>125.04999391013347</v>
      </c>
      <c r="G235" s="22">
        <f t="shared" si="115"/>
        <v>137.66823357678066</v>
      </c>
      <c r="H235" s="22">
        <f t="shared" si="116"/>
        <v>-224.71252762592471</v>
      </c>
      <c r="I235" s="22">
        <f t="shared" si="117"/>
        <v>3473.8735346326444</v>
      </c>
      <c r="J235" s="22">
        <f t="shared" si="118"/>
        <v>474.46686972033029</v>
      </c>
      <c r="K235" s="22">
        <f t="shared" si="119"/>
        <v>13891.683568394266</v>
      </c>
      <c r="L235" s="21">
        <f t="shared" si="120"/>
        <v>5561.4527953998986</v>
      </c>
    </row>
    <row r="236" spans="1:12" x14ac:dyDescent="0.2">
      <c r="A236" s="5" t="str">
        <f t="shared" si="110"/>
        <v>2010</v>
      </c>
      <c r="C236" s="22">
        <f t="shared" si="111"/>
        <v>-7079.0251721091217</v>
      </c>
      <c r="D236" s="22">
        <f t="shared" si="112"/>
        <v>224.78801864698042</v>
      </c>
      <c r="E236" s="22">
        <f t="shared" si="113"/>
        <v>-4999.765428595284</v>
      </c>
      <c r="F236" s="22">
        <f t="shared" si="114"/>
        <v>254.24743333109845</v>
      </c>
      <c r="G236" s="22">
        <f t="shared" si="115"/>
        <v>-997.26225633590548</v>
      </c>
      <c r="H236" s="22">
        <f t="shared" si="116"/>
        <v>-3501.9967838120842</v>
      </c>
      <c r="I236" s="22">
        <f t="shared" si="117"/>
        <v>4047.9446910207625</v>
      </c>
      <c r="J236" s="22">
        <f t="shared" si="118"/>
        <v>-3669.6024562619509</v>
      </c>
      <c r="K236" s="22">
        <f t="shared" si="119"/>
        <v>13960.597412759231</v>
      </c>
      <c r="L236" s="21">
        <f t="shared" si="120"/>
        <v>-1760.0745413562763</v>
      </c>
    </row>
    <row r="237" spans="1:12" x14ac:dyDescent="0.2">
      <c r="A237" s="5" t="str">
        <f t="shared" si="110"/>
        <v>2011</v>
      </c>
      <c r="C237" s="22">
        <f t="shared" si="111"/>
        <v>-1795.146187109222</v>
      </c>
      <c r="D237" s="22">
        <f t="shared" si="112"/>
        <v>191.34637092348629</v>
      </c>
      <c r="E237" s="22">
        <f t="shared" si="113"/>
        <v>-7133.1992773115653</v>
      </c>
      <c r="F237" s="22">
        <f t="shared" si="114"/>
        <v>337.09908026362314</v>
      </c>
      <c r="G237" s="22">
        <f t="shared" si="115"/>
        <v>-2800.4112504252116</v>
      </c>
      <c r="H237" s="22">
        <f t="shared" si="116"/>
        <v>-2403.2902922002618</v>
      </c>
      <c r="I237" s="22">
        <f t="shared" si="117"/>
        <v>2779.4987090756154</v>
      </c>
      <c r="J237" s="22">
        <f t="shared" si="118"/>
        <v>-1335.8445034654956</v>
      </c>
      <c r="K237" s="22">
        <f t="shared" si="119"/>
        <v>9655.777960954114</v>
      </c>
      <c r="L237" s="21">
        <f t="shared" si="120"/>
        <v>-2504.1693892949188</v>
      </c>
    </row>
    <row r="238" spans="1:12" x14ac:dyDescent="0.2">
      <c r="A238" s="5" t="str">
        <f t="shared" si="110"/>
        <v>2012</v>
      </c>
      <c r="C238" s="22">
        <f t="shared" si="111"/>
        <v>-65.73745197802846</v>
      </c>
      <c r="D238" s="22">
        <f t="shared" si="112"/>
        <v>200.56279995537778</v>
      </c>
      <c r="E238" s="22">
        <f t="shared" si="113"/>
        <v>-7512.7767788013207</v>
      </c>
      <c r="F238" s="22">
        <f t="shared" si="114"/>
        <v>309.85935647447991</v>
      </c>
      <c r="G238" s="22">
        <f t="shared" si="115"/>
        <v>-2563.916166975695</v>
      </c>
      <c r="H238" s="22">
        <f t="shared" si="116"/>
        <v>-1075.2519482376242</v>
      </c>
      <c r="I238" s="22">
        <f t="shared" si="117"/>
        <v>2075.8458700931251</v>
      </c>
      <c r="J238" s="22">
        <f t="shared" si="118"/>
        <v>-444.83158591012966</v>
      </c>
      <c r="K238" s="22">
        <f t="shared" si="119"/>
        <v>6087.5474024766545</v>
      </c>
      <c r="L238" s="21">
        <f t="shared" si="120"/>
        <v>-2988.698502903163</v>
      </c>
    </row>
    <row r="239" spans="1:12" ht="13.5" thickBot="1" x14ac:dyDescent="0.25">
      <c r="A239" s="5" t="str">
        <f t="shared" si="110"/>
        <v>2013</v>
      </c>
      <c r="C239" s="22">
        <f t="shared" si="111"/>
        <v>458.17754671558646</v>
      </c>
      <c r="D239" s="22">
        <f t="shared" si="112"/>
        <v>-606.74990813561647</v>
      </c>
      <c r="E239" s="22">
        <f t="shared" si="113"/>
        <v>-4069.4746478931529</v>
      </c>
      <c r="F239" s="22">
        <f t="shared" si="114"/>
        <v>430.82734604854926</v>
      </c>
      <c r="G239" s="22">
        <f t="shared" si="115"/>
        <v>-360.88460133407489</v>
      </c>
      <c r="H239" s="22">
        <f t="shared" si="116"/>
        <v>868.64607986160638</v>
      </c>
      <c r="I239" s="22">
        <f>O19*((N21/N19)-($Y21/$Y19))</f>
        <v>4409.9554116121681</v>
      </c>
      <c r="J239" s="22">
        <f t="shared" si="118"/>
        <v>886.00128802719303</v>
      </c>
      <c r="K239" s="22">
        <f t="shared" si="119"/>
        <v>4798.9702554226387</v>
      </c>
      <c r="L239" s="287">
        <f t="shared" si="120"/>
        <v>6815.4687703248983</v>
      </c>
    </row>
    <row r="240" spans="1:12" x14ac:dyDescent="0.2">
      <c r="C240" s="22"/>
      <c r="D240" s="22"/>
      <c r="E240" s="22"/>
      <c r="F240" s="22"/>
      <c r="G240" s="22"/>
      <c r="H240" s="22"/>
      <c r="I240" s="22"/>
      <c r="J240" s="22"/>
      <c r="K240" s="22"/>
      <c r="L240" s="22"/>
    </row>
    <row r="241" spans="1:12" x14ac:dyDescent="0.2">
      <c r="A241" s="20" t="s">
        <v>32</v>
      </c>
      <c r="C241" s="8">
        <f>AVERAGE(C222:C239)</f>
        <v>-3271.8796056678771</v>
      </c>
      <c r="D241" s="8">
        <f t="shared" ref="D241:L241" si="121">AVERAGE(D222:D239)</f>
        <v>-243.75276890126835</v>
      </c>
      <c r="E241" s="8">
        <f t="shared" si="121"/>
        <v>-4929.0675854613264</v>
      </c>
      <c r="F241" s="8">
        <f t="shared" si="121"/>
        <v>7.2632765539464756</v>
      </c>
      <c r="G241" s="8">
        <f t="shared" si="121"/>
        <v>-1011.8335559716725</v>
      </c>
      <c r="H241" s="8">
        <f t="shared" si="121"/>
        <v>3145.8035546810079</v>
      </c>
      <c r="I241" s="8">
        <f t="shared" si="121"/>
        <v>1596.1584245399408</v>
      </c>
      <c r="J241" s="8">
        <f t="shared" si="121"/>
        <v>1316.7702063729716</v>
      </c>
      <c r="K241" s="8">
        <f t="shared" si="121"/>
        <v>4926.5112344192694</v>
      </c>
      <c r="L241" s="8">
        <f t="shared" si="121"/>
        <v>1535.9731805649897</v>
      </c>
    </row>
    <row r="242" spans="1:12" x14ac:dyDescent="0.2">
      <c r="A242" s="20" t="s">
        <v>33</v>
      </c>
      <c r="C242" s="8">
        <f>C239-C222</f>
        <v>458.17754671558646</v>
      </c>
      <c r="D242" s="8">
        <f t="shared" ref="D242:L242" si="122">D239-D222</f>
        <v>-606.74990813561647</v>
      </c>
      <c r="E242" s="8">
        <f t="shared" si="122"/>
        <v>-4069.4746478931529</v>
      </c>
      <c r="F242" s="8">
        <f t="shared" si="122"/>
        <v>430.82734604854926</v>
      </c>
      <c r="G242" s="8">
        <f t="shared" si="122"/>
        <v>-360.88460133407489</v>
      </c>
      <c r="H242" s="8">
        <f t="shared" si="122"/>
        <v>868.64607986160638</v>
      </c>
      <c r="I242" s="8">
        <f t="shared" si="122"/>
        <v>4409.9554116121681</v>
      </c>
      <c r="J242" s="8">
        <f t="shared" si="122"/>
        <v>886.00128802719303</v>
      </c>
      <c r="K242" s="8">
        <f t="shared" si="122"/>
        <v>4798.9702554226387</v>
      </c>
      <c r="L242" s="8">
        <f t="shared" si="122"/>
        <v>6815.4687703248983</v>
      </c>
    </row>
    <row r="243" spans="1:12" x14ac:dyDescent="0.2">
      <c r="A243" s="20" t="s">
        <v>34</v>
      </c>
      <c r="C243" s="8">
        <f>STDEV(C222:C239)</f>
        <v>6144.3654158210757</v>
      </c>
      <c r="D243" s="8">
        <f t="shared" ref="D243:L243" si="123">STDEV(D222:D239)</f>
        <v>615.099341687623</v>
      </c>
      <c r="E243" s="8">
        <f t="shared" si="123"/>
        <v>3849.7890793386741</v>
      </c>
      <c r="F243" s="8">
        <f t="shared" si="123"/>
        <v>251.41604071603456</v>
      </c>
      <c r="G243" s="8">
        <f t="shared" si="123"/>
        <v>4256.1469175788252</v>
      </c>
      <c r="H243" s="8">
        <f t="shared" si="123"/>
        <v>5085.6083802983458</v>
      </c>
      <c r="I243" s="8">
        <f t="shared" si="123"/>
        <v>2384.7170900593674</v>
      </c>
      <c r="J243" s="8">
        <f t="shared" si="123"/>
        <v>5023.6675413100402</v>
      </c>
      <c r="K243" s="8">
        <f t="shared" si="123"/>
        <v>5081.0531879482796</v>
      </c>
      <c r="L243" s="8">
        <f t="shared" si="123"/>
        <v>5663.2091597523677</v>
      </c>
    </row>
    <row r="245" spans="1:12" ht="13.5" thickBot="1" x14ac:dyDescent="0.25"/>
    <row r="246" spans="1:12" ht="51" x14ac:dyDescent="0.2">
      <c r="A246" s="11" t="s">
        <v>49</v>
      </c>
      <c r="C246" s="3" t="s">
        <v>22</v>
      </c>
      <c r="D246" s="3" t="s">
        <v>23</v>
      </c>
      <c r="E246" s="3" t="s">
        <v>3</v>
      </c>
      <c r="F246" s="3" t="s">
        <v>24</v>
      </c>
      <c r="G246" s="3" t="s">
        <v>25</v>
      </c>
      <c r="H246" s="3" t="s">
        <v>26</v>
      </c>
      <c r="I246" s="3" t="s">
        <v>27</v>
      </c>
      <c r="J246" s="3" t="s">
        <v>28</v>
      </c>
      <c r="K246" s="14" t="s">
        <v>29</v>
      </c>
      <c r="L246" s="18" t="s">
        <v>47</v>
      </c>
    </row>
    <row r="247" spans="1:12" x14ac:dyDescent="0.2">
      <c r="A247" s="5" t="str">
        <f t="shared" ref="A247:A264" si="124">A222</f>
        <v>1996</v>
      </c>
      <c r="L247" s="19"/>
    </row>
    <row r="248" spans="1:12" x14ac:dyDescent="0.2">
      <c r="A248" s="5" t="str">
        <f t="shared" si="124"/>
        <v>1997</v>
      </c>
      <c r="C248" s="15">
        <f>C4*((C5/C4)-(B5/B4))</f>
        <v>9310.2766323964097</v>
      </c>
      <c r="D248" s="15">
        <f>E4*((E5/E4)-(D5/D4))</f>
        <v>-1191.2902911625683</v>
      </c>
      <c r="E248" s="15">
        <f>G4*((G5/G4)-(F5/F4))</f>
        <v>3079.8119720365175</v>
      </c>
      <c r="F248" s="15">
        <f>I4*((I5/I4)-(H5/H4))</f>
        <v>-1288.4959384971617</v>
      </c>
      <c r="G248" s="15">
        <f>K4*((K5/K4)-(J5/J4))</f>
        <v>-981.11732383769311</v>
      </c>
      <c r="H248" s="15">
        <f>M4*((M5/M4)-(L5/L4))</f>
        <v>2033.8246355376343</v>
      </c>
      <c r="I248" s="15">
        <f>O4*((O5/O4)-(N5/N4))</f>
        <v>-775.43150955645149</v>
      </c>
      <c r="J248" s="15">
        <f>Q4*((Q5/Q4)-(P5/P4))</f>
        <v>4820.4286328625294</v>
      </c>
      <c r="K248" s="15">
        <f>S4*((S5/S4)-(R5/R4))</f>
        <v>-18426.486840535799</v>
      </c>
      <c r="L248" s="21">
        <f>SUM(C248:K248)</f>
        <v>-3418.480030756582</v>
      </c>
    </row>
    <row r="249" spans="1:12" x14ac:dyDescent="0.2">
      <c r="A249" s="5" t="str">
        <f t="shared" si="124"/>
        <v>1998</v>
      </c>
      <c r="C249" s="15">
        <f t="shared" ref="C249:C264" si="125">C5*((C6/C5)-(B6/B5))</f>
        <v>16588.156417911257</v>
      </c>
      <c r="D249" s="15">
        <f t="shared" ref="D249:D264" si="126">E5*((E6/E5)-(D6/D5))</f>
        <v>807.14953922439611</v>
      </c>
      <c r="E249" s="15">
        <f t="shared" ref="E249:E264" si="127">G5*((G6/G5)-(F6/F5))</f>
        <v>6634.0838973172913</v>
      </c>
      <c r="F249" s="15">
        <f t="shared" ref="F249:F264" si="128">I5*((I6/I5)-(H6/H5))</f>
        <v>-595.51049496781297</v>
      </c>
      <c r="G249" s="15">
        <f t="shared" ref="G249:G264" si="129">K5*((K6/K5)-(J6/J5))</f>
        <v>-2435.8260401770722</v>
      </c>
      <c r="H249" s="15">
        <f t="shared" ref="H249:H264" si="130">M5*((M6/M5)-(L6/L5))</f>
        <v>-8517.4285905663673</v>
      </c>
      <c r="I249" s="15">
        <f t="shared" ref="I249:I264" si="131">O5*((O6/O5)-(N6/N5))</f>
        <v>118.62481605461895</v>
      </c>
      <c r="J249" s="15">
        <f t="shared" ref="J249:J264" si="132">Q5*((Q6/Q5)-(P6/P5))</f>
        <v>-3219.8826940983336</v>
      </c>
      <c r="K249" s="15">
        <f t="shared" ref="K249:K264" si="133">S5*((S6/S5)-(R6/R5))</f>
        <v>-8707.6334874437307</v>
      </c>
      <c r="L249" s="21">
        <f t="shared" ref="L249:L264" si="134">SUM(C249:K249)</f>
        <v>671.7333632542468</v>
      </c>
    </row>
    <row r="250" spans="1:12" x14ac:dyDescent="0.2">
      <c r="A250" s="5" t="str">
        <f t="shared" si="124"/>
        <v>1999</v>
      </c>
      <c r="C250" s="15">
        <f t="shared" si="125"/>
        <v>3621.0982743948839</v>
      </c>
      <c r="D250" s="15">
        <f t="shared" si="126"/>
        <v>-1254.867052602571</v>
      </c>
      <c r="E250" s="15">
        <f t="shared" si="127"/>
        <v>12580.062802598763</v>
      </c>
      <c r="F250" s="15">
        <f t="shared" si="128"/>
        <v>139.63498926214655</v>
      </c>
      <c r="G250" s="15">
        <f t="shared" si="129"/>
        <v>-119.11731814685994</v>
      </c>
      <c r="H250" s="15">
        <f t="shared" si="130"/>
        <v>-8591.1865823234621</v>
      </c>
      <c r="I250" s="15">
        <f t="shared" si="131"/>
        <v>1044.7644450711307</v>
      </c>
      <c r="J250" s="15">
        <f t="shared" si="132"/>
        <v>786.30753970436706</v>
      </c>
      <c r="K250" s="15">
        <f t="shared" si="133"/>
        <v>6804.9546153852343</v>
      </c>
      <c r="L250" s="21">
        <f t="shared" si="134"/>
        <v>15011.651713343632</v>
      </c>
    </row>
    <row r="251" spans="1:12" x14ac:dyDescent="0.2">
      <c r="A251" s="5" t="str">
        <f t="shared" si="124"/>
        <v>2000</v>
      </c>
      <c r="C251" s="15">
        <f t="shared" si="125"/>
        <v>-7798.4003562458856</v>
      </c>
      <c r="D251" s="15">
        <f t="shared" si="126"/>
        <v>-614.7069726721877</v>
      </c>
      <c r="E251" s="15">
        <f t="shared" si="127"/>
        <v>13344.522257221875</v>
      </c>
      <c r="F251" s="15">
        <f t="shared" si="128"/>
        <v>868.01074572723849</v>
      </c>
      <c r="G251" s="15">
        <f t="shared" si="129"/>
        <v>2906.0360504091914</v>
      </c>
      <c r="H251" s="15">
        <f t="shared" si="130"/>
        <v>-1232.7425675470706</v>
      </c>
      <c r="I251" s="15">
        <f t="shared" si="131"/>
        <v>335.51317672881623</v>
      </c>
      <c r="J251" s="15">
        <f t="shared" si="132"/>
        <v>2337.660378629399</v>
      </c>
      <c r="K251" s="15">
        <f t="shared" si="133"/>
        <v>2282.6348578179154</v>
      </c>
      <c r="L251" s="21">
        <f t="shared" si="134"/>
        <v>12428.527570069293</v>
      </c>
    </row>
    <row r="252" spans="1:12" x14ac:dyDescent="0.2">
      <c r="A252" s="5" t="str">
        <f t="shared" si="124"/>
        <v>2001</v>
      </c>
      <c r="C252" s="15">
        <f t="shared" si="125"/>
        <v>-7347.0547050024261</v>
      </c>
      <c r="D252" s="15">
        <f t="shared" si="126"/>
        <v>-553.43793293646729</v>
      </c>
      <c r="E252" s="15">
        <f t="shared" si="127"/>
        <v>5935.9761008465612</v>
      </c>
      <c r="F252" s="15">
        <f t="shared" si="128"/>
        <v>972.53264987820012</v>
      </c>
      <c r="G252" s="15">
        <f t="shared" si="129"/>
        <v>1325.1007347655845</v>
      </c>
      <c r="H252" s="15">
        <f t="shared" si="130"/>
        <v>1049.7907033153454</v>
      </c>
      <c r="I252" s="15">
        <f t="shared" si="131"/>
        <v>1171.9129300986265</v>
      </c>
      <c r="J252" s="15">
        <f t="shared" si="132"/>
        <v>-6809.8141786714605</v>
      </c>
      <c r="K252" s="15">
        <f t="shared" si="133"/>
        <v>2402.4113155788987</v>
      </c>
      <c r="L252" s="21">
        <f t="shared" si="134"/>
        <v>-1852.5823821271374</v>
      </c>
    </row>
    <row r="253" spans="1:12" x14ac:dyDescent="0.2">
      <c r="A253" s="5" t="str">
        <f t="shared" si="124"/>
        <v>2002</v>
      </c>
      <c r="C253" s="15">
        <f t="shared" si="125"/>
        <v>-1692.0277519739718</v>
      </c>
      <c r="D253" s="15">
        <f t="shared" si="126"/>
        <v>-173.95511487448101</v>
      </c>
      <c r="E253" s="15">
        <f t="shared" si="127"/>
        <v>-7848.7429485769517</v>
      </c>
      <c r="F253" s="15">
        <f t="shared" si="128"/>
        <v>390.5974348370118</v>
      </c>
      <c r="G253" s="15">
        <f t="shared" si="129"/>
        <v>-1041.3707452955125</v>
      </c>
      <c r="H253" s="15">
        <f t="shared" si="130"/>
        <v>4183.2228411119113</v>
      </c>
      <c r="I253" s="15">
        <f t="shared" si="131"/>
        <v>708.42749605783763</v>
      </c>
      <c r="J253" s="15">
        <f t="shared" si="132"/>
        <v>-8696.555188892331</v>
      </c>
      <c r="K253" s="15">
        <f t="shared" si="133"/>
        <v>1968.0724196052547</v>
      </c>
      <c r="L253" s="21">
        <f t="shared" si="134"/>
        <v>-12202.331558001235</v>
      </c>
    </row>
    <row r="254" spans="1:12" x14ac:dyDescent="0.2">
      <c r="A254" s="5" t="str">
        <f t="shared" si="124"/>
        <v>2003</v>
      </c>
      <c r="C254" s="15">
        <f t="shared" si="125"/>
        <v>-2039.5606667457766</v>
      </c>
      <c r="D254" s="15">
        <f t="shared" si="126"/>
        <v>212.11726281181492</v>
      </c>
      <c r="E254" s="15">
        <f t="shared" si="127"/>
        <v>-15456.05146180134</v>
      </c>
      <c r="F254" s="15">
        <f t="shared" si="128"/>
        <v>-528.12486760447644</v>
      </c>
      <c r="G254" s="15">
        <f t="shared" si="129"/>
        <v>-3358.0522020498265</v>
      </c>
      <c r="H254" s="15">
        <f t="shared" si="130"/>
        <v>5442.2582901934438</v>
      </c>
      <c r="I254" s="15">
        <f t="shared" si="131"/>
        <v>364.60570443925775</v>
      </c>
      <c r="J254" s="15">
        <f t="shared" si="132"/>
        <v>-3530.0793085652986</v>
      </c>
      <c r="K254" s="15">
        <f t="shared" si="133"/>
        <v>5133.3737210577265</v>
      </c>
      <c r="L254" s="21">
        <f t="shared" si="134"/>
        <v>-13759.513528264473</v>
      </c>
    </row>
    <row r="255" spans="1:12" x14ac:dyDescent="0.2">
      <c r="A255" s="5" t="str">
        <f t="shared" si="124"/>
        <v>2004</v>
      </c>
      <c r="C255" s="15">
        <f t="shared" si="125"/>
        <v>-6172.5048160489187</v>
      </c>
      <c r="D255" s="15">
        <f t="shared" si="126"/>
        <v>2047.2981544705524</v>
      </c>
      <c r="E255" s="15">
        <f t="shared" si="127"/>
        <v>-10990.180548804377</v>
      </c>
      <c r="F255" s="15">
        <f t="shared" si="128"/>
        <v>-751.44133969154507</v>
      </c>
      <c r="G255" s="15">
        <f t="shared" si="129"/>
        <v>-3462.8392451122531</v>
      </c>
      <c r="H255" s="15">
        <f t="shared" si="130"/>
        <v>-4686.821510330883</v>
      </c>
      <c r="I255" s="15">
        <f t="shared" si="131"/>
        <v>881.50644847045317</v>
      </c>
      <c r="J255" s="15">
        <f t="shared" si="132"/>
        <v>-808.2432901950541</v>
      </c>
      <c r="K255" s="15">
        <f t="shared" si="133"/>
        <v>2727.4684232713412</v>
      </c>
      <c r="L255" s="21">
        <f t="shared" si="134"/>
        <v>-21215.757723970684</v>
      </c>
    </row>
    <row r="256" spans="1:12" x14ac:dyDescent="0.2">
      <c r="A256" s="5" t="str">
        <f t="shared" si="124"/>
        <v>2005</v>
      </c>
      <c r="C256" s="15">
        <f t="shared" si="125"/>
        <v>-4476.6524871798638</v>
      </c>
      <c r="D256" s="15">
        <f t="shared" si="126"/>
        <v>1197.7227391850151</v>
      </c>
      <c r="E256" s="15">
        <f t="shared" si="127"/>
        <v>-2553.1945434002437</v>
      </c>
      <c r="F256" s="15">
        <f t="shared" si="128"/>
        <v>-597.77427144422745</v>
      </c>
      <c r="G256" s="15">
        <f t="shared" si="129"/>
        <v>-2679.1537902953851</v>
      </c>
      <c r="H256" s="15">
        <f t="shared" si="130"/>
        <v>-4984.6860382382274</v>
      </c>
      <c r="I256" s="15">
        <f t="shared" si="131"/>
        <v>58.141989212939443</v>
      </c>
      <c r="J256" s="15">
        <f t="shared" si="132"/>
        <v>1410.2134409892385</v>
      </c>
      <c r="K256" s="15">
        <f t="shared" si="133"/>
        <v>2191.3351673188063</v>
      </c>
      <c r="L256" s="21">
        <f t="shared" si="134"/>
        <v>-10434.047793851947</v>
      </c>
    </row>
    <row r="257" spans="1:12" x14ac:dyDescent="0.2">
      <c r="A257" s="5" t="str">
        <f t="shared" si="124"/>
        <v>2006</v>
      </c>
      <c r="C257" s="15">
        <f t="shared" si="125"/>
        <v>1682.844066594181</v>
      </c>
      <c r="D257" s="15">
        <f t="shared" si="126"/>
        <v>-744.56944875941986</v>
      </c>
      <c r="E257" s="15">
        <f t="shared" si="127"/>
        <v>-1822.5289693706145</v>
      </c>
      <c r="F257" s="15">
        <f t="shared" si="128"/>
        <v>-474.89708803586205</v>
      </c>
      <c r="G257" s="15">
        <f t="shared" si="129"/>
        <v>-1447.5841811159373</v>
      </c>
      <c r="H257" s="15">
        <f t="shared" si="130"/>
        <v>9273.8608143157853</v>
      </c>
      <c r="I257" s="15">
        <f t="shared" si="131"/>
        <v>-2081.1726762261924</v>
      </c>
      <c r="J257" s="15">
        <f t="shared" si="132"/>
        <v>3740.4625183064854</v>
      </c>
      <c r="K257" s="15">
        <f t="shared" si="133"/>
        <v>7582.2041060156762</v>
      </c>
      <c r="L257" s="21">
        <f t="shared" si="134"/>
        <v>15708.619141724103</v>
      </c>
    </row>
    <row r="258" spans="1:12" x14ac:dyDescent="0.2">
      <c r="A258" s="5" t="str">
        <f t="shared" si="124"/>
        <v>2007</v>
      </c>
      <c r="C258" s="15">
        <f t="shared" si="125"/>
        <v>10219.196000583976</v>
      </c>
      <c r="D258" s="15">
        <f t="shared" si="126"/>
        <v>-920.45178451316383</v>
      </c>
      <c r="E258" s="15">
        <f t="shared" si="127"/>
        <v>-8972.0518485760404</v>
      </c>
      <c r="F258" s="15">
        <f t="shared" si="128"/>
        <v>-992.90799329210017</v>
      </c>
      <c r="G258" s="15">
        <f t="shared" si="129"/>
        <v>3669.5334701385968</v>
      </c>
      <c r="H258" s="15">
        <f t="shared" si="130"/>
        <v>3557.3894373816734</v>
      </c>
      <c r="I258" s="15">
        <f t="shared" si="131"/>
        <v>-1552.6856345826513</v>
      </c>
      <c r="J258" s="15">
        <f t="shared" si="132"/>
        <v>4343.8353816222125</v>
      </c>
      <c r="K258" s="15">
        <f t="shared" si="133"/>
        <v>1539.1172781426997</v>
      </c>
      <c r="L258" s="21">
        <f t="shared" si="134"/>
        <v>10890.974306905204</v>
      </c>
    </row>
    <row r="259" spans="1:12" x14ac:dyDescent="0.2">
      <c r="A259" s="5" t="str">
        <f t="shared" si="124"/>
        <v>2008</v>
      </c>
      <c r="C259" s="15">
        <f t="shared" si="125"/>
        <v>10031.024599773775</v>
      </c>
      <c r="D259" s="15">
        <f t="shared" si="126"/>
        <v>-551.34649037232498</v>
      </c>
      <c r="E259" s="15">
        <f t="shared" si="127"/>
        <v>-2686.6765592292613</v>
      </c>
      <c r="F259" s="15">
        <f t="shared" si="128"/>
        <v>-1585.5126941025887</v>
      </c>
      <c r="G259" s="15">
        <f t="shared" si="129"/>
        <v>11408.789972766357</v>
      </c>
      <c r="H259" s="15">
        <f t="shared" si="130"/>
        <v>-12160.113484303434</v>
      </c>
      <c r="I259" s="15">
        <f t="shared" si="131"/>
        <v>1567.1880954201258</v>
      </c>
      <c r="J259" s="15">
        <f t="shared" si="132"/>
        <v>4123.6983800831204</v>
      </c>
      <c r="K259" s="15">
        <f t="shared" si="133"/>
        <v>-966.02456820234943</v>
      </c>
      <c r="L259" s="21">
        <f t="shared" si="134"/>
        <v>9181.0272518334223</v>
      </c>
    </row>
    <row r="260" spans="1:12" x14ac:dyDescent="0.2">
      <c r="A260" s="5" t="str">
        <f t="shared" si="124"/>
        <v>2009</v>
      </c>
      <c r="C260" s="15">
        <f t="shared" si="125"/>
        <v>789.66549768387813</v>
      </c>
      <c r="D260" s="15">
        <f t="shared" si="126"/>
        <v>-22.560837056870227</v>
      </c>
      <c r="E260" s="15">
        <f t="shared" si="127"/>
        <v>3077.6146698736748</v>
      </c>
      <c r="F260" s="15">
        <f t="shared" si="128"/>
        <v>-1059.1699801741499</v>
      </c>
      <c r="G260" s="15">
        <f t="shared" si="129"/>
        <v>10808.143395210624</v>
      </c>
      <c r="H260" s="15">
        <f t="shared" si="130"/>
        <v>-16485.961877517158</v>
      </c>
      <c r="I260" s="15">
        <f t="shared" si="131"/>
        <v>4125.8324025174979</v>
      </c>
      <c r="J260" s="15">
        <f t="shared" si="132"/>
        <v>-125.30254096039606</v>
      </c>
      <c r="K260" s="15">
        <f t="shared" si="133"/>
        <v>-4243.4253704507828</v>
      </c>
      <c r="L260" s="21">
        <f t="shared" si="134"/>
        <v>-3135.1646408736842</v>
      </c>
    </row>
    <row r="261" spans="1:12" x14ac:dyDescent="0.2">
      <c r="A261" s="5" t="str">
        <f t="shared" si="124"/>
        <v>2010</v>
      </c>
      <c r="C261" s="15">
        <f t="shared" si="125"/>
        <v>-4087.7027029770775</v>
      </c>
      <c r="D261" s="15">
        <f t="shared" si="126"/>
        <v>123.67780396443239</v>
      </c>
      <c r="E261" s="15">
        <f t="shared" si="127"/>
        <v>3049.2773858327218</v>
      </c>
      <c r="F261" s="15">
        <f t="shared" si="128"/>
        <v>543.65988021147098</v>
      </c>
      <c r="G261" s="15">
        <f t="shared" si="129"/>
        <v>5980.400761420974</v>
      </c>
      <c r="H261" s="15">
        <f t="shared" si="130"/>
        <v>-9266.8522521985215</v>
      </c>
      <c r="I261" s="15">
        <f t="shared" si="131"/>
        <v>2258.2611079501226</v>
      </c>
      <c r="J261" s="15">
        <f t="shared" si="132"/>
        <v>-3594.884691608313</v>
      </c>
      <c r="K261" s="15">
        <f t="shared" si="133"/>
        <v>-1187.1907152272508</v>
      </c>
      <c r="L261" s="21">
        <f t="shared" si="134"/>
        <v>-6181.3534226314405</v>
      </c>
    </row>
    <row r="262" spans="1:12" x14ac:dyDescent="0.2">
      <c r="A262" s="5" t="str">
        <f t="shared" si="124"/>
        <v>2011</v>
      </c>
      <c r="C262" s="15">
        <f t="shared" si="125"/>
        <v>-8275.1328580292211</v>
      </c>
      <c r="D262" s="15">
        <f t="shared" si="126"/>
        <v>-13.434932541184276</v>
      </c>
      <c r="E262" s="15">
        <f t="shared" si="127"/>
        <v>-1121.5573626741927</v>
      </c>
      <c r="F262" s="15">
        <f t="shared" si="128"/>
        <v>1208.6453992891625</v>
      </c>
      <c r="G262" s="15">
        <f t="shared" si="129"/>
        <v>761.20016709584536</v>
      </c>
      <c r="H262" s="15">
        <f t="shared" si="130"/>
        <v>-2994.3762697007819</v>
      </c>
      <c r="I262" s="15">
        <f t="shared" si="131"/>
        <v>-321.73702925821709</v>
      </c>
      <c r="J262" s="15">
        <f t="shared" si="132"/>
        <v>-6130.8077417933719</v>
      </c>
      <c r="K262" s="15">
        <f t="shared" si="133"/>
        <v>-624.78014605380861</v>
      </c>
      <c r="L262" s="21">
        <f t="shared" si="134"/>
        <v>-17511.980773665771</v>
      </c>
    </row>
    <row r="263" spans="1:12" x14ac:dyDescent="0.2">
      <c r="A263" s="5" t="str">
        <f t="shared" si="124"/>
        <v>2012</v>
      </c>
      <c r="C263" s="15">
        <f t="shared" si="125"/>
        <v>-8516.3848812651795</v>
      </c>
      <c r="D263" s="15">
        <f t="shared" si="126"/>
        <v>580.25685506055436</v>
      </c>
      <c r="E263" s="15">
        <f t="shared" si="127"/>
        <v>-2512.0373572389158</v>
      </c>
      <c r="F263" s="15">
        <f t="shared" si="128"/>
        <v>-391.07179751939771</v>
      </c>
      <c r="G263" s="15">
        <f t="shared" si="129"/>
        <v>-295.01226090253903</v>
      </c>
      <c r="H263" s="15">
        <f t="shared" si="130"/>
        <v>767.83094071801872</v>
      </c>
      <c r="I263" s="15">
        <f t="shared" si="131"/>
        <v>-1953.0653385553103</v>
      </c>
      <c r="J263" s="15">
        <f t="shared" si="132"/>
        <v>-3576.1353384696604</v>
      </c>
      <c r="K263" s="15">
        <f t="shared" si="133"/>
        <v>5507.9271024617192</v>
      </c>
      <c r="L263" s="21">
        <f t="shared" si="134"/>
        <v>-10387.692075710711</v>
      </c>
    </row>
    <row r="264" spans="1:12" ht="13.5" thickBot="1" x14ac:dyDescent="0.25">
      <c r="A264" s="5" t="str">
        <f t="shared" si="124"/>
        <v>2013</v>
      </c>
      <c r="C264" s="15">
        <f t="shared" si="125"/>
        <v>-4846.5189989402797</v>
      </c>
      <c r="D264" s="15">
        <f t="shared" si="126"/>
        <v>1173.8878285348271</v>
      </c>
      <c r="E264" s="15">
        <f t="shared" si="127"/>
        <v>-2718.5361375526354</v>
      </c>
      <c r="F264" s="15">
        <f t="shared" si="128"/>
        <v>-612.65139050394987</v>
      </c>
      <c r="G264" s="15">
        <f t="shared" si="129"/>
        <v>1715.5603078018753</v>
      </c>
      <c r="H264" s="15">
        <f t="shared" si="130"/>
        <v>693.07242955363097</v>
      </c>
      <c r="I264" s="15">
        <f t="shared" si="131"/>
        <v>-3276.7038761265471</v>
      </c>
      <c r="J264" s="15">
        <f t="shared" si="132"/>
        <v>-2927.1665625274495</v>
      </c>
      <c r="K264" s="15">
        <f t="shared" si="133"/>
        <v>2012.1234255373324</v>
      </c>
      <c r="L264" s="287">
        <f t="shared" si="134"/>
        <v>-8786.9329742231948</v>
      </c>
    </row>
    <row r="265" spans="1:12" x14ac:dyDescent="0.2">
      <c r="H265" s="15"/>
    </row>
    <row r="266" spans="1:12" x14ac:dyDescent="0.2">
      <c r="A266" s="20" t="s">
        <v>32</v>
      </c>
      <c r="C266" s="15">
        <f>AVERAGE(C247:C264)</f>
        <v>-177.03992559236679</v>
      </c>
      <c r="D266" s="15">
        <f t="shared" ref="D266:L266" si="135">AVERAGE(D247:D264)</f>
        <v>5.969960338844337</v>
      </c>
      <c r="E266" s="15">
        <f t="shared" si="135"/>
        <v>-528.24756773512786</v>
      </c>
      <c r="F266" s="15">
        <f t="shared" si="135"/>
        <v>-279.67510333106128</v>
      </c>
      <c r="G266" s="15">
        <f t="shared" si="135"/>
        <v>1338.5112795691748</v>
      </c>
      <c r="H266" s="15">
        <f t="shared" si="135"/>
        <v>-2465.8187694469689</v>
      </c>
      <c r="I266" s="15">
        <f t="shared" si="135"/>
        <v>157.29309104212095</v>
      </c>
      <c r="J266" s="15">
        <f t="shared" si="135"/>
        <v>-1050.3685449167247</v>
      </c>
      <c r="K266" s="15">
        <f t="shared" si="135"/>
        <v>352.7106649575814</v>
      </c>
      <c r="L266" s="15">
        <f t="shared" si="135"/>
        <v>-2646.6649151145275</v>
      </c>
    </row>
    <row r="267" spans="1:12" x14ac:dyDescent="0.2">
      <c r="A267" s="20" t="s">
        <v>33</v>
      </c>
      <c r="C267" s="15">
        <f>C264-C247</f>
        <v>-4846.5189989402797</v>
      </c>
      <c r="D267" s="15">
        <f t="shared" ref="D267:L267" si="136">D264-D247</f>
        <v>1173.8878285348271</v>
      </c>
      <c r="E267" s="15">
        <f t="shared" si="136"/>
        <v>-2718.5361375526354</v>
      </c>
      <c r="F267" s="15">
        <f t="shared" si="136"/>
        <v>-612.65139050394987</v>
      </c>
      <c r="G267" s="15">
        <f t="shared" si="136"/>
        <v>1715.5603078018753</v>
      </c>
      <c r="H267" s="15">
        <f t="shared" si="136"/>
        <v>693.07242955363097</v>
      </c>
      <c r="I267" s="15">
        <f t="shared" si="136"/>
        <v>-3276.7038761265471</v>
      </c>
      <c r="J267" s="15">
        <f t="shared" si="136"/>
        <v>-2927.1665625274495</v>
      </c>
      <c r="K267" s="15">
        <f t="shared" si="136"/>
        <v>2012.1234255373324</v>
      </c>
      <c r="L267" s="15">
        <f t="shared" si="136"/>
        <v>-8786.9329742231948</v>
      </c>
    </row>
    <row r="268" spans="1:12" x14ac:dyDescent="0.2">
      <c r="A268" s="20" t="s">
        <v>34</v>
      </c>
      <c r="C268" s="15">
        <f>STDEV(C247:C264)</f>
        <v>7681.5469459936276</v>
      </c>
      <c r="D268" s="15">
        <f t="shared" ref="D268:L268" si="137">STDEV(D247:D264)</f>
        <v>917.41568512898471</v>
      </c>
      <c r="E268" s="15">
        <f t="shared" si="137"/>
        <v>7797.7712796416245</v>
      </c>
      <c r="F268" s="15">
        <f t="shared" si="137"/>
        <v>824.96743172598394</v>
      </c>
      <c r="G268" s="15">
        <f t="shared" si="137"/>
        <v>4472.8058122522852</v>
      </c>
      <c r="H268" s="15">
        <f t="shared" si="137"/>
        <v>6882.5198087300269</v>
      </c>
      <c r="I268" s="15">
        <f t="shared" si="137"/>
        <v>1770.6404910494168</v>
      </c>
      <c r="J268" s="15">
        <f t="shared" si="137"/>
        <v>4181.7020732953943</v>
      </c>
      <c r="K268" s="15">
        <f t="shared" si="137"/>
        <v>6264.8969040310885</v>
      </c>
      <c r="L268" s="15">
        <f t="shared" si="137"/>
        <v>11626.992868897203</v>
      </c>
    </row>
    <row r="270" spans="1:12" ht="13.5" thickBot="1" x14ac:dyDescent="0.25"/>
    <row r="271" spans="1:12" ht="16.5" thickBot="1" x14ac:dyDescent="0.3">
      <c r="A271" s="307" t="s">
        <v>50</v>
      </c>
      <c r="B271" s="308"/>
      <c r="C271" s="309"/>
    </row>
    <row r="273" spans="1:3" x14ac:dyDescent="0.2">
      <c r="A273" s="5" t="str">
        <f t="shared" ref="A273:A290" si="138">A247</f>
        <v>1996</v>
      </c>
    </row>
    <row r="274" spans="1:3" x14ac:dyDescent="0.2">
      <c r="A274" s="5" t="str">
        <f t="shared" si="138"/>
        <v>1997</v>
      </c>
      <c r="B274" s="8">
        <f>L198+L223+L248</f>
        <v>4647.9753012298297</v>
      </c>
      <c r="C274" s="8">
        <f>Z5-Z4</f>
        <v>4647.9753012300935</v>
      </c>
    </row>
    <row r="275" spans="1:3" x14ac:dyDescent="0.2">
      <c r="A275" s="5" t="str">
        <f t="shared" si="138"/>
        <v>1998</v>
      </c>
      <c r="B275" s="8">
        <f t="shared" ref="B275:B289" si="139">L199+L224+L249</f>
        <v>71561.290130019028</v>
      </c>
      <c r="C275" s="8">
        <f t="shared" ref="C275:C290" si="140">Z6-Z5</f>
        <v>71561.290130018955</v>
      </c>
    </row>
    <row r="276" spans="1:3" x14ac:dyDescent="0.2">
      <c r="A276" s="5" t="str">
        <f t="shared" si="138"/>
        <v>1999</v>
      </c>
      <c r="B276" s="8">
        <f t="shared" si="139"/>
        <v>101535.97638176713</v>
      </c>
      <c r="C276" s="8">
        <f t="shared" si="140"/>
        <v>101535.97638176731</v>
      </c>
    </row>
    <row r="277" spans="1:3" x14ac:dyDescent="0.2">
      <c r="A277" s="5" t="str">
        <f t="shared" si="138"/>
        <v>2000</v>
      </c>
      <c r="B277" s="8">
        <f t="shared" si="139"/>
        <v>63190.746567186849</v>
      </c>
      <c r="C277" s="8">
        <f t="shared" si="140"/>
        <v>63190.746567186434</v>
      </c>
    </row>
    <row r="278" spans="1:3" x14ac:dyDescent="0.2">
      <c r="A278" s="5" t="str">
        <f t="shared" si="138"/>
        <v>2001</v>
      </c>
      <c r="B278" s="8">
        <f t="shared" si="139"/>
        <v>-5544.7487987465229</v>
      </c>
      <c r="C278" s="8">
        <f t="shared" si="140"/>
        <v>-5544.7487987466156</v>
      </c>
    </row>
    <row r="279" spans="1:3" x14ac:dyDescent="0.2">
      <c r="A279" s="5" t="str">
        <f t="shared" si="138"/>
        <v>2002</v>
      </c>
      <c r="B279" s="8">
        <f t="shared" si="139"/>
        <v>-24785.984674612373</v>
      </c>
      <c r="C279" s="8">
        <f t="shared" si="140"/>
        <v>-24785.984674612293</v>
      </c>
    </row>
    <row r="280" spans="1:3" x14ac:dyDescent="0.2">
      <c r="A280" s="5" t="str">
        <f t="shared" si="138"/>
        <v>2003</v>
      </c>
      <c r="B280" s="8">
        <f t="shared" si="139"/>
        <v>-2808.7204698777987</v>
      </c>
      <c r="C280" s="8">
        <f t="shared" si="140"/>
        <v>-2808.7204698775895</v>
      </c>
    </row>
    <row r="281" spans="1:3" x14ac:dyDescent="0.2">
      <c r="A281" s="5" t="str">
        <f t="shared" si="138"/>
        <v>2004</v>
      </c>
      <c r="B281" s="8">
        <f t="shared" si="139"/>
        <v>4264.2610969498965</v>
      </c>
      <c r="C281" s="8">
        <f t="shared" si="140"/>
        <v>4264.2610969499219</v>
      </c>
    </row>
    <row r="282" spans="1:3" x14ac:dyDescent="0.2">
      <c r="A282" s="5" t="str">
        <f t="shared" si="138"/>
        <v>2005</v>
      </c>
      <c r="B282" s="8">
        <f t="shared" si="139"/>
        <v>39817.889290960818</v>
      </c>
      <c r="C282" s="8">
        <f t="shared" si="140"/>
        <v>39817.889290960738</v>
      </c>
    </row>
    <row r="283" spans="1:3" x14ac:dyDescent="0.2">
      <c r="A283" s="5" t="str">
        <f t="shared" si="138"/>
        <v>2006</v>
      </c>
      <c r="B283" s="8">
        <f t="shared" si="139"/>
        <v>79162.948030197891</v>
      </c>
      <c r="C283" s="8">
        <f t="shared" si="140"/>
        <v>79162.94803019776</v>
      </c>
    </row>
    <row r="284" spans="1:3" x14ac:dyDescent="0.2">
      <c r="A284" s="5" t="str">
        <f t="shared" si="138"/>
        <v>2007</v>
      </c>
      <c r="B284" s="8">
        <f t="shared" si="139"/>
        <v>85441.930917203092</v>
      </c>
      <c r="C284" s="8">
        <f t="shared" si="140"/>
        <v>85441.930917203426</v>
      </c>
    </row>
    <row r="285" spans="1:3" x14ac:dyDescent="0.2">
      <c r="A285" s="5" t="str">
        <f t="shared" si="138"/>
        <v>2008</v>
      </c>
      <c r="B285" s="8">
        <f t="shared" si="139"/>
        <v>53276.229520860645</v>
      </c>
      <c r="C285" s="8">
        <f t="shared" si="140"/>
        <v>53276.229520860594</v>
      </c>
    </row>
    <row r="286" spans="1:3" x14ac:dyDescent="0.2">
      <c r="A286" s="5" t="str">
        <f t="shared" si="138"/>
        <v>2009</v>
      </c>
      <c r="B286" s="8">
        <f t="shared" si="139"/>
        <v>6617.9978749018801</v>
      </c>
      <c r="C286" s="8">
        <f t="shared" si="140"/>
        <v>6617.99787490163</v>
      </c>
    </row>
    <row r="287" spans="1:3" x14ac:dyDescent="0.2">
      <c r="A287" s="5" t="str">
        <f t="shared" si="138"/>
        <v>2010</v>
      </c>
      <c r="B287" s="8">
        <f t="shared" si="139"/>
        <v>-14484.995872095275</v>
      </c>
      <c r="C287" s="8">
        <f t="shared" si="140"/>
        <v>-14484.995872095227</v>
      </c>
    </row>
    <row r="288" spans="1:3" x14ac:dyDescent="0.2">
      <c r="A288" s="5" t="str">
        <f t="shared" si="138"/>
        <v>2011</v>
      </c>
      <c r="B288" s="8">
        <f t="shared" si="139"/>
        <v>-12949.462721093076</v>
      </c>
      <c r="C288" s="8">
        <f t="shared" si="140"/>
        <v>-12949.462721093092</v>
      </c>
    </row>
    <row r="289" spans="1:12" x14ac:dyDescent="0.2">
      <c r="A289" s="5" t="str">
        <f t="shared" si="138"/>
        <v>2012</v>
      </c>
      <c r="B289" s="8">
        <f t="shared" si="139"/>
        <v>15880.788902765187</v>
      </c>
      <c r="C289" s="8">
        <f t="shared" si="140"/>
        <v>15880.788902765373</v>
      </c>
    </row>
    <row r="290" spans="1:12" x14ac:dyDescent="0.2">
      <c r="A290" s="5" t="str">
        <f t="shared" si="138"/>
        <v>2013</v>
      </c>
      <c r="B290" s="8">
        <f>L214+L239+L264</f>
        <v>36911.257669401377</v>
      </c>
      <c r="C290" s="8">
        <f t="shared" si="140"/>
        <v>32559.518568845233</v>
      </c>
    </row>
    <row r="291" spans="1:12" ht="13.5" thickBot="1" x14ac:dyDescent="0.25"/>
    <row r="292" spans="1:12" ht="13.5" thickBot="1" x14ac:dyDescent="0.25">
      <c r="A292" s="2" t="s">
        <v>51</v>
      </c>
    </row>
    <row r="293" spans="1:12" ht="51" x14ac:dyDescent="0.2">
      <c r="A293" s="11" t="s">
        <v>52</v>
      </c>
      <c r="C293" s="3" t="s">
        <v>22</v>
      </c>
      <c r="D293" s="3" t="s">
        <v>23</v>
      </c>
      <c r="E293" s="3" t="s">
        <v>3</v>
      </c>
      <c r="F293" s="3" t="s">
        <v>24</v>
      </c>
      <c r="G293" s="3" t="s">
        <v>25</v>
      </c>
      <c r="H293" s="3" t="s">
        <v>26</v>
      </c>
      <c r="I293" s="3" t="s">
        <v>27</v>
      </c>
      <c r="J293" s="3" t="s">
        <v>28</v>
      </c>
      <c r="K293" s="14" t="s">
        <v>29</v>
      </c>
      <c r="L293" s="18" t="s">
        <v>32</v>
      </c>
    </row>
    <row r="294" spans="1:12" x14ac:dyDescent="0.2">
      <c r="A294" s="5" t="str">
        <f t="shared" ref="A294:A311" si="141">A273</f>
        <v>1996</v>
      </c>
      <c r="C294" s="3"/>
      <c r="D294" s="15"/>
      <c r="E294" s="15"/>
      <c r="F294" s="15"/>
      <c r="G294" s="15"/>
      <c r="H294" s="15"/>
      <c r="I294" s="15"/>
      <c r="J294" s="15"/>
      <c r="K294" s="15"/>
      <c r="L294" s="19"/>
    </row>
    <row r="295" spans="1:12" x14ac:dyDescent="0.2">
      <c r="A295" s="5" t="str">
        <f t="shared" si="141"/>
        <v>1997</v>
      </c>
      <c r="C295" s="15">
        <f>LOG(C5/C$4)-LOG(B5/B$4)</f>
        <v>3.8666856371637227E-2</v>
      </c>
      <c r="D295" s="15">
        <f>LOG(E5/E$4)-LOG(D5/D$4)</f>
        <v>-5.0658770141788885E-2</v>
      </c>
      <c r="E295" s="15">
        <f>LOG(G5/G$4)-LOG(F5/F$4)</f>
        <v>4.7080642819607365E-3</v>
      </c>
      <c r="F295" s="15">
        <f>LOG(I5/I$4)-LOG(H5/H$4)</f>
        <v>-5.4218092853399E-2</v>
      </c>
      <c r="G295" s="15">
        <f>LOG(K5/K$4)-LOG(J5/J$4)</f>
        <v>-5.2486846741422455E-3</v>
      </c>
      <c r="H295" s="15">
        <f>LOG(M5/M$4)-LOG(L5/L$4)</f>
        <v>3.9802713335221514E-3</v>
      </c>
      <c r="I295" s="15">
        <f>LOG(O5/O$4)-LOG(N5/N$4)</f>
        <v>-5.5637659580816982E-3</v>
      </c>
      <c r="J295" s="15">
        <f>LOG(Q5/Q$4)-LOG(P5/P$4)</f>
        <v>9.8764989004041931E-3</v>
      </c>
      <c r="K295" s="15">
        <f>LOG(S5/S$4)-LOG(R5/R$4)</f>
        <v>-2.9558193375042015E-2</v>
      </c>
      <c r="L295" s="291">
        <f t="shared" ref="L295:L311" si="142">AVERAGE(C295:K295)</f>
        <v>-9.7795351238810588E-3</v>
      </c>
    </row>
    <row r="296" spans="1:12" x14ac:dyDescent="0.2">
      <c r="A296" s="5" t="str">
        <f t="shared" si="141"/>
        <v>1998</v>
      </c>
      <c r="C296" s="15">
        <f t="shared" ref="C296:C311" si="143">LOG(C6/C$4)-LOG(B6/B$4)</f>
        <v>9.4213585978554171E-2</v>
      </c>
      <c r="D296" s="15">
        <f t="shared" ref="D296:D311" si="144">LOG(E6/E$4)-LOG(D6/D$4)</f>
        <v>-9.5143218916046851E-3</v>
      </c>
      <c r="E296" s="15">
        <f t="shared" ref="E296:E326" si="145">LOG(G6/G$4)-LOG(F6/F$4)</f>
        <v>1.4301860531538764E-2</v>
      </c>
      <c r="F296" s="15">
        <f t="shared" ref="F296:F311" si="146">LOG(I6/I$4)-LOG(H6/H$4)</f>
        <v>-8.1119765860017026E-2</v>
      </c>
      <c r="G296" s="15">
        <f t="shared" ref="G296:G326" si="147">LOG(K6/K$4)-LOG(J6/J$4)</f>
        <v>-1.932719030350602E-2</v>
      </c>
      <c r="H296" s="15">
        <f t="shared" ref="H296:H311" si="148">LOG(M6/M$4)-LOG(L6/L$4)</f>
        <v>-1.1345572706063449E-2</v>
      </c>
      <c r="I296" s="15">
        <f t="shared" ref="I296:I311" si="149">LOG(O6/O$4)-LOG(N6/N$4)</f>
        <v>-4.7491069043065735E-3</v>
      </c>
      <c r="J296" s="15">
        <f t="shared" ref="J296:J311" si="150">LOG(Q6/Q$4)-LOG(P6/P$4)</f>
        <v>3.5703286573327414E-3</v>
      </c>
      <c r="K296" s="15">
        <f t="shared" ref="K296:K311" si="151">LOG(S6/S$4)-LOG(R6/R$4)</f>
        <v>-4.3291219016249174E-2</v>
      </c>
      <c r="L296" s="291">
        <f t="shared" si="142"/>
        <v>-6.3623779460356931E-3</v>
      </c>
    </row>
    <row r="297" spans="1:12" x14ac:dyDescent="0.2">
      <c r="A297" s="5" t="str">
        <f t="shared" si="141"/>
        <v>1999</v>
      </c>
      <c r="C297" s="15">
        <f t="shared" si="143"/>
        <v>0.10430880143051102</v>
      </c>
      <c r="D297" s="15">
        <f t="shared" si="144"/>
        <v>-8.0126669871729839E-2</v>
      </c>
      <c r="E297" s="15">
        <f t="shared" si="145"/>
        <v>3.1118207481149268E-2</v>
      </c>
      <c r="F297" s="15">
        <f t="shared" si="146"/>
        <v>-7.4769921954325094E-2</v>
      </c>
      <c r="G297" s="15">
        <f t="shared" si="147"/>
        <v>-2.0039871915193852E-2</v>
      </c>
      <c r="H297" s="15">
        <f t="shared" si="148"/>
        <v>-2.5752713580587977E-2</v>
      </c>
      <c r="I297" s="15">
        <f t="shared" si="149"/>
        <v>2.0807218716394904E-3</v>
      </c>
      <c r="J297" s="15">
        <f t="shared" si="150"/>
        <v>5.0622592872208369E-3</v>
      </c>
      <c r="K297" s="15">
        <f t="shared" si="151"/>
        <v>-3.3262731178285758E-2</v>
      </c>
      <c r="L297" s="291">
        <f t="shared" si="142"/>
        <v>-1.0153546492177989E-2</v>
      </c>
    </row>
    <row r="298" spans="1:12" x14ac:dyDescent="0.2">
      <c r="A298" s="5" t="str">
        <f t="shared" si="141"/>
        <v>2000</v>
      </c>
      <c r="C298" s="15">
        <f t="shared" si="143"/>
        <v>8.3217189939533448E-2</v>
      </c>
      <c r="D298" s="15">
        <f t="shared" si="144"/>
        <v>-0.12124046069108155</v>
      </c>
      <c r="E298" s="15">
        <f t="shared" si="145"/>
        <v>4.7746509221266921E-2</v>
      </c>
      <c r="F298" s="15">
        <f t="shared" si="146"/>
        <v>-3.7957662234445494E-2</v>
      </c>
      <c r="G298" s="15">
        <f t="shared" si="147"/>
        <v>-2.8514044215493389E-3</v>
      </c>
      <c r="H298" s="15">
        <f t="shared" si="148"/>
        <v>-2.7726193196937865E-2</v>
      </c>
      <c r="I298" s="15">
        <f t="shared" si="149"/>
        <v>4.2438785395500014E-3</v>
      </c>
      <c r="J298" s="15">
        <f t="shared" si="150"/>
        <v>9.4107479861461896E-3</v>
      </c>
      <c r="K298" s="15">
        <f t="shared" si="151"/>
        <v>-3.0091788009568472E-2</v>
      </c>
      <c r="L298" s="291">
        <f t="shared" si="142"/>
        <v>-8.3610203185651277E-3</v>
      </c>
    </row>
    <row r="299" spans="1:12" x14ac:dyDescent="0.2">
      <c r="A299" s="5" t="str">
        <f t="shared" si="141"/>
        <v>2001</v>
      </c>
      <c r="C299" s="15">
        <f t="shared" si="143"/>
        <v>6.2487502714851373E-2</v>
      </c>
      <c r="D299" s="15">
        <f t="shared" si="144"/>
        <v>-0.16307286098896925</v>
      </c>
      <c r="E299" s="15">
        <f t="shared" si="145"/>
        <v>5.4954067978440491E-2</v>
      </c>
      <c r="F299" s="15">
        <f t="shared" si="146"/>
        <v>6.7667900982070275E-4</v>
      </c>
      <c r="G299" s="15">
        <f t="shared" si="147"/>
        <v>4.9962311914444058E-3</v>
      </c>
      <c r="H299" s="15">
        <f t="shared" si="148"/>
        <v>-2.6061446966879898E-2</v>
      </c>
      <c r="I299" s="15">
        <f t="shared" si="149"/>
        <v>1.2077868005153078E-2</v>
      </c>
      <c r="J299" s="15">
        <f t="shared" si="150"/>
        <v>-3.6392054388316997E-3</v>
      </c>
      <c r="K299" s="15">
        <f t="shared" si="151"/>
        <v>-2.6816589535595653E-2</v>
      </c>
      <c r="L299" s="291">
        <f t="shared" si="142"/>
        <v>-9.3775282256184957E-3</v>
      </c>
    </row>
    <row r="300" spans="1:12" x14ac:dyDescent="0.2">
      <c r="A300" s="5" t="str">
        <f t="shared" si="141"/>
        <v>2002</v>
      </c>
      <c r="C300" s="15">
        <f t="shared" si="143"/>
        <v>5.7433934394521172E-2</v>
      </c>
      <c r="D300" s="15">
        <f t="shared" si="144"/>
        <v>-0.17677441826551288</v>
      </c>
      <c r="E300" s="15">
        <f t="shared" si="145"/>
        <v>4.5328960500522562E-2</v>
      </c>
      <c r="F300" s="15">
        <f t="shared" si="146"/>
        <v>1.5438505399535439E-2</v>
      </c>
      <c r="G300" s="15">
        <f t="shared" si="147"/>
        <v>-1.2327051420833596E-3</v>
      </c>
      <c r="H300" s="15">
        <f t="shared" si="148"/>
        <v>-1.9425798415495604E-2</v>
      </c>
      <c r="I300" s="15">
        <f t="shared" si="149"/>
        <v>1.6936502914734419E-2</v>
      </c>
      <c r="J300" s="15">
        <f t="shared" si="150"/>
        <v>-2.1167732526604553E-2</v>
      </c>
      <c r="K300" s="15">
        <f t="shared" si="151"/>
        <v>-2.4180931827167851E-2</v>
      </c>
      <c r="L300" s="291">
        <f t="shared" si="142"/>
        <v>-1.1960409218616741E-2</v>
      </c>
    </row>
    <row r="301" spans="1:12" x14ac:dyDescent="0.2">
      <c r="A301" s="5" t="str">
        <f t="shared" si="141"/>
        <v>2003</v>
      </c>
      <c r="C301" s="15">
        <f t="shared" si="143"/>
        <v>5.1014864913292546E-2</v>
      </c>
      <c r="D301" s="15">
        <f t="shared" si="144"/>
        <v>-0.16078538899244776</v>
      </c>
      <c r="E301" s="15">
        <f t="shared" si="145"/>
        <v>2.5670939254171417E-2</v>
      </c>
      <c r="F301" s="15">
        <f t="shared" si="146"/>
        <v>-4.2488729610190325E-3</v>
      </c>
      <c r="G301" s="15">
        <f t="shared" si="147"/>
        <v>-2.1294481361310361E-2</v>
      </c>
      <c r="H301" s="15">
        <f t="shared" si="148"/>
        <v>-1.0947587357382771E-2</v>
      </c>
      <c r="I301" s="15">
        <f t="shared" si="149"/>
        <v>1.9354214201803655E-2</v>
      </c>
      <c r="J301" s="15">
        <f t="shared" si="150"/>
        <v>-2.8353261301916125E-2</v>
      </c>
      <c r="K301" s="15">
        <f t="shared" si="151"/>
        <v>-1.7561077452687535E-2</v>
      </c>
      <c r="L301" s="291">
        <f t="shared" si="142"/>
        <v>-1.6350072339721775E-2</v>
      </c>
    </row>
    <row r="302" spans="1:12" x14ac:dyDescent="0.2">
      <c r="A302" s="5" t="str">
        <f t="shared" si="141"/>
        <v>2004</v>
      </c>
      <c r="C302" s="15">
        <f t="shared" si="143"/>
        <v>2.9581612193624818E-2</v>
      </c>
      <c r="D302" s="15">
        <f t="shared" si="144"/>
        <v>-3.6190742276985904E-2</v>
      </c>
      <c r="E302" s="15">
        <f t="shared" si="145"/>
        <v>1.1057853774212908E-2</v>
      </c>
      <c r="F302" s="15">
        <f t="shared" si="146"/>
        <v>-3.4655979569716833E-2</v>
      </c>
      <c r="G302" s="15">
        <f t="shared" si="147"/>
        <v>-4.1523466030971852E-2</v>
      </c>
      <c r="H302" s="15">
        <f t="shared" si="148"/>
        <v>-1.8072461893754332E-2</v>
      </c>
      <c r="I302" s="15">
        <f t="shared" si="149"/>
        <v>2.4774419400259234E-2</v>
      </c>
      <c r="J302" s="15">
        <f t="shared" si="150"/>
        <v>-2.9930078764268363E-2</v>
      </c>
      <c r="K302" s="15">
        <f t="shared" si="151"/>
        <v>-1.4167901071638872E-2</v>
      </c>
      <c r="L302" s="291">
        <f t="shared" si="142"/>
        <v>-1.2125193804359911E-2</v>
      </c>
    </row>
    <row r="303" spans="1:12" x14ac:dyDescent="0.2">
      <c r="A303" s="5" t="str">
        <f t="shared" si="141"/>
        <v>2005</v>
      </c>
      <c r="C303" s="15">
        <f t="shared" si="143"/>
        <v>1.2117111470989757E-2</v>
      </c>
      <c r="D303" s="15">
        <f t="shared" si="144"/>
        <v>2.4466222435705245E-2</v>
      </c>
      <c r="E303" s="15">
        <f t="shared" si="145"/>
        <v>7.5877775101229339E-3</v>
      </c>
      <c r="F303" s="15">
        <f t="shared" si="146"/>
        <v>-5.9876801644672267E-2</v>
      </c>
      <c r="G303" s="15">
        <f t="shared" si="147"/>
        <v>-5.6180024228811187E-2</v>
      </c>
      <c r="H303" s="15">
        <f t="shared" si="148"/>
        <v>-2.5403407942905271E-2</v>
      </c>
      <c r="I303" s="15">
        <f t="shared" si="149"/>
        <v>2.5097666069390831E-2</v>
      </c>
      <c r="J303" s="15">
        <f t="shared" si="150"/>
        <v>-2.740702218015624E-2</v>
      </c>
      <c r="K303" s="15">
        <f t="shared" si="151"/>
        <v>-1.153278202935977E-2</v>
      </c>
      <c r="L303" s="291">
        <f t="shared" si="142"/>
        <v>-1.2347917837743996E-2</v>
      </c>
    </row>
    <row r="304" spans="1:12" x14ac:dyDescent="0.2">
      <c r="A304" s="5" t="str">
        <f t="shared" si="141"/>
        <v>2006</v>
      </c>
      <c r="C304" s="15">
        <f t="shared" si="143"/>
        <v>1.9049915079219396E-2</v>
      </c>
      <c r="D304" s="15">
        <f t="shared" si="144"/>
        <v>-8.2496557789128178E-3</v>
      </c>
      <c r="E304" s="15">
        <f t="shared" si="145"/>
        <v>5.1145121961934867E-3</v>
      </c>
      <c r="F304" s="15">
        <f t="shared" si="146"/>
        <v>-8.019972106028371E-2</v>
      </c>
      <c r="G304" s="15">
        <f t="shared" si="147"/>
        <v>-6.3584288401667827E-2</v>
      </c>
      <c r="H304" s="15">
        <f t="shared" si="148"/>
        <v>-1.2664677224894061E-2</v>
      </c>
      <c r="I304" s="15">
        <f t="shared" si="149"/>
        <v>1.4317050207130727E-2</v>
      </c>
      <c r="J304" s="15">
        <f t="shared" si="150"/>
        <v>-2.1302886587101527E-2</v>
      </c>
      <c r="K304" s="15">
        <f t="shared" si="151"/>
        <v>-2.7749688456815969E-3</v>
      </c>
      <c r="L304" s="291">
        <f t="shared" si="142"/>
        <v>-1.6699413379555324E-2</v>
      </c>
    </row>
    <row r="305" spans="1:25" x14ac:dyDescent="0.2">
      <c r="A305" s="5" t="str">
        <f t="shared" si="141"/>
        <v>2007</v>
      </c>
      <c r="C305" s="15">
        <f t="shared" si="143"/>
        <v>5.9810151018015109E-2</v>
      </c>
      <c r="D305" s="15">
        <f t="shared" si="144"/>
        <v>-5.2070246424284913E-2</v>
      </c>
      <c r="E305" s="15">
        <f t="shared" si="145"/>
        <v>-7.0367646728702535E-3</v>
      </c>
      <c r="F305" s="15">
        <f t="shared" si="146"/>
        <v>-0.12377873935437696</v>
      </c>
      <c r="G305" s="15">
        <f t="shared" si="147"/>
        <v>-4.6404238662933556E-2</v>
      </c>
      <c r="H305" s="15">
        <f t="shared" si="148"/>
        <v>-8.1480383748236129E-3</v>
      </c>
      <c r="I305" s="15">
        <f t="shared" si="149"/>
        <v>6.7044829989525156E-3</v>
      </c>
      <c r="J305" s="15">
        <f t="shared" si="150"/>
        <v>-1.4792451222966491E-2</v>
      </c>
      <c r="K305" s="15">
        <f t="shared" si="151"/>
        <v>-1.0978043942019011E-3</v>
      </c>
      <c r="L305" s="291">
        <f t="shared" si="142"/>
        <v>-2.0757072121054449E-2</v>
      </c>
    </row>
    <row r="306" spans="1:25" x14ac:dyDescent="0.2">
      <c r="A306" s="5" t="str">
        <f t="shared" si="141"/>
        <v>2008</v>
      </c>
      <c r="B306" s="15"/>
      <c r="C306" s="15">
        <f t="shared" si="143"/>
        <v>9.805278070323166E-2</v>
      </c>
      <c r="D306" s="15">
        <f t="shared" si="144"/>
        <v>-7.9286732724591635E-2</v>
      </c>
      <c r="E306" s="15">
        <f t="shared" si="145"/>
        <v>-1.0713882130087608E-2</v>
      </c>
      <c r="F306" s="15">
        <f t="shared" si="146"/>
        <v>-0.20069957551578133</v>
      </c>
      <c r="G306" s="15">
        <f t="shared" si="147"/>
        <v>1.3797347297876961E-3</v>
      </c>
      <c r="H306" s="15">
        <f t="shared" si="148"/>
        <v>-2.3305420899365881E-2</v>
      </c>
      <c r="I306" s="15">
        <f t="shared" si="149"/>
        <v>1.4005011854080568E-2</v>
      </c>
      <c r="J306" s="15">
        <f t="shared" si="150"/>
        <v>-8.8981275219661982E-3</v>
      </c>
      <c r="K306" s="15">
        <f t="shared" si="151"/>
        <v>-2.1059381280038036E-3</v>
      </c>
      <c r="L306" s="291">
        <f t="shared" si="142"/>
        <v>-2.3508016625855169E-2</v>
      </c>
    </row>
    <row r="307" spans="1:25" x14ac:dyDescent="0.2">
      <c r="A307" s="5" t="str">
        <f t="shared" si="141"/>
        <v>2009</v>
      </c>
      <c r="B307" s="15"/>
      <c r="C307" s="15">
        <f t="shared" si="143"/>
        <v>0.10110345970742005</v>
      </c>
      <c r="D307" s="15">
        <f t="shared" si="144"/>
        <v>-8.0517846932602499E-2</v>
      </c>
      <c r="E307" s="15">
        <f t="shared" si="145"/>
        <v>-6.4546848091282527E-3</v>
      </c>
      <c r="F307" s="15">
        <f t="shared" si="146"/>
        <v>-0.25978013237624892</v>
      </c>
      <c r="G307" s="15">
        <f t="shared" si="147"/>
        <v>4.2116923298192499E-2</v>
      </c>
      <c r="H307" s="15">
        <f t="shared" si="148"/>
        <v>-4.4698891670523627E-2</v>
      </c>
      <c r="I307" s="15">
        <f t="shared" si="149"/>
        <v>3.196519128361669E-2</v>
      </c>
      <c r="J307" s="15">
        <f t="shared" si="150"/>
        <v>-9.0753515751440528E-3</v>
      </c>
      <c r="K307" s="15">
        <f t="shared" si="151"/>
        <v>-6.407233898279574E-3</v>
      </c>
      <c r="L307" s="291">
        <f t="shared" si="142"/>
        <v>-2.5749840774744188E-2</v>
      </c>
    </row>
    <row r="308" spans="1:25" x14ac:dyDescent="0.2">
      <c r="A308" s="5" t="str">
        <f t="shared" si="141"/>
        <v>2010</v>
      </c>
      <c r="B308" s="15"/>
      <c r="C308" s="15">
        <f t="shared" si="143"/>
        <v>8.3909246203365859E-2</v>
      </c>
      <c r="D308" s="15">
        <f t="shared" si="144"/>
        <v>-7.397052136385221E-2</v>
      </c>
      <c r="E308" s="15">
        <f t="shared" si="145"/>
        <v>-2.1921619279341858E-3</v>
      </c>
      <c r="F308" s="15">
        <f t="shared" si="146"/>
        <v>-0.22936790240943647</v>
      </c>
      <c r="G308" s="15">
        <f t="shared" si="147"/>
        <v>6.3366923696939942E-2</v>
      </c>
      <c r="H308" s="15">
        <f t="shared" si="148"/>
        <v>-5.7390639761222717E-2</v>
      </c>
      <c r="I308" s="15">
        <f t="shared" si="149"/>
        <v>4.1162829160327485E-2</v>
      </c>
      <c r="J308" s="15">
        <f t="shared" si="150"/>
        <v>-1.4273217282260525E-2</v>
      </c>
      <c r="K308" s="15">
        <f t="shared" si="151"/>
        <v>-7.584156765859551E-3</v>
      </c>
      <c r="L308" s="291">
        <f t="shared" si="142"/>
        <v>-2.1815511161103598E-2</v>
      </c>
    </row>
    <row r="309" spans="1:25" x14ac:dyDescent="0.2">
      <c r="A309" s="5" t="str">
        <f t="shared" si="141"/>
        <v>2011</v>
      </c>
      <c r="C309" s="15">
        <f t="shared" si="143"/>
        <v>4.6333693329415261E-2</v>
      </c>
      <c r="D309" s="15">
        <f t="shared" si="144"/>
        <v>-7.4658212742664654E-2</v>
      </c>
      <c r="E309" s="15">
        <f t="shared" si="145"/>
        <v>-3.7849725355640282E-3</v>
      </c>
      <c r="F309" s="15">
        <f t="shared" si="146"/>
        <v>-0.17104284374701864</v>
      </c>
      <c r="G309" s="15">
        <f t="shared" si="147"/>
        <v>6.6047299793352651E-2</v>
      </c>
      <c r="H309" s="15">
        <f t="shared" si="148"/>
        <v>-6.1587291893909213E-2</v>
      </c>
      <c r="I309" s="15">
        <f t="shared" si="149"/>
        <v>3.990205179945458E-2</v>
      </c>
      <c r="J309" s="15">
        <f t="shared" si="150"/>
        <v>-2.3287022019724379E-2</v>
      </c>
      <c r="K309" s="15">
        <f t="shared" si="151"/>
        <v>-8.188959214468855E-3</v>
      </c>
      <c r="L309" s="291">
        <f t="shared" si="142"/>
        <v>-2.1140695247903032E-2</v>
      </c>
    </row>
    <row r="310" spans="1:25" x14ac:dyDescent="0.2">
      <c r="A310" s="5" t="str">
        <f t="shared" si="141"/>
        <v>2012</v>
      </c>
      <c r="C310" s="15">
        <f t="shared" si="143"/>
        <v>4.6594073161023153E-3</v>
      </c>
      <c r="D310" s="15">
        <f t="shared" si="144"/>
        <v>-4.7000425108252641E-2</v>
      </c>
      <c r="E310" s="15">
        <f t="shared" si="145"/>
        <v>-7.4006638175145127E-3</v>
      </c>
      <c r="F310" s="15">
        <f t="shared" si="146"/>
        <v>-0.18820491076525231</v>
      </c>
      <c r="G310" s="15">
        <f t="shared" si="147"/>
        <v>6.5006807159288499E-2</v>
      </c>
      <c r="H310" s="15">
        <f t="shared" si="148"/>
        <v>-6.0521916348099281E-2</v>
      </c>
      <c r="I310" s="15">
        <f t="shared" si="149"/>
        <v>3.2440021679815495E-2</v>
      </c>
      <c r="J310" s="15">
        <f t="shared" si="150"/>
        <v>-2.8549373543836187E-2</v>
      </c>
      <c r="K310" s="15">
        <f t="shared" si="151"/>
        <v>-3.0434899735889143E-3</v>
      </c>
      <c r="L310" s="291">
        <f t="shared" si="142"/>
        <v>-2.5846060377926396E-2</v>
      </c>
    </row>
    <row r="311" spans="1:25" s="86" customFormat="1" ht="13.5" thickBot="1" x14ac:dyDescent="0.25">
      <c r="A311" s="5" t="str">
        <f t="shared" si="141"/>
        <v>2013</v>
      </c>
      <c r="C311" s="15">
        <f t="shared" si="143"/>
        <v>-2.0284452552783529E-2</v>
      </c>
      <c r="D311" s="15">
        <f t="shared" si="144"/>
        <v>6.2484984472146524E-3</v>
      </c>
      <c r="E311" s="15">
        <f t="shared" si="145"/>
        <v>-1.1316872285576089E-2</v>
      </c>
      <c r="F311" s="15">
        <f t="shared" si="146"/>
        <v>-0.21472964631958513</v>
      </c>
      <c r="G311" s="15">
        <f t="shared" si="147"/>
        <v>7.091453017225445E-2</v>
      </c>
      <c r="H311" s="15">
        <f t="shared" si="148"/>
        <v>-5.9585130468746944E-2</v>
      </c>
      <c r="I311" s="15">
        <f t="shared" si="149"/>
        <v>2.0141829287501634E-2</v>
      </c>
      <c r="J311" s="15">
        <f t="shared" si="150"/>
        <v>-3.2800374864819043E-2</v>
      </c>
      <c r="K311" s="15">
        <f t="shared" si="151"/>
        <v>-1.2359903069666944E-3</v>
      </c>
      <c r="L311" s="292">
        <f t="shared" si="142"/>
        <v>-2.6960845432389635E-2</v>
      </c>
    </row>
    <row r="312" spans="1:25" s="86" customFormat="1" hidden="1" x14ac:dyDescent="0.2">
      <c r="A312" s="5">
        <f t="shared" ref="A312:A326" si="152">A291</f>
        <v>0</v>
      </c>
      <c r="E312" s="15" t="e">
        <f t="shared" si="145"/>
        <v>#NUM!</v>
      </c>
      <c r="G312" s="15" t="e">
        <f t="shared" si="147"/>
        <v>#NUM!</v>
      </c>
    </row>
    <row r="313" spans="1:25" s="86" customFormat="1" hidden="1" x14ac:dyDescent="0.2">
      <c r="A313" s="5" t="str">
        <f t="shared" si="152"/>
        <v>Model</v>
      </c>
      <c r="B313" s="85"/>
      <c r="C313" s="85"/>
      <c r="D313" s="85"/>
      <c r="E313" s="15" t="e">
        <f t="shared" si="145"/>
        <v>#NUM!</v>
      </c>
      <c r="F313" s="85"/>
      <c r="G313" s="15" t="e">
        <f t="shared" si="147"/>
        <v>#NUM!</v>
      </c>
      <c r="H313" s="85"/>
      <c r="I313" s="85"/>
      <c r="J313" s="85"/>
      <c r="L313" s="85"/>
      <c r="M313" s="85"/>
      <c r="N313" s="85"/>
      <c r="O313" s="85"/>
      <c r="P313" s="85"/>
      <c r="Q313" s="85"/>
      <c r="R313" s="85"/>
      <c r="S313" s="85"/>
      <c r="T313" s="85"/>
      <c r="U313" s="85"/>
      <c r="V313" s="85"/>
      <c r="W313" s="85"/>
      <c r="X313" s="85"/>
      <c r="Y313" s="85"/>
    </row>
    <row r="314" spans="1:25" s="86" customFormat="1" hidden="1" x14ac:dyDescent="0.2">
      <c r="A314" s="5" t="str">
        <f t="shared" si="152"/>
        <v>Y</v>
      </c>
      <c r="B314" s="85"/>
      <c r="C314" s="85"/>
      <c r="D314" s="85"/>
      <c r="E314" s="15" t="e">
        <f t="shared" si="145"/>
        <v>#VALUE!</v>
      </c>
      <c r="F314" s="85"/>
      <c r="G314" s="15" t="e">
        <f t="shared" si="147"/>
        <v>#VALUE!</v>
      </c>
      <c r="H314" s="85"/>
      <c r="I314" s="85"/>
      <c r="J314" s="85"/>
      <c r="L314" s="85"/>
      <c r="M314" s="85"/>
      <c r="N314" s="85"/>
      <c r="O314" s="85"/>
      <c r="P314" s="85"/>
      <c r="Q314" s="85"/>
      <c r="R314" s="85"/>
      <c r="S314" s="85"/>
      <c r="T314" s="85"/>
      <c r="U314" s="85"/>
      <c r="V314" s="85"/>
      <c r="W314" s="85"/>
      <c r="X314" s="85"/>
      <c r="Y314" s="85"/>
    </row>
    <row r="315" spans="1:25" s="86" customFormat="1" hidden="1" x14ac:dyDescent="0.2">
      <c r="A315" s="5" t="str">
        <f t="shared" si="152"/>
        <v>1996</v>
      </c>
      <c r="B315" s="85"/>
      <c r="C315" s="85"/>
      <c r="D315" s="85"/>
      <c r="E315" s="15">
        <f t="shared" si="145"/>
        <v>-5.6373226594561565E-3</v>
      </c>
      <c r="F315" s="85"/>
      <c r="G315" s="15">
        <f t="shared" si="147"/>
        <v>0.10845116959368872</v>
      </c>
      <c r="H315" s="85"/>
      <c r="I315" s="85"/>
      <c r="J315" s="85"/>
      <c r="L315" s="85"/>
      <c r="M315" s="85"/>
      <c r="N315" s="85"/>
      <c r="O315" s="85"/>
      <c r="P315" s="85"/>
      <c r="Q315" s="85"/>
      <c r="R315" s="85"/>
      <c r="S315" s="85"/>
      <c r="T315" s="85"/>
      <c r="U315" s="85"/>
      <c r="V315" s="85"/>
      <c r="W315" s="85"/>
      <c r="X315" s="85"/>
      <c r="Y315" s="85"/>
    </row>
    <row r="316" spans="1:25" s="86" customFormat="1" hidden="1" x14ac:dyDescent="0.2">
      <c r="A316" s="5" t="str">
        <f t="shared" si="152"/>
        <v>1997</v>
      </c>
      <c r="B316" s="85"/>
      <c r="C316" s="85"/>
      <c r="D316" s="85"/>
      <c r="E316" s="15">
        <f t="shared" si="145"/>
        <v>-5.8564636413258597E-3</v>
      </c>
      <c r="F316" s="85"/>
      <c r="G316" s="15">
        <f t="shared" si="147"/>
        <v>0.11785868728076299</v>
      </c>
      <c r="H316" s="85"/>
      <c r="I316" s="85"/>
      <c r="J316" s="85"/>
      <c r="L316" s="85"/>
      <c r="M316" s="85"/>
      <c r="N316" s="85"/>
      <c r="O316" s="85"/>
      <c r="P316" s="85"/>
      <c r="Q316" s="85"/>
      <c r="R316" s="85"/>
      <c r="S316" s="85"/>
      <c r="T316" s="85"/>
      <c r="U316" s="85"/>
      <c r="V316" s="85"/>
      <c r="W316" s="85"/>
      <c r="X316" s="85"/>
      <c r="Y316" s="85"/>
    </row>
    <row r="317" spans="1:25" s="86" customFormat="1" hidden="1" x14ac:dyDescent="0.2">
      <c r="A317" s="5" t="str">
        <f t="shared" si="152"/>
        <v>1998</v>
      </c>
      <c r="B317" s="85"/>
      <c r="C317" s="85"/>
      <c r="D317" s="85"/>
      <c r="E317" s="15">
        <f t="shared" si="145"/>
        <v>-6.9621279566960403E-3</v>
      </c>
      <c r="F317" s="85"/>
      <c r="G317" s="15">
        <f t="shared" si="147"/>
        <v>9.2439907335982952E-2</v>
      </c>
      <c r="H317" s="85"/>
      <c r="I317" s="85"/>
      <c r="J317" s="85"/>
      <c r="L317" s="85"/>
      <c r="M317" s="85"/>
      <c r="N317" s="85"/>
      <c r="O317" s="85"/>
      <c r="P317" s="85"/>
      <c r="Q317" s="85"/>
      <c r="R317" s="85"/>
      <c r="S317" s="85"/>
      <c r="T317" s="85"/>
      <c r="U317" s="85"/>
      <c r="V317" s="85"/>
      <c r="W317" s="85"/>
      <c r="X317" s="85"/>
      <c r="Y317" s="85"/>
    </row>
    <row r="318" spans="1:25" s="86" customFormat="1" hidden="1" x14ac:dyDescent="0.2">
      <c r="A318" s="5" t="str">
        <f t="shared" si="152"/>
        <v>1999</v>
      </c>
      <c r="B318" s="85"/>
      <c r="C318" s="85"/>
      <c r="D318" s="85"/>
      <c r="E318" s="15">
        <f t="shared" si="145"/>
        <v>-2.5031885936224185E-3</v>
      </c>
      <c r="F318" s="85"/>
      <c r="G318" s="15">
        <f t="shared" si="147"/>
        <v>7.2955800278715621E-2</v>
      </c>
      <c r="H318" s="85"/>
      <c r="I318" s="85"/>
      <c r="J318" s="85"/>
      <c r="L318" s="85"/>
      <c r="M318" s="85"/>
      <c r="N318" s="85"/>
      <c r="O318" s="85"/>
      <c r="P318" s="85"/>
      <c r="Q318" s="85"/>
      <c r="R318" s="85"/>
      <c r="S318" s="85"/>
      <c r="T318" s="85"/>
      <c r="U318" s="85"/>
      <c r="V318" s="85"/>
      <c r="W318" s="85"/>
      <c r="X318" s="85"/>
      <c r="Y318" s="85"/>
    </row>
    <row r="319" spans="1:25" s="86" customFormat="1" hidden="1" x14ac:dyDescent="0.2">
      <c r="A319" s="5" t="str">
        <f t="shared" si="152"/>
        <v>2000</v>
      </c>
      <c r="E319" s="15">
        <f t="shared" si="145"/>
        <v>-2.5656816575825303E-4</v>
      </c>
      <c r="G319" s="15">
        <f t="shared" si="147"/>
        <v>7.1022318344260649E-2</v>
      </c>
    </row>
    <row r="320" spans="1:25" s="86" customFormat="1" hidden="1" x14ac:dyDescent="0.2">
      <c r="A320" s="5" t="str">
        <f t="shared" si="152"/>
        <v>2001</v>
      </c>
      <c r="B320" s="85"/>
      <c r="C320" s="85"/>
      <c r="D320" s="85"/>
      <c r="E320" s="15">
        <f t="shared" si="145"/>
        <v>-1.0666232875862214E-3</v>
      </c>
      <c r="F320" s="85"/>
      <c r="G320" s="15">
        <f t="shared" si="147"/>
        <v>0.14761764984069159</v>
      </c>
      <c r="H320" s="85"/>
      <c r="I320" s="85"/>
      <c r="J320" s="85"/>
      <c r="L320" s="85"/>
      <c r="M320" s="85"/>
      <c r="N320" s="85"/>
      <c r="O320" s="85"/>
      <c r="P320" s="85"/>
      <c r="Q320" s="85"/>
      <c r="R320" s="85"/>
      <c r="S320" s="85"/>
      <c r="T320" s="85"/>
      <c r="U320" s="85"/>
      <c r="V320" s="85"/>
      <c r="W320" s="85"/>
      <c r="X320" s="85"/>
      <c r="Y320" s="85"/>
    </row>
    <row r="321" spans="1:25" s="86" customFormat="1" hidden="1" x14ac:dyDescent="0.2">
      <c r="A321" s="5" t="str">
        <f t="shared" si="152"/>
        <v>2002</v>
      </c>
      <c r="B321" s="85"/>
      <c r="C321" s="85"/>
      <c r="D321" s="85"/>
      <c r="E321" s="15">
        <f t="shared" si="145"/>
        <v>-1.7136112064424225E-3</v>
      </c>
      <c r="F321" s="85"/>
      <c r="G321" s="15">
        <f t="shared" si="147"/>
        <v>3.4632989160354732E-2</v>
      </c>
      <c r="H321" s="85"/>
      <c r="I321" s="85"/>
      <c r="J321" s="85"/>
      <c r="L321" s="85"/>
      <c r="M321" s="85"/>
      <c r="N321" s="85"/>
      <c r="O321" s="85"/>
      <c r="P321" s="85"/>
      <c r="Q321" s="85"/>
      <c r="R321" s="85"/>
      <c r="S321" s="85"/>
      <c r="T321" s="85"/>
      <c r="U321" s="85"/>
      <c r="V321" s="85"/>
      <c r="W321" s="85"/>
      <c r="X321" s="85"/>
      <c r="Y321" s="85"/>
    </row>
    <row r="322" spans="1:25" s="86" customFormat="1" hidden="1" x14ac:dyDescent="0.2">
      <c r="A322" s="5" t="str">
        <f t="shared" si="152"/>
        <v>2003</v>
      </c>
      <c r="B322" s="85"/>
      <c r="C322" s="85"/>
      <c r="D322" s="85"/>
      <c r="E322" s="15">
        <f t="shared" si="145"/>
        <v>9.3380034266310474E-4</v>
      </c>
      <c r="F322" s="85"/>
      <c r="G322" s="15">
        <f t="shared" si="147"/>
        <v>2.7598627514108687E-2</v>
      </c>
      <c r="H322" s="85"/>
      <c r="I322" s="85"/>
      <c r="J322" s="85"/>
      <c r="L322" s="85"/>
      <c r="M322" s="85"/>
      <c r="N322" s="85"/>
      <c r="O322" s="85"/>
      <c r="P322" s="85"/>
      <c r="Q322" s="85"/>
      <c r="R322" s="85"/>
      <c r="S322" s="85"/>
      <c r="T322" s="85"/>
      <c r="U322" s="85"/>
      <c r="V322" s="85"/>
      <c r="W322" s="85"/>
      <c r="X322" s="85"/>
      <c r="Y322" s="85"/>
    </row>
    <row r="323" spans="1:25" s="86" customFormat="1" hidden="1" x14ac:dyDescent="0.2">
      <c r="A323" s="5" t="str">
        <f t="shared" si="152"/>
        <v>2004</v>
      </c>
      <c r="E323" s="15">
        <f t="shared" si="145"/>
        <v>8.9431931754813121E-5</v>
      </c>
      <c r="G323" s="15">
        <f t="shared" si="147"/>
        <v>3.0319984971668212E-2</v>
      </c>
    </row>
    <row r="324" spans="1:25" s="86" customFormat="1" hidden="1" x14ac:dyDescent="0.2">
      <c r="A324" s="5" t="str">
        <f t="shared" si="152"/>
        <v>2005</v>
      </c>
      <c r="B324" s="85"/>
      <c r="C324" s="85"/>
      <c r="D324" s="85"/>
      <c r="E324" s="15">
        <f t="shared" si="145"/>
        <v>-8.1909638663724138E-5</v>
      </c>
      <c r="F324" s="85"/>
      <c r="G324" s="15">
        <f t="shared" si="147"/>
        <v>3.6935599706296784E-2</v>
      </c>
      <c r="H324" s="85"/>
      <c r="I324" s="85"/>
      <c r="J324" s="85"/>
      <c r="L324" s="85"/>
      <c r="M324" s="85"/>
      <c r="N324" s="85"/>
      <c r="O324" s="85"/>
      <c r="P324" s="85"/>
      <c r="Q324" s="85"/>
      <c r="R324" s="85"/>
      <c r="S324" s="85"/>
      <c r="T324" s="85"/>
      <c r="U324" s="85"/>
      <c r="V324" s="85"/>
      <c r="W324" s="85"/>
      <c r="X324" s="85"/>
      <c r="Y324" s="85"/>
    </row>
    <row r="325" spans="1:25" s="86" customFormat="1" hidden="1" x14ac:dyDescent="0.2">
      <c r="A325" s="5" t="str">
        <f t="shared" si="152"/>
        <v>2006</v>
      </c>
      <c r="B325" s="85"/>
      <c r="C325" s="85"/>
      <c r="D325" s="85"/>
      <c r="E325" s="15">
        <f t="shared" si="145"/>
        <v>-1.741192061964103E-3</v>
      </c>
      <c r="F325" s="85"/>
      <c r="G325" s="15">
        <f t="shared" si="147"/>
        <v>2.6354314109026333E-2</v>
      </c>
      <c r="H325" s="85"/>
      <c r="I325" s="85"/>
      <c r="J325" s="85"/>
      <c r="L325" s="85"/>
      <c r="M325" s="85"/>
      <c r="N325" s="85"/>
      <c r="O325" s="85"/>
      <c r="P325" s="85"/>
      <c r="Q325" s="85"/>
      <c r="R325" s="85"/>
      <c r="S325" s="85"/>
      <c r="T325" s="85"/>
      <c r="U325" s="85"/>
      <c r="V325" s="85"/>
      <c r="W325" s="85"/>
      <c r="X325" s="85"/>
      <c r="Y325" s="85"/>
    </row>
    <row r="326" spans="1:25" s="86" customFormat="1" hidden="1" x14ac:dyDescent="0.2">
      <c r="A326" s="5" t="str">
        <f t="shared" si="152"/>
        <v>2007</v>
      </c>
      <c r="B326" s="85"/>
      <c r="C326" s="85"/>
      <c r="D326" s="85"/>
      <c r="E326" s="15">
        <f t="shared" si="145"/>
        <v>-1.4558229320176252E-3</v>
      </c>
      <c r="F326" s="85"/>
      <c r="G326" s="15">
        <f t="shared" si="147"/>
        <v>2.4873181702246505E-2</v>
      </c>
      <c r="H326" s="85"/>
      <c r="I326" s="85"/>
      <c r="J326" s="85"/>
      <c r="L326" s="85"/>
      <c r="M326" s="85"/>
      <c r="N326" s="85"/>
      <c r="O326" s="85"/>
      <c r="P326" s="85"/>
      <c r="Q326" s="85"/>
      <c r="R326" s="85"/>
      <c r="S326" s="85"/>
      <c r="T326" s="85"/>
      <c r="U326" s="85"/>
      <c r="V326" s="85"/>
      <c r="W326" s="85"/>
      <c r="X326" s="85"/>
      <c r="Y326" s="85"/>
    </row>
    <row r="327" spans="1:25" s="86" customFormat="1" x14ac:dyDescent="0.2">
      <c r="A327" s="5"/>
      <c r="B327" s="85"/>
      <c r="C327" s="85"/>
      <c r="D327" s="85"/>
      <c r="E327" s="85"/>
      <c r="F327" s="85"/>
      <c r="G327" s="85"/>
      <c r="H327" s="85"/>
      <c r="I327" s="85"/>
      <c r="J327" s="85"/>
      <c r="L327" s="85"/>
      <c r="M327" s="85"/>
      <c r="N327" s="85"/>
      <c r="O327" s="85"/>
      <c r="P327" s="85"/>
      <c r="Q327" s="85"/>
      <c r="R327" s="85"/>
      <c r="S327" s="85"/>
      <c r="T327" s="85"/>
      <c r="U327" s="85"/>
      <c r="V327" s="85"/>
      <c r="W327" s="85"/>
      <c r="X327" s="85"/>
      <c r="Y327" s="85"/>
    </row>
    <row r="328" spans="1:25" ht="13.5" thickBot="1" x14ac:dyDescent="0.25"/>
    <row r="329" spans="1:25" ht="39" thickBot="1" x14ac:dyDescent="0.25">
      <c r="B329" s="91" t="str">
        <f>A44</f>
        <v>Location Quotients</v>
      </c>
      <c r="C329" s="92" t="str">
        <f>A102</f>
        <v>Diversity</v>
      </c>
      <c r="D329" s="92" t="str">
        <f>A149</f>
        <v>Competition</v>
      </c>
      <c r="E329" s="93" t="str">
        <f>L44</f>
        <v>Actual vs Necessary Employment</v>
      </c>
    </row>
    <row r="330" spans="1:25" x14ac:dyDescent="0.2">
      <c r="A330" s="1">
        <v>1996</v>
      </c>
      <c r="B330" s="15">
        <f>AVERAGE(C45:K45)</f>
        <v>0.96385391239154261</v>
      </c>
      <c r="C330" s="15">
        <f>L103</f>
        <v>0.11903323746321504</v>
      </c>
      <c r="D330" s="15">
        <f>L150</f>
        <v>1.2755026471069801</v>
      </c>
      <c r="E330" s="15">
        <f>V45/1000</f>
        <v>0.48466847781348249</v>
      </c>
    </row>
    <row r="331" spans="1:25" x14ac:dyDescent="0.2">
      <c r="A331" s="1">
        <f>A330+1</f>
        <v>1997</v>
      </c>
      <c r="B331" s="15">
        <f t="shared" ref="B331:B344" si="153">AVERAGE(C46:K46)</f>
        <v>0.95285226704216486</v>
      </c>
      <c r="C331" s="15">
        <f t="shared" ref="C331:C344" si="154">L104</f>
        <v>0.11893451827895259</v>
      </c>
      <c r="D331" s="15">
        <f t="shared" ref="D331:D344" si="155">L151</f>
        <v>1.3373037911658647</v>
      </c>
      <c r="E331" s="15">
        <f t="shared" ref="E331:E344" si="156">V46/1000</f>
        <v>0.58157563660090428</v>
      </c>
    </row>
    <row r="332" spans="1:25" x14ac:dyDescent="0.2">
      <c r="A332" s="1">
        <f t="shared" ref="A332:A347" si="157">A331+1</f>
        <v>1998</v>
      </c>
      <c r="B332" s="15">
        <f t="shared" si="153"/>
        <v>0.94231228202736084</v>
      </c>
      <c r="C332" s="15">
        <f t="shared" si="154"/>
        <v>0.11910283747329951</v>
      </c>
      <c r="D332" s="15">
        <f t="shared" si="155"/>
        <v>1.3093349893531259</v>
      </c>
      <c r="E332" s="15">
        <f t="shared" si="156"/>
        <v>0.97131740781255704</v>
      </c>
    </row>
    <row r="333" spans="1:25" x14ac:dyDescent="0.2">
      <c r="A333" s="1">
        <f t="shared" si="157"/>
        <v>1999</v>
      </c>
      <c r="B333" s="15">
        <f t="shared" si="153"/>
        <v>0.93361444692575501</v>
      </c>
      <c r="C333" s="15">
        <f t="shared" si="154"/>
        <v>0.11862706637925108</v>
      </c>
      <c r="D333" s="15">
        <f t="shared" si="155"/>
        <v>1.2754679411700571</v>
      </c>
      <c r="E333" s="15">
        <f t="shared" si="156"/>
        <v>0.73534481587152689</v>
      </c>
    </row>
    <row r="334" spans="1:25" x14ac:dyDescent="0.2">
      <c r="A334" s="1">
        <f t="shared" si="157"/>
        <v>2000</v>
      </c>
      <c r="B334" s="15">
        <f t="shared" si="153"/>
        <v>0.93203650676515737</v>
      </c>
      <c r="C334" s="15">
        <f t="shared" si="154"/>
        <v>0.11779873289660829</v>
      </c>
      <c r="D334" s="15">
        <f t="shared" si="155"/>
        <v>1.2862557691874485</v>
      </c>
      <c r="E334" s="15">
        <f t="shared" si="156"/>
        <v>-4.3821198504315463E-2</v>
      </c>
    </row>
    <row r="335" spans="1:25" x14ac:dyDescent="0.2">
      <c r="A335" s="1">
        <f t="shared" si="157"/>
        <v>2001</v>
      </c>
      <c r="B335" s="15">
        <f t="shared" si="153"/>
        <v>0.93738355928653883</v>
      </c>
      <c r="C335" s="15">
        <f t="shared" si="154"/>
        <v>0.11709315634778979</v>
      </c>
      <c r="D335" s="15">
        <f t="shared" si="155"/>
        <v>1.3266514869663895</v>
      </c>
      <c r="E335" s="15">
        <f t="shared" si="156"/>
        <v>-0.67162838120468304</v>
      </c>
    </row>
    <row r="336" spans="1:25" x14ac:dyDescent="0.2">
      <c r="A336" s="1">
        <f t="shared" si="157"/>
        <v>2002</v>
      </c>
      <c r="B336" s="15">
        <f t="shared" si="153"/>
        <v>0.93921161720340962</v>
      </c>
      <c r="C336" s="15">
        <f t="shared" si="154"/>
        <v>0.11633160723375763</v>
      </c>
      <c r="D336" s="15">
        <f t="shared" si="155"/>
        <v>1.2394559631202113</v>
      </c>
      <c r="E336" s="15">
        <f t="shared" si="156"/>
        <v>-1.4438921179298947</v>
      </c>
    </row>
    <row r="337" spans="1:5" x14ac:dyDescent="0.2">
      <c r="A337" s="1">
        <f t="shared" si="157"/>
        <v>2003</v>
      </c>
      <c r="B337" s="15">
        <f t="shared" si="153"/>
        <v>0.92722456597511305</v>
      </c>
      <c r="C337" s="15">
        <f t="shared" si="154"/>
        <v>0.11532766184485747</v>
      </c>
      <c r="D337" s="15">
        <f t="shared" si="155"/>
        <v>1.2464241829307325</v>
      </c>
      <c r="E337" s="15">
        <f t="shared" si="156"/>
        <v>-2.7662917598247345</v>
      </c>
    </row>
    <row r="338" spans="1:5" x14ac:dyDescent="0.2">
      <c r="A338" s="1">
        <f t="shared" si="157"/>
        <v>2004</v>
      </c>
      <c r="B338" s="15">
        <f t="shared" si="153"/>
        <v>0.9214261246853801</v>
      </c>
      <c r="C338" s="15">
        <f t="shared" si="154"/>
        <v>0.11514565618811561</v>
      </c>
      <c r="D338" s="15">
        <f t="shared" si="155"/>
        <v>1.2000377857477014</v>
      </c>
      <c r="E338" s="15">
        <f t="shared" si="156"/>
        <v>-3.2004308033073445</v>
      </c>
    </row>
    <row r="339" spans="1:5" x14ac:dyDescent="0.2">
      <c r="A339" s="1">
        <f t="shared" si="157"/>
        <v>2005</v>
      </c>
      <c r="B339" s="15">
        <f t="shared" si="153"/>
        <v>0.92162636774401063</v>
      </c>
      <c r="C339" s="15">
        <f t="shared" si="154"/>
        <v>0.11642511387707155</v>
      </c>
      <c r="D339" s="15">
        <f t="shared" si="155"/>
        <v>1.1877538332811755</v>
      </c>
      <c r="E339" s="15">
        <f t="shared" si="156"/>
        <v>-1.7372463714186981</v>
      </c>
    </row>
    <row r="340" spans="1:5" x14ac:dyDescent="0.2">
      <c r="A340" s="1">
        <f t="shared" si="157"/>
        <v>2006</v>
      </c>
      <c r="B340" s="15">
        <f t="shared" si="153"/>
        <v>0.92116410583317687</v>
      </c>
      <c r="C340" s="15">
        <f t="shared" si="154"/>
        <v>0.11757659329303778</v>
      </c>
      <c r="D340" s="15">
        <f t="shared" si="155"/>
        <v>1.2107470131391389</v>
      </c>
      <c r="E340" s="15">
        <f t="shared" si="156"/>
        <v>-0.35122626768071702</v>
      </c>
    </row>
    <row r="341" spans="1:5" x14ac:dyDescent="0.2">
      <c r="A341" s="1">
        <f t="shared" si="157"/>
        <v>2007</v>
      </c>
      <c r="B341" s="15">
        <f t="shared" si="153"/>
        <v>0.911785328246701</v>
      </c>
      <c r="C341" s="15">
        <f t="shared" si="154"/>
        <v>0.11696802379413714</v>
      </c>
      <c r="D341" s="15">
        <f t="shared" si="155"/>
        <v>1.2378455935394337</v>
      </c>
      <c r="E341" s="15">
        <f t="shared" si="156"/>
        <v>-0.92529584589139546</v>
      </c>
    </row>
    <row r="342" spans="1:5" x14ac:dyDescent="0.2">
      <c r="A342" s="1">
        <f t="shared" si="157"/>
        <v>2008</v>
      </c>
      <c r="B342" s="15">
        <f t="shared" si="153"/>
        <v>0.90528657719953864</v>
      </c>
      <c r="C342" s="15">
        <f t="shared" si="154"/>
        <v>0.11566327405883164</v>
      </c>
      <c r="D342" s="15">
        <f t="shared" si="155"/>
        <v>1.2724659093374311</v>
      </c>
      <c r="E342" s="15">
        <f t="shared" si="156"/>
        <v>-2.6776927775380375</v>
      </c>
    </row>
    <row r="343" spans="1:5" x14ac:dyDescent="0.2">
      <c r="A343" s="1">
        <f t="shared" si="157"/>
        <v>2009</v>
      </c>
      <c r="B343" s="15">
        <f t="shared" si="153"/>
        <v>0.9059507602904654</v>
      </c>
      <c r="C343" s="15">
        <f t="shared" si="154"/>
        <v>0.11562522693002225</v>
      </c>
      <c r="D343" s="15">
        <f t="shared" si="155"/>
        <v>1.2708325894515717</v>
      </c>
      <c r="E343" s="15">
        <f t="shared" si="156"/>
        <v>-3.0342912903342749</v>
      </c>
    </row>
    <row r="344" spans="1:5" x14ac:dyDescent="0.2">
      <c r="A344" s="1">
        <f t="shared" si="157"/>
        <v>2010</v>
      </c>
      <c r="B344" s="15">
        <f t="shared" si="153"/>
        <v>0.91942870175053548</v>
      </c>
      <c r="C344" s="15">
        <f t="shared" si="154"/>
        <v>0.11659492312248476</v>
      </c>
      <c r="D344" s="15">
        <f t="shared" si="155"/>
        <v>1.2493389567481539</v>
      </c>
      <c r="E344" s="15">
        <f t="shared" si="156"/>
        <v>-2.379268127058801</v>
      </c>
    </row>
    <row r="345" spans="1:5" x14ac:dyDescent="0.2">
      <c r="A345" s="1">
        <f t="shared" si="157"/>
        <v>2011</v>
      </c>
      <c r="B345" s="15">
        <f>AVERAGE(C60:K60)</f>
        <v>0.92850851451881389</v>
      </c>
      <c r="C345" s="15">
        <f>L118</f>
        <v>0.1175769070143237</v>
      </c>
      <c r="D345" s="15">
        <f>L165</f>
        <v>1.2479584665506376</v>
      </c>
      <c r="E345" s="15">
        <f>V60/1000</f>
        <v>-2.1033476639854456</v>
      </c>
    </row>
    <row r="346" spans="1:5" x14ac:dyDescent="0.2">
      <c r="A346" s="1">
        <f t="shared" si="157"/>
        <v>2012</v>
      </c>
      <c r="B346" s="15">
        <f t="shared" ref="B346:B347" si="158">AVERAGE(C61:K61)</f>
        <v>0.91872333810732931</v>
      </c>
      <c r="C346" s="15">
        <f t="shared" ref="C346:C347" si="159">L119</f>
        <v>0.11811565052163228</v>
      </c>
      <c r="D346" s="15">
        <f t="shared" ref="D346:D347" si="160">L166</f>
        <v>1.2683825704409504</v>
      </c>
      <c r="E346" s="15">
        <f t="shared" ref="E346:E347" si="161">V61/1000</f>
        <v>-2.478691790023916</v>
      </c>
    </row>
    <row r="347" spans="1:5" x14ac:dyDescent="0.2">
      <c r="A347" s="1">
        <f t="shared" si="157"/>
        <v>2013</v>
      </c>
      <c r="B347" s="15">
        <f t="shared" si="158"/>
        <v>0.90833764915850757</v>
      </c>
      <c r="C347" s="15">
        <f t="shared" si="159"/>
        <v>0.11845405499116422</v>
      </c>
      <c r="D347" s="15">
        <f t="shared" si="160"/>
        <v>1.2563915735996436</v>
      </c>
      <c r="E347" s="15">
        <f t="shared" si="161"/>
        <v>-2.6969926051910353</v>
      </c>
    </row>
    <row r="348" spans="1:5" ht="13.5" thickBot="1" x14ac:dyDescent="0.25">
      <c r="B348" s="15"/>
      <c r="C348" s="15"/>
    </row>
    <row r="349" spans="1:5" ht="39" thickBot="1" x14ac:dyDescent="0.25">
      <c r="B349" s="91" t="str">
        <f>A196</f>
        <v>National Share</v>
      </c>
      <c r="C349" s="92" t="str">
        <f>A221</f>
        <v>Industry Mix</v>
      </c>
      <c r="D349" s="92" t="str">
        <f>A246</f>
        <v>Regional Shift</v>
      </c>
      <c r="E349" s="93" t="str">
        <f>A271</f>
        <v>Total Employment Change</v>
      </c>
    </row>
    <row r="350" spans="1:5" x14ac:dyDescent="0.2">
      <c r="A350" s="1">
        <f t="shared" ref="A350:A366" si="162">A331</f>
        <v>1997</v>
      </c>
      <c r="B350" s="15">
        <f>L198</f>
        <v>5408.4351844975245</v>
      </c>
      <c r="C350" s="15">
        <f>L223</f>
        <v>2658.0201474888868</v>
      </c>
      <c r="D350" s="8">
        <f>L248</f>
        <v>-3418.480030756582</v>
      </c>
      <c r="E350" s="8">
        <f>C274</f>
        <v>4647.9753012300935</v>
      </c>
    </row>
    <row r="351" spans="1:5" x14ac:dyDescent="0.2">
      <c r="A351" s="1">
        <f t="shared" si="162"/>
        <v>1998</v>
      </c>
      <c r="B351" s="15">
        <f t="shared" ref="B351:B366" si="163">L199</f>
        <v>54462.138283292523</v>
      </c>
      <c r="C351" s="15">
        <f t="shared" ref="C351:C365" si="164">L224</f>
        <v>16427.418483472266</v>
      </c>
      <c r="D351" s="8">
        <f t="shared" ref="D351:D366" si="165">L249</f>
        <v>671.7333632542468</v>
      </c>
      <c r="E351" s="8">
        <f t="shared" ref="E351:E366" si="166">C275</f>
        <v>71561.290130018955</v>
      </c>
    </row>
    <row r="352" spans="1:5" x14ac:dyDescent="0.2">
      <c r="A352" s="1">
        <f t="shared" si="162"/>
        <v>1999</v>
      </c>
      <c r="B352" s="15">
        <f t="shared" si="163"/>
        <v>77948.312618250755</v>
      </c>
      <c r="C352" s="15">
        <f t="shared" si="164"/>
        <v>8576.0120501727579</v>
      </c>
      <c r="D352" s="8">
        <f t="shared" si="165"/>
        <v>15011.651713343632</v>
      </c>
      <c r="E352" s="8">
        <f t="shared" si="166"/>
        <v>101535.97638176731</v>
      </c>
    </row>
    <row r="353" spans="1:5" x14ac:dyDescent="0.2">
      <c r="A353" s="1">
        <f t="shared" si="162"/>
        <v>2000</v>
      </c>
      <c r="B353" s="15">
        <f t="shared" si="163"/>
        <v>45768.457342630434</v>
      </c>
      <c r="C353" s="15">
        <f t="shared" si="164"/>
        <v>4993.7616544871207</v>
      </c>
      <c r="D353" s="8">
        <f t="shared" si="165"/>
        <v>12428.527570069293</v>
      </c>
      <c r="E353" s="8">
        <f t="shared" si="166"/>
        <v>63190.746567186434</v>
      </c>
    </row>
    <row r="354" spans="1:5" x14ac:dyDescent="0.2">
      <c r="A354" s="1">
        <f t="shared" si="162"/>
        <v>2001</v>
      </c>
      <c r="B354" s="15">
        <f t="shared" si="163"/>
        <v>-4959.7977155492954</v>
      </c>
      <c r="C354" s="15">
        <f t="shared" si="164"/>
        <v>1267.6312989299099</v>
      </c>
      <c r="D354" s="8">
        <f t="shared" si="165"/>
        <v>-1852.5823821271374</v>
      </c>
      <c r="E354" s="8">
        <f t="shared" si="166"/>
        <v>-5544.7487987466156</v>
      </c>
    </row>
    <row r="355" spans="1:5" x14ac:dyDescent="0.2">
      <c r="A355" s="1">
        <f t="shared" si="162"/>
        <v>2002</v>
      </c>
      <c r="B355" s="15">
        <f t="shared" si="163"/>
        <v>-10509.283305184863</v>
      </c>
      <c r="C355" s="15">
        <f t="shared" si="164"/>
        <v>-2074.3698114262761</v>
      </c>
      <c r="D355" s="8">
        <f t="shared" si="165"/>
        <v>-12202.331558001235</v>
      </c>
      <c r="E355" s="8">
        <f t="shared" si="166"/>
        <v>-24785.984674612293</v>
      </c>
    </row>
    <row r="356" spans="1:5" x14ac:dyDescent="0.2">
      <c r="A356" s="1">
        <f t="shared" si="162"/>
        <v>2003</v>
      </c>
      <c r="B356" s="15">
        <f t="shared" si="163"/>
        <v>13862.465890936788</v>
      </c>
      <c r="C356" s="15">
        <f t="shared" si="164"/>
        <v>-2911.6728325501135</v>
      </c>
      <c r="D356" s="8">
        <f t="shared" si="165"/>
        <v>-13759.513528264473</v>
      </c>
      <c r="E356" s="8">
        <f t="shared" si="166"/>
        <v>-2808.7204698775895</v>
      </c>
    </row>
    <row r="357" spans="1:5" x14ac:dyDescent="0.2">
      <c r="A357" s="1">
        <f t="shared" si="162"/>
        <v>2004</v>
      </c>
      <c r="B357" s="15">
        <f t="shared" si="163"/>
        <v>29018.247206912663</v>
      </c>
      <c r="C357" s="15">
        <f t="shared" si="164"/>
        <v>-3538.2283859920835</v>
      </c>
      <c r="D357" s="8">
        <f t="shared" si="165"/>
        <v>-21215.757723970684</v>
      </c>
      <c r="E357" s="8">
        <f t="shared" si="166"/>
        <v>4264.2610969499219</v>
      </c>
    </row>
    <row r="358" spans="1:5" x14ac:dyDescent="0.2">
      <c r="A358" s="1">
        <f t="shared" si="162"/>
        <v>2005</v>
      </c>
      <c r="B358" s="15">
        <f t="shared" si="163"/>
        <v>48006.163995485447</v>
      </c>
      <c r="C358" s="15">
        <f t="shared" si="164"/>
        <v>2245.773089327316</v>
      </c>
      <c r="D358" s="8">
        <f t="shared" si="165"/>
        <v>-10434.047793851947</v>
      </c>
      <c r="E358" s="8">
        <f t="shared" si="166"/>
        <v>39817.889290960738</v>
      </c>
    </row>
    <row r="359" spans="1:5" x14ac:dyDescent="0.2">
      <c r="A359" s="1">
        <f t="shared" si="162"/>
        <v>2006</v>
      </c>
      <c r="B359" s="15">
        <f t="shared" si="163"/>
        <v>70121.320961632067</v>
      </c>
      <c r="C359" s="15">
        <f t="shared" si="164"/>
        <v>-6666.9920731582797</v>
      </c>
      <c r="D359" s="8">
        <f t="shared" si="165"/>
        <v>15708.619141724103</v>
      </c>
      <c r="E359" s="8">
        <f t="shared" si="166"/>
        <v>79162.94803019776</v>
      </c>
    </row>
    <row r="360" spans="1:5" x14ac:dyDescent="0.2">
      <c r="A360" s="1">
        <f t="shared" si="162"/>
        <v>2007</v>
      </c>
      <c r="B360" s="15">
        <f t="shared" si="163"/>
        <v>72847.866196348623</v>
      </c>
      <c r="C360" s="15">
        <f t="shared" si="164"/>
        <v>1703.0904139492561</v>
      </c>
      <c r="D360" s="8">
        <f t="shared" si="165"/>
        <v>10890.974306905204</v>
      </c>
      <c r="E360" s="8">
        <f t="shared" si="166"/>
        <v>85441.930917203426</v>
      </c>
    </row>
    <row r="361" spans="1:5" x14ac:dyDescent="0.2">
      <c r="A361" s="1">
        <f t="shared" si="162"/>
        <v>2008</v>
      </c>
      <c r="B361" s="15">
        <f t="shared" si="163"/>
        <v>45788.081366293598</v>
      </c>
      <c r="C361" s="15">
        <f t="shared" si="164"/>
        <v>-1692.8790972663746</v>
      </c>
      <c r="D361" s="8">
        <f t="shared" si="165"/>
        <v>9181.0272518334223</v>
      </c>
      <c r="E361" s="8">
        <f t="shared" si="166"/>
        <v>53276.229520860594</v>
      </c>
    </row>
    <row r="362" spans="1:5" x14ac:dyDescent="0.2">
      <c r="A362" s="1">
        <f t="shared" si="162"/>
        <v>2009</v>
      </c>
      <c r="B362" s="15">
        <f t="shared" si="163"/>
        <v>4191.7097203756657</v>
      </c>
      <c r="C362" s="15">
        <f t="shared" si="164"/>
        <v>5561.4527953998986</v>
      </c>
      <c r="D362" s="8">
        <f t="shared" si="165"/>
        <v>-3135.1646408736842</v>
      </c>
      <c r="E362" s="8">
        <f t="shared" si="166"/>
        <v>6617.99787490163</v>
      </c>
    </row>
    <row r="363" spans="1:5" x14ac:dyDescent="0.2">
      <c r="A363" s="1">
        <f t="shared" si="162"/>
        <v>2010</v>
      </c>
      <c r="B363" s="15">
        <f t="shared" si="163"/>
        <v>-6543.5679081075568</v>
      </c>
      <c r="C363" s="15">
        <f t="shared" si="164"/>
        <v>-1760.0745413562763</v>
      </c>
      <c r="D363" s="8">
        <f t="shared" si="165"/>
        <v>-6181.3534226314405</v>
      </c>
      <c r="E363" s="8">
        <f t="shared" si="166"/>
        <v>-14484.995872095227</v>
      </c>
    </row>
    <row r="364" spans="1:5" x14ac:dyDescent="0.2">
      <c r="A364" s="1">
        <f t="shared" si="162"/>
        <v>2011</v>
      </c>
      <c r="B364" s="15">
        <f t="shared" si="163"/>
        <v>7066.6874418676143</v>
      </c>
      <c r="C364" s="15">
        <f t="shared" si="164"/>
        <v>-2504.1693892949188</v>
      </c>
      <c r="D364" s="8">
        <f t="shared" si="165"/>
        <v>-17511.980773665771</v>
      </c>
      <c r="E364" s="8">
        <f t="shared" si="166"/>
        <v>-12949.462721093092</v>
      </c>
    </row>
    <row r="365" spans="1:5" x14ac:dyDescent="0.2">
      <c r="A365" s="1">
        <f t="shared" si="162"/>
        <v>2012</v>
      </c>
      <c r="B365" s="15">
        <f t="shared" si="163"/>
        <v>29257.179481379062</v>
      </c>
      <c r="C365" s="15">
        <f t="shared" si="164"/>
        <v>-2988.698502903163</v>
      </c>
      <c r="D365" s="8">
        <f t="shared" si="165"/>
        <v>-10387.692075710711</v>
      </c>
      <c r="E365" s="8">
        <f t="shared" si="166"/>
        <v>15880.788902765373</v>
      </c>
    </row>
    <row r="366" spans="1:5" x14ac:dyDescent="0.2">
      <c r="A366" s="1">
        <f t="shared" si="162"/>
        <v>2013</v>
      </c>
      <c r="B366" s="15">
        <f t="shared" si="163"/>
        <v>38882.72187329967</v>
      </c>
      <c r="C366" s="15">
        <f t="shared" ref="C366" si="167">L239</f>
        <v>6815.4687703248983</v>
      </c>
      <c r="D366" s="8">
        <f t="shared" si="165"/>
        <v>-8786.9329742231948</v>
      </c>
      <c r="E366" s="8">
        <f t="shared" si="166"/>
        <v>32559.518568845233</v>
      </c>
    </row>
  </sheetData>
  <mergeCells count="34">
    <mergeCell ref="N127:O127"/>
    <mergeCell ref="P127:Q127"/>
    <mergeCell ref="R127:S127"/>
    <mergeCell ref="T127:U127"/>
    <mergeCell ref="V127:W127"/>
    <mergeCell ref="A271:C271"/>
    <mergeCell ref="N23:O23"/>
    <mergeCell ref="P23:Q23"/>
    <mergeCell ref="R23:S23"/>
    <mergeCell ref="V23:W23"/>
    <mergeCell ref="B127:C127"/>
    <mergeCell ref="D127:E127"/>
    <mergeCell ref="F127:G127"/>
    <mergeCell ref="H127:I127"/>
    <mergeCell ref="J127:K127"/>
    <mergeCell ref="L127:M127"/>
    <mergeCell ref="B23:C23"/>
    <mergeCell ref="D23:E23"/>
    <mergeCell ref="F23:G23"/>
    <mergeCell ref="H23:I23"/>
    <mergeCell ref="J23:K23"/>
    <mergeCell ref="L23:M23"/>
    <mergeCell ref="N2:O2"/>
    <mergeCell ref="P2:Q2"/>
    <mergeCell ref="R2:S2"/>
    <mergeCell ref="T2:U2"/>
    <mergeCell ref="V2:W2"/>
    <mergeCell ref="Y2:Z2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0"/>
  <sheetViews>
    <sheetView workbookViewId="0"/>
  </sheetViews>
  <sheetFormatPr defaultRowHeight="12.75" x14ac:dyDescent="0.2"/>
  <cols>
    <col min="1" max="1" width="25.28515625" style="1" customWidth="1"/>
    <col min="2" max="2" width="14.140625" style="1" bestFit="1" customWidth="1"/>
    <col min="3" max="3" width="13" style="1" customWidth="1"/>
    <col min="4" max="4" width="12" style="1" bestFit="1" customWidth="1"/>
    <col min="5" max="5" width="12.7109375" style="1" bestFit="1" customWidth="1"/>
    <col min="6" max="6" width="11.42578125" style="1" bestFit="1" customWidth="1"/>
    <col min="7" max="7" width="11.7109375" style="1" bestFit="1" customWidth="1"/>
    <col min="8" max="8" width="12" style="1" customWidth="1"/>
    <col min="9" max="9" width="15.42578125" style="1" bestFit="1" customWidth="1"/>
    <col min="10" max="10" width="12" style="1" customWidth="1"/>
    <col min="11" max="11" width="12.7109375" style="1" bestFit="1" customWidth="1"/>
    <col min="12" max="12" width="13.85546875" style="1" customWidth="1"/>
    <col min="13" max="13" width="12.7109375" style="1" bestFit="1" customWidth="1"/>
    <col min="14" max="14" width="11.42578125" style="1" bestFit="1" customWidth="1"/>
    <col min="15" max="15" width="12.5703125" style="1" customWidth="1"/>
    <col min="16" max="16" width="11.42578125" style="1" bestFit="1" customWidth="1"/>
    <col min="17" max="17" width="12.7109375" style="1" bestFit="1" customWidth="1"/>
    <col min="18" max="18" width="11.42578125" style="1" bestFit="1" customWidth="1"/>
    <col min="19" max="19" width="13.7109375" style="1" customWidth="1"/>
    <col min="20" max="20" width="10.5703125" style="1" customWidth="1"/>
    <col min="21" max="21" width="12.140625" style="1" customWidth="1"/>
    <col min="22" max="22" width="13.85546875" style="1" bestFit="1" customWidth="1"/>
    <col min="23" max="23" width="11.140625" style="1" bestFit="1" customWidth="1"/>
    <col min="24" max="26" width="12.85546875" style="1" customWidth="1"/>
    <col min="27" max="27" width="9.140625" style="1"/>
    <col min="28" max="28" width="14.28515625" style="1" customWidth="1"/>
    <col min="29" max="29" width="15.85546875" style="1" customWidth="1"/>
    <col min="30" max="30" width="12.28515625" style="1" customWidth="1"/>
    <col min="31" max="31" width="13.5703125" style="1" customWidth="1"/>
    <col min="32" max="256" width="9.140625" style="1"/>
    <col min="257" max="257" width="18.28515625" style="1" customWidth="1"/>
    <col min="258" max="258" width="14.140625" style="1" bestFit="1" customWidth="1"/>
    <col min="259" max="259" width="13" style="1" customWidth="1"/>
    <col min="260" max="260" width="12" style="1" bestFit="1" customWidth="1"/>
    <col min="261" max="261" width="12.7109375" style="1" bestFit="1" customWidth="1"/>
    <col min="262" max="262" width="11.42578125" style="1" bestFit="1" customWidth="1"/>
    <col min="263" max="263" width="11.7109375" style="1" bestFit="1" customWidth="1"/>
    <col min="264" max="264" width="12" style="1" customWidth="1"/>
    <col min="265" max="265" width="15.42578125" style="1" bestFit="1" customWidth="1"/>
    <col min="266" max="266" width="12" style="1" customWidth="1"/>
    <col min="267" max="267" width="12.7109375" style="1" bestFit="1" customWidth="1"/>
    <col min="268" max="268" width="13.85546875" style="1" customWidth="1"/>
    <col min="269" max="269" width="12.7109375" style="1" bestFit="1" customWidth="1"/>
    <col min="270" max="270" width="11.42578125" style="1" bestFit="1" customWidth="1"/>
    <col min="271" max="271" width="12.5703125" style="1" customWidth="1"/>
    <col min="272" max="272" width="11.42578125" style="1" bestFit="1" customWidth="1"/>
    <col min="273" max="273" width="12.7109375" style="1" bestFit="1" customWidth="1"/>
    <col min="274" max="274" width="11.42578125" style="1" bestFit="1" customWidth="1"/>
    <col min="275" max="275" width="13.7109375" style="1" customWidth="1"/>
    <col min="276" max="276" width="10.5703125" style="1" customWidth="1"/>
    <col min="277" max="277" width="12.140625" style="1" customWidth="1"/>
    <col min="278" max="278" width="13.85546875" style="1" bestFit="1" customWidth="1"/>
    <col min="279" max="279" width="11.140625" style="1" bestFit="1" customWidth="1"/>
    <col min="280" max="282" width="12.85546875" style="1" customWidth="1"/>
    <col min="283" max="283" width="9.140625" style="1"/>
    <col min="284" max="284" width="14.28515625" style="1" customWidth="1"/>
    <col min="285" max="285" width="15.85546875" style="1" customWidth="1"/>
    <col min="286" max="286" width="12.28515625" style="1" customWidth="1"/>
    <col min="287" max="287" width="13.5703125" style="1" customWidth="1"/>
    <col min="288" max="512" width="9.140625" style="1"/>
    <col min="513" max="513" width="18.28515625" style="1" customWidth="1"/>
    <col min="514" max="514" width="14.140625" style="1" bestFit="1" customWidth="1"/>
    <col min="515" max="515" width="13" style="1" customWidth="1"/>
    <col min="516" max="516" width="12" style="1" bestFit="1" customWidth="1"/>
    <col min="517" max="517" width="12.7109375" style="1" bestFit="1" customWidth="1"/>
    <col min="518" max="518" width="11.42578125" style="1" bestFit="1" customWidth="1"/>
    <col min="519" max="519" width="11.7109375" style="1" bestFit="1" customWidth="1"/>
    <col min="520" max="520" width="12" style="1" customWidth="1"/>
    <col min="521" max="521" width="15.42578125" style="1" bestFit="1" customWidth="1"/>
    <col min="522" max="522" width="12" style="1" customWidth="1"/>
    <col min="523" max="523" width="12.7109375" style="1" bestFit="1" customWidth="1"/>
    <col min="524" max="524" width="13.85546875" style="1" customWidth="1"/>
    <col min="525" max="525" width="12.7109375" style="1" bestFit="1" customWidth="1"/>
    <col min="526" max="526" width="11.42578125" style="1" bestFit="1" customWidth="1"/>
    <col min="527" max="527" width="12.5703125" style="1" customWidth="1"/>
    <col min="528" max="528" width="11.42578125" style="1" bestFit="1" customWidth="1"/>
    <col min="529" max="529" width="12.7109375" style="1" bestFit="1" customWidth="1"/>
    <col min="530" max="530" width="11.42578125" style="1" bestFit="1" customWidth="1"/>
    <col min="531" max="531" width="13.7109375" style="1" customWidth="1"/>
    <col min="532" max="532" width="10.5703125" style="1" customWidth="1"/>
    <col min="533" max="533" width="12.140625" style="1" customWidth="1"/>
    <col min="534" max="534" width="13.85546875" style="1" bestFit="1" customWidth="1"/>
    <col min="535" max="535" width="11.140625" style="1" bestFit="1" customWidth="1"/>
    <col min="536" max="538" width="12.85546875" style="1" customWidth="1"/>
    <col min="539" max="539" width="9.140625" style="1"/>
    <col min="540" max="540" width="14.28515625" style="1" customWidth="1"/>
    <col min="541" max="541" width="15.85546875" style="1" customWidth="1"/>
    <col min="542" max="542" width="12.28515625" style="1" customWidth="1"/>
    <col min="543" max="543" width="13.5703125" style="1" customWidth="1"/>
    <col min="544" max="768" width="9.140625" style="1"/>
    <col min="769" max="769" width="18.28515625" style="1" customWidth="1"/>
    <col min="770" max="770" width="14.140625" style="1" bestFit="1" customWidth="1"/>
    <col min="771" max="771" width="13" style="1" customWidth="1"/>
    <col min="772" max="772" width="12" style="1" bestFit="1" customWidth="1"/>
    <col min="773" max="773" width="12.7109375" style="1" bestFit="1" customWidth="1"/>
    <col min="774" max="774" width="11.42578125" style="1" bestFit="1" customWidth="1"/>
    <col min="775" max="775" width="11.7109375" style="1" bestFit="1" customWidth="1"/>
    <col min="776" max="776" width="12" style="1" customWidth="1"/>
    <col min="777" max="777" width="15.42578125" style="1" bestFit="1" customWidth="1"/>
    <col min="778" max="778" width="12" style="1" customWidth="1"/>
    <col min="779" max="779" width="12.7109375" style="1" bestFit="1" customWidth="1"/>
    <col min="780" max="780" width="13.85546875" style="1" customWidth="1"/>
    <col min="781" max="781" width="12.7109375" style="1" bestFit="1" customWidth="1"/>
    <col min="782" max="782" width="11.42578125" style="1" bestFit="1" customWidth="1"/>
    <col min="783" max="783" width="12.5703125" style="1" customWidth="1"/>
    <col min="784" max="784" width="11.42578125" style="1" bestFit="1" customWidth="1"/>
    <col min="785" max="785" width="12.7109375" style="1" bestFit="1" customWidth="1"/>
    <col min="786" max="786" width="11.42578125" style="1" bestFit="1" customWidth="1"/>
    <col min="787" max="787" width="13.7109375" style="1" customWidth="1"/>
    <col min="788" max="788" width="10.5703125" style="1" customWidth="1"/>
    <col min="789" max="789" width="12.140625" style="1" customWidth="1"/>
    <col min="790" max="790" width="13.85546875" style="1" bestFit="1" customWidth="1"/>
    <col min="791" max="791" width="11.140625" style="1" bestFit="1" customWidth="1"/>
    <col min="792" max="794" width="12.85546875" style="1" customWidth="1"/>
    <col min="795" max="795" width="9.140625" style="1"/>
    <col min="796" max="796" width="14.28515625" style="1" customWidth="1"/>
    <col min="797" max="797" width="15.85546875" style="1" customWidth="1"/>
    <col min="798" max="798" width="12.28515625" style="1" customWidth="1"/>
    <col min="799" max="799" width="13.5703125" style="1" customWidth="1"/>
    <col min="800" max="1024" width="9.140625" style="1"/>
    <col min="1025" max="1025" width="18.28515625" style="1" customWidth="1"/>
    <col min="1026" max="1026" width="14.140625" style="1" bestFit="1" customWidth="1"/>
    <col min="1027" max="1027" width="13" style="1" customWidth="1"/>
    <col min="1028" max="1028" width="12" style="1" bestFit="1" customWidth="1"/>
    <col min="1029" max="1029" width="12.7109375" style="1" bestFit="1" customWidth="1"/>
    <col min="1030" max="1030" width="11.42578125" style="1" bestFit="1" customWidth="1"/>
    <col min="1031" max="1031" width="11.7109375" style="1" bestFit="1" customWidth="1"/>
    <col min="1032" max="1032" width="12" style="1" customWidth="1"/>
    <col min="1033" max="1033" width="15.42578125" style="1" bestFit="1" customWidth="1"/>
    <col min="1034" max="1034" width="12" style="1" customWidth="1"/>
    <col min="1035" max="1035" width="12.7109375" style="1" bestFit="1" customWidth="1"/>
    <col min="1036" max="1036" width="13.85546875" style="1" customWidth="1"/>
    <col min="1037" max="1037" width="12.7109375" style="1" bestFit="1" customWidth="1"/>
    <col min="1038" max="1038" width="11.42578125" style="1" bestFit="1" customWidth="1"/>
    <col min="1039" max="1039" width="12.5703125" style="1" customWidth="1"/>
    <col min="1040" max="1040" width="11.42578125" style="1" bestFit="1" customWidth="1"/>
    <col min="1041" max="1041" width="12.7109375" style="1" bestFit="1" customWidth="1"/>
    <col min="1042" max="1042" width="11.42578125" style="1" bestFit="1" customWidth="1"/>
    <col min="1043" max="1043" width="13.7109375" style="1" customWidth="1"/>
    <col min="1044" max="1044" width="10.5703125" style="1" customWidth="1"/>
    <col min="1045" max="1045" width="12.140625" style="1" customWidth="1"/>
    <col min="1046" max="1046" width="13.85546875" style="1" bestFit="1" customWidth="1"/>
    <col min="1047" max="1047" width="11.140625" style="1" bestFit="1" customWidth="1"/>
    <col min="1048" max="1050" width="12.85546875" style="1" customWidth="1"/>
    <col min="1051" max="1051" width="9.140625" style="1"/>
    <col min="1052" max="1052" width="14.28515625" style="1" customWidth="1"/>
    <col min="1053" max="1053" width="15.85546875" style="1" customWidth="1"/>
    <col min="1054" max="1054" width="12.28515625" style="1" customWidth="1"/>
    <col min="1055" max="1055" width="13.5703125" style="1" customWidth="1"/>
    <col min="1056" max="1280" width="9.140625" style="1"/>
    <col min="1281" max="1281" width="18.28515625" style="1" customWidth="1"/>
    <col min="1282" max="1282" width="14.140625" style="1" bestFit="1" customWidth="1"/>
    <col min="1283" max="1283" width="13" style="1" customWidth="1"/>
    <col min="1284" max="1284" width="12" style="1" bestFit="1" customWidth="1"/>
    <col min="1285" max="1285" width="12.7109375" style="1" bestFit="1" customWidth="1"/>
    <col min="1286" max="1286" width="11.42578125" style="1" bestFit="1" customWidth="1"/>
    <col min="1287" max="1287" width="11.7109375" style="1" bestFit="1" customWidth="1"/>
    <col min="1288" max="1288" width="12" style="1" customWidth="1"/>
    <col min="1289" max="1289" width="15.42578125" style="1" bestFit="1" customWidth="1"/>
    <col min="1290" max="1290" width="12" style="1" customWidth="1"/>
    <col min="1291" max="1291" width="12.7109375" style="1" bestFit="1" customWidth="1"/>
    <col min="1292" max="1292" width="13.85546875" style="1" customWidth="1"/>
    <col min="1293" max="1293" width="12.7109375" style="1" bestFit="1" customWidth="1"/>
    <col min="1294" max="1294" width="11.42578125" style="1" bestFit="1" customWidth="1"/>
    <col min="1295" max="1295" width="12.5703125" style="1" customWidth="1"/>
    <col min="1296" max="1296" width="11.42578125" style="1" bestFit="1" customWidth="1"/>
    <col min="1297" max="1297" width="12.7109375" style="1" bestFit="1" customWidth="1"/>
    <col min="1298" max="1298" width="11.42578125" style="1" bestFit="1" customWidth="1"/>
    <col min="1299" max="1299" width="13.7109375" style="1" customWidth="1"/>
    <col min="1300" max="1300" width="10.5703125" style="1" customWidth="1"/>
    <col min="1301" max="1301" width="12.140625" style="1" customWidth="1"/>
    <col min="1302" max="1302" width="13.85546875" style="1" bestFit="1" customWidth="1"/>
    <col min="1303" max="1303" width="11.140625" style="1" bestFit="1" customWidth="1"/>
    <col min="1304" max="1306" width="12.85546875" style="1" customWidth="1"/>
    <col min="1307" max="1307" width="9.140625" style="1"/>
    <col min="1308" max="1308" width="14.28515625" style="1" customWidth="1"/>
    <col min="1309" max="1309" width="15.85546875" style="1" customWidth="1"/>
    <col min="1310" max="1310" width="12.28515625" style="1" customWidth="1"/>
    <col min="1311" max="1311" width="13.5703125" style="1" customWidth="1"/>
    <col min="1312" max="1536" width="9.140625" style="1"/>
    <col min="1537" max="1537" width="18.28515625" style="1" customWidth="1"/>
    <col min="1538" max="1538" width="14.140625" style="1" bestFit="1" customWidth="1"/>
    <col min="1539" max="1539" width="13" style="1" customWidth="1"/>
    <col min="1540" max="1540" width="12" style="1" bestFit="1" customWidth="1"/>
    <col min="1541" max="1541" width="12.7109375" style="1" bestFit="1" customWidth="1"/>
    <col min="1542" max="1542" width="11.42578125" style="1" bestFit="1" customWidth="1"/>
    <col min="1543" max="1543" width="11.7109375" style="1" bestFit="1" customWidth="1"/>
    <col min="1544" max="1544" width="12" style="1" customWidth="1"/>
    <col min="1545" max="1545" width="15.42578125" style="1" bestFit="1" customWidth="1"/>
    <col min="1546" max="1546" width="12" style="1" customWidth="1"/>
    <col min="1547" max="1547" width="12.7109375" style="1" bestFit="1" customWidth="1"/>
    <col min="1548" max="1548" width="13.85546875" style="1" customWidth="1"/>
    <col min="1549" max="1549" width="12.7109375" style="1" bestFit="1" customWidth="1"/>
    <col min="1550" max="1550" width="11.42578125" style="1" bestFit="1" customWidth="1"/>
    <col min="1551" max="1551" width="12.5703125" style="1" customWidth="1"/>
    <col min="1552" max="1552" width="11.42578125" style="1" bestFit="1" customWidth="1"/>
    <col min="1553" max="1553" width="12.7109375" style="1" bestFit="1" customWidth="1"/>
    <col min="1554" max="1554" width="11.42578125" style="1" bestFit="1" customWidth="1"/>
    <col min="1555" max="1555" width="13.7109375" style="1" customWidth="1"/>
    <col min="1556" max="1556" width="10.5703125" style="1" customWidth="1"/>
    <col min="1557" max="1557" width="12.140625" style="1" customWidth="1"/>
    <col min="1558" max="1558" width="13.85546875" style="1" bestFit="1" customWidth="1"/>
    <col min="1559" max="1559" width="11.140625" style="1" bestFit="1" customWidth="1"/>
    <col min="1560" max="1562" width="12.85546875" style="1" customWidth="1"/>
    <col min="1563" max="1563" width="9.140625" style="1"/>
    <col min="1564" max="1564" width="14.28515625" style="1" customWidth="1"/>
    <col min="1565" max="1565" width="15.85546875" style="1" customWidth="1"/>
    <col min="1566" max="1566" width="12.28515625" style="1" customWidth="1"/>
    <col min="1567" max="1567" width="13.5703125" style="1" customWidth="1"/>
    <col min="1568" max="1792" width="9.140625" style="1"/>
    <col min="1793" max="1793" width="18.28515625" style="1" customWidth="1"/>
    <col min="1794" max="1794" width="14.140625" style="1" bestFit="1" customWidth="1"/>
    <col min="1795" max="1795" width="13" style="1" customWidth="1"/>
    <col min="1796" max="1796" width="12" style="1" bestFit="1" customWidth="1"/>
    <col min="1797" max="1797" width="12.7109375" style="1" bestFit="1" customWidth="1"/>
    <col min="1798" max="1798" width="11.42578125" style="1" bestFit="1" customWidth="1"/>
    <col min="1799" max="1799" width="11.7109375" style="1" bestFit="1" customWidth="1"/>
    <col min="1800" max="1800" width="12" style="1" customWidth="1"/>
    <col min="1801" max="1801" width="15.42578125" style="1" bestFit="1" customWidth="1"/>
    <col min="1802" max="1802" width="12" style="1" customWidth="1"/>
    <col min="1803" max="1803" width="12.7109375" style="1" bestFit="1" customWidth="1"/>
    <col min="1804" max="1804" width="13.85546875" style="1" customWidth="1"/>
    <col min="1805" max="1805" width="12.7109375" style="1" bestFit="1" customWidth="1"/>
    <col min="1806" max="1806" width="11.42578125" style="1" bestFit="1" customWidth="1"/>
    <col min="1807" max="1807" width="12.5703125" style="1" customWidth="1"/>
    <col min="1808" max="1808" width="11.42578125" style="1" bestFit="1" customWidth="1"/>
    <col min="1809" max="1809" width="12.7109375" style="1" bestFit="1" customWidth="1"/>
    <col min="1810" max="1810" width="11.42578125" style="1" bestFit="1" customWidth="1"/>
    <col min="1811" max="1811" width="13.7109375" style="1" customWidth="1"/>
    <col min="1812" max="1812" width="10.5703125" style="1" customWidth="1"/>
    <col min="1813" max="1813" width="12.140625" style="1" customWidth="1"/>
    <col min="1814" max="1814" width="13.85546875" style="1" bestFit="1" customWidth="1"/>
    <col min="1815" max="1815" width="11.140625" style="1" bestFit="1" customWidth="1"/>
    <col min="1816" max="1818" width="12.85546875" style="1" customWidth="1"/>
    <col min="1819" max="1819" width="9.140625" style="1"/>
    <col min="1820" max="1820" width="14.28515625" style="1" customWidth="1"/>
    <col min="1821" max="1821" width="15.85546875" style="1" customWidth="1"/>
    <col min="1822" max="1822" width="12.28515625" style="1" customWidth="1"/>
    <col min="1823" max="1823" width="13.5703125" style="1" customWidth="1"/>
    <col min="1824" max="2048" width="9.140625" style="1"/>
    <col min="2049" max="2049" width="18.28515625" style="1" customWidth="1"/>
    <col min="2050" max="2050" width="14.140625" style="1" bestFit="1" customWidth="1"/>
    <col min="2051" max="2051" width="13" style="1" customWidth="1"/>
    <col min="2052" max="2052" width="12" style="1" bestFit="1" customWidth="1"/>
    <col min="2053" max="2053" width="12.7109375" style="1" bestFit="1" customWidth="1"/>
    <col min="2054" max="2054" width="11.42578125" style="1" bestFit="1" customWidth="1"/>
    <col min="2055" max="2055" width="11.7109375" style="1" bestFit="1" customWidth="1"/>
    <col min="2056" max="2056" width="12" style="1" customWidth="1"/>
    <col min="2057" max="2057" width="15.42578125" style="1" bestFit="1" customWidth="1"/>
    <col min="2058" max="2058" width="12" style="1" customWidth="1"/>
    <col min="2059" max="2059" width="12.7109375" style="1" bestFit="1" customWidth="1"/>
    <col min="2060" max="2060" width="13.85546875" style="1" customWidth="1"/>
    <col min="2061" max="2061" width="12.7109375" style="1" bestFit="1" customWidth="1"/>
    <col min="2062" max="2062" width="11.42578125" style="1" bestFit="1" customWidth="1"/>
    <col min="2063" max="2063" width="12.5703125" style="1" customWidth="1"/>
    <col min="2064" max="2064" width="11.42578125" style="1" bestFit="1" customWidth="1"/>
    <col min="2065" max="2065" width="12.7109375" style="1" bestFit="1" customWidth="1"/>
    <col min="2066" max="2066" width="11.42578125" style="1" bestFit="1" customWidth="1"/>
    <col min="2067" max="2067" width="13.7109375" style="1" customWidth="1"/>
    <col min="2068" max="2068" width="10.5703125" style="1" customWidth="1"/>
    <col min="2069" max="2069" width="12.140625" style="1" customWidth="1"/>
    <col min="2070" max="2070" width="13.85546875" style="1" bestFit="1" customWidth="1"/>
    <col min="2071" max="2071" width="11.140625" style="1" bestFit="1" customWidth="1"/>
    <col min="2072" max="2074" width="12.85546875" style="1" customWidth="1"/>
    <col min="2075" max="2075" width="9.140625" style="1"/>
    <col min="2076" max="2076" width="14.28515625" style="1" customWidth="1"/>
    <col min="2077" max="2077" width="15.85546875" style="1" customWidth="1"/>
    <col min="2078" max="2078" width="12.28515625" style="1" customWidth="1"/>
    <col min="2079" max="2079" width="13.5703125" style="1" customWidth="1"/>
    <col min="2080" max="2304" width="9.140625" style="1"/>
    <col min="2305" max="2305" width="18.28515625" style="1" customWidth="1"/>
    <col min="2306" max="2306" width="14.140625" style="1" bestFit="1" customWidth="1"/>
    <col min="2307" max="2307" width="13" style="1" customWidth="1"/>
    <col min="2308" max="2308" width="12" style="1" bestFit="1" customWidth="1"/>
    <col min="2309" max="2309" width="12.7109375" style="1" bestFit="1" customWidth="1"/>
    <col min="2310" max="2310" width="11.42578125" style="1" bestFit="1" customWidth="1"/>
    <col min="2311" max="2311" width="11.7109375" style="1" bestFit="1" customWidth="1"/>
    <col min="2312" max="2312" width="12" style="1" customWidth="1"/>
    <col min="2313" max="2313" width="15.42578125" style="1" bestFit="1" customWidth="1"/>
    <col min="2314" max="2314" width="12" style="1" customWidth="1"/>
    <col min="2315" max="2315" width="12.7109375" style="1" bestFit="1" customWidth="1"/>
    <col min="2316" max="2316" width="13.85546875" style="1" customWidth="1"/>
    <col min="2317" max="2317" width="12.7109375" style="1" bestFit="1" customWidth="1"/>
    <col min="2318" max="2318" width="11.42578125" style="1" bestFit="1" customWidth="1"/>
    <col min="2319" max="2319" width="12.5703125" style="1" customWidth="1"/>
    <col min="2320" max="2320" width="11.42578125" style="1" bestFit="1" customWidth="1"/>
    <col min="2321" max="2321" width="12.7109375" style="1" bestFit="1" customWidth="1"/>
    <col min="2322" max="2322" width="11.42578125" style="1" bestFit="1" customWidth="1"/>
    <col min="2323" max="2323" width="13.7109375" style="1" customWidth="1"/>
    <col min="2324" max="2324" width="10.5703125" style="1" customWidth="1"/>
    <col min="2325" max="2325" width="12.140625" style="1" customWidth="1"/>
    <col min="2326" max="2326" width="13.85546875" style="1" bestFit="1" customWidth="1"/>
    <col min="2327" max="2327" width="11.140625" style="1" bestFit="1" customWidth="1"/>
    <col min="2328" max="2330" width="12.85546875" style="1" customWidth="1"/>
    <col min="2331" max="2331" width="9.140625" style="1"/>
    <col min="2332" max="2332" width="14.28515625" style="1" customWidth="1"/>
    <col min="2333" max="2333" width="15.85546875" style="1" customWidth="1"/>
    <col min="2334" max="2334" width="12.28515625" style="1" customWidth="1"/>
    <col min="2335" max="2335" width="13.5703125" style="1" customWidth="1"/>
    <col min="2336" max="2560" width="9.140625" style="1"/>
    <col min="2561" max="2561" width="18.28515625" style="1" customWidth="1"/>
    <col min="2562" max="2562" width="14.140625" style="1" bestFit="1" customWidth="1"/>
    <col min="2563" max="2563" width="13" style="1" customWidth="1"/>
    <col min="2564" max="2564" width="12" style="1" bestFit="1" customWidth="1"/>
    <col min="2565" max="2565" width="12.7109375" style="1" bestFit="1" customWidth="1"/>
    <col min="2566" max="2566" width="11.42578125" style="1" bestFit="1" customWidth="1"/>
    <col min="2567" max="2567" width="11.7109375" style="1" bestFit="1" customWidth="1"/>
    <col min="2568" max="2568" width="12" style="1" customWidth="1"/>
    <col min="2569" max="2569" width="15.42578125" style="1" bestFit="1" customWidth="1"/>
    <col min="2570" max="2570" width="12" style="1" customWidth="1"/>
    <col min="2571" max="2571" width="12.7109375" style="1" bestFit="1" customWidth="1"/>
    <col min="2572" max="2572" width="13.85546875" style="1" customWidth="1"/>
    <col min="2573" max="2573" width="12.7109375" style="1" bestFit="1" customWidth="1"/>
    <col min="2574" max="2574" width="11.42578125" style="1" bestFit="1" customWidth="1"/>
    <col min="2575" max="2575" width="12.5703125" style="1" customWidth="1"/>
    <col min="2576" max="2576" width="11.42578125" style="1" bestFit="1" customWidth="1"/>
    <col min="2577" max="2577" width="12.7109375" style="1" bestFit="1" customWidth="1"/>
    <col min="2578" max="2578" width="11.42578125" style="1" bestFit="1" customWidth="1"/>
    <col min="2579" max="2579" width="13.7109375" style="1" customWidth="1"/>
    <col min="2580" max="2580" width="10.5703125" style="1" customWidth="1"/>
    <col min="2581" max="2581" width="12.140625" style="1" customWidth="1"/>
    <col min="2582" max="2582" width="13.85546875" style="1" bestFit="1" customWidth="1"/>
    <col min="2583" max="2583" width="11.140625" style="1" bestFit="1" customWidth="1"/>
    <col min="2584" max="2586" width="12.85546875" style="1" customWidth="1"/>
    <col min="2587" max="2587" width="9.140625" style="1"/>
    <col min="2588" max="2588" width="14.28515625" style="1" customWidth="1"/>
    <col min="2589" max="2589" width="15.85546875" style="1" customWidth="1"/>
    <col min="2590" max="2590" width="12.28515625" style="1" customWidth="1"/>
    <col min="2591" max="2591" width="13.5703125" style="1" customWidth="1"/>
    <col min="2592" max="2816" width="9.140625" style="1"/>
    <col min="2817" max="2817" width="18.28515625" style="1" customWidth="1"/>
    <col min="2818" max="2818" width="14.140625" style="1" bestFit="1" customWidth="1"/>
    <col min="2819" max="2819" width="13" style="1" customWidth="1"/>
    <col min="2820" max="2820" width="12" style="1" bestFit="1" customWidth="1"/>
    <col min="2821" max="2821" width="12.7109375" style="1" bestFit="1" customWidth="1"/>
    <col min="2822" max="2822" width="11.42578125" style="1" bestFit="1" customWidth="1"/>
    <col min="2823" max="2823" width="11.7109375" style="1" bestFit="1" customWidth="1"/>
    <col min="2824" max="2824" width="12" style="1" customWidth="1"/>
    <col min="2825" max="2825" width="15.42578125" style="1" bestFit="1" customWidth="1"/>
    <col min="2826" max="2826" width="12" style="1" customWidth="1"/>
    <col min="2827" max="2827" width="12.7109375" style="1" bestFit="1" customWidth="1"/>
    <col min="2828" max="2828" width="13.85546875" style="1" customWidth="1"/>
    <col min="2829" max="2829" width="12.7109375" style="1" bestFit="1" customWidth="1"/>
    <col min="2830" max="2830" width="11.42578125" style="1" bestFit="1" customWidth="1"/>
    <col min="2831" max="2831" width="12.5703125" style="1" customWidth="1"/>
    <col min="2832" max="2832" width="11.42578125" style="1" bestFit="1" customWidth="1"/>
    <col min="2833" max="2833" width="12.7109375" style="1" bestFit="1" customWidth="1"/>
    <col min="2834" max="2834" width="11.42578125" style="1" bestFit="1" customWidth="1"/>
    <col min="2835" max="2835" width="13.7109375" style="1" customWidth="1"/>
    <col min="2836" max="2836" width="10.5703125" style="1" customWidth="1"/>
    <col min="2837" max="2837" width="12.140625" style="1" customWidth="1"/>
    <col min="2838" max="2838" width="13.85546875" style="1" bestFit="1" customWidth="1"/>
    <col min="2839" max="2839" width="11.140625" style="1" bestFit="1" customWidth="1"/>
    <col min="2840" max="2842" width="12.85546875" style="1" customWidth="1"/>
    <col min="2843" max="2843" width="9.140625" style="1"/>
    <col min="2844" max="2844" width="14.28515625" style="1" customWidth="1"/>
    <col min="2845" max="2845" width="15.85546875" style="1" customWidth="1"/>
    <col min="2846" max="2846" width="12.28515625" style="1" customWidth="1"/>
    <col min="2847" max="2847" width="13.5703125" style="1" customWidth="1"/>
    <col min="2848" max="3072" width="9.140625" style="1"/>
    <col min="3073" max="3073" width="18.28515625" style="1" customWidth="1"/>
    <col min="3074" max="3074" width="14.140625" style="1" bestFit="1" customWidth="1"/>
    <col min="3075" max="3075" width="13" style="1" customWidth="1"/>
    <col min="3076" max="3076" width="12" style="1" bestFit="1" customWidth="1"/>
    <col min="3077" max="3077" width="12.7109375" style="1" bestFit="1" customWidth="1"/>
    <col min="3078" max="3078" width="11.42578125" style="1" bestFit="1" customWidth="1"/>
    <col min="3079" max="3079" width="11.7109375" style="1" bestFit="1" customWidth="1"/>
    <col min="3080" max="3080" width="12" style="1" customWidth="1"/>
    <col min="3081" max="3081" width="15.42578125" style="1" bestFit="1" customWidth="1"/>
    <col min="3082" max="3082" width="12" style="1" customWidth="1"/>
    <col min="3083" max="3083" width="12.7109375" style="1" bestFit="1" customWidth="1"/>
    <col min="3084" max="3084" width="13.85546875" style="1" customWidth="1"/>
    <col min="3085" max="3085" width="12.7109375" style="1" bestFit="1" customWidth="1"/>
    <col min="3086" max="3086" width="11.42578125" style="1" bestFit="1" customWidth="1"/>
    <col min="3087" max="3087" width="12.5703125" style="1" customWidth="1"/>
    <col min="3088" max="3088" width="11.42578125" style="1" bestFit="1" customWidth="1"/>
    <col min="3089" max="3089" width="12.7109375" style="1" bestFit="1" customWidth="1"/>
    <col min="3090" max="3090" width="11.42578125" style="1" bestFit="1" customWidth="1"/>
    <col min="3091" max="3091" width="13.7109375" style="1" customWidth="1"/>
    <col min="3092" max="3092" width="10.5703125" style="1" customWidth="1"/>
    <col min="3093" max="3093" width="12.140625" style="1" customWidth="1"/>
    <col min="3094" max="3094" width="13.85546875" style="1" bestFit="1" customWidth="1"/>
    <col min="3095" max="3095" width="11.140625" style="1" bestFit="1" customWidth="1"/>
    <col min="3096" max="3098" width="12.85546875" style="1" customWidth="1"/>
    <col min="3099" max="3099" width="9.140625" style="1"/>
    <col min="3100" max="3100" width="14.28515625" style="1" customWidth="1"/>
    <col min="3101" max="3101" width="15.85546875" style="1" customWidth="1"/>
    <col min="3102" max="3102" width="12.28515625" style="1" customWidth="1"/>
    <col min="3103" max="3103" width="13.5703125" style="1" customWidth="1"/>
    <col min="3104" max="3328" width="9.140625" style="1"/>
    <col min="3329" max="3329" width="18.28515625" style="1" customWidth="1"/>
    <col min="3330" max="3330" width="14.140625" style="1" bestFit="1" customWidth="1"/>
    <col min="3331" max="3331" width="13" style="1" customWidth="1"/>
    <col min="3332" max="3332" width="12" style="1" bestFit="1" customWidth="1"/>
    <col min="3333" max="3333" width="12.7109375" style="1" bestFit="1" customWidth="1"/>
    <col min="3334" max="3334" width="11.42578125" style="1" bestFit="1" customWidth="1"/>
    <col min="3335" max="3335" width="11.7109375" style="1" bestFit="1" customWidth="1"/>
    <col min="3336" max="3336" width="12" style="1" customWidth="1"/>
    <col min="3337" max="3337" width="15.42578125" style="1" bestFit="1" customWidth="1"/>
    <col min="3338" max="3338" width="12" style="1" customWidth="1"/>
    <col min="3339" max="3339" width="12.7109375" style="1" bestFit="1" customWidth="1"/>
    <col min="3340" max="3340" width="13.85546875" style="1" customWidth="1"/>
    <col min="3341" max="3341" width="12.7109375" style="1" bestFit="1" customWidth="1"/>
    <col min="3342" max="3342" width="11.42578125" style="1" bestFit="1" customWidth="1"/>
    <col min="3343" max="3343" width="12.5703125" style="1" customWidth="1"/>
    <col min="3344" max="3344" width="11.42578125" style="1" bestFit="1" customWidth="1"/>
    <col min="3345" max="3345" width="12.7109375" style="1" bestFit="1" customWidth="1"/>
    <col min="3346" max="3346" width="11.42578125" style="1" bestFit="1" customWidth="1"/>
    <col min="3347" max="3347" width="13.7109375" style="1" customWidth="1"/>
    <col min="3348" max="3348" width="10.5703125" style="1" customWidth="1"/>
    <col min="3349" max="3349" width="12.140625" style="1" customWidth="1"/>
    <col min="3350" max="3350" width="13.85546875" style="1" bestFit="1" customWidth="1"/>
    <col min="3351" max="3351" width="11.140625" style="1" bestFit="1" customWidth="1"/>
    <col min="3352" max="3354" width="12.85546875" style="1" customWidth="1"/>
    <col min="3355" max="3355" width="9.140625" style="1"/>
    <col min="3356" max="3356" width="14.28515625" style="1" customWidth="1"/>
    <col min="3357" max="3357" width="15.85546875" style="1" customWidth="1"/>
    <col min="3358" max="3358" width="12.28515625" style="1" customWidth="1"/>
    <col min="3359" max="3359" width="13.5703125" style="1" customWidth="1"/>
    <col min="3360" max="3584" width="9.140625" style="1"/>
    <col min="3585" max="3585" width="18.28515625" style="1" customWidth="1"/>
    <col min="3586" max="3586" width="14.140625" style="1" bestFit="1" customWidth="1"/>
    <col min="3587" max="3587" width="13" style="1" customWidth="1"/>
    <col min="3588" max="3588" width="12" style="1" bestFit="1" customWidth="1"/>
    <col min="3589" max="3589" width="12.7109375" style="1" bestFit="1" customWidth="1"/>
    <col min="3590" max="3590" width="11.42578125" style="1" bestFit="1" customWidth="1"/>
    <col min="3591" max="3591" width="11.7109375" style="1" bestFit="1" customWidth="1"/>
    <col min="3592" max="3592" width="12" style="1" customWidth="1"/>
    <col min="3593" max="3593" width="15.42578125" style="1" bestFit="1" customWidth="1"/>
    <col min="3594" max="3594" width="12" style="1" customWidth="1"/>
    <col min="3595" max="3595" width="12.7109375" style="1" bestFit="1" customWidth="1"/>
    <col min="3596" max="3596" width="13.85546875" style="1" customWidth="1"/>
    <col min="3597" max="3597" width="12.7109375" style="1" bestFit="1" customWidth="1"/>
    <col min="3598" max="3598" width="11.42578125" style="1" bestFit="1" customWidth="1"/>
    <col min="3599" max="3599" width="12.5703125" style="1" customWidth="1"/>
    <col min="3600" max="3600" width="11.42578125" style="1" bestFit="1" customWidth="1"/>
    <col min="3601" max="3601" width="12.7109375" style="1" bestFit="1" customWidth="1"/>
    <col min="3602" max="3602" width="11.42578125" style="1" bestFit="1" customWidth="1"/>
    <col min="3603" max="3603" width="13.7109375" style="1" customWidth="1"/>
    <col min="3604" max="3604" width="10.5703125" style="1" customWidth="1"/>
    <col min="3605" max="3605" width="12.140625" style="1" customWidth="1"/>
    <col min="3606" max="3606" width="13.85546875" style="1" bestFit="1" customWidth="1"/>
    <col min="3607" max="3607" width="11.140625" style="1" bestFit="1" customWidth="1"/>
    <col min="3608" max="3610" width="12.85546875" style="1" customWidth="1"/>
    <col min="3611" max="3611" width="9.140625" style="1"/>
    <col min="3612" max="3612" width="14.28515625" style="1" customWidth="1"/>
    <col min="3613" max="3613" width="15.85546875" style="1" customWidth="1"/>
    <col min="3614" max="3614" width="12.28515625" style="1" customWidth="1"/>
    <col min="3615" max="3615" width="13.5703125" style="1" customWidth="1"/>
    <col min="3616" max="3840" width="9.140625" style="1"/>
    <col min="3841" max="3841" width="18.28515625" style="1" customWidth="1"/>
    <col min="3842" max="3842" width="14.140625" style="1" bestFit="1" customWidth="1"/>
    <col min="3843" max="3843" width="13" style="1" customWidth="1"/>
    <col min="3844" max="3844" width="12" style="1" bestFit="1" customWidth="1"/>
    <col min="3845" max="3845" width="12.7109375" style="1" bestFit="1" customWidth="1"/>
    <col min="3846" max="3846" width="11.42578125" style="1" bestFit="1" customWidth="1"/>
    <col min="3847" max="3847" width="11.7109375" style="1" bestFit="1" customWidth="1"/>
    <col min="3848" max="3848" width="12" style="1" customWidth="1"/>
    <col min="3849" max="3849" width="15.42578125" style="1" bestFit="1" customWidth="1"/>
    <col min="3850" max="3850" width="12" style="1" customWidth="1"/>
    <col min="3851" max="3851" width="12.7109375" style="1" bestFit="1" customWidth="1"/>
    <col min="3852" max="3852" width="13.85546875" style="1" customWidth="1"/>
    <col min="3853" max="3853" width="12.7109375" style="1" bestFit="1" customWidth="1"/>
    <col min="3854" max="3854" width="11.42578125" style="1" bestFit="1" customWidth="1"/>
    <col min="3855" max="3855" width="12.5703125" style="1" customWidth="1"/>
    <col min="3856" max="3856" width="11.42578125" style="1" bestFit="1" customWidth="1"/>
    <col min="3857" max="3857" width="12.7109375" style="1" bestFit="1" customWidth="1"/>
    <col min="3858" max="3858" width="11.42578125" style="1" bestFit="1" customWidth="1"/>
    <col min="3859" max="3859" width="13.7109375" style="1" customWidth="1"/>
    <col min="3860" max="3860" width="10.5703125" style="1" customWidth="1"/>
    <col min="3861" max="3861" width="12.140625" style="1" customWidth="1"/>
    <col min="3862" max="3862" width="13.85546875" style="1" bestFit="1" customWidth="1"/>
    <col min="3863" max="3863" width="11.140625" style="1" bestFit="1" customWidth="1"/>
    <col min="3864" max="3866" width="12.85546875" style="1" customWidth="1"/>
    <col min="3867" max="3867" width="9.140625" style="1"/>
    <col min="3868" max="3868" width="14.28515625" style="1" customWidth="1"/>
    <col min="3869" max="3869" width="15.85546875" style="1" customWidth="1"/>
    <col min="3870" max="3870" width="12.28515625" style="1" customWidth="1"/>
    <col min="3871" max="3871" width="13.5703125" style="1" customWidth="1"/>
    <col min="3872" max="4096" width="9.140625" style="1"/>
    <col min="4097" max="4097" width="18.28515625" style="1" customWidth="1"/>
    <col min="4098" max="4098" width="14.140625" style="1" bestFit="1" customWidth="1"/>
    <col min="4099" max="4099" width="13" style="1" customWidth="1"/>
    <col min="4100" max="4100" width="12" style="1" bestFit="1" customWidth="1"/>
    <col min="4101" max="4101" width="12.7109375" style="1" bestFit="1" customWidth="1"/>
    <col min="4102" max="4102" width="11.42578125" style="1" bestFit="1" customWidth="1"/>
    <col min="4103" max="4103" width="11.7109375" style="1" bestFit="1" customWidth="1"/>
    <col min="4104" max="4104" width="12" style="1" customWidth="1"/>
    <col min="4105" max="4105" width="15.42578125" style="1" bestFit="1" customWidth="1"/>
    <col min="4106" max="4106" width="12" style="1" customWidth="1"/>
    <col min="4107" max="4107" width="12.7109375" style="1" bestFit="1" customWidth="1"/>
    <col min="4108" max="4108" width="13.85546875" style="1" customWidth="1"/>
    <col min="4109" max="4109" width="12.7109375" style="1" bestFit="1" customWidth="1"/>
    <col min="4110" max="4110" width="11.42578125" style="1" bestFit="1" customWidth="1"/>
    <col min="4111" max="4111" width="12.5703125" style="1" customWidth="1"/>
    <col min="4112" max="4112" width="11.42578125" style="1" bestFit="1" customWidth="1"/>
    <col min="4113" max="4113" width="12.7109375" style="1" bestFit="1" customWidth="1"/>
    <col min="4114" max="4114" width="11.42578125" style="1" bestFit="1" customWidth="1"/>
    <col min="4115" max="4115" width="13.7109375" style="1" customWidth="1"/>
    <col min="4116" max="4116" width="10.5703125" style="1" customWidth="1"/>
    <col min="4117" max="4117" width="12.140625" style="1" customWidth="1"/>
    <col min="4118" max="4118" width="13.85546875" style="1" bestFit="1" customWidth="1"/>
    <col min="4119" max="4119" width="11.140625" style="1" bestFit="1" customWidth="1"/>
    <col min="4120" max="4122" width="12.85546875" style="1" customWidth="1"/>
    <col min="4123" max="4123" width="9.140625" style="1"/>
    <col min="4124" max="4124" width="14.28515625" style="1" customWidth="1"/>
    <col min="4125" max="4125" width="15.85546875" style="1" customWidth="1"/>
    <col min="4126" max="4126" width="12.28515625" style="1" customWidth="1"/>
    <col min="4127" max="4127" width="13.5703125" style="1" customWidth="1"/>
    <col min="4128" max="4352" width="9.140625" style="1"/>
    <col min="4353" max="4353" width="18.28515625" style="1" customWidth="1"/>
    <col min="4354" max="4354" width="14.140625" style="1" bestFit="1" customWidth="1"/>
    <col min="4355" max="4355" width="13" style="1" customWidth="1"/>
    <col min="4356" max="4356" width="12" style="1" bestFit="1" customWidth="1"/>
    <col min="4357" max="4357" width="12.7109375" style="1" bestFit="1" customWidth="1"/>
    <col min="4358" max="4358" width="11.42578125" style="1" bestFit="1" customWidth="1"/>
    <col min="4359" max="4359" width="11.7109375" style="1" bestFit="1" customWidth="1"/>
    <col min="4360" max="4360" width="12" style="1" customWidth="1"/>
    <col min="4361" max="4361" width="15.42578125" style="1" bestFit="1" customWidth="1"/>
    <col min="4362" max="4362" width="12" style="1" customWidth="1"/>
    <col min="4363" max="4363" width="12.7109375" style="1" bestFit="1" customWidth="1"/>
    <col min="4364" max="4364" width="13.85546875" style="1" customWidth="1"/>
    <col min="4365" max="4365" width="12.7109375" style="1" bestFit="1" customWidth="1"/>
    <col min="4366" max="4366" width="11.42578125" style="1" bestFit="1" customWidth="1"/>
    <col min="4367" max="4367" width="12.5703125" style="1" customWidth="1"/>
    <col min="4368" max="4368" width="11.42578125" style="1" bestFit="1" customWidth="1"/>
    <col min="4369" max="4369" width="12.7109375" style="1" bestFit="1" customWidth="1"/>
    <col min="4370" max="4370" width="11.42578125" style="1" bestFit="1" customWidth="1"/>
    <col min="4371" max="4371" width="13.7109375" style="1" customWidth="1"/>
    <col min="4372" max="4372" width="10.5703125" style="1" customWidth="1"/>
    <col min="4373" max="4373" width="12.140625" style="1" customWidth="1"/>
    <col min="4374" max="4374" width="13.85546875" style="1" bestFit="1" customWidth="1"/>
    <col min="4375" max="4375" width="11.140625" style="1" bestFit="1" customWidth="1"/>
    <col min="4376" max="4378" width="12.85546875" style="1" customWidth="1"/>
    <col min="4379" max="4379" width="9.140625" style="1"/>
    <col min="4380" max="4380" width="14.28515625" style="1" customWidth="1"/>
    <col min="4381" max="4381" width="15.85546875" style="1" customWidth="1"/>
    <col min="4382" max="4382" width="12.28515625" style="1" customWidth="1"/>
    <col min="4383" max="4383" width="13.5703125" style="1" customWidth="1"/>
    <col min="4384" max="4608" width="9.140625" style="1"/>
    <col min="4609" max="4609" width="18.28515625" style="1" customWidth="1"/>
    <col min="4610" max="4610" width="14.140625" style="1" bestFit="1" customWidth="1"/>
    <col min="4611" max="4611" width="13" style="1" customWidth="1"/>
    <col min="4612" max="4612" width="12" style="1" bestFit="1" customWidth="1"/>
    <col min="4613" max="4613" width="12.7109375" style="1" bestFit="1" customWidth="1"/>
    <col min="4614" max="4614" width="11.42578125" style="1" bestFit="1" customWidth="1"/>
    <col min="4615" max="4615" width="11.7109375" style="1" bestFit="1" customWidth="1"/>
    <col min="4616" max="4616" width="12" style="1" customWidth="1"/>
    <col min="4617" max="4617" width="15.42578125" style="1" bestFit="1" customWidth="1"/>
    <col min="4618" max="4618" width="12" style="1" customWidth="1"/>
    <col min="4619" max="4619" width="12.7109375" style="1" bestFit="1" customWidth="1"/>
    <col min="4620" max="4620" width="13.85546875" style="1" customWidth="1"/>
    <col min="4621" max="4621" width="12.7109375" style="1" bestFit="1" customWidth="1"/>
    <col min="4622" max="4622" width="11.42578125" style="1" bestFit="1" customWidth="1"/>
    <col min="4623" max="4623" width="12.5703125" style="1" customWidth="1"/>
    <col min="4624" max="4624" width="11.42578125" style="1" bestFit="1" customWidth="1"/>
    <col min="4625" max="4625" width="12.7109375" style="1" bestFit="1" customWidth="1"/>
    <col min="4626" max="4626" width="11.42578125" style="1" bestFit="1" customWidth="1"/>
    <col min="4627" max="4627" width="13.7109375" style="1" customWidth="1"/>
    <col min="4628" max="4628" width="10.5703125" style="1" customWidth="1"/>
    <col min="4629" max="4629" width="12.140625" style="1" customWidth="1"/>
    <col min="4630" max="4630" width="13.85546875" style="1" bestFit="1" customWidth="1"/>
    <col min="4631" max="4631" width="11.140625" style="1" bestFit="1" customWidth="1"/>
    <col min="4632" max="4634" width="12.85546875" style="1" customWidth="1"/>
    <col min="4635" max="4635" width="9.140625" style="1"/>
    <col min="4636" max="4636" width="14.28515625" style="1" customWidth="1"/>
    <col min="4637" max="4637" width="15.85546875" style="1" customWidth="1"/>
    <col min="4638" max="4638" width="12.28515625" style="1" customWidth="1"/>
    <col min="4639" max="4639" width="13.5703125" style="1" customWidth="1"/>
    <col min="4640" max="4864" width="9.140625" style="1"/>
    <col min="4865" max="4865" width="18.28515625" style="1" customWidth="1"/>
    <col min="4866" max="4866" width="14.140625" style="1" bestFit="1" customWidth="1"/>
    <col min="4867" max="4867" width="13" style="1" customWidth="1"/>
    <col min="4868" max="4868" width="12" style="1" bestFit="1" customWidth="1"/>
    <col min="4869" max="4869" width="12.7109375" style="1" bestFit="1" customWidth="1"/>
    <col min="4870" max="4870" width="11.42578125" style="1" bestFit="1" customWidth="1"/>
    <col min="4871" max="4871" width="11.7109375" style="1" bestFit="1" customWidth="1"/>
    <col min="4872" max="4872" width="12" style="1" customWidth="1"/>
    <col min="4873" max="4873" width="15.42578125" style="1" bestFit="1" customWidth="1"/>
    <col min="4874" max="4874" width="12" style="1" customWidth="1"/>
    <col min="4875" max="4875" width="12.7109375" style="1" bestFit="1" customWidth="1"/>
    <col min="4876" max="4876" width="13.85546875" style="1" customWidth="1"/>
    <col min="4877" max="4877" width="12.7109375" style="1" bestFit="1" customWidth="1"/>
    <col min="4878" max="4878" width="11.42578125" style="1" bestFit="1" customWidth="1"/>
    <col min="4879" max="4879" width="12.5703125" style="1" customWidth="1"/>
    <col min="4880" max="4880" width="11.42578125" style="1" bestFit="1" customWidth="1"/>
    <col min="4881" max="4881" width="12.7109375" style="1" bestFit="1" customWidth="1"/>
    <col min="4882" max="4882" width="11.42578125" style="1" bestFit="1" customWidth="1"/>
    <col min="4883" max="4883" width="13.7109375" style="1" customWidth="1"/>
    <col min="4884" max="4884" width="10.5703125" style="1" customWidth="1"/>
    <col min="4885" max="4885" width="12.140625" style="1" customWidth="1"/>
    <col min="4886" max="4886" width="13.85546875" style="1" bestFit="1" customWidth="1"/>
    <col min="4887" max="4887" width="11.140625" style="1" bestFit="1" customWidth="1"/>
    <col min="4888" max="4890" width="12.85546875" style="1" customWidth="1"/>
    <col min="4891" max="4891" width="9.140625" style="1"/>
    <col min="4892" max="4892" width="14.28515625" style="1" customWidth="1"/>
    <col min="4893" max="4893" width="15.85546875" style="1" customWidth="1"/>
    <col min="4894" max="4894" width="12.28515625" style="1" customWidth="1"/>
    <col min="4895" max="4895" width="13.5703125" style="1" customWidth="1"/>
    <col min="4896" max="5120" width="9.140625" style="1"/>
    <col min="5121" max="5121" width="18.28515625" style="1" customWidth="1"/>
    <col min="5122" max="5122" width="14.140625" style="1" bestFit="1" customWidth="1"/>
    <col min="5123" max="5123" width="13" style="1" customWidth="1"/>
    <col min="5124" max="5124" width="12" style="1" bestFit="1" customWidth="1"/>
    <col min="5125" max="5125" width="12.7109375" style="1" bestFit="1" customWidth="1"/>
    <col min="5126" max="5126" width="11.42578125" style="1" bestFit="1" customWidth="1"/>
    <col min="5127" max="5127" width="11.7109375" style="1" bestFit="1" customWidth="1"/>
    <col min="5128" max="5128" width="12" style="1" customWidth="1"/>
    <col min="5129" max="5129" width="15.42578125" style="1" bestFit="1" customWidth="1"/>
    <col min="5130" max="5130" width="12" style="1" customWidth="1"/>
    <col min="5131" max="5131" width="12.7109375" style="1" bestFit="1" customWidth="1"/>
    <col min="5132" max="5132" width="13.85546875" style="1" customWidth="1"/>
    <col min="5133" max="5133" width="12.7109375" style="1" bestFit="1" customWidth="1"/>
    <col min="5134" max="5134" width="11.42578125" style="1" bestFit="1" customWidth="1"/>
    <col min="5135" max="5135" width="12.5703125" style="1" customWidth="1"/>
    <col min="5136" max="5136" width="11.42578125" style="1" bestFit="1" customWidth="1"/>
    <col min="5137" max="5137" width="12.7109375" style="1" bestFit="1" customWidth="1"/>
    <col min="5138" max="5138" width="11.42578125" style="1" bestFit="1" customWidth="1"/>
    <col min="5139" max="5139" width="13.7109375" style="1" customWidth="1"/>
    <col min="5140" max="5140" width="10.5703125" style="1" customWidth="1"/>
    <col min="5141" max="5141" width="12.140625" style="1" customWidth="1"/>
    <col min="5142" max="5142" width="13.85546875" style="1" bestFit="1" customWidth="1"/>
    <col min="5143" max="5143" width="11.140625" style="1" bestFit="1" customWidth="1"/>
    <col min="5144" max="5146" width="12.85546875" style="1" customWidth="1"/>
    <col min="5147" max="5147" width="9.140625" style="1"/>
    <col min="5148" max="5148" width="14.28515625" style="1" customWidth="1"/>
    <col min="5149" max="5149" width="15.85546875" style="1" customWidth="1"/>
    <col min="5150" max="5150" width="12.28515625" style="1" customWidth="1"/>
    <col min="5151" max="5151" width="13.5703125" style="1" customWidth="1"/>
    <col min="5152" max="5376" width="9.140625" style="1"/>
    <col min="5377" max="5377" width="18.28515625" style="1" customWidth="1"/>
    <col min="5378" max="5378" width="14.140625" style="1" bestFit="1" customWidth="1"/>
    <col min="5379" max="5379" width="13" style="1" customWidth="1"/>
    <col min="5380" max="5380" width="12" style="1" bestFit="1" customWidth="1"/>
    <col min="5381" max="5381" width="12.7109375" style="1" bestFit="1" customWidth="1"/>
    <col min="5382" max="5382" width="11.42578125" style="1" bestFit="1" customWidth="1"/>
    <col min="5383" max="5383" width="11.7109375" style="1" bestFit="1" customWidth="1"/>
    <col min="5384" max="5384" width="12" style="1" customWidth="1"/>
    <col min="5385" max="5385" width="15.42578125" style="1" bestFit="1" customWidth="1"/>
    <col min="5386" max="5386" width="12" style="1" customWidth="1"/>
    <col min="5387" max="5387" width="12.7109375" style="1" bestFit="1" customWidth="1"/>
    <col min="5388" max="5388" width="13.85546875" style="1" customWidth="1"/>
    <col min="5389" max="5389" width="12.7109375" style="1" bestFit="1" customWidth="1"/>
    <col min="5390" max="5390" width="11.42578125" style="1" bestFit="1" customWidth="1"/>
    <col min="5391" max="5391" width="12.5703125" style="1" customWidth="1"/>
    <col min="5392" max="5392" width="11.42578125" style="1" bestFit="1" customWidth="1"/>
    <col min="5393" max="5393" width="12.7109375" style="1" bestFit="1" customWidth="1"/>
    <col min="5394" max="5394" width="11.42578125" style="1" bestFit="1" customWidth="1"/>
    <col min="5395" max="5395" width="13.7109375" style="1" customWidth="1"/>
    <col min="5396" max="5396" width="10.5703125" style="1" customWidth="1"/>
    <col min="5397" max="5397" width="12.140625" style="1" customWidth="1"/>
    <col min="5398" max="5398" width="13.85546875" style="1" bestFit="1" customWidth="1"/>
    <col min="5399" max="5399" width="11.140625" style="1" bestFit="1" customWidth="1"/>
    <col min="5400" max="5402" width="12.85546875" style="1" customWidth="1"/>
    <col min="5403" max="5403" width="9.140625" style="1"/>
    <col min="5404" max="5404" width="14.28515625" style="1" customWidth="1"/>
    <col min="5405" max="5405" width="15.85546875" style="1" customWidth="1"/>
    <col min="5406" max="5406" width="12.28515625" style="1" customWidth="1"/>
    <col min="5407" max="5407" width="13.5703125" style="1" customWidth="1"/>
    <col min="5408" max="5632" width="9.140625" style="1"/>
    <col min="5633" max="5633" width="18.28515625" style="1" customWidth="1"/>
    <col min="5634" max="5634" width="14.140625" style="1" bestFit="1" customWidth="1"/>
    <col min="5635" max="5635" width="13" style="1" customWidth="1"/>
    <col min="5636" max="5636" width="12" style="1" bestFit="1" customWidth="1"/>
    <col min="5637" max="5637" width="12.7109375" style="1" bestFit="1" customWidth="1"/>
    <col min="5638" max="5638" width="11.42578125" style="1" bestFit="1" customWidth="1"/>
    <col min="5639" max="5639" width="11.7109375" style="1" bestFit="1" customWidth="1"/>
    <col min="5640" max="5640" width="12" style="1" customWidth="1"/>
    <col min="5641" max="5641" width="15.42578125" style="1" bestFit="1" customWidth="1"/>
    <col min="5642" max="5642" width="12" style="1" customWidth="1"/>
    <col min="5643" max="5643" width="12.7109375" style="1" bestFit="1" customWidth="1"/>
    <col min="5644" max="5644" width="13.85546875" style="1" customWidth="1"/>
    <col min="5645" max="5645" width="12.7109375" style="1" bestFit="1" customWidth="1"/>
    <col min="5646" max="5646" width="11.42578125" style="1" bestFit="1" customWidth="1"/>
    <col min="5647" max="5647" width="12.5703125" style="1" customWidth="1"/>
    <col min="5648" max="5648" width="11.42578125" style="1" bestFit="1" customWidth="1"/>
    <col min="5649" max="5649" width="12.7109375" style="1" bestFit="1" customWidth="1"/>
    <col min="5650" max="5650" width="11.42578125" style="1" bestFit="1" customWidth="1"/>
    <col min="5651" max="5651" width="13.7109375" style="1" customWidth="1"/>
    <col min="5652" max="5652" width="10.5703125" style="1" customWidth="1"/>
    <col min="5653" max="5653" width="12.140625" style="1" customWidth="1"/>
    <col min="5654" max="5654" width="13.85546875" style="1" bestFit="1" customWidth="1"/>
    <col min="5655" max="5655" width="11.140625" style="1" bestFit="1" customWidth="1"/>
    <col min="5656" max="5658" width="12.85546875" style="1" customWidth="1"/>
    <col min="5659" max="5659" width="9.140625" style="1"/>
    <col min="5660" max="5660" width="14.28515625" style="1" customWidth="1"/>
    <col min="5661" max="5661" width="15.85546875" style="1" customWidth="1"/>
    <col min="5662" max="5662" width="12.28515625" style="1" customWidth="1"/>
    <col min="5663" max="5663" width="13.5703125" style="1" customWidth="1"/>
    <col min="5664" max="5888" width="9.140625" style="1"/>
    <col min="5889" max="5889" width="18.28515625" style="1" customWidth="1"/>
    <col min="5890" max="5890" width="14.140625" style="1" bestFit="1" customWidth="1"/>
    <col min="5891" max="5891" width="13" style="1" customWidth="1"/>
    <col min="5892" max="5892" width="12" style="1" bestFit="1" customWidth="1"/>
    <col min="5893" max="5893" width="12.7109375" style="1" bestFit="1" customWidth="1"/>
    <col min="5894" max="5894" width="11.42578125" style="1" bestFit="1" customWidth="1"/>
    <col min="5895" max="5895" width="11.7109375" style="1" bestFit="1" customWidth="1"/>
    <col min="5896" max="5896" width="12" style="1" customWidth="1"/>
    <col min="5897" max="5897" width="15.42578125" style="1" bestFit="1" customWidth="1"/>
    <col min="5898" max="5898" width="12" style="1" customWidth="1"/>
    <col min="5899" max="5899" width="12.7109375" style="1" bestFit="1" customWidth="1"/>
    <col min="5900" max="5900" width="13.85546875" style="1" customWidth="1"/>
    <col min="5901" max="5901" width="12.7109375" style="1" bestFit="1" customWidth="1"/>
    <col min="5902" max="5902" width="11.42578125" style="1" bestFit="1" customWidth="1"/>
    <col min="5903" max="5903" width="12.5703125" style="1" customWidth="1"/>
    <col min="5904" max="5904" width="11.42578125" style="1" bestFit="1" customWidth="1"/>
    <col min="5905" max="5905" width="12.7109375" style="1" bestFit="1" customWidth="1"/>
    <col min="5906" max="5906" width="11.42578125" style="1" bestFit="1" customWidth="1"/>
    <col min="5907" max="5907" width="13.7109375" style="1" customWidth="1"/>
    <col min="5908" max="5908" width="10.5703125" style="1" customWidth="1"/>
    <col min="5909" max="5909" width="12.140625" style="1" customWidth="1"/>
    <col min="5910" max="5910" width="13.85546875" style="1" bestFit="1" customWidth="1"/>
    <col min="5911" max="5911" width="11.140625" style="1" bestFit="1" customWidth="1"/>
    <col min="5912" max="5914" width="12.85546875" style="1" customWidth="1"/>
    <col min="5915" max="5915" width="9.140625" style="1"/>
    <col min="5916" max="5916" width="14.28515625" style="1" customWidth="1"/>
    <col min="5917" max="5917" width="15.85546875" style="1" customWidth="1"/>
    <col min="5918" max="5918" width="12.28515625" style="1" customWidth="1"/>
    <col min="5919" max="5919" width="13.5703125" style="1" customWidth="1"/>
    <col min="5920" max="6144" width="9.140625" style="1"/>
    <col min="6145" max="6145" width="18.28515625" style="1" customWidth="1"/>
    <col min="6146" max="6146" width="14.140625" style="1" bestFit="1" customWidth="1"/>
    <col min="6147" max="6147" width="13" style="1" customWidth="1"/>
    <col min="6148" max="6148" width="12" style="1" bestFit="1" customWidth="1"/>
    <col min="6149" max="6149" width="12.7109375" style="1" bestFit="1" customWidth="1"/>
    <col min="6150" max="6150" width="11.42578125" style="1" bestFit="1" customWidth="1"/>
    <col min="6151" max="6151" width="11.7109375" style="1" bestFit="1" customWidth="1"/>
    <col min="6152" max="6152" width="12" style="1" customWidth="1"/>
    <col min="6153" max="6153" width="15.42578125" style="1" bestFit="1" customWidth="1"/>
    <col min="6154" max="6154" width="12" style="1" customWidth="1"/>
    <col min="6155" max="6155" width="12.7109375" style="1" bestFit="1" customWidth="1"/>
    <col min="6156" max="6156" width="13.85546875" style="1" customWidth="1"/>
    <col min="6157" max="6157" width="12.7109375" style="1" bestFit="1" customWidth="1"/>
    <col min="6158" max="6158" width="11.42578125" style="1" bestFit="1" customWidth="1"/>
    <col min="6159" max="6159" width="12.5703125" style="1" customWidth="1"/>
    <col min="6160" max="6160" width="11.42578125" style="1" bestFit="1" customWidth="1"/>
    <col min="6161" max="6161" width="12.7109375" style="1" bestFit="1" customWidth="1"/>
    <col min="6162" max="6162" width="11.42578125" style="1" bestFit="1" customWidth="1"/>
    <col min="6163" max="6163" width="13.7109375" style="1" customWidth="1"/>
    <col min="6164" max="6164" width="10.5703125" style="1" customWidth="1"/>
    <col min="6165" max="6165" width="12.140625" style="1" customWidth="1"/>
    <col min="6166" max="6166" width="13.85546875" style="1" bestFit="1" customWidth="1"/>
    <col min="6167" max="6167" width="11.140625" style="1" bestFit="1" customWidth="1"/>
    <col min="6168" max="6170" width="12.85546875" style="1" customWidth="1"/>
    <col min="6171" max="6171" width="9.140625" style="1"/>
    <col min="6172" max="6172" width="14.28515625" style="1" customWidth="1"/>
    <col min="6173" max="6173" width="15.85546875" style="1" customWidth="1"/>
    <col min="6174" max="6174" width="12.28515625" style="1" customWidth="1"/>
    <col min="6175" max="6175" width="13.5703125" style="1" customWidth="1"/>
    <col min="6176" max="6400" width="9.140625" style="1"/>
    <col min="6401" max="6401" width="18.28515625" style="1" customWidth="1"/>
    <col min="6402" max="6402" width="14.140625" style="1" bestFit="1" customWidth="1"/>
    <col min="6403" max="6403" width="13" style="1" customWidth="1"/>
    <col min="6404" max="6404" width="12" style="1" bestFit="1" customWidth="1"/>
    <col min="6405" max="6405" width="12.7109375" style="1" bestFit="1" customWidth="1"/>
    <col min="6406" max="6406" width="11.42578125" style="1" bestFit="1" customWidth="1"/>
    <col min="6407" max="6407" width="11.7109375" style="1" bestFit="1" customWidth="1"/>
    <col min="6408" max="6408" width="12" style="1" customWidth="1"/>
    <col min="6409" max="6409" width="15.42578125" style="1" bestFit="1" customWidth="1"/>
    <col min="6410" max="6410" width="12" style="1" customWidth="1"/>
    <col min="6411" max="6411" width="12.7109375" style="1" bestFit="1" customWidth="1"/>
    <col min="6412" max="6412" width="13.85546875" style="1" customWidth="1"/>
    <col min="6413" max="6413" width="12.7109375" style="1" bestFit="1" customWidth="1"/>
    <col min="6414" max="6414" width="11.42578125" style="1" bestFit="1" customWidth="1"/>
    <col min="6415" max="6415" width="12.5703125" style="1" customWidth="1"/>
    <col min="6416" max="6416" width="11.42578125" style="1" bestFit="1" customWidth="1"/>
    <col min="6417" max="6417" width="12.7109375" style="1" bestFit="1" customWidth="1"/>
    <col min="6418" max="6418" width="11.42578125" style="1" bestFit="1" customWidth="1"/>
    <col min="6419" max="6419" width="13.7109375" style="1" customWidth="1"/>
    <col min="6420" max="6420" width="10.5703125" style="1" customWidth="1"/>
    <col min="6421" max="6421" width="12.140625" style="1" customWidth="1"/>
    <col min="6422" max="6422" width="13.85546875" style="1" bestFit="1" customWidth="1"/>
    <col min="6423" max="6423" width="11.140625" style="1" bestFit="1" customWidth="1"/>
    <col min="6424" max="6426" width="12.85546875" style="1" customWidth="1"/>
    <col min="6427" max="6427" width="9.140625" style="1"/>
    <col min="6428" max="6428" width="14.28515625" style="1" customWidth="1"/>
    <col min="6429" max="6429" width="15.85546875" style="1" customWidth="1"/>
    <col min="6430" max="6430" width="12.28515625" style="1" customWidth="1"/>
    <col min="6431" max="6431" width="13.5703125" style="1" customWidth="1"/>
    <col min="6432" max="6656" width="9.140625" style="1"/>
    <col min="6657" max="6657" width="18.28515625" style="1" customWidth="1"/>
    <col min="6658" max="6658" width="14.140625" style="1" bestFit="1" customWidth="1"/>
    <col min="6659" max="6659" width="13" style="1" customWidth="1"/>
    <col min="6660" max="6660" width="12" style="1" bestFit="1" customWidth="1"/>
    <col min="6661" max="6661" width="12.7109375" style="1" bestFit="1" customWidth="1"/>
    <col min="6662" max="6662" width="11.42578125" style="1" bestFit="1" customWidth="1"/>
    <col min="6663" max="6663" width="11.7109375" style="1" bestFit="1" customWidth="1"/>
    <col min="6664" max="6664" width="12" style="1" customWidth="1"/>
    <col min="6665" max="6665" width="15.42578125" style="1" bestFit="1" customWidth="1"/>
    <col min="6666" max="6666" width="12" style="1" customWidth="1"/>
    <col min="6667" max="6667" width="12.7109375" style="1" bestFit="1" customWidth="1"/>
    <col min="6668" max="6668" width="13.85546875" style="1" customWidth="1"/>
    <col min="6669" max="6669" width="12.7109375" style="1" bestFit="1" customWidth="1"/>
    <col min="6670" max="6670" width="11.42578125" style="1" bestFit="1" customWidth="1"/>
    <col min="6671" max="6671" width="12.5703125" style="1" customWidth="1"/>
    <col min="6672" max="6672" width="11.42578125" style="1" bestFit="1" customWidth="1"/>
    <col min="6673" max="6673" width="12.7109375" style="1" bestFit="1" customWidth="1"/>
    <col min="6674" max="6674" width="11.42578125" style="1" bestFit="1" customWidth="1"/>
    <col min="6675" max="6675" width="13.7109375" style="1" customWidth="1"/>
    <col min="6676" max="6676" width="10.5703125" style="1" customWidth="1"/>
    <col min="6677" max="6677" width="12.140625" style="1" customWidth="1"/>
    <col min="6678" max="6678" width="13.85546875" style="1" bestFit="1" customWidth="1"/>
    <col min="6679" max="6679" width="11.140625" style="1" bestFit="1" customWidth="1"/>
    <col min="6680" max="6682" width="12.85546875" style="1" customWidth="1"/>
    <col min="6683" max="6683" width="9.140625" style="1"/>
    <col min="6684" max="6684" width="14.28515625" style="1" customWidth="1"/>
    <col min="6685" max="6685" width="15.85546875" style="1" customWidth="1"/>
    <col min="6686" max="6686" width="12.28515625" style="1" customWidth="1"/>
    <col min="6687" max="6687" width="13.5703125" style="1" customWidth="1"/>
    <col min="6688" max="6912" width="9.140625" style="1"/>
    <col min="6913" max="6913" width="18.28515625" style="1" customWidth="1"/>
    <col min="6914" max="6914" width="14.140625" style="1" bestFit="1" customWidth="1"/>
    <col min="6915" max="6915" width="13" style="1" customWidth="1"/>
    <col min="6916" max="6916" width="12" style="1" bestFit="1" customWidth="1"/>
    <col min="6917" max="6917" width="12.7109375" style="1" bestFit="1" customWidth="1"/>
    <col min="6918" max="6918" width="11.42578125" style="1" bestFit="1" customWidth="1"/>
    <col min="6919" max="6919" width="11.7109375" style="1" bestFit="1" customWidth="1"/>
    <col min="6920" max="6920" width="12" style="1" customWidth="1"/>
    <col min="6921" max="6921" width="15.42578125" style="1" bestFit="1" customWidth="1"/>
    <col min="6922" max="6922" width="12" style="1" customWidth="1"/>
    <col min="6923" max="6923" width="12.7109375" style="1" bestFit="1" customWidth="1"/>
    <col min="6924" max="6924" width="13.85546875" style="1" customWidth="1"/>
    <col min="6925" max="6925" width="12.7109375" style="1" bestFit="1" customWidth="1"/>
    <col min="6926" max="6926" width="11.42578125" style="1" bestFit="1" customWidth="1"/>
    <col min="6927" max="6927" width="12.5703125" style="1" customWidth="1"/>
    <col min="6928" max="6928" width="11.42578125" style="1" bestFit="1" customWidth="1"/>
    <col min="6929" max="6929" width="12.7109375" style="1" bestFit="1" customWidth="1"/>
    <col min="6930" max="6930" width="11.42578125" style="1" bestFit="1" customWidth="1"/>
    <col min="6931" max="6931" width="13.7109375" style="1" customWidth="1"/>
    <col min="6932" max="6932" width="10.5703125" style="1" customWidth="1"/>
    <col min="6933" max="6933" width="12.140625" style="1" customWidth="1"/>
    <col min="6934" max="6934" width="13.85546875" style="1" bestFit="1" customWidth="1"/>
    <col min="6935" max="6935" width="11.140625" style="1" bestFit="1" customWidth="1"/>
    <col min="6936" max="6938" width="12.85546875" style="1" customWidth="1"/>
    <col min="6939" max="6939" width="9.140625" style="1"/>
    <col min="6940" max="6940" width="14.28515625" style="1" customWidth="1"/>
    <col min="6941" max="6941" width="15.85546875" style="1" customWidth="1"/>
    <col min="6942" max="6942" width="12.28515625" style="1" customWidth="1"/>
    <col min="6943" max="6943" width="13.5703125" style="1" customWidth="1"/>
    <col min="6944" max="7168" width="9.140625" style="1"/>
    <col min="7169" max="7169" width="18.28515625" style="1" customWidth="1"/>
    <col min="7170" max="7170" width="14.140625" style="1" bestFit="1" customWidth="1"/>
    <col min="7171" max="7171" width="13" style="1" customWidth="1"/>
    <col min="7172" max="7172" width="12" style="1" bestFit="1" customWidth="1"/>
    <col min="7173" max="7173" width="12.7109375" style="1" bestFit="1" customWidth="1"/>
    <col min="7174" max="7174" width="11.42578125" style="1" bestFit="1" customWidth="1"/>
    <col min="7175" max="7175" width="11.7109375" style="1" bestFit="1" customWidth="1"/>
    <col min="7176" max="7176" width="12" style="1" customWidth="1"/>
    <col min="7177" max="7177" width="15.42578125" style="1" bestFit="1" customWidth="1"/>
    <col min="7178" max="7178" width="12" style="1" customWidth="1"/>
    <col min="7179" max="7179" width="12.7109375" style="1" bestFit="1" customWidth="1"/>
    <col min="7180" max="7180" width="13.85546875" style="1" customWidth="1"/>
    <col min="7181" max="7181" width="12.7109375" style="1" bestFit="1" customWidth="1"/>
    <col min="7182" max="7182" width="11.42578125" style="1" bestFit="1" customWidth="1"/>
    <col min="7183" max="7183" width="12.5703125" style="1" customWidth="1"/>
    <col min="7184" max="7184" width="11.42578125" style="1" bestFit="1" customWidth="1"/>
    <col min="7185" max="7185" width="12.7109375" style="1" bestFit="1" customWidth="1"/>
    <col min="7186" max="7186" width="11.42578125" style="1" bestFit="1" customWidth="1"/>
    <col min="7187" max="7187" width="13.7109375" style="1" customWidth="1"/>
    <col min="7188" max="7188" width="10.5703125" style="1" customWidth="1"/>
    <col min="7189" max="7189" width="12.140625" style="1" customWidth="1"/>
    <col min="7190" max="7190" width="13.85546875" style="1" bestFit="1" customWidth="1"/>
    <col min="7191" max="7191" width="11.140625" style="1" bestFit="1" customWidth="1"/>
    <col min="7192" max="7194" width="12.85546875" style="1" customWidth="1"/>
    <col min="7195" max="7195" width="9.140625" style="1"/>
    <col min="7196" max="7196" width="14.28515625" style="1" customWidth="1"/>
    <col min="7197" max="7197" width="15.85546875" style="1" customWidth="1"/>
    <col min="7198" max="7198" width="12.28515625" style="1" customWidth="1"/>
    <col min="7199" max="7199" width="13.5703125" style="1" customWidth="1"/>
    <col min="7200" max="7424" width="9.140625" style="1"/>
    <col min="7425" max="7425" width="18.28515625" style="1" customWidth="1"/>
    <col min="7426" max="7426" width="14.140625" style="1" bestFit="1" customWidth="1"/>
    <col min="7427" max="7427" width="13" style="1" customWidth="1"/>
    <col min="7428" max="7428" width="12" style="1" bestFit="1" customWidth="1"/>
    <col min="7429" max="7429" width="12.7109375" style="1" bestFit="1" customWidth="1"/>
    <col min="7430" max="7430" width="11.42578125" style="1" bestFit="1" customWidth="1"/>
    <col min="7431" max="7431" width="11.7109375" style="1" bestFit="1" customWidth="1"/>
    <col min="7432" max="7432" width="12" style="1" customWidth="1"/>
    <col min="7433" max="7433" width="15.42578125" style="1" bestFit="1" customWidth="1"/>
    <col min="7434" max="7434" width="12" style="1" customWidth="1"/>
    <col min="7435" max="7435" width="12.7109375" style="1" bestFit="1" customWidth="1"/>
    <col min="7436" max="7436" width="13.85546875" style="1" customWidth="1"/>
    <col min="7437" max="7437" width="12.7109375" style="1" bestFit="1" customWidth="1"/>
    <col min="7438" max="7438" width="11.42578125" style="1" bestFit="1" customWidth="1"/>
    <col min="7439" max="7439" width="12.5703125" style="1" customWidth="1"/>
    <col min="7440" max="7440" width="11.42578125" style="1" bestFit="1" customWidth="1"/>
    <col min="7441" max="7441" width="12.7109375" style="1" bestFit="1" customWidth="1"/>
    <col min="7442" max="7442" width="11.42578125" style="1" bestFit="1" customWidth="1"/>
    <col min="7443" max="7443" width="13.7109375" style="1" customWidth="1"/>
    <col min="7444" max="7444" width="10.5703125" style="1" customWidth="1"/>
    <col min="7445" max="7445" width="12.140625" style="1" customWidth="1"/>
    <col min="7446" max="7446" width="13.85546875" style="1" bestFit="1" customWidth="1"/>
    <col min="7447" max="7447" width="11.140625" style="1" bestFit="1" customWidth="1"/>
    <col min="7448" max="7450" width="12.85546875" style="1" customWidth="1"/>
    <col min="7451" max="7451" width="9.140625" style="1"/>
    <col min="7452" max="7452" width="14.28515625" style="1" customWidth="1"/>
    <col min="7453" max="7453" width="15.85546875" style="1" customWidth="1"/>
    <col min="7454" max="7454" width="12.28515625" style="1" customWidth="1"/>
    <col min="7455" max="7455" width="13.5703125" style="1" customWidth="1"/>
    <col min="7456" max="7680" width="9.140625" style="1"/>
    <col min="7681" max="7681" width="18.28515625" style="1" customWidth="1"/>
    <col min="7682" max="7682" width="14.140625" style="1" bestFit="1" customWidth="1"/>
    <col min="7683" max="7683" width="13" style="1" customWidth="1"/>
    <col min="7684" max="7684" width="12" style="1" bestFit="1" customWidth="1"/>
    <col min="7685" max="7685" width="12.7109375" style="1" bestFit="1" customWidth="1"/>
    <col min="7686" max="7686" width="11.42578125" style="1" bestFit="1" customWidth="1"/>
    <col min="7687" max="7687" width="11.7109375" style="1" bestFit="1" customWidth="1"/>
    <col min="7688" max="7688" width="12" style="1" customWidth="1"/>
    <col min="7689" max="7689" width="15.42578125" style="1" bestFit="1" customWidth="1"/>
    <col min="7690" max="7690" width="12" style="1" customWidth="1"/>
    <col min="7691" max="7691" width="12.7109375" style="1" bestFit="1" customWidth="1"/>
    <col min="7692" max="7692" width="13.85546875" style="1" customWidth="1"/>
    <col min="7693" max="7693" width="12.7109375" style="1" bestFit="1" customWidth="1"/>
    <col min="7694" max="7694" width="11.42578125" style="1" bestFit="1" customWidth="1"/>
    <col min="7695" max="7695" width="12.5703125" style="1" customWidth="1"/>
    <col min="7696" max="7696" width="11.42578125" style="1" bestFit="1" customWidth="1"/>
    <col min="7697" max="7697" width="12.7109375" style="1" bestFit="1" customWidth="1"/>
    <col min="7698" max="7698" width="11.42578125" style="1" bestFit="1" customWidth="1"/>
    <col min="7699" max="7699" width="13.7109375" style="1" customWidth="1"/>
    <col min="7700" max="7700" width="10.5703125" style="1" customWidth="1"/>
    <col min="7701" max="7701" width="12.140625" style="1" customWidth="1"/>
    <col min="7702" max="7702" width="13.85546875" style="1" bestFit="1" customWidth="1"/>
    <col min="7703" max="7703" width="11.140625" style="1" bestFit="1" customWidth="1"/>
    <col min="7704" max="7706" width="12.85546875" style="1" customWidth="1"/>
    <col min="7707" max="7707" width="9.140625" style="1"/>
    <col min="7708" max="7708" width="14.28515625" style="1" customWidth="1"/>
    <col min="7709" max="7709" width="15.85546875" style="1" customWidth="1"/>
    <col min="7710" max="7710" width="12.28515625" style="1" customWidth="1"/>
    <col min="7711" max="7711" width="13.5703125" style="1" customWidth="1"/>
    <col min="7712" max="7936" width="9.140625" style="1"/>
    <col min="7937" max="7937" width="18.28515625" style="1" customWidth="1"/>
    <col min="7938" max="7938" width="14.140625" style="1" bestFit="1" customWidth="1"/>
    <col min="7939" max="7939" width="13" style="1" customWidth="1"/>
    <col min="7940" max="7940" width="12" style="1" bestFit="1" customWidth="1"/>
    <col min="7941" max="7941" width="12.7109375" style="1" bestFit="1" customWidth="1"/>
    <col min="7942" max="7942" width="11.42578125" style="1" bestFit="1" customWidth="1"/>
    <col min="7943" max="7943" width="11.7109375" style="1" bestFit="1" customWidth="1"/>
    <col min="7944" max="7944" width="12" style="1" customWidth="1"/>
    <col min="7945" max="7945" width="15.42578125" style="1" bestFit="1" customWidth="1"/>
    <col min="7946" max="7946" width="12" style="1" customWidth="1"/>
    <col min="7947" max="7947" width="12.7109375" style="1" bestFit="1" customWidth="1"/>
    <col min="7948" max="7948" width="13.85546875" style="1" customWidth="1"/>
    <col min="7949" max="7949" width="12.7109375" style="1" bestFit="1" customWidth="1"/>
    <col min="7950" max="7950" width="11.42578125" style="1" bestFit="1" customWidth="1"/>
    <col min="7951" max="7951" width="12.5703125" style="1" customWidth="1"/>
    <col min="7952" max="7952" width="11.42578125" style="1" bestFit="1" customWidth="1"/>
    <col min="7953" max="7953" width="12.7109375" style="1" bestFit="1" customWidth="1"/>
    <col min="7954" max="7954" width="11.42578125" style="1" bestFit="1" customWidth="1"/>
    <col min="7955" max="7955" width="13.7109375" style="1" customWidth="1"/>
    <col min="7956" max="7956" width="10.5703125" style="1" customWidth="1"/>
    <col min="7957" max="7957" width="12.140625" style="1" customWidth="1"/>
    <col min="7958" max="7958" width="13.85546875" style="1" bestFit="1" customWidth="1"/>
    <col min="7959" max="7959" width="11.140625" style="1" bestFit="1" customWidth="1"/>
    <col min="7960" max="7962" width="12.85546875" style="1" customWidth="1"/>
    <col min="7963" max="7963" width="9.140625" style="1"/>
    <col min="7964" max="7964" width="14.28515625" style="1" customWidth="1"/>
    <col min="7965" max="7965" width="15.85546875" style="1" customWidth="1"/>
    <col min="7966" max="7966" width="12.28515625" style="1" customWidth="1"/>
    <col min="7967" max="7967" width="13.5703125" style="1" customWidth="1"/>
    <col min="7968" max="8192" width="9.140625" style="1"/>
    <col min="8193" max="8193" width="18.28515625" style="1" customWidth="1"/>
    <col min="8194" max="8194" width="14.140625" style="1" bestFit="1" customWidth="1"/>
    <col min="8195" max="8195" width="13" style="1" customWidth="1"/>
    <col min="8196" max="8196" width="12" style="1" bestFit="1" customWidth="1"/>
    <col min="8197" max="8197" width="12.7109375" style="1" bestFit="1" customWidth="1"/>
    <col min="8198" max="8198" width="11.42578125" style="1" bestFit="1" customWidth="1"/>
    <col min="8199" max="8199" width="11.7109375" style="1" bestFit="1" customWidth="1"/>
    <col min="8200" max="8200" width="12" style="1" customWidth="1"/>
    <col min="8201" max="8201" width="15.42578125" style="1" bestFit="1" customWidth="1"/>
    <col min="8202" max="8202" width="12" style="1" customWidth="1"/>
    <col min="8203" max="8203" width="12.7109375" style="1" bestFit="1" customWidth="1"/>
    <col min="8204" max="8204" width="13.85546875" style="1" customWidth="1"/>
    <col min="8205" max="8205" width="12.7109375" style="1" bestFit="1" customWidth="1"/>
    <col min="8206" max="8206" width="11.42578125" style="1" bestFit="1" customWidth="1"/>
    <col min="8207" max="8207" width="12.5703125" style="1" customWidth="1"/>
    <col min="8208" max="8208" width="11.42578125" style="1" bestFit="1" customWidth="1"/>
    <col min="8209" max="8209" width="12.7109375" style="1" bestFit="1" customWidth="1"/>
    <col min="8210" max="8210" width="11.42578125" style="1" bestFit="1" customWidth="1"/>
    <col min="8211" max="8211" width="13.7109375" style="1" customWidth="1"/>
    <col min="8212" max="8212" width="10.5703125" style="1" customWidth="1"/>
    <col min="8213" max="8213" width="12.140625" style="1" customWidth="1"/>
    <col min="8214" max="8214" width="13.85546875" style="1" bestFit="1" customWidth="1"/>
    <col min="8215" max="8215" width="11.140625" style="1" bestFit="1" customWidth="1"/>
    <col min="8216" max="8218" width="12.85546875" style="1" customWidth="1"/>
    <col min="8219" max="8219" width="9.140625" style="1"/>
    <col min="8220" max="8220" width="14.28515625" style="1" customWidth="1"/>
    <col min="8221" max="8221" width="15.85546875" style="1" customWidth="1"/>
    <col min="8222" max="8222" width="12.28515625" style="1" customWidth="1"/>
    <col min="8223" max="8223" width="13.5703125" style="1" customWidth="1"/>
    <col min="8224" max="8448" width="9.140625" style="1"/>
    <col min="8449" max="8449" width="18.28515625" style="1" customWidth="1"/>
    <col min="8450" max="8450" width="14.140625" style="1" bestFit="1" customWidth="1"/>
    <col min="8451" max="8451" width="13" style="1" customWidth="1"/>
    <col min="8452" max="8452" width="12" style="1" bestFit="1" customWidth="1"/>
    <col min="8453" max="8453" width="12.7109375" style="1" bestFit="1" customWidth="1"/>
    <col min="8454" max="8454" width="11.42578125" style="1" bestFit="1" customWidth="1"/>
    <col min="8455" max="8455" width="11.7109375" style="1" bestFit="1" customWidth="1"/>
    <col min="8456" max="8456" width="12" style="1" customWidth="1"/>
    <col min="8457" max="8457" width="15.42578125" style="1" bestFit="1" customWidth="1"/>
    <col min="8458" max="8458" width="12" style="1" customWidth="1"/>
    <col min="8459" max="8459" width="12.7109375" style="1" bestFit="1" customWidth="1"/>
    <col min="8460" max="8460" width="13.85546875" style="1" customWidth="1"/>
    <col min="8461" max="8461" width="12.7109375" style="1" bestFit="1" customWidth="1"/>
    <col min="8462" max="8462" width="11.42578125" style="1" bestFit="1" customWidth="1"/>
    <col min="8463" max="8463" width="12.5703125" style="1" customWidth="1"/>
    <col min="8464" max="8464" width="11.42578125" style="1" bestFit="1" customWidth="1"/>
    <col min="8465" max="8465" width="12.7109375" style="1" bestFit="1" customWidth="1"/>
    <col min="8466" max="8466" width="11.42578125" style="1" bestFit="1" customWidth="1"/>
    <col min="8467" max="8467" width="13.7109375" style="1" customWidth="1"/>
    <col min="8468" max="8468" width="10.5703125" style="1" customWidth="1"/>
    <col min="8469" max="8469" width="12.140625" style="1" customWidth="1"/>
    <col min="8470" max="8470" width="13.85546875" style="1" bestFit="1" customWidth="1"/>
    <col min="8471" max="8471" width="11.140625" style="1" bestFit="1" customWidth="1"/>
    <col min="8472" max="8474" width="12.85546875" style="1" customWidth="1"/>
    <col min="8475" max="8475" width="9.140625" style="1"/>
    <col min="8476" max="8476" width="14.28515625" style="1" customWidth="1"/>
    <col min="8477" max="8477" width="15.85546875" style="1" customWidth="1"/>
    <col min="8478" max="8478" width="12.28515625" style="1" customWidth="1"/>
    <col min="8479" max="8479" width="13.5703125" style="1" customWidth="1"/>
    <col min="8480" max="8704" width="9.140625" style="1"/>
    <col min="8705" max="8705" width="18.28515625" style="1" customWidth="1"/>
    <col min="8706" max="8706" width="14.140625" style="1" bestFit="1" customWidth="1"/>
    <col min="8707" max="8707" width="13" style="1" customWidth="1"/>
    <col min="8708" max="8708" width="12" style="1" bestFit="1" customWidth="1"/>
    <col min="8709" max="8709" width="12.7109375" style="1" bestFit="1" customWidth="1"/>
    <col min="8710" max="8710" width="11.42578125" style="1" bestFit="1" customWidth="1"/>
    <col min="8711" max="8711" width="11.7109375" style="1" bestFit="1" customWidth="1"/>
    <col min="8712" max="8712" width="12" style="1" customWidth="1"/>
    <col min="8713" max="8713" width="15.42578125" style="1" bestFit="1" customWidth="1"/>
    <col min="8714" max="8714" width="12" style="1" customWidth="1"/>
    <col min="8715" max="8715" width="12.7109375" style="1" bestFit="1" customWidth="1"/>
    <col min="8716" max="8716" width="13.85546875" style="1" customWidth="1"/>
    <col min="8717" max="8717" width="12.7109375" style="1" bestFit="1" customWidth="1"/>
    <col min="8718" max="8718" width="11.42578125" style="1" bestFit="1" customWidth="1"/>
    <col min="8719" max="8719" width="12.5703125" style="1" customWidth="1"/>
    <col min="8720" max="8720" width="11.42578125" style="1" bestFit="1" customWidth="1"/>
    <col min="8721" max="8721" width="12.7109375" style="1" bestFit="1" customWidth="1"/>
    <col min="8722" max="8722" width="11.42578125" style="1" bestFit="1" customWidth="1"/>
    <col min="8723" max="8723" width="13.7109375" style="1" customWidth="1"/>
    <col min="8724" max="8724" width="10.5703125" style="1" customWidth="1"/>
    <col min="8725" max="8725" width="12.140625" style="1" customWidth="1"/>
    <col min="8726" max="8726" width="13.85546875" style="1" bestFit="1" customWidth="1"/>
    <col min="8727" max="8727" width="11.140625" style="1" bestFit="1" customWidth="1"/>
    <col min="8728" max="8730" width="12.85546875" style="1" customWidth="1"/>
    <col min="8731" max="8731" width="9.140625" style="1"/>
    <col min="8732" max="8732" width="14.28515625" style="1" customWidth="1"/>
    <col min="8733" max="8733" width="15.85546875" style="1" customWidth="1"/>
    <col min="8734" max="8734" width="12.28515625" style="1" customWidth="1"/>
    <col min="8735" max="8735" width="13.5703125" style="1" customWidth="1"/>
    <col min="8736" max="8960" width="9.140625" style="1"/>
    <col min="8961" max="8961" width="18.28515625" style="1" customWidth="1"/>
    <col min="8962" max="8962" width="14.140625" style="1" bestFit="1" customWidth="1"/>
    <col min="8963" max="8963" width="13" style="1" customWidth="1"/>
    <col min="8964" max="8964" width="12" style="1" bestFit="1" customWidth="1"/>
    <col min="8965" max="8965" width="12.7109375" style="1" bestFit="1" customWidth="1"/>
    <col min="8966" max="8966" width="11.42578125" style="1" bestFit="1" customWidth="1"/>
    <col min="8967" max="8967" width="11.7109375" style="1" bestFit="1" customWidth="1"/>
    <col min="8968" max="8968" width="12" style="1" customWidth="1"/>
    <col min="8969" max="8969" width="15.42578125" style="1" bestFit="1" customWidth="1"/>
    <col min="8970" max="8970" width="12" style="1" customWidth="1"/>
    <col min="8971" max="8971" width="12.7109375" style="1" bestFit="1" customWidth="1"/>
    <col min="8972" max="8972" width="13.85546875" style="1" customWidth="1"/>
    <col min="8973" max="8973" width="12.7109375" style="1" bestFit="1" customWidth="1"/>
    <col min="8974" max="8974" width="11.42578125" style="1" bestFit="1" customWidth="1"/>
    <col min="8975" max="8975" width="12.5703125" style="1" customWidth="1"/>
    <col min="8976" max="8976" width="11.42578125" style="1" bestFit="1" customWidth="1"/>
    <col min="8977" max="8977" width="12.7109375" style="1" bestFit="1" customWidth="1"/>
    <col min="8978" max="8978" width="11.42578125" style="1" bestFit="1" customWidth="1"/>
    <col min="8979" max="8979" width="13.7109375" style="1" customWidth="1"/>
    <col min="8980" max="8980" width="10.5703125" style="1" customWidth="1"/>
    <col min="8981" max="8981" width="12.140625" style="1" customWidth="1"/>
    <col min="8982" max="8982" width="13.85546875" style="1" bestFit="1" customWidth="1"/>
    <col min="8983" max="8983" width="11.140625" style="1" bestFit="1" customWidth="1"/>
    <col min="8984" max="8986" width="12.85546875" style="1" customWidth="1"/>
    <col min="8987" max="8987" width="9.140625" style="1"/>
    <col min="8988" max="8988" width="14.28515625" style="1" customWidth="1"/>
    <col min="8989" max="8989" width="15.85546875" style="1" customWidth="1"/>
    <col min="8990" max="8990" width="12.28515625" style="1" customWidth="1"/>
    <col min="8991" max="8991" width="13.5703125" style="1" customWidth="1"/>
    <col min="8992" max="9216" width="9.140625" style="1"/>
    <col min="9217" max="9217" width="18.28515625" style="1" customWidth="1"/>
    <col min="9218" max="9218" width="14.140625" style="1" bestFit="1" customWidth="1"/>
    <col min="9219" max="9219" width="13" style="1" customWidth="1"/>
    <col min="9220" max="9220" width="12" style="1" bestFit="1" customWidth="1"/>
    <col min="9221" max="9221" width="12.7109375" style="1" bestFit="1" customWidth="1"/>
    <col min="9222" max="9222" width="11.42578125" style="1" bestFit="1" customWidth="1"/>
    <col min="9223" max="9223" width="11.7109375" style="1" bestFit="1" customWidth="1"/>
    <col min="9224" max="9224" width="12" style="1" customWidth="1"/>
    <col min="9225" max="9225" width="15.42578125" style="1" bestFit="1" customWidth="1"/>
    <col min="9226" max="9226" width="12" style="1" customWidth="1"/>
    <col min="9227" max="9227" width="12.7109375" style="1" bestFit="1" customWidth="1"/>
    <col min="9228" max="9228" width="13.85546875" style="1" customWidth="1"/>
    <col min="9229" max="9229" width="12.7109375" style="1" bestFit="1" customWidth="1"/>
    <col min="9230" max="9230" width="11.42578125" style="1" bestFit="1" customWidth="1"/>
    <col min="9231" max="9231" width="12.5703125" style="1" customWidth="1"/>
    <col min="9232" max="9232" width="11.42578125" style="1" bestFit="1" customWidth="1"/>
    <col min="9233" max="9233" width="12.7109375" style="1" bestFit="1" customWidth="1"/>
    <col min="9234" max="9234" width="11.42578125" style="1" bestFit="1" customWidth="1"/>
    <col min="9235" max="9235" width="13.7109375" style="1" customWidth="1"/>
    <col min="9236" max="9236" width="10.5703125" style="1" customWidth="1"/>
    <col min="9237" max="9237" width="12.140625" style="1" customWidth="1"/>
    <col min="9238" max="9238" width="13.85546875" style="1" bestFit="1" customWidth="1"/>
    <col min="9239" max="9239" width="11.140625" style="1" bestFit="1" customWidth="1"/>
    <col min="9240" max="9242" width="12.85546875" style="1" customWidth="1"/>
    <col min="9243" max="9243" width="9.140625" style="1"/>
    <col min="9244" max="9244" width="14.28515625" style="1" customWidth="1"/>
    <col min="9245" max="9245" width="15.85546875" style="1" customWidth="1"/>
    <col min="9246" max="9246" width="12.28515625" style="1" customWidth="1"/>
    <col min="9247" max="9247" width="13.5703125" style="1" customWidth="1"/>
    <col min="9248" max="9472" width="9.140625" style="1"/>
    <col min="9473" max="9473" width="18.28515625" style="1" customWidth="1"/>
    <col min="9474" max="9474" width="14.140625" style="1" bestFit="1" customWidth="1"/>
    <col min="9475" max="9475" width="13" style="1" customWidth="1"/>
    <col min="9476" max="9476" width="12" style="1" bestFit="1" customWidth="1"/>
    <col min="9477" max="9477" width="12.7109375" style="1" bestFit="1" customWidth="1"/>
    <col min="9478" max="9478" width="11.42578125" style="1" bestFit="1" customWidth="1"/>
    <col min="9479" max="9479" width="11.7109375" style="1" bestFit="1" customWidth="1"/>
    <col min="9480" max="9480" width="12" style="1" customWidth="1"/>
    <col min="9481" max="9481" width="15.42578125" style="1" bestFit="1" customWidth="1"/>
    <col min="9482" max="9482" width="12" style="1" customWidth="1"/>
    <col min="9483" max="9483" width="12.7109375" style="1" bestFit="1" customWidth="1"/>
    <col min="9484" max="9484" width="13.85546875" style="1" customWidth="1"/>
    <col min="9485" max="9485" width="12.7109375" style="1" bestFit="1" customWidth="1"/>
    <col min="9486" max="9486" width="11.42578125" style="1" bestFit="1" customWidth="1"/>
    <col min="9487" max="9487" width="12.5703125" style="1" customWidth="1"/>
    <col min="9488" max="9488" width="11.42578125" style="1" bestFit="1" customWidth="1"/>
    <col min="9489" max="9489" width="12.7109375" style="1" bestFit="1" customWidth="1"/>
    <col min="9490" max="9490" width="11.42578125" style="1" bestFit="1" customWidth="1"/>
    <col min="9491" max="9491" width="13.7109375" style="1" customWidth="1"/>
    <col min="9492" max="9492" width="10.5703125" style="1" customWidth="1"/>
    <col min="9493" max="9493" width="12.140625" style="1" customWidth="1"/>
    <col min="9494" max="9494" width="13.85546875" style="1" bestFit="1" customWidth="1"/>
    <col min="9495" max="9495" width="11.140625" style="1" bestFit="1" customWidth="1"/>
    <col min="9496" max="9498" width="12.85546875" style="1" customWidth="1"/>
    <col min="9499" max="9499" width="9.140625" style="1"/>
    <col min="9500" max="9500" width="14.28515625" style="1" customWidth="1"/>
    <col min="9501" max="9501" width="15.85546875" style="1" customWidth="1"/>
    <col min="9502" max="9502" width="12.28515625" style="1" customWidth="1"/>
    <col min="9503" max="9503" width="13.5703125" style="1" customWidth="1"/>
    <col min="9504" max="9728" width="9.140625" style="1"/>
    <col min="9729" max="9729" width="18.28515625" style="1" customWidth="1"/>
    <col min="9730" max="9730" width="14.140625" style="1" bestFit="1" customWidth="1"/>
    <col min="9731" max="9731" width="13" style="1" customWidth="1"/>
    <col min="9732" max="9732" width="12" style="1" bestFit="1" customWidth="1"/>
    <col min="9733" max="9733" width="12.7109375" style="1" bestFit="1" customWidth="1"/>
    <col min="9734" max="9734" width="11.42578125" style="1" bestFit="1" customWidth="1"/>
    <col min="9735" max="9735" width="11.7109375" style="1" bestFit="1" customWidth="1"/>
    <col min="9736" max="9736" width="12" style="1" customWidth="1"/>
    <col min="9737" max="9737" width="15.42578125" style="1" bestFit="1" customWidth="1"/>
    <col min="9738" max="9738" width="12" style="1" customWidth="1"/>
    <col min="9739" max="9739" width="12.7109375" style="1" bestFit="1" customWidth="1"/>
    <col min="9740" max="9740" width="13.85546875" style="1" customWidth="1"/>
    <col min="9741" max="9741" width="12.7109375" style="1" bestFit="1" customWidth="1"/>
    <col min="9742" max="9742" width="11.42578125" style="1" bestFit="1" customWidth="1"/>
    <col min="9743" max="9743" width="12.5703125" style="1" customWidth="1"/>
    <col min="9744" max="9744" width="11.42578125" style="1" bestFit="1" customWidth="1"/>
    <col min="9745" max="9745" width="12.7109375" style="1" bestFit="1" customWidth="1"/>
    <col min="9746" max="9746" width="11.42578125" style="1" bestFit="1" customWidth="1"/>
    <col min="9747" max="9747" width="13.7109375" style="1" customWidth="1"/>
    <col min="9748" max="9748" width="10.5703125" style="1" customWidth="1"/>
    <col min="9749" max="9749" width="12.140625" style="1" customWidth="1"/>
    <col min="9750" max="9750" width="13.85546875" style="1" bestFit="1" customWidth="1"/>
    <col min="9751" max="9751" width="11.140625" style="1" bestFit="1" customWidth="1"/>
    <col min="9752" max="9754" width="12.85546875" style="1" customWidth="1"/>
    <col min="9755" max="9755" width="9.140625" style="1"/>
    <col min="9756" max="9756" width="14.28515625" style="1" customWidth="1"/>
    <col min="9757" max="9757" width="15.85546875" style="1" customWidth="1"/>
    <col min="9758" max="9758" width="12.28515625" style="1" customWidth="1"/>
    <col min="9759" max="9759" width="13.5703125" style="1" customWidth="1"/>
    <col min="9760" max="9984" width="9.140625" style="1"/>
    <col min="9985" max="9985" width="18.28515625" style="1" customWidth="1"/>
    <col min="9986" max="9986" width="14.140625" style="1" bestFit="1" customWidth="1"/>
    <col min="9987" max="9987" width="13" style="1" customWidth="1"/>
    <col min="9988" max="9988" width="12" style="1" bestFit="1" customWidth="1"/>
    <col min="9989" max="9989" width="12.7109375" style="1" bestFit="1" customWidth="1"/>
    <col min="9990" max="9990" width="11.42578125" style="1" bestFit="1" customWidth="1"/>
    <col min="9991" max="9991" width="11.7109375" style="1" bestFit="1" customWidth="1"/>
    <col min="9992" max="9992" width="12" style="1" customWidth="1"/>
    <col min="9993" max="9993" width="15.42578125" style="1" bestFit="1" customWidth="1"/>
    <col min="9994" max="9994" width="12" style="1" customWidth="1"/>
    <col min="9995" max="9995" width="12.7109375" style="1" bestFit="1" customWidth="1"/>
    <col min="9996" max="9996" width="13.85546875" style="1" customWidth="1"/>
    <col min="9997" max="9997" width="12.7109375" style="1" bestFit="1" customWidth="1"/>
    <col min="9998" max="9998" width="11.42578125" style="1" bestFit="1" customWidth="1"/>
    <col min="9999" max="9999" width="12.5703125" style="1" customWidth="1"/>
    <col min="10000" max="10000" width="11.42578125" style="1" bestFit="1" customWidth="1"/>
    <col min="10001" max="10001" width="12.7109375" style="1" bestFit="1" customWidth="1"/>
    <col min="10002" max="10002" width="11.42578125" style="1" bestFit="1" customWidth="1"/>
    <col min="10003" max="10003" width="13.7109375" style="1" customWidth="1"/>
    <col min="10004" max="10004" width="10.5703125" style="1" customWidth="1"/>
    <col min="10005" max="10005" width="12.140625" style="1" customWidth="1"/>
    <col min="10006" max="10006" width="13.85546875" style="1" bestFit="1" customWidth="1"/>
    <col min="10007" max="10007" width="11.140625" style="1" bestFit="1" customWidth="1"/>
    <col min="10008" max="10010" width="12.85546875" style="1" customWidth="1"/>
    <col min="10011" max="10011" width="9.140625" style="1"/>
    <col min="10012" max="10012" width="14.28515625" style="1" customWidth="1"/>
    <col min="10013" max="10013" width="15.85546875" style="1" customWidth="1"/>
    <col min="10014" max="10014" width="12.28515625" style="1" customWidth="1"/>
    <col min="10015" max="10015" width="13.5703125" style="1" customWidth="1"/>
    <col min="10016" max="10240" width="9.140625" style="1"/>
    <col min="10241" max="10241" width="18.28515625" style="1" customWidth="1"/>
    <col min="10242" max="10242" width="14.140625" style="1" bestFit="1" customWidth="1"/>
    <col min="10243" max="10243" width="13" style="1" customWidth="1"/>
    <col min="10244" max="10244" width="12" style="1" bestFit="1" customWidth="1"/>
    <col min="10245" max="10245" width="12.7109375" style="1" bestFit="1" customWidth="1"/>
    <col min="10246" max="10246" width="11.42578125" style="1" bestFit="1" customWidth="1"/>
    <col min="10247" max="10247" width="11.7109375" style="1" bestFit="1" customWidth="1"/>
    <col min="10248" max="10248" width="12" style="1" customWidth="1"/>
    <col min="10249" max="10249" width="15.42578125" style="1" bestFit="1" customWidth="1"/>
    <col min="10250" max="10250" width="12" style="1" customWidth="1"/>
    <col min="10251" max="10251" width="12.7109375" style="1" bestFit="1" customWidth="1"/>
    <col min="10252" max="10252" width="13.85546875" style="1" customWidth="1"/>
    <col min="10253" max="10253" width="12.7109375" style="1" bestFit="1" customWidth="1"/>
    <col min="10254" max="10254" width="11.42578125" style="1" bestFit="1" customWidth="1"/>
    <col min="10255" max="10255" width="12.5703125" style="1" customWidth="1"/>
    <col min="10256" max="10256" width="11.42578125" style="1" bestFit="1" customWidth="1"/>
    <col min="10257" max="10257" width="12.7109375" style="1" bestFit="1" customWidth="1"/>
    <col min="10258" max="10258" width="11.42578125" style="1" bestFit="1" customWidth="1"/>
    <col min="10259" max="10259" width="13.7109375" style="1" customWidth="1"/>
    <col min="10260" max="10260" width="10.5703125" style="1" customWidth="1"/>
    <col min="10261" max="10261" width="12.140625" style="1" customWidth="1"/>
    <col min="10262" max="10262" width="13.85546875" style="1" bestFit="1" customWidth="1"/>
    <col min="10263" max="10263" width="11.140625" style="1" bestFit="1" customWidth="1"/>
    <col min="10264" max="10266" width="12.85546875" style="1" customWidth="1"/>
    <col min="10267" max="10267" width="9.140625" style="1"/>
    <col min="10268" max="10268" width="14.28515625" style="1" customWidth="1"/>
    <col min="10269" max="10269" width="15.85546875" style="1" customWidth="1"/>
    <col min="10270" max="10270" width="12.28515625" style="1" customWidth="1"/>
    <col min="10271" max="10271" width="13.5703125" style="1" customWidth="1"/>
    <col min="10272" max="10496" width="9.140625" style="1"/>
    <col min="10497" max="10497" width="18.28515625" style="1" customWidth="1"/>
    <col min="10498" max="10498" width="14.140625" style="1" bestFit="1" customWidth="1"/>
    <col min="10499" max="10499" width="13" style="1" customWidth="1"/>
    <col min="10500" max="10500" width="12" style="1" bestFit="1" customWidth="1"/>
    <col min="10501" max="10501" width="12.7109375" style="1" bestFit="1" customWidth="1"/>
    <col min="10502" max="10502" width="11.42578125" style="1" bestFit="1" customWidth="1"/>
    <col min="10503" max="10503" width="11.7109375" style="1" bestFit="1" customWidth="1"/>
    <col min="10504" max="10504" width="12" style="1" customWidth="1"/>
    <col min="10505" max="10505" width="15.42578125" style="1" bestFit="1" customWidth="1"/>
    <col min="10506" max="10506" width="12" style="1" customWidth="1"/>
    <col min="10507" max="10507" width="12.7109375" style="1" bestFit="1" customWidth="1"/>
    <col min="10508" max="10508" width="13.85546875" style="1" customWidth="1"/>
    <col min="10509" max="10509" width="12.7109375" style="1" bestFit="1" customWidth="1"/>
    <col min="10510" max="10510" width="11.42578125" style="1" bestFit="1" customWidth="1"/>
    <col min="10511" max="10511" width="12.5703125" style="1" customWidth="1"/>
    <col min="10512" max="10512" width="11.42578125" style="1" bestFit="1" customWidth="1"/>
    <col min="10513" max="10513" width="12.7109375" style="1" bestFit="1" customWidth="1"/>
    <col min="10514" max="10514" width="11.42578125" style="1" bestFit="1" customWidth="1"/>
    <col min="10515" max="10515" width="13.7109375" style="1" customWidth="1"/>
    <col min="10516" max="10516" width="10.5703125" style="1" customWidth="1"/>
    <col min="10517" max="10517" width="12.140625" style="1" customWidth="1"/>
    <col min="10518" max="10518" width="13.85546875" style="1" bestFit="1" customWidth="1"/>
    <col min="10519" max="10519" width="11.140625" style="1" bestFit="1" customWidth="1"/>
    <col min="10520" max="10522" width="12.85546875" style="1" customWidth="1"/>
    <col min="10523" max="10523" width="9.140625" style="1"/>
    <col min="10524" max="10524" width="14.28515625" style="1" customWidth="1"/>
    <col min="10525" max="10525" width="15.85546875" style="1" customWidth="1"/>
    <col min="10526" max="10526" width="12.28515625" style="1" customWidth="1"/>
    <col min="10527" max="10527" width="13.5703125" style="1" customWidth="1"/>
    <col min="10528" max="10752" width="9.140625" style="1"/>
    <col min="10753" max="10753" width="18.28515625" style="1" customWidth="1"/>
    <col min="10754" max="10754" width="14.140625" style="1" bestFit="1" customWidth="1"/>
    <col min="10755" max="10755" width="13" style="1" customWidth="1"/>
    <col min="10756" max="10756" width="12" style="1" bestFit="1" customWidth="1"/>
    <col min="10757" max="10757" width="12.7109375" style="1" bestFit="1" customWidth="1"/>
    <col min="10758" max="10758" width="11.42578125" style="1" bestFit="1" customWidth="1"/>
    <col min="10759" max="10759" width="11.7109375" style="1" bestFit="1" customWidth="1"/>
    <col min="10760" max="10760" width="12" style="1" customWidth="1"/>
    <col min="10761" max="10761" width="15.42578125" style="1" bestFit="1" customWidth="1"/>
    <col min="10762" max="10762" width="12" style="1" customWidth="1"/>
    <col min="10763" max="10763" width="12.7109375" style="1" bestFit="1" customWidth="1"/>
    <col min="10764" max="10764" width="13.85546875" style="1" customWidth="1"/>
    <col min="10765" max="10765" width="12.7109375" style="1" bestFit="1" customWidth="1"/>
    <col min="10766" max="10766" width="11.42578125" style="1" bestFit="1" customWidth="1"/>
    <col min="10767" max="10767" width="12.5703125" style="1" customWidth="1"/>
    <col min="10768" max="10768" width="11.42578125" style="1" bestFit="1" customWidth="1"/>
    <col min="10769" max="10769" width="12.7109375" style="1" bestFit="1" customWidth="1"/>
    <col min="10770" max="10770" width="11.42578125" style="1" bestFit="1" customWidth="1"/>
    <col min="10771" max="10771" width="13.7109375" style="1" customWidth="1"/>
    <col min="10772" max="10772" width="10.5703125" style="1" customWidth="1"/>
    <col min="10773" max="10773" width="12.140625" style="1" customWidth="1"/>
    <col min="10774" max="10774" width="13.85546875" style="1" bestFit="1" customWidth="1"/>
    <col min="10775" max="10775" width="11.140625" style="1" bestFit="1" customWidth="1"/>
    <col min="10776" max="10778" width="12.85546875" style="1" customWidth="1"/>
    <col min="10779" max="10779" width="9.140625" style="1"/>
    <col min="10780" max="10780" width="14.28515625" style="1" customWidth="1"/>
    <col min="10781" max="10781" width="15.85546875" style="1" customWidth="1"/>
    <col min="10782" max="10782" width="12.28515625" style="1" customWidth="1"/>
    <col min="10783" max="10783" width="13.5703125" style="1" customWidth="1"/>
    <col min="10784" max="11008" width="9.140625" style="1"/>
    <col min="11009" max="11009" width="18.28515625" style="1" customWidth="1"/>
    <col min="11010" max="11010" width="14.140625" style="1" bestFit="1" customWidth="1"/>
    <col min="11011" max="11011" width="13" style="1" customWidth="1"/>
    <col min="11012" max="11012" width="12" style="1" bestFit="1" customWidth="1"/>
    <col min="11013" max="11013" width="12.7109375" style="1" bestFit="1" customWidth="1"/>
    <col min="11014" max="11014" width="11.42578125" style="1" bestFit="1" customWidth="1"/>
    <col min="11015" max="11015" width="11.7109375" style="1" bestFit="1" customWidth="1"/>
    <col min="11016" max="11016" width="12" style="1" customWidth="1"/>
    <col min="11017" max="11017" width="15.42578125" style="1" bestFit="1" customWidth="1"/>
    <col min="11018" max="11018" width="12" style="1" customWidth="1"/>
    <col min="11019" max="11019" width="12.7109375" style="1" bestFit="1" customWidth="1"/>
    <col min="11020" max="11020" width="13.85546875" style="1" customWidth="1"/>
    <col min="11021" max="11021" width="12.7109375" style="1" bestFit="1" customWidth="1"/>
    <col min="11022" max="11022" width="11.42578125" style="1" bestFit="1" customWidth="1"/>
    <col min="11023" max="11023" width="12.5703125" style="1" customWidth="1"/>
    <col min="11024" max="11024" width="11.42578125" style="1" bestFit="1" customWidth="1"/>
    <col min="11025" max="11025" width="12.7109375" style="1" bestFit="1" customWidth="1"/>
    <col min="11026" max="11026" width="11.42578125" style="1" bestFit="1" customWidth="1"/>
    <col min="11027" max="11027" width="13.7109375" style="1" customWidth="1"/>
    <col min="11028" max="11028" width="10.5703125" style="1" customWidth="1"/>
    <col min="11029" max="11029" width="12.140625" style="1" customWidth="1"/>
    <col min="11030" max="11030" width="13.85546875" style="1" bestFit="1" customWidth="1"/>
    <col min="11031" max="11031" width="11.140625" style="1" bestFit="1" customWidth="1"/>
    <col min="11032" max="11034" width="12.85546875" style="1" customWidth="1"/>
    <col min="11035" max="11035" width="9.140625" style="1"/>
    <col min="11036" max="11036" width="14.28515625" style="1" customWidth="1"/>
    <col min="11037" max="11037" width="15.85546875" style="1" customWidth="1"/>
    <col min="11038" max="11038" width="12.28515625" style="1" customWidth="1"/>
    <col min="11039" max="11039" width="13.5703125" style="1" customWidth="1"/>
    <col min="11040" max="11264" width="9.140625" style="1"/>
    <col min="11265" max="11265" width="18.28515625" style="1" customWidth="1"/>
    <col min="11266" max="11266" width="14.140625" style="1" bestFit="1" customWidth="1"/>
    <col min="11267" max="11267" width="13" style="1" customWidth="1"/>
    <col min="11268" max="11268" width="12" style="1" bestFit="1" customWidth="1"/>
    <col min="11269" max="11269" width="12.7109375" style="1" bestFit="1" customWidth="1"/>
    <col min="11270" max="11270" width="11.42578125" style="1" bestFit="1" customWidth="1"/>
    <col min="11271" max="11271" width="11.7109375" style="1" bestFit="1" customWidth="1"/>
    <col min="11272" max="11272" width="12" style="1" customWidth="1"/>
    <col min="11273" max="11273" width="15.42578125" style="1" bestFit="1" customWidth="1"/>
    <col min="11274" max="11274" width="12" style="1" customWidth="1"/>
    <col min="11275" max="11275" width="12.7109375" style="1" bestFit="1" customWidth="1"/>
    <col min="11276" max="11276" width="13.85546875" style="1" customWidth="1"/>
    <col min="11277" max="11277" width="12.7109375" style="1" bestFit="1" customWidth="1"/>
    <col min="11278" max="11278" width="11.42578125" style="1" bestFit="1" customWidth="1"/>
    <col min="11279" max="11279" width="12.5703125" style="1" customWidth="1"/>
    <col min="11280" max="11280" width="11.42578125" style="1" bestFit="1" customWidth="1"/>
    <col min="11281" max="11281" width="12.7109375" style="1" bestFit="1" customWidth="1"/>
    <col min="11282" max="11282" width="11.42578125" style="1" bestFit="1" customWidth="1"/>
    <col min="11283" max="11283" width="13.7109375" style="1" customWidth="1"/>
    <col min="11284" max="11284" width="10.5703125" style="1" customWidth="1"/>
    <col min="11285" max="11285" width="12.140625" style="1" customWidth="1"/>
    <col min="11286" max="11286" width="13.85546875" style="1" bestFit="1" customWidth="1"/>
    <col min="11287" max="11287" width="11.140625" style="1" bestFit="1" customWidth="1"/>
    <col min="11288" max="11290" width="12.85546875" style="1" customWidth="1"/>
    <col min="11291" max="11291" width="9.140625" style="1"/>
    <col min="11292" max="11292" width="14.28515625" style="1" customWidth="1"/>
    <col min="11293" max="11293" width="15.85546875" style="1" customWidth="1"/>
    <col min="11294" max="11294" width="12.28515625" style="1" customWidth="1"/>
    <col min="11295" max="11295" width="13.5703125" style="1" customWidth="1"/>
    <col min="11296" max="11520" width="9.140625" style="1"/>
    <col min="11521" max="11521" width="18.28515625" style="1" customWidth="1"/>
    <col min="11522" max="11522" width="14.140625" style="1" bestFit="1" customWidth="1"/>
    <col min="11523" max="11523" width="13" style="1" customWidth="1"/>
    <col min="11524" max="11524" width="12" style="1" bestFit="1" customWidth="1"/>
    <col min="11525" max="11525" width="12.7109375" style="1" bestFit="1" customWidth="1"/>
    <col min="11526" max="11526" width="11.42578125" style="1" bestFit="1" customWidth="1"/>
    <col min="11527" max="11527" width="11.7109375" style="1" bestFit="1" customWidth="1"/>
    <col min="11528" max="11528" width="12" style="1" customWidth="1"/>
    <col min="11529" max="11529" width="15.42578125" style="1" bestFit="1" customWidth="1"/>
    <col min="11530" max="11530" width="12" style="1" customWidth="1"/>
    <col min="11531" max="11531" width="12.7109375" style="1" bestFit="1" customWidth="1"/>
    <col min="11532" max="11532" width="13.85546875" style="1" customWidth="1"/>
    <col min="11533" max="11533" width="12.7109375" style="1" bestFit="1" customWidth="1"/>
    <col min="11534" max="11534" width="11.42578125" style="1" bestFit="1" customWidth="1"/>
    <col min="11535" max="11535" width="12.5703125" style="1" customWidth="1"/>
    <col min="11536" max="11536" width="11.42578125" style="1" bestFit="1" customWidth="1"/>
    <col min="11537" max="11537" width="12.7109375" style="1" bestFit="1" customWidth="1"/>
    <col min="11538" max="11538" width="11.42578125" style="1" bestFit="1" customWidth="1"/>
    <col min="11539" max="11539" width="13.7109375" style="1" customWidth="1"/>
    <col min="11540" max="11540" width="10.5703125" style="1" customWidth="1"/>
    <col min="11541" max="11541" width="12.140625" style="1" customWidth="1"/>
    <col min="11542" max="11542" width="13.85546875" style="1" bestFit="1" customWidth="1"/>
    <col min="11543" max="11543" width="11.140625" style="1" bestFit="1" customWidth="1"/>
    <col min="11544" max="11546" width="12.85546875" style="1" customWidth="1"/>
    <col min="11547" max="11547" width="9.140625" style="1"/>
    <col min="11548" max="11548" width="14.28515625" style="1" customWidth="1"/>
    <col min="11549" max="11549" width="15.85546875" style="1" customWidth="1"/>
    <col min="11550" max="11550" width="12.28515625" style="1" customWidth="1"/>
    <col min="11551" max="11551" width="13.5703125" style="1" customWidth="1"/>
    <col min="11552" max="11776" width="9.140625" style="1"/>
    <col min="11777" max="11777" width="18.28515625" style="1" customWidth="1"/>
    <col min="11778" max="11778" width="14.140625" style="1" bestFit="1" customWidth="1"/>
    <col min="11779" max="11779" width="13" style="1" customWidth="1"/>
    <col min="11780" max="11780" width="12" style="1" bestFit="1" customWidth="1"/>
    <col min="11781" max="11781" width="12.7109375" style="1" bestFit="1" customWidth="1"/>
    <col min="11782" max="11782" width="11.42578125" style="1" bestFit="1" customWidth="1"/>
    <col min="11783" max="11783" width="11.7109375" style="1" bestFit="1" customWidth="1"/>
    <col min="11784" max="11784" width="12" style="1" customWidth="1"/>
    <col min="11785" max="11785" width="15.42578125" style="1" bestFit="1" customWidth="1"/>
    <col min="11786" max="11786" width="12" style="1" customWidth="1"/>
    <col min="11787" max="11787" width="12.7109375" style="1" bestFit="1" customWidth="1"/>
    <col min="11788" max="11788" width="13.85546875" style="1" customWidth="1"/>
    <col min="11789" max="11789" width="12.7109375" style="1" bestFit="1" customWidth="1"/>
    <col min="11790" max="11790" width="11.42578125" style="1" bestFit="1" customWidth="1"/>
    <col min="11791" max="11791" width="12.5703125" style="1" customWidth="1"/>
    <col min="11792" max="11792" width="11.42578125" style="1" bestFit="1" customWidth="1"/>
    <col min="11793" max="11793" width="12.7109375" style="1" bestFit="1" customWidth="1"/>
    <col min="11794" max="11794" width="11.42578125" style="1" bestFit="1" customWidth="1"/>
    <col min="11795" max="11795" width="13.7109375" style="1" customWidth="1"/>
    <col min="11796" max="11796" width="10.5703125" style="1" customWidth="1"/>
    <col min="11797" max="11797" width="12.140625" style="1" customWidth="1"/>
    <col min="11798" max="11798" width="13.85546875" style="1" bestFit="1" customWidth="1"/>
    <col min="11799" max="11799" width="11.140625" style="1" bestFit="1" customWidth="1"/>
    <col min="11800" max="11802" width="12.85546875" style="1" customWidth="1"/>
    <col min="11803" max="11803" width="9.140625" style="1"/>
    <col min="11804" max="11804" width="14.28515625" style="1" customWidth="1"/>
    <col min="11805" max="11805" width="15.85546875" style="1" customWidth="1"/>
    <col min="11806" max="11806" width="12.28515625" style="1" customWidth="1"/>
    <col min="11807" max="11807" width="13.5703125" style="1" customWidth="1"/>
    <col min="11808" max="12032" width="9.140625" style="1"/>
    <col min="12033" max="12033" width="18.28515625" style="1" customWidth="1"/>
    <col min="12034" max="12034" width="14.140625" style="1" bestFit="1" customWidth="1"/>
    <col min="12035" max="12035" width="13" style="1" customWidth="1"/>
    <col min="12036" max="12036" width="12" style="1" bestFit="1" customWidth="1"/>
    <col min="12037" max="12037" width="12.7109375" style="1" bestFit="1" customWidth="1"/>
    <col min="12038" max="12038" width="11.42578125" style="1" bestFit="1" customWidth="1"/>
    <col min="12039" max="12039" width="11.7109375" style="1" bestFit="1" customWidth="1"/>
    <col min="12040" max="12040" width="12" style="1" customWidth="1"/>
    <col min="12041" max="12041" width="15.42578125" style="1" bestFit="1" customWidth="1"/>
    <col min="12042" max="12042" width="12" style="1" customWidth="1"/>
    <col min="12043" max="12043" width="12.7109375" style="1" bestFit="1" customWidth="1"/>
    <col min="12044" max="12044" width="13.85546875" style="1" customWidth="1"/>
    <col min="12045" max="12045" width="12.7109375" style="1" bestFit="1" customWidth="1"/>
    <col min="12046" max="12046" width="11.42578125" style="1" bestFit="1" customWidth="1"/>
    <col min="12047" max="12047" width="12.5703125" style="1" customWidth="1"/>
    <col min="12048" max="12048" width="11.42578125" style="1" bestFit="1" customWidth="1"/>
    <col min="12049" max="12049" width="12.7109375" style="1" bestFit="1" customWidth="1"/>
    <col min="12050" max="12050" width="11.42578125" style="1" bestFit="1" customWidth="1"/>
    <col min="12051" max="12051" width="13.7109375" style="1" customWidth="1"/>
    <col min="12052" max="12052" width="10.5703125" style="1" customWidth="1"/>
    <col min="12053" max="12053" width="12.140625" style="1" customWidth="1"/>
    <col min="12054" max="12054" width="13.85546875" style="1" bestFit="1" customWidth="1"/>
    <col min="12055" max="12055" width="11.140625" style="1" bestFit="1" customWidth="1"/>
    <col min="12056" max="12058" width="12.85546875" style="1" customWidth="1"/>
    <col min="12059" max="12059" width="9.140625" style="1"/>
    <col min="12060" max="12060" width="14.28515625" style="1" customWidth="1"/>
    <col min="12061" max="12061" width="15.85546875" style="1" customWidth="1"/>
    <col min="12062" max="12062" width="12.28515625" style="1" customWidth="1"/>
    <col min="12063" max="12063" width="13.5703125" style="1" customWidth="1"/>
    <col min="12064" max="12288" width="9.140625" style="1"/>
    <col min="12289" max="12289" width="18.28515625" style="1" customWidth="1"/>
    <col min="12290" max="12290" width="14.140625" style="1" bestFit="1" customWidth="1"/>
    <col min="12291" max="12291" width="13" style="1" customWidth="1"/>
    <col min="12292" max="12292" width="12" style="1" bestFit="1" customWidth="1"/>
    <col min="12293" max="12293" width="12.7109375" style="1" bestFit="1" customWidth="1"/>
    <col min="12294" max="12294" width="11.42578125" style="1" bestFit="1" customWidth="1"/>
    <col min="12295" max="12295" width="11.7109375" style="1" bestFit="1" customWidth="1"/>
    <col min="12296" max="12296" width="12" style="1" customWidth="1"/>
    <col min="12297" max="12297" width="15.42578125" style="1" bestFit="1" customWidth="1"/>
    <col min="12298" max="12298" width="12" style="1" customWidth="1"/>
    <col min="12299" max="12299" width="12.7109375" style="1" bestFit="1" customWidth="1"/>
    <col min="12300" max="12300" width="13.85546875" style="1" customWidth="1"/>
    <col min="12301" max="12301" width="12.7109375" style="1" bestFit="1" customWidth="1"/>
    <col min="12302" max="12302" width="11.42578125" style="1" bestFit="1" customWidth="1"/>
    <col min="12303" max="12303" width="12.5703125" style="1" customWidth="1"/>
    <col min="12304" max="12304" width="11.42578125" style="1" bestFit="1" customWidth="1"/>
    <col min="12305" max="12305" width="12.7109375" style="1" bestFit="1" customWidth="1"/>
    <col min="12306" max="12306" width="11.42578125" style="1" bestFit="1" customWidth="1"/>
    <col min="12307" max="12307" width="13.7109375" style="1" customWidth="1"/>
    <col min="12308" max="12308" width="10.5703125" style="1" customWidth="1"/>
    <col min="12309" max="12309" width="12.140625" style="1" customWidth="1"/>
    <col min="12310" max="12310" width="13.85546875" style="1" bestFit="1" customWidth="1"/>
    <col min="12311" max="12311" width="11.140625" style="1" bestFit="1" customWidth="1"/>
    <col min="12312" max="12314" width="12.85546875" style="1" customWidth="1"/>
    <col min="12315" max="12315" width="9.140625" style="1"/>
    <col min="12316" max="12316" width="14.28515625" style="1" customWidth="1"/>
    <col min="12317" max="12317" width="15.85546875" style="1" customWidth="1"/>
    <col min="12318" max="12318" width="12.28515625" style="1" customWidth="1"/>
    <col min="12319" max="12319" width="13.5703125" style="1" customWidth="1"/>
    <col min="12320" max="12544" width="9.140625" style="1"/>
    <col min="12545" max="12545" width="18.28515625" style="1" customWidth="1"/>
    <col min="12546" max="12546" width="14.140625" style="1" bestFit="1" customWidth="1"/>
    <col min="12547" max="12547" width="13" style="1" customWidth="1"/>
    <col min="12548" max="12548" width="12" style="1" bestFit="1" customWidth="1"/>
    <col min="12549" max="12549" width="12.7109375" style="1" bestFit="1" customWidth="1"/>
    <col min="12550" max="12550" width="11.42578125" style="1" bestFit="1" customWidth="1"/>
    <col min="12551" max="12551" width="11.7109375" style="1" bestFit="1" customWidth="1"/>
    <col min="12552" max="12552" width="12" style="1" customWidth="1"/>
    <col min="12553" max="12553" width="15.42578125" style="1" bestFit="1" customWidth="1"/>
    <col min="12554" max="12554" width="12" style="1" customWidth="1"/>
    <col min="12555" max="12555" width="12.7109375" style="1" bestFit="1" customWidth="1"/>
    <col min="12556" max="12556" width="13.85546875" style="1" customWidth="1"/>
    <col min="12557" max="12557" width="12.7109375" style="1" bestFit="1" customWidth="1"/>
    <col min="12558" max="12558" width="11.42578125" style="1" bestFit="1" customWidth="1"/>
    <col min="12559" max="12559" width="12.5703125" style="1" customWidth="1"/>
    <col min="12560" max="12560" width="11.42578125" style="1" bestFit="1" customWidth="1"/>
    <col min="12561" max="12561" width="12.7109375" style="1" bestFit="1" customWidth="1"/>
    <col min="12562" max="12562" width="11.42578125" style="1" bestFit="1" customWidth="1"/>
    <col min="12563" max="12563" width="13.7109375" style="1" customWidth="1"/>
    <col min="12564" max="12564" width="10.5703125" style="1" customWidth="1"/>
    <col min="12565" max="12565" width="12.140625" style="1" customWidth="1"/>
    <col min="12566" max="12566" width="13.85546875" style="1" bestFit="1" customWidth="1"/>
    <col min="12567" max="12567" width="11.140625" style="1" bestFit="1" customWidth="1"/>
    <col min="12568" max="12570" width="12.85546875" style="1" customWidth="1"/>
    <col min="12571" max="12571" width="9.140625" style="1"/>
    <col min="12572" max="12572" width="14.28515625" style="1" customWidth="1"/>
    <col min="12573" max="12573" width="15.85546875" style="1" customWidth="1"/>
    <col min="12574" max="12574" width="12.28515625" style="1" customWidth="1"/>
    <col min="12575" max="12575" width="13.5703125" style="1" customWidth="1"/>
    <col min="12576" max="12800" width="9.140625" style="1"/>
    <col min="12801" max="12801" width="18.28515625" style="1" customWidth="1"/>
    <col min="12802" max="12802" width="14.140625" style="1" bestFit="1" customWidth="1"/>
    <col min="12803" max="12803" width="13" style="1" customWidth="1"/>
    <col min="12804" max="12804" width="12" style="1" bestFit="1" customWidth="1"/>
    <col min="12805" max="12805" width="12.7109375" style="1" bestFit="1" customWidth="1"/>
    <col min="12806" max="12806" width="11.42578125" style="1" bestFit="1" customWidth="1"/>
    <col min="12807" max="12807" width="11.7109375" style="1" bestFit="1" customWidth="1"/>
    <col min="12808" max="12808" width="12" style="1" customWidth="1"/>
    <col min="12809" max="12809" width="15.42578125" style="1" bestFit="1" customWidth="1"/>
    <col min="12810" max="12810" width="12" style="1" customWidth="1"/>
    <col min="12811" max="12811" width="12.7109375" style="1" bestFit="1" customWidth="1"/>
    <col min="12812" max="12812" width="13.85546875" style="1" customWidth="1"/>
    <col min="12813" max="12813" width="12.7109375" style="1" bestFit="1" customWidth="1"/>
    <col min="12814" max="12814" width="11.42578125" style="1" bestFit="1" customWidth="1"/>
    <col min="12815" max="12815" width="12.5703125" style="1" customWidth="1"/>
    <col min="12816" max="12816" width="11.42578125" style="1" bestFit="1" customWidth="1"/>
    <col min="12817" max="12817" width="12.7109375" style="1" bestFit="1" customWidth="1"/>
    <col min="12818" max="12818" width="11.42578125" style="1" bestFit="1" customWidth="1"/>
    <col min="12819" max="12819" width="13.7109375" style="1" customWidth="1"/>
    <col min="12820" max="12820" width="10.5703125" style="1" customWidth="1"/>
    <col min="12821" max="12821" width="12.140625" style="1" customWidth="1"/>
    <col min="12822" max="12822" width="13.85546875" style="1" bestFit="1" customWidth="1"/>
    <col min="12823" max="12823" width="11.140625" style="1" bestFit="1" customWidth="1"/>
    <col min="12824" max="12826" width="12.85546875" style="1" customWidth="1"/>
    <col min="12827" max="12827" width="9.140625" style="1"/>
    <col min="12828" max="12828" width="14.28515625" style="1" customWidth="1"/>
    <col min="12829" max="12829" width="15.85546875" style="1" customWidth="1"/>
    <col min="12830" max="12830" width="12.28515625" style="1" customWidth="1"/>
    <col min="12831" max="12831" width="13.5703125" style="1" customWidth="1"/>
    <col min="12832" max="13056" width="9.140625" style="1"/>
    <col min="13057" max="13057" width="18.28515625" style="1" customWidth="1"/>
    <col min="13058" max="13058" width="14.140625" style="1" bestFit="1" customWidth="1"/>
    <col min="13059" max="13059" width="13" style="1" customWidth="1"/>
    <col min="13060" max="13060" width="12" style="1" bestFit="1" customWidth="1"/>
    <col min="13061" max="13061" width="12.7109375" style="1" bestFit="1" customWidth="1"/>
    <col min="13062" max="13062" width="11.42578125" style="1" bestFit="1" customWidth="1"/>
    <col min="13063" max="13063" width="11.7109375" style="1" bestFit="1" customWidth="1"/>
    <col min="13064" max="13064" width="12" style="1" customWidth="1"/>
    <col min="13065" max="13065" width="15.42578125" style="1" bestFit="1" customWidth="1"/>
    <col min="13066" max="13066" width="12" style="1" customWidth="1"/>
    <col min="13067" max="13067" width="12.7109375" style="1" bestFit="1" customWidth="1"/>
    <col min="13068" max="13068" width="13.85546875" style="1" customWidth="1"/>
    <col min="13069" max="13069" width="12.7109375" style="1" bestFit="1" customWidth="1"/>
    <col min="13070" max="13070" width="11.42578125" style="1" bestFit="1" customWidth="1"/>
    <col min="13071" max="13071" width="12.5703125" style="1" customWidth="1"/>
    <col min="13072" max="13072" width="11.42578125" style="1" bestFit="1" customWidth="1"/>
    <col min="13073" max="13073" width="12.7109375" style="1" bestFit="1" customWidth="1"/>
    <col min="13074" max="13074" width="11.42578125" style="1" bestFit="1" customWidth="1"/>
    <col min="13075" max="13075" width="13.7109375" style="1" customWidth="1"/>
    <col min="13076" max="13076" width="10.5703125" style="1" customWidth="1"/>
    <col min="13077" max="13077" width="12.140625" style="1" customWidth="1"/>
    <col min="13078" max="13078" width="13.85546875" style="1" bestFit="1" customWidth="1"/>
    <col min="13079" max="13079" width="11.140625" style="1" bestFit="1" customWidth="1"/>
    <col min="13080" max="13082" width="12.85546875" style="1" customWidth="1"/>
    <col min="13083" max="13083" width="9.140625" style="1"/>
    <col min="13084" max="13084" width="14.28515625" style="1" customWidth="1"/>
    <col min="13085" max="13085" width="15.85546875" style="1" customWidth="1"/>
    <col min="13086" max="13086" width="12.28515625" style="1" customWidth="1"/>
    <col min="13087" max="13087" width="13.5703125" style="1" customWidth="1"/>
    <col min="13088" max="13312" width="9.140625" style="1"/>
    <col min="13313" max="13313" width="18.28515625" style="1" customWidth="1"/>
    <col min="13314" max="13314" width="14.140625" style="1" bestFit="1" customWidth="1"/>
    <col min="13315" max="13315" width="13" style="1" customWidth="1"/>
    <col min="13316" max="13316" width="12" style="1" bestFit="1" customWidth="1"/>
    <col min="13317" max="13317" width="12.7109375" style="1" bestFit="1" customWidth="1"/>
    <col min="13318" max="13318" width="11.42578125" style="1" bestFit="1" customWidth="1"/>
    <col min="13319" max="13319" width="11.7109375" style="1" bestFit="1" customWidth="1"/>
    <col min="13320" max="13320" width="12" style="1" customWidth="1"/>
    <col min="13321" max="13321" width="15.42578125" style="1" bestFit="1" customWidth="1"/>
    <col min="13322" max="13322" width="12" style="1" customWidth="1"/>
    <col min="13323" max="13323" width="12.7109375" style="1" bestFit="1" customWidth="1"/>
    <col min="13324" max="13324" width="13.85546875" style="1" customWidth="1"/>
    <col min="13325" max="13325" width="12.7109375" style="1" bestFit="1" customWidth="1"/>
    <col min="13326" max="13326" width="11.42578125" style="1" bestFit="1" customWidth="1"/>
    <col min="13327" max="13327" width="12.5703125" style="1" customWidth="1"/>
    <col min="13328" max="13328" width="11.42578125" style="1" bestFit="1" customWidth="1"/>
    <col min="13329" max="13329" width="12.7109375" style="1" bestFit="1" customWidth="1"/>
    <col min="13330" max="13330" width="11.42578125" style="1" bestFit="1" customWidth="1"/>
    <col min="13331" max="13331" width="13.7109375" style="1" customWidth="1"/>
    <col min="13332" max="13332" width="10.5703125" style="1" customWidth="1"/>
    <col min="13333" max="13333" width="12.140625" style="1" customWidth="1"/>
    <col min="13334" max="13334" width="13.85546875" style="1" bestFit="1" customWidth="1"/>
    <col min="13335" max="13335" width="11.140625" style="1" bestFit="1" customWidth="1"/>
    <col min="13336" max="13338" width="12.85546875" style="1" customWidth="1"/>
    <col min="13339" max="13339" width="9.140625" style="1"/>
    <col min="13340" max="13340" width="14.28515625" style="1" customWidth="1"/>
    <col min="13341" max="13341" width="15.85546875" style="1" customWidth="1"/>
    <col min="13342" max="13342" width="12.28515625" style="1" customWidth="1"/>
    <col min="13343" max="13343" width="13.5703125" style="1" customWidth="1"/>
    <col min="13344" max="13568" width="9.140625" style="1"/>
    <col min="13569" max="13569" width="18.28515625" style="1" customWidth="1"/>
    <col min="13570" max="13570" width="14.140625" style="1" bestFit="1" customWidth="1"/>
    <col min="13571" max="13571" width="13" style="1" customWidth="1"/>
    <col min="13572" max="13572" width="12" style="1" bestFit="1" customWidth="1"/>
    <col min="13573" max="13573" width="12.7109375" style="1" bestFit="1" customWidth="1"/>
    <col min="13574" max="13574" width="11.42578125" style="1" bestFit="1" customWidth="1"/>
    <col min="13575" max="13575" width="11.7109375" style="1" bestFit="1" customWidth="1"/>
    <col min="13576" max="13576" width="12" style="1" customWidth="1"/>
    <col min="13577" max="13577" width="15.42578125" style="1" bestFit="1" customWidth="1"/>
    <col min="13578" max="13578" width="12" style="1" customWidth="1"/>
    <col min="13579" max="13579" width="12.7109375" style="1" bestFit="1" customWidth="1"/>
    <col min="13580" max="13580" width="13.85546875" style="1" customWidth="1"/>
    <col min="13581" max="13581" width="12.7109375" style="1" bestFit="1" customWidth="1"/>
    <col min="13582" max="13582" width="11.42578125" style="1" bestFit="1" customWidth="1"/>
    <col min="13583" max="13583" width="12.5703125" style="1" customWidth="1"/>
    <col min="13584" max="13584" width="11.42578125" style="1" bestFit="1" customWidth="1"/>
    <col min="13585" max="13585" width="12.7109375" style="1" bestFit="1" customWidth="1"/>
    <col min="13586" max="13586" width="11.42578125" style="1" bestFit="1" customWidth="1"/>
    <col min="13587" max="13587" width="13.7109375" style="1" customWidth="1"/>
    <col min="13588" max="13588" width="10.5703125" style="1" customWidth="1"/>
    <col min="13589" max="13589" width="12.140625" style="1" customWidth="1"/>
    <col min="13590" max="13590" width="13.85546875" style="1" bestFit="1" customWidth="1"/>
    <col min="13591" max="13591" width="11.140625" style="1" bestFit="1" customWidth="1"/>
    <col min="13592" max="13594" width="12.85546875" style="1" customWidth="1"/>
    <col min="13595" max="13595" width="9.140625" style="1"/>
    <col min="13596" max="13596" width="14.28515625" style="1" customWidth="1"/>
    <col min="13597" max="13597" width="15.85546875" style="1" customWidth="1"/>
    <col min="13598" max="13598" width="12.28515625" style="1" customWidth="1"/>
    <col min="13599" max="13599" width="13.5703125" style="1" customWidth="1"/>
    <col min="13600" max="13824" width="9.140625" style="1"/>
    <col min="13825" max="13825" width="18.28515625" style="1" customWidth="1"/>
    <col min="13826" max="13826" width="14.140625" style="1" bestFit="1" customWidth="1"/>
    <col min="13827" max="13827" width="13" style="1" customWidth="1"/>
    <col min="13828" max="13828" width="12" style="1" bestFit="1" customWidth="1"/>
    <col min="13829" max="13829" width="12.7109375" style="1" bestFit="1" customWidth="1"/>
    <col min="13830" max="13830" width="11.42578125" style="1" bestFit="1" customWidth="1"/>
    <col min="13831" max="13831" width="11.7109375" style="1" bestFit="1" customWidth="1"/>
    <col min="13832" max="13832" width="12" style="1" customWidth="1"/>
    <col min="13833" max="13833" width="15.42578125" style="1" bestFit="1" customWidth="1"/>
    <col min="13834" max="13834" width="12" style="1" customWidth="1"/>
    <col min="13835" max="13835" width="12.7109375" style="1" bestFit="1" customWidth="1"/>
    <col min="13836" max="13836" width="13.85546875" style="1" customWidth="1"/>
    <col min="13837" max="13837" width="12.7109375" style="1" bestFit="1" customWidth="1"/>
    <col min="13838" max="13838" width="11.42578125" style="1" bestFit="1" customWidth="1"/>
    <col min="13839" max="13839" width="12.5703125" style="1" customWidth="1"/>
    <col min="13840" max="13840" width="11.42578125" style="1" bestFit="1" customWidth="1"/>
    <col min="13841" max="13841" width="12.7109375" style="1" bestFit="1" customWidth="1"/>
    <col min="13842" max="13842" width="11.42578125" style="1" bestFit="1" customWidth="1"/>
    <col min="13843" max="13843" width="13.7109375" style="1" customWidth="1"/>
    <col min="13844" max="13844" width="10.5703125" style="1" customWidth="1"/>
    <col min="13845" max="13845" width="12.140625" style="1" customWidth="1"/>
    <col min="13846" max="13846" width="13.85546875" style="1" bestFit="1" customWidth="1"/>
    <col min="13847" max="13847" width="11.140625" style="1" bestFit="1" customWidth="1"/>
    <col min="13848" max="13850" width="12.85546875" style="1" customWidth="1"/>
    <col min="13851" max="13851" width="9.140625" style="1"/>
    <col min="13852" max="13852" width="14.28515625" style="1" customWidth="1"/>
    <col min="13853" max="13853" width="15.85546875" style="1" customWidth="1"/>
    <col min="13854" max="13854" width="12.28515625" style="1" customWidth="1"/>
    <col min="13855" max="13855" width="13.5703125" style="1" customWidth="1"/>
    <col min="13856" max="14080" width="9.140625" style="1"/>
    <col min="14081" max="14081" width="18.28515625" style="1" customWidth="1"/>
    <col min="14082" max="14082" width="14.140625" style="1" bestFit="1" customWidth="1"/>
    <col min="14083" max="14083" width="13" style="1" customWidth="1"/>
    <col min="14084" max="14084" width="12" style="1" bestFit="1" customWidth="1"/>
    <col min="14085" max="14085" width="12.7109375" style="1" bestFit="1" customWidth="1"/>
    <col min="14086" max="14086" width="11.42578125" style="1" bestFit="1" customWidth="1"/>
    <col min="14087" max="14087" width="11.7109375" style="1" bestFit="1" customWidth="1"/>
    <col min="14088" max="14088" width="12" style="1" customWidth="1"/>
    <col min="14089" max="14089" width="15.42578125" style="1" bestFit="1" customWidth="1"/>
    <col min="14090" max="14090" width="12" style="1" customWidth="1"/>
    <col min="14091" max="14091" width="12.7109375" style="1" bestFit="1" customWidth="1"/>
    <col min="14092" max="14092" width="13.85546875" style="1" customWidth="1"/>
    <col min="14093" max="14093" width="12.7109375" style="1" bestFit="1" customWidth="1"/>
    <col min="14094" max="14094" width="11.42578125" style="1" bestFit="1" customWidth="1"/>
    <col min="14095" max="14095" width="12.5703125" style="1" customWidth="1"/>
    <col min="14096" max="14096" width="11.42578125" style="1" bestFit="1" customWidth="1"/>
    <col min="14097" max="14097" width="12.7109375" style="1" bestFit="1" customWidth="1"/>
    <col min="14098" max="14098" width="11.42578125" style="1" bestFit="1" customWidth="1"/>
    <col min="14099" max="14099" width="13.7109375" style="1" customWidth="1"/>
    <col min="14100" max="14100" width="10.5703125" style="1" customWidth="1"/>
    <col min="14101" max="14101" width="12.140625" style="1" customWidth="1"/>
    <col min="14102" max="14102" width="13.85546875" style="1" bestFit="1" customWidth="1"/>
    <col min="14103" max="14103" width="11.140625" style="1" bestFit="1" customWidth="1"/>
    <col min="14104" max="14106" width="12.85546875" style="1" customWidth="1"/>
    <col min="14107" max="14107" width="9.140625" style="1"/>
    <col min="14108" max="14108" width="14.28515625" style="1" customWidth="1"/>
    <col min="14109" max="14109" width="15.85546875" style="1" customWidth="1"/>
    <col min="14110" max="14110" width="12.28515625" style="1" customWidth="1"/>
    <col min="14111" max="14111" width="13.5703125" style="1" customWidth="1"/>
    <col min="14112" max="14336" width="9.140625" style="1"/>
    <col min="14337" max="14337" width="18.28515625" style="1" customWidth="1"/>
    <col min="14338" max="14338" width="14.140625" style="1" bestFit="1" customWidth="1"/>
    <col min="14339" max="14339" width="13" style="1" customWidth="1"/>
    <col min="14340" max="14340" width="12" style="1" bestFit="1" customWidth="1"/>
    <col min="14341" max="14341" width="12.7109375" style="1" bestFit="1" customWidth="1"/>
    <col min="14342" max="14342" width="11.42578125" style="1" bestFit="1" customWidth="1"/>
    <col min="14343" max="14343" width="11.7109375" style="1" bestFit="1" customWidth="1"/>
    <col min="14344" max="14344" width="12" style="1" customWidth="1"/>
    <col min="14345" max="14345" width="15.42578125" style="1" bestFit="1" customWidth="1"/>
    <col min="14346" max="14346" width="12" style="1" customWidth="1"/>
    <col min="14347" max="14347" width="12.7109375" style="1" bestFit="1" customWidth="1"/>
    <col min="14348" max="14348" width="13.85546875" style="1" customWidth="1"/>
    <col min="14349" max="14349" width="12.7109375" style="1" bestFit="1" customWidth="1"/>
    <col min="14350" max="14350" width="11.42578125" style="1" bestFit="1" customWidth="1"/>
    <col min="14351" max="14351" width="12.5703125" style="1" customWidth="1"/>
    <col min="14352" max="14352" width="11.42578125" style="1" bestFit="1" customWidth="1"/>
    <col min="14353" max="14353" width="12.7109375" style="1" bestFit="1" customWidth="1"/>
    <col min="14354" max="14354" width="11.42578125" style="1" bestFit="1" customWidth="1"/>
    <col min="14355" max="14355" width="13.7109375" style="1" customWidth="1"/>
    <col min="14356" max="14356" width="10.5703125" style="1" customWidth="1"/>
    <col min="14357" max="14357" width="12.140625" style="1" customWidth="1"/>
    <col min="14358" max="14358" width="13.85546875" style="1" bestFit="1" customWidth="1"/>
    <col min="14359" max="14359" width="11.140625" style="1" bestFit="1" customWidth="1"/>
    <col min="14360" max="14362" width="12.85546875" style="1" customWidth="1"/>
    <col min="14363" max="14363" width="9.140625" style="1"/>
    <col min="14364" max="14364" width="14.28515625" style="1" customWidth="1"/>
    <col min="14365" max="14365" width="15.85546875" style="1" customWidth="1"/>
    <col min="14366" max="14366" width="12.28515625" style="1" customWidth="1"/>
    <col min="14367" max="14367" width="13.5703125" style="1" customWidth="1"/>
    <col min="14368" max="14592" width="9.140625" style="1"/>
    <col min="14593" max="14593" width="18.28515625" style="1" customWidth="1"/>
    <col min="14594" max="14594" width="14.140625" style="1" bestFit="1" customWidth="1"/>
    <col min="14595" max="14595" width="13" style="1" customWidth="1"/>
    <col min="14596" max="14596" width="12" style="1" bestFit="1" customWidth="1"/>
    <col min="14597" max="14597" width="12.7109375" style="1" bestFit="1" customWidth="1"/>
    <col min="14598" max="14598" width="11.42578125" style="1" bestFit="1" customWidth="1"/>
    <col min="14599" max="14599" width="11.7109375" style="1" bestFit="1" customWidth="1"/>
    <col min="14600" max="14600" width="12" style="1" customWidth="1"/>
    <col min="14601" max="14601" width="15.42578125" style="1" bestFit="1" customWidth="1"/>
    <col min="14602" max="14602" width="12" style="1" customWidth="1"/>
    <col min="14603" max="14603" width="12.7109375" style="1" bestFit="1" customWidth="1"/>
    <col min="14604" max="14604" width="13.85546875" style="1" customWidth="1"/>
    <col min="14605" max="14605" width="12.7109375" style="1" bestFit="1" customWidth="1"/>
    <col min="14606" max="14606" width="11.42578125" style="1" bestFit="1" customWidth="1"/>
    <col min="14607" max="14607" width="12.5703125" style="1" customWidth="1"/>
    <col min="14608" max="14608" width="11.42578125" style="1" bestFit="1" customWidth="1"/>
    <col min="14609" max="14609" width="12.7109375" style="1" bestFit="1" customWidth="1"/>
    <col min="14610" max="14610" width="11.42578125" style="1" bestFit="1" customWidth="1"/>
    <col min="14611" max="14611" width="13.7109375" style="1" customWidth="1"/>
    <col min="14612" max="14612" width="10.5703125" style="1" customWidth="1"/>
    <col min="14613" max="14613" width="12.140625" style="1" customWidth="1"/>
    <col min="14614" max="14614" width="13.85546875" style="1" bestFit="1" customWidth="1"/>
    <col min="14615" max="14615" width="11.140625" style="1" bestFit="1" customWidth="1"/>
    <col min="14616" max="14618" width="12.85546875" style="1" customWidth="1"/>
    <col min="14619" max="14619" width="9.140625" style="1"/>
    <col min="14620" max="14620" width="14.28515625" style="1" customWidth="1"/>
    <col min="14621" max="14621" width="15.85546875" style="1" customWidth="1"/>
    <col min="14622" max="14622" width="12.28515625" style="1" customWidth="1"/>
    <col min="14623" max="14623" width="13.5703125" style="1" customWidth="1"/>
    <col min="14624" max="14848" width="9.140625" style="1"/>
    <col min="14849" max="14849" width="18.28515625" style="1" customWidth="1"/>
    <col min="14850" max="14850" width="14.140625" style="1" bestFit="1" customWidth="1"/>
    <col min="14851" max="14851" width="13" style="1" customWidth="1"/>
    <col min="14852" max="14852" width="12" style="1" bestFit="1" customWidth="1"/>
    <col min="14853" max="14853" width="12.7109375" style="1" bestFit="1" customWidth="1"/>
    <col min="14854" max="14854" width="11.42578125" style="1" bestFit="1" customWidth="1"/>
    <col min="14855" max="14855" width="11.7109375" style="1" bestFit="1" customWidth="1"/>
    <col min="14856" max="14856" width="12" style="1" customWidth="1"/>
    <col min="14857" max="14857" width="15.42578125" style="1" bestFit="1" customWidth="1"/>
    <col min="14858" max="14858" width="12" style="1" customWidth="1"/>
    <col min="14859" max="14859" width="12.7109375" style="1" bestFit="1" customWidth="1"/>
    <col min="14860" max="14860" width="13.85546875" style="1" customWidth="1"/>
    <col min="14861" max="14861" width="12.7109375" style="1" bestFit="1" customWidth="1"/>
    <col min="14862" max="14862" width="11.42578125" style="1" bestFit="1" customWidth="1"/>
    <col min="14863" max="14863" width="12.5703125" style="1" customWidth="1"/>
    <col min="14864" max="14864" width="11.42578125" style="1" bestFit="1" customWidth="1"/>
    <col min="14865" max="14865" width="12.7109375" style="1" bestFit="1" customWidth="1"/>
    <col min="14866" max="14866" width="11.42578125" style="1" bestFit="1" customWidth="1"/>
    <col min="14867" max="14867" width="13.7109375" style="1" customWidth="1"/>
    <col min="14868" max="14868" width="10.5703125" style="1" customWidth="1"/>
    <col min="14869" max="14869" width="12.140625" style="1" customWidth="1"/>
    <col min="14870" max="14870" width="13.85546875" style="1" bestFit="1" customWidth="1"/>
    <col min="14871" max="14871" width="11.140625" style="1" bestFit="1" customWidth="1"/>
    <col min="14872" max="14874" width="12.85546875" style="1" customWidth="1"/>
    <col min="14875" max="14875" width="9.140625" style="1"/>
    <col min="14876" max="14876" width="14.28515625" style="1" customWidth="1"/>
    <col min="14877" max="14877" width="15.85546875" style="1" customWidth="1"/>
    <col min="14878" max="14878" width="12.28515625" style="1" customWidth="1"/>
    <col min="14879" max="14879" width="13.5703125" style="1" customWidth="1"/>
    <col min="14880" max="15104" width="9.140625" style="1"/>
    <col min="15105" max="15105" width="18.28515625" style="1" customWidth="1"/>
    <col min="15106" max="15106" width="14.140625" style="1" bestFit="1" customWidth="1"/>
    <col min="15107" max="15107" width="13" style="1" customWidth="1"/>
    <col min="15108" max="15108" width="12" style="1" bestFit="1" customWidth="1"/>
    <col min="15109" max="15109" width="12.7109375" style="1" bestFit="1" customWidth="1"/>
    <col min="15110" max="15110" width="11.42578125" style="1" bestFit="1" customWidth="1"/>
    <col min="15111" max="15111" width="11.7109375" style="1" bestFit="1" customWidth="1"/>
    <col min="15112" max="15112" width="12" style="1" customWidth="1"/>
    <col min="15113" max="15113" width="15.42578125" style="1" bestFit="1" customWidth="1"/>
    <col min="15114" max="15114" width="12" style="1" customWidth="1"/>
    <col min="15115" max="15115" width="12.7109375" style="1" bestFit="1" customWidth="1"/>
    <col min="15116" max="15116" width="13.85546875" style="1" customWidth="1"/>
    <col min="15117" max="15117" width="12.7109375" style="1" bestFit="1" customWidth="1"/>
    <col min="15118" max="15118" width="11.42578125" style="1" bestFit="1" customWidth="1"/>
    <col min="15119" max="15119" width="12.5703125" style="1" customWidth="1"/>
    <col min="15120" max="15120" width="11.42578125" style="1" bestFit="1" customWidth="1"/>
    <col min="15121" max="15121" width="12.7109375" style="1" bestFit="1" customWidth="1"/>
    <col min="15122" max="15122" width="11.42578125" style="1" bestFit="1" customWidth="1"/>
    <col min="15123" max="15123" width="13.7109375" style="1" customWidth="1"/>
    <col min="15124" max="15124" width="10.5703125" style="1" customWidth="1"/>
    <col min="15125" max="15125" width="12.140625" style="1" customWidth="1"/>
    <col min="15126" max="15126" width="13.85546875" style="1" bestFit="1" customWidth="1"/>
    <col min="15127" max="15127" width="11.140625" style="1" bestFit="1" customWidth="1"/>
    <col min="15128" max="15130" width="12.85546875" style="1" customWidth="1"/>
    <col min="15131" max="15131" width="9.140625" style="1"/>
    <col min="15132" max="15132" width="14.28515625" style="1" customWidth="1"/>
    <col min="15133" max="15133" width="15.85546875" style="1" customWidth="1"/>
    <col min="15134" max="15134" width="12.28515625" style="1" customWidth="1"/>
    <col min="15135" max="15135" width="13.5703125" style="1" customWidth="1"/>
    <col min="15136" max="15360" width="9.140625" style="1"/>
    <col min="15361" max="15361" width="18.28515625" style="1" customWidth="1"/>
    <col min="15362" max="15362" width="14.140625" style="1" bestFit="1" customWidth="1"/>
    <col min="15363" max="15363" width="13" style="1" customWidth="1"/>
    <col min="15364" max="15364" width="12" style="1" bestFit="1" customWidth="1"/>
    <col min="15365" max="15365" width="12.7109375" style="1" bestFit="1" customWidth="1"/>
    <col min="15366" max="15366" width="11.42578125" style="1" bestFit="1" customWidth="1"/>
    <col min="15367" max="15367" width="11.7109375" style="1" bestFit="1" customWidth="1"/>
    <col min="15368" max="15368" width="12" style="1" customWidth="1"/>
    <col min="15369" max="15369" width="15.42578125" style="1" bestFit="1" customWidth="1"/>
    <col min="15370" max="15370" width="12" style="1" customWidth="1"/>
    <col min="15371" max="15371" width="12.7109375" style="1" bestFit="1" customWidth="1"/>
    <col min="15372" max="15372" width="13.85546875" style="1" customWidth="1"/>
    <col min="15373" max="15373" width="12.7109375" style="1" bestFit="1" customWidth="1"/>
    <col min="15374" max="15374" width="11.42578125" style="1" bestFit="1" customWidth="1"/>
    <col min="15375" max="15375" width="12.5703125" style="1" customWidth="1"/>
    <col min="15376" max="15376" width="11.42578125" style="1" bestFit="1" customWidth="1"/>
    <col min="15377" max="15377" width="12.7109375" style="1" bestFit="1" customWidth="1"/>
    <col min="15378" max="15378" width="11.42578125" style="1" bestFit="1" customWidth="1"/>
    <col min="15379" max="15379" width="13.7109375" style="1" customWidth="1"/>
    <col min="15380" max="15380" width="10.5703125" style="1" customWidth="1"/>
    <col min="15381" max="15381" width="12.140625" style="1" customWidth="1"/>
    <col min="15382" max="15382" width="13.85546875" style="1" bestFit="1" customWidth="1"/>
    <col min="15383" max="15383" width="11.140625" style="1" bestFit="1" customWidth="1"/>
    <col min="15384" max="15386" width="12.85546875" style="1" customWidth="1"/>
    <col min="15387" max="15387" width="9.140625" style="1"/>
    <col min="15388" max="15388" width="14.28515625" style="1" customWidth="1"/>
    <col min="15389" max="15389" width="15.85546875" style="1" customWidth="1"/>
    <col min="15390" max="15390" width="12.28515625" style="1" customWidth="1"/>
    <col min="15391" max="15391" width="13.5703125" style="1" customWidth="1"/>
    <col min="15392" max="15616" width="9.140625" style="1"/>
    <col min="15617" max="15617" width="18.28515625" style="1" customWidth="1"/>
    <col min="15618" max="15618" width="14.140625" style="1" bestFit="1" customWidth="1"/>
    <col min="15619" max="15619" width="13" style="1" customWidth="1"/>
    <col min="15620" max="15620" width="12" style="1" bestFit="1" customWidth="1"/>
    <col min="15621" max="15621" width="12.7109375" style="1" bestFit="1" customWidth="1"/>
    <col min="15622" max="15622" width="11.42578125" style="1" bestFit="1" customWidth="1"/>
    <col min="15623" max="15623" width="11.7109375" style="1" bestFit="1" customWidth="1"/>
    <col min="15624" max="15624" width="12" style="1" customWidth="1"/>
    <col min="15625" max="15625" width="15.42578125" style="1" bestFit="1" customWidth="1"/>
    <col min="15626" max="15626" width="12" style="1" customWidth="1"/>
    <col min="15627" max="15627" width="12.7109375" style="1" bestFit="1" customWidth="1"/>
    <col min="15628" max="15628" width="13.85546875" style="1" customWidth="1"/>
    <col min="15629" max="15629" width="12.7109375" style="1" bestFit="1" customWidth="1"/>
    <col min="15630" max="15630" width="11.42578125" style="1" bestFit="1" customWidth="1"/>
    <col min="15631" max="15631" width="12.5703125" style="1" customWidth="1"/>
    <col min="15632" max="15632" width="11.42578125" style="1" bestFit="1" customWidth="1"/>
    <col min="15633" max="15633" width="12.7109375" style="1" bestFit="1" customWidth="1"/>
    <col min="15634" max="15634" width="11.42578125" style="1" bestFit="1" customWidth="1"/>
    <col min="15635" max="15635" width="13.7109375" style="1" customWidth="1"/>
    <col min="15636" max="15636" width="10.5703125" style="1" customWidth="1"/>
    <col min="15637" max="15637" width="12.140625" style="1" customWidth="1"/>
    <col min="15638" max="15638" width="13.85546875" style="1" bestFit="1" customWidth="1"/>
    <col min="15639" max="15639" width="11.140625" style="1" bestFit="1" customWidth="1"/>
    <col min="15640" max="15642" width="12.85546875" style="1" customWidth="1"/>
    <col min="15643" max="15643" width="9.140625" style="1"/>
    <col min="15644" max="15644" width="14.28515625" style="1" customWidth="1"/>
    <col min="15645" max="15645" width="15.85546875" style="1" customWidth="1"/>
    <col min="15646" max="15646" width="12.28515625" style="1" customWidth="1"/>
    <col min="15647" max="15647" width="13.5703125" style="1" customWidth="1"/>
    <col min="15648" max="15872" width="9.140625" style="1"/>
    <col min="15873" max="15873" width="18.28515625" style="1" customWidth="1"/>
    <col min="15874" max="15874" width="14.140625" style="1" bestFit="1" customWidth="1"/>
    <col min="15875" max="15875" width="13" style="1" customWidth="1"/>
    <col min="15876" max="15876" width="12" style="1" bestFit="1" customWidth="1"/>
    <col min="15877" max="15877" width="12.7109375" style="1" bestFit="1" customWidth="1"/>
    <col min="15878" max="15878" width="11.42578125" style="1" bestFit="1" customWidth="1"/>
    <col min="15879" max="15879" width="11.7109375" style="1" bestFit="1" customWidth="1"/>
    <col min="15880" max="15880" width="12" style="1" customWidth="1"/>
    <col min="15881" max="15881" width="15.42578125" style="1" bestFit="1" customWidth="1"/>
    <col min="15882" max="15882" width="12" style="1" customWidth="1"/>
    <col min="15883" max="15883" width="12.7109375" style="1" bestFit="1" customWidth="1"/>
    <col min="15884" max="15884" width="13.85546875" style="1" customWidth="1"/>
    <col min="15885" max="15885" width="12.7109375" style="1" bestFit="1" customWidth="1"/>
    <col min="15886" max="15886" width="11.42578125" style="1" bestFit="1" customWidth="1"/>
    <col min="15887" max="15887" width="12.5703125" style="1" customWidth="1"/>
    <col min="15888" max="15888" width="11.42578125" style="1" bestFit="1" customWidth="1"/>
    <col min="15889" max="15889" width="12.7109375" style="1" bestFit="1" customWidth="1"/>
    <col min="15890" max="15890" width="11.42578125" style="1" bestFit="1" customWidth="1"/>
    <col min="15891" max="15891" width="13.7109375" style="1" customWidth="1"/>
    <col min="15892" max="15892" width="10.5703125" style="1" customWidth="1"/>
    <col min="15893" max="15893" width="12.140625" style="1" customWidth="1"/>
    <col min="15894" max="15894" width="13.85546875" style="1" bestFit="1" customWidth="1"/>
    <col min="15895" max="15895" width="11.140625" style="1" bestFit="1" customWidth="1"/>
    <col min="15896" max="15898" width="12.85546875" style="1" customWidth="1"/>
    <col min="15899" max="15899" width="9.140625" style="1"/>
    <col min="15900" max="15900" width="14.28515625" style="1" customWidth="1"/>
    <col min="15901" max="15901" width="15.85546875" style="1" customWidth="1"/>
    <col min="15902" max="15902" width="12.28515625" style="1" customWidth="1"/>
    <col min="15903" max="15903" width="13.5703125" style="1" customWidth="1"/>
    <col min="15904" max="16128" width="9.140625" style="1"/>
    <col min="16129" max="16129" width="18.28515625" style="1" customWidth="1"/>
    <col min="16130" max="16130" width="14.140625" style="1" bestFit="1" customWidth="1"/>
    <col min="16131" max="16131" width="13" style="1" customWidth="1"/>
    <col min="16132" max="16132" width="12" style="1" bestFit="1" customWidth="1"/>
    <col min="16133" max="16133" width="12.7109375" style="1" bestFit="1" customWidth="1"/>
    <col min="16134" max="16134" width="11.42578125" style="1" bestFit="1" customWidth="1"/>
    <col min="16135" max="16135" width="11.7109375" style="1" bestFit="1" customWidth="1"/>
    <col min="16136" max="16136" width="12" style="1" customWidth="1"/>
    <col min="16137" max="16137" width="15.42578125" style="1" bestFit="1" customWidth="1"/>
    <col min="16138" max="16138" width="12" style="1" customWidth="1"/>
    <col min="16139" max="16139" width="12.7109375" style="1" bestFit="1" customWidth="1"/>
    <col min="16140" max="16140" width="13.85546875" style="1" customWidth="1"/>
    <col min="16141" max="16141" width="12.7109375" style="1" bestFit="1" customWidth="1"/>
    <col min="16142" max="16142" width="11.42578125" style="1" bestFit="1" customWidth="1"/>
    <col min="16143" max="16143" width="12.5703125" style="1" customWidth="1"/>
    <col min="16144" max="16144" width="11.42578125" style="1" bestFit="1" customWidth="1"/>
    <col min="16145" max="16145" width="12.7109375" style="1" bestFit="1" customWidth="1"/>
    <col min="16146" max="16146" width="11.42578125" style="1" bestFit="1" customWidth="1"/>
    <col min="16147" max="16147" width="13.7109375" style="1" customWidth="1"/>
    <col min="16148" max="16148" width="10.5703125" style="1" customWidth="1"/>
    <col min="16149" max="16149" width="12.140625" style="1" customWidth="1"/>
    <col min="16150" max="16150" width="13.85546875" style="1" bestFit="1" customWidth="1"/>
    <col min="16151" max="16151" width="11.140625" style="1" bestFit="1" customWidth="1"/>
    <col min="16152" max="16154" width="12.85546875" style="1" customWidth="1"/>
    <col min="16155" max="16155" width="9.140625" style="1"/>
    <col min="16156" max="16156" width="14.28515625" style="1" customWidth="1"/>
    <col min="16157" max="16157" width="15.85546875" style="1" customWidth="1"/>
    <col min="16158" max="16158" width="12.28515625" style="1" customWidth="1"/>
    <col min="16159" max="16159" width="13.5703125" style="1" customWidth="1"/>
    <col min="16160" max="16384" width="9.140625" style="1"/>
  </cols>
  <sheetData>
    <row r="1" spans="1:31" ht="31.5" customHeight="1" thickBot="1" x14ac:dyDescent="0.25">
      <c r="A1" s="87" t="s">
        <v>66</v>
      </c>
    </row>
    <row r="2" spans="1:31" s="4" customFormat="1" ht="46.5" customHeight="1" thickBot="1" x14ac:dyDescent="0.3">
      <c r="A2" s="2" t="s">
        <v>0</v>
      </c>
      <c r="B2" s="306" t="s">
        <v>1</v>
      </c>
      <c r="C2" s="306"/>
      <c r="D2" s="306" t="s">
        <v>2</v>
      </c>
      <c r="E2" s="306"/>
      <c r="F2" s="306" t="s">
        <v>3</v>
      </c>
      <c r="G2" s="306"/>
      <c r="H2" s="306" t="s">
        <v>4</v>
      </c>
      <c r="I2" s="306"/>
      <c r="J2" s="306" t="s">
        <v>5</v>
      </c>
      <c r="K2" s="306"/>
      <c r="L2" s="306" t="s">
        <v>6</v>
      </c>
      <c r="M2" s="306"/>
      <c r="N2" s="306" t="s">
        <v>7</v>
      </c>
      <c r="O2" s="306"/>
      <c r="P2" s="306" t="s">
        <v>8</v>
      </c>
      <c r="Q2" s="306"/>
      <c r="R2" s="305" t="s">
        <v>9</v>
      </c>
      <c r="S2" s="306"/>
      <c r="T2" s="306" t="s">
        <v>10</v>
      </c>
      <c r="U2" s="306"/>
      <c r="V2" s="310" t="s">
        <v>11</v>
      </c>
      <c r="W2" s="311"/>
      <c r="X2" s="3" t="s">
        <v>12</v>
      </c>
      <c r="Y2" s="305" t="s">
        <v>13</v>
      </c>
      <c r="Z2" s="306"/>
      <c r="AB2" s="3" t="s">
        <v>14</v>
      </c>
      <c r="AC2" s="3" t="s">
        <v>15</v>
      </c>
      <c r="AD2" s="3"/>
      <c r="AE2" s="3"/>
    </row>
    <row r="3" spans="1:31" x14ac:dyDescent="0.2">
      <c r="A3" s="5"/>
      <c r="B3" s="6" t="s">
        <v>16</v>
      </c>
      <c r="C3" s="6" t="s">
        <v>17</v>
      </c>
      <c r="D3" s="6" t="s">
        <v>16</v>
      </c>
      <c r="E3" s="6" t="str">
        <f>C3</f>
        <v>MA</v>
      </c>
      <c r="F3" s="6" t="s">
        <v>16</v>
      </c>
      <c r="G3" s="6" t="str">
        <f>E3</f>
        <v>MA</v>
      </c>
      <c r="H3" s="6" t="s">
        <v>16</v>
      </c>
      <c r="I3" s="6" t="str">
        <f>G3</f>
        <v>MA</v>
      </c>
      <c r="J3" s="6" t="s">
        <v>16</v>
      </c>
      <c r="K3" s="6" t="str">
        <f>I3</f>
        <v>MA</v>
      </c>
      <c r="L3" s="6" t="s">
        <v>16</v>
      </c>
      <c r="M3" s="6" t="str">
        <f>K3</f>
        <v>MA</v>
      </c>
      <c r="N3" s="6" t="s">
        <v>16</v>
      </c>
      <c r="O3" s="6" t="str">
        <f>M3</f>
        <v>MA</v>
      </c>
      <c r="P3" s="6" t="s">
        <v>16</v>
      </c>
      <c r="Q3" s="6" t="str">
        <f>O3</f>
        <v>MA</v>
      </c>
      <c r="R3" s="6" t="s">
        <v>16</v>
      </c>
      <c r="S3" s="6" t="str">
        <f>Q3</f>
        <v>MA</v>
      </c>
      <c r="T3" s="6" t="s">
        <v>16</v>
      </c>
      <c r="U3" s="6" t="str">
        <f>S3</f>
        <v>MA</v>
      </c>
      <c r="V3" s="94" t="s">
        <v>16</v>
      </c>
      <c r="W3" s="113" t="str">
        <f>U3</f>
        <v>MA</v>
      </c>
      <c r="Y3" s="6" t="s">
        <v>16</v>
      </c>
      <c r="Z3" s="6" t="s">
        <v>17</v>
      </c>
    </row>
    <row r="4" spans="1:31" x14ac:dyDescent="0.2">
      <c r="A4" s="5" t="s">
        <v>18</v>
      </c>
      <c r="B4" s="7">
        <v>703854.59271721216</v>
      </c>
      <c r="C4" s="7">
        <v>19980.40211394924</v>
      </c>
      <c r="D4" s="7">
        <v>568517.00001361675</v>
      </c>
      <c r="E4" s="7">
        <v>1047.36513511607</v>
      </c>
      <c r="F4" s="7">
        <v>1355478.9838270671</v>
      </c>
      <c r="G4" s="7">
        <v>185153.51669902992</v>
      </c>
      <c r="H4" s="7">
        <v>63025.654508755397</v>
      </c>
      <c r="I4" s="7">
        <v>5661.2898212759483</v>
      </c>
      <c r="J4" s="7">
        <v>518672.11824933102</v>
      </c>
      <c r="K4" s="7">
        <v>54409.198558705197</v>
      </c>
      <c r="L4" s="7">
        <v>1177993.9132124523</v>
      </c>
      <c r="M4" s="7">
        <v>129873.77957342185</v>
      </c>
      <c r="N4" s="7">
        <v>129873.77957342185</v>
      </c>
      <c r="O4" s="7">
        <v>37658.53157706307</v>
      </c>
      <c r="P4" s="7">
        <v>1306983.7868120205</v>
      </c>
      <c r="Q4" s="7">
        <v>137693.76440278158</v>
      </c>
      <c r="R4" s="7">
        <v>1529686.269108586</v>
      </c>
      <c r="S4" s="7">
        <v>139864.4381759309</v>
      </c>
      <c r="T4" s="7">
        <v>836533.22030862502</v>
      </c>
      <c r="U4" s="7">
        <v>58858.520801511899</v>
      </c>
      <c r="V4" s="96">
        <f>B4+D4+F4+H4+J4+L4+N4+P4+R4+T4</f>
        <v>8190619.3183310889</v>
      </c>
      <c r="W4" s="97">
        <f>C4+E4+G4+I4+K4+M4+O4+Q4+S4+U4</f>
        <v>770200.80685878568</v>
      </c>
      <c r="Y4" s="8">
        <f>V4-T4</f>
        <v>7354086.0980224637</v>
      </c>
      <c r="Z4" s="8">
        <f>W4-U4</f>
        <v>711342.28605727374</v>
      </c>
      <c r="AA4" s="1" t="str">
        <f>A4</f>
        <v>1996</v>
      </c>
      <c r="AB4" s="9">
        <v>0.24932286384017954</v>
      </c>
    </row>
    <row r="5" spans="1:31" x14ac:dyDescent="0.2">
      <c r="A5" s="5" t="s">
        <v>54</v>
      </c>
      <c r="B5" s="7">
        <v>711281.23493850476</v>
      </c>
      <c r="C5" s="7">
        <v>23571.959681814802</v>
      </c>
      <c r="D5" s="7">
        <v>552238.00000642217</v>
      </c>
      <c r="E5" s="7">
        <v>817.4010256105679</v>
      </c>
      <c r="F5" s="7">
        <v>1352516.6712361597</v>
      </c>
      <c r="G5" s="7">
        <v>188723.21426799285</v>
      </c>
      <c r="H5" s="7">
        <v>63531.350126280086</v>
      </c>
      <c r="I5" s="7">
        <v>5060.0707600923115</v>
      </c>
      <c r="J5" s="7">
        <v>460858.21635238599</v>
      </c>
      <c r="K5" s="7">
        <v>47797.614609566503</v>
      </c>
      <c r="L5" s="7">
        <v>1228186.0309454855</v>
      </c>
      <c r="M5" s="7">
        <v>137140.76195942564</v>
      </c>
      <c r="N5" s="7">
        <v>137140.76195942564</v>
      </c>
      <c r="O5" s="7">
        <v>37914.13398641767</v>
      </c>
      <c r="P5" s="7">
        <v>1319891.0904090554</v>
      </c>
      <c r="Q5" s="7">
        <v>142675.91404863918</v>
      </c>
      <c r="R5" s="7">
        <v>1561880.4272347151</v>
      </c>
      <c r="S5" s="7">
        <v>131870.26755642809</v>
      </c>
      <c r="T5" s="7">
        <v>852369.51028614806</v>
      </c>
      <c r="U5" s="7">
        <v>59861.256948738097</v>
      </c>
      <c r="V5" s="96">
        <f t="shared" ref="V5:V21" si="0">B5+D5+F5+H5+J5+L5+N5+P5+R5+T5</f>
        <v>8239893.2934945812</v>
      </c>
      <c r="W5" s="97">
        <f t="shared" ref="W5:W21" si="1">C5+E5+G5+I5+K5+M5+O5+Q5+S5+U5</f>
        <v>775432.5948447258</v>
      </c>
      <c r="X5" s="13">
        <f>(W5-W4)/W4*100</f>
        <v>0.67927583811261183</v>
      </c>
      <c r="Y5" s="8">
        <f t="shared" ref="Y5:Y20" si="2">V5-T5</f>
        <v>7387523.7832084335</v>
      </c>
      <c r="Z5" s="8">
        <f t="shared" ref="Z5:Z20" si="3">W5-U5</f>
        <v>715571.33789598767</v>
      </c>
      <c r="AA5" s="1" t="str">
        <f t="shared" ref="AA5:AA21" si="4">A5</f>
        <v>1997</v>
      </c>
      <c r="AB5" s="9">
        <v>0.26381136304733266</v>
      </c>
    </row>
    <row r="6" spans="1:31" x14ac:dyDescent="0.2">
      <c r="A6" s="5" t="s">
        <v>55</v>
      </c>
      <c r="B6" s="7">
        <v>791221.20943648717</v>
      </c>
      <c r="C6" s="7">
        <v>32057.741795880436</v>
      </c>
      <c r="D6" s="7">
        <v>465851.00001072208</v>
      </c>
      <c r="E6" s="7">
        <v>773.59793829332841</v>
      </c>
      <c r="F6" s="7">
        <v>1406350.7287041743</v>
      </c>
      <c r="G6" s="7">
        <v>202377.16374769539</v>
      </c>
      <c r="H6" s="7">
        <v>65002.766796051204</v>
      </c>
      <c r="I6" s="7">
        <v>4871.4705414232203</v>
      </c>
      <c r="J6" s="7">
        <v>436147.91975252901</v>
      </c>
      <c r="K6" s="7">
        <v>43901.936821929899</v>
      </c>
      <c r="L6" s="7">
        <v>1353315.948451621</v>
      </c>
      <c r="M6" s="7">
        <v>146748.7117641402</v>
      </c>
      <c r="N6" s="7">
        <v>146748.7117641402</v>
      </c>
      <c r="O6" s="7">
        <v>40230.544668499191</v>
      </c>
      <c r="P6" s="7">
        <v>1375150.3933645831</v>
      </c>
      <c r="Q6" s="7">
        <v>147249.79557750811</v>
      </c>
      <c r="R6" s="7">
        <v>1670045.763045419</v>
      </c>
      <c r="S6" s="7">
        <v>135495.23966649201</v>
      </c>
      <c r="T6" s="7">
        <v>897301.70341562596</v>
      </c>
      <c r="U6" s="7">
        <v>62813.428287650997</v>
      </c>
      <c r="V6" s="96">
        <f t="shared" si="0"/>
        <v>8607136.1447413526</v>
      </c>
      <c r="W6" s="97">
        <f t="shared" si="1"/>
        <v>816519.6308095128</v>
      </c>
      <c r="X6" s="13">
        <f t="shared" ref="X6:X21" si="5">(W6-W5)/W5*100</f>
        <v>5.2985954211809165</v>
      </c>
      <c r="Y6" s="8">
        <f t="shared" si="2"/>
        <v>7709834.4413257269</v>
      </c>
      <c r="Z6" s="8">
        <f t="shared" si="3"/>
        <v>753706.20252186176</v>
      </c>
      <c r="AA6" s="1" t="str">
        <f t="shared" si="4"/>
        <v>1998</v>
      </c>
      <c r="AB6" s="9">
        <v>0.31610050778378934</v>
      </c>
    </row>
    <row r="7" spans="1:31" x14ac:dyDescent="0.2">
      <c r="A7" s="5" t="s">
        <v>35</v>
      </c>
      <c r="B7" s="7">
        <v>881755.63136823708</v>
      </c>
      <c r="C7" s="7">
        <v>39067.358324111185</v>
      </c>
      <c r="D7" s="7">
        <v>436254.00002537301</v>
      </c>
      <c r="E7" s="7">
        <v>795.16494381945927</v>
      </c>
      <c r="F7" s="7">
        <v>1475811.7106090551</v>
      </c>
      <c r="G7" s="7">
        <v>220870.56120942193</v>
      </c>
      <c r="H7" s="7">
        <v>66129.3715227793</v>
      </c>
      <c r="I7" s="7">
        <v>4990.7906942129903</v>
      </c>
      <c r="J7" s="7">
        <v>428586.02858624799</v>
      </c>
      <c r="K7" s="7">
        <v>42788.640556717</v>
      </c>
      <c r="L7" s="7">
        <v>1502655.9725911531</v>
      </c>
      <c r="M7" s="7">
        <v>157519.60198174708</v>
      </c>
      <c r="N7" s="7">
        <v>157519.60198174708</v>
      </c>
      <c r="O7" s="7">
        <v>42684.517949432746</v>
      </c>
      <c r="P7" s="7">
        <v>1427349.6398046531</v>
      </c>
      <c r="Q7" s="7">
        <v>153339.9130562878</v>
      </c>
      <c r="R7" s="7">
        <v>1794919.4224608119</v>
      </c>
      <c r="S7" s="7">
        <v>146341.14553028421</v>
      </c>
      <c r="T7" s="7">
        <v>980440.25163253397</v>
      </c>
      <c r="U7" s="7">
        <v>72515.171679458494</v>
      </c>
      <c r="V7" s="96">
        <f t="shared" si="0"/>
        <v>9151421.6305825915</v>
      </c>
      <c r="W7" s="97">
        <f t="shared" si="1"/>
        <v>880912.86592549284</v>
      </c>
      <c r="X7" s="13">
        <f t="shared" si="5"/>
        <v>7.8863058138772955</v>
      </c>
      <c r="Y7" s="8">
        <f t="shared" si="2"/>
        <v>8170981.3789500576</v>
      </c>
      <c r="Z7" s="8">
        <f t="shared" si="3"/>
        <v>808397.69424603437</v>
      </c>
      <c r="AA7" s="1" t="str">
        <f t="shared" si="4"/>
        <v>1999</v>
      </c>
      <c r="AB7" s="9">
        <v>0.30051601458678695</v>
      </c>
    </row>
    <row r="8" spans="1:31" x14ac:dyDescent="0.2">
      <c r="A8" s="5" t="s">
        <v>56</v>
      </c>
      <c r="B8" s="7">
        <v>920416.89837367996</v>
      </c>
      <c r="C8" s="7">
        <v>40838.913651415285</v>
      </c>
      <c r="D8" s="7">
        <v>417717.00004693132</v>
      </c>
      <c r="E8" s="7">
        <v>826.4530092899754</v>
      </c>
      <c r="F8" s="7">
        <v>1523397.4161837588</v>
      </c>
      <c r="G8" s="7">
        <v>235565.10328000761</v>
      </c>
      <c r="H8" s="7">
        <v>67451.035852286106</v>
      </c>
      <c r="I8" s="7">
        <v>5475.0117589927595</v>
      </c>
      <c r="J8" s="7">
        <v>425359.66702265601</v>
      </c>
      <c r="K8" s="7">
        <v>43464.201373948701</v>
      </c>
      <c r="L8" s="7">
        <v>1604108.7647586779</v>
      </c>
      <c r="M8" s="7">
        <v>165910.990547147</v>
      </c>
      <c r="N8" s="7">
        <v>165910.990547147</v>
      </c>
      <c r="O8" s="7">
        <v>42845.615064212208</v>
      </c>
      <c r="P8" s="7">
        <v>1446131.6126426316</v>
      </c>
      <c r="Q8" s="7">
        <v>155813.4714505111</v>
      </c>
      <c r="R8" s="7">
        <v>1875478.6787749669</v>
      </c>
      <c r="S8" s="7">
        <v>150761.29057198009</v>
      </c>
      <c r="T8" s="7">
        <v>1044533.05204357</v>
      </c>
      <c r="U8" s="7">
        <v>81824.679742889202</v>
      </c>
      <c r="V8" s="96">
        <f t="shared" si="0"/>
        <v>9490505.1162463054</v>
      </c>
      <c r="W8" s="97">
        <f t="shared" si="1"/>
        <v>923325.73045039398</v>
      </c>
      <c r="X8" s="13">
        <f t="shared" si="5"/>
        <v>4.8146492309817628</v>
      </c>
      <c r="Y8" s="8">
        <f t="shared" si="2"/>
        <v>8445972.0642027352</v>
      </c>
      <c r="Z8" s="8">
        <f t="shared" si="3"/>
        <v>841501.05070750474</v>
      </c>
      <c r="AA8" s="1" t="str">
        <f t="shared" si="4"/>
        <v>2000</v>
      </c>
      <c r="AB8" s="9">
        <v>0.32688417100204015</v>
      </c>
    </row>
    <row r="9" spans="1:31" x14ac:dyDescent="0.2">
      <c r="A9" s="5" t="s">
        <v>57</v>
      </c>
      <c r="B9" s="7">
        <v>925809.098991159</v>
      </c>
      <c r="C9" s="7">
        <v>41102.801073888302</v>
      </c>
      <c r="D9" s="7">
        <v>406654.00006634288</v>
      </c>
      <c r="E9" s="7">
        <v>782.0960792610515</v>
      </c>
      <c r="F9" s="7">
        <v>1521127.5996971133</v>
      </c>
      <c r="G9" s="7">
        <v>238046.6462700438</v>
      </c>
      <c r="H9" s="7">
        <v>66016.149594838411</v>
      </c>
      <c r="I9" s="7">
        <v>5810.4608021936501</v>
      </c>
      <c r="J9" s="7">
        <v>412768.85153639101</v>
      </c>
      <c r="K9" s="7">
        <v>42477.837593803699</v>
      </c>
      <c r="L9" s="7">
        <v>1619956.0079988721</v>
      </c>
      <c r="M9" s="7">
        <v>167325.20635041769</v>
      </c>
      <c r="N9" s="7">
        <v>167325.20635041769</v>
      </c>
      <c r="O9" s="7">
        <v>41659.457363217385</v>
      </c>
      <c r="P9" s="7">
        <v>1417840.1067763723</v>
      </c>
      <c r="Q9" s="7">
        <v>147740.8450351248</v>
      </c>
      <c r="R9" s="7">
        <v>1896927.5811699021</v>
      </c>
      <c r="S9" s="7">
        <v>151577.25478385319</v>
      </c>
      <c r="T9" s="7">
        <v>1075200.4110731501</v>
      </c>
      <c r="U9" s="7">
        <v>83587.962912168194</v>
      </c>
      <c r="V9" s="96">
        <f t="shared" si="0"/>
        <v>9509625.0132545587</v>
      </c>
      <c r="W9" s="97">
        <f t="shared" si="1"/>
        <v>920110.56826397183</v>
      </c>
      <c r="X9" s="13">
        <f t="shared" si="5"/>
        <v>-0.34821537842921496</v>
      </c>
      <c r="Y9" s="8">
        <f t="shared" si="2"/>
        <v>8434424.6021814086</v>
      </c>
      <c r="Z9" s="8">
        <f t="shared" si="3"/>
        <v>836522.60535180359</v>
      </c>
      <c r="AA9" s="1" t="str">
        <f t="shared" si="4"/>
        <v>2001</v>
      </c>
      <c r="AB9" s="9">
        <v>0.34718416137144475</v>
      </c>
    </row>
    <row r="10" spans="1:31" x14ac:dyDescent="0.2">
      <c r="A10" s="5" t="s">
        <v>58</v>
      </c>
      <c r="B10" s="7">
        <v>901032.93473147426</v>
      </c>
      <c r="C10" s="7">
        <v>40818.566002659863</v>
      </c>
      <c r="D10" s="7">
        <v>416153.0000652484</v>
      </c>
      <c r="E10" s="7">
        <v>829.71595383287286</v>
      </c>
      <c r="F10" s="7">
        <v>1510292.5582421236</v>
      </c>
      <c r="G10" s="7">
        <v>229394.1159343631</v>
      </c>
      <c r="H10" s="7">
        <v>65272.914982756207</v>
      </c>
      <c r="I10" s="7">
        <v>5880.9521857795698</v>
      </c>
      <c r="J10" s="7">
        <v>407925.79555778299</v>
      </c>
      <c r="K10" s="7">
        <v>40937.458268472299</v>
      </c>
      <c r="L10" s="7">
        <v>1604065.1617048141</v>
      </c>
      <c r="M10" s="7">
        <v>167436.4436396432</v>
      </c>
      <c r="N10" s="7">
        <v>167436.4436396432</v>
      </c>
      <c r="O10" s="7">
        <v>40455.081165692485</v>
      </c>
      <c r="P10" s="7">
        <v>1396300.4962458301</v>
      </c>
      <c r="Q10" s="7">
        <v>139308.98735378112</v>
      </c>
      <c r="R10" s="7">
        <v>1917953.2242243669</v>
      </c>
      <c r="S10" s="7">
        <v>151294.44554463521</v>
      </c>
      <c r="T10" s="7">
        <v>1084534.4916920499</v>
      </c>
      <c r="U10" s="7">
        <v>85692.554399338405</v>
      </c>
      <c r="V10" s="96">
        <f t="shared" si="0"/>
        <v>9470967.0210860893</v>
      </c>
      <c r="W10" s="97">
        <f t="shared" si="1"/>
        <v>902048.32044819812</v>
      </c>
      <c r="X10" s="13">
        <f t="shared" si="5"/>
        <v>-1.963051880803069</v>
      </c>
      <c r="Y10" s="8">
        <f t="shared" si="2"/>
        <v>8386432.5293940399</v>
      </c>
      <c r="Z10" s="8">
        <f t="shared" si="3"/>
        <v>816355.76604885969</v>
      </c>
      <c r="AA10" s="1" t="str">
        <f t="shared" si="4"/>
        <v>2002</v>
      </c>
      <c r="AB10" s="9">
        <v>0.37861455683064471</v>
      </c>
    </row>
    <row r="11" spans="1:31" x14ac:dyDescent="0.2">
      <c r="A11" s="5" t="s">
        <v>36</v>
      </c>
      <c r="B11" s="7">
        <v>866424.43625794828</v>
      </c>
      <c r="C11" s="7">
        <v>39460.451169463675</v>
      </c>
      <c r="D11" s="7">
        <v>433700.00001248997</v>
      </c>
      <c r="E11" s="7">
        <v>1013.1987208907935</v>
      </c>
      <c r="F11" s="7">
        <v>1506047.5960634754</v>
      </c>
      <c r="G11" s="7">
        <v>216712.54176974576</v>
      </c>
      <c r="H11" s="7">
        <v>66548.6027030814</v>
      </c>
      <c r="I11" s="7">
        <v>5659.0732877767696</v>
      </c>
      <c r="J11" s="7">
        <v>420938.07920768199</v>
      </c>
      <c r="K11" s="7">
        <v>39849.228019781702</v>
      </c>
      <c r="L11" s="7">
        <v>1605128.133469823</v>
      </c>
      <c r="M11" s="7">
        <v>169981.63281156193</v>
      </c>
      <c r="N11" s="7">
        <v>169981.63281156193</v>
      </c>
      <c r="O11" s="7">
        <v>41595.545888225781</v>
      </c>
      <c r="P11" s="7">
        <v>1422605.0319684031</v>
      </c>
      <c r="Q11" s="7">
        <v>138898.78406649971</v>
      </c>
      <c r="R11" s="7">
        <v>1970648.1831212749</v>
      </c>
      <c r="S11" s="7">
        <v>154263.02486809448</v>
      </c>
      <c r="T11" s="7">
        <v>1090127.5671793199</v>
      </c>
      <c r="U11" s="7">
        <v>91412.560449008102</v>
      </c>
      <c r="V11" s="96">
        <f t="shared" si="0"/>
        <v>9552149.2627950609</v>
      </c>
      <c r="W11" s="97">
        <f t="shared" si="1"/>
        <v>898846.04105104879</v>
      </c>
      <c r="X11" s="13">
        <f t="shared" si="5"/>
        <v>-0.35500087130124364</v>
      </c>
      <c r="Y11" s="8">
        <f t="shared" si="2"/>
        <v>8462021.6956157405</v>
      </c>
      <c r="Z11" s="8">
        <f t="shared" si="3"/>
        <v>807433.48060204065</v>
      </c>
      <c r="AA11" s="1" t="str">
        <f t="shared" si="4"/>
        <v>2003</v>
      </c>
      <c r="AB11" s="9">
        <v>0.37656734097465067</v>
      </c>
      <c r="AC11" s="8">
        <f>[1]Input!B91*12</f>
        <v>58700</v>
      </c>
      <c r="AD11" s="8"/>
      <c r="AE11" s="8"/>
    </row>
    <row r="12" spans="1:31" x14ac:dyDescent="0.2">
      <c r="A12" s="5" t="s">
        <v>59</v>
      </c>
      <c r="B12" s="7">
        <v>810822.02109217271</v>
      </c>
      <c r="C12" s="7">
        <v>35573.47654905729</v>
      </c>
      <c r="D12" s="7">
        <v>455366.99999017053</v>
      </c>
      <c r="E12" s="7">
        <v>1430.2676099472342</v>
      </c>
      <c r="F12" s="7">
        <v>1498631.9434634789</v>
      </c>
      <c r="G12" s="7">
        <v>206497.26607045002</v>
      </c>
      <c r="H12" s="7">
        <v>64939.048896963403</v>
      </c>
      <c r="I12" s="7">
        <v>5072.9191176964105</v>
      </c>
      <c r="J12" s="7">
        <v>450923.77412166802</v>
      </c>
      <c r="K12" s="7">
        <v>40149.533727539303</v>
      </c>
      <c r="L12" s="7">
        <v>1642333.4254815909</v>
      </c>
      <c r="M12" s="7">
        <v>169458.38558577897</v>
      </c>
      <c r="N12" s="7">
        <v>169458.38558577897</v>
      </c>
      <c r="O12" s="7">
        <v>44696.978967458941</v>
      </c>
      <c r="P12" s="7">
        <v>1499357.4643774256</v>
      </c>
      <c r="Q12" s="7">
        <v>144806.48258321173</v>
      </c>
      <c r="R12" s="7">
        <v>2019317.134419786</v>
      </c>
      <c r="S12" s="7">
        <v>156050.88436263349</v>
      </c>
      <c r="T12" s="7">
        <v>1099705.21981143</v>
      </c>
      <c r="U12" s="7">
        <v>94986.182672167502</v>
      </c>
      <c r="V12" s="96">
        <f t="shared" si="0"/>
        <v>9710855.4172404651</v>
      </c>
      <c r="W12" s="97">
        <f t="shared" si="1"/>
        <v>898722.37724594097</v>
      </c>
      <c r="X12" s="13">
        <f t="shared" si="5"/>
        <v>-1.3758063056406743E-2</v>
      </c>
      <c r="Y12" s="8">
        <f t="shared" si="2"/>
        <v>8611150.1974290349</v>
      </c>
      <c r="Z12" s="8">
        <f t="shared" si="3"/>
        <v>803736.19457377342</v>
      </c>
      <c r="AA12" s="1" t="str">
        <f t="shared" si="4"/>
        <v>2004</v>
      </c>
      <c r="AB12" s="9">
        <v>0.34418684140522332</v>
      </c>
      <c r="AC12" s="8">
        <f>[1]Input!B92*12</f>
        <v>62729</v>
      </c>
      <c r="AD12" s="8"/>
      <c r="AE12" s="8"/>
    </row>
    <row r="13" spans="1:31" x14ac:dyDescent="0.2">
      <c r="A13" s="5" t="s">
        <v>60</v>
      </c>
      <c r="B13" s="7">
        <v>754767.30217862839</v>
      </c>
      <c r="C13" s="7">
        <v>32063.859935284163</v>
      </c>
      <c r="D13" s="7">
        <v>443266.66666814912</v>
      </c>
      <c r="E13" s="7">
        <v>1385.3109392442711</v>
      </c>
      <c r="F13" s="7">
        <v>1497055.4401133363</v>
      </c>
      <c r="G13" s="7">
        <v>201922.973786616</v>
      </c>
      <c r="H13" s="7">
        <v>66405.730557375704</v>
      </c>
      <c r="I13" s="7">
        <v>4803.9356743205899</v>
      </c>
      <c r="J13" s="7">
        <v>501270.28010690602</v>
      </c>
      <c r="K13" s="7">
        <v>42286.461357889602</v>
      </c>
      <c r="L13" s="7">
        <v>1726098.3963022169</v>
      </c>
      <c r="M13" s="7">
        <v>172457.34660903551</v>
      </c>
      <c r="N13" s="7">
        <v>172457.34660903551</v>
      </c>
      <c r="O13" s="7">
        <v>48636.716979542878</v>
      </c>
      <c r="P13" s="7">
        <v>1633160.496516505</v>
      </c>
      <c r="Q13" s="7">
        <v>156799.90321718948</v>
      </c>
      <c r="R13" s="7">
        <v>2074655.9897913372</v>
      </c>
      <c r="S13" s="7">
        <v>157073.25102678302</v>
      </c>
      <c r="T13" s="7">
        <v>1133282.5856074099</v>
      </c>
      <c r="U13" s="7">
        <v>92472.194542410696</v>
      </c>
      <c r="V13" s="96">
        <f t="shared" si="0"/>
        <v>10002420.234450899</v>
      </c>
      <c r="W13" s="97">
        <f t="shared" si="1"/>
        <v>909901.95406831615</v>
      </c>
      <c r="X13" s="13">
        <f t="shared" si="5"/>
        <v>1.2439410774030186</v>
      </c>
      <c r="Y13" s="8">
        <f t="shared" si="2"/>
        <v>8869137.6488434896</v>
      </c>
      <c r="Z13" s="8">
        <f t="shared" si="3"/>
        <v>817429.75952590548</v>
      </c>
      <c r="AA13" s="1" t="str">
        <f t="shared" si="4"/>
        <v>2005</v>
      </c>
      <c r="AB13" s="9">
        <v>0.33342240822089281</v>
      </c>
      <c r="AC13" s="8">
        <f>[1]Input!B93*12</f>
        <v>64429.000000000007</v>
      </c>
      <c r="AD13" s="8"/>
      <c r="AE13" s="8"/>
    </row>
    <row r="14" spans="1:31" x14ac:dyDescent="0.2">
      <c r="A14" s="5" t="s">
        <v>37</v>
      </c>
      <c r="B14" s="7">
        <v>723504.68466894934</v>
      </c>
      <c r="C14" s="7">
        <v>31450.266401316097</v>
      </c>
      <c r="D14" s="7">
        <v>495012.07310250489</v>
      </c>
      <c r="E14" s="7">
        <v>1391.7614297427776</v>
      </c>
      <c r="F14" s="7">
        <v>1509624.6145432922</v>
      </c>
      <c r="G14" s="7">
        <v>199367.01641078538</v>
      </c>
      <c r="H14" s="7">
        <v>68997.643937674497</v>
      </c>
      <c r="I14" s="7">
        <v>4650.1858135060202</v>
      </c>
      <c r="J14" s="7">
        <v>549938.33357942605</v>
      </c>
      <c r="K14" s="7">
        <v>44800.173062307898</v>
      </c>
      <c r="L14" s="7">
        <v>1836571.6430889529</v>
      </c>
      <c r="M14" s="7">
        <v>186743.44676499598</v>
      </c>
      <c r="N14" s="7">
        <v>186743.44676499598</v>
      </c>
      <c r="O14" s="7">
        <v>51044.217658810368</v>
      </c>
      <c r="P14" s="7">
        <v>1772783.0152482751</v>
      </c>
      <c r="Q14" s="7">
        <v>170742.35605269257</v>
      </c>
      <c r="R14" s="7">
        <v>2131739.6389525542</v>
      </c>
      <c r="S14" s="7">
        <v>159891.87691554677</v>
      </c>
      <c r="T14" s="7">
        <v>1190086.29442208</v>
      </c>
      <c r="U14" s="7">
        <v>91411.265778343397</v>
      </c>
      <c r="V14" s="96">
        <f t="shared" si="0"/>
        <v>10465001.388308706</v>
      </c>
      <c r="W14" s="97">
        <f t="shared" si="1"/>
        <v>941492.56628804724</v>
      </c>
      <c r="X14" s="13">
        <f t="shared" si="5"/>
        <v>3.4718699172459679</v>
      </c>
      <c r="Y14" s="8">
        <f t="shared" si="2"/>
        <v>9274915.093886625</v>
      </c>
      <c r="Z14" s="8">
        <f t="shared" si="3"/>
        <v>850081.30050970381</v>
      </c>
      <c r="AA14" s="1" t="str">
        <f t="shared" si="4"/>
        <v>2006</v>
      </c>
      <c r="AB14" s="9">
        <v>0.31537490137790763</v>
      </c>
      <c r="AC14" s="8">
        <f>[1]Input!B94*12</f>
        <v>57465</v>
      </c>
      <c r="AD14" s="8"/>
      <c r="AE14" s="8"/>
    </row>
    <row r="15" spans="1:31" x14ac:dyDescent="0.2">
      <c r="A15" s="5" t="s">
        <v>61</v>
      </c>
      <c r="B15" s="7">
        <v>707106.96661946073</v>
      </c>
      <c r="C15" s="7">
        <v>33684.65038261532</v>
      </c>
      <c r="D15" s="7">
        <v>498859.99999600585</v>
      </c>
      <c r="E15" s="7">
        <v>1331.0631960934693</v>
      </c>
      <c r="F15" s="7">
        <v>1538274.3032367167</v>
      </c>
      <c r="G15" s="7">
        <v>195005.1592460305</v>
      </c>
      <c r="H15" s="7">
        <v>72387.040050433294</v>
      </c>
      <c r="I15" s="7">
        <v>4347.6156172128995</v>
      </c>
      <c r="J15" s="7">
        <v>594056.23233044997</v>
      </c>
      <c r="K15" s="7">
        <v>50062.9774158605</v>
      </c>
      <c r="L15" s="7">
        <v>1947939.3478837432</v>
      </c>
      <c r="M15" s="7">
        <v>199834.55588769011</v>
      </c>
      <c r="N15" s="7">
        <v>199834.55588769011</v>
      </c>
      <c r="O15" s="7">
        <v>54018.492747034055</v>
      </c>
      <c r="P15" s="7">
        <v>1902435.7425671022</v>
      </c>
      <c r="Q15" s="7">
        <v>185442.18602778271</v>
      </c>
      <c r="R15" s="7">
        <v>2232646.8379678619</v>
      </c>
      <c r="S15" s="7">
        <v>164714.22649606579</v>
      </c>
      <c r="T15" s="7">
        <v>1247990.22295611</v>
      </c>
      <c r="U15" s="7">
        <v>97421.500021821703</v>
      </c>
      <c r="V15" s="96">
        <f t="shared" si="0"/>
        <v>10941531.249495573</v>
      </c>
      <c r="W15" s="97">
        <f t="shared" si="1"/>
        <v>985862.42703820707</v>
      </c>
      <c r="X15" s="13">
        <f t="shared" si="5"/>
        <v>4.7127149314724361</v>
      </c>
      <c r="Y15" s="8">
        <f t="shared" si="2"/>
        <v>9693541.0265394635</v>
      </c>
      <c r="Z15" s="8">
        <f t="shared" si="3"/>
        <v>888440.92701638537</v>
      </c>
      <c r="AA15" s="1" t="str">
        <f t="shared" si="4"/>
        <v>2007</v>
      </c>
      <c r="AB15" s="9">
        <v>0.28873310322063078</v>
      </c>
      <c r="AC15" s="8">
        <f>[1]Input!B95*12</f>
        <v>54587</v>
      </c>
      <c r="AD15" s="8"/>
      <c r="AE15" s="8"/>
    </row>
    <row r="16" spans="1:31" x14ac:dyDescent="0.2">
      <c r="A16" s="5" t="s">
        <v>38</v>
      </c>
      <c r="B16" s="7">
        <v>675492.09473602637</v>
      </c>
      <c r="C16" s="7">
        <v>35393.285903091943</v>
      </c>
      <c r="D16" s="7">
        <v>522251.99996070866</v>
      </c>
      <c r="E16" s="7">
        <v>1346.0081407648977</v>
      </c>
      <c r="F16" s="7">
        <v>1550239.7783109811</v>
      </c>
      <c r="G16" s="7">
        <v>194408.79524817699</v>
      </c>
      <c r="H16" s="7">
        <v>75165.678227606491</v>
      </c>
      <c r="I16" s="7">
        <v>3769.0164289281201</v>
      </c>
      <c r="J16" s="7">
        <v>615921.99011944805</v>
      </c>
      <c r="K16" s="7">
        <v>58167.541300110097</v>
      </c>
      <c r="L16" s="7">
        <v>2008505.7950171719</v>
      </c>
      <c r="M16" s="7">
        <v>199825.83047679279</v>
      </c>
      <c r="N16" s="7">
        <v>199825.83047679279</v>
      </c>
      <c r="O16" s="7">
        <v>58268.332068647462</v>
      </c>
      <c r="P16" s="7">
        <v>1966518.0331580664</v>
      </c>
      <c r="Q16" s="7">
        <v>195042.0050616418</v>
      </c>
      <c r="R16" s="7">
        <v>2329483.5501336339</v>
      </c>
      <c r="S16" s="7">
        <v>170112.55821797822</v>
      </c>
      <c r="T16" s="7">
        <v>1266144.49978284</v>
      </c>
      <c r="U16" s="7">
        <v>105649.857817782</v>
      </c>
      <c r="V16" s="96">
        <f t="shared" si="0"/>
        <v>11209549.249923276</v>
      </c>
      <c r="W16" s="97">
        <f t="shared" si="1"/>
        <v>1021983.2306639143</v>
      </c>
      <c r="X16" s="13">
        <f t="shared" si="5"/>
        <v>3.6638787152304593</v>
      </c>
      <c r="Y16" s="8">
        <f t="shared" si="2"/>
        <v>9943404.750140436</v>
      </c>
      <c r="Z16" s="8">
        <f t="shared" si="3"/>
        <v>916333.37284613238</v>
      </c>
      <c r="AA16" s="1" t="str">
        <f t="shared" si="4"/>
        <v>2008</v>
      </c>
      <c r="AB16" s="9">
        <v>0.24798492860095919</v>
      </c>
      <c r="AC16" s="8">
        <f>[1]Input!B96*12</f>
        <v>61653</v>
      </c>
      <c r="AD16" s="8"/>
      <c r="AE16" s="8"/>
    </row>
    <row r="17" spans="1:31" x14ac:dyDescent="0.2">
      <c r="A17" s="5" t="s">
        <v>62</v>
      </c>
      <c r="B17" s="7">
        <v>635860.91527374997</v>
      </c>
      <c r="C17" s="7">
        <v>34277.905544685593</v>
      </c>
      <c r="D17" s="7">
        <v>488246.4999836717</v>
      </c>
      <c r="E17" s="7">
        <v>1182.1142267958035</v>
      </c>
      <c r="F17" s="7">
        <v>1532096.0488803335</v>
      </c>
      <c r="G17" s="7">
        <v>193875.75398911987</v>
      </c>
      <c r="H17" s="7">
        <v>76497.689566738001</v>
      </c>
      <c r="I17" s="7">
        <v>3332.6171243725803</v>
      </c>
      <c r="J17" s="7">
        <v>618198.12694507698</v>
      </c>
      <c r="K17" s="7">
        <v>64140.876377528301</v>
      </c>
      <c r="L17" s="7">
        <v>2012084.7723155906</v>
      </c>
      <c r="M17" s="7">
        <v>190619.4212722893</v>
      </c>
      <c r="N17" s="7">
        <v>190619.4212722893</v>
      </c>
      <c r="O17" s="7">
        <v>63472.439749668403</v>
      </c>
      <c r="P17" s="7">
        <v>1974363.0617737242</v>
      </c>
      <c r="Q17" s="7">
        <v>196049.288604539</v>
      </c>
      <c r="R17" s="7">
        <v>2413014.4485155488</v>
      </c>
      <c r="S17" s="7">
        <v>173882.5582757169</v>
      </c>
      <c r="T17" s="7">
        <v>1244185.3721505599</v>
      </c>
      <c r="U17" s="7">
        <v>106784.56513365899</v>
      </c>
      <c r="V17" s="96">
        <f t="shared" si="0"/>
        <v>11185166.356677283</v>
      </c>
      <c r="W17" s="97">
        <f t="shared" si="1"/>
        <v>1027617.5402983746</v>
      </c>
      <c r="X17" s="13">
        <f t="shared" si="5"/>
        <v>0.55131135868051551</v>
      </c>
      <c r="Y17" s="8">
        <f t="shared" si="2"/>
        <v>9940980.9845267236</v>
      </c>
      <c r="Z17" s="8">
        <f t="shared" si="3"/>
        <v>920832.97516471567</v>
      </c>
      <c r="AA17" s="1" t="str">
        <f t="shared" si="4"/>
        <v>2009</v>
      </c>
      <c r="AB17" s="9">
        <v>0.2325591933943647</v>
      </c>
      <c r="AC17" s="8">
        <v>99703</v>
      </c>
      <c r="AD17" s="8"/>
      <c r="AE17" s="8"/>
    </row>
    <row r="18" spans="1:31" x14ac:dyDescent="0.2">
      <c r="A18" s="5" t="s">
        <v>63</v>
      </c>
      <c r="B18" s="7">
        <v>593549.25512595405</v>
      </c>
      <c r="C18" s="7">
        <v>31626.261736245684</v>
      </c>
      <c r="D18" s="7">
        <v>500204.99997188087</v>
      </c>
      <c r="E18" s="7">
        <v>1262.1627121018955</v>
      </c>
      <c r="F18" s="7">
        <v>1501996.2784338836</v>
      </c>
      <c r="G18" s="7">
        <v>192022.11972636534</v>
      </c>
      <c r="H18" s="7">
        <v>78883.562781048589</v>
      </c>
      <c r="I18" s="7">
        <v>3674.7646348587095</v>
      </c>
      <c r="J18" s="7">
        <v>610746.902546703</v>
      </c>
      <c r="K18" s="7">
        <v>66538.916420711394</v>
      </c>
      <c r="L18" s="7">
        <v>1982873.8766864662</v>
      </c>
      <c r="M18" s="7">
        <v>182398.64291336492</v>
      </c>
      <c r="N18" s="7">
        <v>182398.64291336492</v>
      </c>
      <c r="O18" s="7">
        <v>67387.805798462097</v>
      </c>
      <c r="P18" s="7">
        <v>1943276.817297359</v>
      </c>
      <c r="Q18" s="7">
        <v>190916.26005468113</v>
      </c>
      <c r="R18" s="7">
        <v>2482880.984349824</v>
      </c>
      <c r="S18" s="7">
        <v>179042.05149093931</v>
      </c>
      <c r="T18" s="7">
        <v>1208393.34952901</v>
      </c>
      <c r="U18" s="7">
        <v>103837.01895886401</v>
      </c>
      <c r="V18" s="96">
        <f t="shared" si="0"/>
        <v>11085204.669635493</v>
      </c>
      <c r="W18" s="97">
        <f t="shared" si="1"/>
        <v>1018706.0044465945</v>
      </c>
      <c r="X18" s="13">
        <f t="shared" si="5"/>
        <v>-0.86720355602265975</v>
      </c>
      <c r="Y18" s="8">
        <f t="shared" si="2"/>
        <v>9876811.320106484</v>
      </c>
      <c r="Z18" s="8">
        <f t="shared" si="3"/>
        <v>914868.98548773048</v>
      </c>
      <c r="AA18" s="1" t="str">
        <f t="shared" si="4"/>
        <v>2010</v>
      </c>
      <c r="AB18" s="9">
        <v>0.21992991850297125</v>
      </c>
      <c r="AC18" s="8">
        <v>67210</v>
      </c>
      <c r="AD18" s="8"/>
      <c r="AE18" s="8"/>
    </row>
    <row r="19" spans="1:31" x14ac:dyDescent="0.2">
      <c r="A19" s="5" t="s">
        <v>152</v>
      </c>
      <c r="B19" s="7">
        <v>585473.39824339619</v>
      </c>
      <c r="C19" s="7">
        <v>29410.634202973488</v>
      </c>
      <c r="D19" s="7">
        <v>513849.99987032567</v>
      </c>
      <c r="E19" s="7">
        <v>1226.8781785617839</v>
      </c>
      <c r="F19" s="7">
        <v>1473881.7522180832</v>
      </c>
      <c r="G19" s="7">
        <v>187328.39324451945</v>
      </c>
      <c r="H19" s="7">
        <v>82517.294612420897</v>
      </c>
      <c r="I19" s="7">
        <v>4415.4032736441004</v>
      </c>
      <c r="J19" s="7">
        <v>599612.26983245695</v>
      </c>
      <c r="K19" s="7">
        <v>66152.832252505599</v>
      </c>
      <c r="L19" s="7">
        <v>1975812.1942262952</v>
      </c>
      <c r="M19" s="7">
        <v>181079.38796823579</v>
      </c>
      <c r="N19" s="7">
        <v>181079.38796823579</v>
      </c>
      <c r="O19" s="7">
        <v>69546.262417008897</v>
      </c>
      <c r="P19" s="7">
        <v>1942606.973421932</v>
      </c>
      <c r="Q19" s="7">
        <v>188114.83139699686</v>
      </c>
      <c r="R19" s="7">
        <v>2547933.2845103811</v>
      </c>
      <c r="S19" s="7">
        <v>185784.30681110371</v>
      </c>
      <c r="T19" s="7">
        <v>1171947.2972777199</v>
      </c>
      <c r="U19" s="7">
        <v>100765.759307471</v>
      </c>
      <c r="V19" s="96">
        <f t="shared" si="0"/>
        <v>11074713.852181248</v>
      </c>
      <c r="W19" s="97">
        <f t="shared" si="1"/>
        <v>1013824.6890530207</v>
      </c>
      <c r="X19" s="13">
        <f t="shared" si="5"/>
        <v>-0.47916821656760339</v>
      </c>
      <c r="Y19" s="8">
        <f t="shared" si="2"/>
        <v>9902766.5549035277</v>
      </c>
      <c r="Z19" s="8">
        <f t="shared" si="3"/>
        <v>913058.92974554969</v>
      </c>
      <c r="AA19" s="1" t="str">
        <f t="shared" si="4"/>
        <v>2011</v>
      </c>
      <c r="AB19" s="9">
        <v>0.203661704752017</v>
      </c>
      <c r="AC19" s="8">
        <v>54878</v>
      </c>
      <c r="AD19" s="8"/>
      <c r="AE19" s="8"/>
    </row>
    <row r="20" spans="1:31" x14ac:dyDescent="0.2">
      <c r="A20" s="5" t="s">
        <v>176</v>
      </c>
      <c r="B20" s="7">
        <v>595139.04462034721</v>
      </c>
      <c r="C20" s="7">
        <v>26826.193991742955</v>
      </c>
      <c r="D20" s="7">
        <v>534858.49999953003</v>
      </c>
      <c r="E20" s="7">
        <v>1245.5959135856567</v>
      </c>
      <c r="F20" s="7">
        <v>1462996.4833901094</v>
      </c>
      <c r="G20" s="7">
        <v>185452.21608577491</v>
      </c>
      <c r="H20" s="7">
        <v>86597.376821026992</v>
      </c>
      <c r="I20" s="7">
        <v>4492.5244711446703</v>
      </c>
      <c r="J20" s="7">
        <v>597515.35738677601</v>
      </c>
      <c r="K20" s="7">
        <v>66222.9509341784</v>
      </c>
      <c r="L20" s="7">
        <v>2002960.4051168249</v>
      </c>
      <c r="M20" s="7">
        <v>185265.6520253596</v>
      </c>
      <c r="N20" s="7">
        <v>185265.6520253596</v>
      </c>
      <c r="O20" s="7">
        <v>71021.242916719086</v>
      </c>
      <c r="P20" s="7">
        <v>1973116.3678412633</v>
      </c>
      <c r="Q20" s="7">
        <v>189420.01830730913</v>
      </c>
      <c r="R20" s="7">
        <v>2626423.3548196708</v>
      </c>
      <c r="S20" s="7">
        <v>193806.2079362715</v>
      </c>
      <c r="T20" s="7">
        <v>1160315.0506705199</v>
      </c>
      <c r="U20" s="7">
        <v>101843.62441981</v>
      </c>
      <c r="V20" s="96">
        <f t="shared" si="0"/>
        <v>11225187.592691427</v>
      </c>
      <c r="W20" s="97">
        <f t="shared" si="1"/>
        <v>1025596.2270018959</v>
      </c>
      <c r="X20" s="13">
        <f t="shared" si="5"/>
        <v>1.1611019218589573</v>
      </c>
      <c r="Y20" s="8">
        <f t="shared" si="2"/>
        <v>10064872.542020908</v>
      </c>
      <c r="Z20" s="8">
        <f t="shared" si="3"/>
        <v>923752.60258208588</v>
      </c>
      <c r="AA20" s="1" t="str">
        <f t="shared" si="4"/>
        <v>2012</v>
      </c>
      <c r="AB20" s="9">
        <v>0.20599999999999999</v>
      </c>
      <c r="AC20" s="8">
        <v>51238</v>
      </c>
      <c r="AD20" s="8"/>
      <c r="AE20" s="8"/>
    </row>
    <row r="21" spans="1:31" x14ac:dyDescent="0.2">
      <c r="A21" s="5" t="s">
        <v>186</v>
      </c>
      <c r="B21" s="7">
        <v>611101.83185446251</v>
      </c>
      <c r="C21" s="7">
        <v>25321.89322666376</v>
      </c>
      <c r="D21" s="7">
        <v>511799.49999976973</v>
      </c>
      <c r="E21" s="7">
        <v>1252.7262726113511</v>
      </c>
      <c r="F21" s="7">
        <v>1474495.9081230629</v>
      </c>
      <c r="G21" s="7">
        <v>186111.97091256469</v>
      </c>
      <c r="H21" s="7">
        <v>92296.313380153995</v>
      </c>
      <c r="I21" s="7">
        <v>4502.6728217393102</v>
      </c>
      <c r="J21" s="7">
        <v>608551.05692678003</v>
      </c>
      <c r="K21" s="7">
        <v>68893.1172401277</v>
      </c>
      <c r="L21" s="7">
        <v>2051382.8041340192</v>
      </c>
      <c r="M21" s="7">
        <v>191454.63502242131</v>
      </c>
      <c r="N21" s="7">
        <v>191454.63502242131</v>
      </c>
      <c r="O21" s="7">
        <v>72243.506541092298</v>
      </c>
      <c r="P21" s="7">
        <v>2021307.5750917306</v>
      </c>
      <c r="Q21" s="7">
        <v>193021.63008355099</v>
      </c>
      <c r="R21" s="7">
        <v>2709590.5427680332</v>
      </c>
      <c r="S21" s="7">
        <v>199452.42762379607</v>
      </c>
      <c r="T21" s="7">
        <v>1164561.2998430701</v>
      </c>
      <c r="U21" s="7">
        <v>102552.200510999</v>
      </c>
      <c r="V21" s="96">
        <f t="shared" si="0"/>
        <v>11436541.467143502</v>
      </c>
      <c r="W21" s="97">
        <f t="shared" si="1"/>
        <v>1044806.7802555664</v>
      </c>
      <c r="X21" s="13">
        <f t="shared" si="5"/>
        <v>1.8731107572254109</v>
      </c>
      <c r="Y21" s="8">
        <f>V21-T21</f>
        <v>10271980.167300433</v>
      </c>
      <c r="Z21" s="8">
        <f>W21-U21</f>
        <v>942254.5797445674</v>
      </c>
      <c r="AA21" s="1" t="str">
        <f t="shared" si="4"/>
        <v>2013</v>
      </c>
      <c r="AB21" s="9"/>
      <c r="AC21" s="8"/>
      <c r="AD21" s="8"/>
      <c r="AE21" s="8"/>
    </row>
    <row r="22" spans="1:31" ht="13.5" thickBot="1" x14ac:dyDescent="0.25">
      <c r="A22" s="5"/>
      <c r="B22" s="6"/>
      <c r="C22" s="6"/>
      <c r="D22" s="5"/>
      <c r="E22" s="5"/>
      <c r="F22" s="6"/>
      <c r="G22" s="6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AC22" s="8"/>
      <c r="AD22" s="8"/>
      <c r="AE22" s="8"/>
    </row>
    <row r="23" spans="1:31" s="4" customFormat="1" ht="26.25" thickBot="1" x14ac:dyDescent="0.25">
      <c r="A23" s="2" t="s">
        <v>19</v>
      </c>
      <c r="B23" s="306" t="s">
        <v>1</v>
      </c>
      <c r="C23" s="306"/>
      <c r="D23" s="306" t="s">
        <v>2</v>
      </c>
      <c r="E23" s="306"/>
      <c r="F23" s="306" t="s">
        <v>3</v>
      </c>
      <c r="G23" s="306"/>
      <c r="H23" s="306" t="s">
        <v>4</v>
      </c>
      <c r="I23" s="306"/>
      <c r="J23" s="306" t="s">
        <v>5</v>
      </c>
      <c r="K23" s="306"/>
      <c r="L23" s="306" t="s">
        <v>6</v>
      </c>
      <c r="M23" s="306"/>
      <c r="N23" s="306" t="s">
        <v>7</v>
      </c>
      <c r="O23" s="306"/>
      <c r="P23" s="306" t="s">
        <v>8</v>
      </c>
      <c r="Q23" s="306"/>
      <c r="R23" s="306" t="s">
        <v>9</v>
      </c>
      <c r="S23" s="306"/>
      <c r="T23" s="10"/>
      <c r="U23" s="10"/>
      <c r="V23" s="310" t="s">
        <v>11</v>
      </c>
      <c r="W23" s="311"/>
      <c r="X23" s="3" t="s">
        <v>12</v>
      </c>
      <c r="Y23" s="3"/>
      <c r="Z23" s="3"/>
      <c r="AB23" s="1"/>
    </row>
    <row r="24" spans="1:31" s="4" customFormat="1" ht="25.5" x14ac:dyDescent="0.2">
      <c r="A24" s="11" t="s">
        <v>20</v>
      </c>
      <c r="B24" s="12" t="s">
        <v>16</v>
      </c>
      <c r="C24" s="12" t="str">
        <f>C3</f>
        <v>MA</v>
      </c>
      <c r="D24" s="12" t="s">
        <v>16</v>
      </c>
      <c r="E24" s="12" t="str">
        <f>E3</f>
        <v>MA</v>
      </c>
      <c r="F24" s="12" t="s">
        <v>16</v>
      </c>
      <c r="G24" s="12" t="str">
        <f>G3</f>
        <v>MA</v>
      </c>
      <c r="H24" s="12" t="s">
        <v>16</v>
      </c>
      <c r="I24" s="12" t="str">
        <f>I3</f>
        <v>MA</v>
      </c>
      <c r="J24" s="12" t="s">
        <v>16</v>
      </c>
      <c r="K24" s="12" t="str">
        <f>K3</f>
        <v>MA</v>
      </c>
      <c r="L24" s="12" t="s">
        <v>16</v>
      </c>
      <c r="M24" s="12" t="str">
        <f>M3</f>
        <v>MA</v>
      </c>
      <c r="N24" s="12" t="s">
        <v>16</v>
      </c>
      <c r="O24" s="12" t="str">
        <f>O3</f>
        <v>MA</v>
      </c>
      <c r="P24" s="12" t="s">
        <v>16</v>
      </c>
      <c r="Q24" s="12" t="str">
        <f>Q3</f>
        <v>MA</v>
      </c>
      <c r="R24" s="12" t="s">
        <v>16</v>
      </c>
      <c r="S24" s="12" t="str">
        <f>S3</f>
        <v>MA</v>
      </c>
      <c r="T24" s="10"/>
      <c r="U24" s="10"/>
      <c r="V24" s="94" t="s">
        <v>16</v>
      </c>
      <c r="W24" s="95" t="str">
        <f>W3</f>
        <v>MA</v>
      </c>
      <c r="AB24" s="1"/>
    </row>
    <row r="25" spans="1:31" x14ac:dyDescent="0.2">
      <c r="A25" s="5" t="str">
        <f>A4</f>
        <v>1996</v>
      </c>
      <c r="B25" s="7">
        <v>49257651.779979765</v>
      </c>
      <c r="C25" s="7">
        <v>2366225.5947144809</v>
      </c>
      <c r="D25" s="7">
        <v>226970970.87328801</v>
      </c>
      <c r="E25" s="7">
        <v>837042.4461480442</v>
      </c>
      <c r="F25" s="7">
        <v>248271921.26309732</v>
      </c>
      <c r="G25" s="7">
        <v>31192262.546528541</v>
      </c>
      <c r="H25" s="7">
        <v>55369588.5172529</v>
      </c>
      <c r="I25" s="7">
        <v>5788477.28071573</v>
      </c>
      <c r="J25" s="7">
        <v>42049912.544314697</v>
      </c>
      <c r="K25" s="7">
        <v>6432425.0026004296</v>
      </c>
      <c r="L25" s="7">
        <v>215208774.47845542</v>
      </c>
      <c r="M25" s="7">
        <v>23259662.11025833</v>
      </c>
      <c r="N25" s="7">
        <v>107532663.236301</v>
      </c>
      <c r="O25" s="7">
        <v>16949086.773433119</v>
      </c>
      <c r="P25" s="7">
        <v>253785078.50346592</v>
      </c>
      <c r="Q25" s="7">
        <v>24644285.299917556</v>
      </c>
      <c r="R25" s="7">
        <v>398846914.38130301</v>
      </c>
      <c r="S25" s="7">
        <v>36113858.021182142</v>
      </c>
      <c r="T25" s="5"/>
      <c r="U25" s="5"/>
      <c r="V25" s="96">
        <f>B25+D25+F25+H25+J25+L25+N25+P25+R25+T25</f>
        <v>1597293475.5774581</v>
      </c>
      <c r="W25" s="97">
        <f>C25+E25+G25+I25+K25+M25+O25+Q25+S25+U25</f>
        <v>147583325.07549837</v>
      </c>
    </row>
    <row r="26" spans="1:31" x14ac:dyDescent="0.2">
      <c r="A26" s="5" t="str">
        <f t="shared" ref="A26:A42" si="6">A5</f>
        <v>1997</v>
      </c>
      <c r="B26" s="7">
        <v>49809600.485375464</v>
      </c>
      <c r="C26" s="7">
        <v>2335835.4355546092</v>
      </c>
      <c r="D26" s="7">
        <v>231333994.06513068</v>
      </c>
      <c r="E26" s="7">
        <v>955593.2747092155</v>
      </c>
      <c r="F26" s="7">
        <v>255532545.78600252</v>
      </c>
      <c r="G26" s="7">
        <v>31808156.195883501</v>
      </c>
      <c r="H26" s="7">
        <v>57654741.790338196</v>
      </c>
      <c r="I26" s="7">
        <v>6014293.8320999201</v>
      </c>
      <c r="J26" s="7">
        <v>43497574.842875697</v>
      </c>
      <c r="K26" s="7">
        <v>6802646.9081052104</v>
      </c>
      <c r="L26" s="7">
        <v>216541866.08720249</v>
      </c>
      <c r="M26" s="7">
        <v>23498486.033973828</v>
      </c>
      <c r="N26" s="7">
        <v>115958038.7190492</v>
      </c>
      <c r="O26" s="7">
        <v>17907025.101390179</v>
      </c>
      <c r="P26" s="7">
        <v>266309212.37041432</v>
      </c>
      <c r="Q26" s="7">
        <v>25686367.658516336</v>
      </c>
      <c r="R26" s="7">
        <v>402101583.94571775</v>
      </c>
      <c r="S26" s="7">
        <v>35509868.747990415</v>
      </c>
      <c r="T26" s="5"/>
      <c r="U26" s="5"/>
      <c r="V26" s="96">
        <f t="shared" ref="V26:V42" si="7">B26+D26+F26+H26+J26+L26+N26+P26+R26+T26</f>
        <v>1638739158.0921063</v>
      </c>
      <c r="W26" s="97">
        <f t="shared" ref="W26:W42" si="8">C26+E26+G26+I26+K26+M26+O26+Q26+S26+U26</f>
        <v>150518273.18822321</v>
      </c>
      <c r="X26" s="13">
        <f>(W26-W25)/W25*100</f>
        <v>1.9886718985518355</v>
      </c>
      <c r="Y26" s="13"/>
      <c r="Z26" s="13"/>
    </row>
    <row r="27" spans="1:31" x14ac:dyDescent="0.2">
      <c r="A27" s="5" t="str">
        <f t="shared" si="6"/>
        <v>1998</v>
      </c>
      <c r="B27" s="7">
        <v>47231155.30254779</v>
      </c>
      <c r="C27" s="7">
        <v>2353953.2543280078</v>
      </c>
      <c r="D27" s="7">
        <v>231403794.35605678</v>
      </c>
      <c r="E27" s="7">
        <v>878450.1154721959</v>
      </c>
      <c r="F27" s="7">
        <v>255353781.88302675</v>
      </c>
      <c r="G27" s="7">
        <v>31836847.817131042</v>
      </c>
      <c r="H27" s="7">
        <v>54092886.123621494</v>
      </c>
      <c r="I27" s="7">
        <v>5655654.6009309702</v>
      </c>
      <c r="J27" s="7">
        <v>40933664.647131898</v>
      </c>
      <c r="K27" s="7">
        <v>6038098.9777093995</v>
      </c>
      <c r="L27" s="7">
        <v>219642739.53728908</v>
      </c>
      <c r="M27" s="7">
        <v>23783120.371695798</v>
      </c>
      <c r="N27" s="7">
        <v>122495138.28608271</v>
      </c>
      <c r="O27" s="7">
        <v>18745378.754069597</v>
      </c>
      <c r="P27" s="7">
        <v>272794798.14754736</v>
      </c>
      <c r="Q27" s="7">
        <v>26331863.86537179</v>
      </c>
      <c r="R27" s="7">
        <v>406145390.30255073</v>
      </c>
      <c r="S27" s="7">
        <v>36849490.128363386</v>
      </c>
      <c r="T27" s="5"/>
      <c r="U27" s="5"/>
      <c r="V27" s="96">
        <f t="shared" si="7"/>
        <v>1650093348.5858545</v>
      </c>
      <c r="W27" s="97">
        <f t="shared" si="8"/>
        <v>152472857.88507217</v>
      </c>
      <c r="X27" s="13">
        <f t="shared" ref="X27:X42" si="9">(W27-W26)/W26*100</f>
        <v>1.2985697054900098</v>
      </c>
      <c r="Y27" s="13"/>
      <c r="Z27" s="13"/>
    </row>
    <row r="28" spans="1:31" x14ac:dyDescent="0.2">
      <c r="A28" s="5" t="str">
        <f t="shared" si="6"/>
        <v>1999</v>
      </c>
      <c r="B28" s="7">
        <v>50334125.585209183</v>
      </c>
      <c r="C28" s="7">
        <v>2280997.1647652001</v>
      </c>
      <c r="D28" s="7">
        <v>228958532.90317121</v>
      </c>
      <c r="E28" s="7">
        <v>736381.81504729507</v>
      </c>
      <c r="F28" s="7">
        <v>257780296.16611207</v>
      </c>
      <c r="G28" s="7">
        <v>32345711.615644306</v>
      </c>
      <c r="H28" s="7">
        <v>54009813.467707098</v>
      </c>
      <c r="I28" s="7">
        <v>5680045.1216583401</v>
      </c>
      <c r="J28" s="7">
        <v>40378049.740364298</v>
      </c>
      <c r="K28" s="7">
        <v>5684889.2306266204</v>
      </c>
      <c r="L28" s="7">
        <v>237158429.66969809</v>
      </c>
      <c r="M28" s="7">
        <v>25606027.871097181</v>
      </c>
      <c r="N28" s="7">
        <v>129313550.1566024</v>
      </c>
      <c r="O28" s="7">
        <v>19409182.00687135</v>
      </c>
      <c r="P28" s="7">
        <v>287734454.16370517</v>
      </c>
      <c r="Q28" s="7">
        <v>28031776.993566491</v>
      </c>
      <c r="R28" s="7">
        <v>408805601.06371498</v>
      </c>
      <c r="S28" s="7">
        <v>36459384.495025173</v>
      </c>
      <c r="T28" s="5"/>
      <c r="U28" s="5"/>
      <c r="V28" s="96">
        <f t="shared" si="7"/>
        <v>1694472852.9162846</v>
      </c>
      <c r="W28" s="97">
        <f t="shared" si="8"/>
        <v>156234396.31430197</v>
      </c>
      <c r="X28" s="13">
        <f t="shared" si="9"/>
        <v>2.4670216597271954</v>
      </c>
      <c r="Y28" s="13"/>
      <c r="Z28" s="13"/>
    </row>
    <row r="29" spans="1:31" x14ac:dyDescent="0.2">
      <c r="A29" s="5" t="str">
        <f t="shared" si="6"/>
        <v>2000</v>
      </c>
      <c r="B29" s="7">
        <v>52957608.401162945</v>
      </c>
      <c r="C29" s="7">
        <v>2374651.8705287189</v>
      </c>
      <c r="D29" s="7">
        <v>227547610.35431853</v>
      </c>
      <c r="E29" s="7">
        <v>626450.42810786096</v>
      </c>
      <c r="F29" s="7">
        <v>280023559.81406718</v>
      </c>
      <c r="G29" s="7">
        <v>35623064.250836365</v>
      </c>
      <c r="H29" s="7">
        <v>55956494.113987207</v>
      </c>
      <c r="I29" s="7">
        <v>6026231.1966579407</v>
      </c>
      <c r="J29" s="7">
        <v>42659101.4604638</v>
      </c>
      <c r="K29" s="7">
        <v>6035459.8109923396</v>
      </c>
      <c r="L29" s="7">
        <v>257622276.6279327</v>
      </c>
      <c r="M29" s="7">
        <v>28159292.286132272</v>
      </c>
      <c r="N29" s="7">
        <v>140731606.5216037</v>
      </c>
      <c r="O29" s="7">
        <v>20906892.507709939</v>
      </c>
      <c r="P29" s="7">
        <v>298337267.57298207</v>
      </c>
      <c r="Q29" s="7">
        <v>28508844.623152472</v>
      </c>
      <c r="R29" s="7">
        <v>412998250.56822568</v>
      </c>
      <c r="S29" s="7">
        <v>36989284.252785265</v>
      </c>
      <c r="T29" s="5"/>
      <c r="U29" s="5"/>
      <c r="V29" s="96">
        <f t="shared" si="7"/>
        <v>1768833775.4347436</v>
      </c>
      <c r="W29" s="97">
        <f t="shared" si="8"/>
        <v>165250171.22690317</v>
      </c>
      <c r="X29" s="13">
        <f t="shared" si="9"/>
        <v>5.7706722241009372</v>
      </c>
      <c r="Y29" s="13"/>
      <c r="Z29" s="13"/>
    </row>
    <row r="30" spans="1:31" x14ac:dyDescent="0.2">
      <c r="A30" s="5" t="str">
        <f t="shared" si="6"/>
        <v>2001</v>
      </c>
      <c r="B30" s="7">
        <v>51410651.095828116</v>
      </c>
      <c r="C30" s="7">
        <v>2381991.3784415661</v>
      </c>
      <c r="D30" s="7">
        <v>228210715.9034113</v>
      </c>
      <c r="E30" s="7">
        <v>830131.18557281489</v>
      </c>
      <c r="F30" s="7">
        <v>290116572.57624072</v>
      </c>
      <c r="G30" s="7">
        <v>37261767.736944906</v>
      </c>
      <c r="H30" s="7">
        <v>54097232.704640403</v>
      </c>
      <c r="I30" s="7">
        <v>6030627.1391985305</v>
      </c>
      <c r="J30" s="7">
        <v>44760335.942837797</v>
      </c>
      <c r="K30" s="7">
        <v>7621292.2397879204</v>
      </c>
      <c r="L30" s="7">
        <v>263545657.07146019</v>
      </c>
      <c r="M30" s="7">
        <v>30736859.423799332</v>
      </c>
      <c r="N30" s="7">
        <v>149618698.16408351</v>
      </c>
      <c r="O30" s="7">
        <v>22070514.866892003</v>
      </c>
      <c r="P30" s="7">
        <v>323968439.1682359</v>
      </c>
      <c r="Q30" s="7">
        <v>30385141.367455322</v>
      </c>
      <c r="R30" s="7">
        <v>414239920.27785927</v>
      </c>
      <c r="S30" s="7">
        <v>37738508.636894107</v>
      </c>
      <c r="T30" s="5"/>
      <c r="U30" s="5"/>
      <c r="V30" s="96">
        <f t="shared" si="7"/>
        <v>1819968222.9045973</v>
      </c>
      <c r="W30" s="97">
        <f t="shared" si="8"/>
        <v>175056833.97498652</v>
      </c>
      <c r="X30" s="13">
        <f t="shared" si="9"/>
        <v>5.934434243107642</v>
      </c>
      <c r="Y30" s="13"/>
      <c r="Z30" s="13"/>
    </row>
    <row r="31" spans="1:31" x14ac:dyDescent="0.2">
      <c r="A31" s="5" t="str">
        <f t="shared" si="6"/>
        <v>2002</v>
      </c>
      <c r="B31" s="7">
        <v>54930996.814616397</v>
      </c>
      <c r="C31" s="7">
        <v>2515919.6327910619</v>
      </c>
      <c r="D31" s="7">
        <v>231244906.4141928</v>
      </c>
      <c r="E31" s="7">
        <v>726570.84335936583</v>
      </c>
      <c r="F31" s="7">
        <v>299212975.5274415</v>
      </c>
      <c r="G31" s="7">
        <v>38095210.910539359</v>
      </c>
      <c r="H31" s="7">
        <v>56173329.715934306</v>
      </c>
      <c r="I31" s="7">
        <v>6288493.3702822803</v>
      </c>
      <c r="J31" s="7">
        <v>47360613.700198598</v>
      </c>
      <c r="K31" s="7">
        <v>6235945.4501988403</v>
      </c>
      <c r="L31" s="7">
        <v>270486918.27159101</v>
      </c>
      <c r="M31" s="7">
        <v>31665098.201322172</v>
      </c>
      <c r="N31" s="7">
        <v>163616514.91195822</v>
      </c>
      <c r="O31" s="7">
        <v>24286492.991212793</v>
      </c>
      <c r="P31" s="7">
        <v>345425256.27086765</v>
      </c>
      <c r="Q31" s="7">
        <v>31998363.051811226</v>
      </c>
      <c r="R31" s="7">
        <v>420538379.50590724</v>
      </c>
      <c r="S31" s="7">
        <v>38145284.356283233</v>
      </c>
      <c r="T31" s="5"/>
      <c r="U31" s="5"/>
      <c r="V31" s="96">
        <f t="shared" si="7"/>
        <v>1888989891.1327076</v>
      </c>
      <c r="W31" s="97">
        <f t="shared" si="8"/>
        <v>179957378.80780029</v>
      </c>
      <c r="X31" s="13">
        <f t="shared" si="9"/>
        <v>2.7994021835868446</v>
      </c>
      <c r="Y31" s="13"/>
      <c r="Z31" s="13"/>
    </row>
    <row r="32" spans="1:31" x14ac:dyDescent="0.2">
      <c r="A32" s="5" t="str">
        <f t="shared" si="6"/>
        <v>2003</v>
      </c>
      <c r="B32" s="7">
        <v>55256045.085412078</v>
      </c>
      <c r="C32" s="7">
        <v>2683181.8877372728</v>
      </c>
      <c r="D32" s="7">
        <v>238886718.59995762</v>
      </c>
      <c r="E32" s="7">
        <v>677788.52934378455</v>
      </c>
      <c r="F32" s="7">
        <v>294450615.95872414</v>
      </c>
      <c r="G32" s="7">
        <v>37880189.957645997</v>
      </c>
      <c r="H32" s="7">
        <v>57779450.260666497</v>
      </c>
      <c r="I32" s="7">
        <v>6342698.0064835604</v>
      </c>
      <c r="J32" s="7">
        <v>51001377.092599399</v>
      </c>
      <c r="K32" s="7">
        <v>6634848.3260754896</v>
      </c>
      <c r="L32" s="7">
        <v>277451062.07339621</v>
      </c>
      <c r="M32" s="7">
        <v>32843740.426115945</v>
      </c>
      <c r="N32" s="7">
        <v>173848248.57898781</v>
      </c>
      <c r="O32" s="7">
        <v>26062630.104931269</v>
      </c>
      <c r="P32" s="7">
        <v>361681814.33070588</v>
      </c>
      <c r="Q32" s="7">
        <v>34404338.58566054</v>
      </c>
      <c r="R32" s="7">
        <v>435012613.62873793</v>
      </c>
      <c r="S32" s="7">
        <v>39428200.112564966</v>
      </c>
      <c r="T32" s="5"/>
      <c r="U32" s="5"/>
      <c r="V32" s="96">
        <f t="shared" si="7"/>
        <v>1945367945.6091874</v>
      </c>
      <c r="W32" s="97">
        <f t="shared" si="8"/>
        <v>186957615.93655884</v>
      </c>
      <c r="X32" s="13">
        <f t="shared" si="9"/>
        <v>3.8899417046049587</v>
      </c>
      <c r="Y32" s="13"/>
      <c r="Z32" s="13"/>
    </row>
    <row r="33" spans="1:26" x14ac:dyDescent="0.2">
      <c r="A33" s="5" t="str">
        <f t="shared" si="6"/>
        <v>2004</v>
      </c>
      <c r="B33" s="7">
        <v>55822801.87519493</v>
      </c>
      <c r="C33" s="7">
        <v>2688688.5912427842</v>
      </c>
      <c r="D33" s="7">
        <v>242893111.20378578</v>
      </c>
      <c r="E33" s="7">
        <v>678289.12927800813</v>
      </c>
      <c r="F33" s="7">
        <v>309372027.70536208</v>
      </c>
      <c r="G33" s="7">
        <v>39791113.212179422</v>
      </c>
      <c r="H33" s="7">
        <v>61801507.910910398</v>
      </c>
      <c r="I33" s="7">
        <v>6850120.90747381</v>
      </c>
      <c r="J33" s="7">
        <v>55646823.105549499</v>
      </c>
      <c r="K33" s="7">
        <v>7300505.1472984897</v>
      </c>
      <c r="L33" s="7">
        <v>292909277.46321553</v>
      </c>
      <c r="M33" s="7">
        <v>34746969.842322886</v>
      </c>
      <c r="N33" s="7">
        <v>182645268.63528121</v>
      </c>
      <c r="O33" s="7">
        <v>27368643.7266206</v>
      </c>
      <c r="P33" s="7">
        <v>387835005.05530673</v>
      </c>
      <c r="Q33" s="7">
        <v>37273120.596364461</v>
      </c>
      <c r="R33" s="7">
        <v>443863650.87337381</v>
      </c>
      <c r="S33" s="7">
        <v>40004715.63410832</v>
      </c>
      <c r="T33" s="5"/>
      <c r="U33" s="5"/>
      <c r="V33" s="96">
        <f t="shared" si="7"/>
        <v>2032789473.8279796</v>
      </c>
      <c r="W33" s="97">
        <f t="shared" si="8"/>
        <v>196702166.78688878</v>
      </c>
      <c r="X33" s="13">
        <f t="shared" si="9"/>
        <v>5.2121711124282832</v>
      </c>
      <c r="Y33" s="13"/>
      <c r="Z33" s="13"/>
    </row>
    <row r="34" spans="1:26" x14ac:dyDescent="0.2">
      <c r="A34" s="5" t="str">
        <f t="shared" si="6"/>
        <v>2005</v>
      </c>
      <c r="B34" s="7">
        <v>57495462.618818276</v>
      </c>
      <c r="C34" s="7">
        <v>2487735.9311152129</v>
      </c>
      <c r="D34" s="7">
        <v>245831038.4811078</v>
      </c>
      <c r="E34" s="7">
        <v>624828.84565360285</v>
      </c>
      <c r="F34" s="7">
        <v>329162298.80878437</v>
      </c>
      <c r="G34" s="7">
        <v>42516614.07227914</v>
      </c>
      <c r="H34" s="7">
        <v>65223637.649503201</v>
      </c>
      <c r="I34" s="7">
        <v>7343042.2140128203</v>
      </c>
      <c r="J34" s="7">
        <v>62280636.432874002</v>
      </c>
      <c r="K34" s="7">
        <v>8317689.6690791696</v>
      </c>
      <c r="L34" s="7">
        <v>314118575.59273225</v>
      </c>
      <c r="M34" s="7">
        <v>37131876.743917048</v>
      </c>
      <c r="N34" s="7">
        <v>192664122.42834938</v>
      </c>
      <c r="O34" s="7">
        <v>29184564.814107068</v>
      </c>
      <c r="P34" s="7">
        <v>410721034.67580891</v>
      </c>
      <c r="Q34" s="7">
        <v>41131887.129444115</v>
      </c>
      <c r="R34" s="7">
        <v>463190109.0000608</v>
      </c>
      <c r="S34" s="7">
        <v>41610005.65238639</v>
      </c>
      <c r="T34" s="5"/>
      <c r="U34" s="5"/>
      <c r="V34" s="96">
        <f t="shared" si="7"/>
        <v>2140686915.6880391</v>
      </c>
      <c r="W34" s="97">
        <f t="shared" si="8"/>
        <v>210348245.07199457</v>
      </c>
      <c r="X34" s="13">
        <f t="shared" si="9"/>
        <v>6.9374316043453854</v>
      </c>
      <c r="Y34" s="13"/>
      <c r="Z34" s="13"/>
    </row>
    <row r="35" spans="1:26" x14ac:dyDescent="0.2">
      <c r="A35" s="5" t="str">
        <f t="shared" si="6"/>
        <v>2006</v>
      </c>
      <c r="B35" s="7">
        <v>54543519.000000104</v>
      </c>
      <c r="C35" s="7">
        <v>2511846.4656478791</v>
      </c>
      <c r="D35" s="7">
        <v>245224651.0000006</v>
      </c>
      <c r="E35" s="7">
        <v>623172.31824158516</v>
      </c>
      <c r="F35" s="7">
        <v>351572042.40000069</v>
      </c>
      <c r="G35" s="7">
        <v>45324443.310857654</v>
      </c>
      <c r="H35" s="7">
        <v>67688430</v>
      </c>
      <c r="I35" s="7">
        <v>7668509.1635211296</v>
      </c>
      <c r="J35" s="7">
        <v>68780384.396584198</v>
      </c>
      <c r="K35" s="7">
        <v>8985095.75840188</v>
      </c>
      <c r="L35" s="7">
        <v>333998574.07257664</v>
      </c>
      <c r="M35" s="7">
        <v>39738857.819248989</v>
      </c>
      <c r="N35" s="7">
        <v>203224441.25499991</v>
      </c>
      <c r="O35" s="7">
        <v>30942517.35011179</v>
      </c>
      <c r="P35" s="7">
        <v>451896310.00000101</v>
      </c>
      <c r="Q35" s="7">
        <v>43964165.709207296</v>
      </c>
      <c r="R35" s="7">
        <v>481829000.00000089</v>
      </c>
      <c r="S35" s="7">
        <v>43523258.613081053</v>
      </c>
      <c r="T35" s="5"/>
      <c r="U35" s="5"/>
      <c r="V35" s="96">
        <f t="shared" si="7"/>
        <v>2258757352.1241636</v>
      </c>
      <c r="W35" s="97">
        <f t="shared" si="8"/>
        <v>223281866.50831926</v>
      </c>
      <c r="X35" s="13">
        <f t="shared" si="9"/>
        <v>6.1486709489294658</v>
      </c>
      <c r="Y35" s="13"/>
      <c r="Z35" s="13"/>
    </row>
    <row r="36" spans="1:26" x14ac:dyDescent="0.2">
      <c r="A36" s="5" t="str">
        <f t="shared" si="6"/>
        <v>2007</v>
      </c>
      <c r="B36" s="7">
        <v>56168460.00000003</v>
      </c>
      <c r="C36" s="7">
        <v>2650615.0947035439</v>
      </c>
      <c r="D36" s="7">
        <v>243663161.0000006</v>
      </c>
      <c r="E36" s="7">
        <v>633688.77891269862</v>
      </c>
      <c r="F36" s="7">
        <v>370389340.00000018</v>
      </c>
      <c r="G36" s="7">
        <v>47864961.11420127</v>
      </c>
      <c r="H36" s="7">
        <v>70000001.000000104</v>
      </c>
      <c r="I36" s="7">
        <v>7948311.4220074192</v>
      </c>
      <c r="J36" s="7">
        <v>79454823.609810695</v>
      </c>
      <c r="K36" s="7">
        <v>10376291.687051101</v>
      </c>
      <c r="L36" s="7">
        <v>352697827.5990985</v>
      </c>
      <c r="M36" s="7">
        <v>42275152.359875195</v>
      </c>
      <c r="N36" s="7">
        <v>218488430.00000051</v>
      </c>
      <c r="O36" s="7">
        <v>33671717.45298633</v>
      </c>
      <c r="P36" s="7">
        <v>484674590.00000101</v>
      </c>
      <c r="Q36" s="7">
        <v>46776916.741529502</v>
      </c>
      <c r="R36" s="7">
        <v>505443001.00000101</v>
      </c>
      <c r="S36" s="7">
        <v>45768640.06724266</v>
      </c>
      <c r="T36" s="5"/>
      <c r="U36" s="5"/>
      <c r="V36" s="96">
        <f t="shared" si="7"/>
        <v>2380979634.2089124</v>
      </c>
      <c r="W36" s="97">
        <f t="shared" si="8"/>
        <v>237966294.7185097</v>
      </c>
      <c r="X36" s="13">
        <f t="shared" si="9"/>
        <v>6.5766326839816687</v>
      </c>
      <c r="Y36" s="13"/>
      <c r="Z36" s="13"/>
    </row>
    <row r="37" spans="1:26" x14ac:dyDescent="0.2">
      <c r="A37" s="5" t="str">
        <f t="shared" si="6"/>
        <v>2008</v>
      </c>
      <c r="B37" s="7">
        <v>67071609.999999925</v>
      </c>
      <c r="C37" s="7">
        <v>3226892.047726627</v>
      </c>
      <c r="D37" s="7">
        <v>230663500.99999988</v>
      </c>
      <c r="E37" s="7">
        <v>565139.0690465779</v>
      </c>
      <c r="F37" s="7">
        <v>378964089.99999988</v>
      </c>
      <c r="G37" s="7">
        <v>49006874.843543217</v>
      </c>
      <c r="H37" s="7">
        <v>67521999.999999911</v>
      </c>
      <c r="I37" s="7">
        <v>7601895.3678805595</v>
      </c>
      <c r="J37" s="7">
        <v>87300371.089533299</v>
      </c>
      <c r="K37" s="7">
        <v>11463637.2324016</v>
      </c>
      <c r="L37" s="7">
        <v>358880336.71139312</v>
      </c>
      <c r="M37" s="7">
        <v>43013041.240110122</v>
      </c>
      <c r="N37" s="7">
        <v>226135868.99999928</v>
      </c>
      <c r="O37" s="7">
        <v>35080442.796544507</v>
      </c>
      <c r="P37" s="7">
        <v>511716479.99999899</v>
      </c>
      <c r="Q37" s="7">
        <v>49406059.178642899</v>
      </c>
      <c r="R37" s="7">
        <v>530984210</v>
      </c>
      <c r="S37" s="7">
        <v>48204996.102757215</v>
      </c>
      <c r="T37" s="5"/>
      <c r="U37" s="5"/>
      <c r="V37" s="96">
        <f t="shared" si="7"/>
        <v>2459238467.8009243</v>
      </c>
      <c r="W37" s="97">
        <f t="shared" si="8"/>
        <v>247568977.87865332</v>
      </c>
      <c r="X37" s="13">
        <f t="shared" si="9"/>
        <v>4.0353122997954927</v>
      </c>
      <c r="Y37" s="13"/>
      <c r="Z37" s="13"/>
    </row>
    <row r="38" spans="1:26" x14ac:dyDescent="0.2">
      <c r="A38" s="5" t="str">
        <f t="shared" si="6"/>
        <v>2009</v>
      </c>
      <c r="B38" s="7">
        <v>65802430.00000003</v>
      </c>
      <c r="C38" s="7">
        <v>3031239.8290678058</v>
      </c>
      <c r="D38" s="7">
        <v>218831010.00000021</v>
      </c>
      <c r="E38" s="7">
        <v>565611.31130750151</v>
      </c>
      <c r="F38" s="7">
        <v>338691700.99999976</v>
      </c>
      <c r="G38" s="7">
        <v>44429711.397288673</v>
      </c>
      <c r="H38" s="7">
        <v>66337000.999999896</v>
      </c>
      <c r="I38" s="7">
        <v>7293805.4911461603</v>
      </c>
      <c r="J38" s="7">
        <v>94759083.018927097</v>
      </c>
      <c r="K38" s="7">
        <v>12544675.597248301</v>
      </c>
      <c r="L38" s="7">
        <v>354870483.96406108</v>
      </c>
      <c r="M38" s="7">
        <v>43046352.897324324</v>
      </c>
      <c r="N38" s="7">
        <v>225711740.00000051</v>
      </c>
      <c r="O38" s="7">
        <v>35211889.375026383</v>
      </c>
      <c r="P38" s="7">
        <v>517114310</v>
      </c>
      <c r="Q38" s="7">
        <v>49807986.949780598</v>
      </c>
      <c r="R38" s="7">
        <v>541936001</v>
      </c>
      <c r="S38" s="7">
        <v>49084897.537323296</v>
      </c>
      <c r="T38" s="5"/>
      <c r="U38" s="5"/>
      <c r="V38" s="96">
        <f t="shared" si="7"/>
        <v>2424053759.9829884</v>
      </c>
      <c r="W38" s="97">
        <f t="shared" si="8"/>
        <v>245016170.38551307</v>
      </c>
      <c r="X38" s="13">
        <f t="shared" si="9"/>
        <v>-1.031149991010391</v>
      </c>
      <c r="Y38" s="13"/>
      <c r="Z38" s="13"/>
    </row>
    <row r="39" spans="1:26" x14ac:dyDescent="0.2">
      <c r="A39" s="5" t="str">
        <f t="shared" si="6"/>
        <v>2010</v>
      </c>
      <c r="B39" s="7">
        <v>65604790.000000097</v>
      </c>
      <c r="C39" s="7">
        <v>3110353.8930495451</v>
      </c>
      <c r="D39" s="7">
        <v>230350839.00000077</v>
      </c>
      <c r="E39" s="7">
        <v>582829.30271078763</v>
      </c>
      <c r="F39" s="7">
        <v>358699339.00000048</v>
      </c>
      <c r="G39" s="7">
        <v>47326023.676928818</v>
      </c>
      <c r="H39" s="7">
        <v>67938999.000000104</v>
      </c>
      <c r="I39" s="7">
        <v>7383111.9141704598</v>
      </c>
      <c r="J39" s="7">
        <v>95452700</v>
      </c>
      <c r="K39" s="7">
        <v>12773523.176819099</v>
      </c>
      <c r="L39" s="7">
        <v>370579528.32153559</v>
      </c>
      <c r="M39" s="7">
        <v>45001961.804534763</v>
      </c>
      <c r="N39" s="7">
        <v>229499000</v>
      </c>
      <c r="O39" s="7">
        <v>36121167.385226235</v>
      </c>
      <c r="P39" s="7">
        <v>523526600</v>
      </c>
      <c r="Q39" s="7">
        <v>50334410.575708404</v>
      </c>
      <c r="R39" s="7">
        <v>553210000.00000095</v>
      </c>
      <c r="S39" s="7">
        <v>50051076.5155323</v>
      </c>
      <c r="T39" s="5"/>
      <c r="U39" s="5"/>
      <c r="V39" s="96">
        <f t="shared" si="7"/>
        <v>2494861795.321538</v>
      </c>
      <c r="W39" s="97">
        <f t="shared" si="8"/>
        <v>252684458.2446804</v>
      </c>
      <c r="X39" s="13">
        <f t="shared" si="9"/>
        <v>3.1297068463285131</v>
      </c>
      <c r="Y39" s="13"/>
      <c r="Z39" s="13"/>
    </row>
    <row r="40" spans="1:26" x14ac:dyDescent="0.2">
      <c r="A40" s="5" t="str">
        <f t="shared" si="6"/>
        <v>2011</v>
      </c>
      <c r="B40" s="7">
        <v>66463569.999999881</v>
      </c>
      <c r="C40" s="7">
        <v>3433344.5468719257</v>
      </c>
      <c r="D40" s="7">
        <v>228645940.00000039</v>
      </c>
      <c r="E40" s="7">
        <v>550679.99412629777</v>
      </c>
      <c r="F40" s="7">
        <v>369260892.99999994</v>
      </c>
      <c r="G40" s="7">
        <v>49198481.012822509</v>
      </c>
      <c r="H40" s="7">
        <v>68878999.999999911</v>
      </c>
      <c r="I40" s="7">
        <v>7505960.1536355093</v>
      </c>
      <c r="J40" s="7">
        <v>95809404.830945507</v>
      </c>
      <c r="K40" s="7">
        <v>12915507.44059</v>
      </c>
      <c r="L40" s="7">
        <v>384768358.92133063</v>
      </c>
      <c r="M40" s="7">
        <v>47404551.522279434</v>
      </c>
      <c r="N40" s="7">
        <v>236439080.00000012</v>
      </c>
      <c r="O40" s="7">
        <v>37340826.977591217</v>
      </c>
      <c r="P40" s="7">
        <v>544997239.99999905</v>
      </c>
      <c r="Q40" s="7">
        <v>52678572.405435093</v>
      </c>
      <c r="R40" s="7">
        <v>574858000</v>
      </c>
      <c r="S40" s="7">
        <v>51741513.221013002</v>
      </c>
      <c r="T40" s="5"/>
      <c r="U40" s="5"/>
      <c r="V40" s="96">
        <f t="shared" si="7"/>
        <v>2570121486.7522755</v>
      </c>
      <c r="W40" s="97">
        <f t="shared" si="8"/>
        <v>262769437.27436498</v>
      </c>
      <c r="X40" s="13">
        <f t="shared" si="9"/>
        <v>3.9911354658461211</v>
      </c>
      <c r="Y40" s="13"/>
      <c r="Z40" s="13"/>
    </row>
    <row r="41" spans="1:26" x14ac:dyDescent="0.2">
      <c r="A41" s="5" t="str">
        <f t="shared" si="6"/>
        <v>2012</v>
      </c>
      <c r="B41" s="7">
        <v>66860640.000000045</v>
      </c>
      <c r="C41" s="7">
        <v>3481028.07429191</v>
      </c>
      <c r="D41" s="7">
        <v>221972400.00000039</v>
      </c>
      <c r="E41" s="7">
        <v>555495.10917862388</v>
      </c>
      <c r="F41" s="7">
        <v>376126430.00000054</v>
      </c>
      <c r="G41" s="7">
        <v>50697349.881804742</v>
      </c>
      <c r="H41" s="7">
        <v>68800999.000000089</v>
      </c>
      <c r="I41" s="7">
        <v>7562756.8185643805</v>
      </c>
      <c r="J41" s="7">
        <v>97803606.851689905</v>
      </c>
      <c r="K41" s="7">
        <v>13302056.6808712</v>
      </c>
      <c r="L41" s="7">
        <v>398584623.79101831</v>
      </c>
      <c r="M41" s="7">
        <v>49343171.511342548</v>
      </c>
      <c r="N41" s="7">
        <v>242233180</v>
      </c>
      <c r="O41" s="7">
        <v>38540334.8468263</v>
      </c>
      <c r="P41" s="7">
        <v>561079470.00000107</v>
      </c>
      <c r="Q41" s="7">
        <v>54000291.345616102</v>
      </c>
      <c r="R41" s="7">
        <v>593028721.00000095</v>
      </c>
      <c r="S41" s="7">
        <v>53496364.245455302</v>
      </c>
      <c r="T41" s="5"/>
      <c r="U41" s="5"/>
      <c r="V41" s="96">
        <f t="shared" si="7"/>
        <v>2626490070.6427112</v>
      </c>
      <c r="W41" s="97">
        <f t="shared" si="8"/>
        <v>270978848.51395112</v>
      </c>
      <c r="X41" s="13">
        <f t="shared" si="9"/>
        <v>3.1241880047923791</v>
      </c>
      <c r="Y41" s="13"/>
      <c r="Z41" s="13"/>
    </row>
    <row r="42" spans="1:26" x14ac:dyDescent="0.2">
      <c r="A42" s="5" t="str">
        <f t="shared" si="6"/>
        <v>2013</v>
      </c>
      <c r="B42" s="7">
        <v>67880350.00000003</v>
      </c>
      <c r="C42" s="7">
        <v>3564376.1288178293</v>
      </c>
      <c r="D42" s="7">
        <v>230908400.00000021</v>
      </c>
      <c r="E42" s="7">
        <v>645260.06263276469</v>
      </c>
      <c r="F42" s="7">
        <v>378933210.00000012</v>
      </c>
      <c r="G42" s="7">
        <v>51707570.40982049</v>
      </c>
      <c r="H42" s="7">
        <v>68375000</v>
      </c>
      <c r="I42" s="7">
        <v>7597045.644942889</v>
      </c>
      <c r="J42" s="7">
        <v>100468181.969065</v>
      </c>
      <c r="K42" s="7">
        <v>13867084.924180301</v>
      </c>
      <c r="L42" s="7">
        <v>405982714.27390742</v>
      </c>
      <c r="M42" s="7">
        <v>50548337.659689315</v>
      </c>
      <c r="N42" s="7">
        <v>247062110.00000021</v>
      </c>
      <c r="O42" s="7">
        <v>39770470.95705615</v>
      </c>
      <c r="P42" s="7">
        <v>578127140.00000095</v>
      </c>
      <c r="Q42" s="7">
        <v>56232931.829164393</v>
      </c>
      <c r="R42" s="7">
        <v>609380600.00000107</v>
      </c>
      <c r="S42" s="7">
        <v>54938375.149670497</v>
      </c>
      <c r="V42" s="96">
        <f t="shared" si="7"/>
        <v>2687117706.2429752</v>
      </c>
      <c r="W42" s="97">
        <f t="shared" si="8"/>
        <v>278871452.76597458</v>
      </c>
      <c r="X42" s="13">
        <f t="shared" si="9"/>
        <v>2.9126274228806146</v>
      </c>
    </row>
    <row r="43" spans="1:26" ht="13.5" thickBot="1" x14ac:dyDescent="0.25"/>
    <row r="44" spans="1:26" ht="64.5" thickBot="1" x14ac:dyDescent="0.25">
      <c r="A44" s="2" t="s">
        <v>21</v>
      </c>
      <c r="C44" s="3" t="s">
        <v>22</v>
      </c>
      <c r="D44" s="3" t="s">
        <v>23</v>
      </c>
      <c r="E44" s="3" t="s">
        <v>3</v>
      </c>
      <c r="F44" s="3" t="s">
        <v>24</v>
      </c>
      <c r="G44" s="3" t="s">
        <v>25</v>
      </c>
      <c r="H44" s="3" t="s">
        <v>26</v>
      </c>
      <c r="I44" s="3" t="s">
        <v>27</v>
      </c>
      <c r="J44" s="3" t="s">
        <v>28</v>
      </c>
      <c r="K44" s="14" t="s">
        <v>29</v>
      </c>
      <c r="L44" s="2" t="s">
        <v>30</v>
      </c>
      <c r="M44" s="3" t="s">
        <v>22</v>
      </c>
      <c r="N44" s="3" t="s">
        <v>23</v>
      </c>
      <c r="O44" s="3" t="s">
        <v>3</v>
      </c>
      <c r="P44" s="3" t="s">
        <v>24</v>
      </c>
      <c r="Q44" s="3" t="s">
        <v>25</v>
      </c>
      <c r="R44" s="3" t="s">
        <v>26</v>
      </c>
      <c r="S44" s="3" t="s">
        <v>27</v>
      </c>
      <c r="T44" s="3" t="s">
        <v>28</v>
      </c>
      <c r="U44" s="14" t="s">
        <v>29</v>
      </c>
    </row>
    <row r="45" spans="1:26" x14ac:dyDescent="0.2">
      <c r="A45" s="5" t="str">
        <f t="shared" ref="A45:A62" si="10">A25</f>
        <v>1996</v>
      </c>
      <c r="B45" s="15"/>
      <c r="C45" s="15">
        <f>(C4/$W4)/(B4/$V4)</f>
        <v>0.3018797958908217</v>
      </c>
      <c r="D45" s="15">
        <f>(E4/$W4)/(D4/$V4)</f>
        <v>1.9591488310636493E-2</v>
      </c>
      <c r="E45" s="15">
        <f>(G4/$W4)/(F4/$V4)</f>
        <v>1.4526197644703811</v>
      </c>
      <c r="F45" s="15">
        <f>(I4/$W4)/(H4/$V4)</f>
        <v>0.95523625257528599</v>
      </c>
      <c r="G45" s="15">
        <f>(K4/$W4)/(J4/$V4)</f>
        <v>1.1155581111509183</v>
      </c>
      <c r="H45" s="15">
        <f>(M4/$W4)/(L4/$V4)</f>
        <v>1.1724415614933141</v>
      </c>
      <c r="I45" s="15">
        <f>(O4/$W4)/(N4/$V4)</f>
        <v>3.0835761228440992</v>
      </c>
      <c r="J45" s="15">
        <f>(Q4/$W4)/(P4/$V4)</f>
        <v>1.1203580659724111</v>
      </c>
      <c r="K45" s="15">
        <f>(S4/$W4)/(R4/$V4)</f>
        <v>0.97233900779935689</v>
      </c>
      <c r="L45" s="16">
        <f>AVERAGE(C45:K45)</f>
        <v>1.1326222411674696</v>
      </c>
      <c r="M45" s="8">
        <f>(1-1/C45)*C4</f>
        <v>-46206.213836908835</v>
      </c>
      <c r="N45" s="8">
        <f>(1-1/D45)*E4</f>
        <v>-52412.847713922085</v>
      </c>
      <c r="O45" s="8">
        <f>(1-1/E45)*G4</f>
        <v>57691.725783266025</v>
      </c>
      <c r="P45" s="8">
        <f>(1-1/F45)*I4</f>
        <v>-265.29619973539263</v>
      </c>
      <c r="Q45" s="8">
        <f>(1-1/G45)*K4</f>
        <v>5636.1243325930527</v>
      </c>
      <c r="R45" s="8">
        <f>(1-1/H45)*M4</f>
        <v>19101.708846072037</v>
      </c>
      <c r="S45" s="8">
        <f>(1-1/I45)*O4</f>
        <v>25445.915420751291</v>
      </c>
      <c r="T45" s="8">
        <f>(1-1/J45)*Q4</f>
        <v>14792.195176990599</v>
      </c>
      <c r="U45" s="8">
        <f>(1-1/K45)*S4</f>
        <v>-3978.8480175116824</v>
      </c>
      <c r="V45" s="89">
        <f>AVERAGE(M45:U45)</f>
        <v>2200.4959768438894</v>
      </c>
      <c r="W45" s="90">
        <f>V45/1000</f>
        <v>2.2004959768438894</v>
      </c>
      <c r="X45" s="26">
        <f>W45/V45</f>
        <v>1E-3</v>
      </c>
    </row>
    <row r="46" spans="1:26" x14ac:dyDescent="0.2">
      <c r="A46" s="5" t="str">
        <f t="shared" si="10"/>
        <v>1997</v>
      </c>
      <c r="B46" s="15"/>
      <c r="C46" s="15">
        <f t="shared" ref="C46:C62" si="11">(C5/$W5)/(B5/$V5)</f>
        <v>0.35215339008910174</v>
      </c>
      <c r="D46" s="15">
        <f t="shared" ref="D46:D62" si="12">(E5/$W5)/(D5/$V5)</f>
        <v>1.5728468105914866E-2</v>
      </c>
      <c r="E46" s="15">
        <f t="shared" ref="E46:E62" si="13">(G5/$W5)/(F5/$V5)</f>
        <v>1.4827237121974632</v>
      </c>
      <c r="F46" s="15">
        <f t="shared" ref="F46:F62" si="14">(I5/$W5)/(H5/$V5)</f>
        <v>0.84634228673355971</v>
      </c>
      <c r="G46" s="15">
        <f t="shared" ref="G46:G62" si="15">(K5/$W5)/(J5/$V5)</f>
        <v>1.1020883811487057</v>
      </c>
      <c r="H46" s="15">
        <f t="shared" ref="H46:H62" si="16">(M5/$W5)/(L5/$V5)</f>
        <v>1.1865333236351103</v>
      </c>
      <c r="I46" s="15">
        <f t="shared" ref="I46:I62" si="17">(O5/$W5)/(N5/$V5)</f>
        <v>2.9377316194559819</v>
      </c>
      <c r="J46" s="15">
        <f t="shared" ref="J46:J62" si="18">(Q5/$W5)/(P5/$V5)</f>
        <v>1.1486563069374169</v>
      </c>
      <c r="K46" s="15">
        <f t="shared" ref="K46:K62" si="19">(S5/$W5)/(R5/$V5)</f>
        <v>0.89717391892831522</v>
      </c>
      <c r="L46" s="16">
        <f t="shared" ref="L46:L62" si="20">AVERAGE(C46:K46)</f>
        <v>1.1076812674701744</v>
      </c>
      <c r="M46" s="8">
        <f t="shared" ref="M46:M62" si="21">(1-1/C46)*C5</f>
        <v>-43364.666076212496</v>
      </c>
      <c r="N46" s="8">
        <f t="shared" ref="N46:N62" si="22">(1-1/D46)*E5</f>
        <v>-51152.124557314768</v>
      </c>
      <c r="O46" s="8">
        <f t="shared" ref="O46:O62" si="23">(1-1/E46)*G5</f>
        <v>61441.770857138814</v>
      </c>
      <c r="P46" s="8">
        <f t="shared" ref="P46:P62" si="24">(1-1/F46)*I5</f>
        <v>-918.68138240259816</v>
      </c>
      <c r="Q46" s="8">
        <f t="shared" ref="Q46:Q62" si="25">(1-1/G46)*K5</f>
        <v>4427.5769364108401</v>
      </c>
      <c r="R46" s="8">
        <f t="shared" ref="R46:R61" si="26">(1-1/H46)*M5</f>
        <v>21559.716549528686</v>
      </c>
      <c r="S46" s="8">
        <f t="shared" ref="S46:S62" si="27">(1-1/I46)*O5</f>
        <v>25008.212378289722</v>
      </c>
      <c r="T46" s="8">
        <f t="shared" ref="T46:T61" si="28">(1-1/J46)*Q5</f>
        <v>18464.769960599373</v>
      </c>
      <c r="U46" s="8">
        <f t="shared" ref="U46:U62" si="29">(1-1/K46)*S5</f>
        <v>-15113.795147878656</v>
      </c>
      <c r="V46" s="89">
        <f t="shared" ref="V46" si="30">AVERAGE(M46:U46)</f>
        <v>2261.419946462102</v>
      </c>
      <c r="W46" s="90">
        <f t="shared" ref="W46" si="31">V46/1000</f>
        <v>2.2614199464621021</v>
      </c>
      <c r="X46" s="26">
        <f t="shared" ref="X46" si="32">W46/V46</f>
        <v>1E-3</v>
      </c>
    </row>
    <row r="47" spans="1:26" x14ac:dyDescent="0.2">
      <c r="A47" s="5" t="str">
        <f t="shared" si="10"/>
        <v>1998</v>
      </c>
      <c r="B47" s="15"/>
      <c r="C47" s="15">
        <f t="shared" si="11"/>
        <v>0.42709751859317541</v>
      </c>
      <c r="D47" s="15">
        <f t="shared" si="12"/>
        <v>1.7504927385842094E-2</v>
      </c>
      <c r="E47" s="15">
        <f t="shared" si="13"/>
        <v>1.5169103150911556</v>
      </c>
      <c r="F47" s="15">
        <f t="shared" si="14"/>
        <v>0.78998761041325993</v>
      </c>
      <c r="G47" s="15">
        <f t="shared" si="15"/>
        <v>1.0610648235701707</v>
      </c>
      <c r="H47" s="15">
        <f t="shared" si="16"/>
        <v>1.1430550313158818</v>
      </c>
      <c r="I47" s="15">
        <f t="shared" si="17"/>
        <v>2.8898390605482223</v>
      </c>
      <c r="J47" s="15">
        <f t="shared" si="18"/>
        <v>1.1287468339518074</v>
      </c>
      <c r="K47" s="15">
        <f t="shared" si="19"/>
        <v>0.8552394144968577</v>
      </c>
      <c r="L47" s="16">
        <f t="shared" si="20"/>
        <v>1.0921606150407079</v>
      </c>
      <c r="M47" s="8">
        <f t="shared" si="21"/>
        <v>-43001.794727478533</v>
      </c>
      <c r="N47" s="8">
        <f t="shared" si="22"/>
        <v>-43419.555294607875</v>
      </c>
      <c r="O47" s="8">
        <f t="shared" si="23"/>
        <v>68963.103777028009</v>
      </c>
      <c r="P47" s="8">
        <f t="shared" si="24"/>
        <v>-1295.0445750288552</v>
      </c>
      <c r="Q47" s="8">
        <f t="shared" si="25"/>
        <v>2526.5789298335353</v>
      </c>
      <c r="R47" s="8">
        <f t="shared" si="26"/>
        <v>18365.818776736538</v>
      </c>
      <c r="S47" s="8">
        <f t="shared" si="27"/>
        <v>26309.165717774096</v>
      </c>
      <c r="T47" s="8">
        <f t="shared" si="28"/>
        <v>16795.568687694271</v>
      </c>
      <c r="U47" s="8">
        <f t="shared" si="29"/>
        <v>-22934.361881052017</v>
      </c>
      <c r="V47" s="89">
        <f t="shared" ref="V47:V62" si="33">AVERAGE(M47:U47)</f>
        <v>2478.8310456554627</v>
      </c>
      <c r="W47" s="90">
        <f t="shared" ref="W47:W62" si="34">V47/1000</f>
        <v>2.4788310456554625</v>
      </c>
      <c r="X47" s="26">
        <f t="shared" ref="X47:X62" si="35">W47/V47</f>
        <v>1E-3</v>
      </c>
    </row>
    <row r="48" spans="1:26" x14ac:dyDescent="0.2">
      <c r="A48" s="5" t="str">
        <f t="shared" si="10"/>
        <v>1999</v>
      </c>
      <c r="B48" s="15"/>
      <c r="C48" s="15">
        <f t="shared" si="11"/>
        <v>0.46027927019522508</v>
      </c>
      <c r="D48" s="15">
        <f t="shared" si="12"/>
        <v>1.8935353404576305E-2</v>
      </c>
      <c r="E48" s="15">
        <f t="shared" si="13"/>
        <v>1.5547569055635142</v>
      </c>
      <c r="F48" s="15">
        <f t="shared" si="14"/>
        <v>0.7840261953200377</v>
      </c>
      <c r="G48" s="15">
        <f t="shared" si="15"/>
        <v>1.0371607931613864</v>
      </c>
      <c r="H48" s="15">
        <f t="shared" si="16"/>
        <v>1.0890069610029611</v>
      </c>
      <c r="I48" s="15">
        <f t="shared" si="17"/>
        <v>2.8150841874164314</v>
      </c>
      <c r="J48" s="15">
        <f t="shared" si="18"/>
        <v>1.1160417844321247</v>
      </c>
      <c r="K48" s="15">
        <f t="shared" si="19"/>
        <v>0.8469877032797638</v>
      </c>
      <c r="L48" s="16">
        <f t="shared" si="20"/>
        <v>1.0802532393084467</v>
      </c>
      <c r="M48" s="8">
        <f t="shared" si="21"/>
        <v>-45810.151600550351</v>
      </c>
      <c r="N48" s="8">
        <f t="shared" si="22"/>
        <v>-41198.503028983389</v>
      </c>
      <c r="O48" s="8">
        <f t="shared" si="23"/>
        <v>78809.406556200775</v>
      </c>
      <c r="P48" s="8">
        <f t="shared" si="24"/>
        <v>-1374.801073005656</v>
      </c>
      <c r="Q48" s="8">
        <f t="shared" si="25"/>
        <v>1533.0890175074801</v>
      </c>
      <c r="R48" s="8">
        <f t="shared" si="26"/>
        <v>12874.427412179963</v>
      </c>
      <c r="S48" s="8">
        <f t="shared" si="27"/>
        <v>27521.732360200745</v>
      </c>
      <c r="T48" s="8">
        <f t="shared" si="28"/>
        <v>15943.701556633496</v>
      </c>
      <c r="U48" s="8">
        <f t="shared" si="29"/>
        <v>-26437.21354578267</v>
      </c>
      <c r="V48" s="89">
        <f t="shared" si="33"/>
        <v>2429.076406044489</v>
      </c>
      <c r="W48" s="90">
        <f t="shared" si="34"/>
        <v>2.4290764060444889</v>
      </c>
      <c r="X48" s="26">
        <f t="shared" si="35"/>
        <v>1E-3</v>
      </c>
    </row>
    <row r="49" spans="1:25" x14ac:dyDescent="0.2">
      <c r="A49" s="5" t="str">
        <f t="shared" si="10"/>
        <v>2000</v>
      </c>
      <c r="B49" s="15"/>
      <c r="C49" s="15">
        <f t="shared" si="11"/>
        <v>0.45606210437288686</v>
      </c>
      <c r="D49" s="15">
        <f t="shared" si="12"/>
        <v>2.0336228096293967E-2</v>
      </c>
      <c r="E49" s="15">
        <f t="shared" si="13"/>
        <v>1.5893960486945957</v>
      </c>
      <c r="F49" s="15">
        <f t="shared" si="14"/>
        <v>0.83431647984059754</v>
      </c>
      <c r="G49" s="15">
        <f t="shared" si="15"/>
        <v>1.0502913438471972</v>
      </c>
      <c r="H49" s="15">
        <f t="shared" si="16"/>
        <v>1.0631039549189831</v>
      </c>
      <c r="I49" s="15">
        <f t="shared" si="17"/>
        <v>2.6543953923370016</v>
      </c>
      <c r="J49" s="15">
        <f t="shared" si="18"/>
        <v>1.1074689861172251</v>
      </c>
      <c r="K49" s="15">
        <f t="shared" si="19"/>
        <v>0.82625120259626705</v>
      </c>
      <c r="L49" s="16">
        <f t="shared" si="20"/>
        <v>1.0668468600912275</v>
      </c>
      <c r="M49" s="8">
        <f t="shared" si="21"/>
        <v>-48707.911791517043</v>
      </c>
      <c r="N49" s="8">
        <f t="shared" si="22"/>
        <v>-39812.991305390315</v>
      </c>
      <c r="O49" s="8">
        <f t="shared" si="23"/>
        <v>87354.653484638999</v>
      </c>
      <c r="P49" s="8">
        <f t="shared" si="24"/>
        <v>-1087.2603419236718</v>
      </c>
      <c r="Q49" s="8">
        <f t="shared" si="25"/>
        <v>2081.2064282413944</v>
      </c>
      <c r="R49" s="8">
        <f t="shared" si="26"/>
        <v>9848.1805279793916</v>
      </c>
      <c r="S49" s="8">
        <f t="shared" si="27"/>
        <v>26704.23115889667</v>
      </c>
      <c r="T49" s="8">
        <f t="shared" si="28"/>
        <v>15120.166803857712</v>
      </c>
      <c r="U49" s="8">
        <f t="shared" si="29"/>
        <v>-31702.940763785846</v>
      </c>
      <c r="V49" s="89">
        <f t="shared" si="33"/>
        <v>2199.7038001108094</v>
      </c>
      <c r="W49" s="90">
        <f t="shared" si="34"/>
        <v>2.1997038001108096</v>
      </c>
      <c r="X49" s="26">
        <f t="shared" si="35"/>
        <v>1E-3</v>
      </c>
    </row>
    <row r="50" spans="1:25" x14ac:dyDescent="0.2">
      <c r="A50" s="5" t="str">
        <f t="shared" si="10"/>
        <v>2001</v>
      </c>
      <c r="B50" s="15"/>
      <c r="C50" s="15">
        <f t="shared" si="11"/>
        <v>0.45885275907894091</v>
      </c>
      <c r="D50" s="15">
        <f t="shared" si="12"/>
        <v>1.9877347635082459E-2</v>
      </c>
      <c r="E50" s="15">
        <f t="shared" si="13"/>
        <v>1.6174087712863212</v>
      </c>
      <c r="F50" s="15">
        <f t="shared" si="14"/>
        <v>0.90966976127288846</v>
      </c>
      <c r="G50" s="15">
        <f t="shared" si="15"/>
        <v>1.0636012918934856</v>
      </c>
      <c r="H50" s="15">
        <f t="shared" si="16"/>
        <v>1.0675335222220503</v>
      </c>
      <c r="I50" s="15">
        <f t="shared" si="17"/>
        <v>2.5732122635686117</v>
      </c>
      <c r="J50" s="15">
        <f t="shared" si="18"/>
        <v>1.0769528616685853</v>
      </c>
      <c r="K50" s="15">
        <f t="shared" si="19"/>
        <v>0.825860432257567</v>
      </c>
      <c r="L50" s="16">
        <f t="shared" si="20"/>
        <v>1.0681076678759482</v>
      </c>
      <c r="M50" s="8">
        <f t="shared" si="21"/>
        <v>-48474.52032305461</v>
      </c>
      <c r="N50" s="8">
        <f t="shared" si="22"/>
        <v>-38564.002485755424</v>
      </c>
      <c r="O50" s="8">
        <f t="shared" si="23"/>
        <v>90868.857639204434</v>
      </c>
      <c r="P50" s="8">
        <f t="shared" si="24"/>
        <v>-576.97895843239428</v>
      </c>
      <c r="Q50" s="8">
        <f t="shared" si="25"/>
        <v>2540.0922022179543</v>
      </c>
      <c r="R50" s="8">
        <f t="shared" si="26"/>
        <v>10585.204404498923</v>
      </c>
      <c r="S50" s="8">
        <f t="shared" si="27"/>
        <v>25469.78737250984</v>
      </c>
      <c r="T50" s="8">
        <f t="shared" si="28"/>
        <v>10556.711640259791</v>
      </c>
      <c r="U50" s="8">
        <f t="shared" si="29"/>
        <v>-31961.329780008935</v>
      </c>
      <c r="V50" s="89">
        <f t="shared" si="33"/>
        <v>2271.5357457155092</v>
      </c>
      <c r="W50" s="90">
        <f t="shared" si="34"/>
        <v>2.271535745715509</v>
      </c>
      <c r="X50" s="26">
        <f t="shared" si="35"/>
        <v>1E-3</v>
      </c>
    </row>
    <row r="51" spans="1:25" x14ac:dyDescent="0.2">
      <c r="A51" s="5" t="str">
        <f t="shared" si="10"/>
        <v>2002</v>
      </c>
      <c r="B51" s="15"/>
      <c r="C51" s="15">
        <f t="shared" si="11"/>
        <v>0.47564353691467265</v>
      </c>
      <c r="D51" s="15">
        <f t="shared" si="12"/>
        <v>2.0933455961350995E-2</v>
      </c>
      <c r="E51" s="15">
        <f t="shared" si="13"/>
        <v>1.5947246729454323</v>
      </c>
      <c r="F51" s="15">
        <f t="shared" si="14"/>
        <v>0.94597391839966138</v>
      </c>
      <c r="G51" s="15">
        <f t="shared" si="15"/>
        <v>1.0536690599253047</v>
      </c>
      <c r="H51" s="15">
        <f t="shared" si="16"/>
        <v>1.095954455380566</v>
      </c>
      <c r="I51" s="15">
        <f t="shared" si="17"/>
        <v>2.5368080548367442</v>
      </c>
      <c r="J51" s="15">
        <f t="shared" si="18"/>
        <v>1.0475258889390076</v>
      </c>
      <c r="K51" s="15">
        <f t="shared" si="19"/>
        <v>0.8282272111673783</v>
      </c>
      <c r="L51" s="16">
        <f t="shared" si="20"/>
        <v>1.0666066949411244</v>
      </c>
      <c r="M51" s="8">
        <f t="shared" si="21"/>
        <v>-44998.99028631048</v>
      </c>
      <c r="N51" s="8">
        <f t="shared" si="22"/>
        <v>-38806.164302382829</v>
      </c>
      <c r="O51" s="8">
        <f t="shared" si="23"/>
        <v>85548.523133271199</v>
      </c>
      <c r="P51" s="8">
        <f t="shared" si="24"/>
        <v>-335.87057369839943</v>
      </c>
      <c r="Q51" s="8">
        <f t="shared" si="25"/>
        <v>2085.1660018906227</v>
      </c>
      <c r="R51" s="8">
        <f t="shared" si="26"/>
        <v>14659.617177907139</v>
      </c>
      <c r="S51" s="8">
        <f t="shared" si="27"/>
        <v>24507.843419990848</v>
      </c>
      <c r="T51" s="8">
        <f t="shared" si="28"/>
        <v>6320.4007949505794</v>
      </c>
      <c r="U51" s="8">
        <f t="shared" si="29"/>
        <v>-31378.187646668823</v>
      </c>
      <c r="V51" s="89">
        <f t="shared" si="33"/>
        <v>1955.8153021055384</v>
      </c>
      <c r="W51" s="90">
        <f t="shared" si="34"/>
        <v>1.9558153021055384</v>
      </c>
      <c r="X51" s="26">
        <f t="shared" si="35"/>
        <v>1E-3</v>
      </c>
    </row>
    <row r="52" spans="1:25" x14ac:dyDescent="0.2">
      <c r="A52" s="5" t="str">
        <f t="shared" si="10"/>
        <v>2003</v>
      </c>
      <c r="B52" s="15"/>
      <c r="C52" s="15">
        <f t="shared" si="11"/>
        <v>0.48400198661222288</v>
      </c>
      <c r="D52" s="15">
        <f t="shared" si="12"/>
        <v>2.4826814592782312E-2</v>
      </c>
      <c r="E52" s="15">
        <f t="shared" si="13"/>
        <v>1.5291889070543967</v>
      </c>
      <c r="F52" s="15">
        <f t="shared" si="14"/>
        <v>0.90369559918412323</v>
      </c>
      <c r="G52" s="15">
        <f t="shared" si="15"/>
        <v>1.0060451869624591</v>
      </c>
      <c r="H52" s="15">
        <f t="shared" si="16"/>
        <v>1.1254030300572995</v>
      </c>
      <c r="I52" s="15">
        <f t="shared" si="17"/>
        <v>2.6005225365717748</v>
      </c>
      <c r="J52" s="15">
        <f t="shared" si="18"/>
        <v>1.0375998340377546</v>
      </c>
      <c r="K52" s="15">
        <f t="shared" si="19"/>
        <v>0.83189504201398745</v>
      </c>
      <c r="L52" s="16">
        <f t="shared" si="20"/>
        <v>1.0603532152318667</v>
      </c>
      <c r="M52" s="8">
        <f t="shared" si="21"/>
        <v>-42069.071974991843</v>
      </c>
      <c r="N52" s="8">
        <f t="shared" si="22"/>
        <v>-39797.462554412406</v>
      </c>
      <c r="O52" s="8">
        <f t="shared" si="23"/>
        <v>74995.229559321262</v>
      </c>
      <c r="P52" s="8">
        <f t="shared" si="24"/>
        <v>-603.07216572096695</v>
      </c>
      <c r="Q52" s="8">
        <f t="shared" si="25"/>
        <v>239.44852260223306</v>
      </c>
      <c r="R52" s="8">
        <f t="shared" si="26"/>
        <v>18940.958251704575</v>
      </c>
      <c r="S52" s="8">
        <f t="shared" si="27"/>
        <v>25600.473627456031</v>
      </c>
      <c r="T52" s="8">
        <f t="shared" si="28"/>
        <v>5033.3192601072378</v>
      </c>
      <c r="U52" s="8">
        <f t="shared" si="29"/>
        <v>-31172.657612509498</v>
      </c>
      <c r="V52" s="89">
        <f t="shared" si="33"/>
        <v>1240.7961015062913</v>
      </c>
      <c r="W52" s="90">
        <f t="shared" si="34"/>
        <v>1.2407961015062914</v>
      </c>
      <c r="X52" s="26">
        <f t="shared" si="35"/>
        <v>1E-3</v>
      </c>
    </row>
    <row r="53" spans="1:25" x14ac:dyDescent="0.2">
      <c r="A53" s="5" t="str">
        <f t="shared" si="10"/>
        <v>2004</v>
      </c>
      <c r="B53" s="15"/>
      <c r="C53" s="15">
        <f t="shared" si="11"/>
        <v>0.47405934035685954</v>
      </c>
      <c r="D53" s="15">
        <f t="shared" si="12"/>
        <v>3.3938112260475349E-2</v>
      </c>
      <c r="E53" s="15">
        <f t="shared" si="13"/>
        <v>1.4888510568309115</v>
      </c>
      <c r="F53" s="15">
        <f t="shared" si="14"/>
        <v>0.84408065520078024</v>
      </c>
      <c r="G53" s="15">
        <f t="shared" si="15"/>
        <v>0.9620758330376018</v>
      </c>
      <c r="H53" s="15">
        <f t="shared" si="16"/>
        <v>1.1148942238685773</v>
      </c>
      <c r="I53" s="15">
        <f t="shared" si="17"/>
        <v>2.8500142971369566</v>
      </c>
      <c r="J53" s="15">
        <f t="shared" si="18"/>
        <v>1.0435535771690583</v>
      </c>
      <c r="K53" s="15">
        <f t="shared" si="19"/>
        <v>0.83501376845599484</v>
      </c>
      <c r="L53" s="16">
        <f t="shared" si="20"/>
        <v>1.0718312071463574</v>
      </c>
      <c r="M53" s="8">
        <f t="shared" si="21"/>
        <v>-39466.657714046778</v>
      </c>
      <c r="N53" s="8">
        <f t="shared" si="22"/>
        <v>-40713.137390599528</v>
      </c>
      <c r="O53" s="8">
        <f t="shared" si="23"/>
        <v>67801.548239554948</v>
      </c>
      <c r="P53" s="8">
        <f t="shared" si="24"/>
        <v>-937.07422410067466</v>
      </c>
      <c r="Q53" s="8">
        <f t="shared" si="25"/>
        <v>-1582.6586307008131</v>
      </c>
      <c r="R53" s="8">
        <f t="shared" si="26"/>
        <v>17463.351475929128</v>
      </c>
      <c r="S53" s="8">
        <f t="shared" si="27"/>
        <v>29013.907127307033</v>
      </c>
      <c r="T53" s="8">
        <f t="shared" si="28"/>
        <v>6043.6190836285887</v>
      </c>
      <c r="U53" s="8">
        <f t="shared" si="29"/>
        <v>-30833.320733988647</v>
      </c>
      <c r="V53" s="89">
        <f t="shared" si="33"/>
        <v>754.39747033147387</v>
      </c>
      <c r="W53" s="90">
        <f t="shared" si="34"/>
        <v>0.75439747033147386</v>
      </c>
      <c r="X53" s="26">
        <f t="shared" si="35"/>
        <v>1E-3</v>
      </c>
    </row>
    <row r="54" spans="1:25" x14ac:dyDescent="0.2">
      <c r="A54" s="5" t="str">
        <f t="shared" si="10"/>
        <v>2005</v>
      </c>
      <c r="B54" s="15"/>
      <c r="C54" s="15">
        <f t="shared" si="11"/>
        <v>0.46699606833726409</v>
      </c>
      <c r="D54" s="15">
        <f t="shared" si="12"/>
        <v>3.4355216427598097E-2</v>
      </c>
      <c r="E54" s="15">
        <f t="shared" si="13"/>
        <v>1.4827172796163892</v>
      </c>
      <c r="F54" s="15">
        <f t="shared" si="14"/>
        <v>0.79524715407326285</v>
      </c>
      <c r="G54" s="15">
        <f t="shared" si="15"/>
        <v>0.92734190737884636</v>
      </c>
      <c r="H54" s="15">
        <f t="shared" si="16"/>
        <v>1.0983143295682816</v>
      </c>
      <c r="I54" s="15">
        <f t="shared" si="17"/>
        <v>3.1002238371721518</v>
      </c>
      <c r="J54" s="15">
        <f t="shared" si="18"/>
        <v>1.0554251109363493</v>
      </c>
      <c r="K54" s="15">
        <f t="shared" si="19"/>
        <v>0.83227459373572288</v>
      </c>
      <c r="L54" s="16">
        <f t="shared" si="20"/>
        <v>1.0880994996939852</v>
      </c>
      <c r="M54" s="8">
        <f t="shared" si="21"/>
        <v>-36595.947093600022</v>
      </c>
      <c r="N54" s="8">
        <f t="shared" si="22"/>
        <v>-38937.850527770344</v>
      </c>
      <c r="O54" s="8">
        <f t="shared" si="23"/>
        <v>65738.566575244055</v>
      </c>
      <c r="P54" s="8">
        <f t="shared" si="24"/>
        <v>-1236.8727079726252</v>
      </c>
      <c r="Q54" s="8">
        <f t="shared" si="25"/>
        <v>-3313.1831976047943</v>
      </c>
      <c r="R54" s="8">
        <f t="shared" si="26"/>
        <v>15437.318766164748</v>
      </c>
      <c r="S54" s="8">
        <f t="shared" si="27"/>
        <v>32948.586207699474</v>
      </c>
      <c r="T54" s="8">
        <f t="shared" si="28"/>
        <v>8234.266875563917</v>
      </c>
      <c r="U54" s="8">
        <f t="shared" si="29"/>
        <v>-31654.426363618528</v>
      </c>
      <c r="V54" s="89">
        <f t="shared" si="33"/>
        <v>1180.0509482339864</v>
      </c>
      <c r="W54" s="90">
        <f t="shared" si="34"/>
        <v>1.1800509482339865</v>
      </c>
      <c r="X54" s="26">
        <f t="shared" si="35"/>
        <v>1E-3</v>
      </c>
    </row>
    <row r="55" spans="1:25" x14ac:dyDescent="0.2">
      <c r="A55" s="5" t="str">
        <f t="shared" si="10"/>
        <v>2006</v>
      </c>
      <c r="B55" s="15"/>
      <c r="C55" s="15">
        <f t="shared" si="11"/>
        <v>0.48317602427059986</v>
      </c>
      <c r="D55" s="15">
        <f t="shared" si="12"/>
        <v>3.1251538351869029E-2</v>
      </c>
      <c r="E55" s="15">
        <f t="shared" si="13"/>
        <v>1.4679346978872818</v>
      </c>
      <c r="F55" s="15">
        <f t="shared" si="14"/>
        <v>0.74913215851984094</v>
      </c>
      <c r="G55" s="15">
        <f t="shared" si="15"/>
        <v>0.90549924660188541</v>
      </c>
      <c r="H55" s="15">
        <f t="shared" si="16"/>
        <v>1.1302119396640598</v>
      </c>
      <c r="I55" s="15">
        <f t="shared" si="17"/>
        <v>3.0382504887604291</v>
      </c>
      <c r="J55" s="15">
        <f t="shared" si="18"/>
        <v>1.0705527778386004</v>
      </c>
      <c r="K55" s="15">
        <f t="shared" si="19"/>
        <v>0.83370927822013763</v>
      </c>
      <c r="L55" s="16">
        <f t="shared" si="20"/>
        <v>1.0788575722349671</v>
      </c>
      <c r="M55" s="8">
        <f t="shared" si="21"/>
        <v>-33640.43516814457</v>
      </c>
      <c r="N55" s="8">
        <f t="shared" si="22"/>
        <v>-43142.412026698992</v>
      </c>
      <c r="O55" s="8">
        <f t="shared" si="23"/>
        <v>63552.380584189385</v>
      </c>
      <c r="P55" s="8">
        <f t="shared" si="24"/>
        <v>-1557.2446920726011</v>
      </c>
      <c r="Q55" s="8">
        <f t="shared" si="25"/>
        <v>-4675.4871664905868</v>
      </c>
      <c r="R55" s="8">
        <f t="shared" si="26"/>
        <v>21514.749198322814</v>
      </c>
      <c r="S55" s="8">
        <f t="shared" si="27"/>
        <v>34243.687930388987</v>
      </c>
      <c r="T55" s="8">
        <f t="shared" si="28"/>
        <v>11252.455519797795</v>
      </c>
      <c r="U55" s="8">
        <f t="shared" si="29"/>
        <v>-31891.855246934894</v>
      </c>
      <c r="V55" s="89">
        <f t="shared" si="33"/>
        <v>1739.5376591508159</v>
      </c>
      <c r="W55" s="90">
        <f t="shared" si="34"/>
        <v>1.7395376591508158</v>
      </c>
      <c r="X55" s="26">
        <f t="shared" si="35"/>
        <v>1E-3</v>
      </c>
    </row>
    <row r="56" spans="1:25" x14ac:dyDescent="0.2">
      <c r="A56" s="5" t="str">
        <f t="shared" si="10"/>
        <v>2007</v>
      </c>
      <c r="B56" s="15"/>
      <c r="C56" s="15">
        <f t="shared" si="11"/>
        <v>0.52869927871508571</v>
      </c>
      <c r="D56" s="15">
        <f t="shared" si="12"/>
        <v>2.9612957466076607E-2</v>
      </c>
      <c r="E56" s="15">
        <f t="shared" si="13"/>
        <v>1.4069352352917546</v>
      </c>
      <c r="F56" s="15">
        <f t="shared" si="14"/>
        <v>0.66657974301348621</v>
      </c>
      <c r="G56" s="15">
        <f t="shared" si="15"/>
        <v>0.93529994408921679</v>
      </c>
      <c r="H56" s="15">
        <f t="shared" si="16"/>
        <v>1.1385626927728134</v>
      </c>
      <c r="I56" s="15">
        <f t="shared" si="17"/>
        <v>3.0000857097346247</v>
      </c>
      <c r="J56" s="15">
        <f t="shared" si="18"/>
        <v>1.0818332648835556</v>
      </c>
      <c r="K56" s="15">
        <f t="shared" si="19"/>
        <v>0.81879064036645166</v>
      </c>
      <c r="L56" s="16">
        <f t="shared" si="20"/>
        <v>1.0673777184814517</v>
      </c>
      <c r="M56" s="8">
        <f t="shared" si="21"/>
        <v>-30027.655910822748</v>
      </c>
      <c r="N56" s="8">
        <f t="shared" si="22"/>
        <v>-43617.611640531039</v>
      </c>
      <c r="O56" s="8">
        <f t="shared" si="23"/>
        <v>56402.361935610941</v>
      </c>
      <c r="P56" s="8">
        <f t="shared" si="24"/>
        <v>-2174.6582184097028</v>
      </c>
      <c r="Q56" s="8">
        <f t="shared" si="25"/>
        <v>-3463.1429824585543</v>
      </c>
      <c r="R56" s="8">
        <f t="shared" si="26"/>
        <v>24319.797538265862</v>
      </c>
      <c r="S56" s="8">
        <f t="shared" si="27"/>
        <v>36012.84291784557</v>
      </c>
      <c r="T56" s="8">
        <f t="shared" si="28"/>
        <v>14027.429200405057</v>
      </c>
      <c r="U56" s="8">
        <f t="shared" si="29"/>
        <v>-36453.469341721931</v>
      </c>
      <c r="V56" s="89">
        <f t="shared" si="33"/>
        <v>1669.5437220203846</v>
      </c>
      <c r="W56" s="90">
        <f t="shared" si="34"/>
        <v>1.6695437220203846</v>
      </c>
      <c r="X56" s="26">
        <f t="shared" si="35"/>
        <v>1E-3</v>
      </c>
    </row>
    <row r="57" spans="1:25" x14ac:dyDescent="0.2">
      <c r="A57" s="5" t="str">
        <f t="shared" si="10"/>
        <v>2008</v>
      </c>
      <c r="B57" s="15"/>
      <c r="C57" s="15">
        <f t="shared" si="11"/>
        <v>0.57470502330619955</v>
      </c>
      <c r="D57" s="15">
        <f t="shared" si="12"/>
        <v>2.8269098201377813E-2</v>
      </c>
      <c r="E57" s="15">
        <f t="shared" si="13"/>
        <v>1.375502589206383</v>
      </c>
      <c r="F57" s="15">
        <f t="shared" si="14"/>
        <v>0.54998751355243303</v>
      </c>
      <c r="G57" s="15">
        <f t="shared" si="15"/>
        <v>1.0358559779822438</v>
      </c>
      <c r="H57" s="15">
        <f t="shared" si="16"/>
        <v>1.091246634209093</v>
      </c>
      <c r="I57" s="15">
        <f t="shared" si="17"/>
        <v>3.198345229822432</v>
      </c>
      <c r="J57" s="15">
        <f t="shared" si="18"/>
        <v>1.0878639854756713</v>
      </c>
      <c r="K57" s="15">
        <f t="shared" si="19"/>
        <v>0.80097895855447432</v>
      </c>
      <c r="L57" s="16">
        <f t="shared" si="20"/>
        <v>1.0825283344789232</v>
      </c>
      <c r="M57" s="8">
        <f t="shared" si="21"/>
        <v>-26191.848153122148</v>
      </c>
      <c r="N57" s="8">
        <f t="shared" si="22"/>
        <v>-46268.108559261083</v>
      </c>
      <c r="O57" s="8">
        <f t="shared" si="23"/>
        <v>53072.241777678551</v>
      </c>
      <c r="P57" s="8">
        <f t="shared" si="24"/>
        <v>-3083.8962937328124</v>
      </c>
      <c r="Q57" s="8">
        <f t="shared" si="25"/>
        <v>2013.4595199234927</v>
      </c>
      <c r="R57" s="8">
        <f t="shared" si="26"/>
        <v>16708.811635656719</v>
      </c>
      <c r="S57" s="8">
        <f t="shared" si="27"/>
        <v>40050.05734166233</v>
      </c>
      <c r="T57" s="8">
        <f t="shared" si="28"/>
        <v>15753.042778035013</v>
      </c>
      <c r="U57" s="8">
        <f t="shared" si="29"/>
        <v>-42268.249543788879</v>
      </c>
      <c r="V57" s="89">
        <f t="shared" si="33"/>
        <v>1087.2789447834666</v>
      </c>
      <c r="W57" s="90">
        <f t="shared" si="34"/>
        <v>1.0872789447834665</v>
      </c>
      <c r="X57" s="26">
        <f t="shared" si="35"/>
        <v>1E-3</v>
      </c>
    </row>
    <row r="58" spans="1:25" x14ac:dyDescent="0.2">
      <c r="A58" s="5" t="str">
        <f t="shared" si="10"/>
        <v>2009</v>
      </c>
      <c r="B58" s="15"/>
      <c r="C58" s="15">
        <f t="shared" si="11"/>
        <v>0.5867634940155807</v>
      </c>
      <c r="D58" s="15">
        <f t="shared" si="12"/>
        <v>2.635307175570591E-2</v>
      </c>
      <c r="E58" s="15">
        <f t="shared" si="13"/>
        <v>1.3773631078137161</v>
      </c>
      <c r="F58" s="15">
        <f t="shared" si="14"/>
        <v>0.47418525165945841</v>
      </c>
      <c r="G58" s="15">
        <f t="shared" si="15"/>
        <v>1.1293229236927962</v>
      </c>
      <c r="H58" s="15">
        <f t="shared" si="16"/>
        <v>1.0311736612950939</v>
      </c>
      <c r="I58" s="15">
        <f t="shared" si="17"/>
        <v>3.6243404366694048</v>
      </c>
      <c r="J58" s="15">
        <f t="shared" si="18"/>
        <v>1.0808095977637078</v>
      </c>
      <c r="K58" s="15">
        <f t="shared" si="19"/>
        <v>0.78434482951437601</v>
      </c>
      <c r="L58" s="16">
        <f t="shared" si="20"/>
        <v>1.1238507082422045</v>
      </c>
      <c r="M58" s="8">
        <f t="shared" si="21"/>
        <v>-24140.700749480671</v>
      </c>
      <c r="N58" s="8">
        <f t="shared" si="22"/>
        <v>-43674.676577481303</v>
      </c>
      <c r="O58" s="8">
        <f t="shared" si="23"/>
        <v>53117.116786430299</v>
      </c>
      <c r="P58" s="8">
        <f t="shared" si="24"/>
        <v>-3695.4739280373278</v>
      </c>
      <c r="Q58" s="8">
        <f t="shared" si="25"/>
        <v>7345.0077806235859</v>
      </c>
      <c r="R58" s="8">
        <f t="shared" si="26"/>
        <v>5762.6620016127918</v>
      </c>
      <c r="S58" s="8">
        <f t="shared" si="27"/>
        <v>45959.614765711725</v>
      </c>
      <c r="T58" s="8">
        <f t="shared" si="28"/>
        <v>14658.145326220038</v>
      </c>
      <c r="U58" s="8">
        <f t="shared" si="29"/>
        <v>-47808.911767345169</v>
      </c>
      <c r="V58" s="89">
        <f t="shared" si="33"/>
        <v>835.86484869488538</v>
      </c>
      <c r="W58" s="90">
        <f t="shared" si="34"/>
        <v>0.83586484869488542</v>
      </c>
      <c r="X58" s="26">
        <f t="shared" si="35"/>
        <v>1E-3</v>
      </c>
    </row>
    <row r="59" spans="1:25" x14ac:dyDescent="0.2">
      <c r="A59" s="5" t="str">
        <f t="shared" si="10"/>
        <v>2010</v>
      </c>
      <c r="B59" s="15"/>
      <c r="C59" s="15">
        <f t="shared" si="11"/>
        <v>0.57981032733121229</v>
      </c>
      <c r="D59" s="15">
        <f t="shared" si="12"/>
        <v>2.7457574284699762E-2</v>
      </c>
      <c r="E59" s="15">
        <f t="shared" si="13"/>
        <v>1.3911605480682796</v>
      </c>
      <c r="F59" s="15">
        <f t="shared" si="14"/>
        <v>0.50691817296338815</v>
      </c>
      <c r="G59" s="15">
        <f t="shared" si="15"/>
        <v>1.1855211358390838</v>
      </c>
      <c r="H59" s="15">
        <f t="shared" si="16"/>
        <v>1.0009706917737358</v>
      </c>
      <c r="I59" s="15">
        <f t="shared" si="17"/>
        <v>4.0202639069338479</v>
      </c>
      <c r="J59" s="15">
        <f t="shared" si="18"/>
        <v>1.0690625066002168</v>
      </c>
      <c r="K59" s="15">
        <f t="shared" si="19"/>
        <v>0.784682547055635</v>
      </c>
      <c r="L59" s="16">
        <f t="shared" si="20"/>
        <v>1.1739830456500109</v>
      </c>
      <c r="M59" s="8">
        <f t="shared" si="21"/>
        <v>-22919.613432651433</v>
      </c>
      <c r="N59" s="8">
        <f t="shared" si="22"/>
        <v>-44705.580068629206</v>
      </c>
      <c r="O59" s="8">
        <f t="shared" si="23"/>
        <v>53991.9549168464</v>
      </c>
      <c r="P59" s="8">
        <f t="shared" si="24"/>
        <v>-3574.461829792257</v>
      </c>
      <c r="Q59" s="8">
        <f t="shared" si="25"/>
        <v>10412.615160281546</v>
      </c>
      <c r="R59" s="8">
        <f t="shared" si="26"/>
        <v>176.88116512465825</v>
      </c>
      <c r="S59" s="8">
        <f t="shared" si="27"/>
        <v>50625.770430028526</v>
      </c>
      <c r="T59" s="8">
        <f t="shared" si="28"/>
        <v>12333.381246383757</v>
      </c>
      <c r="U59" s="8">
        <f t="shared" si="29"/>
        <v>-49129.267168764469</v>
      </c>
      <c r="V59" s="89">
        <f t="shared" si="33"/>
        <v>801.29782431416891</v>
      </c>
      <c r="W59" s="90">
        <f t="shared" si="34"/>
        <v>0.80129782431416896</v>
      </c>
      <c r="X59" s="26">
        <f t="shared" si="35"/>
        <v>1E-3</v>
      </c>
    </row>
    <row r="60" spans="1:25" x14ac:dyDescent="0.2">
      <c r="A60" s="5" t="str">
        <f t="shared" si="10"/>
        <v>2011</v>
      </c>
      <c r="B60" s="15"/>
      <c r="C60" s="15">
        <f t="shared" si="11"/>
        <v>0.54874032120659588</v>
      </c>
      <c r="D60" s="15">
        <f t="shared" si="12"/>
        <v>2.608163014248914E-2</v>
      </c>
      <c r="E60" s="15">
        <f t="shared" si="13"/>
        <v>1.3883872499886256</v>
      </c>
      <c r="F60" s="15">
        <f t="shared" si="14"/>
        <v>0.58451417149570195</v>
      </c>
      <c r="G60" s="15">
        <f t="shared" si="15"/>
        <v>1.2051679736552539</v>
      </c>
      <c r="H60" s="15">
        <f t="shared" si="16"/>
        <v>1.0011358354359594</v>
      </c>
      <c r="I60" s="15">
        <f t="shared" si="17"/>
        <v>4.19541017951288</v>
      </c>
      <c r="J60" s="15">
        <f t="shared" si="18"/>
        <v>1.0578101865579941</v>
      </c>
      <c r="K60" s="15">
        <f t="shared" si="19"/>
        <v>0.7965088852827158</v>
      </c>
      <c r="L60" s="16"/>
      <c r="M60" s="8">
        <f t="shared" si="21"/>
        <v>-24185.999881257849</v>
      </c>
      <c r="N60" s="8">
        <f t="shared" si="22"/>
        <v>-45813.056513369054</v>
      </c>
      <c r="O60" s="8">
        <f t="shared" si="23"/>
        <v>52403.217832505157</v>
      </c>
      <c r="P60" s="8">
        <f t="shared" si="24"/>
        <v>-3138.5680224591424</v>
      </c>
      <c r="Q60" s="8">
        <f t="shared" si="25"/>
        <v>11261.867923387899</v>
      </c>
      <c r="R60" s="8">
        <f t="shared" si="26"/>
        <v>205.44303609570244</v>
      </c>
      <c r="S60" s="8">
        <f t="shared" si="27"/>
        <v>52969.513197917338</v>
      </c>
      <c r="T60" s="8">
        <f t="shared" si="28"/>
        <v>10280.628448825933</v>
      </c>
      <c r="U60" s="8">
        <f t="shared" si="29"/>
        <v>-47463.947218304558</v>
      </c>
      <c r="V60" s="89">
        <f t="shared" si="33"/>
        <v>724.34431148238059</v>
      </c>
      <c r="W60" s="90">
        <f t="shared" si="34"/>
        <v>0.72434431148238054</v>
      </c>
      <c r="X60" s="26">
        <f t="shared" si="35"/>
        <v>1E-3</v>
      </c>
    </row>
    <row r="61" spans="1:25" x14ac:dyDescent="0.2">
      <c r="A61" s="5" t="str">
        <f t="shared" si="10"/>
        <v>2012</v>
      </c>
      <c r="B61" s="15"/>
      <c r="C61" s="15">
        <f t="shared" si="11"/>
        <v>0.49335304205872349</v>
      </c>
      <c r="D61" s="15">
        <f t="shared" si="12"/>
        <v>2.5489156618444711E-2</v>
      </c>
      <c r="E61" s="15">
        <f t="shared" si="13"/>
        <v>1.387413570955504</v>
      </c>
      <c r="F61" s="15">
        <f t="shared" si="14"/>
        <v>0.56780983127557527</v>
      </c>
      <c r="G61" s="15">
        <f t="shared" si="15"/>
        <v>1.2130442688871406</v>
      </c>
      <c r="H61" s="15">
        <f t="shared" si="16"/>
        <v>1.0123710981924545</v>
      </c>
      <c r="I61" s="15">
        <f t="shared" si="17"/>
        <v>4.1957591689757008</v>
      </c>
      <c r="J61" s="15">
        <f t="shared" si="18"/>
        <v>1.0507281512294031</v>
      </c>
      <c r="K61" s="15">
        <f t="shared" si="19"/>
        <v>0.80764432462843971</v>
      </c>
      <c r="L61" s="16"/>
      <c r="M61" s="8">
        <f t="shared" si="21"/>
        <v>-27549.053964161714</v>
      </c>
      <c r="N61" s="8">
        <f t="shared" si="22"/>
        <v>-47622.082693101023</v>
      </c>
      <c r="O61" s="8">
        <f t="shared" si="23"/>
        <v>51784.634934716261</v>
      </c>
      <c r="P61" s="8">
        <f t="shared" si="24"/>
        <v>-3419.4985754663567</v>
      </c>
      <c r="Q61" s="8">
        <f t="shared" si="25"/>
        <v>11630.589688424341</v>
      </c>
      <c r="R61" s="8">
        <f t="shared" si="26"/>
        <v>2263.9322447934373</v>
      </c>
      <c r="S61" s="8">
        <f t="shared" si="27"/>
        <v>54094.331705545519</v>
      </c>
      <c r="T61" s="8">
        <f t="shared" si="28"/>
        <v>9145.0175036488508</v>
      </c>
      <c r="U61" s="8">
        <f t="shared" si="29"/>
        <v>-46158.590956400578</v>
      </c>
      <c r="V61" s="89">
        <f t="shared" si="33"/>
        <v>463.25332088874791</v>
      </c>
      <c r="W61" s="90">
        <f t="shared" si="34"/>
        <v>0.46325332088874793</v>
      </c>
      <c r="X61" s="26">
        <f t="shared" si="35"/>
        <v>1E-3</v>
      </c>
    </row>
    <row r="62" spans="1:25" x14ac:dyDescent="0.2">
      <c r="A62" s="5" t="str">
        <f t="shared" si="10"/>
        <v>2013</v>
      </c>
      <c r="C62" s="15">
        <f t="shared" si="11"/>
        <v>0.45356685910726552</v>
      </c>
      <c r="D62" s="15">
        <f t="shared" si="12"/>
        <v>2.6792612017718577E-2</v>
      </c>
      <c r="E62" s="15">
        <f t="shared" si="13"/>
        <v>1.3816227104138146</v>
      </c>
      <c r="F62" s="15">
        <f t="shared" si="14"/>
        <v>0.5340043114018248</v>
      </c>
      <c r="G62" s="15">
        <f t="shared" si="15"/>
        <v>1.2391889770813445</v>
      </c>
      <c r="H62" s="15">
        <f t="shared" si="16"/>
        <v>1.0215929821905609</v>
      </c>
      <c r="I62" s="15">
        <f t="shared" si="17"/>
        <v>4.1303956947918188</v>
      </c>
      <c r="J62" s="15">
        <f t="shared" si="18"/>
        <v>1.045279184683632</v>
      </c>
      <c r="K62" s="15">
        <f t="shared" si="19"/>
        <v>0.80573900063717352</v>
      </c>
      <c r="L62" s="16">
        <f t="shared" si="20"/>
        <v>1.1820202591472393</v>
      </c>
      <c r="M62" s="8">
        <f t="shared" si="21"/>
        <v>-30506.465301346114</v>
      </c>
      <c r="N62" s="8">
        <f t="shared" si="22"/>
        <v>-45503.680746715254</v>
      </c>
      <c r="O62" s="8">
        <f t="shared" si="23"/>
        <v>51406.620812448236</v>
      </c>
      <c r="P62" s="8">
        <f t="shared" si="24"/>
        <v>-3929.2306771655185</v>
      </c>
      <c r="Q62" s="8">
        <f t="shared" si="25"/>
        <v>13297.78955863774</v>
      </c>
      <c r="R62" s="8">
        <f>(1-1/H62)*M21</f>
        <v>4046.696283558008</v>
      </c>
      <c r="S62" s="8">
        <f t="shared" si="27"/>
        <v>54752.807857625477</v>
      </c>
      <c r="T62" s="8">
        <f>(1-1/J62)*Q21</f>
        <v>8361.2705242322863</v>
      </c>
      <c r="U62" s="8">
        <f t="shared" si="29"/>
        <v>-48087.318455356501</v>
      </c>
      <c r="V62" s="89">
        <f t="shared" si="33"/>
        <v>426.49887287981659</v>
      </c>
      <c r="W62" s="90">
        <f t="shared" si="34"/>
        <v>0.42649887287981658</v>
      </c>
      <c r="X62" s="26">
        <f t="shared" si="35"/>
        <v>1E-3</v>
      </c>
    </row>
    <row r="63" spans="1:25" ht="13.5" thickBot="1" x14ac:dyDescent="0.25">
      <c r="V63" s="20"/>
      <c r="W63" s="20"/>
      <c r="X63" s="20"/>
      <c r="Y63" s="20"/>
    </row>
    <row r="64" spans="1:25" ht="51.75" thickBot="1" x14ac:dyDescent="0.25">
      <c r="A64" s="2" t="s">
        <v>31</v>
      </c>
      <c r="C64" s="3" t="s">
        <v>22</v>
      </c>
      <c r="D64" s="3" t="s">
        <v>23</v>
      </c>
      <c r="E64" s="3" t="s">
        <v>3</v>
      </c>
      <c r="F64" s="3" t="s">
        <v>24</v>
      </c>
      <c r="G64" s="3" t="s">
        <v>25</v>
      </c>
      <c r="H64" s="3" t="s">
        <v>26</v>
      </c>
      <c r="I64" s="3" t="s">
        <v>27</v>
      </c>
      <c r="J64" s="3" t="s">
        <v>28</v>
      </c>
      <c r="K64" s="14" t="s">
        <v>29</v>
      </c>
      <c r="L64" s="18" t="s">
        <v>32</v>
      </c>
    </row>
    <row r="65" spans="1:12" x14ac:dyDescent="0.2">
      <c r="A65" s="1" t="str">
        <f>A45</f>
        <v>1996</v>
      </c>
      <c r="C65" s="15">
        <f t="shared" ref="C65:C82" si="36">C25/$W25*100</f>
        <v>1.6033150042553956</v>
      </c>
      <c r="D65" s="15">
        <f>E25/$W25*100</f>
        <v>0.56716600315099497</v>
      </c>
      <c r="E65" s="15">
        <f t="shared" ref="E65:E82" si="37">G25/$W25*100</f>
        <v>21.13535694535388</v>
      </c>
      <c r="F65" s="15">
        <f t="shared" ref="F65:F82" si="38">I25/$W25*100</f>
        <v>3.9221756778786165</v>
      </c>
      <c r="G65" s="15">
        <f t="shared" ref="G65:G82" si="39">K25/$W25*100</f>
        <v>4.35850391587927</v>
      </c>
      <c r="H65" s="15">
        <f t="shared" ref="H65:H82" si="40">M25/$W25*100</f>
        <v>15.760359172257107</v>
      </c>
      <c r="I65" s="15">
        <f t="shared" ref="I65:I82" si="41">O25/$W25*100</f>
        <v>11.484418557965522</v>
      </c>
      <c r="J65" s="15">
        <f t="shared" ref="J65:J81" si="42">Q25/$W25*100</f>
        <v>16.698556755860068</v>
      </c>
      <c r="K65" s="15">
        <f t="shared" ref="K65:K82" si="43">S25/$W25*100</f>
        <v>24.470147967399146</v>
      </c>
      <c r="L65" s="19">
        <f>AVERAGE(C65:K65)</f>
        <v>11.111111111111111</v>
      </c>
    </row>
    <row r="66" spans="1:12" x14ac:dyDescent="0.2">
      <c r="A66" s="1" t="str">
        <f t="shared" ref="A66:A82" si="44">A46</f>
        <v>1997</v>
      </c>
      <c r="C66" s="15">
        <f t="shared" si="36"/>
        <v>1.5518617016245231</v>
      </c>
      <c r="D66" s="15">
        <f t="shared" ref="D66:D82" si="45">E26/$W26*100</f>
        <v>0.63486861393516347</v>
      </c>
      <c r="E66" s="15">
        <f t="shared" si="37"/>
        <v>21.132421680195186</v>
      </c>
      <c r="F66" s="15">
        <f t="shared" si="38"/>
        <v>3.9957233794325031</v>
      </c>
      <c r="G66" s="15">
        <f t="shared" si="39"/>
        <v>4.5194824282886206</v>
      </c>
      <c r="H66" s="15">
        <f t="shared" si="40"/>
        <v>15.611716462219144</v>
      </c>
      <c r="I66" s="15">
        <f t="shared" si="41"/>
        <v>11.896911067400721</v>
      </c>
      <c r="J66" s="15">
        <f t="shared" si="42"/>
        <v>17.065281918558494</v>
      </c>
      <c r="K66" s="15">
        <f t="shared" si="43"/>
        <v>23.591732748345642</v>
      </c>
      <c r="L66" s="19">
        <f t="shared" ref="L66:L82" si="46">AVERAGE(C66:K66)</f>
        <v>11.111111111111111</v>
      </c>
    </row>
    <row r="67" spans="1:12" x14ac:dyDescent="0.2">
      <c r="A67" s="1" t="str">
        <f t="shared" si="44"/>
        <v>1998</v>
      </c>
      <c r="C67" s="15">
        <f t="shared" si="36"/>
        <v>1.5438506806911967</v>
      </c>
      <c r="D67" s="15">
        <f t="shared" si="45"/>
        <v>0.57613540380697514</v>
      </c>
      <c r="E67" s="15">
        <f t="shared" si="37"/>
        <v>20.880337824538163</v>
      </c>
      <c r="F67" s="15">
        <f t="shared" si="38"/>
        <v>3.7092861505842385</v>
      </c>
      <c r="G67" s="15">
        <f t="shared" si="39"/>
        <v>3.9601139910820535</v>
      </c>
      <c r="H67" s="15">
        <f t="shared" si="40"/>
        <v>15.598264964392905</v>
      </c>
      <c r="I67" s="15">
        <f t="shared" si="41"/>
        <v>12.294239784105772</v>
      </c>
      <c r="J67" s="15">
        <f t="shared" si="42"/>
        <v>17.269869687377195</v>
      </c>
      <c r="K67" s="15">
        <f t="shared" si="43"/>
        <v>24.167901513421512</v>
      </c>
      <c r="L67" s="19">
        <f t="shared" si="46"/>
        <v>11.111111111111112</v>
      </c>
    </row>
    <row r="68" spans="1:12" x14ac:dyDescent="0.2">
      <c r="A68" s="1" t="str">
        <f t="shared" si="44"/>
        <v>1999</v>
      </c>
      <c r="C68" s="15">
        <f t="shared" si="36"/>
        <v>1.4599839846895442</v>
      </c>
      <c r="D68" s="15">
        <f t="shared" si="45"/>
        <v>0.47133143047827386</v>
      </c>
      <c r="E68" s="15">
        <f t="shared" si="37"/>
        <v>20.703322942134559</v>
      </c>
      <c r="F68" s="15">
        <f t="shared" si="38"/>
        <v>3.6355919411187805</v>
      </c>
      <c r="G68" s="15">
        <f t="shared" si="39"/>
        <v>3.638692480489468</v>
      </c>
      <c r="H68" s="15">
        <f t="shared" si="40"/>
        <v>16.389494551241249</v>
      </c>
      <c r="I68" s="15">
        <f t="shared" si="41"/>
        <v>12.423117101451366</v>
      </c>
      <c r="J68" s="15">
        <f t="shared" si="42"/>
        <v>17.942129041273361</v>
      </c>
      <c r="K68" s="15">
        <f t="shared" si="43"/>
        <v>23.336336527123393</v>
      </c>
      <c r="L68" s="19">
        <f t="shared" si="46"/>
        <v>11.111111111111111</v>
      </c>
    </row>
    <row r="69" spans="1:12" x14ac:dyDescent="0.2">
      <c r="A69" s="1" t="str">
        <f t="shared" si="44"/>
        <v>2000</v>
      </c>
      <c r="C69" s="15">
        <f t="shared" si="36"/>
        <v>1.4370041815376462</v>
      </c>
      <c r="D69" s="15">
        <f t="shared" si="45"/>
        <v>0.37909215068085395</v>
      </c>
      <c r="E69" s="15">
        <f t="shared" si="37"/>
        <v>21.557051340009043</v>
      </c>
      <c r="F69" s="15">
        <f t="shared" si="38"/>
        <v>3.6467321951415039</v>
      </c>
      <c r="G69" s="15">
        <f t="shared" si="39"/>
        <v>3.6523168273787245</v>
      </c>
      <c r="H69" s="15">
        <f t="shared" si="40"/>
        <v>17.04040127587345</v>
      </c>
      <c r="I69" s="15">
        <f t="shared" si="41"/>
        <v>12.651661630657507</v>
      </c>
      <c r="J69" s="15">
        <f t="shared" si="42"/>
        <v>17.251930458823729</v>
      </c>
      <c r="K69" s="15">
        <f t="shared" si="43"/>
        <v>22.383809939897546</v>
      </c>
      <c r="L69" s="19">
        <f t="shared" si="46"/>
        <v>11.111111111111111</v>
      </c>
    </row>
    <row r="70" spans="1:12" x14ac:dyDescent="0.2">
      <c r="A70" s="1" t="str">
        <f t="shared" si="44"/>
        <v>2001</v>
      </c>
      <c r="C70" s="15">
        <f t="shared" si="36"/>
        <v>1.3606960233165897</v>
      </c>
      <c r="D70" s="15">
        <f t="shared" si="45"/>
        <v>0.47420667146958145</v>
      </c>
      <c r="E70" s="15">
        <f t="shared" si="37"/>
        <v>21.285525900844952</v>
      </c>
      <c r="F70" s="15">
        <f t="shared" si="38"/>
        <v>3.4449538485656794</v>
      </c>
      <c r="G70" s="15">
        <f t="shared" si="39"/>
        <v>4.3536102343064815</v>
      </c>
      <c r="H70" s="15">
        <f t="shared" si="40"/>
        <v>17.558217366247611</v>
      </c>
      <c r="I70" s="15">
        <f t="shared" si="41"/>
        <v>12.607628257486713</v>
      </c>
      <c r="J70" s="15">
        <f t="shared" si="42"/>
        <v>17.357300870525847</v>
      </c>
      <c r="K70" s="15">
        <f t="shared" si="43"/>
        <v>21.557860827236532</v>
      </c>
      <c r="L70" s="19">
        <f t="shared" si="46"/>
        <v>11.111111111111107</v>
      </c>
    </row>
    <row r="71" spans="1:12" x14ac:dyDescent="0.2">
      <c r="A71" s="1" t="str">
        <f t="shared" si="44"/>
        <v>2002</v>
      </c>
      <c r="C71" s="15">
        <f t="shared" si="36"/>
        <v>1.3980641691153644</v>
      </c>
      <c r="D71" s="15">
        <f t="shared" si="45"/>
        <v>0.40374606930420148</v>
      </c>
      <c r="E71" s="15">
        <f t="shared" si="37"/>
        <v>21.169018554791329</v>
      </c>
      <c r="F71" s="15">
        <f t="shared" si="38"/>
        <v>3.4944348555990992</v>
      </c>
      <c r="G71" s="15">
        <f t="shared" si="39"/>
        <v>3.4652346525112545</v>
      </c>
      <c r="H71" s="15">
        <f t="shared" si="40"/>
        <v>17.595887654677064</v>
      </c>
      <c r="I71" s="15">
        <f t="shared" si="41"/>
        <v>13.495691675500272</v>
      </c>
      <c r="J71" s="15">
        <f t="shared" si="42"/>
        <v>17.781078644175189</v>
      </c>
      <c r="K71" s="15">
        <f t="shared" si="43"/>
        <v>21.19684372432625</v>
      </c>
      <c r="L71" s="19">
        <f t="shared" si="46"/>
        <v>11.111111111111114</v>
      </c>
    </row>
    <row r="72" spans="1:12" x14ac:dyDescent="0.2">
      <c r="A72" s="1" t="str">
        <f t="shared" si="44"/>
        <v>2003</v>
      </c>
      <c r="C72" s="15">
        <f t="shared" si="36"/>
        <v>1.4351819123794181</v>
      </c>
      <c r="D72" s="15">
        <f t="shared" si="45"/>
        <v>0.36253592877103308</v>
      </c>
      <c r="E72" s="15">
        <f t="shared" si="37"/>
        <v>20.261378370646348</v>
      </c>
      <c r="F72" s="15">
        <f t="shared" si="38"/>
        <v>3.392586054710848</v>
      </c>
      <c r="G72" s="15">
        <f t="shared" si="39"/>
        <v>3.5488515901523487</v>
      </c>
      <c r="H72" s="15">
        <f t="shared" si="40"/>
        <v>17.567479271484164</v>
      </c>
      <c r="I72" s="15">
        <f t="shared" si="41"/>
        <v>13.940394979028412</v>
      </c>
      <c r="J72" s="15">
        <f t="shared" si="42"/>
        <v>18.402212936505951</v>
      </c>
      <c r="K72" s="15">
        <f t="shared" si="43"/>
        <v>21.089378956321475</v>
      </c>
      <c r="L72" s="19">
        <f t="shared" si="46"/>
        <v>11.111111111111111</v>
      </c>
    </row>
    <row r="73" spans="1:12" x14ac:dyDescent="0.2">
      <c r="A73" s="1" t="str">
        <f t="shared" si="44"/>
        <v>2004</v>
      </c>
      <c r="C73" s="15">
        <f t="shared" si="36"/>
        <v>1.3668830573461681</v>
      </c>
      <c r="D73" s="15">
        <f t="shared" si="45"/>
        <v>0.34483053255477392</v>
      </c>
      <c r="E73" s="15">
        <f t="shared" si="37"/>
        <v>20.229117890343293</v>
      </c>
      <c r="F73" s="15">
        <f t="shared" si="38"/>
        <v>3.4824837058838169</v>
      </c>
      <c r="G73" s="15">
        <f t="shared" si="39"/>
        <v>3.7114513106548586</v>
      </c>
      <c r="H73" s="15">
        <f t="shared" si="40"/>
        <v>17.664762117220842</v>
      </c>
      <c r="I73" s="15">
        <f t="shared" si="41"/>
        <v>13.913747964084381</v>
      </c>
      <c r="J73" s="15">
        <f t="shared" si="42"/>
        <v>18.949013732394182</v>
      </c>
      <c r="K73" s="15">
        <f t="shared" si="43"/>
        <v>20.337709689517684</v>
      </c>
      <c r="L73" s="19">
        <f t="shared" si="46"/>
        <v>11.111111111111109</v>
      </c>
    </row>
    <row r="74" spans="1:12" x14ac:dyDescent="0.2">
      <c r="A74" s="1" t="str">
        <f t="shared" si="44"/>
        <v>2005</v>
      </c>
      <c r="C74" s="15">
        <f t="shared" si="36"/>
        <v>1.1826749161913621</v>
      </c>
      <c r="D74" s="15">
        <f t="shared" si="45"/>
        <v>0.29704495297298372</v>
      </c>
      <c r="E74" s="15">
        <f t="shared" si="37"/>
        <v>20.212488132585676</v>
      </c>
      <c r="F74" s="15">
        <f t="shared" si="38"/>
        <v>3.490897778348264</v>
      </c>
      <c r="G74" s="15">
        <f t="shared" si="39"/>
        <v>3.9542472371149691</v>
      </c>
      <c r="H74" s="15">
        <f t="shared" si="40"/>
        <v>17.652572633162762</v>
      </c>
      <c r="I74" s="15">
        <f t="shared" si="41"/>
        <v>13.87440375559979</v>
      </c>
      <c r="J74" s="15">
        <f t="shared" si="42"/>
        <v>19.554186019173187</v>
      </c>
      <c r="K74" s="15">
        <f t="shared" si="43"/>
        <v>19.781484574851003</v>
      </c>
      <c r="L74" s="19">
        <f t="shared" si="46"/>
        <v>11.111111111111111</v>
      </c>
    </row>
    <row r="75" spans="1:12" x14ac:dyDescent="0.2">
      <c r="A75" s="1" t="str">
        <f t="shared" si="44"/>
        <v>2006</v>
      </c>
      <c r="C75" s="15">
        <f t="shared" si="36"/>
        <v>1.1249666195146617</v>
      </c>
      <c r="D75" s="15">
        <f t="shared" si="45"/>
        <v>0.27909669870946119</v>
      </c>
      <c r="E75" s="15">
        <f t="shared" si="37"/>
        <v>20.299204776295127</v>
      </c>
      <c r="F75" s="15">
        <f t="shared" si="38"/>
        <v>3.4344522837618832</v>
      </c>
      <c r="G75" s="15">
        <f t="shared" si="39"/>
        <v>4.0241045539930154</v>
      </c>
      <c r="H75" s="15">
        <f t="shared" si="40"/>
        <v>17.797619860799738</v>
      </c>
      <c r="I75" s="15">
        <f t="shared" si="41"/>
        <v>13.858052081877819</v>
      </c>
      <c r="J75" s="15">
        <f t="shared" si="42"/>
        <v>19.689984859370224</v>
      </c>
      <c r="K75" s="15">
        <f t="shared" si="43"/>
        <v>19.492518265678068</v>
      </c>
      <c r="L75" s="19">
        <f t="shared" si="46"/>
        <v>11.111111111111111</v>
      </c>
    </row>
    <row r="76" spans="1:12" x14ac:dyDescent="0.2">
      <c r="A76" s="1" t="str">
        <f t="shared" si="44"/>
        <v>2007</v>
      </c>
      <c r="C76" s="15">
        <f t="shared" si="36"/>
        <v>1.1138615650754053</v>
      </c>
      <c r="D76" s="15">
        <f t="shared" si="45"/>
        <v>0.26629350163319937</v>
      </c>
      <c r="E76" s="15">
        <f t="shared" si="37"/>
        <v>20.114176745417129</v>
      </c>
      <c r="F76" s="15">
        <f t="shared" si="38"/>
        <v>3.3400996689087732</v>
      </c>
      <c r="G76" s="15">
        <f t="shared" si="39"/>
        <v>4.3604039384338922</v>
      </c>
      <c r="H76" s="15">
        <f t="shared" si="40"/>
        <v>17.765184943473809</v>
      </c>
      <c r="I76" s="15">
        <f t="shared" si="41"/>
        <v>14.149784318328191</v>
      </c>
      <c r="J76" s="15">
        <f t="shared" si="42"/>
        <v>19.656950492447642</v>
      </c>
      <c r="K76" s="15">
        <f t="shared" si="43"/>
        <v>19.233244826281965</v>
      </c>
      <c r="L76" s="19">
        <f t="shared" si="46"/>
        <v>11.111111111111109</v>
      </c>
    </row>
    <row r="77" spans="1:12" x14ac:dyDescent="0.2">
      <c r="A77" s="1" t="str">
        <f t="shared" si="44"/>
        <v>2008</v>
      </c>
      <c r="C77" s="15">
        <f t="shared" si="36"/>
        <v>1.3034315023541834</v>
      </c>
      <c r="D77" s="15">
        <f t="shared" si="45"/>
        <v>0.22827539778573652</v>
      </c>
      <c r="E77" s="15">
        <f t="shared" si="37"/>
        <v>19.795240608685667</v>
      </c>
      <c r="F77" s="15">
        <f t="shared" si="38"/>
        <v>3.0706170995328224</v>
      </c>
      <c r="G77" s="15">
        <f t="shared" si="39"/>
        <v>4.6304821107354313</v>
      </c>
      <c r="H77" s="15">
        <f t="shared" si="40"/>
        <v>17.37416440810815</v>
      </c>
      <c r="I77" s="15">
        <f t="shared" si="41"/>
        <v>14.169967132852685</v>
      </c>
      <c r="J77" s="15">
        <f t="shared" si="42"/>
        <v>19.956482270916602</v>
      </c>
      <c r="K77" s="15">
        <f t="shared" si="43"/>
        <v>19.471339469028727</v>
      </c>
      <c r="L77" s="19">
        <f t="shared" si="46"/>
        <v>11.111111111111111</v>
      </c>
    </row>
    <row r="78" spans="1:12" x14ac:dyDescent="0.2">
      <c r="A78" s="1" t="str">
        <f t="shared" si="44"/>
        <v>2009</v>
      </c>
      <c r="C78" s="15">
        <f t="shared" si="36"/>
        <v>1.2371590921115108</v>
      </c>
      <c r="D78" s="15">
        <f t="shared" si="45"/>
        <v>0.23084652348355539</v>
      </c>
      <c r="E78" s="15">
        <f t="shared" si="37"/>
        <v>18.133379248962271</v>
      </c>
      <c r="F78" s="15">
        <f t="shared" si="38"/>
        <v>2.9768669878685756</v>
      </c>
      <c r="G78" s="15">
        <f t="shared" si="39"/>
        <v>5.1199378300257781</v>
      </c>
      <c r="H78" s="15">
        <f t="shared" si="40"/>
        <v>17.568780390940884</v>
      </c>
      <c r="I78" s="15">
        <f t="shared" si="41"/>
        <v>14.371251219714736</v>
      </c>
      <c r="J78" s="15">
        <f t="shared" si="42"/>
        <v>20.328448882133689</v>
      </c>
      <c r="K78" s="15">
        <f t="shared" si="43"/>
        <v>20.03332982475899</v>
      </c>
      <c r="L78" s="19">
        <f t="shared" si="46"/>
        <v>11.111111111111109</v>
      </c>
    </row>
    <row r="79" spans="1:12" x14ac:dyDescent="0.2">
      <c r="A79" s="1" t="str">
        <f t="shared" si="44"/>
        <v>2010</v>
      </c>
      <c r="C79" s="15">
        <f t="shared" si="36"/>
        <v>1.2309240998263991</v>
      </c>
      <c r="D79" s="15">
        <f t="shared" si="45"/>
        <v>0.23065498636501819</v>
      </c>
      <c r="E79" s="15">
        <f t="shared" si="37"/>
        <v>18.729297403444537</v>
      </c>
      <c r="F79" s="15">
        <f t="shared" si="38"/>
        <v>2.9218702113531716</v>
      </c>
      <c r="G79" s="15">
        <f t="shared" si="39"/>
        <v>5.0551281489778814</v>
      </c>
      <c r="H79" s="15">
        <f t="shared" si="40"/>
        <v>17.809548761783475</v>
      </c>
      <c r="I79" s="15">
        <f t="shared" si="41"/>
        <v>14.294969954285532</v>
      </c>
      <c r="J79" s="15">
        <f t="shared" si="42"/>
        <v>19.919868014584573</v>
      </c>
      <c r="K79" s="15">
        <f t="shared" si="43"/>
        <v>19.807738419379419</v>
      </c>
      <c r="L79" s="19">
        <f t="shared" si="46"/>
        <v>11.111111111111112</v>
      </c>
    </row>
    <row r="80" spans="1:12" x14ac:dyDescent="0.2">
      <c r="A80" s="1" t="str">
        <f t="shared" si="44"/>
        <v>2011</v>
      </c>
      <c r="C80" s="15">
        <f t="shared" si="36"/>
        <v>1.3065996496719952</v>
      </c>
      <c r="D80" s="15">
        <f t="shared" si="45"/>
        <v>0.20956774876041512</v>
      </c>
      <c r="E80" s="15">
        <f t="shared" si="37"/>
        <v>18.723060612811292</v>
      </c>
      <c r="F80" s="15">
        <f t="shared" si="38"/>
        <v>2.8564814201730488</v>
      </c>
      <c r="G80" s="15">
        <f t="shared" si="39"/>
        <v>4.9151482663124764</v>
      </c>
      <c r="H80" s="15">
        <f t="shared" si="40"/>
        <v>18.040359645320169</v>
      </c>
      <c r="I80" s="15">
        <f t="shared" si="41"/>
        <v>14.210490902183045</v>
      </c>
      <c r="J80" s="15">
        <f t="shared" si="42"/>
        <v>20.0474503244576</v>
      </c>
      <c r="K80" s="15">
        <f t="shared" si="43"/>
        <v>19.690841430309959</v>
      </c>
      <c r="L80" s="19">
        <f t="shared" si="46"/>
        <v>11.111111111111112</v>
      </c>
    </row>
    <row r="81" spans="1:19" x14ac:dyDescent="0.2">
      <c r="A81" s="1" t="str">
        <f t="shared" si="44"/>
        <v>2012</v>
      </c>
      <c r="C81" s="15">
        <f t="shared" si="36"/>
        <v>1.2846124682357605</v>
      </c>
      <c r="D81" s="15">
        <f t="shared" si="45"/>
        <v>0.2049957449538814</v>
      </c>
      <c r="E81" s="15">
        <f t="shared" si="37"/>
        <v>18.708969412125402</v>
      </c>
      <c r="F81" s="15">
        <f t="shared" si="38"/>
        <v>2.7909030022227062</v>
      </c>
      <c r="G81" s="15">
        <f t="shared" si="39"/>
        <v>4.9088911381163962</v>
      </c>
      <c r="H81" s="15">
        <f t="shared" si="40"/>
        <v>18.209233592193875</v>
      </c>
      <c r="I81" s="15">
        <f t="shared" si="41"/>
        <v>14.222635847108222</v>
      </c>
      <c r="J81" s="15">
        <f t="shared" si="42"/>
        <v>19.927862134537023</v>
      </c>
      <c r="K81" s="15">
        <f t="shared" si="43"/>
        <v>19.741896660506729</v>
      </c>
      <c r="L81" s="19">
        <f t="shared" si="46"/>
        <v>11.111111111111109</v>
      </c>
    </row>
    <row r="82" spans="1:19" ht="13.5" thickBot="1" x14ac:dyDescent="0.25">
      <c r="A82" s="1" t="str">
        <f t="shared" si="44"/>
        <v>2013</v>
      </c>
      <c r="C82" s="15">
        <f t="shared" si="36"/>
        <v>1.278143063215943</v>
      </c>
      <c r="D82" s="15">
        <f t="shared" si="45"/>
        <v>0.23138261598051016</v>
      </c>
      <c r="E82" s="15">
        <f t="shared" si="37"/>
        <v>18.541722322941688</v>
      </c>
      <c r="F82" s="15">
        <f t="shared" si="38"/>
        <v>2.7242105886392873</v>
      </c>
      <c r="G82" s="15">
        <f t="shared" si="39"/>
        <v>4.9725724116399199</v>
      </c>
      <c r="H82" s="15">
        <f t="shared" si="40"/>
        <v>18.126035188732224</v>
      </c>
      <c r="I82" s="15">
        <f t="shared" si="41"/>
        <v>14.261219842545527</v>
      </c>
      <c r="J82" s="15">
        <f>Q42/$W42*100</f>
        <v>20.164463329401581</v>
      </c>
      <c r="K82" s="15">
        <f t="shared" si="43"/>
        <v>19.700250636903338</v>
      </c>
      <c r="L82" s="286">
        <f t="shared" si="46"/>
        <v>11.111111111111112</v>
      </c>
    </row>
    <row r="83" spans="1:19" x14ac:dyDescent="0.2">
      <c r="C83" s="15"/>
    </row>
    <row r="84" spans="1:19" x14ac:dyDescent="0.2">
      <c r="A84" s="20" t="s">
        <v>32</v>
      </c>
      <c r="B84" s="20"/>
      <c r="C84" s="15">
        <f>AVERAGE(C65:C82)</f>
        <v>1.345511871730726</v>
      </c>
      <c r="D84" s="15">
        <f t="shared" ref="D84:K84" si="47">AVERAGE(D65:D82)</f>
        <v>0.35511505415536737</v>
      </c>
      <c r="E84" s="15">
        <f t="shared" si="47"/>
        <v>20.089503928451421</v>
      </c>
      <c r="F84" s="15">
        <f t="shared" si="47"/>
        <v>3.3516870472068678</v>
      </c>
      <c r="G84" s="15">
        <f t="shared" si="47"/>
        <v>4.2860651703384907</v>
      </c>
      <c r="H84" s="15">
        <f t="shared" si="47"/>
        <v>17.285004570007139</v>
      </c>
      <c r="I84" s="15">
        <f t="shared" si="47"/>
        <v>13.451143670676455</v>
      </c>
      <c r="J84" s="15">
        <f t="shared" si="47"/>
        <v>18.775726131806451</v>
      </c>
      <c r="K84" s="15">
        <f t="shared" si="47"/>
        <v>21.060242555627074</v>
      </c>
    </row>
    <row r="85" spans="1:19" x14ac:dyDescent="0.2">
      <c r="A85" s="20" t="s">
        <v>33</v>
      </c>
      <c r="B85" s="20"/>
      <c r="C85" s="15">
        <f>C82-C65</f>
        <v>-0.32517194103945268</v>
      </c>
      <c r="D85" s="15">
        <f t="shared" ref="D85:K85" si="48">D82-D65</f>
        <v>-0.33578338717048484</v>
      </c>
      <c r="E85" s="15">
        <f t="shared" si="48"/>
        <v>-2.5936346224121927</v>
      </c>
      <c r="F85" s="15">
        <f t="shared" si="48"/>
        <v>-1.1979650892393292</v>
      </c>
      <c r="G85" s="15">
        <f t="shared" si="48"/>
        <v>0.61406849576064992</v>
      </c>
      <c r="H85" s="15">
        <f t="shared" si="48"/>
        <v>2.3656760164751169</v>
      </c>
      <c r="I85" s="15">
        <f t="shared" si="48"/>
        <v>2.7768012845800047</v>
      </c>
      <c r="J85" s="15">
        <f t="shared" si="48"/>
        <v>3.4659065735415133</v>
      </c>
      <c r="K85" s="15">
        <f t="shared" si="48"/>
        <v>-4.7698973304958088</v>
      </c>
    </row>
    <row r="86" spans="1:19" x14ac:dyDescent="0.2">
      <c r="A86" s="20" t="s">
        <v>34</v>
      </c>
      <c r="B86" s="20"/>
      <c r="C86" s="15">
        <f>STDEV(C65:C82)</f>
        <v>0.14278043317053701</v>
      </c>
      <c r="D86" s="15">
        <f t="shared" ref="D86:K86" si="49">STDEV(D65:D82)</f>
        <v>0.1384703073548734</v>
      </c>
      <c r="E86" s="15">
        <f t="shared" si="49"/>
        <v>1.0839411266470251</v>
      </c>
      <c r="F86" s="15">
        <f t="shared" si="49"/>
        <v>0.38099389356794661</v>
      </c>
      <c r="G86" s="15">
        <f t="shared" si="49"/>
        <v>0.56273077518728687</v>
      </c>
      <c r="H86" s="15">
        <f t="shared" si="49"/>
        <v>0.85235898287414391</v>
      </c>
      <c r="I86" s="15">
        <f t="shared" si="49"/>
        <v>0.94623581647114763</v>
      </c>
      <c r="J86" s="15">
        <f t="shared" si="49"/>
        <v>1.2811161768484192</v>
      </c>
      <c r="K86" s="15">
        <f t="shared" si="49"/>
        <v>1.773278244771394</v>
      </c>
    </row>
    <row r="89" spans="1:19" ht="13.5" thickBot="1" x14ac:dyDescent="0.25"/>
    <row r="90" spans="1:19" x14ac:dyDescent="0.2">
      <c r="C90" s="98" t="s">
        <v>18</v>
      </c>
      <c r="D90" s="99" t="s">
        <v>35</v>
      </c>
      <c r="E90" s="99" t="s">
        <v>36</v>
      </c>
      <c r="F90" s="99" t="s">
        <v>37</v>
      </c>
      <c r="G90" s="99" t="s">
        <v>38</v>
      </c>
      <c r="H90" s="99" t="str">
        <f>A79</f>
        <v>2010</v>
      </c>
      <c r="I90" s="99">
        <v>2011</v>
      </c>
      <c r="J90" s="99">
        <v>2012</v>
      </c>
      <c r="K90" s="99" t="s">
        <v>32</v>
      </c>
      <c r="L90" s="99" t="s">
        <v>33</v>
      </c>
      <c r="M90" s="100" t="s">
        <v>34</v>
      </c>
    </row>
    <row r="91" spans="1:19" ht="12.75" customHeight="1" x14ac:dyDescent="0.2">
      <c r="A91" s="312" t="s">
        <v>22</v>
      </c>
      <c r="B91" s="313"/>
      <c r="C91" s="101">
        <f t="array" ref="C91:C99">TRANSPOSE(C65:K65)</f>
        <v>1.6033150042553956</v>
      </c>
      <c r="D91" s="102">
        <f t="array" ref="D91:D99">TRANSPOSE(C68:K68)</f>
        <v>1.4599839846895442</v>
      </c>
      <c r="E91" s="102">
        <f t="array" ref="E91:E99">TRANSPOSE(C72:K72)</f>
        <v>1.4351819123794181</v>
      </c>
      <c r="F91" s="102">
        <f t="array" ref="F91:F99">TRANSPOSE(C75:K75)</f>
        <v>1.1249666195146617</v>
      </c>
      <c r="G91" s="102">
        <f t="array" ref="G91:G99">TRANSPOSE(C77:K77)</f>
        <v>1.3034315023541834</v>
      </c>
      <c r="H91" s="102">
        <f t="array" ref="H91:H99">TRANSPOSE(C79:K79)</f>
        <v>1.2309240998263991</v>
      </c>
      <c r="I91" s="102">
        <f t="array" ref="I91:I99">TRANSPOSE(C80:K80)</f>
        <v>1.3065996496719952</v>
      </c>
      <c r="J91" s="102">
        <f t="array" ref="J91:J99">TRANSPOSE(C82:K82)</f>
        <v>1.278143063215943</v>
      </c>
      <c r="K91" s="102">
        <f>AVERAGE(C91:J91)</f>
        <v>1.3428182294884425</v>
      </c>
      <c r="L91" s="102">
        <f>J91-C91</f>
        <v>-0.32517194103945268</v>
      </c>
      <c r="M91" s="103">
        <f>STDEV(C91:J91)</f>
        <v>0.14982991830007539</v>
      </c>
      <c r="N91" s="13"/>
      <c r="O91" s="13"/>
      <c r="P91" s="13"/>
      <c r="Q91" s="13"/>
      <c r="R91" s="13"/>
      <c r="S91" s="13"/>
    </row>
    <row r="92" spans="1:19" ht="12.75" customHeight="1" x14ac:dyDescent="0.2">
      <c r="A92" s="312" t="s">
        <v>23</v>
      </c>
      <c r="B92" s="313"/>
      <c r="C92" s="101">
        <v>0.56716600315099497</v>
      </c>
      <c r="D92" s="102">
        <v>0.47133143047827386</v>
      </c>
      <c r="E92" s="102">
        <v>0.36253592877103308</v>
      </c>
      <c r="F92" s="102">
        <v>0.27909669870946119</v>
      </c>
      <c r="G92" s="102">
        <v>0.22827539778573652</v>
      </c>
      <c r="H92" s="102">
        <v>0.23065498636501819</v>
      </c>
      <c r="I92" s="102">
        <v>0.20956774876041512</v>
      </c>
      <c r="J92" s="102">
        <v>0.23138261598051016</v>
      </c>
      <c r="K92" s="102">
        <f t="shared" ref="K92:K99" si="50">AVERAGE(C92:J92)</f>
        <v>0.32250135125018042</v>
      </c>
      <c r="L92" s="102">
        <f t="shared" ref="L92:L99" si="51">J92-C92</f>
        <v>-0.33578338717048484</v>
      </c>
      <c r="M92" s="103">
        <f t="shared" ref="M92:M99" si="52">STDEV(C92:J92)</f>
        <v>0.13302460737429828</v>
      </c>
      <c r="N92" s="13"/>
      <c r="O92" s="13"/>
      <c r="P92" s="13"/>
      <c r="Q92" s="13"/>
      <c r="R92" s="13"/>
      <c r="S92" s="13"/>
    </row>
    <row r="93" spans="1:19" ht="12.75" customHeight="1" x14ac:dyDescent="0.2">
      <c r="A93" s="312" t="s">
        <v>3</v>
      </c>
      <c r="B93" s="313"/>
      <c r="C93" s="101">
        <v>21.13535694535388</v>
      </c>
      <c r="D93" s="102">
        <v>20.703322942134559</v>
      </c>
      <c r="E93" s="102">
        <v>20.261378370646348</v>
      </c>
      <c r="F93" s="102">
        <v>20.299204776295127</v>
      </c>
      <c r="G93" s="102">
        <v>19.795240608685667</v>
      </c>
      <c r="H93" s="102">
        <v>18.729297403444537</v>
      </c>
      <c r="I93" s="102">
        <v>18.723060612811292</v>
      </c>
      <c r="J93" s="102">
        <v>18.541722322941688</v>
      </c>
      <c r="K93" s="102">
        <f t="shared" si="50"/>
        <v>19.773572997789138</v>
      </c>
      <c r="L93" s="102">
        <f t="shared" si="51"/>
        <v>-2.5936346224121927</v>
      </c>
      <c r="M93" s="103">
        <f t="shared" si="52"/>
        <v>0.99607420016488091</v>
      </c>
      <c r="N93" s="13"/>
      <c r="O93" s="13"/>
      <c r="P93" s="13"/>
      <c r="Q93" s="13"/>
      <c r="R93" s="13"/>
      <c r="S93" s="13"/>
    </row>
    <row r="94" spans="1:19" ht="12.75" customHeight="1" x14ac:dyDescent="0.2">
      <c r="A94" s="312" t="s">
        <v>24</v>
      </c>
      <c r="B94" s="313"/>
      <c r="C94" s="101">
        <v>3.9221756778786165</v>
      </c>
      <c r="D94" s="102">
        <v>3.6355919411187805</v>
      </c>
      <c r="E94" s="102">
        <v>3.392586054710848</v>
      </c>
      <c r="F94" s="102">
        <v>3.4344522837618832</v>
      </c>
      <c r="G94" s="102">
        <v>3.0706170995328224</v>
      </c>
      <c r="H94" s="102">
        <v>2.9218702113531716</v>
      </c>
      <c r="I94" s="102">
        <v>2.8564814201730488</v>
      </c>
      <c r="J94" s="102">
        <v>2.7242105886392873</v>
      </c>
      <c r="K94" s="102">
        <f t="shared" si="50"/>
        <v>3.2447481596460577</v>
      </c>
      <c r="L94" s="102">
        <f t="shared" si="51"/>
        <v>-1.1979650892393292</v>
      </c>
      <c r="M94" s="103">
        <f t="shared" si="52"/>
        <v>0.41846536318501282</v>
      </c>
      <c r="N94" s="13"/>
      <c r="O94" s="13"/>
      <c r="P94" s="13"/>
      <c r="Q94" s="13"/>
      <c r="R94" s="13"/>
      <c r="S94" s="13"/>
    </row>
    <row r="95" spans="1:19" ht="12.75" customHeight="1" x14ac:dyDescent="0.2">
      <c r="A95" s="312" t="s">
        <v>25</v>
      </c>
      <c r="B95" s="313"/>
      <c r="C95" s="101">
        <v>4.35850391587927</v>
      </c>
      <c r="D95" s="102">
        <v>3.638692480489468</v>
      </c>
      <c r="E95" s="102">
        <v>3.5488515901523487</v>
      </c>
      <c r="F95" s="102">
        <v>4.0241045539930154</v>
      </c>
      <c r="G95" s="102">
        <v>4.6304821107354313</v>
      </c>
      <c r="H95" s="102">
        <v>5.0551281489778814</v>
      </c>
      <c r="I95" s="102">
        <v>4.9151482663124764</v>
      </c>
      <c r="J95" s="102">
        <v>4.9725724116399199</v>
      </c>
      <c r="K95" s="102">
        <f t="shared" si="50"/>
        <v>4.3929354347724772</v>
      </c>
      <c r="L95" s="102">
        <f t="shared" si="51"/>
        <v>0.61406849576064992</v>
      </c>
      <c r="M95" s="103">
        <f t="shared" si="52"/>
        <v>0.60026120496817104</v>
      </c>
      <c r="N95" s="13"/>
      <c r="O95" s="13"/>
      <c r="P95" s="13"/>
      <c r="Q95" s="13"/>
      <c r="R95" s="13"/>
      <c r="S95" s="13"/>
    </row>
    <row r="96" spans="1:19" ht="12.75" customHeight="1" x14ac:dyDescent="0.2">
      <c r="A96" s="312" t="s">
        <v>26</v>
      </c>
      <c r="B96" s="313"/>
      <c r="C96" s="101">
        <v>15.760359172257107</v>
      </c>
      <c r="D96" s="102">
        <v>16.389494551241249</v>
      </c>
      <c r="E96" s="102">
        <v>17.567479271484164</v>
      </c>
      <c r="F96" s="102">
        <v>17.797619860799738</v>
      </c>
      <c r="G96" s="102">
        <v>17.37416440810815</v>
      </c>
      <c r="H96" s="102">
        <v>17.809548761783475</v>
      </c>
      <c r="I96" s="102">
        <v>18.040359645320169</v>
      </c>
      <c r="J96" s="102">
        <v>18.126035188732224</v>
      </c>
      <c r="K96" s="102">
        <f t="shared" si="50"/>
        <v>17.358132607465784</v>
      </c>
      <c r="L96" s="102">
        <f t="shared" si="51"/>
        <v>2.3656760164751169</v>
      </c>
      <c r="M96" s="103">
        <f t="shared" si="52"/>
        <v>0.84407653464004817</v>
      </c>
      <c r="N96" s="13"/>
      <c r="O96" s="13"/>
      <c r="P96" s="13"/>
      <c r="Q96" s="13"/>
      <c r="R96" s="13"/>
      <c r="S96" s="13"/>
    </row>
    <row r="97" spans="1:19" ht="12.75" customHeight="1" x14ac:dyDescent="0.2">
      <c r="A97" s="312" t="s">
        <v>27</v>
      </c>
      <c r="B97" s="313"/>
      <c r="C97" s="101">
        <v>11.484418557965522</v>
      </c>
      <c r="D97" s="102">
        <v>12.423117101451366</v>
      </c>
      <c r="E97" s="102">
        <v>13.940394979028412</v>
      </c>
      <c r="F97" s="102">
        <v>13.858052081877819</v>
      </c>
      <c r="G97" s="102">
        <v>14.169967132852685</v>
      </c>
      <c r="H97" s="102">
        <v>14.294969954285532</v>
      </c>
      <c r="I97" s="102">
        <v>14.210490902183045</v>
      </c>
      <c r="J97" s="102">
        <v>14.261219842545527</v>
      </c>
      <c r="K97" s="102">
        <f t="shared" si="50"/>
        <v>13.580328819023739</v>
      </c>
      <c r="L97" s="102">
        <f t="shared" si="51"/>
        <v>2.7768012845800047</v>
      </c>
      <c r="M97" s="103">
        <f t="shared" si="52"/>
        <v>1.0459349038959138</v>
      </c>
      <c r="N97" s="13"/>
      <c r="O97" s="13"/>
      <c r="P97" s="13"/>
      <c r="Q97" s="13"/>
      <c r="R97" s="13"/>
      <c r="S97" s="13"/>
    </row>
    <row r="98" spans="1:19" ht="12.75" customHeight="1" x14ac:dyDescent="0.2">
      <c r="A98" s="312" t="s">
        <v>28</v>
      </c>
      <c r="B98" s="313"/>
      <c r="C98" s="101">
        <v>16.698556755860068</v>
      </c>
      <c r="D98" s="102">
        <v>17.942129041273361</v>
      </c>
      <c r="E98" s="102">
        <v>18.402212936505951</v>
      </c>
      <c r="F98" s="102">
        <v>19.689984859370224</v>
      </c>
      <c r="G98" s="102">
        <v>19.956482270916602</v>
      </c>
      <c r="H98" s="102">
        <v>19.919868014584573</v>
      </c>
      <c r="I98" s="102">
        <v>20.0474503244576</v>
      </c>
      <c r="J98" s="102">
        <v>20.164463329401581</v>
      </c>
      <c r="K98" s="102">
        <f t="shared" si="50"/>
        <v>19.102643441546245</v>
      </c>
      <c r="L98" s="102">
        <f t="shared" si="51"/>
        <v>3.4659065735415133</v>
      </c>
      <c r="M98" s="103">
        <f t="shared" si="52"/>
        <v>1.2749799756733871</v>
      </c>
      <c r="N98" s="13"/>
      <c r="O98" s="13"/>
      <c r="P98" s="13"/>
      <c r="Q98" s="13"/>
      <c r="R98" s="13"/>
      <c r="S98" s="13"/>
    </row>
    <row r="99" spans="1:19" ht="12.75" customHeight="1" thickBot="1" x14ac:dyDescent="0.25">
      <c r="A99" s="312" t="s">
        <v>29</v>
      </c>
      <c r="B99" s="313"/>
      <c r="C99" s="104">
        <v>24.470147967399146</v>
      </c>
      <c r="D99" s="105">
        <v>23.336336527123393</v>
      </c>
      <c r="E99" s="105">
        <v>21.089378956321475</v>
      </c>
      <c r="F99" s="105">
        <v>19.492518265678068</v>
      </c>
      <c r="G99" s="105">
        <v>19.471339469028727</v>
      </c>
      <c r="H99" s="105">
        <v>19.807738419379419</v>
      </c>
      <c r="I99" s="105">
        <v>19.690841430309959</v>
      </c>
      <c r="J99" s="105">
        <v>19.700250636903338</v>
      </c>
      <c r="K99" s="105">
        <f t="shared" si="50"/>
        <v>20.882318959017944</v>
      </c>
      <c r="L99" s="105">
        <f t="shared" si="51"/>
        <v>-4.7698973304958088</v>
      </c>
      <c r="M99" s="106">
        <f t="shared" si="52"/>
        <v>1.9578278672529683</v>
      </c>
      <c r="N99" s="13"/>
      <c r="O99" s="13"/>
      <c r="P99" s="13"/>
      <c r="Q99" s="13"/>
      <c r="R99" s="13"/>
      <c r="S99" s="13"/>
    </row>
    <row r="101" spans="1:19" ht="13.5" thickBot="1" x14ac:dyDescent="0.25"/>
    <row r="102" spans="1:19" ht="51.75" thickBot="1" x14ac:dyDescent="0.25">
      <c r="A102" s="2" t="s">
        <v>39</v>
      </c>
      <c r="C102" s="3" t="s">
        <v>22</v>
      </c>
      <c r="D102" s="3" t="s">
        <v>23</v>
      </c>
      <c r="E102" s="3" t="s">
        <v>3</v>
      </c>
      <c r="F102" s="3" t="s">
        <v>24</v>
      </c>
      <c r="G102" s="3" t="s">
        <v>25</v>
      </c>
      <c r="H102" s="3" t="s">
        <v>26</v>
      </c>
      <c r="I102" s="3" t="s">
        <v>27</v>
      </c>
      <c r="J102" s="3" t="s">
        <v>28</v>
      </c>
      <c r="K102" s="14" t="s">
        <v>29</v>
      </c>
      <c r="L102" s="18" t="s">
        <v>32</v>
      </c>
    </row>
    <row r="103" spans="1:19" x14ac:dyDescent="0.2">
      <c r="A103" s="1" t="str">
        <f t="shared" ref="A103:A120" si="53">A65</f>
        <v>1996</v>
      </c>
      <c r="C103" s="13">
        <f>C4/($W4-C4)</f>
        <v>2.6632709517871531E-2</v>
      </c>
      <c r="D103" s="13">
        <f>E4/($W4-E4)</f>
        <v>1.361711562739587E-3</v>
      </c>
      <c r="E103" s="13">
        <f>G4/($W4-G4)</f>
        <v>0.31647615468566831</v>
      </c>
      <c r="F103" s="13">
        <f>I4/($W4-I4)</f>
        <v>7.4048361073770306E-3</v>
      </c>
      <c r="G103" s="13">
        <f>K4/($W4-K4)</f>
        <v>7.6012624243975896E-2</v>
      </c>
      <c r="H103" s="13">
        <f>M4/($W4-M4)</f>
        <v>0.20282414147660702</v>
      </c>
      <c r="I103" s="13">
        <f>O4/($W4-O4)</f>
        <v>5.1407997664817739E-2</v>
      </c>
      <c r="J103" s="13">
        <f>Q4/($W4-Q4)</f>
        <v>0.21769522734185096</v>
      </c>
      <c r="K103" s="13">
        <f>S4/($W4-S4)</f>
        <v>0.22188857429913234</v>
      </c>
      <c r="L103" s="27">
        <f>AVERAGE(C103:K103)</f>
        <v>0.12463377521111561</v>
      </c>
      <c r="M103" s="13"/>
    </row>
    <row r="104" spans="1:19" x14ac:dyDescent="0.2">
      <c r="A104" s="1" t="str">
        <f t="shared" si="53"/>
        <v>1997</v>
      </c>
      <c r="C104" s="13">
        <f t="shared" ref="C104:C120" si="54">C5/($W5-C5)</f>
        <v>3.135150130144438E-2</v>
      </c>
      <c r="D104" s="13">
        <f t="shared" ref="D104:D120" si="55">E5/($W5-E5)</f>
        <v>1.0552349503764624E-3</v>
      </c>
      <c r="E104" s="13">
        <f t="shared" ref="E104:E120" si="56">G5/($W5-G5)</f>
        <v>0.32166387740805968</v>
      </c>
      <c r="F104" s="13">
        <f t="shared" ref="F104:F120" si="57">I5/($W5-I5)</f>
        <v>6.5683427197832022E-3</v>
      </c>
      <c r="G104" s="13">
        <f t="shared" ref="G104:G120" si="58">K5/($W5-K5)</f>
        <v>6.5689000539967346E-2</v>
      </c>
      <c r="H104" s="13">
        <f t="shared" ref="H104:H120" si="59">M5/($W5-M5)</f>
        <v>0.2148558933293912</v>
      </c>
      <c r="I104" s="13">
        <f t="shared" ref="I104:I120" si="60">O5/($W5-O5)</f>
        <v>5.1407708414910748E-2</v>
      </c>
      <c r="J104" s="13">
        <f t="shared" ref="J104:J120" si="61">Q5/($W5-Q5)</f>
        <v>0.22548306225567646</v>
      </c>
      <c r="K104" s="13">
        <f t="shared" ref="K104:K120" si="62">S5/($W5-S5)</f>
        <v>0.20490675411669015</v>
      </c>
      <c r="L104" s="27">
        <f t="shared" ref="L104:L120" si="63">AVERAGE(C104:K104)</f>
        <v>0.12477570833736662</v>
      </c>
      <c r="M104" s="13"/>
    </row>
    <row r="105" spans="1:19" x14ac:dyDescent="0.2">
      <c r="A105" s="1" t="str">
        <f t="shared" si="53"/>
        <v>1998</v>
      </c>
      <c r="C105" s="13">
        <f t="shared" si="54"/>
        <v>4.0865900874023642E-2</v>
      </c>
      <c r="D105" s="13">
        <f t="shared" si="55"/>
        <v>9.4833184241234936E-4</v>
      </c>
      <c r="E105" s="13">
        <f t="shared" si="56"/>
        <v>0.32952804048205447</v>
      </c>
      <c r="F105" s="13">
        <f t="shared" si="57"/>
        <v>6.0019486027223425E-3</v>
      </c>
      <c r="G105" s="13">
        <f t="shared" si="58"/>
        <v>5.682232902969922E-2</v>
      </c>
      <c r="H105" s="13">
        <f t="shared" si="59"/>
        <v>0.21910284186913007</v>
      </c>
      <c r="I105" s="13">
        <f t="shared" si="60"/>
        <v>5.1824179145024428E-2</v>
      </c>
      <c r="J105" s="13">
        <f t="shared" si="61"/>
        <v>0.22001558687679901</v>
      </c>
      <c r="K105" s="13">
        <f t="shared" si="62"/>
        <v>0.19895798363268441</v>
      </c>
      <c r="L105" s="27">
        <f t="shared" si="63"/>
        <v>0.12489634915050557</v>
      </c>
      <c r="M105" s="13"/>
    </row>
    <row r="106" spans="1:19" x14ac:dyDescent="0.2">
      <c r="A106" s="1" t="str">
        <f t="shared" si="53"/>
        <v>1999</v>
      </c>
      <c r="C106" s="13">
        <f t="shared" si="54"/>
        <v>4.6406802639386166E-2</v>
      </c>
      <c r="D106" s="13">
        <f t="shared" si="55"/>
        <v>9.034756861866786E-4</v>
      </c>
      <c r="E106" s="13">
        <f t="shared" si="56"/>
        <v>0.33463091627806096</v>
      </c>
      <c r="F106" s="13">
        <f t="shared" si="57"/>
        <v>5.6977564960846707E-3</v>
      </c>
      <c r="G106" s="13">
        <f t="shared" si="58"/>
        <v>5.105286216716852E-2</v>
      </c>
      <c r="H106" s="13">
        <f t="shared" si="59"/>
        <v>0.21775099359232697</v>
      </c>
      <c r="I106" s="13">
        <f t="shared" si="60"/>
        <v>5.092230303651317E-2</v>
      </c>
      <c r="J106" s="13">
        <f t="shared" si="61"/>
        <v>0.21075537848347359</v>
      </c>
      <c r="K106" s="13">
        <f t="shared" si="62"/>
        <v>0.19921968334358267</v>
      </c>
      <c r="L106" s="27">
        <f t="shared" si="63"/>
        <v>0.12414890796919814</v>
      </c>
      <c r="M106" s="13"/>
    </row>
    <row r="107" spans="1:19" x14ac:dyDescent="0.2">
      <c r="A107" s="1" t="str">
        <f t="shared" si="53"/>
        <v>2000</v>
      </c>
      <c r="C107" s="13">
        <f t="shared" si="54"/>
        <v>4.627708071555018E-2</v>
      </c>
      <c r="D107" s="13">
        <f t="shared" si="55"/>
        <v>8.9588472262271156E-4</v>
      </c>
      <c r="E107" s="13">
        <f t="shared" si="56"/>
        <v>0.34251030660068377</v>
      </c>
      <c r="F107" s="13">
        <f t="shared" si="57"/>
        <v>5.9650351059250652E-3</v>
      </c>
      <c r="G107" s="13">
        <f t="shared" si="58"/>
        <v>4.9398911007702884E-2</v>
      </c>
      <c r="H107" s="13">
        <f t="shared" si="59"/>
        <v>0.21904906493942891</v>
      </c>
      <c r="I107" s="13">
        <f t="shared" si="60"/>
        <v>4.8661649837963651E-2</v>
      </c>
      <c r="J107" s="13">
        <f t="shared" si="61"/>
        <v>0.20301105242741782</v>
      </c>
      <c r="K107" s="13">
        <f t="shared" si="62"/>
        <v>0.19514396830859426</v>
      </c>
      <c r="L107" s="27">
        <f t="shared" si="63"/>
        <v>0.12343477262954325</v>
      </c>
      <c r="M107" s="13"/>
    </row>
    <row r="108" spans="1:19" x14ac:dyDescent="0.2">
      <c r="A108" s="1" t="str">
        <f t="shared" si="53"/>
        <v>2001</v>
      </c>
      <c r="C108" s="13">
        <f t="shared" si="54"/>
        <v>4.6760452646830722E-2</v>
      </c>
      <c r="D108" s="13">
        <f t="shared" si="55"/>
        <v>8.5072539676973402E-4</v>
      </c>
      <c r="E108" s="13">
        <f t="shared" si="56"/>
        <v>0.34900929164255512</v>
      </c>
      <c r="F108" s="13">
        <f t="shared" si="57"/>
        <v>6.3550914571412244E-3</v>
      </c>
      <c r="G108" s="13">
        <f t="shared" si="58"/>
        <v>4.8400471073323854E-2</v>
      </c>
      <c r="H108" s="13">
        <f t="shared" si="59"/>
        <v>0.22227478749730581</v>
      </c>
      <c r="I108" s="13">
        <f t="shared" si="60"/>
        <v>4.7423763082842733E-2</v>
      </c>
      <c r="J108" s="13">
        <f t="shared" si="61"/>
        <v>0.19128254331034977</v>
      </c>
      <c r="K108" s="13">
        <f t="shared" si="62"/>
        <v>0.1972292575028036</v>
      </c>
      <c r="L108" s="27">
        <f t="shared" si="63"/>
        <v>0.12328737595665805</v>
      </c>
      <c r="M108" s="13"/>
    </row>
    <row r="109" spans="1:19" x14ac:dyDescent="0.2">
      <c r="A109" s="1" t="str">
        <f t="shared" si="53"/>
        <v>2002</v>
      </c>
      <c r="C109" s="13">
        <f t="shared" si="54"/>
        <v>4.739567553485069E-2</v>
      </c>
      <c r="D109" s="13">
        <f t="shared" si="55"/>
        <v>9.2066003708211343E-4</v>
      </c>
      <c r="E109" s="13">
        <f t="shared" si="56"/>
        <v>0.341028294174061</v>
      </c>
      <c r="F109" s="13">
        <f t="shared" si="57"/>
        <v>6.5623368960445018E-3</v>
      </c>
      <c r="G109" s="13">
        <f t="shared" si="58"/>
        <v>4.7540287861248795E-2</v>
      </c>
      <c r="H109" s="13">
        <f t="shared" si="59"/>
        <v>0.22792504304048755</v>
      </c>
      <c r="I109" s="13">
        <f t="shared" si="60"/>
        <v>4.6953805254300249E-2</v>
      </c>
      <c r="J109" s="13">
        <f t="shared" si="61"/>
        <v>0.18264298340116744</v>
      </c>
      <c r="K109" s="13">
        <f t="shared" si="62"/>
        <v>0.20152336285186609</v>
      </c>
      <c r="L109" s="27">
        <f t="shared" si="63"/>
        <v>0.12249916100567873</v>
      </c>
      <c r="M109" s="13"/>
    </row>
    <row r="110" spans="1:19" x14ac:dyDescent="0.2">
      <c r="A110" s="1" t="str">
        <f t="shared" si="53"/>
        <v>2003</v>
      </c>
      <c r="C110" s="13">
        <f t="shared" si="54"/>
        <v>4.5917050080978128E-2</v>
      </c>
      <c r="D110" s="13">
        <f t="shared" si="55"/>
        <v>1.1284937163372471E-3</v>
      </c>
      <c r="E110" s="13">
        <f t="shared" si="56"/>
        <v>0.31769813679884429</v>
      </c>
      <c r="F110" s="13">
        <f t="shared" si="57"/>
        <v>6.3358216051318788E-3</v>
      </c>
      <c r="G110" s="13">
        <f t="shared" si="58"/>
        <v>4.6390425919230045E-2</v>
      </c>
      <c r="H110" s="13">
        <f t="shared" si="59"/>
        <v>0.23321434122725082</v>
      </c>
      <c r="I110" s="13">
        <f t="shared" si="60"/>
        <v>4.8522043583451385E-2</v>
      </c>
      <c r="J110" s="13">
        <f t="shared" si="61"/>
        <v>0.18277424227787395</v>
      </c>
      <c r="K110" s="13">
        <f t="shared" si="62"/>
        <v>0.20718042382824098</v>
      </c>
      <c r="L110" s="27">
        <f t="shared" si="63"/>
        <v>0.1210178865597043</v>
      </c>
      <c r="M110" s="13"/>
    </row>
    <row r="111" spans="1:19" x14ac:dyDescent="0.2">
      <c r="A111" s="1" t="str">
        <f t="shared" si="53"/>
        <v>2004</v>
      </c>
      <c r="C111" s="13">
        <f t="shared" si="54"/>
        <v>4.1213603493367369E-2</v>
      </c>
      <c r="D111" s="13">
        <f t="shared" si="55"/>
        <v>1.5939821542924897E-3</v>
      </c>
      <c r="E111" s="13">
        <f t="shared" si="56"/>
        <v>0.29830941226588847</v>
      </c>
      <c r="F111" s="13">
        <f t="shared" si="57"/>
        <v>5.6766320077244583E-3</v>
      </c>
      <c r="G111" s="13">
        <f t="shared" si="58"/>
        <v>4.6763106975300908E-2</v>
      </c>
      <c r="H111" s="13">
        <f t="shared" si="59"/>
        <v>0.23236905636874886</v>
      </c>
      <c r="I111" s="13">
        <f t="shared" si="60"/>
        <v>5.2336826349143398E-2</v>
      </c>
      <c r="J111" s="13">
        <f t="shared" si="61"/>
        <v>0.19207246273537204</v>
      </c>
      <c r="K111" s="13">
        <f t="shared" si="62"/>
        <v>0.21012101024207891</v>
      </c>
      <c r="L111" s="27">
        <f t="shared" si="63"/>
        <v>0.12005067695465743</v>
      </c>
      <c r="M111" s="13"/>
    </row>
    <row r="112" spans="1:19" x14ac:dyDescent="0.2">
      <c r="A112" s="1" t="str">
        <f t="shared" si="53"/>
        <v>2005</v>
      </c>
      <c r="C112" s="13">
        <f t="shared" si="54"/>
        <v>3.6525938153721821E-2</v>
      </c>
      <c r="D112" s="13">
        <f t="shared" si="55"/>
        <v>1.5248052412920538E-3</v>
      </c>
      <c r="E112" s="13">
        <f t="shared" si="56"/>
        <v>0.28521040795063179</v>
      </c>
      <c r="F112" s="13">
        <f t="shared" si="57"/>
        <v>5.3076413567280647E-3</v>
      </c>
      <c r="G112" s="13">
        <f t="shared" si="58"/>
        <v>4.8738711691035969E-2</v>
      </c>
      <c r="H112" s="13">
        <f t="shared" si="59"/>
        <v>0.23385803471151975</v>
      </c>
      <c r="I112" s="13">
        <f t="shared" si="60"/>
        <v>5.6471241244965914E-2</v>
      </c>
      <c r="J112" s="13">
        <f t="shared" si="61"/>
        <v>0.20820538602966268</v>
      </c>
      <c r="K112" s="13">
        <f t="shared" si="62"/>
        <v>0.20864407851638114</v>
      </c>
      <c r="L112" s="27">
        <f t="shared" si="63"/>
        <v>0.12049847165510436</v>
      </c>
      <c r="M112" s="13"/>
    </row>
    <row r="113" spans="1:23" x14ac:dyDescent="0.2">
      <c r="A113" s="1" t="str">
        <f t="shared" si="53"/>
        <v>2006</v>
      </c>
      <c r="C113" s="13">
        <f t="shared" si="54"/>
        <v>3.4559125883742513E-2</v>
      </c>
      <c r="D113" s="13">
        <f t="shared" si="55"/>
        <v>1.4804385046266917E-3</v>
      </c>
      <c r="E113" s="13">
        <f t="shared" si="56"/>
        <v>0.26864324566612502</v>
      </c>
      <c r="F113" s="13">
        <f t="shared" si="57"/>
        <v>4.9636800281713869E-3</v>
      </c>
      <c r="G113" s="13">
        <f t="shared" si="58"/>
        <v>4.9961584820793277E-2</v>
      </c>
      <c r="H113" s="13">
        <f t="shared" si="59"/>
        <v>0.24742453079376206</v>
      </c>
      <c r="I113" s="13">
        <f t="shared" si="60"/>
        <v>5.732417577885144E-2</v>
      </c>
      <c r="J113" s="13">
        <f t="shared" si="61"/>
        <v>0.22152748553977694</v>
      </c>
      <c r="K113" s="13">
        <f t="shared" si="62"/>
        <v>0.20456977468112805</v>
      </c>
      <c r="L113" s="27">
        <f t="shared" si="63"/>
        <v>0.12116156018855305</v>
      </c>
      <c r="M113" s="13"/>
    </row>
    <row r="114" spans="1:23" x14ac:dyDescent="0.2">
      <c r="A114" s="1" t="str">
        <f t="shared" si="53"/>
        <v>2007</v>
      </c>
      <c r="C114" s="13">
        <f t="shared" si="54"/>
        <v>3.5376429915145197E-2</v>
      </c>
      <c r="D114" s="13">
        <f t="shared" si="55"/>
        <v>1.3519764275452051E-3</v>
      </c>
      <c r="E114" s="13">
        <f t="shared" si="56"/>
        <v>0.24657440373586403</v>
      </c>
      <c r="F114" s="13">
        <f t="shared" si="57"/>
        <v>4.4294956801707473E-3</v>
      </c>
      <c r="G114" s="13">
        <f t="shared" si="58"/>
        <v>5.349754954019692E-2</v>
      </c>
      <c r="H114" s="13">
        <f t="shared" si="59"/>
        <v>0.25423342253143039</v>
      </c>
      <c r="I114" s="13">
        <f t="shared" si="60"/>
        <v>5.7969463296581286E-2</v>
      </c>
      <c r="J114" s="13">
        <f t="shared" si="61"/>
        <v>0.23168103019694575</v>
      </c>
      <c r="K114" s="13">
        <f t="shared" si="62"/>
        <v>0.2005901326792382</v>
      </c>
      <c r="L114" s="27">
        <f t="shared" si="63"/>
        <v>0.12063376711145753</v>
      </c>
      <c r="M114" s="13"/>
    </row>
    <row r="115" spans="1:23" x14ac:dyDescent="0.2">
      <c r="A115" s="1" t="str">
        <f t="shared" si="53"/>
        <v>2008</v>
      </c>
      <c r="C115" s="13">
        <f t="shared" si="54"/>
        <v>3.5874363093850795E-2</v>
      </c>
      <c r="D115" s="13">
        <f t="shared" si="55"/>
        <v>1.3187919380770658E-3</v>
      </c>
      <c r="E115" s="13">
        <f t="shared" si="56"/>
        <v>0.23491396897792582</v>
      </c>
      <c r="F115" s="13">
        <f t="shared" si="57"/>
        <v>3.7015947884403589E-3</v>
      </c>
      <c r="G115" s="13">
        <f t="shared" si="58"/>
        <v>6.0351311917847428E-2</v>
      </c>
      <c r="H115" s="13">
        <f t="shared" si="59"/>
        <v>0.24305057697140814</v>
      </c>
      <c r="I115" s="13">
        <f t="shared" si="60"/>
        <v>6.0462209470436463E-2</v>
      </c>
      <c r="J115" s="13">
        <f t="shared" si="61"/>
        <v>0.23585957384043837</v>
      </c>
      <c r="K115" s="13">
        <f t="shared" si="62"/>
        <v>0.1996929389874898</v>
      </c>
      <c r="L115" s="27">
        <f t="shared" si="63"/>
        <v>0.11946948110954603</v>
      </c>
      <c r="M115" s="13"/>
    </row>
    <row r="116" spans="1:23" x14ac:dyDescent="0.2">
      <c r="A116" s="1" t="str">
        <f t="shared" si="53"/>
        <v>2009</v>
      </c>
      <c r="C116" s="13">
        <f t="shared" si="54"/>
        <v>3.4507739694878102E-2</v>
      </c>
      <c r="D116" s="13">
        <f t="shared" si="55"/>
        <v>1.1516693566589434E-3</v>
      </c>
      <c r="E116" s="13">
        <f t="shared" si="56"/>
        <v>0.23253692830648975</v>
      </c>
      <c r="F116" s="13">
        <f t="shared" si="57"/>
        <v>3.2536036106493066E-3</v>
      </c>
      <c r="G116" s="13">
        <f t="shared" si="58"/>
        <v>6.6572319579084008E-2</v>
      </c>
      <c r="H116" s="13">
        <f t="shared" si="59"/>
        <v>0.22774175585255835</v>
      </c>
      <c r="I116" s="13">
        <f t="shared" si="60"/>
        <v>6.583287070954931E-2</v>
      </c>
      <c r="J116" s="13">
        <f t="shared" si="61"/>
        <v>0.23575850593767</v>
      </c>
      <c r="K116" s="13">
        <f t="shared" si="62"/>
        <v>0.20367275786656489</v>
      </c>
      <c r="L116" s="27">
        <f t="shared" si="63"/>
        <v>0.11900312787934474</v>
      </c>
      <c r="M116" s="13"/>
    </row>
    <row r="117" spans="1:23" x14ac:dyDescent="0.2">
      <c r="A117" s="1" t="str">
        <f t="shared" si="53"/>
        <v>2010</v>
      </c>
      <c r="C117" s="13">
        <f t="shared" si="54"/>
        <v>3.2040229748212121E-2</v>
      </c>
      <c r="D117" s="13">
        <f t="shared" si="55"/>
        <v>1.2405232213605196E-3</v>
      </c>
      <c r="E117" s="13">
        <f t="shared" si="56"/>
        <v>0.23227998425462293</v>
      </c>
      <c r="F117" s="13">
        <f t="shared" si="57"/>
        <v>3.6203463408084769E-3</v>
      </c>
      <c r="G117" s="13">
        <f t="shared" si="58"/>
        <v>6.9881554674049648E-2</v>
      </c>
      <c r="H117" s="13">
        <f t="shared" si="59"/>
        <v>0.21810000880414054</v>
      </c>
      <c r="I117" s="13">
        <f t="shared" si="60"/>
        <v>7.0836241642621076E-2</v>
      </c>
      <c r="J117" s="13">
        <f t="shared" si="61"/>
        <v>0.23063375856984847</v>
      </c>
      <c r="K117" s="13">
        <f t="shared" si="62"/>
        <v>0.21323060357742304</v>
      </c>
      <c r="L117" s="27">
        <f t="shared" si="63"/>
        <v>0.11909591675923187</v>
      </c>
      <c r="M117" s="13"/>
    </row>
    <row r="118" spans="1:23" x14ac:dyDescent="0.2">
      <c r="A118" s="1" t="str">
        <f t="shared" si="53"/>
        <v>2011</v>
      </c>
      <c r="C118" s="13">
        <f t="shared" si="54"/>
        <v>2.9876284331854162E-2</v>
      </c>
      <c r="D118" s="13">
        <f t="shared" si="55"/>
        <v>1.2116144883843635E-3</v>
      </c>
      <c r="E118" s="13">
        <f t="shared" si="56"/>
        <v>0.22665363921718454</v>
      </c>
      <c r="F118" s="13">
        <f t="shared" si="57"/>
        <v>4.3742447546783929E-3</v>
      </c>
      <c r="G118" s="13">
        <f t="shared" si="58"/>
        <v>6.9805631324589154E-2</v>
      </c>
      <c r="H118" s="13">
        <f t="shared" si="59"/>
        <v>0.21744870578356998</v>
      </c>
      <c r="I118" s="13">
        <f t="shared" si="60"/>
        <v>7.3650165518201222E-2</v>
      </c>
      <c r="J118" s="13">
        <f t="shared" si="61"/>
        <v>0.22782195180642034</v>
      </c>
      <c r="K118" s="13">
        <f t="shared" si="62"/>
        <v>0.22436623961272667</v>
      </c>
      <c r="L118" s="27">
        <f t="shared" si="63"/>
        <v>0.11946760853751209</v>
      </c>
      <c r="M118" s="13"/>
    </row>
    <row r="119" spans="1:23" x14ac:dyDescent="0.2">
      <c r="A119" s="1" t="str">
        <f t="shared" si="53"/>
        <v>2012</v>
      </c>
      <c r="C119" s="13">
        <f t="shared" si="54"/>
        <v>2.685922995796396E-2</v>
      </c>
      <c r="D119" s="13">
        <f t="shared" si="55"/>
        <v>1.2159858897751513E-3</v>
      </c>
      <c r="E119" s="13">
        <f t="shared" si="56"/>
        <v>0.22073860394904399</v>
      </c>
      <c r="F119" s="13">
        <f t="shared" si="57"/>
        <v>4.3996750379125911E-3</v>
      </c>
      <c r="G119" s="13">
        <f t="shared" si="58"/>
        <v>6.9027304164249043E-2</v>
      </c>
      <c r="H119" s="13">
        <f t="shared" si="59"/>
        <v>0.22046758447475576</v>
      </c>
      <c r="I119" s="13">
        <f t="shared" si="60"/>
        <v>7.4400905220434577E-2</v>
      </c>
      <c r="J119" s="13">
        <f t="shared" si="61"/>
        <v>0.2265312219335037</v>
      </c>
      <c r="K119" s="13">
        <f t="shared" si="62"/>
        <v>0.23299895826350508</v>
      </c>
      <c r="L119" s="27">
        <f t="shared" si="63"/>
        <v>0.11962660765457156</v>
      </c>
      <c r="M119" s="13"/>
    </row>
    <row r="120" spans="1:23" ht="13.5" thickBot="1" x14ac:dyDescent="0.25">
      <c r="A120" s="1" t="str">
        <f t="shared" si="53"/>
        <v>2013</v>
      </c>
      <c r="C120" s="13">
        <f t="shared" si="54"/>
        <v>2.4837928986333156E-2</v>
      </c>
      <c r="D120" s="13">
        <f t="shared" si="55"/>
        <v>1.2004421503898565E-3</v>
      </c>
      <c r="E120" s="13">
        <f t="shared" si="56"/>
        <v>0.21673820417636078</v>
      </c>
      <c r="F120" s="13">
        <f t="shared" si="57"/>
        <v>4.3282274765273111E-3</v>
      </c>
      <c r="G120" s="13">
        <f t="shared" si="58"/>
        <v>7.0593454985820633E-2</v>
      </c>
      <c r="H120" s="13">
        <f t="shared" si="59"/>
        <v>0.2243559544461142</v>
      </c>
      <c r="I120" s="13">
        <f t="shared" si="60"/>
        <v>7.4281549071018707E-2</v>
      </c>
      <c r="J120" s="13">
        <f t="shared" si="61"/>
        <v>0.22660835310943242</v>
      </c>
      <c r="K120" s="13">
        <f t="shared" si="62"/>
        <v>0.23593943415900998</v>
      </c>
      <c r="L120" s="289">
        <f t="shared" si="63"/>
        <v>0.11987594984011191</v>
      </c>
      <c r="M120" s="13"/>
    </row>
    <row r="122" spans="1:23" x14ac:dyDescent="0.2">
      <c r="A122" s="20" t="s">
        <v>32</v>
      </c>
      <c r="B122" s="20"/>
      <c r="C122" s="15">
        <f>AVERAGE(C103:C120)</f>
        <v>3.6848780365000257E-2</v>
      </c>
      <c r="D122" s="15">
        <f t="shared" ref="D122:K122" si="64">AVERAGE(D103:D120)</f>
        <v>1.1863748492738459E-3</v>
      </c>
      <c r="E122" s="15">
        <f t="shared" si="64"/>
        <v>0.28417465647611806</v>
      </c>
      <c r="F122" s="15">
        <f t="shared" si="64"/>
        <v>5.274795004001168E-3</v>
      </c>
      <c r="G122" s="15">
        <f t="shared" si="64"/>
        <v>5.8138857861960193E-2</v>
      </c>
      <c r="H122" s="15">
        <f t="shared" si="64"/>
        <v>0.22644704098388535</v>
      </c>
      <c r="I122" s="15">
        <f t="shared" si="64"/>
        <v>5.7816061017868195E-2</v>
      </c>
      <c r="J122" s="15">
        <f t="shared" si="64"/>
        <v>0.21501998922631554</v>
      </c>
      <c r="K122" s="15">
        <f t="shared" si="64"/>
        <v>0.20888199647050781</v>
      </c>
    </row>
    <row r="123" spans="1:23" x14ac:dyDescent="0.2">
      <c r="A123" s="20" t="s">
        <v>33</v>
      </c>
      <c r="B123" s="20"/>
      <c r="C123" s="15">
        <f>C120-C103</f>
        <v>-1.7947805315383751E-3</v>
      </c>
      <c r="D123" s="15">
        <f t="shared" ref="D123:K123" si="65">D120-D103</f>
        <v>-1.6126941234973044E-4</v>
      </c>
      <c r="E123" s="15">
        <f t="shared" si="65"/>
        <v>-9.9737950509307532E-2</v>
      </c>
      <c r="F123" s="15">
        <f t="shared" si="65"/>
        <v>-3.0766086308497195E-3</v>
      </c>
      <c r="G123" s="15">
        <f t="shared" si="65"/>
        <v>-5.4191692581552625E-3</v>
      </c>
      <c r="H123" s="15">
        <f t="shared" si="65"/>
        <v>2.153181296950718E-2</v>
      </c>
      <c r="I123" s="15">
        <f t="shared" si="65"/>
        <v>2.2873551406200968E-2</v>
      </c>
      <c r="J123" s="15">
        <f t="shared" si="65"/>
        <v>8.9131257675814646E-3</v>
      </c>
      <c r="K123" s="15">
        <f t="shared" si="65"/>
        <v>1.405085985987764E-2</v>
      </c>
    </row>
    <row r="124" spans="1:23" x14ac:dyDescent="0.2">
      <c r="A124" s="20" t="s">
        <v>34</v>
      </c>
      <c r="B124" s="20"/>
      <c r="C124" s="15">
        <f>STDEV(C103:C120)</f>
        <v>7.5594567421953425E-3</v>
      </c>
      <c r="D124" s="15">
        <f t="shared" ref="D124:K124" si="66">STDEV(D103:D120)</f>
        <v>2.2668913772178244E-4</v>
      </c>
      <c r="E124" s="15">
        <f t="shared" si="66"/>
        <v>4.8831523289859124E-2</v>
      </c>
      <c r="F124" s="15">
        <f t="shared" si="66"/>
        <v>1.1903797724243945E-3</v>
      </c>
      <c r="G124" s="15">
        <f t="shared" si="66"/>
        <v>1.0232235557724081E-2</v>
      </c>
      <c r="H124" s="15">
        <f t="shared" si="66"/>
        <v>1.2631258074655545E-2</v>
      </c>
      <c r="I124" s="15">
        <f t="shared" si="66"/>
        <v>9.7964818581193717E-3</v>
      </c>
      <c r="J124" s="15">
        <f t="shared" si="66"/>
        <v>1.7801741391153127E-2</v>
      </c>
      <c r="K124" s="15">
        <f t="shared" si="66"/>
        <v>1.2202474295501912E-2</v>
      </c>
    </row>
    <row r="126" spans="1:23" ht="13.5" thickBot="1" x14ac:dyDescent="0.25"/>
    <row r="127" spans="1:23" ht="13.5" thickBot="1" x14ac:dyDescent="0.25">
      <c r="A127" s="2" t="s">
        <v>40</v>
      </c>
      <c r="B127" s="306" t="s">
        <v>1</v>
      </c>
      <c r="C127" s="306"/>
      <c r="D127" s="306" t="s">
        <v>2</v>
      </c>
      <c r="E127" s="306"/>
      <c r="F127" s="306" t="s">
        <v>3</v>
      </c>
      <c r="G127" s="306"/>
      <c r="H127" s="306" t="s">
        <v>4</v>
      </c>
      <c r="I127" s="306"/>
      <c r="J127" s="306" t="s">
        <v>5</v>
      </c>
      <c r="K127" s="306"/>
      <c r="L127" s="306" t="s">
        <v>6</v>
      </c>
      <c r="M127" s="306"/>
      <c r="N127" s="306" t="s">
        <v>7</v>
      </c>
      <c r="O127" s="306"/>
      <c r="P127" s="306" t="s">
        <v>8</v>
      </c>
      <c r="Q127" s="306"/>
      <c r="R127" s="306" t="s">
        <v>9</v>
      </c>
      <c r="S127" s="306"/>
      <c r="T127" s="306"/>
      <c r="U127" s="306"/>
      <c r="V127" s="310" t="s">
        <v>11</v>
      </c>
      <c r="W127" s="311"/>
    </row>
    <row r="128" spans="1:23" x14ac:dyDescent="0.2">
      <c r="A128" s="11" t="s">
        <v>41</v>
      </c>
      <c r="B128" s="6" t="s">
        <v>16</v>
      </c>
      <c r="C128" s="6" t="s">
        <v>17</v>
      </c>
      <c r="D128" s="6" t="s">
        <v>16</v>
      </c>
      <c r="E128" s="6" t="str">
        <f>C128</f>
        <v>MA</v>
      </c>
      <c r="F128" s="6" t="s">
        <v>16</v>
      </c>
      <c r="G128" s="6" t="str">
        <f>E128</f>
        <v>MA</v>
      </c>
      <c r="H128" s="6" t="s">
        <v>16</v>
      </c>
      <c r="I128" s="6" t="str">
        <f>G128</f>
        <v>MA</v>
      </c>
      <c r="J128" s="6" t="s">
        <v>16</v>
      </c>
      <c r="K128" s="6" t="str">
        <f>I128</f>
        <v>MA</v>
      </c>
      <c r="L128" s="6" t="s">
        <v>16</v>
      </c>
      <c r="M128" s="6" t="str">
        <f>K128</f>
        <v>MA</v>
      </c>
      <c r="N128" s="6" t="s">
        <v>16</v>
      </c>
      <c r="O128" s="6" t="str">
        <f>M128</f>
        <v>MA</v>
      </c>
      <c r="P128" s="6" t="s">
        <v>16</v>
      </c>
      <c r="Q128" s="6" t="str">
        <f>O128</f>
        <v>MA</v>
      </c>
      <c r="R128" s="6" t="s">
        <v>16</v>
      </c>
      <c r="S128" s="6" t="str">
        <f>Q128</f>
        <v>MA</v>
      </c>
      <c r="T128" s="6"/>
      <c r="U128" s="6"/>
      <c r="V128" s="94" t="s">
        <v>16</v>
      </c>
      <c r="W128" s="113" t="s">
        <v>17</v>
      </c>
    </row>
    <row r="129" spans="1:23" x14ac:dyDescent="0.2">
      <c r="A129" s="1" t="str">
        <f t="shared" ref="A129:A146" si="67">A103</f>
        <v>1996</v>
      </c>
      <c r="B129" s="7">
        <v>17560327.279132519</v>
      </c>
      <c r="C129" s="7">
        <v>729135.75939703803</v>
      </c>
      <c r="D129" s="7">
        <v>18976218.340329085</v>
      </c>
      <c r="E129" s="7">
        <v>112573.0730868461</v>
      </c>
      <c r="F129" s="7">
        <v>58115899.996032827</v>
      </c>
      <c r="G129" s="7">
        <v>7392745.8105315194</v>
      </c>
      <c r="H129" s="7">
        <v>12065889.608386679</v>
      </c>
      <c r="I129" s="7">
        <v>1347933.1637969099</v>
      </c>
      <c r="J129" s="7">
        <v>8399069.6271733996</v>
      </c>
      <c r="K129" s="7">
        <v>965036.45133671002</v>
      </c>
      <c r="L129" s="7">
        <v>43493838.729583159</v>
      </c>
      <c r="M129" s="7">
        <v>4988586.3907753238</v>
      </c>
      <c r="N129" s="7">
        <v>30182080.865338504</v>
      </c>
      <c r="O129" s="7">
        <v>5303581.7730928417</v>
      </c>
      <c r="P129" s="7">
        <v>57814506.840013951</v>
      </c>
      <c r="Q129" s="7">
        <v>5634332.5757392254</v>
      </c>
      <c r="R129" s="7">
        <v>25480060.026335001</v>
      </c>
      <c r="S129" s="7">
        <v>2005850.7609212287</v>
      </c>
      <c r="T129" s="7"/>
      <c r="U129" s="7"/>
      <c r="V129" s="96">
        <f>B129+D129+F129+H129+J129+L129+N129+P129+R129+T129</f>
        <v>272087891.31232512</v>
      </c>
      <c r="W129" s="97">
        <f>C129+E129+G129+I129+K129+M129+O129+Q129+S129+U129</f>
        <v>28479775.758677643</v>
      </c>
    </row>
    <row r="130" spans="1:23" x14ac:dyDescent="0.2">
      <c r="A130" s="1" t="str">
        <f t="shared" si="67"/>
        <v>1997</v>
      </c>
      <c r="B130" s="7">
        <v>18528279.987999287</v>
      </c>
      <c r="C130" s="7">
        <v>794434.01954238699</v>
      </c>
      <c r="D130" s="7">
        <v>18635465.964544088</v>
      </c>
      <c r="E130" s="7">
        <v>138133.97211404235</v>
      </c>
      <c r="F130" s="7">
        <v>65421119.200892441</v>
      </c>
      <c r="G130" s="7">
        <v>8248958.6127899531</v>
      </c>
      <c r="H130" s="7">
        <v>12769358.914204491</v>
      </c>
      <c r="I130" s="7">
        <v>1431136.5157569398</v>
      </c>
      <c r="J130" s="7">
        <v>10003010.5914436</v>
      </c>
      <c r="K130" s="7">
        <v>1178121.8273344999</v>
      </c>
      <c r="L130" s="7">
        <v>46300798.504550301</v>
      </c>
      <c r="M130" s="7">
        <v>5333871.3405521046</v>
      </c>
      <c r="N130" s="7">
        <v>34515715.682445876</v>
      </c>
      <c r="O130" s="7">
        <v>5950356.6878338419</v>
      </c>
      <c r="P130" s="7">
        <v>67927541.145235002</v>
      </c>
      <c r="Q130" s="7">
        <v>6556354.7681670254</v>
      </c>
      <c r="R130" s="7">
        <v>28182008.489207089</v>
      </c>
      <c r="S130" s="7">
        <v>2106890.7293503191</v>
      </c>
      <c r="T130" s="7"/>
      <c r="U130" s="7"/>
      <c r="V130" s="96">
        <f t="shared" ref="V130:V146" si="68">B130+D130+F130+H130+J130+L130+N130+P130+R130+T130</f>
        <v>302283298.48052222</v>
      </c>
      <c r="W130" s="97">
        <f t="shared" ref="W130:W146" si="69">C130+E130+G130+I130+K130+M130+O130+Q130+S130+U130</f>
        <v>31738258.473441117</v>
      </c>
    </row>
    <row r="131" spans="1:23" x14ac:dyDescent="0.2">
      <c r="A131" s="1" t="str">
        <f t="shared" si="67"/>
        <v>1998</v>
      </c>
      <c r="B131" s="7">
        <v>17916443.830195971</v>
      </c>
      <c r="C131" s="7">
        <v>849064.88948683697</v>
      </c>
      <c r="D131" s="7">
        <v>22398461.294924431</v>
      </c>
      <c r="E131" s="7">
        <v>154405.66770758069</v>
      </c>
      <c r="F131" s="7">
        <v>63378597.572437614</v>
      </c>
      <c r="G131" s="7">
        <v>7811720.2817650363</v>
      </c>
      <c r="H131" s="7">
        <v>13241810.629269922</v>
      </c>
      <c r="I131" s="7">
        <v>1523943.8820943683</v>
      </c>
      <c r="J131" s="7">
        <v>10023103.931776499</v>
      </c>
      <c r="K131" s="7">
        <v>1110661.4592184299</v>
      </c>
      <c r="L131" s="7">
        <v>47594050.523999907</v>
      </c>
      <c r="M131" s="7">
        <v>5459596.4213165874</v>
      </c>
      <c r="N131" s="7">
        <v>38510153.983710602</v>
      </c>
      <c r="O131" s="7">
        <v>6465603.3511739261</v>
      </c>
      <c r="P131" s="7">
        <v>73014485.418153167</v>
      </c>
      <c r="Q131" s="7">
        <v>7040809.5956946593</v>
      </c>
      <c r="R131" s="7">
        <v>31996569.716940001</v>
      </c>
      <c r="S131" s="7">
        <v>2507050.6469402686</v>
      </c>
      <c r="T131" s="7"/>
      <c r="U131" s="7"/>
      <c r="V131" s="96">
        <f t="shared" si="68"/>
        <v>318073676.90140808</v>
      </c>
      <c r="W131" s="97">
        <f t="shared" si="69"/>
        <v>32922856.19539769</v>
      </c>
    </row>
    <row r="132" spans="1:23" x14ac:dyDescent="0.2">
      <c r="A132" s="1" t="str">
        <f t="shared" si="67"/>
        <v>1999</v>
      </c>
      <c r="B132" s="7">
        <v>18182215.915460795</v>
      </c>
      <c r="C132" s="7">
        <v>750708.06792773446</v>
      </c>
      <c r="D132" s="7">
        <v>26172150.666659545</v>
      </c>
      <c r="E132" s="7">
        <v>146979.89655699153</v>
      </c>
      <c r="F132" s="7">
        <v>66143628.707974151</v>
      </c>
      <c r="G132" s="7">
        <v>8240375.7585240453</v>
      </c>
      <c r="H132" s="7">
        <v>12924921.57239056</v>
      </c>
      <c r="I132" s="7">
        <v>1506487.850472518</v>
      </c>
      <c r="J132" s="7">
        <v>10233415.202857301</v>
      </c>
      <c r="K132" s="7">
        <v>1084297.4614014998</v>
      </c>
      <c r="L132" s="7">
        <v>51786998.403407447</v>
      </c>
      <c r="M132" s="7">
        <v>5902323.6152481977</v>
      </c>
      <c r="N132" s="7">
        <v>44169666.342739686</v>
      </c>
      <c r="O132" s="7">
        <v>7307144.8314615916</v>
      </c>
      <c r="P132" s="7">
        <v>85901665.641901582</v>
      </c>
      <c r="Q132" s="7">
        <v>8405545.504695408</v>
      </c>
      <c r="R132" s="7">
        <v>36163490.733855903</v>
      </c>
      <c r="S132" s="7">
        <v>2795452.0977571402</v>
      </c>
      <c r="T132" s="7"/>
      <c r="U132" s="7"/>
      <c r="V132" s="96">
        <f t="shared" si="68"/>
        <v>351678153.18724698</v>
      </c>
      <c r="W132" s="97">
        <f t="shared" si="69"/>
        <v>36139315.084045127</v>
      </c>
    </row>
    <row r="133" spans="1:23" x14ac:dyDescent="0.2">
      <c r="A133" s="1" t="str">
        <f t="shared" si="67"/>
        <v>2000</v>
      </c>
      <c r="B133" s="7">
        <v>18893764.007708989</v>
      </c>
      <c r="C133" s="7">
        <v>796451.20711413689</v>
      </c>
      <c r="D133" s="7">
        <v>35200912.831353039</v>
      </c>
      <c r="E133" s="7">
        <v>155820.32532702279</v>
      </c>
      <c r="F133" s="7">
        <v>81758666.644037649</v>
      </c>
      <c r="G133" s="7">
        <v>10416340.707371462</v>
      </c>
      <c r="H133" s="7">
        <v>14070592.36064326</v>
      </c>
      <c r="I133" s="7">
        <v>1662908.517364563</v>
      </c>
      <c r="J133" s="7">
        <v>10938034.9190979</v>
      </c>
      <c r="K133" s="7">
        <v>1153193.0044418203</v>
      </c>
      <c r="L133" s="7">
        <v>64901635.358436599</v>
      </c>
      <c r="M133" s="7">
        <v>7450253.943547193</v>
      </c>
      <c r="N133" s="7">
        <v>53238011.500092998</v>
      </c>
      <c r="O133" s="7">
        <v>8702890.9985571913</v>
      </c>
      <c r="P133" s="7">
        <v>94650767.369816482</v>
      </c>
      <c r="Q133" s="7">
        <v>9135669.2031884752</v>
      </c>
      <c r="R133" s="7">
        <v>42069036.234312892</v>
      </c>
      <c r="S133" s="7">
        <v>3279774.5637733415</v>
      </c>
      <c r="T133" s="7"/>
      <c r="U133" s="7"/>
      <c r="V133" s="96">
        <f t="shared" si="68"/>
        <v>415721421.22549981</v>
      </c>
      <c r="W133" s="97">
        <f t="shared" si="69"/>
        <v>42753302.470685206</v>
      </c>
    </row>
    <row r="134" spans="1:23" x14ac:dyDescent="0.2">
      <c r="A134" s="1" t="str">
        <f t="shared" si="67"/>
        <v>2001</v>
      </c>
      <c r="B134" s="7">
        <v>23630215.625865038</v>
      </c>
      <c r="C134" s="7">
        <v>1039218.9389477114</v>
      </c>
      <c r="D134" s="7">
        <v>46053956.113113582</v>
      </c>
      <c r="E134" s="7">
        <v>228509.33307502005</v>
      </c>
      <c r="F134" s="7">
        <v>94514156.093868107</v>
      </c>
      <c r="G134" s="7">
        <v>12130857.165490694</v>
      </c>
      <c r="H134" s="7">
        <v>14256010.234179182</v>
      </c>
      <c r="I134" s="7">
        <v>1764591.7865703111</v>
      </c>
      <c r="J134" s="7">
        <v>12158879.5092091</v>
      </c>
      <c r="K134" s="7">
        <v>1653180.6489957101</v>
      </c>
      <c r="L134" s="7">
        <v>72340832.963283032</v>
      </c>
      <c r="M134" s="7">
        <v>8865310.1075338423</v>
      </c>
      <c r="N134" s="7">
        <v>59966349.332803279</v>
      </c>
      <c r="O134" s="7">
        <v>9872749.0672414713</v>
      </c>
      <c r="P134" s="7">
        <v>106208487.23514694</v>
      </c>
      <c r="Q134" s="7">
        <v>10474455.853302889</v>
      </c>
      <c r="R134" s="7">
        <v>46559838.192917913</v>
      </c>
      <c r="S134" s="7">
        <v>3669604.9462583419</v>
      </c>
      <c r="T134" s="7"/>
      <c r="U134" s="7"/>
      <c r="V134" s="96">
        <f t="shared" si="68"/>
        <v>475688725.30038619</v>
      </c>
      <c r="W134" s="97">
        <f t="shared" si="69"/>
        <v>49698477.847415991</v>
      </c>
    </row>
    <row r="135" spans="1:23" x14ac:dyDescent="0.2">
      <c r="A135" s="1" t="str">
        <f t="shared" si="67"/>
        <v>2002</v>
      </c>
      <c r="B135" s="7">
        <v>29537887.410453726</v>
      </c>
      <c r="C135" s="7">
        <v>1134532.3971549347</v>
      </c>
      <c r="D135" s="7">
        <v>58471605.527461857</v>
      </c>
      <c r="E135" s="7">
        <v>209172.66554901886</v>
      </c>
      <c r="F135" s="7">
        <v>115012146.33631596</v>
      </c>
      <c r="G135" s="7">
        <v>14975655.764648501</v>
      </c>
      <c r="H135" s="7">
        <v>16211874.542157987</v>
      </c>
      <c r="I135" s="7">
        <v>2183788.8340218193</v>
      </c>
      <c r="J135" s="7">
        <v>12795600</v>
      </c>
      <c r="K135" s="7">
        <v>1288438.3026361801</v>
      </c>
      <c r="L135" s="7">
        <v>86306000</v>
      </c>
      <c r="M135" s="7">
        <v>10623647.226807205</v>
      </c>
      <c r="N135" s="7">
        <v>69629955</v>
      </c>
      <c r="O135" s="7">
        <v>11962933.495987231</v>
      </c>
      <c r="P135" s="7">
        <v>136695820.50503677</v>
      </c>
      <c r="Q135" s="7">
        <v>13358479.245746065</v>
      </c>
      <c r="R135" s="7">
        <v>54884301</v>
      </c>
      <c r="S135" s="7">
        <v>4571551.359933231</v>
      </c>
      <c r="T135" s="7"/>
      <c r="U135" s="7"/>
      <c r="V135" s="96">
        <f t="shared" si="68"/>
        <v>579545190.32142639</v>
      </c>
      <c r="W135" s="97">
        <f t="shared" si="69"/>
        <v>60308199.292484179</v>
      </c>
    </row>
    <row r="136" spans="1:23" x14ac:dyDescent="0.2">
      <c r="A136" s="1" t="str">
        <f t="shared" si="67"/>
        <v>2003</v>
      </c>
      <c r="B136" s="7">
        <v>27036527.615941368</v>
      </c>
      <c r="C136" s="7">
        <v>1059528.0880584163</v>
      </c>
      <c r="D136" s="7">
        <v>51170213.325230494</v>
      </c>
      <c r="E136" s="7">
        <v>177513.68685023321</v>
      </c>
      <c r="F136" s="7">
        <v>124172698.17712712</v>
      </c>
      <c r="G136" s="7">
        <v>16027829.754561733</v>
      </c>
      <c r="H136" s="7">
        <v>14328763.097947501</v>
      </c>
      <c r="I136" s="7">
        <v>1661032.0261867773</v>
      </c>
      <c r="J136" s="7">
        <v>14069000</v>
      </c>
      <c r="K136" s="7">
        <v>1400420.80619405</v>
      </c>
      <c r="L136" s="7">
        <v>95778999</v>
      </c>
      <c r="M136" s="7">
        <v>11822729.208005246</v>
      </c>
      <c r="N136" s="7">
        <v>84919920</v>
      </c>
      <c r="O136" s="7">
        <v>14235197.932014439</v>
      </c>
      <c r="P136" s="7">
        <v>153059578.98127234</v>
      </c>
      <c r="Q136" s="7">
        <v>15756022.549017103</v>
      </c>
      <c r="R136" s="7">
        <v>59213399.999999911</v>
      </c>
      <c r="S136" s="7">
        <v>4932860.8338326514</v>
      </c>
      <c r="T136" s="7"/>
      <c r="U136" s="7"/>
      <c r="V136" s="96">
        <f t="shared" si="68"/>
        <v>623749100.19751871</v>
      </c>
      <c r="W136" s="97">
        <f t="shared" si="69"/>
        <v>67073134.884720653</v>
      </c>
    </row>
    <row r="137" spans="1:23" x14ac:dyDescent="0.2">
      <c r="A137" s="1" t="str">
        <f t="shared" si="67"/>
        <v>2004</v>
      </c>
      <c r="B137" s="7">
        <v>27769949.479119748</v>
      </c>
      <c r="C137" s="7">
        <v>1131571.5434460212</v>
      </c>
      <c r="D137" s="7">
        <v>53688692.167440079</v>
      </c>
      <c r="E137" s="7">
        <v>178762.44568164225</v>
      </c>
      <c r="F137" s="7">
        <v>135220815.5805251</v>
      </c>
      <c r="G137" s="7">
        <v>17221872.893308789</v>
      </c>
      <c r="H137" s="7">
        <v>16010051.862</v>
      </c>
      <c r="I137" s="7">
        <v>1877394.4240810012</v>
      </c>
      <c r="J137" s="7">
        <v>18035400</v>
      </c>
      <c r="K137" s="7">
        <v>2070359.0331732798</v>
      </c>
      <c r="L137" s="7">
        <v>107502000.99999997</v>
      </c>
      <c r="M137" s="7">
        <v>13057800.40160588</v>
      </c>
      <c r="N137" s="7">
        <v>97155179.999999791</v>
      </c>
      <c r="O137" s="7">
        <v>15932774.650841901</v>
      </c>
      <c r="P137" s="7">
        <v>169598476.64868855</v>
      </c>
      <c r="Q137" s="7">
        <v>17802430.99295757</v>
      </c>
      <c r="R137" s="7">
        <v>63065000.00000003</v>
      </c>
      <c r="S137" s="7">
        <v>5227769.250469707</v>
      </c>
      <c r="T137" s="7"/>
      <c r="U137" s="7"/>
      <c r="V137" s="96">
        <f t="shared" si="68"/>
        <v>688045566.73777318</v>
      </c>
      <c r="W137" s="97">
        <f t="shared" si="69"/>
        <v>74500735.635565788</v>
      </c>
    </row>
    <row r="138" spans="1:23" x14ac:dyDescent="0.2">
      <c r="A138" s="1" t="str">
        <f t="shared" si="67"/>
        <v>2005</v>
      </c>
      <c r="B138" s="7">
        <v>26950000</v>
      </c>
      <c r="C138" s="7">
        <v>1127319.4688019622</v>
      </c>
      <c r="D138" s="7">
        <v>65358004.071291655</v>
      </c>
      <c r="E138" s="7">
        <v>210102.78838530518</v>
      </c>
      <c r="F138" s="7">
        <v>145271138</v>
      </c>
      <c r="G138" s="7">
        <v>18448179.898384526</v>
      </c>
      <c r="H138" s="7">
        <v>15966182.719000001</v>
      </c>
      <c r="I138" s="7">
        <v>1922620.047307807</v>
      </c>
      <c r="J138" s="7">
        <v>22496000.000000097</v>
      </c>
      <c r="K138" s="7">
        <v>2301575.6704953499</v>
      </c>
      <c r="L138" s="7">
        <v>115636520.99981582</v>
      </c>
      <c r="M138" s="7">
        <v>14536718.451834373</v>
      </c>
      <c r="N138" s="7">
        <v>108419483.99999988</v>
      </c>
      <c r="O138" s="7">
        <v>18003030.103228878</v>
      </c>
      <c r="P138" s="7">
        <v>191949302.2609964</v>
      </c>
      <c r="Q138" s="7">
        <v>20376515.729414769</v>
      </c>
      <c r="R138" s="7">
        <v>68906599.999999791</v>
      </c>
      <c r="S138" s="7">
        <v>5792383.2757271491</v>
      </c>
      <c r="T138" s="7"/>
      <c r="U138" s="7"/>
      <c r="V138" s="96">
        <f t="shared" si="68"/>
        <v>760953232.05110359</v>
      </c>
      <c r="W138" s="97">
        <f t="shared" si="69"/>
        <v>82718445.43358013</v>
      </c>
    </row>
    <row r="139" spans="1:23" x14ac:dyDescent="0.2">
      <c r="A139" s="1" t="str">
        <f t="shared" si="67"/>
        <v>2006</v>
      </c>
      <c r="B139" s="7">
        <v>29992800</v>
      </c>
      <c r="C139" s="7">
        <v>1238972.3858050355</v>
      </c>
      <c r="D139" s="7">
        <v>83308375.551026881</v>
      </c>
      <c r="E139" s="7">
        <v>295314.09984003269</v>
      </c>
      <c r="F139" s="7">
        <v>135302021.45796004</v>
      </c>
      <c r="G139" s="7">
        <v>16567987.287566788</v>
      </c>
      <c r="H139" s="7">
        <v>17005308.280949831</v>
      </c>
      <c r="I139" s="7">
        <v>2078857.7168490305</v>
      </c>
      <c r="J139" s="7">
        <v>25517199.655820496</v>
      </c>
      <c r="K139" s="7">
        <v>2793535.7323500803</v>
      </c>
      <c r="L139" s="7">
        <v>127406342.37397447</v>
      </c>
      <c r="M139" s="7">
        <v>17567527.367171362</v>
      </c>
      <c r="N139" s="7">
        <v>139920391.00000048</v>
      </c>
      <c r="O139" s="7">
        <v>21290656.660376929</v>
      </c>
      <c r="P139" s="7">
        <v>217310670.36880404</v>
      </c>
      <c r="Q139" s="7">
        <v>22374909.260676932</v>
      </c>
      <c r="R139" s="7">
        <v>78276001.000000179</v>
      </c>
      <c r="S139" s="7">
        <v>6611839.5652325377</v>
      </c>
      <c r="T139" s="7"/>
      <c r="U139" s="7"/>
      <c r="V139" s="96">
        <f t="shared" si="68"/>
        <v>854039109.68853641</v>
      </c>
      <c r="W139" s="97">
        <f t="shared" si="69"/>
        <v>90819600.075868726</v>
      </c>
    </row>
    <row r="140" spans="1:23" x14ac:dyDescent="0.2">
      <c r="A140" s="1" t="str">
        <f t="shared" si="67"/>
        <v>2007</v>
      </c>
      <c r="B140" s="7">
        <v>41053180.000000037</v>
      </c>
      <c r="C140" s="7">
        <v>1769888.1824969715</v>
      </c>
      <c r="D140" s="7">
        <v>99450890.457227588</v>
      </c>
      <c r="E140" s="7">
        <v>364948.78962572379</v>
      </c>
      <c r="F140" s="7">
        <v>148664624.50000006</v>
      </c>
      <c r="G140" s="7">
        <v>18359148.966305993</v>
      </c>
      <c r="H140" s="7">
        <v>17818060.858713798</v>
      </c>
      <c r="I140" s="7">
        <v>2226830.1147149261</v>
      </c>
      <c r="J140" s="7">
        <v>33401700</v>
      </c>
      <c r="K140" s="7">
        <v>3506687.5063933097</v>
      </c>
      <c r="L140" s="7">
        <v>145157465.47547692</v>
      </c>
      <c r="M140" s="7">
        <v>21461083.345361251</v>
      </c>
      <c r="N140" s="7">
        <v>149775880.00000021</v>
      </c>
      <c r="O140" s="7">
        <v>23253512.278984241</v>
      </c>
      <c r="P140" s="7">
        <v>266197419.65414095</v>
      </c>
      <c r="Q140" s="7">
        <v>26300654.552760877</v>
      </c>
      <c r="R140" s="7">
        <v>85462599.999999464</v>
      </c>
      <c r="S140" s="7">
        <v>7172308.540684171</v>
      </c>
      <c r="T140" s="7"/>
      <c r="U140" s="7"/>
      <c r="V140" s="96">
        <f t="shared" si="68"/>
        <v>986981820.94555902</v>
      </c>
      <c r="W140" s="97">
        <f t="shared" si="69"/>
        <v>104415062.27732745</v>
      </c>
    </row>
    <row r="141" spans="1:23" x14ac:dyDescent="0.2">
      <c r="A141" s="1" t="str">
        <f t="shared" si="67"/>
        <v>2008</v>
      </c>
      <c r="B141" s="7">
        <v>51083000</v>
      </c>
      <c r="C141" s="7">
        <v>2288613.5588185601</v>
      </c>
      <c r="D141" s="7">
        <v>127967967.32279204</v>
      </c>
      <c r="E141" s="7">
        <v>432084.54075471242</v>
      </c>
      <c r="F141" s="7">
        <v>164510697.00383511</v>
      </c>
      <c r="G141" s="7">
        <v>20228997.838348631</v>
      </c>
      <c r="H141" s="7">
        <v>20156238.059542101</v>
      </c>
      <c r="I141" s="7">
        <v>2264776.4871390541</v>
      </c>
      <c r="J141" s="7">
        <v>55349000</v>
      </c>
      <c r="K141" s="7">
        <v>6391346.8607965102</v>
      </c>
      <c r="L141" s="7">
        <v>170889426.69521511</v>
      </c>
      <c r="M141" s="7">
        <v>26010726.808673672</v>
      </c>
      <c r="N141" s="7">
        <v>155920754.99999982</v>
      </c>
      <c r="O141" s="7">
        <v>24582644.604486674</v>
      </c>
      <c r="P141" s="7">
        <v>275313497.33559823</v>
      </c>
      <c r="Q141" s="7">
        <v>27630331.831552036</v>
      </c>
      <c r="R141" s="7">
        <v>95263801.000000298</v>
      </c>
      <c r="S141" s="7">
        <v>8224215.1425975114</v>
      </c>
      <c r="T141" s="7"/>
      <c r="U141" s="7"/>
      <c r="V141" s="96">
        <f t="shared" si="68"/>
        <v>1116454382.4169827</v>
      </c>
      <c r="W141" s="97">
        <f t="shared" si="69"/>
        <v>118053737.67316736</v>
      </c>
    </row>
    <row r="142" spans="1:23" x14ac:dyDescent="0.2">
      <c r="A142" s="1" t="str">
        <f t="shared" si="67"/>
        <v>2009</v>
      </c>
      <c r="B142" s="7">
        <v>49653400</v>
      </c>
      <c r="C142" s="7">
        <v>2182648.4336843374</v>
      </c>
      <c r="D142" s="7">
        <v>125223625.7968286</v>
      </c>
      <c r="E142" s="7">
        <v>416035.67933769186</v>
      </c>
      <c r="F142" s="7">
        <v>156551606.78471911</v>
      </c>
      <c r="G142" s="7">
        <v>19819937.844830763</v>
      </c>
      <c r="H142" s="7">
        <v>33466677.5303455</v>
      </c>
      <c r="I142" s="7">
        <v>3693537.9772364949</v>
      </c>
      <c r="J142" s="7">
        <v>53815200</v>
      </c>
      <c r="K142" s="7">
        <v>6920388.8679904994</v>
      </c>
      <c r="L142" s="7">
        <v>183353966.81847501</v>
      </c>
      <c r="M142" s="7">
        <v>24531342.382868841</v>
      </c>
      <c r="N142" s="7">
        <v>154650989.99999949</v>
      </c>
      <c r="O142" s="7">
        <v>24148847.06392061</v>
      </c>
      <c r="P142" s="7">
        <v>307788168.37772894</v>
      </c>
      <c r="Q142" s="7">
        <v>30871642.666307073</v>
      </c>
      <c r="R142" s="7">
        <v>106449599.99999905</v>
      </c>
      <c r="S142" s="7">
        <v>9110168.5286943391</v>
      </c>
      <c r="T142" s="7"/>
      <c r="U142" s="7"/>
      <c r="V142" s="96">
        <f t="shared" si="68"/>
        <v>1170953235.3080957</v>
      </c>
      <c r="W142" s="97">
        <f t="shared" si="69"/>
        <v>121694549.44487065</v>
      </c>
    </row>
    <row r="143" spans="1:23" x14ac:dyDescent="0.2">
      <c r="A143" s="1" t="str">
        <f t="shared" si="67"/>
        <v>2010</v>
      </c>
      <c r="B143" s="7">
        <v>46111209.000000015</v>
      </c>
      <c r="C143" s="7">
        <v>1978657.6191855846</v>
      </c>
      <c r="D143" s="7">
        <v>143950312.55786818</v>
      </c>
      <c r="E143" s="7">
        <v>439401.7890265765</v>
      </c>
      <c r="F143" s="7">
        <v>153019649.43283892</v>
      </c>
      <c r="G143" s="7">
        <v>19029824.060724936</v>
      </c>
      <c r="H143" s="7">
        <v>45848120.252634101</v>
      </c>
      <c r="I143" s="7">
        <v>4867281.7808351768</v>
      </c>
      <c r="J143" s="7">
        <v>51165700.000000104</v>
      </c>
      <c r="K143" s="7">
        <v>6772964.1857071593</v>
      </c>
      <c r="L143" s="7">
        <v>222537349.99999955</v>
      </c>
      <c r="M143" s="7">
        <v>27202155.521502249</v>
      </c>
      <c r="N143" s="7">
        <v>154835999.0000003</v>
      </c>
      <c r="O143" s="7">
        <v>24796630.167339832</v>
      </c>
      <c r="P143" s="7">
        <v>327227935.26032722</v>
      </c>
      <c r="Q143" s="7">
        <v>30833031.791502092</v>
      </c>
      <c r="R143" s="7">
        <v>115457200.00000018</v>
      </c>
      <c r="S143" s="7">
        <v>9766756.0438888445</v>
      </c>
      <c r="T143" s="7"/>
      <c r="U143" s="7"/>
      <c r="V143" s="96">
        <f t="shared" si="68"/>
        <v>1260153475.5036685</v>
      </c>
      <c r="W143" s="97">
        <f t="shared" si="69"/>
        <v>125686702.95971245</v>
      </c>
    </row>
    <row r="144" spans="1:23" x14ac:dyDescent="0.2">
      <c r="A144" s="1" t="str">
        <f t="shared" si="67"/>
        <v>2011</v>
      </c>
      <c r="B144" s="7">
        <v>48600820.000000089</v>
      </c>
      <c r="C144" s="7">
        <v>2062843.2138998811</v>
      </c>
      <c r="D144" s="7">
        <v>166411176.30128062</v>
      </c>
      <c r="E144" s="7">
        <v>411656.39734037506</v>
      </c>
      <c r="F144" s="7">
        <v>144609953.46649593</v>
      </c>
      <c r="G144" s="7">
        <v>18187838.133021925</v>
      </c>
      <c r="H144" s="7">
        <v>60851187.7752131</v>
      </c>
      <c r="I144" s="7">
        <v>7175447.4303393792</v>
      </c>
      <c r="J144" s="7">
        <v>55382051.439483702</v>
      </c>
      <c r="K144" s="7">
        <v>7959971.8542917194</v>
      </c>
      <c r="L144" s="7">
        <v>243547635.18476081</v>
      </c>
      <c r="M144" s="7">
        <v>31827904.268342495</v>
      </c>
      <c r="N144" s="7">
        <v>176040499.99999961</v>
      </c>
      <c r="O144" s="7">
        <v>28572034.78281343</v>
      </c>
      <c r="P144" s="7">
        <v>346807890.67004287</v>
      </c>
      <c r="Q144" s="7">
        <v>32506558.328500204</v>
      </c>
      <c r="R144" s="7">
        <v>124660671.00000107</v>
      </c>
      <c r="S144" s="7">
        <v>10439867.726287536</v>
      </c>
      <c r="T144" s="7"/>
      <c r="U144" s="7"/>
      <c r="V144" s="96">
        <f t="shared" si="68"/>
        <v>1366911885.8372779</v>
      </c>
      <c r="W144" s="97">
        <f t="shared" si="69"/>
        <v>139144122.13483697</v>
      </c>
    </row>
    <row r="145" spans="1:23" x14ac:dyDescent="0.2">
      <c r="A145" s="1" t="str">
        <f t="shared" si="67"/>
        <v>2012</v>
      </c>
      <c r="B145" s="7">
        <v>48623909.99999997</v>
      </c>
      <c r="C145" s="7">
        <v>2165566.5175950071</v>
      </c>
      <c r="D145" s="7">
        <v>162348143.00925702</v>
      </c>
      <c r="E145" s="7">
        <v>469446.31549663504</v>
      </c>
      <c r="F145" s="7">
        <v>147571348.69992298</v>
      </c>
      <c r="G145" s="7">
        <v>18635583.473667532</v>
      </c>
      <c r="H145" s="7">
        <v>76232225.427227497</v>
      </c>
      <c r="I145" s="7">
        <v>9028011.5325774085</v>
      </c>
      <c r="J145" s="7">
        <v>58663503.981858</v>
      </c>
      <c r="K145" s="7">
        <v>7481630.0402998794</v>
      </c>
      <c r="L145" s="7">
        <v>263715139.99999958</v>
      </c>
      <c r="M145" s="7">
        <v>34303373.134438425</v>
      </c>
      <c r="N145" s="7">
        <v>204546792.99999958</v>
      </c>
      <c r="O145" s="7">
        <v>34101276.399710052</v>
      </c>
      <c r="P145" s="7">
        <v>369377437.23563188</v>
      </c>
      <c r="Q145" s="7">
        <v>35753394.071043491</v>
      </c>
      <c r="R145" s="7">
        <v>134709561.00000089</v>
      </c>
      <c r="S145" s="7">
        <v>11365992.231094532</v>
      </c>
      <c r="T145" s="7"/>
      <c r="U145" s="7"/>
      <c r="V145" s="96">
        <f t="shared" si="68"/>
        <v>1465788062.3538976</v>
      </c>
      <c r="W145" s="97">
        <f t="shared" si="69"/>
        <v>153304273.71592298</v>
      </c>
    </row>
    <row r="146" spans="1:23" x14ac:dyDescent="0.2">
      <c r="A146" s="1" t="str">
        <f t="shared" si="67"/>
        <v>2013</v>
      </c>
      <c r="B146" s="7">
        <v>50338200</v>
      </c>
      <c r="C146" s="7">
        <v>2287239.3075446519</v>
      </c>
      <c r="D146" s="7">
        <v>166521200</v>
      </c>
      <c r="E146" s="7">
        <v>504473.31953711685</v>
      </c>
      <c r="F146" s="7">
        <v>159208106.26796678</v>
      </c>
      <c r="G146" s="7">
        <v>20666028.400606997</v>
      </c>
      <c r="H146" s="7">
        <v>85035612.238624394</v>
      </c>
      <c r="I146" s="7">
        <v>10039138.807764769</v>
      </c>
      <c r="J146" s="7">
        <v>70444607.354411006</v>
      </c>
      <c r="K146" s="7">
        <v>9140734.0500260908</v>
      </c>
      <c r="L146" s="7">
        <v>281644164.00000042</v>
      </c>
      <c r="M146" s="7">
        <v>35510467.76941926</v>
      </c>
      <c r="N146" s="7">
        <v>223296988.9999997</v>
      </c>
      <c r="O146" s="7">
        <v>38235618.241750404</v>
      </c>
      <c r="P146" s="7">
        <v>378595658.02841312</v>
      </c>
      <c r="Q146" s="7">
        <v>36558817.723439604</v>
      </c>
      <c r="R146" s="7">
        <v>147229029.99999988</v>
      </c>
      <c r="S146" s="7">
        <v>12405078.320546694</v>
      </c>
      <c r="V146" s="96">
        <f t="shared" si="68"/>
        <v>1562313566.8894153</v>
      </c>
      <c r="W146" s="97">
        <f t="shared" si="69"/>
        <v>165347595.94063556</v>
      </c>
    </row>
    <row r="147" spans="1:23" ht="13.5" thickBot="1" x14ac:dyDescent="0.25"/>
    <row r="148" spans="1:23" ht="51.75" thickBot="1" x14ac:dyDescent="0.25">
      <c r="A148" s="2" t="s">
        <v>42</v>
      </c>
      <c r="C148" s="3" t="s">
        <v>22</v>
      </c>
      <c r="D148" s="3" t="s">
        <v>23</v>
      </c>
      <c r="E148" s="3" t="s">
        <v>3</v>
      </c>
      <c r="F148" s="3" t="s">
        <v>24</v>
      </c>
      <c r="G148" s="3" t="s">
        <v>25</v>
      </c>
      <c r="H148" s="3" t="s">
        <v>26</v>
      </c>
      <c r="I148" s="3" t="s">
        <v>27</v>
      </c>
      <c r="J148" s="3" t="s">
        <v>28</v>
      </c>
      <c r="K148" s="14" t="s">
        <v>29</v>
      </c>
      <c r="L148" s="18" t="s">
        <v>32</v>
      </c>
    </row>
    <row r="149" spans="1:23" x14ac:dyDescent="0.2">
      <c r="A149" s="5" t="str">
        <f t="shared" ref="A149:A166" si="70">A129</f>
        <v>1996</v>
      </c>
      <c r="C149" s="13">
        <f>(C129*1000/C4)/(B129*1000/B4)</f>
        <v>1.4626974920719094</v>
      </c>
      <c r="D149" s="13">
        <f>(E129*1000/E4)/(D129*1000/D4)</f>
        <v>3.2201062060659589</v>
      </c>
      <c r="E149" s="13">
        <f>(G129*1000/G4)/(F129*1000/F4)</f>
        <v>0.93126145804333926</v>
      </c>
      <c r="F149" s="13">
        <f>(I129*1000/I4)/(H129*1000/H4)</f>
        <v>1.2436866911019548</v>
      </c>
      <c r="G149" s="13">
        <f>(K129*1000/K4)/(J129*1000/J4)</f>
        <v>1.0953000566431974</v>
      </c>
      <c r="H149" s="13">
        <f>(M129*1000/M4)/(L129*1000/L4)</f>
        <v>1.0403304845173</v>
      </c>
      <c r="I149" s="13">
        <f>(O129*1000/O4)/(N129*1000/N4)</f>
        <v>0.60600776507062037</v>
      </c>
      <c r="J149" s="13">
        <f>(Q129*1000/Q4)/(P129*1000/P4)</f>
        <v>0.92504227310679432</v>
      </c>
      <c r="K149" s="13">
        <f>(S129*1000/S4)/(R129*1000/R4)</f>
        <v>0.86098033858488499</v>
      </c>
      <c r="L149" s="19">
        <f>AVERAGE(C149:K149)</f>
        <v>1.265045862800662</v>
      </c>
    </row>
    <row r="150" spans="1:23" x14ac:dyDescent="0.2">
      <c r="A150" s="5" t="str">
        <f t="shared" si="70"/>
        <v>1997</v>
      </c>
      <c r="C150" s="13">
        <f t="shared" ref="C150:C166" si="71">(C130*1000/C5)/(B130*1000/B5)</f>
        <v>1.293803704147436</v>
      </c>
      <c r="D150" s="13">
        <f t="shared" ref="D150:D166" si="72">(E130*1000/E5)/(D130*1000/D5)</f>
        <v>5.0078504751548749</v>
      </c>
      <c r="E150" s="13">
        <f t="shared" ref="E150:E166" si="73">(G130*1000/G5)/(F130*1000/F5)</f>
        <v>0.90364626379225066</v>
      </c>
      <c r="F150" s="13">
        <f t="shared" ref="F150:F166" si="74">(I130*1000/I5)/(H130*1000/H5)</f>
        <v>1.4071599426159866</v>
      </c>
      <c r="G150" s="13">
        <f t="shared" ref="G150:G166" si="75">(K130*1000/K5)/(J130*1000/J5)</f>
        <v>1.1355874522701572</v>
      </c>
      <c r="H150" s="13">
        <f t="shared" ref="H150:H166" si="76">(M130*1000/M5)/(L130*1000/L5)</f>
        <v>1.0316957708351662</v>
      </c>
      <c r="I150" s="13">
        <f t="shared" ref="I150:I166" si="77">(O130*1000/O5)/(N130*1000/N5)</f>
        <v>0.62357907650807876</v>
      </c>
      <c r="J150" s="13">
        <f t="shared" ref="J150:J166" si="78">(Q130*1000/Q5)/(P130*1000/P5)</f>
        <v>0.89290238916046305</v>
      </c>
      <c r="K150" s="13">
        <f t="shared" ref="K150:K166" si="79">(S130*1000/S5)/(R130*1000/R5)</f>
        <v>0.88546411637718225</v>
      </c>
      <c r="L150" s="19">
        <f t="shared" ref="L150:L166" si="80">AVERAGE(C150:K150)</f>
        <v>1.464632132317955</v>
      </c>
    </row>
    <row r="151" spans="1:23" x14ac:dyDescent="0.2">
      <c r="A151" s="5" t="str">
        <f t="shared" si="70"/>
        <v>1998</v>
      </c>
      <c r="C151" s="13">
        <f t="shared" si="71"/>
        <v>1.169644986880614</v>
      </c>
      <c r="D151" s="13">
        <f t="shared" si="72"/>
        <v>4.1512298595306349</v>
      </c>
      <c r="E151" s="13">
        <f t="shared" si="73"/>
        <v>0.8565174124882895</v>
      </c>
      <c r="F151" s="13">
        <f t="shared" si="74"/>
        <v>1.5356539594415866</v>
      </c>
      <c r="G151" s="13">
        <f t="shared" si="75"/>
        <v>1.1008536661590727</v>
      </c>
      <c r="H151" s="13">
        <f t="shared" si="76"/>
        <v>1.0578711553881162</v>
      </c>
      <c r="I151" s="13">
        <f t="shared" si="77"/>
        <v>0.61242398082180971</v>
      </c>
      <c r="J151" s="13">
        <f t="shared" si="78"/>
        <v>0.90055256580166343</v>
      </c>
      <c r="K151" s="13">
        <f t="shared" si="79"/>
        <v>0.96574845275011256</v>
      </c>
      <c r="L151" s="19">
        <f t="shared" si="80"/>
        <v>1.3722773376957662</v>
      </c>
    </row>
    <row r="152" spans="1:23" x14ac:dyDescent="0.2">
      <c r="A152" s="5" t="str">
        <f t="shared" si="70"/>
        <v>1999</v>
      </c>
      <c r="C152" s="13">
        <f t="shared" si="71"/>
        <v>0.93187673344268618</v>
      </c>
      <c r="D152" s="13">
        <f t="shared" si="72"/>
        <v>3.0810640203570179</v>
      </c>
      <c r="E152" s="13">
        <f t="shared" si="73"/>
        <v>0.8324384200187166</v>
      </c>
      <c r="F152" s="13">
        <f t="shared" si="74"/>
        <v>1.5444105358522726</v>
      </c>
      <c r="G152" s="13">
        <f t="shared" si="75"/>
        <v>1.0612980506177319</v>
      </c>
      <c r="H152" s="13">
        <f t="shared" si="76"/>
        <v>1.0872445360123801</v>
      </c>
      <c r="I152" s="13">
        <f t="shared" si="77"/>
        <v>0.6105030266684226</v>
      </c>
      <c r="J152" s="13">
        <f t="shared" si="78"/>
        <v>0.91083450757569162</v>
      </c>
      <c r="K152" s="13">
        <f t="shared" si="79"/>
        <v>0.94811325158564874</v>
      </c>
      <c r="L152" s="19">
        <f t="shared" si="80"/>
        <v>1.2230870091256185</v>
      </c>
    </row>
    <row r="153" spans="1:23" x14ac:dyDescent="0.2">
      <c r="A153" s="5" t="str">
        <f t="shared" si="70"/>
        <v>2000</v>
      </c>
      <c r="C153" s="13">
        <f t="shared" si="71"/>
        <v>0.9500601253137152</v>
      </c>
      <c r="D153" s="13">
        <f t="shared" si="72"/>
        <v>2.2373512243261358</v>
      </c>
      <c r="E153" s="13">
        <f t="shared" si="73"/>
        <v>0.82391732843998178</v>
      </c>
      <c r="F153" s="13">
        <f t="shared" si="74"/>
        <v>1.4559938608162664</v>
      </c>
      <c r="G153" s="13">
        <f t="shared" si="75"/>
        <v>1.03178045517756</v>
      </c>
      <c r="H153" s="13">
        <f t="shared" si="76"/>
        <v>1.109875057555451</v>
      </c>
      <c r="I153" s="13">
        <f t="shared" si="77"/>
        <v>0.63300988648155354</v>
      </c>
      <c r="J153" s="13">
        <f t="shared" si="78"/>
        <v>0.89581646973690676</v>
      </c>
      <c r="K153" s="13">
        <f t="shared" si="79"/>
        <v>0.96984809108704617</v>
      </c>
      <c r="L153" s="19">
        <f t="shared" si="80"/>
        <v>1.1230724998816242</v>
      </c>
    </row>
    <row r="154" spans="1:23" x14ac:dyDescent="0.2">
      <c r="A154" s="5" t="str">
        <f t="shared" si="70"/>
        <v>2001</v>
      </c>
      <c r="C154" s="13">
        <f t="shared" si="71"/>
        <v>0.99057963179110486</v>
      </c>
      <c r="D154" s="13">
        <f t="shared" si="72"/>
        <v>2.5798944598691782</v>
      </c>
      <c r="E154" s="13">
        <f t="shared" si="73"/>
        <v>0.82015928768287949</v>
      </c>
      <c r="F154" s="13">
        <f t="shared" si="74"/>
        <v>1.4063255583679948</v>
      </c>
      <c r="G154" s="13">
        <f t="shared" si="75"/>
        <v>1.3212082448917095</v>
      </c>
      <c r="H154" s="13">
        <f t="shared" si="76"/>
        <v>1.1864577520931989</v>
      </c>
      <c r="I154" s="13">
        <f t="shared" si="77"/>
        <v>0.66126912987910758</v>
      </c>
      <c r="J154" s="13">
        <f t="shared" si="78"/>
        <v>0.94645272516841517</v>
      </c>
      <c r="K154" s="13">
        <f t="shared" si="79"/>
        <v>0.98633527195655979</v>
      </c>
      <c r="L154" s="19">
        <f t="shared" si="80"/>
        <v>1.2109646735222386</v>
      </c>
    </row>
    <row r="155" spans="1:23" x14ac:dyDescent="0.2">
      <c r="A155" s="5" t="str">
        <f t="shared" si="70"/>
        <v>2002</v>
      </c>
      <c r="C155" s="13">
        <f t="shared" si="71"/>
        <v>0.84785267238973938</v>
      </c>
      <c r="D155" s="13">
        <f t="shared" si="72"/>
        <v>1.7942522554622005</v>
      </c>
      <c r="E155" s="13">
        <f t="shared" si="73"/>
        <v>0.85727655962014937</v>
      </c>
      <c r="F155" s="13">
        <f t="shared" si="74"/>
        <v>1.4950742665049754</v>
      </c>
      <c r="G155" s="13">
        <f t="shared" si="75"/>
        <v>1.0033749777289178</v>
      </c>
      <c r="H155" s="13">
        <f t="shared" si="76"/>
        <v>1.1792466944613056</v>
      </c>
      <c r="I155" s="13">
        <f t="shared" si="77"/>
        <v>0.71108003982172685</v>
      </c>
      <c r="J155" s="13">
        <f t="shared" si="78"/>
        <v>0.97949346081785582</v>
      </c>
      <c r="K155" s="13">
        <f t="shared" si="79"/>
        <v>1.0559187286379839</v>
      </c>
      <c r="L155" s="19">
        <f t="shared" si="80"/>
        <v>1.1026188506049841</v>
      </c>
    </row>
    <row r="156" spans="1:23" x14ac:dyDescent="0.2">
      <c r="A156" s="5" t="str">
        <f t="shared" si="70"/>
        <v>2003</v>
      </c>
      <c r="C156" s="13">
        <f t="shared" si="71"/>
        <v>0.86045905111370624</v>
      </c>
      <c r="D156" s="13">
        <f t="shared" si="72"/>
        <v>1.4849417091505799</v>
      </c>
      <c r="E156" s="13">
        <f t="shared" si="73"/>
        <v>0.89702232938116921</v>
      </c>
      <c r="F156" s="13">
        <f t="shared" si="74"/>
        <v>1.363210512711734</v>
      </c>
      <c r="G156" s="13">
        <f t="shared" si="75"/>
        <v>1.051462110358828</v>
      </c>
      <c r="H156" s="13">
        <f t="shared" si="76"/>
        <v>1.1656150834853158</v>
      </c>
      <c r="I156" s="13">
        <f t="shared" si="77"/>
        <v>0.68502922859552373</v>
      </c>
      <c r="J156" s="13">
        <f t="shared" si="78"/>
        <v>1.0543188612797181</v>
      </c>
      <c r="K156" s="13">
        <f t="shared" si="79"/>
        <v>1.0642070185847134</v>
      </c>
      <c r="L156" s="19">
        <f t="shared" si="80"/>
        <v>1.0695851005179209</v>
      </c>
    </row>
    <row r="157" spans="1:23" x14ac:dyDescent="0.2">
      <c r="A157" s="5" t="str">
        <f t="shared" si="70"/>
        <v>2004</v>
      </c>
      <c r="C157" s="13">
        <f t="shared" si="71"/>
        <v>0.92876566659972848</v>
      </c>
      <c r="D157" s="13">
        <f t="shared" si="72"/>
        <v>1.0600777365565321</v>
      </c>
      <c r="E157" s="13">
        <f t="shared" si="73"/>
        <v>0.92430969375489258</v>
      </c>
      <c r="F157" s="13">
        <f t="shared" si="74"/>
        <v>1.5011039595707705</v>
      </c>
      <c r="G157" s="13">
        <f t="shared" si="75"/>
        <v>1.2892659532307067</v>
      </c>
      <c r="H157" s="13">
        <f t="shared" si="76"/>
        <v>1.1772040430670792</v>
      </c>
      <c r="I157" s="13">
        <f t="shared" si="77"/>
        <v>0.62174220202415065</v>
      </c>
      <c r="J157" s="13">
        <f t="shared" si="78"/>
        <v>1.0868623523898244</v>
      </c>
      <c r="K157" s="13">
        <f t="shared" si="79"/>
        <v>1.0726704233651485</v>
      </c>
      <c r="L157" s="19">
        <f t="shared" si="80"/>
        <v>1.0735557811732037</v>
      </c>
    </row>
    <row r="158" spans="1:23" x14ac:dyDescent="0.2">
      <c r="A158" s="5" t="str">
        <f t="shared" si="70"/>
        <v>2005</v>
      </c>
      <c r="C158" s="13">
        <f t="shared" si="71"/>
        <v>0.98465822412910187</v>
      </c>
      <c r="D158" s="13">
        <f t="shared" si="72"/>
        <v>1.028610244391857</v>
      </c>
      <c r="E158" s="13">
        <f t="shared" si="73"/>
        <v>0.94151303379511653</v>
      </c>
      <c r="F158" s="13">
        <f t="shared" si="74"/>
        <v>1.6645649543247099</v>
      </c>
      <c r="G158" s="13">
        <f t="shared" si="75"/>
        <v>1.2128038512301196</v>
      </c>
      <c r="H158" s="13">
        <f t="shared" si="76"/>
        <v>1.2582160219000149</v>
      </c>
      <c r="I158" s="13">
        <f t="shared" si="77"/>
        <v>0.5887836201671659</v>
      </c>
      <c r="J158" s="13">
        <f t="shared" si="78"/>
        <v>1.1056723840262852</v>
      </c>
      <c r="K158" s="13">
        <f t="shared" si="79"/>
        <v>1.1102999777459992</v>
      </c>
      <c r="L158" s="19">
        <f t="shared" si="80"/>
        <v>1.0994580346344855</v>
      </c>
    </row>
    <row r="159" spans="1:23" x14ac:dyDescent="0.2">
      <c r="A159" s="5" t="str">
        <f t="shared" si="70"/>
        <v>2006</v>
      </c>
      <c r="C159" s="13">
        <f t="shared" si="71"/>
        <v>0.95030198055930137</v>
      </c>
      <c r="D159" s="13">
        <f t="shared" si="72"/>
        <v>1.2608009038686732</v>
      </c>
      <c r="E159" s="13">
        <f t="shared" si="73"/>
        <v>0.92721644657911495</v>
      </c>
      <c r="F159" s="13">
        <f t="shared" si="74"/>
        <v>1.8138618672173807</v>
      </c>
      <c r="G159" s="13">
        <f t="shared" si="75"/>
        <v>1.3438646211903997</v>
      </c>
      <c r="H159" s="13">
        <f t="shared" si="76"/>
        <v>1.3560699579242876</v>
      </c>
      <c r="I159" s="13">
        <f t="shared" si="77"/>
        <v>0.55668159753427393</v>
      </c>
      <c r="J159" s="13">
        <f t="shared" si="78"/>
        <v>1.0690414475884518</v>
      </c>
      <c r="K159" s="13">
        <f t="shared" si="79"/>
        <v>1.126163473431004</v>
      </c>
      <c r="L159" s="19">
        <f t="shared" si="80"/>
        <v>1.1560002550992099</v>
      </c>
    </row>
    <row r="160" spans="1:23" x14ac:dyDescent="0.2">
      <c r="A160" s="5" t="str">
        <f t="shared" si="70"/>
        <v>2007</v>
      </c>
      <c r="C160" s="13">
        <f t="shared" si="71"/>
        <v>0.90500733265420485</v>
      </c>
      <c r="D160" s="13">
        <f t="shared" si="72"/>
        <v>1.3753184167044086</v>
      </c>
      <c r="E160" s="13">
        <f t="shared" si="73"/>
        <v>0.97416515476134502</v>
      </c>
      <c r="F160" s="13">
        <f t="shared" si="74"/>
        <v>2.0808286854253164</v>
      </c>
      <c r="G160" s="13">
        <f t="shared" si="75"/>
        <v>1.245774326454222</v>
      </c>
      <c r="H160" s="13">
        <f t="shared" si="76"/>
        <v>1.4411762789329465</v>
      </c>
      <c r="I160" s="13">
        <f t="shared" si="77"/>
        <v>0.57434759507435285</v>
      </c>
      <c r="J160" s="13">
        <f t="shared" si="78"/>
        <v>1.0135943341812306</v>
      </c>
      <c r="K160" s="13">
        <f t="shared" si="79"/>
        <v>1.1375533745560542</v>
      </c>
      <c r="L160" s="19">
        <f t="shared" si="80"/>
        <v>1.1941961665271201</v>
      </c>
    </row>
    <row r="161" spans="1:13" x14ac:dyDescent="0.2">
      <c r="A161" s="5" t="str">
        <f t="shared" si="70"/>
        <v>2008</v>
      </c>
      <c r="C161" s="13">
        <f t="shared" si="71"/>
        <v>0.85505777147406703</v>
      </c>
      <c r="D161" s="13">
        <f t="shared" si="72"/>
        <v>1.3100862301836815</v>
      </c>
      <c r="E161" s="13">
        <f t="shared" si="73"/>
        <v>0.98053520942789119</v>
      </c>
      <c r="F161" s="13">
        <f t="shared" si="74"/>
        <v>2.2408223034909729</v>
      </c>
      <c r="G161" s="13">
        <f t="shared" si="75"/>
        <v>1.222721677150383</v>
      </c>
      <c r="H161" s="13">
        <f t="shared" si="76"/>
        <v>1.5298848975033184</v>
      </c>
      <c r="I161" s="13">
        <f t="shared" si="77"/>
        <v>0.54068424326682663</v>
      </c>
      <c r="J161" s="13">
        <f t="shared" si="78"/>
        <v>1.0118785219685342</v>
      </c>
      <c r="K161" s="13">
        <f t="shared" si="79"/>
        <v>1.1821969357036375</v>
      </c>
      <c r="L161" s="19">
        <f t="shared" si="80"/>
        <v>1.2082075322410344</v>
      </c>
    </row>
    <row r="162" spans="1:13" x14ac:dyDescent="0.2">
      <c r="A162" s="5" t="str">
        <f t="shared" si="70"/>
        <v>2009</v>
      </c>
      <c r="C162" s="13">
        <f t="shared" si="71"/>
        <v>0.81542242194437986</v>
      </c>
      <c r="D162" s="13">
        <f t="shared" si="72"/>
        <v>1.3722207985975445</v>
      </c>
      <c r="E162" s="13">
        <f t="shared" si="73"/>
        <v>1.000477328253961</v>
      </c>
      <c r="F162" s="13">
        <f t="shared" si="74"/>
        <v>2.5333364198788888</v>
      </c>
      <c r="G162" s="13">
        <f t="shared" si="75"/>
        <v>1.2394195310094951</v>
      </c>
      <c r="H162" s="13">
        <f t="shared" si="76"/>
        <v>1.4122452779850445</v>
      </c>
      <c r="I162" s="13">
        <f t="shared" si="77"/>
        <v>0.468949040145345</v>
      </c>
      <c r="J162" s="13">
        <f t="shared" si="78"/>
        <v>1.0101120779861075</v>
      </c>
      <c r="K162" s="13">
        <f t="shared" si="79"/>
        <v>1.1876439981841087</v>
      </c>
      <c r="L162" s="19">
        <f t="shared" si="80"/>
        <v>1.2266474326649861</v>
      </c>
    </row>
    <row r="163" spans="1:13" x14ac:dyDescent="0.2">
      <c r="A163" s="5" t="str">
        <f t="shared" si="70"/>
        <v>2010</v>
      </c>
      <c r="C163" s="13">
        <f t="shared" si="71"/>
        <v>0.80532845784837981</v>
      </c>
      <c r="D163" s="13">
        <f t="shared" si="72"/>
        <v>1.2097117289977402</v>
      </c>
      <c r="E163" s="13">
        <f t="shared" si="73"/>
        <v>0.9727587980649316</v>
      </c>
      <c r="F163" s="13">
        <f t="shared" si="74"/>
        <v>2.2788825563951169</v>
      </c>
      <c r="G163" s="13">
        <f t="shared" si="75"/>
        <v>1.2150255428379197</v>
      </c>
      <c r="H163" s="13">
        <f t="shared" si="76"/>
        <v>1.3288436810959772</v>
      </c>
      <c r="I163" s="13">
        <f t="shared" si="77"/>
        <v>0.43347196183102965</v>
      </c>
      <c r="J163" s="13">
        <f t="shared" si="78"/>
        <v>0.95908612948944094</v>
      </c>
      <c r="K163" s="13">
        <f t="shared" si="79"/>
        <v>1.1730868753117203</v>
      </c>
      <c r="L163" s="19">
        <f t="shared" si="80"/>
        <v>1.1529106368746949</v>
      </c>
    </row>
    <row r="164" spans="1:13" x14ac:dyDescent="0.2">
      <c r="A164" s="5" t="str">
        <f t="shared" si="70"/>
        <v>2011</v>
      </c>
      <c r="C164" s="13">
        <f t="shared" si="71"/>
        <v>0.84493908764676595</v>
      </c>
      <c r="D164" s="13">
        <f t="shared" si="72"/>
        <v>1.0360657022221298</v>
      </c>
      <c r="E164" s="13">
        <f t="shared" si="73"/>
        <v>0.9895595352789387</v>
      </c>
      <c r="F164" s="13">
        <f t="shared" si="74"/>
        <v>2.2037104586380001</v>
      </c>
      <c r="G164" s="13">
        <f t="shared" si="75"/>
        <v>1.3027604393107575</v>
      </c>
      <c r="H164" s="13">
        <f t="shared" si="76"/>
        <v>1.4259384167012159</v>
      </c>
      <c r="I164" s="13">
        <f t="shared" si="77"/>
        <v>0.42259446039029358</v>
      </c>
      <c r="J164" s="13">
        <f t="shared" si="78"/>
        <v>0.96792994546384337</v>
      </c>
      <c r="K164" s="13">
        <f t="shared" si="79"/>
        <v>1.1485358661378935</v>
      </c>
      <c r="L164" s="19">
        <f t="shared" si="80"/>
        <v>1.1491148790877599</v>
      </c>
    </row>
    <row r="165" spans="1:13" x14ac:dyDescent="0.2">
      <c r="A165" s="5" t="str">
        <f t="shared" si="70"/>
        <v>2012</v>
      </c>
      <c r="C165" s="13">
        <f t="shared" si="71"/>
        <v>0.98805479887946623</v>
      </c>
      <c r="D165" s="13">
        <f t="shared" si="72"/>
        <v>1.2416532701036564</v>
      </c>
      <c r="E165" s="13">
        <f t="shared" si="73"/>
        <v>0.99621299678277875</v>
      </c>
      <c r="F165" s="13">
        <f t="shared" si="74"/>
        <v>2.2827996236189021</v>
      </c>
      <c r="G165" s="13">
        <f t="shared" si="75"/>
        <v>1.1507176429139334</v>
      </c>
      <c r="H165" s="13">
        <f t="shared" si="76"/>
        <v>1.4063040217764913</v>
      </c>
      <c r="I165" s="13">
        <f t="shared" si="77"/>
        <v>0.43489518645798447</v>
      </c>
      <c r="J165" s="13">
        <f t="shared" si="78"/>
        <v>1.00826278317218</v>
      </c>
      <c r="K165" s="13">
        <f t="shared" si="79"/>
        <v>1.1434205190614142</v>
      </c>
      <c r="L165" s="19">
        <f t="shared" si="80"/>
        <v>1.1835912047518677</v>
      </c>
    </row>
    <row r="166" spans="1:13" ht="13.5" thickBot="1" x14ac:dyDescent="0.25">
      <c r="A166" s="5" t="str">
        <f t="shared" si="70"/>
        <v>2013</v>
      </c>
      <c r="C166" s="13">
        <f t="shared" si="71"/>
        <v>1.0965573152601962</v>
      </c>
      <c r="D166" s="13">
        <f t="shared" si="72"/>
        <v>1.2376913108695662</v>
      </c>
      <c r="E166" s="13">
        <f t="shared" si="73"/>
        <v>1.0283977284542867</v>
      </c>
      <c r="F166" s="13">
        <f t="shared" si="74"/>
        <v>2.4199677566155056</v>
      </c>
      <c r="G166" s="13">
        <f t="shared" si="75"/>
        <v>1.1461844326778454</v>
      </c>
      <c r="H166" s="13">
        <f t="shared" si="76"/>
        <v>1.3509412490180934</v>
      </c>
      <c r="I166" s="13">
        <f t="shared" si="77"/>
        <v>0.45378727903290672</v>
      </c>
      <c r="J166" s="13">
        <f t="shared" si="78"/>
        <v>1.0112136849036215</v>
      </c>
      <c r="K166" s="13">
        <f t="shared" si="79"/>
        <v>1.1446439072339365</v>
      </c>
      <c r="L166" s="286">
        <f t="shared" si="80"/>
        <v>1.2099316293406621</v>
      </c>
    </row>
    <row r="168" spans="1:13" x14ac:dyDescent="0.2">
      <c r="A168" s="20" t="s">
        <v>32</v>
      </c>
      <c r="B168" s="20"/>
      <c r="C168" s="15">
        <f>AVERAGE(C149:C166)</f>
        <v>0.98228152523036116</v>
      </c>
      <c r="D168" s="15">
        <f t="shared" ref="D168:K168" si="81">AVERAGE(D149:D166)</f>
        <v>1.9827181418006876</v>
      </c>
      <c r="E168" s="15">
        <f t="shared" si="81"/>
        <v>0.92541027692333522</v>
      </c>
      <c r="F168" s="15">
        <f t="shared" si="81"/>
        <v>1.8039663284771297</v>
      </c>
      <c r="G168" s="15">
        <f t="shared" si="81"/>
        <v>1.1760779462140531</v>
      </c>
      <c r="H168" s="15">
        <f t="shared" si="81"/>
        <v>1.252508910014039</v>
      </c>
      <c r="I168" s="15">
        <f t="shared" si="81"/>
        <v>0.56882440665395395</v>
      </c>
      <c r="J168" s="15">
        <f t="shared" si="81"/>
        <v>0.98605927298983476</v>
      </c>
      <c r="K168" s="15">
        <f t="shared" si="81"/>
        <v>1.0646017011275029</v>
      </c>
    </row>
    <row r="169" spans="1:13" x14ac:dyDescent="0.2">
      <c r="A169" s="20" t="s">
        <v>33</v>
      </c>
      <c r="B169" s="20"/>
      <c r="C169" s="15">
        <f>C166-C149</f>
        <v>-0.36614017681171318</v>
      </c>
      <c r="D169" s="15">
        <f t="shared" ref="D169:K169" si="82">D166-D149</f>
        <v>-1.9824148951963927</v>
      </c>
      <c r="E169" s="15">
        <f t="shared" si="82"/>
        <v>9.7136270410947412E-2</v>
      </c>
      <c r="F169" s="15">
        <f t="shared" si="82"/>
        <v>1.1762810655135507</v>
      </c>
      <c r="G169" s="15">
        <f t="shared" si="82"/>
        <v>5.0884376034648016E-2</v>
      </c>
      <c r="H169" s="15">
        <f t="shared" si="82"/>
        <v>0.31061076450079339</v>
      </c>
      <c r="I169" s="15">
        <f t="shared" si="82"/>
        <v>-0.15222048603771365</v>
      </c>
      <c r="J169" s="15">
        <f t="shared" si="82"/>
        <v>8.6171411796827191E-2</v>
      </c>
      <c r="K169" s="15">
        <f t="shared" si="82"/>
        <v>0.28366356864905151</v>
      </c>
    </row>
    <row r="170" spans="1:13" x14ac:dyDescent="0.2">
      <c r="A170" s="20" t="s">
        <v>34</v>
      </c>
      <c r="B170" s="20"/>
      <c r="C170" s="15">
        <f>STDEV(C149:C166)</f>
        <v>0.17433389864950444</v>
      </c>
      <c r="D170" s="15">
        <f t="shared" ref="D170:K170" si="83">STDEV(D149:D166)</f>
        <v>1.1725005611027006</v>
      </c>
      <c r="E170" s="15">
        <f t="shared" si="83"/>
        <v>6.5983799606593604E-2</v>
      </c>
      <c r="F170" s="15">
        <f t="shared" si="83"/>
        <v>0.4259539554265524</v>
      </c>
      <c r="G170" s="15">
        <f t="shared" si="83"/>
        <v>0.10479612052044256</v>
      </c>
      <c r="H170" s="15">
        <f t="shared" si="83"/>
        <v>0.15724144333506701</v>
      </c>
      <c r="I170" s="15">
        <f t="shared" si="83"/>
        <v>9.0567611180452492E-2</v>
      </c>
      <c r="J170" s="15">
        <f t="shared" si="83"/>
        <v>6.6565437692290744E-2</v>
      </c>
      <c r="K170" s="15">
        <f t="shared" si="83"/>
        <v>0.10396246683129295</v>
      </c>
    </row>
    <row r="172" spans="1:13" ht="13.5" thickBot="1" x14ac:dyDescent="0.25"/>
    <row r="173" spans="1:13" ht="64.5" thickBot="1" x14ac:dyDescent="0.25">
      <c r="A173" s="2" t="s">
        <v>43</v>
      </c>
      <c r="B173" s="14" t="s">
        <v>44</v>
      </c>
      <c r="C173" s="3" t="s">
        <v>22</v>
      </c>
      <c r="D173" s="3" t="s">
        <v>23</v>
      </c>
      <c r="E173" s="3" t="s">
        <v>3</v>
      </c>
      <c r="F173" s="3" t="s">
        <v>24</v>
      </c>
      <c r="G173" s="3" t="s">
        <v>25</v>
      </c>
      <c r="H173" s="3" t="s">
        <v>26</v>
      </c>
      <c r="I173" s="3" t="s">
        <v>27</v>
      </c>
      <c r="J173" s="3" t="s">
        <v>28</v>
      </c>
      <c r="K173" s="14" t="s">
        <v>29</v>
      </c>
      <c r="L173" s="107" t="s">
        <v>11</v>
      </c>
      <c r="M173" s="114" t="str">
        <f>X23</f>
        <v>Year-on-Year MA</v>
      </c>
    </row>
    <row r="174" spans="1:13" x14ac:dyDescent="0.2">
      <c r="A174" s="5" t="str">
        <f>A149</f>
        <v>1996</v>
      </c>
      <c r="B174" s="1">
        <f>KZN!B175</f>
        <v>2</v>
      </c>
      <c r="L174" s="109"/>
      <c r="M174" s="110"/>
    </row>
    <row r="175" spans="1:13" x14ac:dyDescent="0.2">
      <c r="A175" s="5" t="str">
        <f t="shared" ref="A175:A191" si="84">A150</f>
        <v>1997</v>
      </c>
      <c r="B175" s="1">
        <f>KZN!B176</f>
        <v>2.9</v>
      </c>
      <c r="D175" s="15">
        <f>$B175+(E5-E4)/E4*100</f>
        <v>-19.056441148866124</v>
      </c>
      <c r="E175" s="15">
        <f>$B175+(G5-G4)/G4*100</f>
        <v>4.8279663884351356</v>
      </c>
      <c r="F175" s="15">
        <f>$B175+(I5-I4)/I4*100</f>
        <v>-7.7198248131400788</v>
      </c>
      <c r="G175" s="15">
        <f>$B175+(K5-K4)/K4*100</f>
        <v>-9.2515922385900939</v>
      </c>
      <c r="H175" s="15">
        <f>$B175+(M5-M4)/M4*100</f>
        <v>8.4954191907501446</v>
      </c>
      <c r="I175" s="15">
        <f>$B175+(O5-O4)/O4*100</f>
        <v>3.5787370581127003</v>
      </c>
      <c r="J175" s="15">
        <f>$B175+(Q5-Q4)/Q4*100</f>
        <v>6.5182826923692954</v>
      </c>
      <c r="K175" s="15">
        <f>$B175+(S5-S4)/S4*100</f>
        <v>-2.8156563339189931</v>
      </c>
      <c r="L175" s="111">
        <f>$B175+(W5-W4)/W4*100</f>
        <v>3.5792758381126117</v>
      </c>
      <c r="M175" s="112">
        <f t="shared" ref="M175:M191" si="85">X26</f>
        <v>1.9886718985518355</v>
      </c>
    </row>
    <row r="176" spans="1:13" x14ac:dyDescent="0.2">
      <c r="A176" s="5" t="str">
        <f t="shared" si="84"/>
        <v>1998</v>
      </c>
      <c r="B176" s="1">
        <f>KZN!B177</f>
        <v>3.2</v>
      </c>
      <c r="D176" s="15">
        <f t="shared" ref="D176:D191" si="86">$B176+(E6-E5)/E5*100</f>
        <v>-2.1588246093183239</v>
      </c>
      <c r="E176" s="15">
        <f t="shared" ref="E176:E191" si="87">$B176+(G6-G5)/G5*100</f>
        <v>10.434907233147008</v>
      </c>
      <c r="F176" s="15">
        <f t="shared" ref="F176:F191" si="88">$B176+(I6-I5)/I5*100</f>
        <v>-0.52722492650775754</v>
      </c>
      <c r="G176" s="15">
        <f t="shared" ref="G176:G191" si="89">$B176+(K6-K5)/K5*100</f>
        <v>-4.950360262658168</v>
      </c>
      <c r="H176" s="15">
        <f t="shared" ref="H176:H191" si="90">$B176+(M6-M5)/M5*100</f>
        <v>10.205903764452732</v>
      </c>
      <c r="I176" s="15">
        <f t="shared" ref="I176:I191" si="91">$B176+(O6-O5)/O5*100</f>
        <v>9.309623083864583</v>
      </c>
      <c r="J176" s="15">
        <f t="shared" ref="J176:J190" si="92">$B176+(Q6-Q5)/Q5*100</f>
        <v>6.4057839330257629</v>
      </c>
      <c r="K176" s="15">
        <f t="shared" ref="K176:K191" si="93">$B176+(S6-S5)/S5*100</f>
        <v>5.9488926633994783</v>
      </c>
      <c r="L176" s="111">
        <f t="shared" ref="L176:L191" si="94">$B176+(W6-W5)/W5*100</f>
        <v>8.4985954211809158</v>
      </c>
      <c r="M176" s="112">
        <f t="shared" si="85"/>
        <v>1.2985697054900098</v>
      </c>
    </row>
    <row r="177" spans="1:13" x14ac:dyDescent="0.2">
      <c r="A177" s="5" t="str">
        <f t="shared" si="84"/>
        <v>1999</v>
      </c>
      <c r="B177" s="1">
        <f>KZN!B178</f>
        <v>3.5</v>
      </c>
      <c r="D177" s="15">
        <f t="shared" si="86"/>
        <v>6.2878830150078819</v>
      </c>
      <c r="E177" s="15">
        <f t="shared" si="87"/>
        <v>12.638085107656883</v>
      </c>
      <c r="F177" s="15">
        <f t="shared" si="88"/>
        <v>5.9493661980538235</v>
      </c>
      <c r="G177" s="15">
        <f t="shared" si="89"/>
        <v>0.96412949905028977</v>
      </c>
      <c r="H177" s="15">
        <f t="shared" si="90"/>
        <v>10.839682977877342</v>
      </c>
      <c r="I177" s="15">
        <f t="shared" si="91"/>
        <v>9.5997764289655105</v>
      </c>
      <c r="J177" s="15">
        <f t="shared" si="92"/>
        <v>7.6359089531462381</v>
      </c>
      <c r="K177" s="15">
        <f t="shared" si="93"/>
        <v>11.504639786968394</v>
      </c>
      <c r="L177" s="111">
        <f t="shared" si="94"/>
        <v>11.386305813877296</v>
      </c>
      <c r="M177" s="112">
        <f t="shared" si="85"/>
        <v>2.4670216597271954</v>
      </c>
    </row>
    <row r="178" spans="1:13" x14ac:dyDescent="0.2">
      <c r="A178" s="5" t="str">
        <f t="shared" si="84"/>
        <v>2000</v>
      </c>
      <c r="B178" s="1">
        <f>KZN!B179</f>
        <v>6</v>
      </c>
      <c r="D178" s="15">
        <f t="shared" si="86"/>
        <v>9.9347893432309089</v>
      </c>
      <c r="E178" s="15">
        <f t="shared" si="87"/>
        <v>12.653010700078232</v>
      </c>
      <c r="F178" s="15">
        <f t="shared" si="88"/>
        <v>15.702291569575173</v>
      </c>
      <c r="G178" s="15">
        <f t="shared" si="89"/>
        <v>7.5788321583534177</v>
      </c>
      <c r="H178" s="15">
        <f t="shared" si="90"/>
        <v>11.327202747993413</v>
      </c>
      <c r="I178" s="15">
        <f t="shared" si="91"/>
        <v>6.3774134569595242</v>
      </c>
      <c r="J178" s="15">
        <f t="shared" si="92"/>
        <v>7.6131210360836166</v>
      </c>
      <c r="K178" s="15">
        <f t="shared" si="93"/>
        <v>9.0204390061858355</v>
      </c>
      <c r="L178" s="111">
        <f t="shared" si="94"/>
        <v>10.814649230981763</v>
      </c>
      <c r="M178" s="112">
        <f t="shared" si="85"/>
        <v>5.7706722241009372</v>
      </c>
    </row>
    <row r="179" spans="1:13" x14ac:dyDescent="0.2">
      <c r="A179" s="5" t="str">
        <f t="shared" si="84"/>
        <v>2001</v>
      </c>
      <c r="B179" s="1">
        <f>KZN!B180</f>
        <v>3.9</v>
      </c>
      <c r="D179" s="15">
        <f t="shared" si="86"/>
        <v>-1.4671448382808783</v>
      </c>
      <c r="E179" s="15">
        <f t="shared" si="87"/>
        <v>4.9534425326515672</v>
      </c>
      <c r="F179" s="15">
        <f t="shared" si="88"/>
        <v>10.026910004346792</v>
      </c>
      <c r="G179" s="15">
        <f t="shared" si="89"/>
        <v>1.6306294629487823</v>
      </c>
      <c r="H179" s="15">
        <f t="shared" si="90"/>
        <v>4.7523942860004897</v>
      </c>
      <c r="I179" s="15">
        <f t="shared" si="91"/>
        <v>1.1315540360031173</v>
      </c>
      <c r="J179" s="15">
        <f t="shared" si="92"/>
        <v>-1.2809553694144467</v>
      </c>
      <c r="K179" s="15">
        <f t="shared" si="93"/>
        <v>4.4412292563809821</v>
      </c>
      <c r="L179" s="111">
        <f t="shared" si="94"/>
        <v>3.5517846215707851</v>
      </c>
      <c r="M179" s="112">
        <f t="shared" si="85"/>
        <v>5.934434243107642</v>
      </c>
    </row>
    <row r="180" spans="1:13" x14ac:dyDescent="0.2">
      <c r="A180" s="5" t="str">
        <f t="shared" si="84"/>
        <v>2002</v>
      </c>
      <c r="B180" s="1">
        <f>KZN!B181</f>
        <v>3</v>
      </c>
      <c r="D180" s="15">
        <f t="shared" si="86"/>
        <v>9.0887499419270945</v>
      </c>
      <c r="E180" s="15">
        <f t="shared" si="87"/>
        <v>-0.63480455249309964</v>
      </c>
      <c r="F180" s="15">
        <f t="shared" si="88"/>
        <v>4.2131806062491082</v>
      </c>
      <c r="G180" s="15">
        <f t="shared" si="89"/>
        <v>-0.6263129494993338</v>
      </c>
      <c r="H180" s="15">
        <f t="shared" si="90"/>
        <v>3.0664796964257444</v>
      </c>
      <c r="I180" s="15">
        <f t="shared" si="91"/>
        <v>0.10899691509595533</v>
      </c>
      <c r="J180" s="15">
        <f t="shared" si="92"/>
        <v>-2.7071947025475867</v>
      </c>
      <c r="K180" s="15">
        <f t="shared" si="93"/>
        <v>2.8134223768458773</v>
      </c>
      <c r="L180" s="111">
        <f t="shared" si="94"/>
        <v>1.036948119196931</v>
      </c>
      <c r="M180" s="112">
        <f t="shared" si="85"/>
        <v>2.7994021835868446</v>
      </c>
    </row>
    <row r="181" spans="1:13" x14ac:dyDescent="0.2">
      <c r="A181" s="5" t="str">
        <f t="shared" si="84"/>
        <v>2003</v>
      </c>
      <c r="B181" s="1">
        <f>KZN!B182</f>
        <v>4.7</v>
      </c>
      <c r="D181" s="15">
        <f t="shared" si="86"/>
        <v>26.813925399448092</v>
      </c>
      <c r="E181" s="15">
        <f t="shared" si="87"/>
        <v>-0.82829095592231283</v>
      </c>
      <c r="F181" s="15">
        <f t="shared" si="88"/>
        <v>0.92716031360849538</v>
      </c>
      <c r="G181" s="15">
        <f t="shared" si="89"/>
        <v>2.041724926951094</v>
      </c>
      <c r="H181" s="15">
        <f t="shared" si="90"/>
        <v>6.2200927089663249</v>
      </c>
      <c r="I181" s="15">
        <f t="shared" si="91"/>
        <v>7.5190889492033826</v>
      </c>
      <c r="J181" s="15">
        <f t="shared" si="92"/>
        <v>4.4055442760202634</v>
      </c>
      <c r="K181" s="15">
        <f t="shared" si="93"/>
        <v>6.6621204947563495</v>
      </c>
      <c r="L181" s="111">
        <f t="shared" si="94"/>
        <v>4.3449991286987562</v>
      </c>
      <c r="M181" s="112">
        <f t="shared" si="85"/>
        <v>3.8899417046049587</v>
      </c>
    </row>
    <row r="182" spans="1:13" x14ac:dyDescent="0.2">
      <c r="A182" s="5" t="str">
        <f t="shared" si="84"/>
        <v>2004</v>
      </c>
      <c r="B182" s="1">
        <f>KZN!B183</f>
        <v>2.4</v>
      </c>
      <c r="D182" s="15">
        <f t="shared" si="86"/>
        <v>43.563582272365885</v>
      </c>
      <c r="E182" s="15">
        <f t="shared" si="87"/>
        <v>-2.3137445834350197</v>
      </c>
      <c r="F182" s="15">
        <f t="shared" si="88"/>
        <v>-7.9577766230102362</v>
      </c>
      <c r="G182" s="15">
        <f t="shared" si="89"/>
        <v>3.1536048317134915</v>
      </c>
      <c r="H182" s="15">
        <f t="shared" si="90"/>
        <v>2.0921742560485863</v>
      </c>
      <c r="I182" s="15">
        <f t="shared" si="91"/>
        <v>9.8561663106122754</v>
      </c>
      <c r="J182" s="15">
        <f t="shared" si="92"/>
        <v>6.6532399087695655</v>
      </c>
      <c r="K182" s="15">
        <f t="shared" si="93"/>
        <v>3.5589682596122758</v>
      </c>
      <c r="L182" s="111">
        <f t="shared" si="94"/>
        <v>2.386241936943593</v>
      </c>
      <c r="M182" s="112">
        <f t="shared" si="85"/>
        <v>5.2121711124282832</v>
      </c>
    </row>
    <row r="183" spans="1:13" x14ac:dyDescent="0.2">
      <c r="A183" s="5" t="str">
        <f t="shared" si="84"/>
        <v>2005</v>
      </c>
      <c r="B183" s="1">
        <f>KZN!B184</f>
        <v>4.3</v>
      </c>
      <c r="D183" s="15">
        <f t="shared" si="86"/>
        <v>1.1567650983425688</v>
      </c>
      <c r="E183" s="15">
        <f t="shared" si="87"/>
        <v>2.0848170240310009</v>
      </c>
      <c r="F183" s="15">
        <f t="shared" si="88"/>
        <v>-1.0023404697602345</v>
      </c>
      <c r="G183" s="15">
        <f t="shared" si="89"/>
        <v>9.6224220357123134</v>
      </c>
      <c r="H183" s="15">
        <f t="shared" si="90"/>
        <v>6.0697330308499087</v>
      </c>
      <c r="I183" s="15">
        <f t="shared" si="91"/>
        <v>13.114327283622931</v>
      </c>
      <c r="J183" s="15">
        <f t="shared" si="92"/>
        <v>12.582378260991067</v>
      </c>
      <c r="K183" s="15">
        <f t="shared" si="93"/>
        <v>4.9551495483830417</v>
      </c>
      <c r="L183" s="111">
        <f t="shared" si="94"/>
        <v>5.5439410774030184</v>
      </c>
      <c r="M183" s="112">
        <f t="shared" si="85"/>
        <v>6.9374316043453854</v>
      </c>
    </row>
    <row r="184" spans="1:13" x14ac:dyDescent="0.2">
      <c r="A184" s="5" t="str">
        <f t="shared" si="84"/>
        <v>2006</v>
      </c>
      <c r="B184" s="1">
        <f>KZN!B185</f>
        <v>2.8</v>
      </c>
      <c r="D184" s="15">
        <f t="shared" si="86"/>
        <v>3.2656348488827662</v>
      </c>
      <c r="E184" s="15">
        <f t="shared" si="87"/>
        <v>1.5341918911457524</v>
      </c>
      <c r="F184" s="15">
        <f t="shared" si="88"/>
        <v>-0.40049790917140582</v>
      </c>
      <c r="G184" s="15">
        <f t="shared" si="89"/>
        <v>8.7444834675183802</v>
      </c>
      <c r="H184" s="15">
        <f t="shared" si="90"/>
        <v>11.083845505490334</v>
      </c>
      <c r="I184" s="15">
        <f t="shared" si="91"/>
        <v>7.7499654351261222</v>
      </c>
      <c r="J184" s="15">
        <f t="shared" si="92"/>
        <v>11.691875919203135</v>
      </c>
      <c r="K184" s="15">
        <f t="shared" si="93"/>
        <v>4.5944658752133041</v>
      </c>
      <c r="L184" s="111">
        <f t="shared" si="94"/>
        <v>6.2718699172459678</v>
      </c>
      <c r="M184" s="112">
        <f t="shared" si="85"/>
        <v>6.1486709489294658</v>
      </c>
    </row>
    <row r="185" spans="1:13" x14ac:dyDescent="0.2">
      <c r="A185" s="5" t="str">
        <f t="shared" si="84"/>
        <v>2007</v>
      </c>
      <c r="B185" s="1">
        <f>KZN!B186</f>
        <v>2.9</v>
      </c>
      <c r="D185" s="15">
        <f t="shared" si="86"/>
        <v>-1.4612527515241225</v>
      </c>
      <c r="E185" s="15">
        <f t="shared" si="87"/>
        <v>0.71214704253410632</v>
      </c>
      <c r="F185" s="15">
        <f t="shared" si="88"/>
        <v>-3.6066259377062857</v>
      </c>
      <c r="G185" s="15">
        <f t="shared" si="89"/>
        <v>14.647285766582005</v>
      </c>
      <c r="H185" s="15">
        <f t="shared" si="90"/>
        <v>9.9102107192914772</v>
      </c>
      <c r="I185" s="15">
        <f t="shared" si="91"/>
        <v>8.7268599748248246</v>
      </c>
      <c r="J185" s="15">
        <f t="shared" si="92"/>
        <v>11.509363437947195</v>
      </c>
      <c r="K185" s="15">
        <f t="shared" si="93"/>
        <v>5.9160066124348099</v>
      </c>
      <c r="L185" s="111">
        <f t="shared" si="94"/>
        <v>7.6127149314724356</v>
      </c>
      <c r="M185" s="112">
        <f t="shared" si="85"/>
        <v>6.5766326839816687</v>
      </c>
    </row>
    <row r="186" spans="1:13" x14ac:dyDescent="0.2">
      <c r="A186" s="5" t="str">
        <f t="shared" si="84"/>
        <v>2008</v>
      </c>
      <c r="B186" s="1">
        <f>KZN!B187</f>
        <v>1.7</v>
      </c>
      <c r="D186" s="15">
        <f t="shared" si="86"/>
        <v>2.8227825031366089</v>
      </c>
      <c r="E186" s="15">
        <f t="shared" si="87"/>
        <v>1.3941804000677247</v>
      </c>
      <c r="F186" s="15">
        <f t="shared" si="88"/>
        <v>-11.608425565360779</v>
      </c>
      <c r="G186" s="15">
        <f t="shared" si="89"/>
        <v>17.888737271710855</v>
      </c>
      <c r="H186" s="15">
        <f t="shared" si="90"/>
        <v>1.6956336826438478</v>
      </c>
      <c r="I186" s="15">
        <f t="shared" si="91"/>
        <v>9.567378568882317</v>
      </c>
      <c r="J186" s="15">
        <f t="shared" si="92"/>
        <v>6.876718005481699</v>
      </c>
      <c r="K186" s="15">
        <f t="shared" si="93"/>
        <v>4.9773925098943224</v>
      </c>
      <c r="L186" s="111">
        <f t="shared" si="94"/>
        <v>5.3638787152304594</v>
      </c>
      <c r="M186" s="112">
        <f t="shared" si="85"/>
        <v>4.0353122997954927</v>
      </c>
    </row>
    <row r="187" spans="1:13" x14ac:dyDescent="0.2">
      <c r="A187" s="5" t="str">
        <f t="shared" si="84"/>
        <v>2009</v>
      </c>
      <c r="B187" s="1">
        <f>KZN!B188</f>
        <v>1.7</v>
      </c>
      <c r="D187" s="15">
        <f t="shared" si="86"/>
        <v>-10.47629440754779</v>
      </c>
      <c r="E187" s="15">
        <f t="shared" si="87"/>
        <v>1.4258142264722871</v>
      </c>
      <c r="F187" s="15">
        <f t="shared" si="88"/>
        <v>-9.878599159347484</v>
      </c>
      <c r="G187" s="15">
        <f t="shared" si="89"/>
        <v>11.969189558140902</v>
      </c>
      <c r="H187" s="15">
        <f t="shared" si="90"/>
        <v>-2.9072167860064004</v>
      </c>
      <c r="I187" s="15">
        <f t="shared" si="91"/>
        <v>10.631279644129584</v>
      </c>
      <c r="J187" s="15">
        <f t="shared" si="92"/>
        <v>2.2164444154370013</v>
      </c>
      <c r="K187" s="15">
        <f t="shared" si="93"/>
        <v>3.9161797443007664</v>
      </c>
      <c r="L187" s="111">
        <f t="shared" si="94"/>
        <v>2.2513113586805154</v>
      </c>
      <c r="M187" s="112">
        <f t="shared" si="85"/>
        <v>-1.031149991010391</v>
      </c>
    </row>
    <row r="188" spans="1:13" x14ac:dyDescent="0.2">
      <c r="A188" s="5" t="str">
        <f t="shared" si="84"/>
        <v>2010</v>
      </c>
      <c r="B188" s="1">
        <f>KZN!B189</f>
        <v>3.9</v>
      </c>
      <c r="D188" s="15">
        <f t="shared" si="86"/>
        <v>10.671637079698179</v>
      </c>
      <c r="E188" s="15">
        <f t="shared" si="87"/>
        <v>2.9439060972737479</v>
      </c>
      <c r="F188" s="15">
        <f t="shared" si="88"/>
        <v>14.1666312305691</v>
      </c>
      <c r="G188" s="15">
        <f t="shared" si="89"/>
        <v>7.6387079482176272</v>
      </c>
      <c r="H188" s="15">
        <f t="shared" si="90"/>
        <v>-0.41266567910803298</v>
      </c>
      <c r="I188" s="15">
        <f t="shared" si="91"/>
        <v>10.068608082871352</v>
      </c>
      <c r="J188" s="15">
        <f t="shared" si="92"/>
        <v>1.2817662964276462</v>
      </c>
      <c r="K188" s="15">
        <f t="shared" si="93"/>
        <v>6.8672287240225991</v>
      </c>
      <c r="L188" s="111">
        <f t="shared" si="94"/>
        <v>3.0327964439773401</v>
      </c>
      <c r="M188" s="112">
        <f t="shared" si="85"/>
        <v>3.1297068463285131</v>
      </c>
    </row>
    <row r="189" spans="1:13" x14ac:dyDescent="0.2">
      <c r="A189" s="5" t="str">
        <f t="shared" si="84"/>
        <v>2011</v>
      </c>
      <c r="B189" s="1">
        <f>KZN!B190</f>
        <v>1.2</v>
      </c>
      <c r="D189" s="15">
        <f t="shared" si="86"/>
        <v>-1.5955613964662165</v>
      </c>
      <c r="E189" s="15">
        <f t="shared" si="87"/>
        <v>-1.2443676012610061</v>
      </c>
      <c r="F189" s="15">
        <f t="shared" si="88"/>
        <v>21.35472315586458</v>
      </c>
      <c r="G189" s="15">
        <f t="shared" si="89"/>
        <v>0.61976186422293611</v>
      </c>
      <c r="H189" s="15">
        <f t="shared" si="90"/>
        <v>0.47671888120585293</v>
      </c>
      <c r="I189" s="15">
        <f t="shared" si="91"/>
        <v>4.4030373937417302</v>
      </c>
      <c r="J189" s="15">
        <f t="shared" si="92"/>
        <v>-0.267359907889408</v>
      </c>
      <c r="K189" s="15">
        <f t="shared" si="93"/>
        <v>4.9657384195609522</v>
      </c>
      <c r="L189" s="111">
        <f t="shared" si="94"/>
        <v>0.72083178343239651</v>
      </c>
      <c r="M189" s="112">
        <f t="shared" si="85"/>
        <v>3.9911354658461211</v>
      </c>
    </row>
    <row r="190" spans="1:13" x14ac:dyDescent="0.2">
      <c r="A190" s="5" t="str">
        <f t="shared" si="84"/>
        <v>2012</v>
      </c>
      <c r="B190" s="1">
        <f>KZN!B191</f>
        <v>1.2</v>
      </c>
      <c r="D190" s="15">
        <f t="shared" si="86"/>
        <v>2.7256392485368686</v>
      </c>
      <c r="E190" s="15">
        <f t="shared" si="87"/>
        <v>0.19845553242130842</v>
      </c>
      <c r="F190" s="15">
        <f t="shared" si="88"/>
        <v>2.9466399493091053</v>
      </c>
      <c r="G190" s="15">
        <f t="shared" si="89"/>
        <v>1.3059949805401485</v>
      </c>
      <c r="H190" s="15">
        <f t="shared" si="90"/>
        <v>3.5118390801376789</v>
      </c>
      <c r="I190" s="15">
        <f t="shared" si="91"/>
        <v>3.3208623561479182</v>
      </c>
      <c r="J190" s="15">
        <f t="shared" si="92"/>
        <v>1.8938245648254133</v>
      </c>
      <c r="K190" s="15">
        <f t="shared" si="93"/>
        <v>5.5178572307100513</v>
      </c>
      <c r="L190" s="111">
        <f t="shared" si="94"/>
        <v>2.3611019218589573</v>
      </c>
      <c r="M190" s="112">
        <f t="shared" si="85"/>
        <v>3.1241880047923791</v>
      </c>
    </row>
    <row r="191" spans="1:13" ht="13.5" thickBot="1" x14ac:dyDescent="0.25">
      <c r="A191" s="5" t="str">
        <f t="shared" si="84"/>
        <v>2013</v>
      </c>
      <c r="B191" s="288">
        <f>KZN!B192</f>
        <v>1</v>
      </c>
      <c r="D191" s="15">
        <f t="shared" si="86"/>
        <v>1.5724456019744339</v>
      </c>
      <c r="E191" s="15">
        <f t="shared" si="87"/>
        <v>1.3557546200928825</v>
      </c>
      <c r="F191" s="15">
        <f t="shared" si="88"/>
        <v>1.225894163956643</v>
      </c>
      <c r="G191" s="15">
        <f t="shared" si="89"/>
        <v>5.0320859585422042</v>
      </c>
      <c r="H191" s="15">
        <f t="shared" si="90"/>
        <v>4.3405992580937518</v>
      </c>
      <c r="I191" s="15">
        <f t="shared" si="91"/>
        <v>2.7209831512051439</v>
      </c>
      <c r="J191" s="15">
        <f>$B191+(Q21-Q19)/Q19*100</f>
        <v>3.6084060730963001</v>
      </c>
      <c r="K191" s="15">
        <f t="shared" si="93"/>
        <v>3.9133327294558051</v>
      </c>
      <c r="L191" s="284">
        <f t="shared" si="94"/>
        <v>2.8731107572254109</v>
      </c>
      <c r="M191" s="285">
        <f t="shared" si="85"/>
        <v>2.9126274228806146</v>
      </c>
    </row>
    <row r="192" spans="1:13" ht="13.5" thickBot="1" x14ac:dyDescent="0.25">
      <c r="C192" s="28"/>
    </row>
    <row r="193" spans="1:12" ht="13.5" thickBot="1" x14ac:dyDescent="0.25">
      <c r="A193" s="2" t="s">
        <v>45</v>
      </c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13.5" thickBot="1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51" x14ac:dyDescent="0.2">
      <c r="A195" s="11" t="s">
        <v>46</v>
      </c>
      <c r="C195" s="3" t="s">
        <v>22</v>
      </c>
      <c r="D195" s="3" t="s">
        <v>23</v>
      </c>
      <c r="E195" s="3" t="s">
        <v>3</v>
      </c>
      <c r="F195" s="3" t="s">
        <v>24</v>
      </c>
      <c r="G195" s="3" t="s">
        <v>25</v>
      </c>
      <c r="H195" s="3" t="s">
        <v>26</v>
      </c>
      <c r="I195" s="3" t="s">
        <v>27</v>
      </c>
      <c r="J195" s="3" t="s">
        <v>28</v>
      </c>
      <c r="K195" s="14" t="s">
        <v>29</v>
      </c>
      <c r="L195" s="18" t="s">
        <v>47</v>
      </c>
    </row>
    <row r="196" spans="1:12" x14ac:dyDescent="0.2">
      <c r="A196" s="5" t="str">
        <f t="shared" ref="A196:A213" si="95">A174</f>
        <v>1996</v>
      </c>
      <c r="L196" s="19"/>
    </row>
    <row r="197" spans="1:12" x14ac:dyDescent="0.2">
      <c r="A197" s="5" t="str">
        <f t="shared" si="95"/>
        <v>1997</v>
      </c>
      <c r="C197" s="8">
        <f>C4*($Y5/$Y4-1)</f>
        <v>90.847236063086513</v>
      </c>
      <c r="D197" s="8">
        <f>E4*($Y5/$Y4-1)</f>
        <v>4.7621778146150193</v>
      </c>
      <c r="E197" s="8">
        <f>G4*($Y5/$Y4-1)</f>
        <v>841.85919500209184</v>
      </c>
      <c r="F197" s="8">
        <f>I4*($Y5/$Y4-1)</f>
        <v>25.740849952961639</v>
      </c>
      <c r="G197" s="8">
        <f>K4*($Y5/$Y4-1)</f>
        <v>247.38868003137702</v>
      </c>
      <c r="H197" s="8">
        <f>M4*($Y5/$Y4-1)</f>
        <v>590.51233523847452</v>
      </c>
      <c r="I197" s="8">
        <f>O4*($Y5/$Y4-1)</f>
        <v>171.22645923037592</v>
      </c>
      <c r="J197" s="8">
        <f>Q4*($Y5/$Y4-1)</f>
        <v>626.06837679114267</v>
      </c>
      <c r="K197" s="8">
        <f>S4*($Y5/$Y4-1)</f>
        <v>635.93803364592509</v>
      </c>
      <c r="L197" s="21">
        <f>SUM(C197:K197)</f>
        <v>3234.3433437700505</v>
      </c>
    </row>
    <row r="198" spans="1:12" x14ac:dyDescent="0.2">
      <c r="A198" s="5" t="str">
        <f t="shared" si="95"/>
        <v>1998</v>
      </c>
      <c r="B198" s="15"/>
      <c r="C198" s="8">
        <f t="shared" ref="C198:C213" si="96">C5*($Y6/$Y5-1)</f>
        <v>1028.422250961665</v>
      </c>
      <c r="D198" s="8">
        <f t="shared" ref="D198:D213" si="97">E5*($Y6/$Y5-1)</f>
        <v>35.662431721590046</v>
      </c>
      <c r="E198" s="8">
        <f t="shared" ref="E198:E213" si="98">G5*($Y6/$Y5-1)</f>
        <v>8233.8148989769143</v>
      </c>
      <c r="F198" s="8">
        <f t="shared" ref="F198:F212" si="99">I5*($Y6/$Y5-1)</f>
        <v>220.76608951330056</v>
      </c>
      <c r="G198" s="8">
        <f t="shared" ref="G198:G213" si="100">K5*($Y6/$Y5-1)</f>
        <v>2085.3646056967982</v>
      </c>
      <c r="H198" s="8">
        <f t="shared" ref="H198:H213" si="101">M5*($Y6/$Y5-1)</f>
        <v>5983.3214130990682</v>
      </c>
      <c r="I198" s="8">
        <f t="shared" ref="I198:I213" si="102">O5*($Y6/$Y5-1)</f>
        <v>1654.1577172158075</v>
      </c>
      <c r="J198" s="8">
        <f t="shared" ref="J198:J213" si="103">Q5*($Y6/$Y5-1)</f>
        <v>6224.8148505494873</v>
      </c>
      <c r="K198" s="8">
        <f t="shared" ref="K198:K213" si="104">S5*($Y6/$Y5-1)</f>
        <v>5753.3747395607952</v>
      </c>
      <c r="L198" s="21">
        <f t="shared" ref="L198:L213" si="105">SUM(C198:K198)</f>
        <v>31219.698997295425</v>
      </c>
    </row>
    <row r="199" spans="1:12" x14ac:dyDescent="0.2">
      <c r="A199" s="5" t="str">
        <f t="shared" si="95"/>
        <v>1999</v>
      </c>
      <c r="B199" s="15"/>
      <c r="C199" s="8">
        <f t="shared" si="96"/>
        <v>1917.4639311424369</v>
      </c>
      <c r="D199" s="8">
        <f t="shared" si="97"/>
        <v>46.271074030368119</v>
      </c>
      <c r="E199" s="8">
        <f t="shared" si="98"/>
        <v>12104.748813685279</v>
      </c>
      <c r="F199" s="8">
        <f t="shared" si="99"/>
        <v>291.37638933763844</v>
      </c>
      <c r="G199" s="8">
        <f t="shared" si="100"/>
        <v>2625.8986331395981</v>
      </c>
      <c r="H199" s="8">
        <f t="shared" si="101"/>
        <v>8777.4542430657402</v>
      </c>
      <c r="I199" s="8">
        <f t="shared" si="102"/>
        <v>2406.3023160906105</v>
      </c>
      <c r="J199" s="8">
        <f t="shared" si="103"/>
        <v>8807.4254788667513</v>
      </c>
      <c r="K199" s="8">
        <f t="shared" si="104"/>
        <v>8104.3523450982693</v>
      </c>
      <c r="L199" s="21">
        <f t="shared" si="105"/>
        <v>45081.293224456691</v>
      </c>
    </row>
    <row r="200" spans="1:12" x14ac:dyDescent="0.2">
      <c r="A200" s="5" t="str">
        <f t="shared" si="95"/>
        <v>2000</v>
      </c>
      <c r="B200" s="15"/>
      <c r="C200" s="8">
        <f t="shared" si="96"/>
        <v>1314.7942870406696</v>
      </c>
      <c r="D200" s="8">
        <f t="shared" si="97"/>
        <v>26.760916791847755</v>
      </c>
      <c r="E200" s="8">
        <f t="shared" si="98"/>
        <v>7433.2989101643161</v>
      </c>
      <c r="F200" s="8">
        <f t="shared" si="99"/>
        <v>167.96280511542025</v>
      </c>
      <c r="G200" s="8">
        <f t="shared" si="100"/>
        <v>1440.0323586631484</v>
      </c>
      <c r="H200" s="8">
        <f t="shared" si="101"/>
        <v>5301.2510102251208</v>
      </c>
      <c r="I200" s="8">
        <f t="shared" si="102"/>
        <v>1436.5281593755137</v>
      </c>
      <c r="J200" s="8">
        <f t="shared" si="103"/>
        <v>5160.5854685417098</v>
      </c>
      <c r="K200" s="8">
        <f t="shared" si="104"/>
        <v>4925.0451107019499</v>
      </c>
      <c r="L200" s="21">
        <f t="shared" si="105"/>
        <v>27206.259026619697</v>
      </c>
    </row>
    <row r="201" spans="1:12" x14ac:dyDescent="0.2">
      <c r="A201" s="5" t="str">
        <f t="shared" si="95"/>
        <v>2001</v>
      </c>
      <c r="B201" s="15"/>
      <c r="C201" s="8">
        <f t="shared" si="96"/>
        <v>-55.83558657276491</v>
      </c>
      <c r="D201" s="8">
        <f t="shared" si="97"/>
        <v>-1.1299391786572002</v>
      </c>
      <c r="E201" s="8">
        <f t="shared" si="98"/>
        <v>-322.06820754296319</v>
      </c>
      <c r="F201" s="8">
        <f t="shared" si="99"/>
        <v>-7.4855197095957022</v>
      </c>
      <c r="G201" s="8">
        <f t="shared" si="100"/>
        <v>-59.424920049191783</v>
      </c>
      <c r="H201" s="8">
        <f t="shared" si="101"/>
        <v>-226.8360406239006</v>
      </c>
      <c r="I201" s="8">
        <f t="shared" si="102"/>
        <v>-58.579179397399933</v>
      </c>
      <c r="J201" s="8">
        <f t="shared" si="103"/>
        <v>-213.0305582718787</v>
      </c>
      <c r="K201" s="8">
        <f t="shared" si="104"/>
        <v>-206.12313940093844</v>
      </c>
      <c r="L201" s="21">
        <f t="shared" si="105"/>
        <v>-1150.5130907472903</v>
      </c>
    </row>
    <row r="202" spans="1:12" x14ac:dyDescent="0.2">
      <c r="A202" s="5" t="str">
        <f t="shared" si="95"/>
        <v>2002</v>
      </c>
      <c r="B202" s="15"/>
      <c r="C202" s="8">
        <f t="shared" si="96"/>
        <v>-233.87589716464896</v>
      </c>
      <c r="D202" s="8">
        <f t="shared" si="97"/>
        <v>-4.4501449396920458</v>
      </c>
      <c r="E202" s="8">
        <f t="shared" si="98"/>
        <v>-1354.4909716338138</v>
      </c>
      <c r="F202" s="8">
        <f t="shared" si="99"/>
        <v>-33.061657540326657</v>
      </c>
      <c r="G202" s="8">
        <f t="shared" si="100"/>
        <v>-241.69988704678059</v>
      </c>
      <c r="H202" s="8">
        <f t="shared" si="101"/>
        <v>-952.08432834336668</v>
      </c>
      <c r="I202" s="8">
        <f t="shared" si="102"/>
        <v>-237.04328443942742</v>
      </c>
      <c r="J202" s="8">
        <f t="shared" si="103"/>
        <v>-840.64885549622454</v>
      </c>
      <c r="K202" s="8">
        <f t="shared" si="104"/>
        <v>-862.47811648167726</v>
      </c>
      <c r="L202" s="21">
        <f t="shared" si="105"/>
        <v>-4759.833143085958</v>
      </c>
    </row>
    <row r="203" spans="1:12" x14ac:dyDescent="0.2">
      <c r="A203" s="5" t="str">
        <f t="shared" si="95"/>
        <v>2003</v>
      </c>
      <c r="B203" s="15"/>
      <c r="C203" s="8">
        <f t="shared" si="96"/>
        <v>367.90868580796541</v>
      </c>
      <c r="D203" s="8">
        <f t="shared" si="97"/>
        <v>7.4784524803900041</v>
      </c>
      <c r="E203" s="8">
        <f t="shared" si="98"/>
        <v>2067.5907066405048</v>
      </c>
      <c r="F203" s="8">
        <f t="shared" si="99"/>
        <v>53.006599737694188</v>
      </c>
      <c r="G203" s="8">
        <f t="shared" si="100"/>
        <v>368.98029369504633</v>
      </c>
      <c r="H203" s="8">
        <f t="shared" si="101"/>
        <v>1509.1495848189882</v>
      </c>
      <c r="I203" s="8">
        <f t="shared" si="102"/>
        <v>364.63249946004038</v>
      </c>
      <c r="J203" s="8">
        <f t="shared" si="103"/>
        <v>1255.6292755416318</v>
      </c>
      <c r="K203" s="8">
        <f t="shared" si="104"/>
        <v>1363.657425563269</v>
      </c>
      <c r="L203" s="21">
        <f t="shared" si="105"/>
        <v>7358.0335237455292</v>
      </c>
    </row>
    <row r="204" spans="1:12" x14ac:dyDescent="0.2">
      <c r="A204" s="5" t="str">
        <f t="shared" si="95"/>
        <v>2004</v>
      </c>
      <c r="B204" s="15"/>
      <c r="C204" s="8">
        <f t="shared" si="96"/>
        <v>695.42222597085356</v>
      </c>
      <c r="D204" s="8">
        <f t="shared" si="97"/>
        <v>17.855875666671292</v>
      </c>
      <c r="E204" s="8">
        <f t="shared" si="98"/>
        <v>3819.1838594572887</v>
      </c>
      <c r="F204" s="8">
        <f t="shared" si="99"/>
        <v>99.731382335621831</v>
      </c>
      <c r="G204" s="8">
        <f t="shared" si="100"/>
        <v>702.27374577464434</v>
      </c>
      <c r="H204" s="8">
        <f t="shared" si="101"/>
        <v>2995.6323853552963</v>
      </c>
      <c r="I204" s="8">
        <f t="shared" si="102"/>
        <v>733.04957887677153</v>
      </c>
      <c r="J204" s="8">
        <f t="shared" si="103"/>
        <v>2447.8509175008753</v>
      </c>
      <c r="K204" s="8">
        <f t="shared" si="104"/>
        <v>2718.6190973352082</v>
      </c>
      <c r="L204" s="21">
        <f t="shared" si="105"/>
        <v>14229.61906827323</v>
      </c>
    </row>
    <row r="205" spans="1:12" x14ac:dyDescent="0.2">
      <c r="A205" s="5" t="str">
        <f t="shared" si="95"/>
        <v>2005</v>
      </c>
      <c r="B205" s="15"/>
      <c r="C205" s="8">
        <f t="shared" si="96"/>
        <v>1065.770581447209</v>
      </c>
      <c r="D205" s="8">
        <f t="shared" si="97"/>
        <v>42.850384335544206</v>
      </c>
      <c r="E205" s="8">
        <f t="shared" si="98"/>
        <v>6186.5955390574472</v>
      </c>
      <c r="F205" s="8">
        <f t="shared" si="99"/>
        <v>151.98312007110371</v>
      </c>
      <c r="G205" s="8">
        <f t="shared" si="100"/>
        <v>1202.867868329497</v>
      </c>
      <c r="H205" s="8">
        <f t="shared" si="101"/>
        <v>5076.9218996012651</v>
      </c>
      <c r="I205" s="8">
        <f t="shared" si="102"/>
        <v>1339.1079501996207</v>
      </c>
      <c r="J205" s="8">
        <f t="shared" si="103"/>
        <v>4338.3583532300145</v>
      </c>
      <c r="K205" s="8">
        <f t="shared" si="104"/>
        <v>4675.2372243730688</v>
      </c>
      <c r="L205" s="21">
        <f t="shared" si="105"/>
        <v>24079.692920644768</v>
      </c>
    </row>
    <row r="206" spans="1:12" x14ac:dyDescent="0.2">
      <c r="A206" s="5" t="str">
        <f t="shared" si="95"/>
        <v>2006</v>
      </c>
      <c r="B206" s="15"/>
      <c r="C206" s="8">
        <f t="shared" si="96"/>
        <v>1466.9736425228621</v>
      </c>
      <c r="D206" s="8">
        <f t="shared" si="97"/>
        <v>63.380224298373314</v>
      </c>
      <c r="E206" s="8">
        <f t="shared" si="98"/>
        <v>9238.3038399826182</v>
      </c>
      <c r="F206" s="8">
        <f t="shared" si="99"/>
        <v>219.78785551169923</v>
      </c>
      <c r="G206" s="8">
        <f t="shared" si="100"/>
        <v>1934.6742523448402</v>
      </c>
      <c r="H206" s="8">
        <f t="shared" si="101"/>
        <v>7890.203563934776</v>
      </c>
      <c r="I206" s="8">
        <f t="shared" si="102"/>
        <v>2225.2087556470055</v>
      </c>
      <c r="J206" s="8">
        <f t="shared" si="103"/>
        <v>7173.8501114343198</v>
      </c>
      <c r="K206" s="8">
        <f t="shared" si="104"/>
        <v>7186.3562174591225</v>
      </c>
      <c r="L206" s="21">
        <f t="shared" si="105"/>
        <v>37398.738463135618</v>
      </c>
    </row>
    <row r="207" spans="1:12" x14ac:dyDescent="0.2">
      <c r="A207" s="5" t="str">
        <f t="shared" si="95"/>
        <v>2007</v>
      </c>
      <c r="B207" s="15"/>
      <c r="C207" s="8">
        <f t="shared" si="96"/>
        <v>1419.5167256150078</v>
      </c>
      <c r="D207" s="8">
        <f t="shared" si="97"/>
        <v>62.817548264171634</v>
      </c>
      <c r="E207" s="8">
        <f t="shared" si="98"/>
        <v>8998.4870309152193</v>
      </c>
      <c r="F207" s="8">
        <f t="shared" si="99"/>
        <v>209.88746026053357</v>
      </c>
      <c r="G207" s="8">
        <f t="shared" si="100"/>
        <v>2022.0685625013257</v>
      </c>
      <c r="H207" s="8">
        <f t="shared" si="101"/>
        <v>8428.7186219451105</v>
      </c>
      <c r="I207" s="8">
        <f t="shared" si="102"/>
        <v>2303.8952925874773</v>
      </c>
      <c r="J207" s="8">
        <f t="shared" si="103"/>
        <v>7706.5048383045632</v>
      </c>
      <c r="K207" s="8">
        <f t="shared" si="104"/>
        <v>7216.7653741113254</v>
      </c>
      <c r="L207" s="21">
        <f t="shared" si="105"/>
        <v>38368.661454504734</v>
      </c>
    </row>
    <row r="208" spans="1:12" x14ac:dyDescent="0.2">
      <c r="A208" s="5" t="str">
        <f t="shared" si="95"/>
        <v>2008</v>
      </c>
      <c r="B208" s="15"/>
      <c r="C208" s="8">
        <f t="shared" si="96"/>
        <v>868.26600823722208</v>
      </c>
      <c r="D208" s="8">
        <f t="shared" si="97"/>
        <v>34.309898272835333</v>
      </c>
      <c r="E208" s="8">
        <f t="shared" si="98"/>
        <v>5026.5135389856696</v>
      </c>
      <c r="F208" s="8">
        <f t="shared" si="99"/>
        <v>112.06549019892674</v>
      </c>
      <c r="G208" s="8">
        <f t="shared" si="100"/>
        <v>1290.4388517499135</v>
      </c>
      <c r="H208" s="8">
        <f t="shared" si="101"/>
        <v>5150.9975664764861</v>
      </c>
      <c r="I208" s="8">
        <f t="shared" si="102"/>
        <v>1392.39744321838</v>
      </c>
      <c r="J208" s="8">
        <f t="shared" si="103"/>
        <v>4780.0153717559824</v>
      </c>
      <c r="K208" s="8">
        <f t="shared" si="104"/>
        <v>4245.725050286741</v>
      </c>
      <c r="L208" s="21">
        <f t="shared" si="105"/>
        <v>22900.729219182154</v>
      </c>
    </row>
    <row r="209" spans="1:12" x14ac:dyDescent="0.2">
      <c r="A209" s="5" t="str">
        <f t="shared" si="95"/>
        <v>2009</v>
      </c>
      <c r="B209" s="15"/>
      <c r="C209" s="8">
        <f t="shared" si="96"/>
        <v>-8.6273295197986766</v>
      </c>
      <c r="D209" s="8">
        <f t="shared" si="97"/>
        <v>-0.32809770187785459</v>
      </c>
      <c r="E209" s="8">
        <f t="shared" si="98"/>
        <v>-47.388330734405535</v>
      </c>
      <c r="F209" s="8">
        <f t="shared" si="99"/>
        <v>-0.91872076491934673</v>
      </c>
      <c r="G209" s="8">
        <f t="shared" si="100"/>
        <v>-14.17869331281018</v>
      </c>
      <c r="H209" s="8">
        <f t="shared" si="101"/>
        <v>-48.708766143132131</v>
      </c>
      <c r="I209" s="8">
        <f t="shared" si="102"/>
        <v>-14.203261677982786</v>
      </c>
      <c r="J209" s="8">
        <f t="shared" si="103"/>
        <v>-47.542679492271326</v>
      </c>
      <c r="K209" s="8">
        <f t="shared" si="104"/>
        <v>-41.465974626397262</v>
      </c>
      <c r="L209" s="21">
        <f t="shared" si="105"/>
        <v>-223.36185397359512</v>
      </c>
    </row>
    <row r="210" spans="1:12" x14ac:dyDescent="0.2">
      <c r="A210" s="5" t="str">
        <f t="shared" si="95"/>
        <v>2010</v>
      </c>
      <c r="B210" s="15"/>
      <c r="C210" s="8">
        <f t="shared" si="96"/>
        <v>-221.26606008550542</v>
      </c>
      <c r="D210" s="8">
        <f t="shared" si="97"/>
        <v>-7.6306225067675779</v>
      </c>
      <c r="E210" s="8">
        <f t="shared" si="98"/>
        <v>-1251.4803209127267</v>
      </c>
      <c r="F210" s="8">
        <f t="shared" si="99"/>
        <v>-21.512255465028915</v>
      </c>
      <c r="G210" s="8">
        <f t="shared" si="100"/>
        <v>-414.03343585231084</v>
      </c>
      <c r="H210" s="8">
        <f t="shared" si="101"/>
        <v>-1230.4604861494463</v>
      </c>
      <c r="I210" s="8">
        <f t="shared" si="102"/>
        <v>-409.71863491237036</v>
      </c>
      <c r="J210" s="8">
        <f t="shared" si="103"/>
        <v>-1265.5106250742895</v>
      </c>
      <c r="K210" s="8">
        <f t="shared" si="104"/>
        <v>-1122.4229711789139</v>
      </c>
      <c r="L210" s="21">
        <f t="shared" si="105"/>
        <v>-5944.0354121373593</v>
      </c>
    </row>
    <row r="211" spans="1:12" x14ac:dyDescent="0.2">
      <c r="A211" s="5" t="str">
        <f t="shared" si="95"/>
        <v>2011</v>
      </c>
      <c r="B211" s="15"/>
      <c r="C211" s="8">
        <f t="shared" si="96"/>
        <v>83.110532591217876</v>
      </c>
      <c r="D211" s="8">
        <f t="shared" si="97"/>
        <v>3.3168325771282561</v>
      </c>
      <c r="E211" s="8">
        <f t="shared" si="98"/>
        <v>504.61419603894382</v>
      </c>
      <c r="F211" s="8">
        <f t="shared" si="99"/>
        <v>9.6568999680559369</v>
      </c>
      <c r="G211" s="8">
        <f t="shared" si="100"/>
        <v>174.8573646764591</v>
      </c>
      <c r="H211" s="8">
        <f t="shared" si="101"/>
        <v>479.32469802688297</v>
      </c>
      <c r="I211" s="8">
        <f t="shared" si="102"/>
        <v>177.08815783450825</v>
      </c>
      <c r="J211" s="8">
        <f t="shared" si="103"/>
        <v>501.70811162557504</v>
      </c>
      <c r="K211" s="8">
        <f t="shared" si="104"/>
        <v>470.50392423023817</v>
      </c>
      <c r="L211" s="21">
        <f t="shared" si="105"/>
        <v>2404.1807175690092</v>
      </c>
    </row>
    <row r="212" spans="1:12" x14ac:dyDescent="0.2">
      <c r="A212" s="5" t="str">
        <f t="shared" si="95"/>
        <v>2012</v>
      </c>
      <c r="B212" s="15"/>
      <c r="C212" s="8">
        <f t="shared" si="96"/>
        <v>481.44524692045763</v>
      </c>
      <c r="D212" s="8">
        <f t="shared" si="97"/>
        <v>20.08371065861887</v>
      </c>
      <c r="E212" s="8">
        <f t="shared" si="98"/>
        <v>3066.5222626073801</v>
      </c>
      <c r="F212" s="8">
        <f t="shared" si="99"/>
        <v>72.279125457215059</v>
      </c>
      <c r="G212" s="8">
        <f t="shared" si="100"/>
        <v>1082.9064901658994</v>
      </c>
      <c r="H212" s="8">
        <f t="shared" si="101"/>
        <v>2964.2274984929954</v>
      </c>
      <c r="I212" s="8">
        <f t="shared" si="102"/>
        <v>1138.4561533313215</v>
      </c>
      <c r="J212" s="8">
        <f t="shared" si="103"/>
        <v>3079.3960723965233</v>
      </c>
      <c r="K212" s="8">
        <f t="shared" si="104"/>
        <v>3041.2459265354701</v>
      </c>
      <c r="L212" s="21">
        <f t="shared" si="105"/>
        <v>14946.562486565881</v>
      </c>
    </row>
    <row r="213" spans="1:12" ht="13.5" thickBot="1" x14ac:dyDescent="0.25">
      <c r="A213" s="5" t="str">
        <f t="shared" si="95"/>
        <v>2013</v>
      </c>
      <c r="B213" s="15"/>
      <c r="C213" s="8">
        <f t="shared" si="96"/>
        <v>552.00990471780108</v>
      </c>
      <c r="D213" s="8">
        <f t="shared" si="97"/>
        <v>25.630966576434094</v>
      </c>
      <c r="E213" s="8">
        <f t="shared" si="98"/>
        <v>3816.1007917382312</v>
      </c>
      <c r="F213" s="8">
        <f>I19*($Y21/$Y19-1)</f>
        <v>164.62338921278803</v>
      </c>
      <c r="G213" s="8">
        <f t="shared" si="100"/>
        <v>1362.6877091308297</v>
      </c>
      <c r="H213" s="8">
        <f t="shared" si="101"/>
        <v>3812.2618122227127</v>
      </c>
      <c r="I213" s="8">
        <f t="shared" si="102"/>
        <v>1461.4234709353457</v>
      </c>
      <c r="J213" s="8">
        <f t="shared" si="103"/>
        <v>3897.747339396924</v>
      </c>
      <c r="K213" s="8">
        <f t="shared" si="104"/>
        <v>3988.0031587614963</v>
      </c>
      <c r="L213" s="287">
        <f t="shared" si="105"/>
        <v>19080.488542692565</v>
      </c>
    </row>
    <row r="215" spans="1:12" x14ac:dyDescent="0.2">
      <c r="A215" s="20" t="s">
        <v>32</v>
      </c>
      <c r="B215" s="20"/>
      <c r="C215" s="8">
        <f>AVERAGE(C196:C213)</f>
        <v>637.19684621739623</v>
      </c>
      <c r="D215" s="8">
        <f t="shared" ref="D215:K215" si="106">AVERAGE(D196:D213)</f>
        <v>22.214217009505486</v>
      </c>
      <c r="E215" s="8">
        <f t="shared" si="106"/>
        <v>4021.3062207310586</v>
      </c>
      <c r="F215" s="8">
        <f t="shared" si="106"/>
        <v>102.11113548194639</v>
      </c>
      <c r="G215" s="8">
        <f t="shared" si="106"/>
        <v>930.06485174342868</v>
      </c>
      <c r="H215" s="8">
        <f t="shared" si="106"/>
        <v>3323.640412426063</v>
      </c>
      <c r="I215" s="8">
        <f t="shared" si="106"/>
        <v>946.11350550444672</v>
      </c>
      <c r="J215" s="8">
        <f t="shared" si="106"/>
        <v>3154.8954028000489</v>
      </c>
      <c r="K215" s="8">
        <f t="shared" si="106"/>
        <v>3064.2549074102908</v>
      </c>
      <c r="L215" s="8">
        <f>AVERAGE(L196:L213)</f>
        <v>16201.797499324184</v>
      </c>
    </row>
    <row r="216" spans="1:12" x14ac:dyDescent="0.2">
      <c r="A216" s="20" t="s">
        <v>33</v>
      </c>
      <c r="B216" s="20"/>
      <c r="C216" s="8">
        <f>C213-C196</f>
        <v>552.00990471780108</v>
      </c>
      <c r="D216" s="8">
        <f t="shared" ref="D216:K216" si="107">D213-D196</f>
        <v>25.630966576434094</v>
      </c>
      <c r="E216" s="8">
        <f t="shared" si="107"/>
        <v>3816.1007917382312</v>
      </c>
      <c r="F216" s="8">
        <f t="shared" si="107"/>
        <v>164.62338921278803</v>
      </c>
      <c r="G216" s="8">
        <f t="shared" si="107"/>
        <v>1362.6877091308297</v>
      </c>
      <c r="H216" s="8">
        <f t="shared" si="107"/>
        <v>3812.2618122227127</v>
      </c>
      <c r="I216" s="8">
        <f t="shared" si="107"/>
        <v>1461.4234709353457</v>
      </c>
      <c r="J216" s="8">
        <f t="shared" si="107"/>
        <v>3897.747339396924</v>
      </c>
      <c r="K216" s="8">
        <f t="shared" si="107"/>
        <v>3988.0031587614963</v>
      </c>
      <c r="L216" s="8">
        <f>L213-L196</f>
        <v>19080.488542692565</v>
      </c>
    </row>
    <row r="217" spans="1:12" x14ac:dyDescent="0.2">
      <c r="A217" s="20" t="s">
        <v>34</v>
      </c>
      <c r="B217" s="20"/>
      <c r="C217" s="8">
        <f>STDEV(C196:C213)</f>
        <v>656.45554282940782</v>
      </c>
      <c r="D217" s="8">
        <f t="shared" ref="D217:K217" si="108">STDEV(D196:D213)</f>
        <v>22.72736657817882</v>
      </c>
      <c r="E217" s="8">
        <f t="shared" si="108"/>
        <v>4121.7829573198869</v>
      </c>
      <c r="F217" s="8">
        <f t="shared" si="108"/>
        <v>100.01952555059044</v>
      </c>
      <c r="G217" s="8">
        <f t="shared" si="108"/>
        <v>919.93787896773119</v>
      </c>
      <c r="H217" s="8">
        <f t="shared" si="108"/>
        <v>3320.2577034566798</v>
      </c>
      <c r="I217" s="8">
        <f t="shared" si="108"/>
        <v>927.19056046469871</v>
      </c>
      <c r="J217" s="8">
        <f t="shared" si="108"/>
        <v>3177.1740520685621</v>
      </c>
      <c r="K217" s="8">
        <f t="shared" si="108"/>
        <v>3001.048439358749</v>
      </c>
      <c r="L217" s="8">
        <f>STDEV(L196:L213)</f>
        <v>16162.239050239115</v>
      </c>
    </row>
    <row r="219" spans="1:12" ht="13.5" thickBot="1" x14ac:dyDescent="0.25"/>
    <row r="220" spans="1:12" ht="51" x14ac:dyDescent="0.2">
      <c r="A220" s="11" t="s">
        <v>48</v>
      </c>
      <c r="C220" s="3" t="s">
        <v>22</v>
      </c>
      <c r="D220" s="3" t="s">
        <v>23</v>
      </c>
      <c r="E220" s="3" t="s">
        <v>3</v>
      </c>
      <c r="F220" s="3" t="s">
        <v>24</v>
      </c>
      <c r="G220" s="3" t="s">
        <v>25</v>
      </c>
      <c r="H220" s="3" t="s">
        <v>26</v>
      </c>
      <c r="I220" s="3" t="s">
        <v>27</v>
      </c>
      <c r="J220" s="3" t="s">
        <v>28</v>
      </c>
      <c r="K220" s="14" t="s">
        <v>29</v>
      </c>
      <c r="L220" s="18" t="s">
        <v>47</v>
      </c>
    </row>
    <row r="221" spans="1:12" x14ac:dyDescent="0.2">
      <c r="A221" s="5" t="str">
        <f t="shared" ref="A221:A238" si="109">A196</f>
        <v>1996</v>
      </c>
      <c r="L221" s="19"/>
    </row>
    <row r="222" spans="1:12" x14ac:dyDescent="0.2">
      <c r="A222" s="5" t="str">
        <f t="shared" si="109"/>
        <v>1997</v>
      </c>
      <c r="C222" s="22">
        <f>C4*((B5/B4)-($Y5/$Y4))</f>
        <v>119.97371967581878</v>
      </c>
      <c r="D222" s="22">
        <f>E4*((D5/D4)-($Y5/$Y4))</f>
        <v>-34.752586266220611</v>
      </c>
      <c r="E222" s="22">
        <f>G4*((F5/F4)-($Y5/$Y4))</f>
        <v>-1246.500358983646</v>
      </c>
      <c r="F222" s="22">
        <f>I4*((H5/H4)-($Y5/$Y4))</f>
        <v>19.683342377459915</v>
      </c>
      <c r="G222" s="22">
        <f>K4*((J5/J4)-($Y5/$Y4))</f>
        <v>-6312.1219808722344</v>
      </c>
      <c r="H222" s="22">
        <f>M4*((L5/L4)-($Y5/$Y4))</f>
        <v>4943.1665417656623</v>
      </c>
      <c r="I222" s="22">
        <f>O4*((N5/N4)-($Y5/$Y4))</f>
        <v>1935.9262435873163</v>
      </c>
      <c r="J222" s="22">
        <f>Q4*((P5/P4)-($Y5/$Y4))</f>
        <v>733.74590590959463</v>
      </c>
      <c r="K222" s="22">
        <f>S4*((R5/R4)-($Y5/$Y4))</f>
        <v>2307.6837597837252</v>
      </c>
      <c r="L222" s="21">
        <f>SUM(C222:K222)</f>
        <v>2466.804586977476</v>
      </c>
    </row>
    <row r="223" spans="1:12" x14ac:dyDescent="0.2">
      <c r="A223" s="5" t="str">
        <f t="shared" si="109"/>
        <v>1998</v>
      </c>
      <c r="C223" s="22">
        <f t="shared" ref="C223:C238" si="110">C5*((B6/B5)-($Y6/$Y5))</f>
        <v>1620.7996928657431</v>
      </c>
      <c r="D223" s="22">
        <f t="shared" ref="D223:D238" si="111">E5*((D6/D5)-($Y6/$Y5))</f>
        <v>-163.52908051266238</v>
      </c>
      <c r="E223" s="22">
        <f t="shared" ref="E223:E238" si="112">G5*((F6/F5)-($Y6/$Y5))</f>
        <v>-722.08762897893519</v>
      </c>
      <c r="F223" s="22">
        <f t="shared" ref="F223:F238" si="113">I5*((H6/H5)-($Y6/$Y5))</f>
        <v>-103.57241344908923</v>
      </c>
      <c r="G223" s="22">
        <f t="shared" ref="G223:G237" si="114">K5*((J6/J5)-($Y6/$Y5))</f>
        <v>-4648.1771841861128</v>
      </c>
      <c r="H223" s="22">
        <f t="shared" ref="H223:H237" si="115">M5*((L6/L5)-($Y6/$Y5))</f>
        <v>7988.8389912177281</v>
      </c>
      <c r="I223" s="22">
        <f t="shared" ref="I223:I238" si="116">O5*((N6/N5)-($Y6/$Y5))</f>
        <v>1002.0700229982824</v>
      </c>
      <c r="J223" s="22">
        <f t="shared" ref="J223:J238" si="117">Q5*((P6/P5)-($Y6/$Y5))</f>
        <v>-251.46476419716527</v>
      </c>
      <c r="K223" s="22">
        <f t="shared" ref="K223:K238" si="118">S5*((R6/R5)-($Y6/$Y5))</f>
        <v>3379.0732538763405</v>
      </c>
      <c r="L223" s="21">
        <f t="shared" ref="L223:L238" si="119">SUM(C223:K223)</f>
        <v>8101.9508896341295</v>
      </c>
    </row>
    <row r="224" spans="1:12" x14ac:dyDescent="0.2">
      <c r="A224" s="5" t="str">
        <f t="shared" si="109"/>
        <v>1999</v>
      </c>
      <c r="C224" s="22">
        <f t="shared" si="110"/>
        <v>1750.7000251731313</v>
      </c>
      <c r="D224" s="22">
        <f t="shared" si="111"/>
        <v>-95.420218644862317</v>
      </c>
      <c r="E224" s="22">
        <f t="shared" si="112"/>
        <v>-2109.1508293955785</v>
      </c>
      <c r="F224" s="22">
        <f t="shared" si="113"/>
        <v>-206.94580263194342</v>
      </c>
      <c r="G224" s="22">
        <f t="shared" si="114"/>
        <v>-3387.0662398193344</v>
      </c>
      <c r="H224" s="22">
        <f t="shared" si="115"/>
        <v>7416.4405989895977</v>
      </c>
      <c r="I224" s="22">
        <f t="shared" si="116"/>
        <v>546.49212285056774</v>
      </c>
      <c r="J224" s="22">
        <f t="shared" si="117"/>
        <v>-3217.9798410015619</v>
      </c>
      <c r="K224" s="22">
        <f t="shared" si="118"/>
        <v>2026.9786548776765</v>
      </c>
      <c r="L224" s="21">
        <f t="shared" si="119"/>
        <v>2724.0484703976922</v>
      </c>
    </row>
    <row r="225" spans="1:12" x14ac:dyDescent="0.2">
      <c r="A225" s="5" t="str">
        <f t="shared" si="109"/>
        <v>2000</v>
      </c>
      <c r="C225" s="22">
        <f t="shared" si="110"/>
        <v>398.14466977899417</v>
      </c>
      <c r="D225" s="22">
        <f t="shared" si="111"/>
        <v>-60.548509674850777</v>
      </c>
      <c r="E225" s="22">
        <f t="shared" si="112"/>
        <v>-311.60349314284684</v>
      </c>
      <c r="F225" s="22">
        <f t="shared" si="113"/>
        <v>-68.216657757832493</v>
      </c>
      <c r="G225" s="22">
        <f t="shared" si="114"/>
        <v>-1762.141844373469</v>
      </c>
      <c r="H225" s="22">
        <f t="shared" si="115"/>
        <v>5333.7870381768798</v>
      </c>
      <c r="I225" s="22">
        <f t="shared" si="116"/>
        <v>837.36265379440749</v>
      </c>
      <c r="J225" s="22">
        <f t="shared" si="117"/>
        <v>-3142.8415313271726</v>
      </c>
      <c r="K225" s="22">
        <f t="shared" si="118"/>
        <v>1643.0123210453128</v>
      </c>
      <c r="L225" s="21">
        <f t="shared" si="119"/>
        <v>2866.9546465194226</v>
      </c>
    </row>
    <row r="226" spans="1:12" x14ac:dyDescent="0.2">
      <c r="A226" s="5" t="str">
        <f t="shared" si="109"/>
        <v>2001</v>
      </c>
      <c r="C226" s="22">
        <f t="shared" si="110"/>
        <v>295.08762094700654</v>
      </c>
      <c r="D226" s="22">
        <f t="shared" si="111"/>
        <v>-20.758204288582657</v>
      </c>
      <c r="E226" s="22">
        <f t="shared" si="112"/>
        <v>-28.916735337384502</v>
      </c>
      <c r="F226" s="22">
        <f t="shared" si="113"/>
        <v>-108.98443561544119</v>
      </c>
      <c r="G226" s="22">
        <f t="shared" si="114"/>
        <v>-1227.132744403995</v>
      </c>
      <c r="H226" s="22">
        <f t="shared" si="115"/>
        <v>1865.8968581849272</v>
      </c>
      <c r="I226" s="22">
        <f t="shared" si="116"/>
        <v>423.7927540065055</v>
      </c>
      <c r="J226" s="22">
        <f t="shared" si="117"/>
        <v>-2835.2381491170122</v>
      </c>
      <c r="K226" s="22">
        <f t="shared" si="118"/>
        <v>1930.3038741694406</v>
      </c>
      <c r="L226" s="21">
        <f t="shared" si="119"/>
        <v>294.0508385454641</v>
      </c>
    </row>
    <row r="227" spans="1:12" x14ac:dyDescent="0.2">
      <c r="A227" s="5" t="str">
        <f t="shared" si="109"/>
        <v>2002</v>
      </c>
      <c r="C227" s="22">
        <f t="shared" si="110"/>
        <v>-866.10222148800574</v>
      </c>
      <c r="D227" s="22">
        <f t="shared" si="111"/>
        <v>22.71906804098381</v>
      </c>
      <c r="E227" s="22">
        <f t="shared" si="112"/>
        <v>-341.12304593496674</v>
      </c>
      <c r="F227" s="22">
        <f t="shared" si="113"/>
        <v>-32.354692956353858</v>
      </c>
      <c r="G227" s="22">
        <f t="shared" si="114"/>
        <v>-256.69659939176722</v>
      </c>
      <c r="H227" s="22">
        <f t="shared" si="115"/>
        <v>-689.28069768632724</v>
      </c>
      <c r="I227" s="22">
        <f t="shared" si="116"/>
        <v>264.73836522710803</v>
      </c>
      <c r="J227" s="22">
        <f t="shared" si="117"/>
        <v>-1403.8075160653525</v>
      </c>
      <c r="K227" s="22">
        <f t="shared" si="118"/>
        <v>2542.5682189701693</v>
      </c>
      <c r="L227" s="21">
        <f t="shared" si="119"/>
        <v>-759.33912128451175</v>
      </c>
    </row>
    <row r="228" spans="1:12" x14ac:dyDescent="0.2">
      <c r="A228" s="5" t="str">
        <f t="shared" si="109"/>
        <v>2003</v>
      </c>
      <c r="C228" s="22">
        <f t="shared" si="110"/>
        <v>-1935.7418079297177</v>
      </c>
      <c r="D228" s="22">
        <f t="shared" si="111"/>
        <v>27.506338680188371</v>
      </c>
      <c r="E228" s="22">
        <f t="shared" si="112"/>
        <v>-2712.3461487776408</v>
      </c>
      <c r="F228" s="22">
        <f t="shared" si="113"/>
        <v>61.930177472279368</v>
      </c>
      <c r="G228" s="22">
        <f t="shared" si="114"/>
        <v>936.86950716612614</v>
      </c>
      <c r="H228" s="22">
        <f t="shared" si="115"/>
        <v>-1398.1938604060767</v>
      </c>
      <c r="I228" s="22">
        <f t="shared" si="116"/>
        <v>250.32223974605566</v>
      </c>
      <c r="J228" s="22">
        <f t="shared" si="117"/>
        <v>1368.7758895181025</v>
      </c>
      <c r="K228" s="22">
        <f t="shared" si="118"/>
        <v>2793.0938906890583</v>
      </c>
      <c r="L228" s="21">
        <f t="shared" si="119"/>
        <v>-607.78377384162604</v>
      </c>
    </row>
    <row r="229" spans="1:12" x14ac:dyDescent="0.2">
      <c r="A229" s="5" t="str">
        <f t="shared" si="109"/>
        <v>2004</v>
      </c>
      <c r="C229" s="22">
        <f t="shared" si="110"/>
        <v>-3227.7796904365919</v>
      </c>
      <c r="D229" s="22">
        <f t="shared" si="111"/>
        <v>32.762009189899182</v>
      </c>
      <c r="E229" s="22">
        <f t="shared" si="112"/>
        <v>-4886.258318476519</v>
      </c>
      <c r="F229" s="22">
        <f t="shared" si="113"/>
        <v>-236.60251981211218</v>
      </c>
      <c r="G229" s="22">
        <f t="shared" si="114"/>
        <v>2136.4021853936001</v>
      </c>
      <c r="H229" s="22">
        <f t="shared" si="115"/>
        <v>944.3747415026213</v>
      </c>
      <c r="I229" s="22">
        <f t="shared" si="116"/>
        <v>-861.09137745785586</v>
      </c>
      <c r="J229" s="22">
        <f t="shared" si="117"/>
        <v>5046.0207448314659</v>
      </c>
      <c r="K229" s="22">
        <f t="shared" si="118"/>
        <v>1091.2033300119149</v>
      </c>
      <c r="L229" s="21">
        <f t="shared" si="119"/>
        <v>39.031104746423125</v>
      </c>
    </row>
    <row r="230" spans="1:12" x14ac:dyDescent="0.2">
      <c r="A230" s="5" t="str">
        <f t="shared" si="109"/>
        <v>2005</v>
      </c>
      <c r="C230" s="22">
        <f t="shared" si="110"/>
        <v>-3525.0787611251335</v>
      </c>
      <c r="D230" s="22">
        <f t="shared" si="111"/>
        <v>-80.856464750739036</v>
      </c>
      <c r="E230" s="22">
        <f t="shared" si="112"/>
        <v>-6403.8227462948616</v>
      </c>
      <c r="F230" s="22">
        <f t="shared" si="113"/>
        <v>-37.408645066309198</v>
      </c>
      <c r="G230" s="22">
        <f t="shared" si="114"/>
        <v>3279.9047334377001</v>
      </c>
      <c r="H230" s="22">
        <f t="shared" si="115"/>
        <v>3566.0713584460545</v>
      </c>
      <c r="I230" s="22">
        <f t="shared" si="116"/>
        <v>-548.09074962046418</v>
      </c>
      <c r="J230" s="22">
        <f t="shared" si="117"/>
        <v>8584.2080816353264</v>
      </c>
      <c r="K230" s="22">
        <f t="shared" si="118"/>
        <v>-398.70375018566097</v>
      </c>
      <c r="L230" s="21">
        <f t="shared" si="119"/>
        <v>4436.2230564759138</v>
      </c>
    </row>
    <row r="231" spans="1:12" x14ac:dyDescent="0.2">
      <c r="A231" s="5" t="str">
        <f t="shared" si="109"/>
        <v>2006</v>
      </c>
      <c r="C231" s="22">
        <f t="shared" si="110"/>
        <v>-2795.0653419741925</v>
      </c>
      <c r="D231" s="22">
        <f t="shared" si="111"/>
        <v>98.336148665036731</v>
      </c>
      <c r="E231" s="22">
        <f t="shared" si="112"/>
        <v>-7542.9724508209392</v>
      </c>
      <c r="F231" s="22">
        <f t="shared" si="113"/>
        <v>-32.283177107355513</v>
      </c>
      <c r="G231" s="22">
        <f t="shared" si="114"/>
        <v>2170.8948272553166</v>
      </c>
      <c r="H231" s="22">
        <f t="shared" si="115"/>
        <v>3147.361300814644</v>
      </c>
      <c r="I231" s="22">
        <f t="shared" si="116"/>
        <v>1803.7817378809082</v>
      </c>
      <c r="J231" s="22">
        <f t="shared" si="117"/>
        <v>6231.3219281653701</v>
      </c>
      <c r="K231" s="22">
        <f t="shared" si="118"/>
        <v>-2864.5243579388866</v>
      </c>
      <c r="L231" s="21">
        <f t="shared" si="119"/>
        <v>216.85061493990179</v>
      </c>
    </row>
    <row r="232" spans="1:12" x14ac:dyDescent="0.2">
      <c r="A232" s="5" t="str">
        <f t="shared" si="109"/>
        <v>2007</v>
      </c>
      <c r="C232" s="22">
        <f t="shared" si="110"/>
        <v>-2132.3145995721852</v>
      </c>
      <c r="D232" s="22">
        <f t="shared" si="111"/>
        <v>-51.99882984124627</v>
      </c>
      <c r="E232" s="22">
        <f t="shared" si="112"/>
        <v>-5214.8954672377649</v>
      </c>
      <c r="F232" s="22">
        <f t="shared" si="113"/>
        <v>18.54529222795091</v>
      </c>
      <c r="G232" s="22">
        <f t="shared" si="114"/>
        <v>1571.9516730525788</v>
      </c>
      <c r="H232" s="22">
        <f t="shared" si="115"/>
        <v>2895.2006653562439</v>
      </c>
      <c r="I232" s="22">
        <f t="shared" si="116"/>
        <v>1274.4119253089257</v>
      </c>
      <c r="J232" s="22">
        <f t="shared" si="117"/>
        <v>4780.7606311096833</v>
      </c>
      <c r="K232" s="22">
        <f t="shared" si="118"/>
        <v>351.8143670693666</v>
      </c>
      <c r="L232" s="21">
        <f t="shared" si="119"/>
        <v>3493.4756574735534</v>
      </c>
    </row>
    <row r="233" spans="1:12" x14ac:dyDescent="0.2">
      <c r="A233" s="5" t="str">
        <f t="shared" si="109"/>
        <v>2008</v>
      </c>
      <c r="C233" s="22">
        <f t="shared" si="110"/>
        <v>-2374.3124150148415</v>
      </c>
      <c r="D233" s="22">
        <f t="shared" si="111"/>
        <v>28.104867866532434</v>
      </c>
      <c r="E233" s="22">
        <f t="shared" si="112"/>
        <v>-3509.6648421038694</v>
      </c>
      <c r="F233" s="22">
        <f t="shared" si="113"/>
        <v>54.821437699292588</v>
      </c>
      <c r="G233" s="22">
        <f t="shared" si="114"/>
        <v>552.2569719719861</v>
      </c>
      <c r="H233" s="22">
        <f t="shared" si="115"/>
        <v>1062.3730283282362</v>
      </c>
      <c r="I233" s="22">
        <f t="shared" si="116"/>
        <v>-1394.7560620427257</v>
      </c>
      <c r="J233" s="22">
        <f t="shared" si="117"/>
        <v>1466.4820982824094</v>
      </c>
      <c r="K233" s="22">
        <f t="shared" si="118"/>
        <v>2898.4340122030553</v>
      </c>
      <c r="L233" s="21">
        <f t="shared" si="119"/>
        <v>-1216.2609028099241</v>
      </c>
    </row>
    <row r="234" spans="1:12" x14ac:dyDescent="0.2">
      <c r="A234" s="5" t="str">
        <f t="shared" si="109"/>
        <v>2009</v>
      </c>
      <c r="C234" s="22">
        <f t="shared" si="110"/>
        <v>-2067.8998072385402</v>
      </c>
      <c r="D234" s="22">
        <f t="shared" si="111"/>
        <v>-87.314802283791707</v>
      </c>
      <c r="E234" s="22">
        <f t="shared" si="112"/>
        <v>-2227.9374796793554</v>
      </c>
      <c r="F234" s="22">
        <f t="shared" si="113"/>
        <v>67.70947871568498</v>
      </c>
      <c r="G234" s="22">
        <f t="shared" si="114"/>
        <v>229.13656936428583</v>
      </c>
      <c r="H234" s="22">
        <f t="shared" si="115"/>
        <v>404.78048507388303</v>
      </c>
      <c r="I234" s="22">
        <f t="shared" si="116"/>
        <v>-2670.3451143146913</v>
      </c>
      <c r="J234" s="22">
        <f t="shared" si="117"/>
        <v>825.62357433490877</v>
      </c>
      <c r="K234" s="22">
        <f t="shared" si="118"/>
        <v>6141.3823329876013</v>
      </c>
      <c r="L234" s="21">
        <f t="shared" si="119"/>
        <v>615.13523695998538</v>
      </c>
    </row>
    <row r="235" spans="1:12" x14ac:dyDescent="0.2">
      <c r="A235" s="5" t="str">
        <f t="shared" si="109"/>
        <v>2010</v>
      </c>
      <c r="C235" s="22">
        <f t="shared" si="110"/>
        <v>-2059.6652806316411</v>
      </c>
      <c r="D235" s="22">
        <f t="shared" si="111"/>
        <v>36.583852007997521</v>
      </c>
      <c r="E235" s="22">
        <f t="shared" si="112"/>
        <v>-2557.4295019861847</v>
      </c>
      <c r="F235" s="22">
        <f t="shared" si="113"/>
        <v>125.45267478523014</v>
      </c>
      <c r="G235" s="22">
        <f t="shared" si="114"/>
        <v>-359.06509383603361</v>
      </c>
      <c r="H235" s="22">
        <f t="shared" si="115"/>
        <v>-1536.9000626115603</v>
      </c>
      <c r="I235" s="22">
        <f t="shared" si="116"/>
        <v>-2327.6354898641016</v>
      </c>
      <c r="J235" s="22">
        <f t="shared" si="117"/>
        <v>-1821.2753024861067</v>
      </c>
      <c r="K235" s="22">
        <f t="shared" si="118"/>
        <v>6157.0268858796462</v>
      </c>
      <c r="L235" s="21">
        <f t="shared" si="119"/>
        <v>-4342.907318742753</v>
      </c>
    </row>
    <row r="236" spans="1:12" x14ac:dyDescent="0.2">
      <c r="A236" s="5" t="str">
        <f t="shared" si="109"/>
        <v>2011</v>
      </c>
      <c r="C236" s="22">
        <f t="shared" si="110"/>
        <v>-513.41882007788331</v>
      </c>
      <c r="D236" s="22">
        <f t="shared" si="111"/>
        <v>31.113471157179397</v>
      </c>
      <c r="E236" s="22">
        <f t="shared" si="112"/>
        <v>-4098.9046723705615</v>
      </c>
      <c r="F236" s="22">
        <f t="shared" si="113"/>
        <v>159.61929339494631</v>
      </c>
      <c r="G236" s="22">
        <f t="shared" si="114"/>
        <v>-1387.9398911029948</v>
      </c>
      <c r="H236" s="22">
        <f t="shared" si="115"/>
        <v>-1128.907766604445</v>
      </c>
      <c r="I236" s="22">
        <f t="shared" si="116"/>
        <v>-664.49143354445414</v>
      </c>
      <c r="J236" s="22">
        <f t="shared" si="117"/>
        <v>-567.51658851304819</v>
      </c>
      <c r="K236" s="22">
        <f t="shared" si="118"/>
        <v>4220.4568380313576</v>
      </c>
      <c r="L236" s="21">
        <f t="shared" si="119"/>
        <v>-3949.9895696299045</v>
      </c>
    </row>
    <row r="237" spans="1:12" x14ac:dyDescent="0.2">
      <c r="A237" s="5" t="str">
        <f t="shared" si="109"/>
        <v>2012</v>
      </c>
      <c r="C237" s="22">
        <f t="shared" si="110"/>
        <v>4.098230854466836</v>
      </c>
      <c r="D237" s="22">
        <f t="shared" si="111"/>
        <v>30.076589777963306</v>
      </c>
      <c r="E237" s="22">
        <f t="shared" si="112"/>
        <v>-4450.025326208156</v>
      </c>
      <c r="F237" s="22">
        <f t="shared" si="113"/>
        <v>146.04126937919833</v>
      </c>
      <c r="G237" s="22">
        <f t="shared" si="114"/>
        <v>-1314.2504840206007</v>
      </c>
      <c r="H237" s="22">
        <f t="shared" si="115"/>
        <v>-476.14617838820772</v>
      </c>
      <c r="I237" s="22">
        <f t="shared" si="116"/>
        <v>469.34152000019321</v>
      </c>
      <c r="J237" s="22">
        <f t="shared" si="117"/>
        <v>-124.97983393982823</v>
      </c>
      <c r="K237" s="22">
        <f t="shared" si="118"/>
        <v>2681.9115017283207</v>
      </c>
      <c r="L237" s="21">
        <f t="shared" si="119"/>
        <v>-3033.9327108166513</v>
      </c>
    </row>
    <row r="238" spans="1:12" ht="13.5" thickBot="1" x14ac:dyDescent="0.25">
      <c r="A238" s="5" t="str">
        <f t="shared" si="109"/>
        <v>2013</v>
      </c>
      <c r="C238" s="22">
        <f t="shared" si="110"/>
        <v>167.52081816472332</v>
      </c>
      <c r="D238" s="22">
        <f t="shared" si="111"/>
        <v>-79.331517602730415</v>
      </c>
      <c r="E238" s="22">
        <f t="shared" si="112"/>
        <v>-2358.411846720363</v>
      </c>
      <c r="F238" s="22">
        <f t="shared" si="113"/>
        <v>203.20722544204847</v>
      </c>
      <c r="G238" s="22">
        <f>K19*((J21/J19)-($Y21/$Y19))</f>
        <v>-1480.2538513433956</v>
      </c>
      <c r="H238" s="22">
        <f>M19*((L21/L19)-($Y21/$Y19))</f>
        <v>174.55793877839699</v>
      </c>
      <c r="I238" s="22">
        <f t="shared" si="116"/>
        <v>911.11164302953705</v>
      </c>
      <c r="J238" s="22">
        <f t="shared" si="117"/>
        <v>728.6292435625237</v>
      </c>
      <c r="K238" s="22">
        <f t="shared" si="118"/>
        <v>2148.9805424445694</v>
      </c>
      <c r="L238" s="287">
        <f t="shared" si="119"/>
        <v>416.01019575530972</v>
      </c>
    </row>
    <row r="239" spans="1:12" x14ac:dyDescent="0.2">
      <c r="C239" s="22"/>
      <c r="D239" s="22"/>
      <c r="E239" s="22"/>
      <c r="F239" s="22"/>
      <c r="G239" s="22"/>
      <c r="H239" s="22"/>
      <c r="I239" s="22"/>
      <c r="J239" s="22"/>
      <c r="K239" s="22"/>
      <c r="L239" s="22"/>
    </row>
    <row r="240" spans="1:12" x14ac:dyDescent="0.2">
      <c r="A240" s="20" t="s">
        <v>32</v>
      </c>
      <c r="C240" s="8">
        <f>AVERAGE(C221:C238)</f>
        <v>-1008.2972922369909</v>
      </c>
      <c r="D240" s="8">
        <f t="shared" ref="D240:L240" si="120">AVERAGE(D221:D238)</f>
        <v>-21.606345204700318</v>
      </c>
      <c r="E240" s="8">
        <f t="shared" si="120"/>
        <v>-2983.6500524970338</v>
      </c>
      <c r="F240" s="8">
        <f t="shared" si="120"/>
        <v>1.80246159397964</v>
      </c>
      <c r="G240" s="8">
        <f t="shared" si="120"/>
        <v>-662.20173210049063</v>
      </c>
      <c r="H240" s="8">
        <f t="shared" si="120"/>
        <v>2030.2012341728384</v>
      </c>
      <c r="I240" s="8">
        <f t="shared" si="120"/>
        <v>73.70241185797147</v>
      </c>
      <c r="J240" s="8">
        <f t="shared" si="120"/>
        <v>964.73321004130241</v>
      </c>
      <c r="K240" s="8">
        <f t="shared" si="120"/>
        <v>2297.0997456260588</v>
      </c>
      <c r="L240" s="8">
        <f t="shared" si="120"/>
        <v>691.78364125293524</v>
      </c>
    </row>
    <row r="241" spans="1:12" x14ac:dyDescent="0.2">
      <c r="A241" s="20" t="s">
        <v>33</v>
      </c>
      <c r="C241" s="8">
        <f>C238-C221</f>
        <v>167.52081816472332</v>
      </c>
      <c r="D241" s="8">
        <f t="shared" ref="D241:L241" si="121">D238-D221</f>
        <v>-79.331517602730415</v>
      </c>
      <c r="E241" s="8">
        <f t="shared" si="121"/>
        <v>-2358.411846720363</v>
      </c>
      <c r="F241" s="8">
        <f t="shared" si="121"/>
        <v>203.20722544204847</v>
      </c>
      <c r="G241" s="8">
        <f t="shared" si="121"/>
        <v>-1480.2538513433956</v>
      </c>
      <c r="H241" s="8">
        <f t="shared" si="121"/>
        <v>174.55793877839699</v>
      </c>
      <c r="I241" s="8">
        <f t="shared" si="121"/>
        <v>911.11164302953705</v>
      </c>
      <c r="J241" s="8">
        <f t="shared" si="121"/>
        <v>728.6292435625237</v>
      </c>
      <c r="K241" s="8">
        <f t="shared" si="121"/>
        <v>2148.9805424445694</v>
      </c>
      <c r="L241" s="8">
        <f t="shared" si="121"/>
        <v>416.01019575530972</v>
      </c>
    </row>
    <row r="242" spans="1:12" x14ac:dyDescent="0.2">
      <c r="A242" s="20" t="s">
        <v>34</v>
      </c>
      <c r="C242" s="8">
        <f>STDEV(C221:C238)</f>
        <v>1635.8722778413726</v>
      </c>
      <c r="D242" s="8">
        <f t="shared" ref="D242:L242" si="122">STDEV(D221:D238)</f>
        <v>67.264119737178731</v>
      </c>
      <c r="E242" s="8">
        <f t="shared" si="122"/>
        <v>2203.9984199091891</v>
      </c>
      <c r="F242" s="8">
        <f t="shared" si="122"/>
        <v>123.8682468422174</v>
      </c>
      <c r="G242" s="8">
        <f t="shared" si="122"/>
        <v>2498.2192098304581</v>
      </c>
      <c r="H242" s="8">
        <f t="shared" si="122"/>
        <v>3006.6041570396724</v>
      </c>
      <c r="I242" s="8">
        <f t="shared" si="122"/>
        <v>1319.975215894978</v>
      </c>
      <c r="J242" s="8">
        <f t="shared" si="122"/>
        <v>3398.0605915318502</v>
      </c>
      <c r="K242" s="8">
        <f t="shared" si="122"/>
        <v>2167.4998674393337</v>
      </c>
      <c r="L242" s="8">
        <f t="shared" si="122"/>
        <v>3141.409090679309</v>
      </c>
    </row>
    <row r="244" spans="1:12" ht="13.5" thickBot="1" x14ac:dyDescent="0.25"/>
    <row r="245" spans="1:12" ht="51" x14ac:dyDescent="0.2">
      <c r="A245" s="11" t="s">
        <v>49</v>
      </c>
      <c r="C245" s="3" t="s">
        <v>22</v>
      </c>
      <c r="D245" s="3" t="s">
        <v>23</v>
      </c>
      <c r="E245" s="3" t="s">
        <v>3</v>
      </c>
      <c r="F245" s="3" t="s">
        <v>24</v>
      </c>
      <c r="G245" s="3" t="s">
        <v>25</v>
      </c>
      <c r="H245" s="3" t="s">
        <v>26</v>
      </c>
      <c r="I245" s="3" t="s">
        <v>27</v>
      </c>
      <c r="J245" s="3" t="s">
        <v>28</v>
      </c>
      <c r="K245" s="14" t="s">
        <v>29</v>
      </c>
      <c r="L245" s="18" t="s">
        <v>47</v>
      </c>
    </row>
    <row r="246" spans="1:12" x14ac:dyDescent="0.2">
      <c r="A246" s="5" t="str">
        <f>A221</f>
        <v>1996</v>
      </c>
      <c r="L246" s="19"/>
    </row>
    <row r="247" spans="1:12" x14ac:dyDescent="0.2">
      <c r="A247" s="5" t="str">
        <f t="shared" ref="A247:A263" si="123">A222</f>
        <v>1997</v>
      </c>
      <c r="C247" s="22">
        <f>C4*((C5/C4)-(B5/B4))</f>
        <v>3380.7366121266573</v>
      </c>
      <c r="D247" s="22">
        <f>E4*((E5/E4)-(D5/D4))</f>
        <v>-199.97370105389646</v>
      </c>
      <c r="E247" s="22">
        <f>G4*((G5/G4)-(F5/F4))</f>
        <v>3974.3387329444799</v>
      </c>
      <c r="F247" s="22">
        <f>I4*((I5/I4)-(H5/H4))</f>
        <v>-646.6432535140583</v>
      </c>
      <c r="G247" s="22">
        <f>K4*((K5/K4)-(J5/J4))</f>
        <v>-546.85064829783539</v>
      </c>
      <c r="H247" s="22">
        <f>M4*((M5/M4)-(L5/L4))</f>
        <v>1733.3035089996588</v>
      </c>
      <c r="I247" s="22">
        <f>O4*((O5/O4)-(N5/N4))</f>
        <v>-1851.5502934630924</v>
      </c>
      <c r="J247" s="22">
        <f>Q4*((Q5/Q4)-(P5/P4))</f>
        <v>3622.3353631568707</v>
      </c>
      <c r="K247" s="22">
        <f>S4*((S5/S4)-(R5/R4))</f>
        <v>-10937.792412932462</v>
      </c>
      <c r="L247" s="29">
        <f>SUM(C247:K247)</f>
        <v>-1472.0960920336784</v>
      </c>
    </row>
    <row r="248" spans="1:12" x14ac:dyDescent="0.2">
      <c r="A248" s="5" t="str">
        <f t="shared" si="123"/>
        <v>1998</v>
      </c>
      <c r="C248" s="22">
        <f t="shared" ref="C248:C263" si="124">C5*((C6/C5)-(B6/B5))</f>
        <v>5836.5601702382273</v>
      </c>
      <c r="D248" s="22">
        <f t="shared" ref="D248:D263" si="125">E5*((E6/E5)-(D6/D5))</f>
        <v>84.063561473832848</v>
      </c>
      <c r="E248" s="22">
        <f t="shared" ref="E248:E263" si="126">G5*((G6/G5)-(F6/F5))</f>
        <v>6142.2222097045742</v>
      </c>
      <c r="F248" s="22">
        <f t="shared" ref="F248:F263" si="127">I5*((I6/I5)-(H6/H5))</f>
        <v>-305.79389473330241</v>
      </c>
      <c r="G248" s="22">
        <f t="shared" ref="G248:G263" si="128">K5*((K6/K5)-(J6/J5))</f>
        <v>-1332.8652091472864</v>
      </c>
      <c r="H248" s="22">
        <f t="shared" ref="H248:H263" si="129">M5*((M6/M5)-(L6/L5))</f>
        <v>-4364.2105996022283</v>
      </c>
      <c r="I248" s="22">
        <f t="shared" ref="I248:I263" si="130">O5*((O6/O5)-(N6/N5))</f>
        <v>-339.81705813257014</v>
      </c>
      <c r="J248" s="22">
        <f t="shared" ref="J248:J263" si="131">Q5*((Q6/Q5)-(P6/P5))</f>
        <v>-1399.4685574834157</v>
      </c>
      <c r="K248" s="22">
        <f t="shared" ref="K248:K263" si="132">S5*((S6/S5)-(R6/R5))</f>
        <v>-5507.4758833732158</v>
      </c>
      <c r="L248" s="29">
        <f t="shared" ref="L248:L263" si="133">SUM(C248:K248)</f>
        <v>-1186.7852610553837</v>
      </c>
    </row>
    <row r="249" spans="1:12" x14ac:dyDescent="0.2">
      <c r="A249" s="5" t="str">
        <f t="shared" si="123"/>
        <v>1999</v>
      </c>
      <c r="C249" s="22">
        <f t="shared" si="124"/>
        <v>3341.4525719151829</v>
      </c>
      <c r="D249" s="22">
        <f t="shared" si="125"/>
        <v>70.716150140625004</v>
      </c>
      <c r="E249" s="22">
        <f t="shared" si="126"/>
        <v>8497.799477436829</v>
      </c>
      <c r="F249" s="22">
        <f t="shared" si="127"/>
        <v>34.889566084075021</v>
      </c>
      <c r="G249" s="22">
        <f t="shared" si="128"/>
        <v>-352.12865853316322</v>
      </c>
      <c r="H249" s="22">
        <f t="shared" si="129"/>
        <v>-5423.0046244484447</v>
      </c>
      <c r="I249" s="22">
        <f t="shared" si="130"/>
        <v>-498.82115800762455</v>
      </c>
      <c r="J249" s="22">
        <f t="shared" si="131"/>
        <v>500.67184091450343</v>
      </c>
      <c r="K249" s="22">
        <f t="shared" si="132"/>
        <v>714.57486381625347</v>
      </c>
      <c r="L249" s="29">
        <f t="shared" si="133"/>
        <v>6886.1500293182344</v>
      </c>
    </row>
    <row r="250" spans="1:12" x14ac:dyDescent="0.2">
      <c r="A250" s="5" t="str">
        <f t="shared" si="123"/>
        <v>2000</v>
      </c>
      <c r="C250" s="22">
        <f t="shared" si="124"/>
        <v>58.616370484436139</v>
      </c>
      <c r="D250" s="22">
        <f t="shared" si="125"/>
        <v>65.075658353519117</v>
      </c>
      <c r="E250" s="22">
        <f t="shared" si="126"/>
        <v>7572.8466535641883</v>
      </c>
      <c r="F250" s="22">
        <f t="shared" si="127"/>
        <v>384.47491742218199</v>
      </c>
      <c r="G250" s="22">
        <f t="shared" si="128"/>
        <v>997.67030294202073</v>
      </c>
      <c r="H250" s="22">
        <f t="shared" si="129"/>
        <v>-2243.6494830020902</v>
      </c>
      <c r="I250" s="22">
        <f t="shared" si="130"/>
        <v>-2112.7936983904606</v>
      </c>
      <c r="J250" s="22">
        <f t="shared" si="131"/>
        <v>455.81445700877458</v>
      </c>
      <c r="K250" s="22">
        <f t="shared" si="132"/>
        <v>-2147.9123900513919</v>
      </c>
      <c r="L250" s="29">
        <f t="shared" si="133"/>
        <v>3030.1427883311776</v>
      </c>
    </row>
    <row r="251" spans="1:12" x14ac:dyDescent="0.2">
      <c r="A251" s="5" t="str">
        <f t="shared" si="123"/>
        <v>2001</v>
      </c>
      <c r="C251" s="22">
        <f t="shared" si="124"/>
        <v>24.635388098777067</v>
      </c>
      <c r="D251" s="22">
        <f t="shared" si="125"/>
        <v>-22.468786561684055</v>
      </c>
      <c r="E251" s="22">
        <f t="shared" si="126"/>
        <v>2832.5279329165242</v>
      </c>
      <c r="F251" s="22">
        <f t="shared" si="127"/>
        <v>451.9189985259278</v>
      </c>
      <c r="G251" s="22">
        <f t="shared" si="128"/>
        <v>300.19388430818407</v>
      </c>
      <c r="H251" s="22">
        <f t="shared" si="129"/>
        <v>-224.84501429034961</v>
      </c>
      <c r="I251" s="22">
        <f t="shared" si="130"/>
        <v>-1551.3712756039274</v>
      </c>
      <c r="J251" s="22">
        <f t="shared" si="131"/>
        <v>-5024.357707997402</v>
      </c>
      <c r="K251" s="22">
        <f t="shared" si="132"/>
        <v>-908.21652289540339</v>
      </c>
      <c r="L251" s="29">
        <f t="shared" si="133"/>
        <v>-4121.983103499354</v>
      </c>
    </row>
    <row r="252" spans="1:12" x14ac:dyDescent="0.2">
      <c r="A252" s="5" t="str">
        <f t="shared" si="123"/>
        <v>2002</v>
      </c>
      <c r="C252" s="22">
        <f t="shared" si="124"/>
        <v>815.74304742421373</v>
      </c>
      <c r="D252" s="22">
        <f t="shared" si="125"/>
        <v>29.350951470529608</v>
      </c>
      <c r="E252" s="22">
        <f t="shared" si="126"/>
        <v>-6956.9163181119138</v>
      </c>
      <c r="F252" s="22">
        <f t="shared" si="127"/>
        <v>135.90773408260029</v>
      </c>
      <c r="G252" s="22">
        <f t="shared" si="128"/>
        <v>-1041.9828388928515</v>
      </c>
      <c r="H252" s="22">
        <f t="shared" si="129"/>
        <v>1752.6023152552073</v>
      </c>
      <c r="I252" s="22">
        <f t="shared" si="130"/>
        <v>-1232.0712783125796</v>
      </c>
      <c r="J252" s="22">
        <f t="shared" si="131"/>
        <v>-6187.4013097821116</v>
      </c>
      <c r="K252" s="22">
        <f t="shared" si="132"/>
        <v>-1962.899341706481</v>
      </c>
      <c r="L252" s="29">
        <f t="shared" si="133"/>
        <v>-14647.667038573387</v>
      </c>
    </row>
    <row r="253" spans="1:12" x14ac:dyDescent="0.2">
      <c r="A253" s="5" t="str">
        <f t="shared" si="123"/>
        <v>2003</v>
      </c>
      <c r="C253" s="22">
        <f t="shared" si="124"/>
        <v>209.7182889255615</v>
      </c>
      <c r="D253" s="22">
        <f t="shared" si="125"/>
        <v>148.49797589734234</v>
      </c>
      <c r="E253" s="22">
        <f t="shared" si="126"/>
        <v>-12036.818722480199</v>
      </c>
      <c r="F253" s="22">
        <f t="shared" si="127"/>
        <v>-336.81567521277384</v>
      </c>
      <c r="G253" s="22">
        <f t="shared" si="128"/>
        <v>-2394.0800495517715</v>
      </c>
      <c r="H253" s="22">
        <f t="shared" si="129"/>
        <v>2434.2334475057964</v>
      </c>
      <c r="I253" s="22">
        <f t="shared" si="130"/>
        <v>525.50998332719644</v>
      </c>
      <c r="J253" s="22">
        <f t="shared" si="131"/>
        <v>-3034.6084523411496</v>
      </c>
      <c r="K253" s="22">
        <f t="shared" si="132"/>
        <v>-1188.1719927930581</v>
      </c>
      <c r="L253" s="29">
        <f t="shared" si="133"/>
        <v>-15672.535196723056</v>
      </c>
    </row>
    <row r="254" spans="1:12" x14ac:dyDescent="0.2">
      <c r="A254" s="5" t="str">
        <f t="shared" si="123"/>
        <v>2004</v>
      </c>
      <c r="C254" s="22">
        <f t="shared" si="124"/>
        <v>-1354.6171559406457</v>
      </c>
      <c r="D254" s="22">
        <f t="shared" si="125"/>
        <v>366.45100419987023</v>
      </c>
      <c r="E254" s="22">
        <f t="shared" si="126"/>
        <v>-9148.2012402765158</v>
      </c>
      <c r="F254" s="22">
        <f t="shared" si="127"/>
        <v>-449.28303260386889</v>
      </c>
      <c r="G254" s="22">
        <f t="shared" si="128"/>
        <v>-2538.3702234106418</v>
      </c>
      <c r="H254" s="22">
        <f t="shared" si="129"/>
        <v>-4463.2543526408754</v>
      </c>
      <c r="I254" s="22">
        <f t="shared" si="130"/>
        <v>3229.4748778142457</v>
      </c>
      <c r="J254" s="22">
        <f t="shared" si="131"/>
        <v>-1586.1731456203245</v>
      </c>
      <c r="K254" s="22">
        <f t="shared" si="132"/>
        <v>-2021.9629328081085</v>
      </c>
      <c r="L254" s="29">
        <f t="shared" si="133"/>
        <v>-17965.936201286866</v>
      </c>
    </row>
    <row r="255" spans="1:12" x14ac:dyDescent="0.2">
      <c r="A255" s="5" t="str">
        <f t="shared" si="123"/>
        <v>2005</v>
      </c>
      <c r="C255" s="22">
        <f t="shared" si="124"/>
        <v>-1050.3084340952009</v>
      </c>
      <c r="D255" s="22">
        <f t="shared" si="125"/>
        <v>-6.95059028776822</v>
      </c>
      <c r="E255" s="22">
        <f t="shared" si="126"/>
        <v>-4357.065076596602</v>
      </c>
      <c r="F255" s="22">
        <f t="shared" si="127"/>
        <v>-383.55791838061521</v>
      </c>
      <c r="G255" s="22">
        <f t="shared" si="128"/>
        <v>-2345.8449714168969</v>
      </c>
      <c r="H255" s="22">
        <f t="shared" si="129"/>
        <v>-5644.0322347907913</v>
      </c>
      <c r="I255" s="22">
        <f t="shared" si="130"/>
        <v>3148.720811504777</v>
      </c>
      <c r="J255" s="22">
        <f t="shared" si="131"/>
        <v>-929.14580088758578</v>
      </c>
      <c r="K255" s="22">
        <f t="shared" si="132"/>
        <v>-3254.1668100378774</v>
      </c>
      <c r="L255" s="29">
        <f t="shared" si="133"/>
        <v>-14822.351024988558</v>
      </c>
    </row>
    <row r="256" spans="1:12" x14ac:dyDescent="0.2">
      <c r="A256" s="5" t="str">
        <f t="shared" si="123"/>
        <v>2006</v>
      </c>
      <c r="C256" s="22">
        <f t="shared" si="124"/>
        <v>714.49816548326623</v>
      </c>
      <c r="D256" s="22">
        <f t="shared" si="125"/>
        <v>-155.26588246490368</v>
      </c>
      <c r="E256" s="22">
        <f t="shared" si="126"/>
        <v>-4251.2887649923041</v>
      </c>
      <c r="F256" s="22">
        <f t="shared" si="127"/>
        <v>-341.25453921891352</v>
      </c>
      <c r="G256" s="22">
        <f t="shared" si="128"/>
        <v>-1591.8573751818567</v>
      </c>
      <c r="H256" s="22">
        <f t="shared" si="129"/>
        <v>3248.5352912110443</v>
      </c>
      <c r="I256" s="22">
        <f t="shared" si="130"/>
        <v>-1621.4898142604279</v>
      </c>
      <c r="J256" s="22">
        <f t="shared" si="131"/>
        <v>537.28079590339496</v>
      </c>
      <c r="K256" s="22">
        <f t="shared" si="132"/>
        <v>-1503.2059707564861</v>
      </c>
      <c r="L256" s="29">
        <f t="shared" si="133"/>
        <v>-4964.0480942771865</v>
      </c>
    </row>
    <row r="257" spans="1:12" x14ac:dyDescent="0.2">
      <c r="A257" s="5" t="str">
        <f t="shared" si="123"/>
        <v>2007</v>
      </c>
      <c r="C257" s="22">
        <f t="shared" si="124"/>
        <v>2947.1818552564014</v>
      </c>
      <c r="D257" s="22">
        <f t="shared" si="125"/>
        <v>-71.51695207223375</v>
      </c>
      <c r="E257" s="22">
        <f t="shared" si="126"/>
        <v>-8145.4487284323423</v>
      </c>
      <c r="F257" s="22">
        <f t="shared" si="127"/>
        <v>-531.00294878160548</v>
      </c>
      <c r="G257" s="22">
        <f t="shared" si="128"/>
        <v>1668.784117998692</v>
      </c>
      <c r="H257" s="22">
        <f t="shared" si="129"/>
        <v>1767.189835392787</v>
      </c>
      <c r="I257" s="22">
        <f t="shared" si="130"/>
        <v>-604.03212967272066</v>
      </c>
      <c r="J257" s="22">
        <f t="shared" si="131"/>
        <v>2212.5645056759026</v>
      </c>
      <c r="K257" s="22">
        <f t="shared" si="132"/>
        <v>-2746.2301606616602</v>
      </c>
      <c r="L257" s="29">
        <f t="shared" si="133"/>
        <v>-3502.510605296779</v>
      </c>
    </row>
    <row r="258" spans="1:12" x14ac:dyDescent="0.2">
      <c r="A258" s="5" t="str">
        <f t="shared" si="123"/>
        <v>2008</v>
      </c>
      <c r="C258" s="22">
        <f t="shared" si="124"/>
        <v>3214.6819272542389</v>
      </c>
      <c r="D258" s="22">
        <f t="shared" si="125"/>
        <v>-47.469821467939497</v>
      </c>
      <c r="E258" s="22">
        <f t="shared" si="126"/>
        <v>-2113.2126947353122</v>
      </c>
      <c r="F258" s="22">
        <f t="shared" si="127"/>
        <v>-745.48611618299879</v>
      </c>
      <c r="G258" s="22">
        <f t="shared" si="128"/>
        <v>6261.8680605277004</v>
      </c>
      <c r="H258" s="22">
        <f t="shared" si="129"/>
        <v>-6222.0960057020375</v>
      </c>
      <c r="I258" s="22">
        <f t="shared" si="130"/>
        <v>4252.197940437748</v>
      </c>
      <c r="J258" s="22">
        <f t="shared" si="131"/>
        <v>3353.3215638206966</v>
      </c>
      <c r="K258" s="22">
        <f t="shared" si="132"/>
        <v>-1745.8273405773759</v>
      </c>
      <c r="L258" s="29">
        <f t="shared" si="133"/>
        <v>6207.9775133747198</v>
      </c>
    </row>
    <row r="259" spans="1:12" x14ac:dyDescent="0.2">
      <c r="A259" s="5" t="str">
        <f t="shared" si="123"/>
        <v>2009</v>
      </c>
      <c r="C259" s="22">
        <f t="shared" si="124"/>
        <v>961.14677835199052</v>
      </c>
      <c r="D259" s="22">
        <f t="shared" si="125"/>
        <v>-76.251013983424713</v>
      </c>
      <c r="E259" s="22">
        <f t="shared" si="126"/>
        <v>1742.2845513566388</v>
      </c>
      <c r="F259" s="22">
        <f t="shared" si="127"/>
        <v>-503.19006250630537</v>
      </c>
      <c r="G259" s="22">
        <f t="shared" si="128"/>
        <v>5758.3772013667331</v>
      </c>
      <c r="H259" s="22">
        <f t="shared" si="129"/>
        <v>-9562.4809234342338</v>
      </c>
      <c r="I259" s="22">
        <f t="shared" si="130"/>
        <v>7888.6560570136162</v>
      </c>
      <c r="J259" s="22">
        <f t="shared" si="131"/>
        <v>229.20264805458552</v>
      </c>
      <c r="K259" s="22">
        <f t="shared" si="132"/>
        <v>-2329.9163006225112</v>
      </c>
      <c r="L259" s="29">
        <f t="shared" si="133"/>
        <v>4107.8289355970883</v>
      </c>
    </row>
    <row r="260" spans="1:12" x14ac:dyDescent="0.2">
      <c r="A260" s="5" t="str">
        <f t="shared" si="123"/>
        <v>2010</v>
      </c>
      <c r="C260" s="22">
        <f t="shared" si="124"/>
        <v>-370.71246772276083</v>
      </c>
      <c r="D260" s="22">
        <f t="shared" si="125"/>
        <v>51.095255804862234</v>
      </c>
      <c r="E260" s="22">
        <f t="shared" si="126"/>
        <v>1955.2755601443889</v>
      </c>
      <c r="F260" s="22">
        <f t="shared" si="127"/>
        <v>238.20709116592801</v>
      </c>
      <c r="G260" s="22">
        <f t="shared" si="128"/>
        <v>3171.1385728714349</v>
      </c>
      <c r="H260" s="22">
        <f t="shared" si="129"/>
        <v>-5453.4178101633652</v>
      </c>
      <c r="I260" s="22">
        <f t="shared" si="130"/>
        <v>6652.7201735701728</v>
      </c>
      <c r="J260" s="22">
        <f t="shared" si="131"/>
        <v>-2046.2426222974884</v>
      </c>
      <c r="K260" s="22">
        <f t="shared" si="132"/>
        <v>124.88930052167063</v>
      </c>
      <c r="L260" s="29">
        <f t="shared" si="133"/>
        <v>4322.9530538948429</v>
      </c>
    </row>
    <row r="261" spans="1:12" x14ac:dyDescent="0.2">
      <c r="A261" s="5" t="str">
        <f t="shared" si="123"/>
        <v>2011</v>
      </c>
      <c r="C261" s="22">
        <f t="shared" si="124"/>
        <v>-1785.3192457855293</v>
      </c>
      <c r="D261" s="22">
        <f t="shared" si="125"/>
        <v>-69.714837274419281</v>
      </c>
      <c r="E261" s="22">
        <f t="shared" si="126"/>
        <v>-1099.4360055142849</v>
      </c>
      <c r="F261" s="22">
        <f t="shared" si="127"/>
        <v>571.3624454223883</v>
      </c>
      <c r="G261" s="22">
        <f t="shared" si="128"/>
        <v>826.99835822073919</v>
      </c>
      <c r="H261" s="22">
        <f t="shared" si="129"/>
        <v>-669.67187655157068</v>
      </c>
      <c r="I261" s="22">
        <f t="shared" si="130"/>
        <v>2645.8598942567414</v>
      </c>
      <c r="J261" s="22">
        <f t="shared" si="131"/>
        <v>-2735.6201807968014</v>
      </c>
      <c r="K261" s="22">
        <f t="shared" si="132"/>
        <v>2051.2945579028219</v>
      </c>
      <c r="L261" s="29">
        <f t="shared" si="133"/>
        <v>-264.24689011991495</v>
      </c>
    </row>
    <row r="262" spans="1:12" x14ac:dyDescent="0.2">
      <c r="A262" s="5" t="str">
        <f t="shared" si="123"/>
        <v>2012</v>
      </c>
      <c r="C262" s="22">
        <f t="shared" si="124"/>
        <v>-3069.9836890054576</v>
      </c>
      <c r="D262" s="22">
        <f t="shared" si="125"/>
        <v>-31.442565412709477</v>
      </c>
      <c r="E262" s="22">
        <f t="shared" si="126"/>
        <v>-492.67409514377329</v>
      </c>
      <c r="F262" s="22">
        <f t="shared" si="127"/>
        <v>-141.19919733584356</v>
      </c>
      <c r="G262" s="22">
        <f t="shared" si="128"/>
        <v>301.46267552750828</v>
      </c>
      <c r="H262" s="22">
        <f t="shared" si="129"/>
        <v>1698.1827370190133</v>
      </c>
      <c r="I262" s="22">
        <f t="shared" si="130"/>
        <v>-132.81717362132198</v>
      </c>
      <c r="J262" s="22">
        <f t="shared" si="131"/>
        <v>-1649.2293281444333</v>
      </c>
      <c r="K262" s="22">
        <f t="shared" si="132"/>
        <v>2298.7436969040018</v>
      </c>
      <c r="L262" s="29">
        <f t="shared" si="133"/>
        <v>-1218.9569392130161</v>
      </c>
    </row>
    <row r="263" spans="1:12" ht="13.5" thickBot="1" x14ac:dyDescent="0.25">
      <c r="A263" s="5" t="str">
        <f t="shared" si="123"/>
        <v>2013</v>
      </c>
      <c r="C263" s="22">
        <f t="shared" si="124"/>
        <v>-2223.8314879617183</v>
      </c>
      <c r="D263" s="22">
        <f t="shared" si="125"/>
        <v>60.830910051990578</v>
      </c>
      <c r="E263" s="22">
        <f t="shared" si="126"/>
        <v>-797.93411822810367</v>
      </c>
      <c r="F263" s="22">
        <f t="shared" si="127"/>
        <v>-285.50277523902861</v>
      </c>
      <c r="G263" s="22">
        <f t="shared" si="128"/>
        <v>1447.0737441811209</v>
      </c>
      <c r="H263" s="22">
        <f t="shared" si="129"/>
        <v>1710.1089745723223</v>
      </c>
      <c r="I263" s="22">
        <f t="shared" si="130"/>
        <v>-1150.2714895916688</v>
      </c>
      <c r="J263" s="22">
        <f t="shared" si="131"/>
        <v>-1024.7648067176008</v>
      </c>
      <c r="K263" s="22">
        <f t="shared" si="132"/>
        <v>-490.76401368150835</v>
      </c>
      <c r="L263" s="290">
        <f t="shared" si="133"/>
        <v>-2755.0550626141953</v>
      </c>
    </row>
    <row r="264" spans="1:12" x14ac:dyDescent="0.2">
      <c r="C264" s="22"/>
      <c r="D264" s="22"/>
      <c r="E264" s="22"/>
      <c r="F264" s="22"/>
      <c r="G264" s="22"/>
      <c r="H264" s="22"/>
      <c r="I264" s="22"/>
      <c r="J264" s="22"/>
      <c r="K264" s="22"/>
    </row>
    <row r="265" spans="1:12" x14ac:dyDescent="0.2">
      <c r="A265" s="20" t="s">
        <v>32</v>
      </c>
      <c r="C265" s="8">
        <f>AVERAGE(C246:C263)</f>
        <v>685.30580559103782</v>
      </c>
      <c r="D265" s="8">
        <f t="shared" ref="D265:L265" si="134">AVERAGE(D246:D263)</f>
        <v>11.472195106681927</v>
      </c>
      <c r="E265" s="8">
        <f t="shared" si="134"/>
        <v>-981.27650861433676</v>
      </c>
      <c r="F265" s="8">
        <f t="shared" si="134"/>
        <v>-167.82168594154194</v>
      </c>
      <c r="G265" s="8">
        <f t="shared" si="134"/>
        <v>505.26982020657829</v>
      </c>
      <c r="H265" s="8">
        <f t="shared" si="134"/>
        <v>-1760.3827538041267</v>
      </c>
      <c r="I265" s="8">
        <f t="shared" si="134"/>
        <v>1014.5943746393001</v>
      </c>
      <c r="J265" s="8">
        <f t="shared" si="134"/>
        <v>-865.0482786784462</v>
      </c>
      <c r="K265" s="8">
        <f t="shared" si="134"/>
        <v>-1856.1788031619292</v>
      </c>
      <c r="L265" s="8">
        <f t="shared" si="134"/>
        <v>-3414.065834656783</v>
      </c>
    </row>
    <row r="266" spans="1:12" x14ac:dyDescent="0.2">
      <c r="A266" s="20" t="s">
        <v>33</v>
      </c>
      <c r="C266" s="8">
        <f>C263-C246</f>
        <v>-2223.8314879617183</v>
      </c>
      <c r="D266" s="8">
        <f t="shared" ref="D266:L266" si="135">D263-D246</f>
        <v>60.830910051990578</v>
      </c>
      <c r="E266" s="8">
        <f t="shared" si="135"/>
        <v>-797.93411822810367</v>
      </c>
      <c r="F266" s="8">
        <f t="shared" si="135"/>
        <v>-285.50277523902861</v>
      </c>
      <c r="G266" s="8">
        <f t="shared" si="135"/>
        <v>1447.0737441811209</v>
      </c>
      <c r="H266" s="8">
        <f t="shared" si="135"/>
        <v>1710.1089745723223</v>
      </c>
      <c r="I266" s="8">
        <f t="shared" si="135"/>
        <v>-1150.2714895916688</v>
      </c>
      <c r="J266" s="8">
        <f t="shared" si="135"/>
        <v>-1024.7648067176008</v>
      </c>
      <c r="K266" s="8">
        <f t="shared" si="135"/>
        <v>-490.76401368150835</v>
      </c>
      <c r="L266" s="8">
        <f t="shared" si="135"/>
        <v>-2755.0550626141953</v>
      </c>
    </row>
    <row r="267" spans="1:12" x14ac:dyDescent="0.2">
      <c r="A267" s="20" t="s">
        <v>34</v>
      </c>
      <c r="C267" s="8">
        <f>STDEV(C246:C263)</f>
        <v>2377.9870462890285</v>
      </c>
      <c r="D267" s="8">
        <f t="shared" ref="D267:L267" si="136">STDEV(D246:D263)</f>
        <v>127.78318992007011</v>
      </c>
      <c r="E267" s="8">
        <f t="shared" si="136"/>
        <v>5960.9579387253543</v>
      </c>
      <c r="F267" s="8">
        <f t="shared" si="136"/>
        <v>399.92494141150371</v>
      </c>
      <c r="G267" s="8">
        <f t="shared" si="136"/>
        <v>2601.9503624253875</v>
      </c>
      <c r="H267" s="8">
        <f t="shared" si="136"/>
        <v>3908.8273331431228</v>
      </c>
      <c r="I267" s="8">
        <f t="shared" si="136"/>
        <v>3074.1630882915051</v>
      </c>
      <c r="J267" s="8">
        <f t="shared" si="136"/>
        <v>2632.1981015564716</v>
      </c>
      <c r="K267" s="8">
        <f t="shared" si="136"/>
        <v>3013.6540534078331</v>
      </c>
      <c r="L267" s="8">
        <f t="shared" si="136"/>
        <v>7912.9392394291626</v>
      </c>
    </row>
    <row r="269" spans="1:12" ht="13.5" thickBot="1" x14ac:dyDescent="0.25"/>
    <row r="270" spans="1:12" ht="16.5" thickBot="1" x14ac:dyDescent="0.3">
      <c r="A270" s="307" t="s">
        <v>50</v>
      </c>
      <c r="B270" s="308"/>
      <c r="C270" s="309"/>
    </row>
    <row r="272" spans="1:12" x14ac:dyDescent="0.2">
      <c r="A272" s="5" t="str">
        <f>A246</f>
        <v>1996</v>
      </c>
    </row>
    <row r="273" spans="1:3" x14ac:dyDescent="0.2">
      <c r="A273" s="5" t="str">
        <f t="shared" ref="A273:A289" si="137">A247</f>
        <v>1997</v>
      </c>
      <c r="B273" s="8">
        <f>L197+L222+L247</f>
        <v>4229.0518387138482</v>
      </c>
      <c r="C273" s="8">
        <f>Z5-Z4</f>
        <v>4229.0518387139309</v>
      </c>
    </row>
    <row r="274" spans="1:3" x14ac:dyDescent="0.2">
      <c r="A274" s="5" t="str">
        <f t="shared" si="137"/>
        <v>1998</v>
      </c>
      <c r="B274" s="8">
        <f t="shared" ref="B274:B289" si="138">L198+L223+L248</f>
        <v>38134.864625874172</v>
      </c>
      <c r="C274" s="8">
        <f t="shared" ref="C274:C289" si="139">Z6-Z5</f>
        <v>38134.864625874092</v>
      </c>
    </row>
    <row r="275" spans="1:3" x14ac:dyDescent="0.2">
      <c r="A275" s="5" t="str">
        <f t="shared" si="137"/>
        <v>1999</v>
      </c>
      <c r="B275" s="8">
        <f t="shared" si="138"/>
        <v>54691.491724172614</v>
      </c>
      <c r="C275" s="8">
        <f t="shared" si="139"/>
        <v>54691.491724172607</v>
      </c>
    </row>
    <row r="276" spans="1:3" x14ac:dyDescent="0.2">
      <c r="A276" s="5" t="str">
        <f t="shared" si="137"/>
        <v>2000</v>
      </c>
      <c r="B276" s="8">
        <f t="shared" si="138"/>
        <v>33103.356461470299</v>
      </c>
      <c r="C276" s="8">
        <f t="shared" si="139"/>
        <v>33103.356461470365</v>
      </c>
    </row>
    <row r="277" spans="1:3" x14ac:dyDescent="0.2">
      <c r="A277" s="5" t="str">
        <f t="shared" si="137"/>
        <v>2001</v>
      </c>
      <c r="B277" s="8">
        <f t="shared" si="138"/>
        <v>-4978.4453557011802</v>
      </c>
      <c r="C277" s="8">
        <f t="shared" si="139"/>
        <v>-4978.4453557011439</v>
      </c>
    </row>
    <row r="278" spans="1:3" x14ac:dyDescent="0.2">
      <c r="A278" s="5" t="str">
        <f t="shared" si="137"/>
        <v>2002</v>
      </c>
      <c r="B278" s="8">
        <f t="shared" si="138"/>
        <v>-20166.839302943856</v>
      </c>
      <c r="C278" s="8">
        <f t="shared" si="139"/>
        <v>-20166.839302943903</v>
      </c>
    </row>
    <row r="279" spans="1:3" x14ac:dyDescent="0.2">
      <c r="A279" s="5" t="str">
        <f t="shared" si="137"/>
        <v>2003</v>
      </c>
      <c r="B279" s="8">
        <f t="shared" si="138"/>
        <v>-8922.2854468191526</v>
      </c>
      <c r="C279" s="8">
        <f t="shared" si="139"/>
        <v>-8922.2854468190344</v>
      </c>
    </row>
    <row r="280" spans="1:3" x14ac:dyDescent="0.2">
      <c r="A280" s="5" t="str">
        <f t="shared" si="137"/>
        <v>2004</v>
      </c>
      <c r="B280" s="8">
        <f t="shared" si="138"/>
        <v>-3697.2860282672118</v>
      </c>
      <c r="C280" s="8">
        <f t="shared" si="139"/>
        <v>-3697.2860282672336</v>
      </c>
    </row>
    <row r="281" spans="1:3" x14ac:dyDescent="0.2">
      <c r="A281" s="5" t="str">
        <f t="shared" si="137"/>
        <v>2005</v>
      </c>
      <c r="B281" s="8">
        <f t="shared" si="138"/>
        <v>13693.564952132125</v>
      </c>
      <c r="C281" s="8">
        <f t="shared" si="139"/>
        <v>13693.564952132059</v>
      </c>
    </row>
    <row r="282" spans="1:3" x14ac:dyDescent="0.2">
      <c r="A282" s="5" t="str">
        <f t="shared" si="137"/>
        <v>2006</v>
      </c>
      <c r="B282" s="8">
        <f t="shared" si="138"/>
        <v>32651.540983798335</v>
      </c>
      <c r="C282" s="8">
        <f t="shared" si="139"/>
        <v>32651.540983798332</v>
      </c>
    </row>
    <row r="283" spans="1:3" x14ac:dyDescent="0.2">
      <c r="A283" s="5" t="str">
        <f t="shared" si="137"/>
        <v>2007</v>
      </c>
      <c r="B283" s="8">
        <f t="shared" si="138"/>
        <v>38359.626506681503</v>
      </c>
      <c r="C283" s="8">
        <f t="shared" si="139"/>
        <v>38359.626506681554</v>
      </c>
    </row>
    <row r="284" spans="1:3" x14ac:dyDescent="0.2">
      <c r="A284" s="5" t="str">
        <f t="shared" si="137"/>
        <v>2008</v>
      </c>
      <c r="B284" s="8">
        <f t="shared" si="138"/>
        <v>27892.44582974695</v>
      </c>
      <c r="C284" s="8">
        <f t="shared" si="139"/>
        <v>27892.445829747012</v>
      </c>
    </row>
    <row r="285" spans="1:3" x14ac:dyDescent="0.2">
      <c r="A285" s="5" t="str">
        <f t="shared" si="137"/>
        <v>2009</v>
      </c>
      <c r="B285" s="8">
        <f t="shared" si="138"/>
        <v>4499.6023185834783</v>
      </c>
      <c r="C285" s="8">
        <f t="shared" si="139"/>
        <v>4499.6023185832892</v>
      </c>
    </row>
    <row r="286" spans="1:3" x14ac:dyDescent="0.2">
      <c r="A286" s="5" t="str">
        <f t="shared" si="137"/>
        <v>2010</v>
      </c>
      <c r="B286" s="8">
        <f t="shared" si="138"/>
        <v>-5963.9896769852703</v>
      </c>
      <c r="C286" s="8">
        <f t="shared" si="139"/>
        <v>-5963.9896769851912</v>
      </c>
    </row>
    <row r="287" spans="1:3" x14ac:dyDescent="0.2">
      <c r="A287" s="5" t="str">
        <f t="shared" si="137"/>
        <v>2011</v>
      </c>
      <c r="B287" s="8">
        <f t="shared" si="138"/>
        <v>-1810.0557421808103</v>
      </c>
      <c r="C287" s="8">
        <f t="shared" si="139"/>
        <v>-1810.0557421807898</v>
      </c>
    </row>
    <row r="288" spans="1:3" x14ac:dyDescent="0.2">
      <c r="A288" s="5" t="str">
        <f t="shared" si="137"/>
        <v>2012</v>
      </c>
      <c r="B288" s="8">
        <f t="shared" si="138"/>
        <v>10693.672836536214</v>
      </c>
      <c r="C288" s="8">
        <f t="shared" si="139"/>
        <v>10693.672836536192</v>
      </c>
    </row>
    <row r="289" spans="1:12" x14ac:dyDescent="0.2">
      <c r="A289" s="5" t="str">
        <f t="shared" si="137"/>
        <v>2013</v>
      </c>
      <c r="B289" s="8">
        <f t="shared" si="138"/>
        <v>16741.443675833678</v>
      </c>
      <c r="C289" s="8">
        <f t="shared" si="139"/>
        <v>18501.977162481518</v>
      </c>
    </row>
    <row r="290" spans="1:12" ht="13.5" thickBot="1" x14ac:dyDescent="0.25"/>
    <row r="291" spans="1:12" ht="13.5" thickBot="1" x14ac:dyDescent="0.25">
      <c r="A291" s="2" t="s">
        <v>51</v>
      </c>
    </row>
    <row r="292" spans="1:12" ht="51" x14ac:dyDescent="0.2">
      <c r="A292" s="11" t="s">
        <v>52</v>
      </c>
      <c r="C292" s="3" t="s">
        <v>22</v>
      </c>
      <c r="D292" s="3" t="s">
        <v>23</v>
      </c>
      <c r="E292" s="3" t="s">
        <v>3</v>
      </c>
      <c r="F292" s="3" t="s">
        <v>24</v>
      </c>
      <c r="G292" s="3" t="s">
        <v>25</v>
      </c>
      <c r="H292" s="3" t="s">
        <v>26</v>
      </c>
      <c r="I292" s="3" t="s">
        <v>27</v>
      </c>
      <c r="J292" s="3" t="s">
        <v>28</v>
      </c>
      <c r="K292" s="14" t="s">
        <v>29</v>
      </c>
      <c r="L292" s="18" t="s">
        <v>32</v>
      </c>
    </row>
    <row r="293" spans="1:12" x14ac:dyDescent="0.2">
      <c r="A293" s="5" t="str">
        <f t="shared" ref="A293:A307" si="140">A272</f>
        <v>1996</v>
      </c>
      <c r="C293" s="3"/>
      <c r="D293" s="15"/>
      <c r="E293" s="15"/>
      <c r="F293" s="15"/>
      <c r="G293" s="15"/>
      <c r="H293" s="15"/>
      <c r="I293" s="15"/>
      <c r="J293" s="15"/>
      <c r="K293" s="15"/>
      <c r="L293" s="19"/>
    </row>
    <row r="294" spans="1:12" x14ac:dyDescent="0.2">
      <c r="A294" s="5" t="str">
        <f t="shared" si="140"/>
        <v>1997</v>
      </c>
      <c r="C294" s="15">
        <f>LOG(C5/C$4)-LOG(B5/B$4)</f>
        <v>6.723306275837318E-2</v>
      </c>
      <c r="D294" s="15">
        <f>LOG(E5/E$4)-LOG(D5/D$4)</f>
        <v>-9.5045766514011629E-2</v>
      </c>
      <c r="E294" s="15">
        <f>LOG(G5/G$4)-LOG(F5/F$4)</f>
        <v>9.2435209298551233E-3</v>
      </c>
      <c r="F294" s="15">
        <f>LOG(I5/I$4)-LOG(H5/H$4)</f>
        <v>-5.2229518789225333E-2</v>
      </c>
      <c r="G294" s="15">
        <f>LOG(K5/K$4)-LOG(J5/J$4)</f>
        <v>-4.9405375991591269E-3</v>
      </c>
      <c r="H294" s="15">
        <f>LOG(M5/M$4)-LOG(L5/L$4)</f>
        <v>5.5239714792322848E-3</v>
      </c>
      <c r="I294" s="15">
        <f>LOG(O5/O$4)-LOG(N5/N$4)</f>
        <v>-2.0707319582368822E-2</v>
      </c>
      <c r="J294" s="15">
        <f>LOG(Q5/Q$4)-LOG(P5/P$4)</f>
        <v>1.1168493168636925E-2</v>
      </c>
      <c r="K294" s="15">
        <f>LOG(S5/S$4)-LOG(R5/R$4)</f>
        <v>-3.4605832009945589E-2</v>
      </c>
      <c r="L294" s="23">
        <f t="shared" ref="L294:L310" si="141">AVERAGE(C294:K294)</f>
        <v>-1.2706658462068109E-2</v>
      </c>
    </row>
    <row r="295" spans="1:12" x14ac:dyDescent="0.2">
      <c r="A295" s="5" t="str">
        <f t="shared" si="140"/>
        <v>1998</v>
      </c>
      <c r="C295" s="15">
        <f t="shared" ref="C295:C310" si="142">LOG(C6/C$4)-LOG(B6/B$4)</f>
        <v>0.15451373063392632</v>
      </c>
      <c r="D295" s="15">
        <f t="shared" ref="D295:D310" si="143">LOG(E6/E$4)-LOG(D6/D$4)</f>
        <v>-4.5086385725959091E-2</v>
      </c>
      <c r="E295" s="15">
        <f t="shared" ref="E295:E310" si="144">LOG(G6/G$4)-LOG(F6/F$4)</f>
        <v>2.2628685763132112E-2</v>
      </c>
      <c r="F295" s="15">
        <f t="shared" ref="F295:F310" si="145">LOG(I6/I$4)-LOG(H6/H$4)</f>
        <v>-7.8669785902724998E-2</v>
      </c>
      <c r="G295" s="15">
        <f t="shared" ref="G295:G310" si="146">LOG(K6/K$4)-LOG(J6/J$4)</f>
        <v>-1.792955114140371E-2</v>
      </c>
      <c r="H295" s="15">
        <f t="shared" ref="H295:H310" si="147">LOG(M6/M$4)-LOG(L6/L$4)</f>
        <v>-7.2033354988037604E-3</v>
      </c>
      <c r="I295" s="15">
        <f t="shared" ref="I295:I310" si="148">LOG(O6/O$4)-LOG(N6/N$4)</f>
        <v>-2.4360287101940773E-2</v>
      </c>
      <c r="J295" s="15">
        <f t="shared" ref="J295:J310" si="149">LOG(Q6/Q$4)-LOG(P6/P$4)</f>
        <v>7.0604300709912159E-3</v>
      </c>
      <c r="K295" s="15">
        <f t="shared" ref="K295:K310" si="150">LOG(S6/S$4)-LOG(R6/R$4)</f>
        <v>-5.1909271280364037E-2</v>
      </c>
      <c r="L295" s="23">
        <f t="shared" si="141"/>
        <v>-4.5506411314607479E-3</v>
      </c>
    </row>
    <row r="296" spans="1:12" x14ac:dyDescent="0.2">
      <c r="A296" s="5" t="str">
        <f t="shared" si="140"/>
        <v>1999</v>
      </c>
      <c r="C296" s="15">
        <f t="shared" si="142"/>
        <v>0.19334452832397991</v>
      </c>
      <c r="D296" s="15">
        <f t="shared" si="143"/>
        <v>-4.6368541064545771E-3</v>
      </c>
      <c r="E296" s="15">
        <f t="shared" si="144"/>
        <v>3.9667705712605861E-2</v>
      </c>
      <c r="F296" s="15">
        <f t="shared" si="145"/>
        <v>-7.5623062742816077E-2</v>
      </c>
      <c r="G296" s="15">
        <f t="shared" si="146"/>
        <v>-2.1488946923467658E-2</v>
      </c>
      <c r="H296" s="15">
        <f t="shared" si="147"/>
        <v>-2.1903389210890439E-2</v>
      </c>
      <c r="I296" s="15">
        <f t="shared" si="148"/>
        <v>-2.9406126622026844E-2</v>
      </c>
      <c r="J296" s="15">
        <f t="shared" si="149"/>
        <v>8.4807698199782997E-3</v>
      </c>
      <c r="K296" s="15">
        <f t="shared" si="150"/>
        <v>-4.9783443507740097E-2</v>
      </c>
      <c r="L296" s="23">
        <f t="shared" si="141"/>
        <v>4.2945756381298173E-3</v>
      </c>
    </row>
    <row r="297" spans="1:12" x14ac:dyDescent="0.2">
      <c r="A297" s="5" t="str">
        <f t="shared" si="140"/>
        <v>2000</v>
      </c>
      <c r="C297" s="15">
        <f t="shared" si="142"/>
        <v>0.19396832192199132</v>
      </c>
      <c r="D297" s="15">
        <f t="shared" si="143"/>
        <v>3.098135775803855E-2</v>
      </c>
      <c r="E297" s="15">
        <f t="shared" si="144"/>
        <v>5.3858562844149728E-2</v>
      </c>
      <c r="F297" s="15">
        <f t="shared" si="145"/>
        <v>-4.4001591368985307E-2</v>
      </c>
      <c r="G297" s="15">
        <f t="shared" si="146"/>
        <v>-1.1404029343138014E-2</v>
      </c>
      <c r="H297" s="15">
        <f t="shared" si="147"/>
        <v>-2.7737088651397832E-2</v>
      </c>
      <c r="I297" s="15">
        <f t="shared" si="148"/>
        <v>-5.0310676569373845E-2</v>
      </c>
      <c r="J297" s="15">
        <f t="shared" si="149"/>
        <v>9.7531105157841608E-3</v>
      </c>
      <c r="K297" s="15">
        <f t="shared" si="150"/>
        <v>-5.5927221551938251E-2</v>
      </c>
      <c r="L297" s="23">
        <f t="shared" si="141"/>
        <v>1.1020082839458952E-2</v>
      </c>
    </row>
    <row r="298" spans="1:12" x14ac:dyDescent="0.2">
      <c r="A298" s="5" t="str">
        <f t="shared" si="140"/>
        <v>2001</v>
      </c>
      <c r="C298" s="15">
        <f t="shared" si="142"/>
        <v>0.1942286988402285</v>
      </c>
      <c r="D298" s="15">
        <f t="shared" si="143"/>
        <v>1.8680402841474181E-2</v>
      </c>
      <c r="E298" s="15">
        <f t="shared" si="144"/>
        <v>5.9057244130071115E-2</v>
      </c>
      <c r="F298" s="15">
        <f t="shared" si="145"/>
        <v>-8.8376387493336941E-3</v>
      </c>
      <c r="G298" s="15">
        <f t="shared" si="146"/>
        <v>-8.3239430471728632E-3</v>
      </c>
      <c r="H298" s="15">
        <f t="shared" si="147"/>
        <v>-2.8320284700756371E-2</v>
      </c>
      <c r="I298" s="15">
        <f t="shared" si="148"/>
        <v>-6.6189662542631672E-2</v>
      </c>
      <c r="J298" s="15">
        <f t="shared" si="149"/>
        <v>-4.770751525900549E-3</v>
      </c>
      <c r="K298" s="15">
        <f t="shared" si="150"/>
        <v>-5.8521650684130823E-2</v>
      </c>
      <c r="L298" s="23">
        <f t="shared" si="141"/>
        <v>1.077804606242754E-2</v>
      </c>
    </row>
    <row r="299" spans="1:12" x14ac:dyDescent="0.2">
      <c r="A299" s="5" t="str">
        <f t="shared" si="140"/>
        <v>2002</v>
      </c>
      <c r="C299" s="15">
        <f t="shared" si="142"/>
        <v>0.20299580219214958</v>
      </c>
      <c r="D299" s="15">
        <f t="shared" si="143"/>
        <v>3.4321753713265193E-2</v>
      </c>
      <c r="E299" s="15">
        <f t="shared" si="144"/>
        <v>4.6082014578340165E-2</v>
      </c>
      <c r="F299" s="15">
        <f t="shared" si="145"/>
        <v>1.3166163527043185E-3</v>
      </c>
      <c r="G299" s="15">
        <f t="shared" si="146"/>
        <v>-1.9239720741694749E-2</v>
      </c>
      <c r="H299" s="15">
        <f t="shared" si="147"/>
        <v>-2.3750448687936021E-2</v>
      </c>
      <c r="I299" s="15">
        <f t="shared" si="148"/>
        <v>-7.9218816157354086E-2</v>
      </c>
      <c r="J299" s="15">
        <f t="shared" si="149"/>
        <v>-2.3643830125889359E-2</v>
      </c>
      <c r="K299" s="15">
        <f t="shared" si="150"/>
        <v>-6.4119963902880939E-2</v>
      </c>
      <c r="L299" s="23">
        <f t="shared" si="141"/>
        <v>8.3048230245226749E-3</v>
      </c>
    </row>
    <row r="300" spans="1:12" x14ac:dyDescent="0.2">
      <c r="A300" s="5" t="str">
        <f t="shared" si="140"/>
        <v>2003</v>
      </c>
      <c r="C300" s="15">
        <f t="shared" si="142"/>
        <v>0.20531007842266177</v>
      </c>
      <c r="D300" s="15">
        <f t="shared" si="143"/>
        <v>0.10315055341108076</v>
      </c>
      <c r="E300" s="15">
        <f t="shared" si="144"/>
        <v>2.2606171883476779E-2</v>
      </c>
      <c r="F300" s="15">
        <f t="shared" si="145"/>
        <v>-2.3791646962132269E-2</v>
      </c>
      <c r="G300" s="15">
        <f t="shared" si="146"/>
        <v>-4.4577728725322133E-2</v>
      </c>
      <c r="H300" s="15">
        <f t="shared" si="147"/>
        <v>-1.7486143207624691E-2</v>
      </c>
      <c r="I300" s="15">
        <f t="shared" si="148"/>
        <v>-7.3697070457614602E-2</v>
      </c>
      <c r="J300" s="15">
        <f t="shared" si="149"/>
        <v>-3.3029969709160986E-2</v>
      </c>
      <c r="K300" s="15">
        <f t="shared" si="150"/>
        <v>-6.745219106809236E-2</v>
      </c>
      <c r="L300" s="23">
        <f t="shared" si="141"/>
        <v>7.8924503985858072E-3</v>
      </c>
    </row>
    <row r="301" spans="1:12" x14ac:dyDescent="0.2">
      <c r="A301" s="5" t="str">
        <f t="shared" si="140"/>
        <v>2004</v>
      </c>
      <c r="C301" s="15">
        <f t="shared" si="142"/>
        <v>0.18907949954802464</v>
      </c>
      <c r="D301" s="15">
        <f t="shared" si="143"/>
        <v>0.23170109186603641</v>
      </c>
      <c r="E301" s="15">
        <f t="shared" si="144"/>
        <v>3.7801439859656005E-3</v>
      </c>
      <c r="F301" s="15">
        <f t="shared" si="145"/>
        <v>-6.0646009690778949E-2</v>
      </c>
      <c r="G301" s="15">
        <f t="shared" si="146"/>
        <v>-7.1202053441488777E-2</v>
      </c>
      <c r="H301" s="15">
        <f t="shared" si="147"/>
        <v>-2.8776700402337152E-2</v>
      </c>
      <c r="I301" s="15">
        <f t="shared" si="148"/>
        <v>-4.1126796107183713E-2</v>
      </c>
      <c r="J301" s="15">
        <f t="shared" si="149"/>
        <v>-3.7761254709123449E-2</v>
      </c>
      <c r="K301" s="15">
        <f t="shared" si="150"/>
        <v>-7.3043232965963351E-2</v>
      </c>
      <c r="L301" s="23">
        <f t="shared" si="141"/>
        <v>1.2444965342572362E-2</v>
      </c>
    </row>
    <row r="302" spans="1:12" x14ac:dyDescent="0.2">
      <c r="A302" s="5" t="str">
        <f t="shared" si="140"/>
        <v>2005</v>
      </c>
      <c r="C302" s="15">
        <f t="shared" si="142"/>
        <v>0.17508144964266348</v>
      </c>
      <c r="D302" s="15">
        <f t="shared" si="143"/>
        <v>0.22952753251323557</v>
      </c>
      <c r="E302" s="15">
        <f t="shared" si="144"/>
        <v>-5.4913269598758016E-3</v>
      </c>
      <c r="F302" s="15">
        <f t="shared" si="145"/>
        <v>-9.4006399517241976E-2</v>
      </c>
      <c r="G302" s="15">
        <f t="shared" si="146"/>
        <v>-9.4650038825191893E-2</v>
      </c>
      <c r="H302" s="15">
        <f t="shared" si="147"/>
        <v>-4.2762282288666159E-2</v>
      </c>
      <c r="I302" s="15">
        <f t="shared" si="148"/>
        <v>-1.2059349867147573E-2</v>
      </c>
      <c r="J302" s="15">
        <f t="shared" si="149"/>
        <v>-4.0327149296223254E-2</v>
      </c>
      <c r="K302" s="15">
        <f t="shared" si="150"/>
        <v>-8.1948798385215404E-2</v>
      </c>
      <c r="L302" s="23">
        <f t="shared" si="141"/>
        <v>3.7070707795929924E-3</v>
      </c>
    </row>
    <row r="303" spans="1:12" x14ac:dyDescent="0.2">
      <c r="A303" s="5" t="str">
        <f t="shared" si="140"/>
        <v>2006</v>
      </c>
      <c r="C303" s="15">
        <f t="shared" si="142"/>
        <v>0.18506170543948808</v>
      </c>
      <c r="D303" s="15">
        <f t="shared" si="143"/>
        <v>0.18359434804066405</v>
      </c>
      <c r="E303" s="15">
        <f t="shared" si="144"/>
        <v>-1.4654835655200524E-2</v>
      </c>
      <c r="F303" s="15">
        <f t="shared" si="145"/>
        <v>-0.12476197831176161</v>
      </c>
      <c r="G303" s="15">
        <f t="shared" si="146"/>
        <v>-0.10981372782945081</v>
      </c>
      <c r="H303" s="15">
        <f t="shared" si="147"/>
        <v>-3.5140937141382694E-2</v>
      </c>
      <c r="I303" s="15">
        <f t="shared" si="148"/>
        <v>-2.5640720539590461E-2</v>
      </c>
      <c r="J303" s="15">
        <f t="shared" si="149"/>
        <v>-3.8958385336650803E-2</v>
      </c>
      <c r="K303" s="15">
        <f t="shared" si="150"/>
        <v>-8.6012697040152242E-2</v>
      </c>
      <c r="L303" s="23">
        <f t="shared" si="141"/>
        <v>-7.3696920415596712E-3</v>
      </c>
    </row>
    <row r="304" spans="1:12" x14ac:dyDescent="0.2">
      <c r="A304" s="5" t="str">
        <f t="shared" si="140"/>
        <v>2007</v>
      </c>
      <c r="C304" s="15">
        <f t="shared" si="142"/>
        <v>0.22482565248729025</v>
      </c>
      <c r="D304" s="15">
        <f t="shared" si="143"/>
        <v>0.16086533570702738</v>
      </c>
      <c r="E304" s="15">
        <f t="shared" si="144"/>
        <v>-3.2426860413277178E-2</v>
      </c>
      <c r="F304" s="15">
        <f t="shared" si="145"/>
        <v>-0.17480770237890944</v>
      </c>
      <c r="G304" s="15">
        <f t="shared" si="146"/>
        <v>-9.5090307642975019E-2</v>
      </c>
      <c r="H304" s="15">
        <f t="shared" si="147"/>
        <v>-3.128327374302789E-2</v>
      </c>
      <c r="I304" s="15">
        <f t="shared" si="148"/>
        <v>-3.04700295732524E-2</v>
      </c>
      <c r="J304" s="15">
        <f t="shared" si="149"/>
        <v>-3.3745531667559947E-2</v>
      </c>
      <c r="K304" s="15">
        <f t="shared" si="150"/>
        <v>-9.3193857072014649E-2</v>
      </c>
      <c r="L304" s="23">
        <f t="shared" si="141"/>
        <v>-1.1702952699633212E-2</v>
      </c>
    </row>
    <row r="305" spans="1:12" x14ac:dyDescent="0.2">
      <c r="A305" s="5" t="str">
        <f t="shared" si="140"/>
        <v>2008</v>
      </c>
      <c r="C305" s="15">
        <f t="shared" si="142"/>
        <v>0.26617933787166265</v>
      </c>
      <c r="D305" s="15">
        <f t="shared" si="143"/>
        <v>0.14581291748723513</v>
      </c>
      <c r="E305" s="15">
        <f t="shared" si="144"/>
        <v>-3.7122144305763105E-2</v>
      </c>
      <c r="F305" s="15">
        <f t="shared" si="145"/>
        <v>-0.25318957405890313</v>
      </c>
      <c r="G305" s="15">
        <f t="shared" si="146"/>
        <v>-4.5624429177270512E-2</v>
      </c>
      <c r="H305" s="15">
        <f t="shared" si="147"/>
        <v>-4.459989562472122E-2</v>
      </c>
      <c r="I305" s="15">
        <f t="shared" si="148"/>
        <v>2.4390579991758476E-3</v>
      </c>
      <c r="J305" s="15">
        <f t="shared" si="149"/>
        <v>-2.6213853452515479E-2</v>
      </c>
      <c r="K305" s="15">
        <f t="shared" si="150"/>
        <v>-9.7628209061755372E-2</v>
      </c>
      <c r="L305" s="23">
        <f t="shared" si="141"/>
        <v>-9.9940880358727995E-3</v>
      </c>
    </row>
    <row r="306" spans="1:12" x14ac:dyDescent="0.2">
      <c r="A306" s="5" t="str">
        <f t="shared" si="140"/>
        <v>2009</v>
      </c>
      <c r="C306" s="15">
        <f t="shared" si="142"/>
        <v>0.27853087130240223</v>
      </c>
      <c r="D306" s="15">
        <f t="shared" si="143"/>
        <v>0.11866564813228068</v>
      </c>
      <c r="E306" s="15">
        <f t="shared" si="144"/>
        <v>-3.3201669565445971E-2</v>
      </c>
      <c r="F306" s="15">
        <f t="shared" si="145"/>
        <v>-0.31426092100960645</v>
      </c>
      <c r="G306" s="15">
        <f t="shared" si="146"/>
        <v>-4.77222150632238E-3</v>
      </c>
      <c r="H306" s="15">
        <f t="shared" si="147"/>
        <v>-6.5857560691909428E-2</v>
      </c>
      <c r="I306" s="15">
        <f t="shared" si="148"/>
        <v>6.0076143328618603E-2</v>
      </c>
      <c r="J306" s="15">
        <f t="shared" si="149"/>
        <v>-2.5705819586636758E-2</v>
      </c>
      <c r="K306" s="15">
        <f t="shared" si="150"/>
        <v>-0.10340883795835416</v>
      </c>
      <c r="L306" s="23">
        <f t="shared" si="141"/>
        <v>-9.9927075061081796E-3</v>
      </c>
    </row>
    <row r="307" spans="1:12" x14ac:dyDescent="0.2">
      <c r="A307" s="5" t="str">
        <f t="shared" si="140"/>
        <v>2010</v>
      </c>
      <c r="B307" s="15"/>
      <c r="C307" s="15">
        <f t="shared" si="142"/>
        <v>0.27346982092542599</v>
      </c>
      <c r="D307" s="15">
        <f t="shared" si="143"/>
        <v>0.13661265989692226</v>
      </c>
      <c r="E307" s="15">
        <f t="shared" si="144"/>
        <v>-2.8756773852041097E-2</v>
      </c>
      <c r="F307" s="15">
        <f t="shared" si="145"/>
        <v>-0.28515501322473014</v>
      </c>
      <c r="G307" s="15">
        <f t="shared" si="146"/>
        <v>1.6435024891259961E-2</v>
      </c>
      <c r="H307" s="15">
        <f t="shared" si="147"/>
        <v>-7.8651921540030811E-2</v>
      </c>
      <c r="I307" s="15">
        <f t="shared" si="148"/>
        <v>0.10521781085349699</v>
      </c>
      <c r="J307" s="15">
        <f t="shared" si="149"/>
        <v>-3.0335824591885441E-2</v>
      </c>
      <c r="K307" s="15">
        <f t="shared" si="150"/>
        <v>-0.10310579373324108</v>
      </c>
      <c r="L307" s="23">
        <f t="shared" si="141"/>
        <v>6.3666551390850756E-4</v>
      </c>
    </row>
    <row r="308" spans="1:12" x14ac:dyDescent="0.2">
      <c r="A308" s="5" t="str">
        <f>A287</f>
        <v>2011</v>
      </c>
      <c r="B308" s="15"/>
      <c r="C308" s="15">
        <f t="shared" si="142"/>
        <v>0.24787594693578135</v>
      </c>
      <c r="D308" s="15">
        <f t="shared" si="143"/>
        <v>0.11261042407648458</v>
      </c>
      <c r="E308" s="15">
        <f t="shared" si="144"/>
        <v>-3.1298210690069522E-2</v>
      </c>
      <c r="F308" s="15">
        <f t="shared" si="145"/>
        <v>-0.22497262966040674</v>
      </c>
      <c r="G308" s="15">
        <f t="shared" si="146"/>
        <v>2.1898505328863296E-2</v>
      </c>
      <c r="H308" s="15">
        <f t="shared" si="147"/>
        <v>-8.0255076599556635E-2</v>
      </c>
      <c r="I308" s="15">
        <f t="shared" si="148"/>
        <v>0.12206287496591917</v>
      </c>
      <c r="J308" s="15">
        <f t="shared" si="149"/>
        <v>-3.6605978821904805E-2</v>
      </c>
      <c r="K308" s="15">
        <f t="shared" si="150"/>
        <v>-9.8283962589467741E-2</v>
      </c>
      <c r="L308" s="23">
        <f t="shared" si="141"/>
        <v>3.6702103272936667E-3</v>
      </c>
    </row>
    <row r="309" spans="1:12" x14ac:dyDescent="0.2">
      <c r="A309" s="5" t="str">
        <f t="shared" ref="A309:A310" si="151">A288</f>
        <v>2012</v>
      </c>
      <c r="B309" s="15"/>
      <c r="C309" s="15">
        <f t="shared" si="142"/>
        <v>0.20081934179479066</v>
      </c>
      <c r="D309" s="15">
        <f t="shared" si="143"/>
        <v>0.10178361547791134</v>
      </c>
      <c r="E309" s="15">
        <f t="shared" si="144"/>
        <v>-3.2450431656758073E-2</v>
      </c>
      <c r="F309" s="15">
        <f t="shared" si="145"/>
        <v>-0.23841230936591246</v>
      </c>
      <c r="G309" s="15">
        <f t="shared" si="146"/>
        <v>2.3880031065509115E-2</v>
      </c>
      <c r="H309" s="15">
        <f t="shared" si="147"/>
        <v>-7.6255888019012869E-2</v>
      </c>
      <c r="I309" s="15">
        <f t="shared" si="148"/>
        <v>0.1212514572138175</v>
      </c>
      <c r="J309" s="15">
        <f t="shared" si="149"/>
        <v>-4.0370898079170575E-2</v>
      </c>
      <c r="K309" s="15">
        <f t="shared" si="150"/>
        <v>-9.3101984271932364E-2</v>
      </c>
      <c r="L309" s="23">
        <f t="shared" si="141"/>
        <v>-3.6507850934175226E-3</v>
      </c>
    </row>
    <row r="310" spans="1:12" ht="13.5" thickBot="1" x14ac:dyDescent="0.25">
      <c r="A310" s="5" t="str">
        <f t="shared" si="151"/>
        <v>2013</v>
      </c>
      <c r="B310" s="15"/>
      <c r="C310" s="15">
        <f t="shared" si="142"/>
        <v>0.16426131205034827</v>
      </c>
      <c r="D310" s="15">
        <f t="shared" si="143"/>
        <v>0.12340167115159104</v>
      </c>
      <c r="E310" s="15">
        <f t="shared" si="144"/>
        <v>-3.4308440183230725E-2</v>
      </c>
      <c r="F310" s="15">
        <f t="shared" si="145"/>
        <v>-0.26511198737649111</v>
      </c>
      <c r="G310" s="15">
        <f t="shared" si="146"/>
        <v>3.3099388720621056E-2</v>
      </c>
      <c r="H310" s="15">
        <f t="shared" si="147"/>
        <v>-7.2359258911054797E-2</v>
      </c>
      <c r="I310" s="15">
        <f t="shared" si="148"/>
        <v>0.11439103063874179</v>
      </c>
      <c r="J310" s="15">
        <f t="shared" si="149"/>
        <v>-4.2670497694341697E-2</v>
      </c>
      <c r="K310" s="15">
        <f t="shared" si="150"/>
        <v>-9.4169277952929592E-2</v>
      </c>
      <c r="L310" s="24">
        <f t="shared" si="141"/>
        <v>-8.1628955063050863E-3</v>
      </c>
    </row>
    <row r="312" spans="1:12" ht="13.5" thickBot="1" x14ac:dyDescent="0.25">
      <c r="A312" s="11" t="s">
        <v>53</v>
      </c>
    </row>
    <row r="313" spans="1:12" x14ac:dyDescent="0.2">
      <c r="A313" s="5" t="str">
        <f t="shared" ref="A313:A330" si="152">A293</f>
        <v>1996</v>
      </c>
      <c r="L313" s="25">
        <f>LOG(Z4/'[1]Land Use'!B$4)</f>
        <v>2.4921464341166404</v>
      </c>
    </row>
    <row r="314" spans="1:12" x14ac:dyDescent="0.2">
      <c r="A314" s="5" t="str">
        <f t="shared" si="152"/>
        <v>1997</v>
      </c>
      <c r="L314" s="23">
        <f>LOG(Z5/'[1]Land Use'!B$4)</f>
        <v>2.4947207444661035</v>
      </c>
    </row>
    <row r="315" spans="1:12" x14ac:dyDescent="0.2">
      <c r="A315" s="5" t="str">
        <f t="shared" si="152"/>
        <v>1998</v>
      </c>
      <c r="L315" s="23">
        <f>LOG(Z6/'[1]Land Use'!B$4)</f>
        <v>2.5172698970769649</v>
      </c>
    </row>
    <row r="316" spans="1:12" x14ac:dyDescent="0.2">
      <c r="A316" s="5" t="str">
        <f t="shared" si="152"/>
        <v>1999</v>
      </c>
      <c r="L316" s="23">
        <f>LOG(Z7/'[1]Land Use'!B$4)</f>
        <v>2.5476928739512861</v>
      </c>
    </row>
    <row r="317" spans="1:12" x14ac:dyDescent="0.2">
      <c r="A317" s="5" t="str">
        <f t="shared" si="152"/>
        <v>2000</v>
      </c>
      <c r="L317" s="23">
        <f>LOG(Z8/'[1]Land Use'!B$4)</f>
        <v>2.565122470400639</v>
      </c>
    </row>
    <row r="318" spans="1:12" x14ac:dyDescent="0.2">
      <c r="A318" s="5" t="str">
        <f t="shared" si="152"/>
        <v>2001</v>
      </c>
      <c r="L318" s="23">
        <f>LOG(Z9/'[1]Land Use'!B$4)</f>
        <v>2.5625454892210895</v>
      </c>
    </row>
    <row r="319" spans="1:12" x14ac:dyDescent="0.2">
      <c r="A319" s="5" t="str">
        <f t="shared" si="152"/>
        <v>2002</v>
      </c>
      <c r="L319" s="23">
        <f>LOG(Z10/'[1]Land Use'!B$4)</f>
        <v>2.551947272410791</v>
      </c>
    </row>
    <row r="320" spans="1:12" x14ac:dyDescent="0.2">
      <c r="A320" s="5" t="str">
        <f t="shared" si="152"/>
        <v>2003</v>
      </c>
      <c r="L320" s="23">
        <f>LOG(Z11/'[1]Land Use'!B$4)</f>
        <v>2.5471745614924295</v>
      </c>
    </row>
    <row r="321" spans="1:12" x14ac:dyDescent="0.2">
      <c r="A321" s="5" t="str">
        <f t="shared" si="152"/>
        <v>2004</v>
      </c>
      <c r="L321" s="23">
        <f>LOG(Z12/'[1]Land Use'!B$4)</f>
        <v>2.5451813341329297</v>
      </c>
    </row>
    <row r="322" spans="1:12" x14ac:dyDescent="0.2">
      <c r="A322" s="5" t="str">
        <f t="shared" si="152"/>
        <v>2005</v>
      </c>
      <c r="L322" s="23">
        <f>LOG(Z13/'[1]Land Use'!B$4)</f>
        <v>2.5525182525064838</v>
      </c>
    </row>
    <row r="323" spans="1:12" x14ac:dyDescent="0.2">
      <c r="A323" s="5" t="str">
        <f t="shared" si="152"/>
        <v>2006</v>
      </c>
      <c r="L323" s="23">
        <f>LOG(Z14/'[1]Land Use'!B$4)</f>
        <v>2.5695282708017078</v>
      </c>
    </row>
    <row r="324" spans="1:12" x14ac:dyDescent="0.2">
      <c r="A324" s="5" t="str">
        <f t="shared" si="152"/>
        <v>2007</v>
      </c>
      <c r="L324" s="23">
        <f>LOG(Z15/'[1]Land Use'!B$4)</f>
        <v>2.5886963644176717</v>
      </c>
    </row>
    <row r="325" spans="1:12" x14ac:dyDescent="0.2">
      <c r="A325" s="5" t="str">
        <f t="shared" si="152"/>
        <v>2008</v>
      </c>
      <c r="L325" s="23">
        <f>LOG(Z16/'[1]Land Use'!B$4)</f>
        <v>2.6021213116743951</v>
      </c>
    </row>
    <row r="326" spans="1:12" x14ac:dyDescent="0.2">
      <c r="A326" s="5" t="str">
        <f t="shared" si="152"/>
        <v>2009</v>
      </c>
      <c r="L326" s="23">
        <f>LOG(Z17/'[1]Land Use'!B$4)</f>
        <v>2.6042486708732562</v>
      </c>
    </row>
    <row r="327" spans="1:12" x14ac:dyDescent="0.2">
      <c r="A327" s="5" t="str">
        <f t="shared" si="152"/>
        <v>2010</v>
      </c>
      <c r="L327" s="23">
        <f>LOG(Z18/'[1]Land Use'!B$4)</f>
        <v>2.6014267128696296</v>
      </c>
    </row>
    <row r="328" spans="1:12" x14ac:dyDescent="0.2">
      <c r="A328" s="5" t="str">
        <f t="shared" si="152"/>
        <v>2011</v>
      </c>
      <c r="L328" s="23">
        <f>LOG(Z19/'[1]Land Use'!B$4)</f>
        <v>2.6005666160669612</v>
      </c>
    </row>
    <row r="329" spans="1:12" x14ac:dyDescent="0.2">
      <c r="A329" s="5" t="str">
        <f t="shared" si="152"/>
        <v>2012</v>
      </c>
      <c r="L329" s="23">
        <f>LOG(Z20/'[1]Land Use'!B$4)</f>
        <v>2.6056234828101572</v>
      </c>
    </row>
    <row r="330" spans="1:12" ht="13.5" thickBot="1" x14ac:dyDescent="0.25">
      <c r="A330" s="5" t="str">
        <f t="shared" si="152"/>
        <v>2013</v>
      </c>
      <c r="L330" s="24">
        <f>LOG(Z21/'[1]Land Use'!B$4)</f>
        <v>2.6142360648000409</v>
      </c>
    </row>
    <row r="331" spans="1:12" x14ac:dyDescent="0.2">
      <c r="A331" s="5"/>
    </row>
    <row r="332" spans="1:12" ht="13.5" thickBot="1" x14ac:dyDescent="0.25"/>
    <row r="333" spans="1:12" ht="39" thickBot="1" x14ac:dyDescent="0.25">
      <c r="B333" s="91" t="str">
        <f>A44</f>
        <v>Location Quotients</v>
      </c>
      <c r="C333" s="92" t="str">
        <f>A102</f>
        <v>Diversity</v>
      </c>
      <c r="D333" s="92" t="str">
        <f>A148</f>
        <v>Competition</v>
      </c>
      <c r="E333" s="93" t="str">
        <f>L44</f>
        <v>Actual vs Necessary Employment</v>
      </c>
    </row>
    <row r="334" spans="1:12" x14ac:dyDescent="0.2">
      <c r="A334" s="1">
        <v>1996</v>
      </c>
      <c r="B334" s="15">
        <f>AVERAGE(C45:K45)</f>
        <v>1.1326222411674696</v>
      </c>
      <c r="C334" s="15">
        <f>L103</f>
        <v>0.12463377521111561</v>
      </c>
      <c r="D334" s="15">
        <f>L149</f>
        <v>1.265045862800662</v>
      </c>
      <c r="E334" s="15">
        <f>V45/1000</f>
        <v>2.2004959768438894</v>
      </c>
    </row>
    <row r="335" spans="1:12" x14ac:dyDescent="0.2">
      <c r="A335" s="1">
        <f>A334+1</f>
        <v>1997</v>
      </c>
      <c r="B335" s="15">
        <f t="shared" ref="B335:B351" si="153">AVERAGE(C46:K46)</f>
        <v>1.1076812674701744</v>
      </c>
      <c r="C335" s="15">
        <f t="shared" ref="C335:C351" si="154">L104</f>
        <v>0.12477570833736662</v>
      </c>
      <c r="D335" s="15">
        <f t="shared" ref="D335:D351" si="155">L150</f>
        <v>1.464632132317955</v>
      </c>
      <c r="E335" s="15">
        <f t="shared" ref="E335:E351" si="156">V46/1000</f>
        <v>2.2614199464621021</v>
      </c>
    </row>
    <row r="336" spans="1:12" x14ac:dyDescent="0.2">
      <c r="A336" s="1">
        <f t="shared" ref="A336:A351" si="157">A335+1</f>
        <v>1998</v>
      </c>
      <c r="B336" s="15">
        <f t="shared" si="153"/>
        <v>1.0921606150407079</v>
      </c>
      <c r="C336" s="15">
        <f t="shared" si="154"/>
        <v>0.12489634915050557</v>
      </c>
      <c r="D336" s="15">
        <f t="shared" si="155"/>
        <v>1.3722773376957662</v>
      </c>
      <c r="E336" s="15">
        <f t="shared" si="156"/>
        <v>2.4788310456554625</v>
      </c>
    </row>
    <row r="337" spans="1:5" x14ac:dyDescent="0.2">
      <c r="A337" s="1">
        <f t="shared" si="157"/>
        <v>1999</v>
      </c>
      <c r="B337" s="15">
        <f t="shared" si="153"/>
        <v>1.0802532393084467</v>
      </c>
      <c r="C337" s="15">
        <f t="shared" si="154"/>
        <v>0.12414890796919814</v>
      </c>
      <c r="D337" s="15">
        <f t="shared" si="155"/>
        <v>1.2230870091256185</v>
      </c>
      <c r="E337" s="15">
        <f t="shared" si="156"/>
        <v>2.4290764060444889</v>
      </c>
    </row>
    <row r="338" spans="1:5" x14ac:dyDescent="0.2">
      <c r="A338" s="1">
        <f t="shared" si="157"/>
        <v>2000</v>
      </c>
      <c r="B338" s="15">
        <f t="shared" si="153"/>
        <v>1.0668468600912275</v>
      </c>
      <c r="C338" s="15">
        <f t="shared" si="154"/>
        <v>0.12343477262954325</v>
      </c>
      <c r="D338" s="15">
        <f t="shared" si="155"/>
        <v>1.1230724998816242</v>
      </c>
      <c r="E338" s="15">
        <f t="shared" si="156"/>
        <v>2.1997038001108096</v>
      </c>
    </row>
    <row r="339" spans="1:5" x14ac:dyDescent="0.2">
      <c r="A339" s="1">
        <f t="shared" si="157"/>
        <v>2001</v>
      </c>
      <c r="B339" s="15">
        <f t="shared" si="153"/>
        <v>1.0681076678759482</v>
      </c>
      <c r="C339" s="15">
        <f t="shared" si="154"/>
        <v>0.12328737595665805</v>
      </c>
      <c r="D339" s="15">
        <f t="shared" si="155"/>
        <v>1.2109646735222386</v>
      </c>
      <c r="E339" s="15">
        <f t="shared" si="156"/>
        <v>2.271535745715509</v>
      </c>
    </row>
    <row r="340" spans="1:5" x14ac:dyDescent="0.2">
      <c r="A340" s="1">
        <f t="shared" si="157"/>
        <v>2002</v>
      </c>
      <c r="B340" s="15">
        <f t="shared" si="153"/>
        <v>1.0666066949411244</v>
      </c>
      <c r="C340" s="15">
        <f t="shared" si="154"/>
        <v>0.12249916100567873</v>
      </c>
      <c r="D340" s="15">
        <f t="shared" si="155"/>
        <v>1.1026188506049841</v>
      </c>
      <c r="E340" s="15">
        <f t="shared" si="156"/>
        <v>1.9558153021055384</v>
      </c>
    </row>
    <row r="341" spans="1:5" x14ac:dyDescent="0.2">
      <c r="A341" s="1">
        <f t="shared" si="157"/>
        <v>2003</v>
      </c>
      <c r="B341" s="15">
        <f t="shared" si="153"/>
        <v>1.0603532152318667</v>
      </c>
      <c r="C341" s="15">
        <f t="shared" si="154"/>
        <v>0.1210178865597043</v>
      </c>
      <c r="D341" s="15">
        <f t="shared" si="155"/>
        <v>1.0695851005179209</v>
      </c>
      <c r="E341" s="15">
        <f t="shared" si="156"/>
        <v>1.2407961015062914</v>
      </c>
    </row>
    <row r="342" spans="1:5" x14ac:dyDescent="0.2">
      <c r="A342" s="1">
        <f t="shared" si="157"/>
        <v>2004</v>
      </c>
      <c r="B342" s="15">
        <f t="shared" si="153"/>
        <v>1.0718312071463574</v>
      </c>
      <c r="C342" s="15">
        <f t="shared" si="154"/>
        <v>0.12005067695465743</v>
      </c>
      <c r="D342" s="15">
        <f t="shared" si="155"/>
        <v>1.0735557811732037</v>
      </c>
      <c r="E342" s="15">
        <f t="shared" si="156"/>
        <v>0.75439747033147386</v>
      </c>
    </row>
    <row r="343" spans="1:5" x14ac:dyDescent="0.2">
      <c r="A343" s="1">
        <f t="shared" si="157"/>
        <v>2005</v>
      </c>
      <c r="B343" s="15">
        <f t="shared" si="153"/>
        <v>1.0880994996939852</v>
      </c>
      <c r="C343" s="15">
        <f t="shared" si="154"/>
        <v>0.12049847165510436</v>
      </c>
      <c r="D343" s="15">
        <f t="shared" si="155"/>
        <v>1.0994580346344855</v>
      </c>
      <c r="E343" s="15">
        <f t="shared" si="156"/>
        <v>1.1800509482339865</v>
      </c>
    </row>
    <row r="344" spans="1:5" x14ac:dyDescent="0.2">
      <c r="A344" s="1">
        <f t="shared" si="157"/>
        <v>2006</v>
      </c>
      <c r="B344" s="15">
        <f t="shared" si="153"/>
        <v>1.0788575722349671</v>
      </c>
      <c r="C344" s="15">
        <f t="shared" si="154"/>
        <v>0.12116156018855305</v>
      </c>
      <c r="D344" s="15">
        <f t="shared" si="155"/>
        <v>1.1560002550992099</v>
      </c>
      <c r="E344" s="15">
        <f t="shared" si="156"/>
        <v>1.7395376591508158</v>
      </c>
    </row>
    <row r="345" spans="1:5" x14ac:dyDescent="0.2">
      <c r="A345" s="1">
        <f t="shared" si="157"/>
        <v>2007</v>
      </c>
      <c r="B345" s="15">
        <f t="shared" si="153"/>
        <v>1.0673777184814517</v>
      </c>
      <c r="C345" s="15">
        <f t="shared" si="154"/>
        <v>0.12063376711145753</v>
      </c>
      <c r="D345" s="15">
        <f t="shared" si="155"/>
        <v>1.1941961665271201</v>
      </c>
      <c r="E345" s="15">
        <f t="shared" si="156"/>
        <v>1.6695437220203846</v>
      </c>
    </row>
    <row r="346" spans="1:5" x14ac:dyDescent="0.2">
      <c r="A346" s="1">
        <f t="shared" si="157"/>
        <v>2008</v>
      </c>
      <c r="B346" s="15">
        <f t="shared" si="153"/>
        <v>1.0825283344789232</v>
      </c>
      <c r="C346" s="15">
        <f t="shared" si="154"/>
        <v>0.11946948110954603</v>
      </c>
      <c r="D346" s="15">
        <f t="shared" si="155"/>
        <v>1.2082075322410344</v>
      </c>
      <c r="E346" s="15">
        <f t="shared" si="156"/>
        <v>1.0872789447834665</v>
      </c>
    </row>
    <row r="347" spans="1:5" x14ac:dyDescent="0.2">
      <c r="A347" s="1">
        <f t="shared" si="157"/>
        <v>2009</v>
      </c>
      <c r="B347" s="15">
        <f t="shared" si="153"/>
        <v>1.1238507082422045</v>
      </c>
      <c r="C347" s="15">
        <f t="shared" si="154"/>
        <v>0.11900312787934474</v>
      </c>
      <c r="D347" s="15">
        <f t="shared" si="155"/>
        <v>1.2266474326649861</v>
      </c>
      <c r="E347" s="15">
        <f t="shared" si="156"/>
        <v>0.83586484869488542</v>
      </c>
    </row>
    <row r="348" spans="1:5" x14ac:dyDescent="0.2">
      <c r="A348" s="1">
        <f t="shared" si="157"/>
        <v>2010</v>
      </c>
      <c r="B348" s="15">
        <f t="shared" si="153"/>
        <v>1.1739830456500109</v>
      </c>
      <c r="C348" s="15">
        <f t="shared" si="154"/>
        <v>0.11909591675923187</v>
      </c>
      <c r="D348" s="15">
        <f t="shared" si="155"/>
        <v>1.1529106368746949</v>
      </c>
      <c r="E348" s="15">
        <f t="shared" si="156"/>
        <v>0.80129782431416896</v>
      </c>
    </row>
    <row r="349" spans="1:5" x14ac:dyDescent="0.2">
      <c r="A349" s="1">
        <f t="shared" si="157"/>
        <v>2011</v>
      </c>
      <c r="B349" s="15">
        <f t="shared" si="153"/>
        <v>1.2004173814753571</v>
      </c>
      <c r="C349" s="15">
        <f t="shared" si="154"/>
        <v>0.11946760853751209</v>
      </c>
      <c r="D349" s="15">
        <f t="shared" si="155"/>
        <v>1.1491148790877599</v>
      </c>
      <c r="E349" s="15">
        <f t="shared" si="156"/>
        <v>0.72434431148238054</v>
      </c>
    </row>
    <row r="350" spans="1:5" x14ac:dyDescent="0.2">
      <c r="A350" s="1">
        <f t="shared" si="157"/>
        <v>2012</v>
      </c>
      <c r="B350" s="15">
        <f t="shared" si="153"/>
        <v>1.194845845869043</v>
      </c>
      <c r="C350" s="15">
        <f t="shared" si="154"/>
        <v>0.11962660765457156</v>
      </c>
      <c r="D350" s="15">
        <f t="shared" si="155"/>
        <v>1.1835912047518677</v>
      </c>
      <c r="E350" s="15">
        <f t="shared" si="156"/>
        <v>0.46325332088874793</v>
      </c>
    </row>
    <row r="351" spans="1:5" x14ac:dyDescent="0.2">
      <c r="A351" s="1">
        <f t="shared" si="157"/>
        <v>2013</v>
      </c>
      <c r="B351" s="15">
        <f t="shared" si="153"/>
        <v>1.1820202591472393</v>
      </c>
      <c r="C351" s="15">
        <f t="shared" si="154"/>
        <v>0.11987594984011191</v>
      </c>
      <c r="D351" s="15">
        <f t="shared" si="155"/>
        <v>1.2099316293406621</v>
      </c>
      <c r="E351" s="15">
        <f t="shared" si="156"/>
        <v>0.42649887287981658</v>
      </c>
    </row>
    <row r="352" spans="1:5" ht="13.5" thickBot="1" x14ac:dyDescent="0.25">
      <c r="B352" s="15"/>
      <c r="C352" s="15"/>
    </row>
    <row r="353" spans="1:5" ht="39" thickBot="1" x14ac:dyDescent="0.25">
      <c r="B353" s="91" t="str">
        <f>A195</f>
        <v>National Share</v>
      </c>
      <c r="C353" s="92" t="str">
        <f>A220</f>
        <v>Industry Mix</v>
      </c>
      <c r="D353" s="92" t="str">
        <f>A245</f>
        <v>Regional Shift</v>
      </c>
      <c r="E353" s="93" t="str">
        <f>A270</f>
        <v>Total Employment Change</v>
      </c>
    </row>
    <row r="354" spans="1:5" x14ac:dyDescent="0.2">
      <c r="A354" s="1">
        <f t="shared" ref="A354:A370" si="158">A335</f>
        <v>1997</v>
      </c>
      <c r="B354" s="15">
        <f>L197</f>
        <v>3234.3433437700505</v>
      </c>
      <c r="C354" s="15">
        <f>L222</f>
        <v>2466.804586977476</v>
      </c>
      <c r="D354" s="8">
        <f>L247</f>
        <v>-1472.0960920336784</v>
      </c>
      <c r="E354" s="8">
        <f>C273</f>
        <v>4229.0518387139309</v>
      </c>
    </row>
    <row r="355" spans="1:5" x14ac:dyDescent="0.2">
      <c r="A355" s="1">
        <f t="shared" si="158"/>
        <v>1998</v>
      </c>
      <c r="B355" s="15">
        <f t="shared" ref="B355:B370" si="159">L198</f>
        <v>31219.698997295425</v>
      </c>
      <c r="C355" s="15">
        <f t="shared" ref="C355:C370" si="160">L223</f>
        <v>8101.9508896341295</v>
      </c>
      <c r="D355" s="8">
        <f t="shared" ref="D355:D370" si="161">L248</f>
        <v>-1186.7852610553837</v>
      </c>
      <c r="E355" s="8">
        <f t="shared" ref="E355:E370" si="162">C274</f>
        <v>38134.864625874092</v>
      </c>
    </row>
    <row r="356" spans="1:5" x14ac:dyDescent="0.2">
      <c r="A356" s="1">
        <f t="shared" si="158"/>
        <v>1999</v>
      </c>
      <c r="B356" s="15">
        <f t="shared" si="159"/>
        <v>45081.293224456691</v>
      </c>
      <c r="C356" s="15">
        <f t="shared" si="160"/>
        <v>2724.0484703976922</v>
      </c>
      <c r="D356" s="8">
        <f t="shared" si="161"/>
        <v>6886.1500293182344</v>
      </c>
      <c r="E356" s="8">
        <f t="shared" si="162"/>
        <v>54691.491724172607</v>
      </c>
    </row>
    <row r="357" spans="1:5" x14ac:dyDescent="0.2">
      <c r="A357" s="1">
        <f t="shared" si="158"/>
        <v>2000</v>
      </c>
      <c r="B357" s="15">
        <f t="shared" si="159"/>
        <v>27206.259026619697</v>
      </c>
      <c r="C357" s="15">
        <f t="shared" si="160"/>
        <v>2866.9546465194226</v>
      </c>
      <c r="D357" s="8">
        <f t="shared" si="161"/>
        <v>3030.1427883311776</v>
      </c>
      <c r="E357" s="8">
        <f t="shared" si="162"/>
        <v>33103.356461470365</v>
      </c>
    </row>
    <row r="358" spans="1:5" x14ac:dyDescent="0.2">
      <c r="A358" s="1">
        <f t="shared" si="158"/>
        <v>2001</v>
      </c>
      <c r="B358" s="15">
        <f t="shared" si="159"/>
        <v>-1150.5130907472903</v>
      </c>
      <c r="C358" s="15">
        <f t="shared" si="160"/>
        <v>294.0508385454641</v>
      </c>
      <c r="D358" s="8">
        <f t="shared" si="161"/>
        <v>-4121.983103499354</v>
      </c>
      <c r="E358" s="8">
        <f t="shared" si="162"/>
        <v>-4978.4453557011439</v>
      </c>
    </row>
    <row r="359" spans="1:5" x14ac:dyDescent="0.2">
      <c r="A359" s="1">
        <f t="shared" si="158"/>
        <v>2002</v>
      </c>
      <c r="B359" s="15">
        <f t="shared" si="159"/>
        <v>-4759.833143085958</v>
      </c>
      <c r="C359" s="15">
        <f t="shared" si="160"/>
        <v>-759.33912128451175</v>
      </c>
      <c r="D359" s="8">
        <f t="shared" si="161"/>
        <v>-14647.667038573387</v>
      </c>
      <c r="E359" s="8">
        <f t="shared" si="162"/>
        <v>-20166.839302943903</v>
      </c>
    </row>
    <row r="360" spans="1:5" x14ac:dyDescent="0.2">
      <c r="A360" s="1">
        <f t="shared" si="158"/>
        <v>2003</v>
      </c>
      <c r="B360" s="15">
        <f t="shared" si="159"/>
        <v>7358.0335237455292</v>
      </c>
      <c r="C360" s="15">
        <f t="shared" si="160"/>
        <v>-607.78377384162604</v>
      </c>
      <c r="D360" s="8">
        <f t="shared" si="161"/>
        <v>-15672.535196723056</v>
      </c>
      <c r="E360" s="8">
        <f t="shared" si="162"/>
        <v>-8922.2854468190344</v>
      </c>
    </row>
    <row r="361" spans="1:5" x14ac:dyDescent="0.2">
      <c r="A361" s="1">
        <f t="shared" si="158"/>
        <v>2004</v>
      </c>
      <c r="B361" s="15">
        <f t="shared" si="159"/>
        <v>14229.61906827323</v>
      </c>
      <c r="C361" s="15">
        <f t="shared" si="160"/>
        <v>39.031104746423125</v>
      </c>
      <c r="D361" s="8">
        <f t="shared" si="161"/>
        <v>-17965.936201286866</v>
      </c>
      <c r="E361" s="8">
        <f t="shared" si="162"/>
        <v>-3697.2860282672336</v>
      </c>
    </row>
    <row r="362" spans="1:5" x14ac:dyDescent="0.2">
      <c r="A362" s="1">
        <f t="shared" si="158"/>
        <v>2005</v>
      </c>
      <c r="B362" s="15">
        <f t="shared" si="159"/>
        <v>24079.692920644768</v>
      </c>
      <c r="C362" s="15">
        <f t="shared" si="160"/>
        <v>4436.2230564759138</v>
      </c>
      <c r="D362" s="8">
        <f t="shared" si="161"/>
        <v>-14822.351024988558</v>
      </c>
      <c r="E362" s="8">
        <f t="shared" si="162"/>
        <v>13693.564952132059</v>
      </c>
    </row>
    <row r="363" spans="1:5" x14ac:dyDescent="0.2">
      <c r="A363" s="1">
        <f t="shared" si="158"/>
        <v>2006</v>
      </c>
      <c r="B363" s="15">
        <f t="shared" si="159"/>
        <v>37398.738463135618</v>
      </c>
      <c r="C363" s="15">
        <f t="shared" si="160"/>
        <v>216.85061493990179</v>
      </c>
      <c r="D363" s="8">
        <f t="shared" si="161"/>
        <v>-4964.0480942771865</v>
      </c>
      <c r="E363" s="8">
        <f t="shared" si="162"/>
        <v>32651.540983798332</v>
      </c>
    </row>
    <row r="364" spans="1:5" x14ac:dyDescent="0.2">
      <c r="A364" s="1">
        <f t="shared" si="158"/>
        <v>2007</v>
      </c>
      <c r="B364" s="15">
        <f t="shared" si="159"/>
        <v>38368.661454504734</v>
      </c>
      <c r="C364" s="15">
        <f t="shared" si="160"/>
        <v>3493.4756574735534</v>
      </c>
      <c r="D364" s="8">
        <f t="shared" si="161"/>
        <v>-3502.510605296779</v>
      </c>
      <c r="E364" s="8">
        <f t="shared" si="162"/>
        <v>38359.626506681554</v>
      </c>
    </row>
    <row r="365" spans="1:5" x14ac:dyDescent="0.2">
      <c r="A365" s="1">
        <f t="shared" si="158"/>
        <v>2008</v>
      </c>
      <c r="B365" s="15">
        <f t="shared" si="159"/>
        <v>22900.729219182154</v>
      </c>
      <c r="C365" s="15">
        <f t="shared" si="160"/>
        <v>-1216.2609028099241</v>
      </c>
      <c r="D365" s="8">
        <f t="shared" si="161"/>
        <v>6207.9775133747198</v>
      </c>
      <c r="E365" s="8">
        <f t="shared" si="162"/>
        <v>27892.445829747012</v>
      </c>
    </row>
    <row r="366" spans="1:5" x14ac:dyDescent="0.2">
      <c r="A366" s="1">
        <f t="shared" si="158"/>
        <v>2009</v>
      </c>
      <c r="B366" s="15">
        <f t="shared" si="159"/>
        <v>-223.36185397359512</v>
      </c>
      <c r="C366" s="15">
        <f t="shared" si="160"/>
        <v>615.13523695998538</v>
      </c>
      <c r="D366" s="8">
        <f t="shared" si="161"/>
        <v>4107.8289355970883</v>
      </c>
      <c r="E366" s="8">
        <f t="shared" si="162"/>
        <v>4499.6023185832892</v>
      </c>
    </row>
    <row r="367" spans="1:5" x14ac:dyDescent="0.2">
      <c r="A367" s="1">
        <f t="shared" si="158"/>
        <v>2010</v>
      </c>
      <c r="B367" s="15">
        <f t="shared" si="159"/>
        <v>-5944.0354121373593</v>
      </c>
      <c r="C367" s="15">
        <f t="shared" si="160"/>
        <v>-4342.907318742753</v>
      </c>
      <c r="D367" s="8">
        <f t="shared" si="161"/>
        <v>4322.9530538948429</v>
      </c>
      <c r="E367" s="8">
        <f t="shared" si="162"/>
        <v>-5963.9896769851912</v>
      </c>
    </row>
    <row r="368" spans="1:5" x14ac:dyDescent="0.2">
      <c r="A368" s="1">
        <f t="shared" si="158"/>
        <v>2011</v>
      </c>
      <c r="B368" s="15">
        <f t="shared" si="159"/>
        <v>2404.1807175690092</v>
      </c>
      <c r="C368" s="15">
        <f t="shared" si="160"/>
        <v>-3949.9895696299045</v>
      </c>
      <c r="D368" s="8">
        <f t="shared" si="161"/>
        <v>-264.24689011991495</v>
      </c>
      <c r="E368" s="8">
        <f t="shared" si="162"/>
        <v>-1810.0557421807898</v>
      </c>
    </row>
    <row r="369" spans="1:5" x14ac:dyDescent="0.2">
      <c r="A369" s="1">
        <f t="shared" si="158"/>
        <v>2012</v>
      </c>
      <c r="B369" s="15">
        <f t="shared" si="159"/>
        <v>14946.562486565881</v>
      </c>
      <c r="C369" s="15">
        <f t="shared" si="160"/>
        <v>-3033.9327108166513</v>
      </c>
      <c r="D369" s="8">
        <f t="shared" si="161"/>
        <v>-1218.9569392130161</v>
      </c>
      <c r="E369" s="8">
        <f t="shared" si="162"/>
        <v>10693.672836536192</v>
      </c>
    </row>
    <row r="370" spans="1:5" x14ac:dyDescent="0.2">
      <c r="A370" s="1">
        <f t="shared" si="158"/>
        <v>2013</v>
      </c>
      <c r="B370" s="15">
        <f t="shared" si="159"/>
        <v>19080.488542692565</v>
      </c>
      <c r="C370" s="15">
        <f t="shared" si="160"/>
        <v>416.01019575530972</v>
      </c>
      <c r="D370" s="8">
        <f t="shared" si="161"/>
        <v>-2755.0550626141953</v>
      </c>
      <c r="E370" s="8">
        <f t="shared" si="162"/>
        <v>18501.977162481518</v>
      </c>
    </row>
  </sheetData>
  <mergeCells count="43">
    <mergeCell ref="N127:O127"/>
    <mergeCell ref="P127:Q127"/>
    <mergeCell ref="R127:S127"/>
    <mergeCell ref="T127:U127"/>
    <mergeCell ref="V127:W127"/>
    <mergeCell ref="A270:C270"/>
    <mergeCell ref="N23:O23"/>
    <mergeCell ref="P23:Q23"/>
    <mergeCell ref="R23:S23"/>
    <mergeCell ref="V23:W23"/>
    <mergeCell ref="B127:C127"/>
    <mergeCell ref="D127:E127"/>
    <mergeCell ref="F127:G127"/>
    <mergeCell ref="H127:I127"/>
    <mergeCell ref="J127:K127"/>
    <mergeCell ref="L127:M127"/>
    <mergeCell ref="B23:C23"/>
    <mergeCell ref="D23:E23"/>
    <mergeCell ref="F23:G23"/>
    <mergeCell ref="H23:I23"/>
    <mergeCell ref="J23:K23"/>
    <mergeCell ref="L23:M23"/>
    <mergeCell ref="N2:O2"/>
    <mergeCell ref="P2:Q2"/>
    <mergeCell ref="R2:S2"/>
    <mergeCell ref="T2:U2"/>
    <mergeCell ref="V2:W2"/>
    <mergeCell ref="Y2:Z2"/>
    <mergeCell ref="B2:C2"/>
    <mergeCell ref="D2:E2"/>
    <mergeCell ref="F2:G2"/>
    <mergeCell ref="H2:I2"/>
    <mergeCell ref="J2:K2"/>
    <mergeCell ref="L2:M2"/>
    <mergeCell ref="A96:B96"/>
    <mergeCell ref="A97:B97"/>
    <mergeCell ref="A98:B98"/>
    <mergeCell ref="A99:B99"/>
    <mergeCell ref="A91:B91"/>
    <mergeCell ref="A92:B92"/>
    <mergeCell ref="A93:B93"/>
    <mergeCell ref="A94:B94"/>
    <mergeCell ref="A95:B95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9"/>
  <sheetViews>
    <sheetView workbookViewId="0"/>
  </sheetViews>
  <sheetFormatPr defaultRowHeight="12.75" x14ac:dyDescent="0.2"/>
  <cols>
    <col min="1" max="1" width="29.28515625" style="1" bestFit="1" customWidth="1"/>
    <col min="2" max="2" width="14.140625" style="1" bestFit="1" customWidth="1"/>
    <col min="3" max="3" width="11.85546875" style="1" customWidth="1"/>
    <col min="4" max="4" width="12" style="1" bestFit="1" customWidth="1"/>
    <col min="5" max="5" width="12.7109375" style="1" bestFit="1" customWidth="1"/>
    <col min="6" max="6" width="11.42578125" style="1" bestFit="1" customWidth="1"/>
    <col min="7" max="7" width="11.7109375" style="1" bestFit="1" customWidth="1"/>
    <col min="8" max="8" width="12" style="1" customWidth="1"/>
    <col min="9" max="9" width="15.42578125" style="1" bestFit="1" customWidth="1"/>
    <col min="10" max="10" width="12" style="1" customWidth="1"/>
    <col min="11" max="11" width="12.7109375" style="1" bestFit="1" customWidth="1"/>
    <col min="12" max="12" width="12.42578125" style="1" customWidth="1"/>
    <col min="13" max="13" width="12.7109375" style="1" bestFit="1" customWidth="1"/>
    <col min="14" max="14" width="11.42578125" style="1" bestFit="1" customWidth="1"/>
    <col min="15" max="15" width="12.5703125" style="1" customWidth="1"/>
    <col min="16" max="17" width="12.7109375" style="1" bestFit="1" customWidth="1"/>
    <col min="18" max="18" width="11.42578125" style="1" bestFit="1" customWidth="1"/>
    <col min="19" max="19" width="13.7109375" style="1" customWidth="1"/>
    <col min="20" max="20" width="10.5703125" style="1" customWidth="1"/>
    <col min="21" max="21" width="12.140625" style="1" customWidth="1"/>
    <col min="22" max="22" width="13.85546875" style="1" bestFit="1" customWidth="1"/>
    <col min="23" max="23" width="11.140625" style="1" bestFit="1" customWidth="1"/>
    <col min="24" max="26" width="12.85546875" style="1" customWidth="1"/>
    <col min="27" max="27" width="9.140625" style="1"/>
    <col min="28" max="28" width="14.28515625" style="1" customWidth="1"/>
    <col min="29" max="29" width="15.85546875" style="1" customWidth="1"/>
    <col min="30" max="30" width="12.28515625" style="1" customWidth="1"/>
    <col min="31" max="31" width="13.5703125" style="1" customWidth="1"/>
    <col min="32" max="256" width="9.140625" style="1"/>
    <col min="257" max="257" width="18.28515625" style="1" customWidth="1"/>
    <col min="258" max="258" width="14.140625" style="1" bestFit="1" customWidth="1"/>
    <col min="259" max="259" width="11.85546875" style="1" customWidth="1"/>
    <col min="260" max="260" width="12" style="1" bestFit="1" customWidth="1"/>
    <col min="261" max="261" width="12.7109375" style="1" bestFit="1" customWidth="1"/>
    <col min="262" max="262" width="11.42578125" style="1" bestFit="1" customWidth="1"/>
    <col min="263" max="263" width="11.7109375" style="1" bestFit="1" customWidth="1"/>
    <col min="264" max="264" width="12" style="1" customWidth="1"/>
    <col min="265" max="265" width="15.42578125" style="1" bestFit="1" customWidth="1"/>
    <col min="266" max="266" width="12" style="1" customWidth="1"/>
    <col min="267" max="267" width="12.7109375" style="1" bestFit="1" customWidth="1"/>
    <col min="268" max="268" width="12.42578125" style="1" customWidth="1"/>
    <col min="269" max="269" width="12.7109375" style="1" bestFit="1" customWidth="1"/>
    <col min="270" max="270" width="11.42578125" style="1" bestFit="1" customWidth="1"/>
    <col min="271" max="271" width="12.5703125" style="1" customWidth="1"/>
    <col min="272" max="272" width="11.42578125" style="1" bestFit="1" customWidth="1"/>
    <col min="273" max="273" width="12.7109375" style="1" bestFit="1" customWidth="1"/>
    <col min="274" max="274" width="11.42578125" style="1" bestFit="1" customWidth="1"/>
    <col min="275" max="275" width="13.7109375" style="1" customWidth="1"/>
    <col min="276" max="276" width="10.5703125" style="1" customWidth="1"/>
    <col min="277" max="277" width="12.140625" style="1" customWidth="1"/>
    <col min="278" max="278" width="13.85546875" style="1" bestFit="1" customWidth="1"/>
    <col min="279" max="279" width="11.140625" style="1" bestFit="1" customWidth="1"/>
    <col min="280" max="282" width="12.85546875" style="1" customWidth="1"/>
    <col min="283" max="283" width="9.140625" style="1"/>
    <col min="284" max="284" width="14.28515625" style="1" customWidth="1"/>
    <col min="285" max="285" width="15.85546875" style="1" customWidth="1"/>
    <col min="286" max="286" width="12.28515625" style="1" customWidth="1"/>
    <col min="287" max="287" width="13.5703125" style="1" customWidth="1"/>
    <col min="288" max="512" width="9.140625" style="1"/>
    <col min="513" max="513" width="18.28515625" style="1" customWidth="1"/>
    <col min="514" max="514" width="14.140625" style="1" bestFit="1" customWidth="1"/>
    <col min="515" max="515" width="11.85546875" style="1" customWidth="1"/>
    <col min="516" max="516" width="12" style="1" bestFit="1" customWidth="1"/>
    <col min="517" max="517" width="12.7109375" style="1" bestFit="1" customWidth="1"/>
    <col min="518" max="518" width="11.42578125" style="1" bestFit="1" customWidth="1"/>
    <col min="519" max="519" width="11.7109375" style="1" bestFit="1" customWidth="1"/>
    <col min="520" max="520" width="12" style="1" customWidth="1"/>
    <col min="521" max="521" width="15.42578125" style="1" bestFit="1" customWidth="1"/>
    <col min="522" max="522" width="12" style="1" customWidth="1"/>
    <col min="523" max="523" width="12.7109375" style="1" bestFit="1" customWidth="1"/>
    <col min="524" max="524" width="12.42578125" style="1" customWidth="1"/>
    <col min="525" max="525" width="12.7109375" style="1" bestFit="1" customWidth="1"/>
    <col min="526" max="526" width="11.42578125" style="1" bestFit="1" customWidth="1"/>
    <col min="527" max="527" width="12.5703125" style="1" customWidth="1"/>
    <col min="528" max="528" width="11.42578125" style="1" bestFit="1" customWidth="1"/>
    <col min="529" max="529" width="12.7109375" style="1" bestFit="1" customWidth="1"/>
    <col min="530" max="530" width="11.42578125" style="1" bestFit="1" customWidth="1"/>
    <col min="531" max="531" width="13.7109375" style="1" customWidth="1"/>
    <col min="532" max="532" width="10.5703125" style="1" customWidth="1"/>
    <col min="533" max="533" width="12.140625" style="1" customWidth="1"/>
    <col min="534" max="534" width="13.85546875" style="1" bestFit="1" customWidth="1"/>
    <col min="535" max="535" width="11.140625" style="1" bestFit="1" customWidth="1"/>
    <col min="536" max="538" width="12.85546875" style="1" customWidth="1"/>
    <col min="539" max="539" width="9.140625" style="1"/>
    <col min="540" max="540" width="14.28515625" style="1" customWidth="1"/>
    <col min="541" max="541" width="15.85546875" style="1" customWidth="1"/>
    <col min="542" max="542" width="12.28515625" style="1" customWidth="1"/>
    <col min="543" max="543" width="13.5703125" style="1" customWidth="1"/>
    <col min="544" max="768" width="9.140625" style="1"/>
    <col min="769" max="769" width="18.28515625" style="1" customWidth="1"/>
    <col min="770" max="770" width="14.140625" style="1" bestFit="1" customWidth="1"/>
    <col min="771" max="771" width="11.85546875" style="1" customWidth="1"/>
    <col min="772" max="772" width="12" style="1" bestFit="1" customWidth="1"/>
    <col min="773" max="773" width="12.7109375" style="1" bestFit="1" customWidth="1"/>
    <col min="774" max="774" width="11.42578125" style="1" bestFit="1" customWidth="1"/>
    <col min="775" max="775" width="11.7109375" style="1" bestFit="1" customWidth="1"/>
    <col min="776" max="776" width="12" style="1" customWidth="1"/>
    <col min="777" max="777" width="15.42578125" style="1" bestFit="1" customWidth="1"/>
    <col min="778" max="778" width="12" style="1" customWidth="1"/>
    <col min="779" max="779" width="12.7109375" style="1" bestFit="1" customWidth="1"/>
    <col min="780" max="780" width="12.42578125" style="1" customWidth="1"/>
    <col min="781" max="781" width="12.7109375" style="1" bestFit="1" customWidth="1"/>
    <col min="782" max="782" width="11.42578125" style="1" bestFit="1" customWidth="1"/>
    <col min="783" max="783" width="12.5703125" style="1" customWidth="1"/>
    <col min="784" max="784" width="11.42578125" style="1" bestFit="1" customWidth="1"/>
    <col min="785" max="785" width="12.7109375" style="1" bestFit="1" customWidth="1"/>
    <col min="786" max="786" width="11.42578125" style="1" bestFit="1" customWidth="1"/>
    <col min="787" max="787" width="13.7109375" style="1" customWidth="1"/>
    <col min="788" max="788" width="10.5703125" style="1" customWidth="1"/>
    <col min="789" max="789" width="12.140625" style="1" customWidth="1"/>
    <col min="790" max="790" width="13.85546875" style="1" bestFit="1" customWidth="1"/>
    <col min="791" max="791" width="11.140625" style="1" bestFit="1" customWidth="1"/>
    <col min="792" max="794" width="12.85546875" style="1" customWidth="1"/>
    <col min="795" max="795" width="9.140625" style="1"/>
    <col min="796" max="796" width="14.28515625" style="1" customWidth="1"/>
    <col min="797" max="797" width="15.85546875" style="1" customWidth="1"/>
    <col min="798" max="798" width="12.28515625" style="1" customWidth="1"/>
    <col min="799" max="799" width="13.5703125" style="1" customWidth="1"/>
    <col min="800" max="1024" width="9.140625" style="1"/>
    <col min="1025" max="1025" width="18.28515625" style="1" customWidth="1"/>
    <col min="1026" max="1026" width="14.140625" style="1" bestFit="1" customWidth="1"/>
    <col min="1027" max="1027" width="11.85546875" style="1" customWidth="1"/>
    <col min="1028" max="1028" width="12" style="1" bestFit="1" customWidth="1"/>
    <col min="1029" max="1029" width="12.7109375" style="1" bestFit="1" customWidth="1"/>
    <col min="1030" max="1030" width="11.42578125" style="1" bestFit="1" customWidth="1"/>
    <col min="1031" max="1031" width="11.7109375" style="1" bestFit="1" customWidth="1"/>
    <col min="1032" max="1032" width="12" style="1" customWidth="1"/>
    <col min="1033" max="1033" width="15.42578125" style="1" bestFit="1" customWidth="1"/>
    <col min="1034" max="1034" width="12" style="1" customWidth="1"/>
    <col min="1035" max="1035" width="12.7109375" style="1" bestFit="1" customWidth="1"/>
    <col min="1036" max="1036" width="12.42578125" style="1" customWidth="1"/>
    <col min="1037" max="1037" width="12.7109375" style="1" bestFit="1" customWidth="1"/>
    <col min="1038" max="1038" width="11.42578125" style="1" bestFit="1" customWidth="1"/>
    <col min="1039" max="1039" width="12.5703125" style="1" customWidth="1"/>
    <col min="1040" max="1040" width="11.42578125" style="1" bestFit="1" customWidth="1"/>
    <col min="1041" max="1041" width="12.7109375" style="1" bestFit="1" customWidth="1"/>
    <col min="1042" max="1042" width="11.42578125" style="1" bestFit="1" customWidth="1"/>
    <col min="1043" max="1043" width="13.7109375" style="1" customWidth="1"/>
    <col min="1044" max="1044" width="10.5703125" style="1" customWidth="1"/>
    <col min="1045" max="1045" width="12.140625" style="1" customWidth="1"/>
    <col min="1046" max="1046" width="13.85546875" style="1" bestFit="1" customWidth="1"/>
    <col min="1047" max="1047" width="11.140625" style="1" bestFit="1" customWidth="1"/>
    <col min="1048" max="1050" width="12.85546875" style="1" customWidth="1"/>
    <col min="1051" max="1051" width="9.140625" style="1"/>
    <col min="1052" max="1052" width="14.28515625" style="1" customWidth="1"/>
    <col min="1053" max="1053" width="15.85546875" style="1" customWidth="1"/>
    <col min="1054" max="1054" width="12.28515625" style="1" customWidth="1"/>
    <col min="1055" max="1055" width="13.5703125" style="1" customWidth="1"/>
    <col min="1056" max="1280" width="9.140625" style="1"/>
    <col min="1281" max="1281" width="18.28515625" style="1" customWidth="1"/>
    <col min="1282" max="1282" width="14.140625" style="1" bestFit="1" customWidth="1"/>
    <col min="1283" max="1283" width="11.85546875" style="1" customWidth="1"/>
    <col min="1284" max="1284" width="12" style="1" bestFit="1" customWidth="1"/>
    <col min="1285" max="1285" width="12.7109375" style="1" bestFit="1" customWidth="1"/>
    <col min="1286" max="1286" width="11.42578125" style="1" bestFit="1" customWidth="1"/>
    <col min="1287" max="1287" width="11.7109375" style="1" bestFit="1" customWidth="1"/>
    <col min="1288" max="1288" width="12" style="1" customWidth="1"/>
    <col min="1289" max="1289" width="15.42578125" style="1" bestFit="1" customWidth="1"/>
    <col min="1290" max="1290" width="12" style="1" customWidth="1"/>
    <col min="1291" max="1291" width="12.7109375" style="1" bestFit="1" customWidth="1"/>
    <col min="1292" max="1292" width="12.42578125" style="1" customWidth="1"/>
    <col min="1293" max="1293" width="12.7109375" style="1" bestFit="1" customWidth="1"/>
    <col min="1294" max="1294" width="11.42578125" style="1" bestFit="1" customWidth="1"/>
    <col min="1295" max="1295" width="12.5703125" style="1" customWidth="1"/>
    <col min="1296" max="1296" width="11.42578125" style="1" bestFit="1" customWidth="1"/>
    <col min="1297" max="1297" width="12.7109375" style="1" bestFit="1" customWidth="1"/>
    <col min="1298" max="1298" width="11.42578125" style="1" bestFit="1" customWidth="1"/>
    <col min="1299" max="1299" width="13.7109375" style="1" customWidth="1"/>
    <col min="1300" max="1300" width="10.5703125" style="1" customWidth="1"/>
    <col min="1301" max="1301" width="12.140625" style="1" customWidth="1"/>
    <col min="1302" max="1302" width="13.85546875" style="1" bestFit="1" customWidth="1"/>
    <col min="1303" max="1303" width="11.140625" style="1" bestFit="1" customWidth="1"/>
    <col min="1304" max="1306" width="12.85546875" style="1" customWidth="1"/>
    <col min="1307" max="1307" width="9.140625" style="1"/>
    <col min="1308" max="1308" width="14.28515625" style="1" customWidth="1"/>
    <col min="1309" max="1309" width="15.85546875" style="1" customWidth="1"/>
    <col min="1310" max="1310" width="12.28515625" style="1" customWidth="1"/>
    <col min="1311" max="1311" width="13.5703125" style="1" customWidth="1"/>
    <col min="1312" max="1536" width="9.140625" style="1"/>
    <col min="1537" max="1537" width="18.28515625" style="1" customWidth="1"/>
    <col min="1538" max="1538" width="14.140625" style="1" bestFit="1" customWidth="1"/>
    <col min="1539" max="1539" width="11.85546875" style="1" customWidth="1"/>
    <col min="1540" max="1540" width="12" style="1" bestFit="1" customWidth="1"/>
    <col min="1541" max="1541" width="12.7109375" style="1" bestFit="1" customWidth="1"/>
    <col min="1542" max="1542" width="11.42578125" style="1" bestFit="1" customWidth="1"/>
    <col min="1543" max="1543" width="11.7109375" style="1" bestFit="1" customWidth="1"/>
    <col min="1544" max="1544" width="12" style="1" customWidth="1"/>
    <col min="1545" max="1545" width="15.42578125" style="1" bestFit="1" customWidth="1"/>
    <col min="1546" max="1546" width="12" style="1" customWidth="1"/>
    <col min="1547" max="1547" width="12.7109375" style="1" bestFit="1" customWidth="1"/>
    <col min="1548" max="1548" width="12.42578125" style="1" customWidth="1"/>
    <col min="1549" max="1549" width="12.7109375" style="1" bestFit="1" customWidth="1"/>
    <col min="1550" max="1550" width="11.42578125" style="1" bestFit="1" customWidth="1"/>
    <col min="1551" max="1551" width="12.5703125" style="1" customWidth="1"/>
    <col min="1552" max="1552" width="11.42578125" style="1" bestFit="1" customWidth="1"/>
    <col min="1553" max="1553" width="12.7109375" style="1" bestFit="1" customWidth="1"/>
    <col min="1554" max="1554" width="11.42578125" style="1" bestFit="1" customWidth="1"/>
    <col min="1555" max="1555" width="13.7109375" style="1" customWidth="1"/>
    <col min="1556" max="1556" width="10.5703125" style="1" customWidth="1"/>
    <col min="1557" max="1557" width="12.140625" style="1" customWidth="1"/>
    <col min="1558" max="1558" width="13.85546875" style="1" bestFit="1" customWidth="1"/>
    <col min="1559" max="1559" width="11.140625" style="1" bestFit="1" customWidth="1"/>
    <col min="1560" max="1562" width="12.85546875" style="1" customWidth="1"/>
    <col min="1563" max="1563" width="9.140625" style="1"/>
    <col min="1564" max="1564" width="14.28515625" style="1" customWidth="1"/>
    <col min="1565" max="1565" width="15.85546875" style="1" customWidth="1"/>
    <col min="1566" max="1566" width="12.28515625" style="1" customWidth="1"/>
    <col min="1567" max="1567" width="13.5703125" style="1" customWidth="1"/>
    <col min="1568" max="1792" width="9.140625" style="1"/>
    <col min="1793" max="1793" width="18.28515625" style="1" customWidth="1"/>
    <col min="1794" max="1794" width="14.140625" style="1" bestFit="1" customWidth="1"/>
    <col min="1795" max="1795" width="11.85546875" style="1" customWidth="1"/>
    <col min="1796" max="1796" width="12" style="1" bestFit="1" customWidth="1"/>
    <col min="1797" max="1797" width="12.7109375" style="1" bestFit="1" customWidth="1"/>
    <col min="1798" max="1798" width="11.42578125" style="1" bestFit="1" customWidth="1"/>
    <col min="1799" max="1799" width="11.7109375" style="1" bestFit="1" customWidth="1"/>
    <col min="1800" max="1800" width="12" style="1" customWidth="1"/>
    <col min="1801" max="1801" width="15.42578125" style="1" bestFit="1" customWidth="1"/>
    <col min="1802" max="1802" width="12" style="1" customWidth="1"/>
    <col min="1803" max="1803" width="12.7109375" style="1" bestFit="1" customWidth="1"/>
    <col min="1804" max="1804" width="12.42578125" style="1" customWidth="1"/>
    <col min="1805" max="1805" width="12.7109375" style="1" bestFit="1" customWidth="1"/>
    <col min="1806" max="1806" width="11.42578125" style="1" bestFit="1" customWidth="1"/>
    <col min="1807" max="1807" width="12.5703125" style="1" customWidth="1"/>
    <col min="1808" max="1808" width="11.42578125" style="1" bestFit="1" customWidth="1"/>
    <col min="1809" max="1809" width="12.7109375" style="1" bestFit="1" customWidth="1"/>
    <col min="1810" max="1810" width="11.42578125" style="1" bestFit="1" customWidth="1"/>
    <col min="1811" max="1811" width="13.7109375" style="1" customWidth="1"/>
    <col min="1812" max="1812" width="10.5703125" style="1" customWidth="1"/>
    <col min="1813" max="1813" width="12.140625" style="1" customWidth="1"/>
    <col min="1814" max="1814" width="13.85546875" style="1" bestFit="1" customWidth="1"/>
    <col min="1815" max="1815" width="11.140625" style="1" bestFit="1" customWidth="1"/>
    <col min="1816" max="1818" width="12.85546875" style="1" customWidth="1"/>
    <col min="1819" max="1819" width="9.140625" style="1"/>
    <col min="1820" max="1820" width="14.28515625" style="1" customWidth="1"/>
    <col min="1821" max="1821" width="15.85546875" style="1" customWidth="1"/>
    <col min="1822" max="1822" width="12.28515625" style="1" customWidth="1"/>
    <col min="1823" max="1823" width="13.5703125" style="1" customWidth="1"/>
    <col min="1824" max="2048" width="9.140625" style="1"/>
    <col min="2049" max="2049" width="18.28515625" style="1" customWidth="1"/>
    <col min="2050" max="2050" width="14.140625" style="1" bestFit="1" customWidth="1"/>
    <col min="2051" max="2051" width="11.85546875" style="1" customWidth="1"/>
    <col min="2052" max="2052" width="12" style="1" bestFit="1" customWidth="1"/>
    <col min="2053" max="2053" width="12.7109375" style="1" bestFit="1" customWidth="1"/>
    <col min="2054" max="2054" width="11.42578125" style="1" bestFit="1" customWidth="1"/>
    <col min="2055" max="2055" width="11.7109375" style="1" bestFit="1" customWidth="1"/>
    <col min="2056" max="2056" width="12" style="1" customWidth="1"/>
    <col min="2057" max="2057" width="15.42578125" style="1" bestFit="1" customWidth="1"/>
    <col min="2058" max="2058" width="12" style="1" customWidth="1"/>
    <col min="2059" max="2059" width="12.7109375" style="1" bestFit="1" customWidth="1"/>
    <col min="2060" max="2060" width="12.42578125" style="1" customWidth="1"/>
    <col min="2061" max="2061" width="12.7109375" style="1" bestFit="1" customWidth="1"/>
    <col min="2062" max="2062" width="11.42578125" style="1" bestFit="1" customWidth="1"/>
    <col min="2063" max="2063" width="12.5703125" style="1" customWidth="1"/>
    <col min="2064" max="2064" width="11.42578125" style="1" bestFit="1" customWidth="1"/>
    <col min="2065" max="2065" width="12.7109375" style="1" bestFit="1" customWidth="1"/>
    <col min="2066" max="2066" width="11.42578125" style="1" bestFit="1" customWidth="1"/>
    <col min="2067" max="2067" width="13.7109375" style="1" customWidth="1"/>
    <col min="2068" max="2068" width="10.5703125" style="1" customWidth="1"/>
    <col min="2069" max="2069" width="12.140625" style="1" customWidth="1"/>
    <col min="2070" max="2070" width="13.85546875" style="1" bestFit="1" customWidth="1"/>
    <col min="2071" max="2071" width="11.140625" style="1" bestFit="1" customWidth="1"/>
    <col min="2072" max="2074" width="12.85546875" style="1" customWidth="1"/>
    <col min="2075" max="2075" width="9.140625" style="1"/>
    <col min="2076" max="2076" width="14.28515625" style="1" customWidth="1"/>
    <col min="2077" max="2077" width="15.85546875" style="1" customWidth="1"/>
    <col min="2078" max="2078" width="12.28515625" style="1" customWidth="1"/>
    <col min="2079" max="2079" width="13.5703125" style="1" customWidth="1"/>
    <col min="2080" max="2304" width="9.140625" style="1"/>
    <col min="2305" max="2305" width="18.28515625" style="1" customWidth="1"/>
    <col min="2306" max="2306" width="14.140625" style="1" bestFit="1" customWidth="1"/>
    <col min="2307" max="2307" width="11.85546875" style="1" customWidth="1"/>
    <col min="2308" max="2308" width="12" style="1" bestFit="1" customWidth="1"/>
    <col min="2309" max="2309" width="12.7109375" style="1" bestFit="1" customWidth="1"/>
    <col min="2310" max="2310" width="11.42578125" style="1" bestFit="1" customWidth="1"/>
    <col min="2311" max="2311" width="11.7109375" style="1" bestFit="1" customWidth="1"/>
    <col min="2312" max="2312" width="12" style="1" customWidth="1"/>
    <col min="2313" max="2313" width="15.42578125" style="1" bestFit="1" customWidth="1"/>
    <col min="2314" max="2314" width="12" style="1" customWidth="1"/>
    <col min="2315" max="2315" width="12.7109375" style="1" bestFit="1" customWidth="1"/>
    <col min="2316" max="2316" width="12.42578125" style="1" customWidth="1"/>
    <col min="2317" max="2317" width="12.7109375" style="1" bestFit="1" customWidth="1"/>
    <col min="2318" max="2318" width="11.42578125" style="1" bestFit="1" customWidth="1"/>
    <col min="2319" max="2319" width="12.5703125" style="1" customWidth="1"/>
    <col min="2320" max="2320" width="11.42578125" style="1" bestFit="1" customWidth="1"/>
    <col min="2321" max="2321" width="12.7109375" style="1" bestFit="1" customWidth="1"/>
    <col min="2322" max="2322" width="11.42578125" style="1" bestFit="1" customWidth="1"/>
    <col min="2323" max="2323" width="13.7109375" style="1" customWidth="1"/>
    <col min="2324" max="2324" width="10.5703125" style="1" customWidth="1"/>
    <col min="2325" max="2325" width="12.140625" style="1" customWidth="1"/>
    <col min="2326" max="2326" width="13.85546875" style="1" bestFit="1" customWidth="1"/>
    <col min="2327" max="2327" width="11.140625" style="1" bestFit="1" customWidth="1"/>
    <col min="2328" max="2330" width="12.85546875" style="1" customWidth="1"/>
    <col min="2331" max="2331" width="9.140625" style="1"/>
    <col min="2332" max="2332" width="14.28515625" style="1" customWidth="1"/>
    <col min="2333" max="2333" width="15.85546875" style="1" customWidth="1"/>
    <col min="2334" max="2334" width="12.28515625" style="1" customWidth="1"/>
    <col min="2335" max="2335" width="13.5703125" style="1" customWidth="1"/>
    <col min="2336" max="2560" width="9.140625" style="1"/>
    <col min="2561" max="2561" width="18.28515625" style="1" customWidth="1"/>
    <col min="2562" max="2562" width="14.140625" style="1" bestFit="1" customWidth="1"/>
    <col min="2563" max="2563" width="11.85546875" style="1" customWidth="1"/>
    <col min="2564" max="2564" width="12" style="1" bestFit="1" customWidth="1"/>
    <col min="2565" max="2565" width="12.7109375" style="1" bestFit="1" customWidth="1"/>
    <col min="2566" max="2566" width="11.42578125" style="1" bestFit="1" customWidth="1"/>
    <col min="2567" max="2567" width="11.7109375" style="1" bestFit="1" customWidth="1"/>
    <col min="2568" max="2568" width="12" style="1" customWidth="1"/>
    <col min="2569" max="2569" width="15.42578125" style="1" bestFit="1" customWidth="1"/>
    <col min="2570" max="2570" width="12" style="1" customWidth="1"/>
    <col min="2571" max="2571" width="12.7109375" style="1" bestFit="1" customWidth="1"/>
    <col min="2572" max="2572" width="12.42578125" style="1" customWidth="1"/>
    <col min="2573" max="2573" width="12.7109375" style="1" bestFit="1" customWidth="1"/>
    <col min="2574" max="2574" width="11.42578125" style="1" bestFit="1" customWidth="1"/>
    <col min="2575" max="2575" width="12.5703125" style="1" customWidth="1"/>
    <col min="2576" max="2576" width="11.42578125" style="1" bestFit="1" customWidth="1"/>
    <col min="2577" max="2577" width="12.7109375" style="1" bestFit="1" customWidth="1"/>
    <col min="2578" max="2578" width="11.42578125" style="1" bestFit="1" customWidth="1"/>
    <col min="2579" max="2579" width="13.7109375" style="1" customWidth="1"/>
    <col min="2580" max="2580" width="10.5703125" style="1" customWidth="1"/>
    <col min="2581" max="2581" width="12.140625" style="1" customWidth="1"/>
    <col min="2582" max="2582" width="13.85546875" style="1" bestFit="1" customWidth="1"/>
    <col min="2583" max="2583" width="11.140625" style="1" bestFit="1" customWidth="1"/>
    <col min="2584" max="2586" width="12.85546875" style="1" customWidth="1"/>
    <col min="2587" max="2587" width="9.140625" style="1"/>
    <col min="2588" max="2588" width="14.28515625" style="1" customWidth="1"/>
    <col min="2589" max="2589" width="15.85546875" style="1" customWidth="1"/>
    <col min="2590" max="2590" width="12.28515625" style="1" customWidth="1"/>
    <col min="2591" max="2591" width="13.5703125" style="1" customWidth="1"/>
    <col min="2592" max="2816" width="9.140625" style="1"/>
    <col min="2817" max="2817" width="18.28515625" style="1" customWidth="1"/>
    <col min="2818" max="2818" width="14.140625" style="1" bestFit="1" customWidth="1"/>
    <col min="2819" max="2819" width="11.85546875" style="1" customWidth="1"/>
    <col min="2820" max="2820" width="12" style="1" bestFit="1" customWidth="1"/>
    <col min="2821" max="2821" width="12.7109375" style="1" bestFit="1" customWidth="1"/>
    <col min="2822" max="2822" width="11.42578125" style="1" bestFit="1" customWidth="1"/>
    <col min="2823" max="2823" width="11.7109375" style="1" bestFit="1" customWidth="1"/>
    <col min="2824" max="2824" width="12" style="1" customWidth="1"/>
    <col min="2825" max="2825" width="15.42578125" style="1" bestFit="1" customWidth="1"/>
    <col min="2826" max="2826" width="12" style="1" customWidth="1"/>
    <col min="2827" max="2827" width="12.7109375" style="1" bestFit="1" customWidth="1"/>
    <col min="2828" max="2828" width="12.42578125" style="1" customWidth="1"/>
    <col min="2829" max="2829" width="12.7109375" style="1" bestFit="1" customWidth="1"/>
    <col min="2830" max="2830" width="11.42578125" style="1" bestFit="1" customWidth="1"/>
    <col min="2831" max="2831" width="12.5703125" style="1" customWidth="1"/>
    <col min="2832" max="2832" width="11.42578125" style="1" bestFit="1" customWidth="1"/>
    <col min="2833" max="2833" width="12.7109375" style="1" bestFit="1" customWidth="1"/>
    <col min="2834" max="2834" width="11.42578125" style="1" bestFit="1" customWidth="1"/>
    <col min="2835" max="2835" width="13.7109375" style="1" customWidth="1"/>
    <col min="2836" max="2836" width="10.5703125" style="1" customWidth="1"/>
    <col min="2837" max="2837" width="12.140625" style="1" customWidth="1"/>
    <col min="2838" max="2838" width="13.85546875" style="1" bestFit="1" customWidth="1"/>
    <col min="2839" max="2839" width="11.140625" style="1" bestFit="1" customWidth="1"/>
    <col min="2840" max="2842" width="12.85546875" style="1" customWidth="1"/>
    <col min="2843" max="2843" width="9.140625" style="1"/>
    <col min="2844" max="2844" width="14.28515625" style="1" customWidth="1"/>
    <col min="2845" max="2845" width="15.85546875" style="1" customWidth="1"/>
    <col min="2846" max="2846" width="12.28515625" style="1" customWidth="1"/>
    <col min="2847" max="2847" width="13.5703125" style="1" customWidth="1"/>
    <col min="2848" max="3072" width="9.140625" style="1"/>
    <col min="3073" max="3073" width="18.28515625" style="1" customWidth="1"/>
    <col min="3074" max="3074" width="14.140625" style="1" bestFit="1" customWidth="1"/>
    <col min="3075" max="3075" width="11.85546875" style="1" customWidth="1"/>
    <col min="3076" max="3076" width="12" style="1" bestFit="1" customWidth="1"/>
    <col min="3077" max="3077" width="12.7109375" style="1" bestFit="1" customWidth="1"/>
    <col min="3078" max="3078" width="11.42578125" style="1" bestFit="1" customWidth="1"/>
    <col min="3079" max="3079" width="11.7109375" style="1" bestFit="1" customWidth="1"/>
    <col min="3080" max="3080" width="12" style="1" customWidth="1"/>
    <col min="3081" max="3081" width="15.42578125" style="1" bestFit="1" customWidth="1"/>
    <col min="3082" max="3082" width="12" style="1" customWidth="1"/>
    <col min="3083" max="3083" width="12.7109375" style="1" bestFit="1" customWidth="1"/>
    <col min="3084" max="3084" width="12.42578125" style="1" customWidth="1"/>
    <col min="3085" max="3085" width="12.7109375" style="1" bestFit="1" customWidth="1"/>
    <col min="3086" max="3086" width="11.42578125" style="1" bestFit="1" customWidth="1"/>
    <col min="3087" max="3087" width="12.5703125" style="1" customWidth="1"/>
    <col min="3088" max="3088" width="11.42578125" style="1" bestFit="1" customWidth="1"/>
    <col min="3089" max="3089" width="12.7109375" style="1" bestFit="1" customWidth="1"/>
    <col min="3090" max="3090" width="11.42578125" style="1" bestFit="1" customWidth="1"/>
    <col min="3091" max="3091" width="13.7109375" style="1" customWidth="1"/>
    <col min="3092" max="3092" width="10.5703125" style="1" customWidth="1"/>
    <col min="3093" max="3093" width="12.140625" style="1" customWidth="1"/>
    <col min="3094" max="3094" width="13.85546875" style="1" bestFit="1" customWidth="1"/>
    <col min="3095" max="3095" width="11.140625" style="1" bestFit="1" customWidth="1"/>
    <col min="3096" max="3098" width="12.85546875" style="1" customWidth="1"/>
    <col min="3099" max="3099" width="9.140625" style="1"/>
    <col min="3100" max="3100" width="14.28515625" style="1" customWidth="1"/>
    <col min="3101" max="3101" width="15.85546875" style="1" customWidth="1"/>
    <col min="3102" max="3102" width="12.28515625" style="1" customWidth="1"/>
    <col min="3103" max="3103" width="13.5703125" style="1" customWidth="1"/>
    <col min="3104" max="3328" width="9.140625" style="1"/>
    <col min="3329" max="3329" width="18.28515625" style="1" customWidth="1"/>
    <col min="3330" max="3330" width="14.140625" style="1" bestFit="1" customWidth="1"/>
    <col min="3331" max="3331" width="11.85546875" style="1" customWidth="1"/>
    <col min="3332" max="3332" width="12" style="1" bestFit="1" customWidth="1"/>
    <col min="3333" max="3333" width="12.7109375" style="1" bestFit="1" customWidth="1"/>
    <col min="3334" max="3334" width="11.42578125" style="1" bestFit="1" customWidth="1"/>
    <col min="3335" max="3335" width="11.7109375" style="1" bestFit="1" customWidth="1"/>
    <col min="3336" max="3336" width="12" style="1" customWidth="1"/>
    <col min="3337" max="3337" width="15.42578125" style="1" bestFit="1" customWidth="1"/>
    <col min="3338" max="3338" width="12" style="1" customWidth="1"/>
    <col min="3339" max="3339" width="12.7109375" style="1" bestFit="1" customWidth="1"/>
    <col min="3340" max="3340" width="12.42578125" style="1" customWidth="1"/>
    <col min="3341" max="3341" width="12.7109375" style="1" bestFit="1" customWidth="1"/>
    <col min="3342" max="3342" width="11.42578125" style="1" bestFit="1" customWidth="1"/>
    <col min="3343" max="3343" width="12.5703125" style="1" customWidth="1"/>
    <col min="3344" max="3344" width="11.42578125" style="1" bestFit="1" customWidth="1"/>
    <col min="3345" max="3345" width="12.7109375" style="1" bestFit="1" customWidth="1"/>
    <col min="3346" max="3346" width="11.42578125" style="1" bestFit="1" customWidth="1"/>
    <col min="3347" max="3347" width="13.7109375" style="1" customWidth="1"/>
    <col min="3348" max="3348" width="10.5703125" style="1" customWidth="1"/>
    <col min="3349" max="3349" width="12.140625" style="1" customWidth="1"/>
    <col min="3350" max="3350" width="13.85546875" style="1" bestFit="1" customWidth="1"/>
    <col min="3351" max="3351" width="11.140625" style="1" bestFit="1" customWidth="1"/>
    <col min="3352" max="3354" width="12.85546875" style="1" customWidth="1"/>
    <col min="3355" max="3355" width="9.140625" style="1"/>
    <col min="3356" max="3356" width="14.28515625" style="1" customWidth="1"/>
    <col min="3357" max="3357" width="15.85546875" style="1" customWidth="1"/>
    <col min="3358" max="3358" width="12.28515625" style="1" customWidth="1"/>
    <col min="3359" max="3359" width="13.5703125" style="1" customWidth="1"/>
    <col min="3360" max="3584" width="9.140625" style="1"/>
    <col min="3585" max="3585" width="18.28515625" style="1" customWidth="1"/>
    <col min="3586" max="3586" width="14.140625" style="1" bestFit="1" customWidth="1"/>
    <col min="3587" max="3587" width="11.85546875" style="1" customWidth="1"/>
    <col min="3588" max="3588" width="12" style="1" bestFit="1" customWidth="1"/>
    <col min="3589" max="3589" width="12.7109375" style="1" bestFit="1" customWidth="1"/>
    <col min="3590" max="3590" width="11.42578125" style="1" bestFit="1" customWidth="1"/>
    <col min="3591" max="3591" width="11.7109375" style="1" bestFit="1" customWidth="1"/>
    <col min="3592" max="3592" width="12" style="1" customWidth="1"/>
    <col min="3593" max="3593" width="15.42578125" style="1" bestFit="1" customWidth="1"/>
    <col min="3594" max="3594" width="12" style="1" customWidth="1"/>
    <col min="3595" max="3595" width="12.7109375" style="1" bestFit="1" customWidth="1"/>
    <col min="3596" max="3596" width="12.42578125" style="1" customWidth="1"/>
    <col min="3597" max="3597" width="12.7109375" style="1" bestFit="1" customWidth="1"/>
    <col min="3598" max="3598" width="11.42578125" style="1" bestFit="1" customWidth="1"/>
    <col min="3599" max="3599" width="12.5703125" style="1" customWidth="1"/>
    <col min="3600" max="3600" width="11.42578125" style="1" bestFit="1" customWidth="1"/>
    <col min="3601" max="3601" width="12.7109375" style="1" bestFit="1" customWidth="1"/>
    <col min="3602" max="3602" width="11.42578125" style="1" bestFit="1" customWidth="1"/>
    <col min="3603" max="3603" width="13.7109375" style="1" customWidth="1"/>
    <col min="3604" max="3604" width="10.5703125" style="1" customWidth="1"/>
    <col min="3605" max="3605" width="12.140625" style="1" customWidth="1"/>
    <col min="3606" max="3606" width="13.85546875" style="1" bestFit="1" customWidth="1"/>
    <col min="3607" max="3607" width="11.140625" style="1" bestFit="1" customWidth="1"/>
    <col min="3608" max="3610" width="12.85546875" style="1" customWidth="1"/>
    <col min="3611" max="3611" width="9.140625" style="1"/>
    <col min="3612" max="3612" width="14.28515625" style="1" customWidth="1"/>
    <col min="3613" max="3613" width="15.85546875" style="1" customWidth="1"/>
    <col min="3614" max="3614" width="12.28515625" style="1" customWidth="1"/>
    <col min="3615" max="3615" width="13.5703125" style="1" customWidth="1"/>
    <col min="3616" max="3840" width="9.140625" style="1"/>
    <col min="3841" max="3841" width="18.28515625" style="1" customWidth="1"/>
    <col min="3842" max="3842" width="14.140625" style="1" bestFit="1" customWidth="1"/>
    <col min="3843" max="3843" width="11.85546875" style="1" customWidth="1"/>
    <col min="3844" max="3844" width="12" style="1" bestFit="1" customWidth="1"/>
    <col min="3845" max="3845" width="12.7109375" style="1" bestFit="1" customWidth="1"/>
    <col min="3846" max="3846" width="11.42578125" style="1" bestFit="1" customWidth="1"/>
    <col min="3847" max="3847" width="11.7109375" style="1" bestFit="1" customWidth="1"/>
    <col min="3848" max="3848" width="12" style="1" customWidth="1"/>
    <col min="3849" max="3849" width="15.42578125" style="1" bestFit="1" customWidth="1"/>
    <col min="3850" max="3850" width="12" style="1" customWidth="1"/>
    <col min="3851" max="3851" width="12.7109375" style="1" bestFit="1" customWidth="1"/>
    <col min="3852" max="3852" width="12.42578125" style="1" customWidth="1"/>
    <col min="3853" max="3853" width="12.7109375" style="1" bestFit="1" customWidth="1"/>
    <col min="3854" max="3854" width="11.42578125" style="1" bestFit="1" customWidth="1"/>
    <col min="3855" max="3855" width="12.5703125" style="1" customWidth="1"/>
    <col min="3856" max="3856" width="11.42578125" style="1" bestFit="1" customWidth="1"/>
    <col min="3857" max="3857" width="12.7109375" style="1" bestFit="1" customWidth="1"/>
    <col min="3858" max="3858" width="11.42578125" style="1" bestFit="1" customWidth="1"/>
    <col min="3859" max="3859" width="13.7109375" style="1" customWidth="1"/>
    <col min="3860" max="3860" width="10.5703125" style="1" customWidth="1"/>
    <col min="3861" max="3861" width="12.140625" style="1" customWidth="1"/>
    <col min="3862" max="3862" width="13.85546875" style="1" bestFit="1" customWidth="1"/>
    <col min="3863" max="3863" width="11.140625" style="1" bestFit="1" customWidth="1"/>
    <col min="3864" max="3866" width="12.85546875" style="1" customWidth="1"/>
    <col min="3867" max="3867" width="9.140625" style="1"/>
    <col min="3868" max="3868" width="14.28515625" style="1" customWidth="1"/>
    <col min="3869" max="3869" width="15.85546875" style="1" customWidth="1"/>
    <col min="3870" max="3870" width="12.28515625" style="1" customWidth="1"/>
    <col min="3871" max="3871" width="13.5703125" style="1" customWidth="1"/>
    <col min="3872" max="4096" width="9.140625" style="1"/>
    <col min="4097" max="4097" width="18.28515625" style="1" customWidth="1"/>
    <col min="4098" max="4098" width="14.140625" style="1" bestFit="1" customWidth="1"/>
    <col min="4099" max="4099" width="11.85546875" style="1" customWidth="1"/>
    <col min="4100" max="4100" width="12" style="1" bestFit="1" customWidth="1"/>
    <col min="4101" max="4101" width="12.7109375" style="1" bestFit="1" customWidth="1"/>
    <col min="4102" max="4102" width="11.42578125" style="1" bestFit="1" customWidth="1"/>
    <col min="4103" max="4103" width="11.7109375" style="1" bestFit="1" customWidth="1"/>
    <col min="4104" max="4104" width="12" style="1" customWidth="1"/>
    <col min="4105" max="4105" width="15.42578125" style="1" bestFit="1" customWidth="1"/>
    <col min="4106" max="4106" width="12" style="1" customWidth="1"/>
    <col min="4107" max="4107" width="12.7109375" style="1" bestFit="1" customWidth="1"/>
    <col min="4108" max="4108" width="12.42578125" style="1" customWidth="1"/>
    <col min="4109" max="4109" width="12.7109375" style="1" bestFit="1" customWidth="1"/>
    <col min="4110" max="4110" width="11.42578125" style="1" bestFit="1" customWidth="1"/>
    <col min="4111" max="4111" width="12.5703125" style="1" customWidth="1"/>
    <col min="4112" max="4112" width="11.42578125" style="1" bestFit="1" customWidth="1"/>
    <col min="4113" max="4113" width="12.7109375" style="1" bestFit="1" customWidth="1"/>
    <col min="4114" max="4114" width="11.42578125" style="1" bestFit="1" customWidth="1"/>
    <col min="4115" max="4115" width="13.7109375" style="1" customWidth="1"/>
    <col min="4116" max="4116" width="10.5703125" style="1" customWidth="1"/>
    <col min="4117" max="4117" width="12.140625" style="1" customWidth="1"/>
    <col min="4118" max="4118" width="13.85546875" style="1" bestFit="1" customWidth="1"/>
    <col min="4119" max="4119" width="11.140625" style="1" bestFit="1" customWidth="1"/>
    <col min="4120" max="4122" width="12.85546875" style="1" customWidth="1"/>
    <col min="4123" max="4123" width="9.140625" style="1"/>
    <col min="4124" max="4124" width="14.28515625" style="1" customWidth="1"/>
    <col min="4125" max="4125" width="15.85546875" style="1" customWidth="1"/>
    <col min="4126" max="4126" width="12.28515625" style="1" customWidth="1"/>
    <col min="4127" max="4127" width="13.5703125" style="1" customWidth="1"/>
    <col min="4128" max="4352" width="9.140625" style="1"/>
    <col min="4353" max="4353" width="18.28515625" style="1" customWidth="1"/>
    <col min="4354" max="4354" width="14.140625" style="1" bestFit="1" customWidth="1"/>
    <col min="4355" max="4355" width="11.85546875" style="1" customWidth="1"/>
    <col min="4356" max="4356" width="12" style="1" bestFit="1" customWidth="1"/>
    <col min="4357" max="4357" width="12.7109375" style="1" bestFit="1" customWidth="1"/>
    <col min="4358" max="4358" width="11.42578125" style="1" bestFit="1" customWidth="1"/>
    <col min="4359" max="4359" width="11.7109375" style="1" bestFit="1" customWidth="1"/>
    <col min="4360" max="4360" width="12" style="1" customWidth="1"/>
    <col min="4361" max="4361" width="15.42578125" style="1" bestFit="1" customWidth="1"/>
    <col min="4362" max="4362" width="12" style="1" customWidth="1"/>
    <col min="4363" max="4363" width="12.7109375" style="1" bestFit="1" customWidth="1"/>
    <col min="4364" max="4364" width="12.42578125" style="1" customWidth="1"/>
    <col min="4365" max="4365" width="12.7109375" style="1" bestFit="1" customWidth="1"/>
    <col min="4366" max="4366" width="11.42578125" style="1" bestFit="1" customWidth="1"/>
    <col min="4367" max="4367" width="12.5703125" style="1" customWidth="1"/>
    <col min="4368" max="4368" width="11.42578125" style="1" bestFit="1" customWidth="1"/>
    <col min="4369" max="4369" width="12.7109375" style="1" bestFit="1" customWidth="1"/>
    <col min="4370" max="4370" width="11.42578125" style="1" bestFit="1" customWidth="1"/>
    <col min="4371" max="4371" width="13.7109375" style="1" customWidth="1"/>
    <col min="4372" max="4372" width="10.5703125" style="1" customWidth="1"/>
    <col min="4373" max="4373" width="12.140625" style="1" customWidth="1"/>
    <col min="4374" max="4374" width="13.85546875" style="1" bestFit="1" customWidth="1"/>
    <col min="4375" max="4375" width="11.140625" style="1" bestFit="1" customWidth="1"/>
    <col min="4376" max="4378" width="12.85546875" style="1" customWidth="1"/>
    <col min="4379" max="4379" width="9.140625" style="1"/>
    <col min="4380" max="4380" width="14.28515625" style="1" customWidth="1"/>
    <col min="4381" max="4381" width="15.85546875" style="1" customWidth="1"/>
    <col min="4382" max="4382" width="12.28515625" style="1" customWidth="1"/>
    <col min="4383" max="4383" width="13.5703125" style="1" customWidth="1"/>
    <col min="4384" max="4608" width="9.140625" style="1"/>
    <col min="4609" max="4609" width="18.28515625" style="1" customWidth="1"/>
    <col min="4610" max="4610" width="14.140625" style="1" bestFit="1" customWidth="1"/>
    <col min="4611" max="4611" width="11.85546875" style="1" customWidth="1"/>
    <col min="4612" max="4612" width="12" style="1" bestFit="1" customWidth="1"/>
    <col min="4613" max="4613" width="12.7109375" style="1" bestFit="1" customWidth="1"/>
    <col min="4614" max="4614" width="11.42578125" style="1" bestFit="1" customWidth="1"/>
    <col min="4615" max="4615" width="11.7109375" style="1" bestFit="1" customWidth="1"/>
    <col min="4616" max="4616" width="12" style="1" customWidth="1"/>
    <col min="4617" max="4617" width="15.42578125" style="1" bestFit="1" customWidth="1"/>
    <col min="4618" max="4618" width="12" style="1" customWidth="1"/>
    <col min="4619" max="4619" width="12.7109375" style="1" bestFit="1" customWidth="1"/>
    <col min="4620" max="4620" width="12.42578125" style="1" customWidth="1"/>
    <col min="4621" max="4621" width="12.7109375" style="1" bestFit="1" customWidth="1"/>
    <col min="4622" max="4622" width="11.42578125" style="1" bestFit="1" customWidth="1"/>
    <col min="4623" max="4623" width="12.5703125" style="1" customWidth="1"/>
    <col min="4624" max="4624" width="11.42578125" style="1" bestFit="1" customWidth="1"/>
    <col min="4625" max="4625" width="12.7109375" style="1" bestFit="1" customWidth="1"/>
    <col min="4626" max="4626" width="11.42578125" style="1" bestFit="1" customWidth="1"/>
    <col min="4627" max="4627" width="13.7109375" style="1" customWidth="1"/>
    <col min="4628" max="4628" width="10.5703125" style="1" customWidth="1"/>
    <col min="4629" max="4629" width="12.140625" style="1" customWidth="1"/>
    <col min="4630" max="4630" width="13.85546875" style="1" bestFit="1" customWidth="1"/>
    <col min="4631" max="4631" width="11.140625" style="1" bestFit="1" customWidth="1"/>
    <col min="4632" max="4634" width="12.85546875" style="1" customWidth="1"/>
    <col min="4635" max="4635" width="9.140625" style="1"/>
    <col min="4636" max="4636" width="14.28515625" style="1" customWidth="1"/>
    <col min="4637" max="4637" width="15.85546875" style="1" customWidth="1"/>
    <col min="4638" max="4638" width="12.28515625" style="1" customWidth="1"/>
    <col min="4639" max="4639" width="13.5703125" style="1" customWidth="1"/>
    <col min="4640" max="4864" width="9.140625" style="1"/>
    <col min="4865" max="4865" width="18.28515625" style="1" customWidth="1"/>
    <col min="4866" max="4866" width="14.140625" style="1" bestFit="1" customWidth="1"/>
    <col min="4867" max="4867" width="11.85546875" style="1" customWidth="1"/>
    <col min="4868" max="4868" width="12" style="1" bestFit="1" customWidth="1"/>
    <col min="4869" max="4869" width="12.7109375" style="1" bestFit="1" customWidth="1"/>
    <col min="4870" max="4870" width="11.42578125" style="1" bestFit="1" customWidth="1"/>
    <col min="4871" max="4871" width="11.7109375" style="1" bestFit="1" customWidth="1"/>
    <col min="4872" max="4872" width="12" style="1" customWidth="1"/>
    <col min="4873" max="4873" width="15.42578125" style="1" bestFit="1" customWidth="1"/>
    <col min="4874" max="4874" width="12" style="1" customWidth="1"/>
    <col min="4875" max="4875" width="12.7109375" style="1" bestFit="1" customWidth="1"/>
    <col min="4876" max="4876" width="12.42578125" style="1" customWidth="1"/>
    <col min="4877" max="4877" width="12.7109375" style="1" bestFit="1" customWidth="1"/>
    <col min="4878" max="4878" width="11.42578125" style="1" bestFit="1" customWidth="1"/>
    <col min="4879" max="4879" width="12.5703125" style="1" customWidth="1"/>
    <col min="4880" max="4880" width="11.42578125" style="1" bestFit="1" customWidth="1"/>
    <col min="4881" max="4881" width="12.7109375" style="1" bestFit="1" customWidth="1"/>
    <col min="4882" max="4882" width="11.42578125" style="1" bestFit="1" customWidth="1"/>
    <col min="4883" max="4883" width="13.7109375" style="1" customWidth="1"/>
    <col min="4884" max="4884" width="10.5703125" style="1" customWidth="1"/>
    <col min="4885" max="4885" width="12.140625" style="1" customWidth="1"/>
    <col min="4886" max="4886" width="13.85546875" style="1" bestFit="1" customWidth="1"/>
    <col min="4887" max="4887" width="11.140625" style="1" bestFit="1" customWidth="1"/>
    <col min="4888" max="4890" width="12.85546875" style="1" customWidth="1"/>
    <col min="4891" max="4891" width="9.140625" style="1"/>
    <col min="4892" max="4892" width="14.28515625" style="1" customWidth="1"/>
    <col min="4893" max="4893" width="15.85546875" style="1" customWidth="1"/>
    <col min="4894" max="4894" width="12.28515625" style="1" customWidth="1"/>
    <col min="4895" max="4895" width="13.5703125" style="1" customWidth="1"/>
    <col min="4896" max="5120" width="9.140625" style="1"/>
    <col min="5121" max="5121" width="18.28515625" style="1" customWidth="1"/>
    <col min="5122" max="5122" width="14.140625" style="1" bestFit="1" customWidth="1"/>
    <col min="5123" max="5123" width="11.85546875" style="1" customWidth="1"/>
    <col min="5124" max="5124" width="12" style="1" bestFit="1" customWidth="1"/>
    <col min="5125" max="5125" width="12.7109375" style="1" bestFit="1" customWidth="1"/>
    <col min="5126" max="5126" width="11.42578125" style="1" bestFit="1" customWidth="1"/>
    <col min="5127" max="5127" width="11.7109375" style="1" bestFit="1" customWidth="1"/>
    <col min="5128" max="5128" width="12" style="1" customWidth="1"/>
    <col min="5129" max="5129" width="15.42578125" style="1" bestFit="1" customWidth="1"/>
    <col min="5130" max="5130" width="12" style="1" customWidth="1"/>
    <col min="5131" max="5131" width="12.7109375" style="1" bestFit="1" customWidth="1"/>
    <col min="5132" max="5132" width="12.42578125" style="1" customWidth="1"/>
    <col min="5133" max="5133" width="12.7109375" style="1" bestFit="1" customWidth="1"/>
    <col min="5134" max="5134" width="11.42578125" style="1" bestFit="1" customWidth="1"/>
    <col min="5135" max="5135" width="12.5703125" style="1" customWidth="1"/>
    <col min="5136" max="5136" width="11.42578125" style="1" bestFit="1" customWidth="1"/>
    <col min="5137" max="5137" width="12.7109375" style="1" bestFit="1" customWidth="1"/>
    <col min="5138" max="5138" width="11.42578125" style="1" bestFit="1" customWidth="1"/>
    <col min="5139" max="5139" width="13.7109375" style="1" customWidth="1"/>
    <col min="5140" max="5140" width="10.5703125" style="1" customWidth="1"/>
    <col min="5141" max="5141" width="12.140625" style="1" customWidth="1"/>
    <col min="5142" max="5142" width="13.85546875" style="1" bestFit="1" customWidth="1"/>
    <col min="5143" max="5143" width="11.140625" style="1" bestFit="1" customWidth="1"/>
    <col min="5144" max="5146" width="12.85546875" style="1" customWidth="1"/>
    <col min="5147" max="5147" width="9.140625" style="1"/>
    <col min="5148" max="5148" width="14.28515625" style="1" customWidth="1"/>
    <col min="5149" max="5149" width="15.85546875" style="1" customWidth="1"/>
    <col min="5150" max="5150" width="12.28515625" style="1" customWidth="1"/>
    <col min="5151" max="5151" width="13.5703125" style="1" customWidth="1"/>
    <col min="5152" max="5376" width="9.140625" style="1"/>
    <col min="5377" max="5377" width="18.28515625" style="1" customWidth="1"/>
    <col min="5378" max="5378" width="14.140625" style="1" bestFit="1" customWidth="1"/>
    <col min="5379" max="5379" width="11.85546875" style="1" customWidth="1"/>
    <col min="5380" max="5380" width="12" style="1" bestFit="1" customWidth="1"/>
    <col min="5381" max="5381" width="12.7109375" style="1" bestFit="1" customWidth="1"/>
    <col min="5382" max="5382" width="11.42578125" style="1" bestFit="1" customWidth="1"/>
    <col min="5383" max="5383" width="11.7109375" style="1" bestFit="1" customWidth="1"/>
    <col min="5384" max="5384" width="12" style="1" customWidth="1"/>
    <col min="5385" max="5385" width="15.42578125" style="1" bestFit="1" customWidth="1"/>
    <col min="5386" max="5386" width="12" style="1" customWidth="1"/>
    <col min="5387" max="5387" width="12.7109375" style="1" bestFit="1" customWidth="1"/>
    <col min="5388" max="5388" width="12.42578125" style="1" customWidth="1"/>
    <col min="5389" max="5389" width="12.7109375" style="1" bestFit="1" customWidth="1"/>
    <col min="5390" max="5390" width="11.42578125" style="1" bestFit="1" customWidth="1"/>
    <col min="5391" max="5391" width="12.5703125" style="1" customWidth="1"/>
    <col min="5392" max="5392" width="11.42578125" style="1" bestFit="1" customWidth="1"/>
    <col min="5393" max="5393" width="12.7109375" style="1" bestFit="1" customWidth="1"/>
    <col min="5394" max="5394" width="11.42578125" style="1" bestFit="1" customWidth="1"/>
    <col min="5395" max="5395" width="13.7109375" style="1" customWidth="1"/>
    <col min="5396" max="5396" width="10.5703125" style="1" customWidth="1"/>
    <col min="5397" max="5397" width="12.140625" style="1" customWidth="1"/>
    <col min="5398" max="5398" width="13.85546875" style="1" bestFit="1" customWidth="1"/>
    <col min="5399" max="5399" width="11.140625" style="1" bestFit="1" customWidth="1"/>
    <col min="5400" max="5402" width="12.85546875" style="1" customWidth="1"/>
    <col min="5403" max="5403" width="9.140625" style="1"/>
    <col min="5404" max="5404" width="14.28515625" style="1" customWidth="1"/>
    <col min="5405" max="5405" width="15.85546875" style="1" customWidth="1"/>
    <col min="5406" max="5406" width="12.28515625" style="1" customWidth="1"/>
    <col min="5407" max="5407" width="13.5703125" style="1" customWidth="1"/>
    <col min="5408" max="5632" width="9.140625" style="1"/>
    <col min="5633" max="5633" width="18.28515625" style="1" customWidth="1"/>
    <col min="5634" max="5634" width="14.140625" style="1" bestFit="1" customWidth="1"/>
    <col min="5635" max="5635" width="11.85546875" style="1" customWidth="1"/>
    <col min="5636" max="5636" width="12" style="1" bestFit="1" customWidth="1"/>
    <col min="5637" max="5637" width="12.7109375" style="1" bestFit="1" customWidth="1"/>
    <col min="5638" max="5638" width="11.42578125" style="1" bestFit="1" customWidth="1"/>
    <col min="5639" max="5639" width="11.7109375" style="1" bestFit="1" customWidth="1"/>
    <col min="5640" max="5640" width="12" style="1" customWidth="1"/>
    <col min="5641" max="5641" width="15.42578125" style="1" bestFit="1" customWidth="1"/>
    <col min="5642" max="5642" width="12" style="1" customWidth="1"/>
    <col min="5643" max="5643" width="12.7109375" style="1" bestFit="1" customWidth="1"/>
    <col min="5644" max="5644" width="12.42578125" style="1" customWidth="1"/>
    <col min="5645" max="5645" width="12.7109375" style="1" bestFit="1" customWidth="1"/>
    <col min="5646" max="5646" width="11.42578125" style="1" bestFit="1" customWidth="1"/>
    <col min="5647" max="5647" width="12.5703125" style="1" customWidth="1"/>
    <col min="5648" max="5648" width="11.42578125" style="1" bestFit="1" customWidth="1"/>
    <col min="5649" max="5649" width="12.7109375" style="1" bestFit="1" customWidth="1"/>
    <col min="5650" max="5650" width="11.42578125" style="1" bestFit="1" customWidth="1"/>
    <col min="5651" max="5651" width="13.7109375" style="1" customWidth="1"/>
    <col min="5652" max="5652" width="10.5703125" style="1" customWidth="1"/>
    <col min="5653" max="5653" width="12.140625" style="1" customWidth="1"/>
    <col min="5654" max="5654" width="13.85546875" style="1" bestFit="1" customWidth="1"/>
    <col min="5655" max="5655" width="11.140625" style="1" bestFit="1" customWidth="1"/>
    <col min="5656" max="5658" width="12.85546875" style="1" customWidth="1"/>
    <col min="5659" max="5659" width="9.140625" style="1"/>
    <col min="5660" max="5660" width="14.28515625" style="1" customWidth="1"/>
    <col min="5661" max="5661" width="15.85546875" style="1" customWidth="1"/>
    <col min="5662" max="5662" width="12.28515625" style="1" customWidth="1"/>
    <col min="5663" max="5663" width="13.5703125" style="1" customWidth="1"/>
    <col min="5664" max="5888" width="9.140625" style="1"/>
    <col min="5889" max="5889" width="18.28515625" style="1" customWidth="1"/>
    <col min="5890" max="5890" width="14.140625" style="1" bestFit="1" customWidth="1"/>
    <col min="5891" max="5891" width="11.85546875" style="1" customWidth="1"/>
    <col min="5892" max="5892" width="12" style="1" bestFit="1" customWidth="1"/>
    <col min="5893" max="5893" width="12.7109375" style="1" bestFit="1" customWidth="1"/>
    <col min="5894" max="5894" width="11.42578125" style="1" bestFit="1" customWidth="1"/>
    <col min="5895" max="5895" width="11.7109375" style="1" bestFit="1" customWidth="1"/>
    <col min="5896" max="5896" width="12" style="1" customWidth="1"/>
    <col min="5897" max="5897" width="15.42578125" style="1" bestFit="1" customWidth="1"/>
    <col min="5898" max="5898" width="12" style="1" customWidth="1"/>
    <col min="5899" max="5899" width="12.7109375" style="1" bestFit="1" customWidth="1"/>
    <col min="5900" max="5900" width="12.42578125" style="1" customWidth="1"/>
    <col min="5901" max="5901" width="12.7109375" style="1" bestFit="1" customWidth="1"/>
    <col min="5902" max="5902" width="11.42578125" style="1" bestFit="1" customWidth="1"/>
    <col min="5903" max="5903" width="12.5703125" style="1" customWidth="1"/>
    <col min="5904" max="5904" width="11.42578125" style="1" bestFit="1" customWidth="1"/>
    <col min="5905" max="5905" width="12.7109375" style="1" bestFit="1" customWidth="1"/>
    <col min="5906" max="5906" width="11.42578125" style="1" bestFit="1" customWidth="1"/>
    <col min="5907" max="5907" width="13.7109375" style="1" customWidth="1"/>
    <col min="5908" max="5908" width="10.5703125" style="1" customWidth="1"/>
    <col min="5909" max="5909" width="12.140625" style="1" customWidth="1"/>
    <col min="5910" max="5910" width="13.85546875" style="1" bestFit="1" customWidth="1"/>
    <col min="5911" max="5911" width="11.140625" style="1" bestFit="1" customWidth="1"/>
    <col min="5912" max="5914" width="12.85546875" style="1" customWidth="1"/>
    <col min="5915" max="5915" width="9.140625" style="1"/>
    <col min="5916" max="5916" width="14.28515625" style="1" customWidth="1"/>
    <col min="5917" max="5917" width="15.85546875" style="1" customWidth="1"/>
    <col min="5918" max="5918" width="12.28515625" style="1" customWidth="1"/>
    <col min="5919" max="5919" width="13.5703125" style="1" customWidth="1"/>
    <col min="5920" max="6144" width="9.140625" style="1"/>
    <col min="6145" max="6145" width="18.28515625" style="1" customWidth="1"/>
    <col min="6146" max="6146" width="14.140625" style="1" bestFit="1" customWidth="1"/>
    <col min="6147" max="6147" width="11.85546875" style="1" customWidth="1"/>
    <col min="6148" max="6148" width="12" style="1" bestFit="1" customWidth="1"/>
    <col min="6149" max="6149" width="12.7109375" style="1" bestFit="1" customWidth="1"/>
    <col min="6150" max="6150" width="11.42578125" style="1" bestFit="1" customWidth="1"/>
    <col min="6151" max="6151" width="11.7109375" style="1" bestFit="1" customWidth="1"/>
    <col min="6152" max="6152" width="12" style="1" customWidth="1"/>
    <col min="6153" max="6153" width="15.42578125" style="1" bestFit="1" customWidth="1"/>
    <col min="6154" max="6154" width="12" style="1" customWidth="1"/>
    <col min="6155" max="6155" width="12.7109375" style="1" bestFit="1" customWidth="1"/>
    <col min="6156" max="6156" width="12.42578125" style="1" customWidth="1"/>
    <col min="6157" max="6157" width="12.7109375" style="1" bestFit="1" customWidth="1"/>
    <col min="6158" max="6158" width="11.42578125" style="1" bestFit="1" customWidth="1"/>
    <col min="6159" max="6159" width="12.5703125" style="1" customWidth="1"/>
    <col min="6160" max="6160" width="11.42578125" style="1" bestFit="1" customWidth="1"/>
    <col min="6161" max="6161" width="12.7109375" style="1" bestFit="1" customWidth="1"/>
    <col min="6162" max="6162" width="11.42578125" style="1" bestFit="1" customWidth="1"/>
    <col min="6163" max="6163" width="13.7109375" style="1" customWidth="1"/>
    <col min="6164" max="6164" width="10.5703125" style="1" customWidth="1"/>
    <col min="6165" max="6165" width="12.140625" style="1" customWidth="1"/>
    <col min="6166" max="6166" width="13.85546875" style="1" bestFit="1" customWidth="1"/>
    <col min="6167" max="6167" width="11.140625" style="1" bestFit="1" customWidth="1"/>
    <col min="6168" max="6170" width="12.85546875" style="1" customWidth="1"/>
    <col min="6171" max="6171" width="9.140625" style="1"/>
    <col min="6172" max="6172" width="14.28515625" style="1" customWidth="1"/>
    <col min="6173" max="6173" width="15.85546875" style="1" customWidth="1"/>
    <col min="6174" max="6174" width="12.28515625" style="1" customWidth="1"/>
    <col min="6175" max="6175" width="13.5703125" style="1" customWidth="1"/>
    <col min="6176" max="6400" width="9.140625" style="1"/>
    <col min="6401" max="6401" width="18.28515625" style="1" customWidth="1"/>
    <col min="6402" max="6402" width="14.140625" style="1" bestFit="1" customWidth="1"/>
    <col min="6403" max="6403" width="11.85546875" style="1" customWidth="1"/>
    <col min="6404" max="6404" width="12" style="1" bestFit="1" customWidth="1"/>
    <col min="6405" max="6405" width="12.7109375" style="1" bestFit="1" customWidth="1"/>
    <col min="6406" max="6406" width="11.42578125" style="1" bestFit="1" customWidth="1"/>
    <col min="6407" max="6407" width="11.7109375" style="1" bestFit="1" customWidth="1"/>
    <col min="6408" max="6408" width="12" style="1" customWidth="1"/>
    <col min="6409" max="6409" width="15.42578125" style="1" bestFit="1" customWidth="1"/>
    <col min="6410" max="6410" width="12" style="1" customWidth="1"/>
    <col min="6411" max="6411" width="12.7109375" style="1" bestFit="1" customWidth="1"/>
    <col min="6412" max="6412" width="12.42578125" style="1" customWidth="1"/>
    <col min="6413" max="6413" width="12.7109375" style="1" bestFit="1" customWidth="1"/>
    <col min="6414" max="6414" width="11.42578125" style="1" bestFit="1" customWidth="1"/>
    <col min="6415" max="6415" width="12.5703125" style="1" customWidth="1"/>
    <col min="6416" max="6416" width="11.42578125" style="1" bestFit="1" customWidth="1"/>
    <col min="6417" max="6417" width="12.7109375" style="1" bestFit="1" customWidth="1"/>
    <col min="6418" max="6418" width="11.42578125" style="1" bestFit="1" customWidth="1"/>
    <col min="6419" max="6419" width="13.7109375" style="1" customWidth="1"/>
    <col min="6420" max="6420" width="10.5703125" style="1" customWidth="1"/>
    <col min="6421" max="6421" width="12.140625" style="1" customWidth="1"/>
    <col min="6422" max="6422" width="13.85546875" style="1" bestFit="1" customWidth="1"/>
    <col min="6423" max="6423" width="11.140625" style="1" bestFit="1" customWidth="1"/>
    <col min="6424" max="6426" width="12.85546875" style="1" customWidth="1"/>
    <col min="6427" max="6427" width="9.140625" style="1"/>
    <col min="6428" max="6428" width="14.28515625" style="1" customWidth="1"/>
    <col min="6429" max="6429" width="15.85546875" style="1" customWidth="1"/>
    <col min="6430" max="6430" width="12.28515625" style="1" customWidth="1"/>
    <col min="6431" max="6431" width="13.5703125" style="1" customWidth="1"/>
    <col min="6432" max="6656" width="9.140625" style="1"/>
    <col min="6657" max="6657" width="18.28515625" style="1" customWidth="1"/>
    <col min="6658" max="6658" width="14.140625" style="1" bestFit="1" customWidth="1"/>
    <col min="6659" max="6659" width="11.85546875" style="1" customWidth="1"/>
    <col min="6660" max="6660" width="12" style="1" bestFit="1" customWidth="1"/>
    <col min="6661" max="6661" width="12.7109375" style="1" bestFit="1" customWidth="1"/>
    <col min="6662" max="6662" width="11.42578125" style="1" bestFit="1" customWidth="1"/>
    <col min="6663" max="6663" width="11.7109375" style="1" bestFit="1" customWidth="1"/>
    <col min="6664" max="6664" width="12" style="1" customWidth="1"/>
    <col min="6665" max="6665" width="15.42578125" style="1" bestFit="1" customWidth="1"/>
    <col min="6666" max="6666" width="12" style="1" customWidth="1"/>
    <col min="6667" max="6667" width="12.7109375" style="1" bestFit="1" customWidth="1"/>
    <col min="6668" max="6668" width="12.42578125" style="1" customWidth="1"/>
    <col min="6669" max="6669" width="12.7109375" style="1" bestFit="1" customWidth="1"/>
    <col min="6670" max="6670" width="11.42578125" style="1" bestFit="1" customWidth="1"/>
    <col min="6671" max="6671" width="12.5703125" style="1" customWidth="1"/>
    <col min="6672" max="6672" width="11.42578125" style="1" bestFit="1" customWidth="1"/>
    <col min="6673" max="6673" width="12.7109375" style="1" bestFit="1" customWidth="1"/>
    <col min="6674" max="6674" width="11.42578125" style="1" bestFit="1" customWidth="1"/>
    <col min="6675" max="6675" width="13.7109375" style="1" customWidth="1"/>
    <col min="6676" max="6676" width="10.5703125" style="1" customWidth="1"/>
    <col min="6677" max="6677" width="12.140625" style="1" customWidth="1"/>
    <col min="6678" max="6678" width="13.85546875" style="1" bestFit="1" customWidth="1"/>
    <col min="6679" max="6679" width="11.140625" style="1" bestFit="1" customWidth="1"/>
    <col min="6680" max="6682" width="12.85546875" style="1" customWidth="1"/>
    <col min="6683" max="6683" width="9.140625" style="1"/>
    <col min="6684" max="6684" width="14.28515625" style="1" customWidth="1"/>
    <col min="6685" max="6685" width="15.85546875" style="1" customWidth="1"/>
    <col min="6686" max="6686" width="12.28515625" style="1" customWidth="1"/>
    <col min="6687" max="6687" width="13.5703125" style="1" customWidth="1"/>
    <col min="6688" max="6912" width="9.140625" style="1"/>
    <col min="6913" max="6913" width="18.28515625" style="1" customWidth="1"/>
    <col min="6914" max="6914" width="14.140625" style="1" bestFit="1" customWidth="1"/>
    <col min="6915" max="6915" width="11.85546875" style="1" customWidth="1"/>
    <col min="6916" max="6916" width="12" style="1" bestFit="1" customWidth="1"/>
    <col min="6917" max="6917" width="12.7109375" style="1" bestFit="1" customWidth="1"/>
    <col min="6918" max="6918" width="11.42578125" style="1" bestFit="1" customWidth="1"/>
    <col min="6919" max="6919" width="11.7109375" style="1" bestFit="1" customWidth="1"/>
    <col min="6920" max="6920" width="12" style="1" customWidth="1"/>
    <col min="6921" max="6921" width="15.42578125" style="1" bestFit="1" customWidth="1"/>
    <col min="6922" max="6922" width="12" style="1" customWidth="1"/>
    <col min="6923" max="6923" width="12.7109375" style="1" bestFit="1" customWidth="1"/>
    <col min="6924" max="6924" width="12.42578125" style="1" customWidth="1"/>
    <col min="6925" max="6925" width="12.7109375" style="1" bestFit="1" customWidth="1"/>
    <col min="6926" max="6926" width="11.42578125" style="1" bestFit="1" customWidth="1"/>
    <col min="6927" max="6927" width="12.5703125" style="1" customWidth="1"/>
    <col min="6928" max="6928" width="11.42578125" style="1" bestFit="1" customWidth="1"/>
    <col min="6929" max="6929" width="12.7109375" style="1" bestFit="1" customWidth="1"/>
    <col min="6930" max="6930" width="11.42578125" style="1" bestFit="1" customWidth="1"/>
    <col min="6931" max="6931" width="13.7109375" style="1" customWidth="1"/>
    <col min="6932" max="6932" width="10.5703125" style="1" customWidth="1"/>
    <col min="6933" max="6933" width="12.140625" style="1" customWidth="1"/>
    <col min="6934" max="6934" width="13.85546875" style="1" bestFit="1" customWidth="1"/>
    <col min="6935" max="6935" width="11.140625" style="1" bestFit="1" customWidth="1"/>
    <col min="6936" max="6938" width="12.85546875" style="1" customWidth="1"/>
    <col min="6939" max="6939" width="9.140625" style="1"/>
    <col min="6940" max="6940" width="14.28515625" style="1" customWidth="1"/>
    <col min="6941" max="6941" width="15.85546875" style="1" customWidth="1"/>
    <col min="6942" max="6942" width="12.28515625" style="1" customWidth="1"/>
    <col min="6943" max="6943" width="13.5703125" style="1" customWidth="1"/>
    <col min="6944" max="7168" width="9.140625" style="1"/>
    <col min="7169" max="7169" width="18.28515625" style="1" customWidth="1"/>
    <col min="7170" max="7170" width="14.140625" style="1" bestFit="1" customWidth="1"/>
    <col min="7171" max="7171" width="11.85546875" style="1" customWidth="1"/>
    <col min="7172" max="7172" width="12" style="1" bestFit="1" customWidth="1"/>
    <col min="7173" max="7173" width="12.7109375" style="1" bestFit="1" customWidth="1"/>
    <col min="7174" max="7174" width="11.42578125" style="1" bestFit="1" customWidth="1"/>
    <col min="7175" max="7175" width="11.7109375" style="1" bestFit="1" customWidth="1"/>
    <col min="7176" max="7176" width="12" style="1" customWidth="1"/>
    <col min="7177" max="7177" width="15.42578125" style="1" bestFit="1" customWidth="1"/>
    <col min="7178" max="7178" width="12" style="1" customWidth="1"/>
    <col min="7179" max="7179" width="12.7109375" style="1" bestFit="1" customWidth="1"/>
    <col min="7180" max="7180" width="12.42578125" style="1" customWidth="1"/>
    <col min="7181" max="7181" width="12.7109375" style="1" bestFit="1" customWidth="1"/>
    <col min="7182" max="7182" width="11.42578125" style="1" bestFit="1" customWidth="1"/>
    <col min="7183" max="7183" width="12.5703125" style="1" customWidth="1"/>
    <col min="7184" max="7184" width="11.42578125" style="1" bestFit="1" customWidth="1"/>
    <col min="7185" max="7185" width="12.7109375" style="1" bestFit="1" customWidth="1"/>
    <col min="7186" max="7186" width="11.42578125" style="1" bestFit="1" customWidth="1"/>
    <col min="7187" max="7187" width="13.7109375" style="1" customWidth="1"/>
    <col min="7188" max="7188" width="10.5703125" style="1" customWidth="1"/>
    <col min="7189" max="7189" width="12.140625" style="1" customWidth="1"/>
    <col min="7190" max="7190" width="13.85546875" style="1" bestFit="1" customWidth="1"/>
    <col min="7191" max="7191" width="11.140625" style="1" bestFit="1" customWidth="1"/>
    <col min="7192" max="7194" width="12.85546875" style="1" customWidth="1"/>
    <col min="7195" max="7195" width="9.140625" style="1"/>
    <col min="7196" max="7196" width="14.28515625" style="1" customWidth="1"/>
    <col min="7197" max="7197" width="15.85546875" style="1" customWidth="1"/>
    <col min="7198" max="7198" width="12.28515625" style="1" customWidth="1"/>
    <col min="7199" max="7199" width="13.5703125" style="1" customWidth="1"/>
    <col min="7200" max="7424" width="9.140625" style="1"/>
    <col min="7425" max="7425" width="18.28515625" style="1" customWidth="1"/>
    <col min="7426" max="7426" width="14.140625" style="1" bestFit="1" customWidth="1"/>
    <col min="7427" max="7427" width="11.85546875" style="1" customWidth="1"/>
    <col min="7428" max="7428" width="12" style="1" bestFit="1" customWidth="1"/>
    <col min="7429" max="7429" width="12.7109375" style="1" bestFit="1" customWidth="1"/>
    <col min="7430" max="7430" width="11.42578125" style="1" bestFit="1" customWidth="1"/>
    <col min="7431" max="7431" width="11.7109375" style="1" bestFit="1" customWidth="1"/>
    <col min="7432" max="7432" width="12" style="1" customWidth="1"/>
    <col min="7433" max="7433" width="15.42578125" style="1" bestFit="1" customWidth="1"/>
    <col min="7434" max="7434" width="12" style="1" customWidth="1"/>
    <col min="7435" max="7435" width="12.7109375" style="1" bestFit="1" customWidth="1"/>
    <col min="7436" max="7436" width="12.42578125" style="1" customWidth="1"/>
    <col min="7437" max="7437" width="12.7109375" style="1" bestFit="1" customWidth="1"/>
    <col min="7438" max="7438" width="11.42578125" style="1" bestFit="1" customWidth="1"/>
    <col min="7439" max="7439" width="12.5703125" style="1" customWidth="1"/>
    <col min="7440" max="7440" width="11.42578125" style="1" bestFit="1" customWidth="1"/>
    <col min="7441" max="7441" width="12.7109375" style="1" bestFit="1" customWidth="1"/>
    <col min="7442" max="7442" width="11.42578125" style="1" bestFit="1" customWidth="1"/>
    <col min="7443" max="7443" width="13.7109375" style="1" customWidth="1"/>
    <col min="7444" max="7444" width="10.5703125" style="1" customWidth="1"/>
    <col min="7445" max="7445" width="12.140625" style="1" customWidth="1"/>
    <col min="7446" max="7446" width="13.85546875" style="1" bestFit="1" customWidth="1"/>
    <col min="7447" max="7447" width="11.140625" style="1" bestFit="1" customWidth="1"/>
    <col min="7448" max="7450" width="12.85546875" style="1" customWidth="1"/>
    <col min="7451" max="7451" width="9.140625" style="1"/>
    <col min="7452" max="7452" width="14.28515625" style="1" customWidth="1"/>
    <col min="7453" max="7453" width="15.85546875" style="1" customWidth="1"/>
    <col min="7454" max="7454" width="12.28515625" style="1" customWidth="1"/>
    <col min="7455" max="7455" width="13.5703125" style="1" customWidth="1"/>
    <col min="7456" max="7680" width="9.140625" style="1"/>
    <col min="7681" max="7681" width="18.28515625" style="1" customWidth="1"/>
    <col min="7682" max="7682" width="14.140625" style="1" bestFit="1" customWidth="1"/>
    <col min="7683" max="7683" width="11.85546875" style="1" customWidth="1"/>
    <col min="7684" max="7684" width="12" style="1" bestFit="1" customWidth="1"/>
    <col min="7685" max="7685" width="12.7109375" style="1" bestFit="1" customWidth="1"/>
    <col min="7686" max="7686" width="11.42578125" style="1" bestFit="1" customWidth="1"/>
    <col min="7687" max="7687" width="11.7109375" style="1" bestFit="1" customWidth="1"/>
    <col min="7688" max="7688" width="12" style="1" customWidth="1"/>
    <col min="7689" max="7689" width="15.42578125" style="1" bestFit="1" customWidth="1"/>
    <col min="7690" max="7690" width="12" style="1" customWidth="1"/>
    <col min="7691" max="7691" width="12.7109375" style="1" bestFit="1" customWidth="1"/>
    <col min="7692" max="7692" width="12.42578125" style="1" customWidth="1"/>
    <col min="7693" max="7693" width="12.7109375" style="1" bestFit="1" customWidth="1"/>
    <col min="7694" max="7694" width="11.42578125" style="1" bestFit="1" customWidth="1"/>
    <col min="7695" max="7695" width="12.5703125" style="1" customWidth="1"/>
    <col min="7696" max="7696" width="11.42578125" style="1" bestFit="1" customWidth="1"/>
    <col min="7697" max="7697" width="12.7109375" style="1" bestFit="1" customWidth="1"/>
    <col min="7698" max="7698" width="11.42578125" style="1" bestFit="1" customWidth="1"/>
    <col min="7699" max="7699" width="13.7109375" style="1" customWidth="1"/>
    <col min="7700" max="7700" width="10.5703125" style="1" customWidth="1"/>
    <col min="7701" max="7701" width="12.140625" style="1" customWidth="1"/>
    <col min="7702" max="7702" width="13.85546875" style="1" bestFit="1" customWidth="1"/>
    <col min="7703" max="7703" width="11.140625" style="1" bestFit="1" customWidth="1"/>
    <col min="7704" max="7706" width="12.85546875" style="1" customWidth="1"/>
    <col min="7707" max="7707" width="9.140625" style="1"/>
    <col min="7708" max="7708" width="14.28515625" style="1" customWidth="1"/>
    <col min="7709" max="7709" width="15.85546875" style="1" customWidth="1"/>
    <col min="7710" max="7710" width="12.28515625" style="1" customWidth="1"/>
    <col min="7711" max="7711" width="13.5703125" style="1" customWidth="1"/>
    <col min="7712" max="7936" width="9.140625" style="1"/>
    <col min="7937" max="7937" width="18.28515625" style="1" customWidth="1"/>
    <col min="7938" max="7938" width="14.140625" style="1" bestFit="1" customWidth="1"/>
    <col min="7939" max="7939" width="11.85546875" style="1" customWidth="1"/>
    <col min="7940" max="7940" width="12" style="1" bestFit="1" customWidth="1"/>
    <col min="7941" max="7941" width="12.7109375" style="1" bestFit="1" customWidth="1"/>
    <col min="7942" max="7942" width="11.42578125" style="1" bestFit="1" customWidth="1"/>
    <col min="7943" max="7943" width="11.7109375" style="1" bestFit="1" customWidth="1"/>
    <col min="7944" max="7944" width="12" style="1" customWidth="1"/>
    <col min="7945" max="7945" width="15.42578125" style="1" bestFit="1" customWidth="1"/>
    <col min="7946" max="7946" width="12" style="1" customWidth="1"/>
    <col min="7947" max="7947" width="12.7109375" style="1" bestFit="1" customWidth="1"/>
    <col min="7948" max="7948" width="12.42578125" style="1" customWidth="1"/>
    <col min="7949" max="7949" width="12.7109375" style="1" bestFit="1" customWidth="1"/>
    <col min="7950" max="7950" width="11.42578125" style="1" bestFit="1" customWidth="1"/>
    <col min="7951" max="7951" width="12.5703125" style="1" customWidth="1"/>
    <col min="7952" max="7952" width="11.42578125" style="1" bestFit="1" customWidth="1"/>
    <col min="7953" max="7953" width="12.7109375" style="1" bestFit="1" customWidth="1"/>
    <col min="7954" max="7954" width="11.42578125" style="1" bestFit="1" customWidth="1"/>
    <col min="7955" max="7955" width="13.7109375" style="1" customWidth="1"/>
    <col min="7956" max="7956" width="10.5703125" style="1" customWidth="1"/>
    <col min="7957" max="7957" width="12.140625" style="1" customWidth="1"/>
    <col min="7958" max="7958" width="13.85546875" style="1" bestFit="1" customWidth="1"/>
    <col min="7959" max="7959" width="11.140625" style="1" bestFit="1" customWidth="1"/>
    <col min="7960" max="7962" width="12.85546875" style="1" customWidth="1"/>
    <col min="7963" max="7963" width="9.140625" style="1"/>
    <col min="7964" max="7964" width="14.28515625" style="1" customWidth="1"/>
    <col min="7965" max="7965" width="15.85546875" style="1" customWidth="1"/>
    <col min="7966" max="7966" width="12.28515625" style="1" customWidth="1"/>
    <col min="7967" max="7967" width="13.5703125" style="1" customWidth="1"/>
    <col min="7968" max="8192" width="9.140625" style="1"/>
    <col min="8193" max="8193" width="18.28515625" style="1" customWidth="1"/>
    <col min="8194" max="8194" width="14.140625" style="1" bestFit="1" customWidth="1"/>
    <col min="8195" max="8195" width="11.85546875" style="1" customWidth="1"/>
    <col min="8196" max="8196" width="12" style="1" bestFit="1" customWidth="1"/>
    <col min="8197" max="8197" width="12.7109375" style="1" bestFit="1" customWidth="1"/>
    <col min="8198" max="8198" width="11.42578125" style="1" bestFit="1" customWidth="1"/>
    <col min="8199" max="8199" width="11.7109375" style="1" bestFit="1" customWidth="1"/>
    <col min="8200" max="8200" width="12" style="1" customWidth="1"/>
    <col min="8201" max="8201" width="15.42578125" style="1" bestFit="1" customWidth="1"/>
    <col min="8202" max="8202" width="12" style="1" customWidth="1"/>
    <col min="8203" max="8203" width="12.7109375" style="1" bestFit="1" customWidth="1"/>
    <col min="8204" max="8204" width="12.42578125" style="1" customWidth="1"/>
    <col min="8205" max="8205" width="12.7109375" style="1" bestFit="1" customWidth="1"/>
    <col min="8206" max="8206" width="11.42578125" style="1" bestFit="1" customWidth="1"/>
    <col min="8207" max="8207" width="12.5703125" style="1" customWidth="1"/>
    <col min="8208" max="8208" width="11.42578125" style="1" bestFit="1" customWidth="1"/>
    <col min="8209" max="8209" width="12.7109375" style="1" bestFit="1" customWidth="1"/>
    <col min="8210" max="8210" width="11.42578125" style="1" bestFit="1" customWidth="1"/>
    <col min="8211" max="8211" width="13.7109375" style="1" customWidth="1"/>
    <col min="8212" max="8212" width="10.5703125" style="1" customWidth="1"/>
    <col min="8213" max="8213" width="12.140625" style="1" customWidth="1"/>
    <col min="8214" max="8214" width="13.85546875" style="1" bestFit="1" customWidth="1"/>
    <col min="8215" max="8215" width="11.140625" style="1" bestFit="1" customWidth="1"/>
    <col min="8216" max="8218" width="12.85546875" style="1" customWidth="1"/>
    <col min="8219" max="8219" width="9.140625" style="1"/>
    <col min="8220" max="8220" width="14.28515625" style="1" customWidth="1"/>
    <col min="8221" max="8221" width="15.85546875" style="1" customWidth="1"/>
    <col min="8222" max="8222" width="12.28515625" style="1" customWidth="1"/>
    <col min="8223" max="8223" width="13.5703125" style="1" customWidth="1"/>
    <col min="8224" max="8448" width="9.140625" style="1"/>
    <col min="8449" max="8449" width="18.28515625" style="1" customWidth="1"/>
    <col min="8450" max="8450" width="14.140625" style="1" bestFit="1" customWidth="1"/>
    <col min="8451" max="8451" width="11.85546875" style="1" customWidth="1"/>
    <col min="8452" max="8452" width="12" style="1" bestFit="1" customWidth="1"/>
    <col min="8453" max="8453" width="12.7109375" style="1" bestFit="1" customWidth="1"/>
    <col min="8454" max="8454" width="11.42578125" style="1" bestFit="1" customWidth="1"/>
    <col min="8455" max="8455" width="11.7109375" style="1" bestFit="1" customWidth="1"/>
    <col min="8456" max="8456" width="12" style="1" customWidth="1"/>
    <col min="8457" max="8457" width="15.42578125" style="1" bestFit="1" customWidth="1"/>
    <col min="8458" max="8458" width="12" style="1" customWidth="1"/>
    <col min="8459" max="8459" width="12.7109375" style="1" bestFit="1" customWidth="1"/>
    <col min="8460" max="8460" width="12.42578125" style="1" customWidth="1"/>
    <col min="8461" max="8461" width="12.7109375" style="1" bestFit="1" customWidth="1"/>
    <col min="8462" max="8462" width="11.42578125" style="1" bestFit="1" customWidth="1"/>
    <col min="8463" max="8463" width="12.5703125" style="1" customWidth="1"/>
    <col min="8464" max="8464" width="11.42578125" style="1" bestFit="1" customWidth="1"/>
    <col min="8465" max="8465" width="12.7109375" style="1" bestFit="1" customWidth="1"/>
    <col min="8466" max="8466" width="11.42578125" style="1" bestFit="1" customWidth="1"/>
    <col min="8467" max="8467" width="13.7109375" style="1" customWidth="1"/>
    <col min="8468" max="8468" width="10.5703125" style="1" customWidth="1"/>
    <col min="8469" max="8469" width="12.140625" style="1" customWidth="1"/>
    <col min="8470" max="8470" width="13.85546875" style="1" bestFit="1" customWidth="1"/>
    <col min="8471" max="8471" width="11.140625" style="1" bestFit="1" customWidth="1"/>
    <col min="8472" max="8474" width="12.85546875" style="1" customWidth="1"/>
    <col min="8475" max="8475" width="9.140625" style="1"/>
    <col min="8476" max="8476" width="14.28515625" style="1" customWidth="1"/>
    <col min="8477" max="8477" width="15.85546875" style="1" customWidth="1"/>
    <col min="8478" max="8478" width="12.28515625" style="1" customWidth="1"/>
    <col min="8479" max="8479" width="13.5703125" style="1" customWidth="1"/>
    <col min="8480" max="8704" width="9.140625" style="1"/>
    <col min="8705" max="8705" width="18.28515625" style="1" customWidth="1"/>
    <col min="8706" max="8706" width="14.140625" style="1" bestFit="1" customWidth="1"/>
    <col min="8707" max="8707" width="11.85546875" style="1" customWidth="1"/>
    <col min="8708" max="8708" width="12" style="1" bestFit="1" customWidth="1"/>
    <col min="8709" max="8709" width="12.7109375" style="1" bestFit="1" customWidth="1"/>
    <col min="8710" max="8710" width="11.42578125" style="1" bestFit="1" customWidth="1"/>
    <col min="8711" max="8711" width="11.7109375" style="1" bestFit="1" customWidth="1"/>
    <col min="8712" max="8712" width="12" style="1" customWidth="1"/>
    <col min="8713" max="8713" width="15.42578125" style="1" bestFit="1" customWidth="1"/>
    <col min="8714" max="8714" width="12" style="1" customWidth="1"/>
    <col min="8715" max="8715" width="12.7109375" style="1" bestFit="1" customWidth="1"/>
    <col min="8716" max="8716" width="12.42578125" style="1" customWidth="1"/>
    <col min="8717" max="8717" width="12.7109375" style="1" bestFit="1" customWidth="1"/>
    <col min="8718" max="8718" width="11.42578125" style="1" bestFit="1" customWidth="1"/>
    <col min="8719" max="8719" width="12.5703125" style="1" customWidth="1"/>
    <col min="8720" max="8720" width="11.42578125" style="1" bestFit="1" customWidth="1"/>
    <col min="8721" max="8721" width="12.7109375" style="1" bestFit="1" customWidth="1"/>
    <col min="8722" max="8722" width="11.42578125" style="1" bestFit="1" customWidth="1"/>
    <col min="8723" max="8723" width="13.7109375" style="1" customWidth="1"/>
    <col min="8724" max="8724" width="10.5703125" style="1" customWidth="1"/>
    <col min="8725" max="8725" width="12.140625" style="1" customWidth="1"/>
    <col min="8726" max="8726" width="13.85546875" style="1" bestFit="1" customWidth="1"/>
    <col min="8727" max="8727" width="11.140625" style="1" bestFit="1" customWidth="1"/>
    <col min="8728" max="8730" width="12.85546875" style="1" customWidth="1"/>
    <col min="8731" max="8731" width="9.140625" style="1"/>
    <col min="8732" max="8732" width="14.28515625" style="1" customWidth="1"/>
    <col min="8733" max="8733" width="15.85546875" style="1" customWidth="1"/>
    <col min="8734" max="8734" width="12.28515625" style="1" customWidth="1"/>
    <col min="8735" max="8735" width="13.5703125" style="1" customWidth="1"/>
    <col min="8736" max="8960" width="9.140625" style="1"/>
    <col min="8961" max="8961" width="18.28515625" style="1" customWidth="1"/>
    <col min="8962" max="8962" width="14.140625" style="1" bestFit="1" customWidth="1"/>
    <col min="8963" max="8963" width="11.85546875" style="1" customWidth="1"/>
    <col min="8964" max="8964" width="12" style="1" bestFit="1" customWidth="1"/>
    <col min="8965" max="8965" width="12.7109375" style="1" bestFit="1" customWidth="1"/>
    <col min="8966" max="8966" width="11.42578125" style="1" bestFit="1" customWidth="1"/>
    <col min="8967" max="8967" width="11.7109375" style="1" bestFit="1" customWidth="1"/>
    <col min="8968" max="8968" width="12" style="1" customWidth="1"/>
    <col min="8969" max="8969" width="15.42578125" style="1" bestFit="1" customWidth="1"/>
    <col min="8970" max="8970" width="12" style="1" customWidth="1"/>
    <col min="8971" max="8971" width="12.7109375" style="1" bestFit="1" customWidth="1"/>
    <col min="8972" max="8972" width="12.42578125" style="1" customWidth="1"/>
    <col min="8973" max="8973" width="12.7109375" style="1" bestFit="1" customWidth="1"/>
    <col min="8974" max="8974" width="11.42578125" style="1" bestFit="1" customWidth="1"/>
    <col min="8975" max="8975" width="12.5703125" style="1" customWidth="1"/>
    <col min="8976" max="8976" width="11.42578125" style="1" bestFit="1" customWidth="1"/>
    <col min="8977" max="8977" width="12.7109375" style="1" bestFit="1" customWidth="1"/>
    <col min="8978" max="8978" width="11.42578125" style="1" bestFit="1" customWidth="1"/>
    <col min="8979" max="8979" width="13.7109375" style="1" customWidth="1"/>
    <col min="8980" max="8980" width="10.5703125" style="1" customWidth="1"/>
    <col min="8981" max="8981" width="12.140625" style="1" customWidth="1"/>
    <col min="8982" max="8982" width="13.85546875" style="1" bestFit="1" customWidth="1"/>
    <col min="8983" max="8983" width="11.140625" style="1" bestFit="1" customWidth="1"/>
    <col min="8984" max="8986" width="12.85546875" style="1" customWidth="1"/>
    <col min="8987" max="8987" width="9.140625" style="1"/>
    <col min="8988" max="8988" width="14.28515625" style="1" customWidth="1"/>
    <col min="8989" max="8989" width="15.85546875" style="1" customWidth="1"/>
    <col min="8990" max="8990" width="12.28515625" style="1" customWidth="1"/>
    <col min="8991" max="8991" width="13.5703125" style="1" customWidth="1"/>
    <col min="8992" max="9216" width="9.140625" style="1"/>
    <col min="9217" max="9217" width="18.28515625" style="1" customWidth="1"/>
    <col min="9218" max="9218" width="14.140625" style="1" bestFit="1" customWidth="1"/>
    <col min="9219" max="9219" width="11.85546875" style="1" customWidth="1"/>
    <col min="9220" max="9220" width="12" style="1" bestFit="1" customWidth="1"/>
    <col min="9221" max="9221" width="12.7109375" style="1" bestFit="1" customWidth="1"/>
    <col min="9222" max="9222" width="11.42578125" style="1" bestFit="1" customWidth="1"/>
    <col min="9223" max="9223" width="11.7109375" style="1" bestFit="1" customWidth="1"/>
    <col min="9224" max="9224" width="12" style="1" customWidth="1"/>
    <col min="9225" max="9225" width="15.42578125" style="1" bestFit="1" customWidth="1"/>
    <col min="9226" max="9226" width="12" style="1" customWidth="1"/>
    <col min="9227" max="9227" width="12.7109375" style="1" bestFit="1" customWidth="1"/>
    <col min="9228" max="9228" width="12.42578125" style="1" customWidth="1"/>
    <col min="9229" max="9229" width="12.7109375" style="1" bestFit="1" customWidth="1"/>
    <col min="9230" max="9230" width="11.42578125" style="1" bestFit="1" customWidth="1"/>
    <col min="9231" max="9231" width="12.5703125" style="1" customWidth="1"/>
    <col min="9232" max="9232" width="11.42578125" style="1" bestFit="1" customWidth="1"/>
    <col min="9233" max="9233" width="12.7109375" style="1" bestFit="1" customWidth="1"/>
    <col min="9234" max="9234" width="11.42578125" style="1" bestFit="1" customWidth="1"/>
    <col min="9235" max="9235" width="13.7109375" style="1" customWidth="1"/>
    <col min="9236" max="9236" width="10.5703125" style="1" customWidth="1"/>
    <col min="9237" max="9237" width="12.140625" style="1" customWidth="1"/>
    <col min="9238" max="9238" width="13.85546875" style="1" bestFit="1" customWidth="1"/>
    <col min="9239" max="9239" width="11.140625" style="1" bestFit="1" customWidth="1"/>
    <col min="9240" max="9242" width="12.85546875" style="1" customWidth="1"/>
    <col min="9243" max="9243" width="9.140625" style="1"/>
    <col min="9244" max="9244" width="14.28515625" style="1" customWidth="1"/>
    <col min="9245" max="9245" width="15.85546875" style="1" customWidth="1"/>
    <col min="9246" max="9246" width="12.28515625" style="1" customWidth="1"/>
    <col min="9247" max="9247" width="13.5703125" style="1" customWidth="1"/>
    <col min="9248" max="9472" width="9.140625" style="1"/>
    <col min="9473" max="9473" width="18.28515625" style="1" customWidth="1"/>
    <col min="9474" max="9474" width="14.140625" style="1" bestFit="1" customWidth="1"/>
    <col min="9475" max="9475" width="11.85546875" style="1" customWidth="1"/>
    <col min="9476" max="9476" width="12" style="1" bestFit="1" customWidth="1"/>
    <col min="9477" max="9477" width="12.7109375" style="1" bestFit="1" customWidth="1"/>
    <col min="9478" max="9478" width="11.42578125" style="1" bestFit="1" customWidth="1"/>
    <col min="9479" max="9479" width="11.7109375" style="1" bestFit="1" customWidth="1"/>
    <col min="9480" max="9480" width="12" style="1" customWidth="1"/>
    <col min="9481" max="9481" width="15.42578125" style="1" bestFit="1" customWidth="1"/>
    <col min="9482" max="9482" width="12" style="1" customWidth="1"/>
    <col min="9483" max="9483" width="12.7109375" style="1" bestFit="1" customWidth="1"/>
    <col min="9484" max="9484" width="12.42578125" style="1" customWidth="1"/>
    <col min="9485" max="9485" width="12.7109375" style="1" bestFit="1" customWidth="1"/>
    <col min="9486" max="9486" width="11.42578125" style="1" bestFit="1" customWidth="1"/>
    <col min="9487" max="9487" width="12.5703125" style="1" customWidth="1"/>
    <col min="9488" max="9488" width="11.42578125" style="1" bestFit="1" customWidth="1"/>
    <col min="9489" max="9489" width="12.7109375" style="1" bestFit="1" customWidth="1"/>
    <col min="9490" max="9490" width="11.42578125" style="1" bestFit="1" customWidth="1"/>
    <col min="9491" max="9491" width="13.7109375" style="1" customWidth="1"/>
    <col min="9492" max="9492" width="10.5703125" style="1" customWidth="1"/>
    <col min="9493" max="9493" width="12.140625" style="1" customWidth="1"/>
    <col min="9494" max="9494" width="13.85546875" style="1" bestFit="1" customWidth="1"/>
    <col min="9495" max="9495" width="11.140625" style="1" bestFit="1" customWidth="1"/>
    <col min="9496" max="9498" width="12.85546875" style="1" customWidth="1"/>
    <col min="9499" max="9499" width="9.140625" style="1"/>
    <col min="9500" max="9500" width="14.28515625" style="1" customWidth="1"/>
    <col min="9501" max="9501" width="15.85546875" style="1" customWidth="1"/>
    <col min="9502" max="9502" width="12.28515625" style="1" customWidth="1"/>
    <col min="9503" max="9503" width="13.5703125" style="1" customWidth="1"/>
    <col min="9504" max="9728" width="9.140625" style="1"/>
    <col min="9729" max="9729" width="18.28515625" style="1" customWidth="1"/>
    <col min="9730" max="9730" width="14.140625" style="1" bestFit="1" customWidth="1"/>
    <col min="9731" max="9731" width="11.85546875" style="1" customWidth="1"/>
    <col min="9732" max="9732" width="12" style="1" bestFit="1" customWidth="1"/>
    <col min="9733" max="9733" width="12.7109375" style="1" bestFit="1" customWidth="1"/>
    <col min="9734" max="9734" width="11.42578125" style="1" bestFit="1" customWidth="1"/>
    <col min="9735" max="9735" width="11.7109375" style="1" bestFit="1" customWidth="1"/>
    <col min="9736" max="9736" width="12" style="1" customWidth="1"/>
    <col min="9737" max="9737" width="15.42578125" style="1" bestFit="1" customWidth="1"/>
    <col min="9738" max="9738" width="12" style="1" customWidth="1"/>
    <col min="9739" max="9739" width="12.7109375" style="1" bestFit="1" customWidth="1"/>
    <col min="9740" max="9740" width="12.42578125" style="1" customWidth="1"/>
    <col min="9741" max="9741" width="12.7109375" style="1" bestFit="1" customWidth="1"/>
    <col min="9742" max="9742" width="11.42578125" style="1" bestFit="1" customWidth="1"/>
    <col min="9743" max="9743" width="12.5703125" style="1" customWidth="1"/>
    <col min="9744" max="9744" width="11.42578125" style="1" bestFit="1" customWidth="1"/>
    <col min="9745" max="9745" width="12.7109375" style="1" bestFit="1" customWidth="1"/>
    <col min="9746" max="9746" width="11.42578125" style="1" bestFit="1" customWidth="1"/>
    <col min="9747" max="9747" width="13.7109375" style="1" customWidth="1"/>
    <col min="9748" max="9748" width="10.5703125" style="1" customWidth="1"/>
    <col min="9749" max="9749" width="12.140625" style="1" customWidth="1"/>
    <col min="9750" max="9750" width="13.85546875" style="1" bestFit="1" customWidth="1"/>
    <col min="9751" max="9751" width="11.140625" style="1" bestFit="1" customWidth="1"/>
    <col min="9752" max="9754" width="12.85546875" style="1" customWidth="1"/>
    <col min="9755" max="9755" width="9.140625" style="1"/>
    <col min="9756" max="9756" width="14.28515625" style="1" customWidth="1"/>
    <col min="9757" max="9757" width="15.85546875" style="1" customWidth="1"/>
    <col min="9758" max="9758" width="12.28515625" style="1" customWidth="1"/>
    <col min="9759" max="9759" width="13.5703125" style="1" customWidth="1"/>
    <col min="9760" max="9984" width="9.140625" style="1"/>
    <col min="9985" max="9985" width="18.28515625" style="1" customWidth="1"/>
    <col min="9986" max="9986" width="14.140625" style="1" bestFit="1" customWidth="1"/>
    <col min="9987" max="9987" width="11.85546875" style="1" customWidth="1"/>
    <col min="9988" max="9988" width="12" style="1" bestFit="1" customWidth="1"/>
    <col min="9989" max="9989" width="12.7109375" style="1" bestFit="1" customWidth="1"/>
    <col min="9990" max="9990" width="11.42578125" style="1" bestFit="1" customWidth="1"/>
    <col min="9991" max="9991" width="11.7109375" style="1" bestFit="1" customWidth="1"/>
    <col min="9992" max="9992" width="12" style="1" customWidth="1"/>
    <col min="9993" max="9993" width="15.42578125" style="1" bestFit="1" customWidth="1"/>
    <col min="9994" max="9994" width="12" style="1" customWidth="1"/>
    <col min="9995" max="9995" width="12.7109375" style="1" bestFit="1" customWidth="1"/>
    <col min="9996" max="9996" width="12.42578125" style="1" customWidth="1"/>
    <col min="9997" max="9997" width="12.7109375" style="1" bestFit="1" customWidth="1"/>
    <col min="9998" max="9998" width="11.42578125" style="1" bestFit="1" customWidth="1"/>
    <col min="9999" max="9999" width="12.5703125" style="1" customWidth="1"/>
    <col min="10000" max="10000" width="11.42578125" style="1" bestFit="1" customWidth="1"/>
    <col min="10001" max="10001" width="12.7109375" style="1" bestFit="1" customWidth="1"/>
    <col min="10002" max="10002" width="11.42578125" style="1" bestFit="1" customWidth="1"/>
    <col min="10003" max="10003" width="13.7109375" style="1" customWidth="1"/>
    <col min="10004" max="10004" width="10.5703125" style="1" customWidth="1"/>
    <col min="10005" max="10005" width="12.140625" style="1" customWidth="1"/>
    <col min="10006" max="10006" width="13.85546875" style="1" bestFit="1" customWidth="1"/>
    <col min="10007" max="10007" width="11.140625" style="1" bestFit="1" customWidth="1"/>
    <col min="10008" max="10010" width="12.85546875" style="1" customWidth="1"/>
    <col min="10011" max="10011" width="9.140625" style="1"/>
    <col min="10012" max="10012" width="14.28515625" style="1" customWidth="1"/>
    <col min="10013" max="10013" width="15.85546875" style="1" customWidth="1"/>
    <col min="10014" max="10014" width="12.28515625" style="1" customWidth="1"/>
    <col min="10015" max="10015" width="13.5703125" style="1" customWidth="1"/>
    <col min="10016" max="10240" width="9.140625" style="1"/>
    <col min="10241" max="10241" width="18.28515625" style="1" customWidth="1"/>
    <col min="10242" max="10242" width="14.140625" style="1" bestFit="1" customWidth="1"/>
    <col min="10243" max="10243" width="11.85546875" style="1" customWidth="1"/>
    <col min="10244" max="10244" width="12" style="1" bestFit="1" customWidth="1"/>
    <col min="10245" max="10245" width="12.7109375" style="1" bestFit="1" customWidth="1"/>
    <col min="10246" max="10246" width="11.42578125" style="1" bestFit="1" customWidth="1"/>
    <col min="10247" max="10247" width="11.7109375" style="1" bestFit="1" customWidth="1"/>
    <col min="10248" max="10248" width="12" style="1" customWidth="1"/>
    <col min="10249" max="10249" width="15.42578125" style="1" bestFit="1" customWidth="1"/>
    <col min="10250" max="10250" width="12" style="1" customWidth="1"/>
    <col min="10251" max="10251" width="12.7109375" style="1" bestFit="1" customWidth="1"/>
    <col min="10252" max="10252" width="12.42578125" style="1" customWidth="1"/>
    <col min="10253" max="10253" width="12.7109375" style="1" bestFit="1" customWidth="1"/>
    <col min="10254" max="10254" width="11.42578125" style="1" bestFit="1" customWidth="1"/>
    <col min="10255" max="10255" width="12.5703125" style="1" customWidth="1"/>
    <col min="10256" max="10256" width="11.42578125" style="1" bestFit="1" customWidth="1"/>
    <col min="10257" max="10257" width="12.7109375" style="1" bestFit="1" customWidth="1"/>
    <col min="10258" max="10258" width="11.42578125" style="1" bestFit="1" customWidth="1"/>
    <col min="10259" max="10259" width="13.7109375" style="1" customWidth="1"/>
    <col min="10260" max="10260" width="10.5703125" style="1" customWidth="1"/>
    <col min="10261" max="10261" width="12.140625" style="1" customWidth="1"/>
    <col min="10262" max="10262" width="13.85546875" style="1" bestFit="1" customWidth="1"/>
    <col min="10263" max="10263" width="11.140625" style="1" bestFit="1" customWidth="1"/>
    <col min="10264" max="10266" width="12.85546875" style="1" customWidth="1"/>
    <col min="10267" max="10267" width="9.140625" style="1"/>
    <col min="10268" max="10268" width="14.28515625" style="1" customWidth="1"/>
    <col min="10269" max="10269" width="15.85546875" style="1" customWidth="1"/>
    <col min="10270" max="10270" width="12.28515625" style="1" customWidth="1"/>
    <col min="10271" max="10271" width="13.5703125" style="1" customWidth="1"/>
    <col min="10272" max="10496" width="9.140625" style="1"/>
    <col min="10497" max="10497" width="18.28515625" style="1" customWidth="1"/>
    <col min="10498" max="10498" width="14.140625" style="1" bestFit="1" customWidth="1"/>
    <col min="10499" max="10499" width="11.85546875" style="1" customWidth="1"/>
    <col min="10500" max="10500" width="12" style="1" bestFit="1" customWidth="1"/>
    <col min="10501" max="10501" width="12.7109375" style="1" bestFit="1" customWidth="1"/>
    <col min="10502" max="10502" width="11.42578125" style="1" bestFit="1" customWidth="1"/>
    <col min="10503" max="10503" width="11.7109375" style="1" bestFit="1" customWidth="1"/>
    <col min="10504" max="10504" width="12" style="1" customWidth="1"/>
    <col min="10505" max="10505" width="15.42578125" style="1" bestFit="1" customWidth="1"/>
    <col min="10506" max="10506" width="12" style="1" customWidth="1"/>
    <col min="10507" max="10507" width="12.7109375" style="1" bestFit="1" customWidth="1"/>
    <col min="10508" max="10508" width="12.42578125" style="1" customWidth="1"/>
    <col min="10509" max="10509" width="12.7109375" style="1" bestFit="1" customWidth="1"/>
    <col min="10510" max="10510" width="11.42578125" style="1" bestFit="1" customWidth="1"/>
    <col min="10511" max="10511" width="12.5703125" style="1" customWidth="1"/>
    <col min="10512" max="10512" width="11.42578125" style="1" bestFit="1" customWidth="1"/>
    <col min="10513" max="10513" width="12.7109375" style="1" bestFit="1" customWidth="1"/>
    <col min="10514" max="10514" width="11.42578125" style="1" bestFit="1" customWidth="1"/>
    <col min="10515" max="10515" width="13.7109375" style="1" customWidth="1"/>
    <col min="10516" max="10516" width="10.5703125" style="1" customWidth="1"/>
    <col min="10517" max="10517" width="12.140625" style="1" customWidth="1"/>
    <col min="10518" max="10518" width="13.85546875" style="1" bestFit="1" customWidth="1"/>
    <col min="10519" max="10519" width="11.140625" style="1" bestFit="1" customWidth="1"/>
    <col min="10520" max="10522" width="12.85546875" style="1" customWidth="1"/>
    <col min="10523" max="10523" width="9.140625" style="1"/>
    <col min="10524" max="10524" width="14.28515625" style="1" customWidth="1"/>
    <col min="10525" max="10525" width="15.85546875" style="1" customWidth="1"/>
    <col min="10526" max="10526" width="12.28515625" style="1" customWidth="1"/>
    <col min="10527" max="10527" width="13.5703125" style="1" customWidth="1"/>
    <col min="10528" max="10752" width="9.140625" style="1"/>
    <col min="10753" max="10753" width="18.28515625" style="1" customWidth="1"/>
    <col min="10754" max="10754" width="14.140625" style="1" bestFit="1" customWidth="1"/>
    <col min="10755" max="10755" width="11.85546875" style="1" customWidth="1"/>
    <col min="10756" max="10756" width="12" style="1" bestFit="1" customWidth="1"/>
    <col min="10757" max="10757" width="12.7109375" style="1" bestFit="1" customWidth="1"/>
    <col min="10758" max="10758" width="11.42578125" style="1" bestFit="1" customWidth="1"/>
    <col min="10759" max="10759" width="11.7109375" style="1" bestFit="1" customWidth="1"/>
    <col min="10760" max="10760" width="12" style="1" customWidth="1"/>
    <col min="10761" max="10761" width="15.42578125" style="1" bestFit="1" customWidth="1"/>
    <col min="10762" max="10762" width="12" style="1" customWidth="1"/>
    <col min="10763" max="10763" width="12.7109375" style="1" bestFit="1" customWidth="1"/>
    <col min="10764" max="10764" width="12.42578125" style="1" customWidth="1"/>
    <col min="10765" max="10765" width="12.7109375" style="1" bestFit="1" customWidth="1"/>
    <col min="10766" max="10766" width="11.42578125" style="1" bestFit="1" customWidth="1"/>
    <col min="10767" max="10767" width="12.5703125" style="1" customWidth="1"/>
    <col min="10768" max="10768" width="11.42578125" style="1" bestFit="1" customWidth="1"/>
    <col min="10769" max="10769" width="12.7109375" style="1" bestFit="1" customWidth="1"/>
    <col min="10770" max="10770" width="11.42578125" style="1" bestFit="1" customWidth="1"/>
    <col min="10771" max="10771" width="13.7109375" style="1" customWidth="1"/>
    <col min="10772" max="10772" width="10.5703125" style="1" customWidth="1"/>
    <col min="10773" max="10773" width="12.140625" style="1" customWidth="1"/>
    <col min="10774" max="10774" width="13.85546875" style="1" bestFit="1" customWidth="1"/>
    <col min="10775" max="10775" width="11.140625" style="1" bestFit="1" customWidth="1"/>
    <col min="10776" max="10778" width="12.85546875" style="1" customWidth="1"/>
    <col min="10779" max="10779" width="9.140625" style="1"/>
    <col min="10780" max="10780" width="14.28515625" style="1" customWidth="1"/>
    <col min="10781" max="10781" width="15.85546875" style="1" customWidth="1"/>
    <col min="10782" max="10782" width="12.28515625" style="1" customWidth="1"/>
    <col min="10783" max="10783" width="13.5703125" style="1" customWidth="1"/>
    <col min="10784" max="11008" width="9.140625" style="1"/>
    <col min="11009" max="11009" width="18.28515625" style="1" customWidth="1"/>
    <col min="11010" max="11010" width="14.140625" style="1" bestFit="1" customWidth="1"/>
    <col min="11011" max="11011" width="11.85546875" style="1" customWidth="1"/>
    <col min="11012" max="11012" width="12" style="1" bestFit="1" customWidth="1"/>
    <col min="11013" max="11013" width="12.7109375" style="1" bestFit="1" customWidth="1"/>
    <col min="11014" max="11014" width="11.42578125" style="1" bestFit="1" customWidth="1"/>
    <col min="11015" max="11015" width="11.7109375" style="1" bestFit="1" customWidth="1"/>
    <col min="11016" max="11016" width="12" style="1" customWidth="1"/>
    <col min="11017" max="11017" width="15.42578125" style="1" bestFit="1" customWidth="1"/>
    <col min="11018" max="11018" width="12" style="1" customWidth="1"/>
    <col min="11019" max="11019" width="12.7109375" style="1" bestFit="1" customWidth="1"/>
    <col min="11020" max="11020" width="12.42578125" style="1" customWidth="1"/>
    <col min="11021" max="11021" width="12.7109375" style="1" bestFit="1" customWidth="1"/>
    <col min="11022" max="11022" width="11.42578125" style="1" bestFit="1" customWidth="1"/>
    <col min="11023" max="11023" width="12.5703125" style="1" customWidth="1"/>
    <col min="11024" max="11024" width="11.42578125" style="1" bestFit="1" customWidth="1"/>
    <col min="11025" max="11025" width="12.7109375" style="1" bestFit="1" customWidth="1"/>
    <col min="11026" max="11026" width="11.42578125" style="1" bestFit="1" customWidth="1"/>
    <col min="11027" max="11027" width="13.7109375" style="1" customWidth="1"/>
    <col min="11028" max="11028" width="10.5703125" style="1" customWidth="1"/>
    <col min="11029" max="11029" width="12.140625" style="1" customWidth="1"/>
    <col min="11030" max="11030" width="13.85546875" style="1" bestFit="1" customWidth="1"/>
    <col min="11031" max="11031" width="11.140625" style="1" bestFit="1" customWidth="1"/>
    <col min="11032" max="11034" width="12.85546875" style="1" customWidth="1"/>
    <col min="11035" max="11035" width="9.140625" style="1"/>
    <col min="11036" max="11036" width="14.28515625" style="1" customWidth="1"/>
    <col min="11037" max="11037" width="15.85546875" style="1" customWidth="1"/>
    <col min="11038" max="11038" width="12.28515625" style="1" customWidth="1"/>
    <col min="11039" max="11039" width="13.5703125" style="1" customWidth="1"/>
    <col min="11040" max="11264" width="9.140625" style="1"/>
    <col min="11265" max="11265" width="18.28515625" style="1" customWidth="1"/>
    <col min="11266" max="11266" width="14.140625" style="1" bestFit="1" customWidth="1"/>
    <col min="11267" max="11267" width="11.85546875" style="1" customWidth="1"/>
    <col min="11268" max="11268" width="12" style="1" bestFit="1" customWidth="1"/>
    <col min="11269" max="11269" width="12.7109375" style="1" bestFit="1" customWidth="1"/>
    <col min="11270" max="11270" width="11.42578125" style="1" bestFit="1" customWidth="1"/>
    <col min="11271" max="11271" width="11.7109375" style="1" bestFit="1" customWidth="1"/>
    <col min="11272" max="11272" width="12" style="1" customWidth="1"/>
    <col min="11273" max="11273" width="15.42578125" style="1" bestFit="1" customWidth="1"/>
    <col min="11274" max="11274" width="12" style="1" customWidth="1"/>
    <col min="11275" max="11275" width="12.7109375" style="1" bestFit="1" customWidth="1"/>
    <col min="11276" max="11276" width="12.42578125" style="1" customWidth="1"/>
    <col min="11277" max="11277" width="12.7109375" style="1" bestFit="1" customWidth="1"/>
    <col min="11278" max="11278" width="11.42578125" style="1" bestFit="1" customWidth="1"/>
    <col min="11279" max="11279" width="12.5703125" style="1" customWidth="1"/>
    <col min="11280" max="11280" width="11.42578125" style="1" bestFit="1" customWidth="1"/>
    <col min="11281" max="11281" width="12.7109375" style="1" bestFit="1" customWidth="1"/>
    <col min="11282" max="11282" width="11.42578125" style="1" bestFit="1" customWidth="1"/>
    <col min="11283" max="11283" width="13.7109375" style="1" customWidth="1"/>
    <col min="11284" max="11284" width="10.5703125" style="1" customWidth="1"/>
    <col min="11285" max="11285" width="12.140625" style="1" customWidth="1"/>
    <col min="11286" max="11286" width="13.85546875" style="1" bestFit="1" customWidth="1"/>
    <col min="11287" max="11287" width="11.140625" style="1" bestFit="1" customWidth="1"/>
    <col min="11288" max="11290" width="12.85546875" style="1" customWidth="1"/>
    <col min="11291" max="11291" width="9.140625" style="1"/>
    <col min="11292" max="11292" width="14.28515625" style="1" customWidth="1"/>
    <col min="11293" max="11293" width="15.85546875" style="1" customWidth="1"/>
    <col min="11294" max="11294" width="12.28515625" style="1" customWidth="1"/>
    <col min="11295" max="11295" width="13.5703125" style="1" customWidth="1"/>
    <col min="11296" max="11520" width="9.140625" style="1"/>
    <col min="11521" max="11521" width="18.28515625" style="1" customWidth="1"/>
    <col min="11522" max="11522" width="14.140625" style="1" bestFit="1" customWidth="1"/>
    <col min="11523" max="11523" width="11.85546875" style="1" customWidth="1"/>
    <col min="11524" max="11524" width="12" style="1" bestFit="1" customWidth="1"/>
    <col min="11525" max="11525" width="12.7109375" style="1" bestFit="1" customWidth="1"/>
    <col min="11526" max="11526" width="11.42578125" style="1" bestFit="1" customWidth="1"/>
    <col min="11527" max="11527" width="11.7109375" style="1" bestFit="1" customWidth="1"/>
    <col min="11528" max="11528" width="12" style="1" customWidth="1"/>
    <col min="11529" max="11529" width="15.42578125" style="1" bestFit="1" customWidth="1"/>
    <col min="11530" max="11530" width="12" style="1" customWidth="1"/>
    <col min="11531" max="11531" width="12.7109375" style="1" bestFit="1" customWidth="1"/>
    <col min="11532" max="11532" width="12.42578125" style="1" customWidth="1"/>
    <col min="11533" max="11533" width="12.7109375" style="1" bestFit="1" customWidth="1"/>
    <col min="11534" max="11534" width="11.42578125" style="1" bestFit="1" customWidth="1"/>
    <col min="11535" max="11535" width="12.5703125" style="1" customWidth="1"/>
    <col min="11536" max="11536" width="11.42578125" style="1" bestFit="1" customWidth="1"/>
    <col min="11537" max="11537" width="12.7109375" style="1" bestFit="1" customWidth="1"/>
    <col min="11538" max="11538" width="11.42578125" style="1" bestFit="1" customWidth="1"/>
    <col min="11539" max="11539" width="13.7109375" style="1" customWidth="1"/>
    <col min="11540" max="11540" width="10.5703125" style="1" customWidth="1"/>
    <col min="11541" max="11541" width="12.140625" style="1" customWidth="1"/>
    <col min="11542" max="11542" width="13.85546875" style="1" bestFit="1" customWidth="1"/>
    <col min="11543" max="11543" width="11.140625" style="1" bestFit="1" customWidth="1"/>
    <col min="11544" max="11546" width="12.85546875" style="1" customWidth="1"/>
    <col min="11547" max="11547" width="9.140625" style="1"/>
    <col min="11548" max="11548" width="14.28515625" style="1" customWidth="1"/>
    <col min="11549" max="11549" width="15.85546875" style="1" customWidth="1"/>
    <col min="11550" max="11550" width="12.28515625" style="1" customWidth="1"/>
    <col min="11551" max="11551" width="13.5703125" style="1" customWidth="1"/>
    <col min="11552" max="11776" width="9.140625" style="1"/>
    <col min="11777" max="11777" width="18.28515625" style="1" customWidth="1"/>
    <col min="11778" max="11778" width="14.140625" style="1" bestFit="1" customWidth="1"/>
    <col min="11779" max="11779" width="11.85546875" style="1" customWidth="1"/>
    <col min="11780" max="11780" width="12" style="1" bestFit="1" customWidth="1"/>
    <col min="11781" max="11781" width="12.7109375" style="1" bestFit="1" customWidth="1"/>
    <col min="11782" max="11782" width="11.42578125" style="1" bestFit="1" customWidth="1"/>
    <col min="11783" max="11783" width="11.7109375" style="1" bestFit="1" customWidth="1"/>
    <col min="11784" max="11784" width="12" style="1" customWidth="1"/>
    <col min="11785" max="11785" width="15.42578125" style="1" bestFit="1" customWidth="1"/>
    <col min="11786" max="11786" width="12" style="1" customWidth="1"/>
    <col min="11787" max="11787" width="12.7109375" style="1" bestFit="1" customWidth="1"/>
    <col min="11788" max="11788" width="12.42578125" style="1" customWidth="1"/>
    <col min="11789" max="11789" width="12.7109375" style="1" bestFit="1" customWidth="1"/>
    <col min="11790" max="11790" width="11.42578125" style="1" bestFit="1" customWidth="1"/>
    <col min="11791" max="11791" width="12.5703125" style="1" customWidth="1"/>
    <col min="11792" max="11792" width="11.42578125" style="1" bestFit="1" customWidth="1"/>
    <col min="11793" max="11793" width="12.7109375" style="1" bestFit="1" customWidth="1"/>
    <col min="11794" max="11794" width="11.42578125" style="1" bestFit="1" customWidth="1"/>
    <col min="11795" max="11795" width="13.7109375" style="1" customWidth="1"/>
    <col min="11796" max="11796" width="10.5703125" style="1" customWidth="1"/>
    <col min="11797" max="11797" width="12.140625" style="1" customWidth="1"/>
    <col min="11798" max="11798" width="13.85546875" style="1" bestFit="1" customWidth="1"/>
    <col min="11799" max="11799" width="11.140625" style="1" bestFit="1" customWidth="1"/>
    <col min="11800" max="11802" width="12.85546875" style="1" customWidth="1"/>
    <col min="11803" max="11803" width="9.140625" style="1"/>
    <col min="11804" max="11804" width="14.28515625" style="1" customWidth="1"/>
    <col min="11805" max="11805" width="15.85546875" style="1" customWidth="1"/>
    <col min="11806" max="11806" width="12.28515625" style="1" customWidth="1"/>
    <col min="11807" max="11807" width="13.5703125" style="1" customWidth="1"/>
    <col min="11808" max="12032" width="9.140625" style="1"/>
    <col min="12033" max="12033" width="18.28515625" style="1" customWidth="1"/>
    <col min="12034" max="12034" width="14.140625" style="1" bestFit="1" customWidth="1"/>
    <col min="12035" max="12035" width="11.85546875" style="1" customWidth="1"/>
    <col min="12036" max="12036" width="12" style="1" bestFit="1" customWidth="1"/>
    <col min="12037" max="12037" width="12.7109375" style="1" bestFit="1" customWidth="1"/>
    <col min="12038" max="12038" width="11.42578125" style="1" bestFit="1" customWidth="1"/>
    <col min="12039" max="12039" width="11.7109375" style="1" bestFit="1" customWidth="1"/>
    <col min="12040" max="12040" width="12" style="1" customWidth="1"/>
    <col min="12041" max="12041" width="15.42578125" style="1" bestFit="1" customWidth="1"/>
    <col min="12042" max="12042" width="12" style="1" customWidth="1"/>
    <col min="12043" max="12043" width="12.7109375" style="1" bestFit="1" customWidth="1"/>
    <col min="12044" max="12044" width="12.42578125" style="1" customWidth="1"/>
    <col min="12045" max="12045" width="12.7109375" style="1" bestFit="1" customWidth="1"/>
    <col min="12046" max="12046" width="11.42578125" style="1" bestFit="1" customWidth="1"/>
    <col min="12047" max="12047" width="12.5703125" style="1" customWidth="1"/>
    <col min="12048" max="12048" width="11.42578125" style="1" bestFit="1" customWidth="1"/>
    <col min="12049" max="12049" width="12.7109375" style="1" bestFit="1" customWidth="1"/>
    <col min="12050" max="12050" width="11.42578125" style="1" bestFit="1" customWidth="1"/>
    <col min="12051" max="12051" width="13.7109375" style="1" customWidth="1"/>
    <col min="12052" max="12052" width="10.5703125" style="1" customWidth="1"/>
    <col min="12053" max="12053" width="12.140625" style="1" customWidth="1"/>
    <col min="12054" max="12054" width="13.85546875" style="1" bestFit="1" customWidth="1"/>
    <col min="12055" max="12055" width="11.140625" style="1" bestFit="1" customWidth="1"/>
    <col min="12056" max="12058" width="12.85546875" style="1" customWidth="1"/>
    <col min="12059" max="12059" width="9.140625" style="1"/>
    <col min="12060" max="12060" width="14.28515625" style="1" customWidth="1"/>
    <col min="12061" max="12061" width="15.85546875" style="1" customWidth="1"/>
    <col min="12062" max="12062" width="12.28515625" style="1" customWidth="1"/>
    <col min="12063" max="12063" width="13.5703125" style="1" customWidth="1"/>
    <col min="12064" max="12288" width="9.140625" style="1"/>
    <col min="12289" max="12289" width="18.28515625" style="1" customWidth="1"/>
    <col min="12290" max="12290" width="14.140625" style="1" bestFit="1" customWidth="1"/>
    <col min="12291" max="12291" width="11.85546875" style="1" customWidth="1"/>
    <col min="12292" max="12292" width="12" style="1" bestFit="1" customWidth="1"/>
    <col min="12293" max="12293" width="12.7109375" style="1" bestFit="1" customWidth="1"/>
    <col min="12294" max="12294" width="11.42578125" style="1" bestFit="1" customWidth="1"/>
    <col min="12295" max="12295" width="11.7109375" style="1" bestFit="1" customWidth="1"/>
    <col min="12296" max="12296" width="12" style="1" customWidth="1"/>
    <col min="12297" max="12297" width="15.42578125" style="1" bestFit="1" customWidth="1"/>
    <col min="12298" max="12298" width="12" style="1" customWidth="1"/>
    <col min="12299" max="12299" width="12.7109375" style="1" bestFit="1" customWidth="1"/>
    <col min="12300" max="12300" width="12.42578125" style="1" customWidth="1"/>
    <col min="12301" max="12301" width="12.7109375" style="1" bestFit="1" customWidth="1"/>
    <col min="12302" max="12302" width="11.42578125" style="1" bestFit="1" customWidth="1"/>
    <col min="12303" max="12303" width="12.5703125" style="1" customWidth="1"/>
    <col min="12304" max="12304" width="11.42578125" style="1" bestFit="1" customWidth="1"/>
    <col min="12305" max="12305" width="12.7109375" style="1" bestFit="1" customWidth="1"/>
    <col min="12306" max="12306" width="11.42578125" style="1" bestFit="1" customWidth="1"/>
    <col min="12307" max="12307" width="13.7109375" style="1" customWidth="1"/>
    <col min="12308" max="12308" width="10.5703125" style="1" customWidth="1"/>
    <col min="12309" max="12309" width="12.140625" style="1" customWidth="1"/>
    <col min="12310" max="12310" width="13.85546875" style="1" bestFit="1" customWidth="1"/>
    <col min="12311" max="12311" width="11.140625" style="1" bestFit="1" customWidth="1"/>
    <col min="12312" max="12314" width="12.85546875" style="1" customWidth="1"/>
    <col min="12315" max="12315" width="9.140625" style="1"/>
    <col min="12316" max="12316" width="14.28515625" style="1" customWidth="1"/>
    <col min="12317" max="12317" width="15.85546875" style="1" customWidth="1"/>
    <col min="12318" max="12318" width="12.28515625" style="1" customWidth="1"/>
    <col min="12319" max="12319" width="13.5703125" style="1" customWidth="1"/>
    <col min="12320" max="12544" width="9.140625" style="1"/>
    <col min="12545" max="12545" width="18.28515625" style="1" customWidth="1"/>
    <col min="12546" max="12546" width="14.140625" style="1" bestFit="1" customWidth="1"/>
    <col min="12547" max="12547" width="11.85546875" style="1" customWidth="1"/>
    <col min="12548" max="12548" width="12" style="1" bestFit="1" customWidth="1"/>
    <col min="12549" max="12549" width="12.7109375" style="1" bestFit="1" customWidth="1"/>
    <col min="12550" max="12550" width="11.42578125" style="1" bestFit="1" customWidth="1"/>
    <col min="12551" max="12551" width="11.7109375" style="1" bestFit="1" customWidth="1"/>
    <col min="12552" max="12552" width="12" style="1" customWidth="1"/>
    <col min="12553" max="12553" width="15.42578125" style="1" bestFit="1" customWidth="1"/>
    <col min="12554" max="12554" width="12" style="1" customWidth="1"/>
    <col min="12555" max="12555" width="12.7109375" style="1" bestFit="1" customWidth="1"/>
    <col min="12556" max="12556" width="12.42578125" style="1" customWidth="1"/>
    <col min="12557" max="12557" width="12.7109375" style="1" bestFit="1" customWidth="1"/>
    <col min="12558" max="12558" width="11.42578125" style="1" bestFit="1" customWidth="1"/>
    <col min="12559" max="12559" width="12.5703125" style="1" customWidth="1"/>
    <col min="12560" max="12560" width="11.42578125" style="1" bestFit="1" customWidth="1"/>
    <col min="12561" max="12561" width="12.7109375" style="1" bestFit="1" customWidth="1"/>
    <col min="12562" max="12562" width="11.42578125" style="1" bestFit="1" customWidth="1"/>
    <col min="12563" max="12563" width="13.7109375" style="1" customWidth="1"/>
    <col min="12564" max="12564" width="10.5703125" style="1" customWidth="1"/>
    <col min="12565" max="12565" width="12.140625" style="1" customWidth="1"/>
    <col min="12566" max="12566" width="13.85546875" style="1" bestFit="1" customWidth="1"/>
    <col min="12567" max="12567" width="11.140625" style="1" bestFit="1" customWidth="1"/>
    <col min="12568" max="12570" width="12.85546875" style="1" customWidth="1"/>
    <col min="12571" max="12571" width="9.140625" style="1"/>
    <col min="12572" max="12572" width="14.28515625" style="1" customWidth="1"/>
    <col min="12573" max="12573" width="15.85546875" style="1" customWidth="1"/>
    <col min="12574" max="12574" width="12.28515625" style="1" customWidth="1"/>
    <col min="12575" max="12575" width="13.5703125" style="1" customWidth="1"/>
    <col min="12576" max="12800" width="9.140625" style="1"/>
    <col min="12801" max="12801" width="18.28515625" style="1" customWidth="1"/>
    <col min="12802" max="12802" width="14.140625" style="1" bestFit="1" customWidth="1"/>
    <col min="12803" max="12803" width="11.85546875" style="1" customWidth="1"/>
    <col min="12804" max="12804" width="12" style="1" bestFit="1" customWidth="1"/>
    <col min="12805" max="12805" width="12.7109375" style="1" bestFit="1" customWidth="1"/>
    <col min="12806" max="12806" width="11.42578125" style="1" bestFit="1" customWidth="1"/>
    <col min="12807" max="12807" width="11.7109375" style="1" bestFit="1" customWidth="1"/>
    <col min="12808" max="12808" width="12" style="1" customWidth="1"/>
    <col min="12809" max="12809" width="15.42578125" style="1" bestFit="1" customWidth="1"/>
    <col min="12810" max="12810" width="12" style="1" customWidth="1"/>
    <col min="12811" max="12811" width="12.7109375" style="1" bestFit="1" customWidth="1"/>
    <col min="12812" max="12812" width="12.42578125" style="1" customWidth="1"/>
    <col min="12813" max="12813" width="12.7109375" style="1" bestFit="1" customWidth="1"/>
    <col min="12814" max="12814" width="11.42578125" style="1" bestFit="1" customWidth="1"/>
    <col min="12815" max="12815" width="12.5703125" style="1" customWidth="1"/>
    <col min="12816" max="12816" width="11.42578125" style="1" bestFit="1" customWidth="1"/>
    <col min="12817" max="12817" width="12.7109375" style="1" bestFit="1" customWidth="1"/>
    <col min="12818" max="12818" width="11.42578125" style="1" bestFit="1" customWidth="1"/>
    <col min="12819" max="12819" width="13.7109375" style="1" customWidth="1"/>
    <col min="12820" max="12820" width="10.5703125" style="1" customWidth="1"/>
    <col min="12821" max="12821" width="12.140625" style="1" customWidth="1"/>
    <col min="12822" max="12822" width="13.85546875" style="1" bestFit="1" customWidth="1"/>
    <col min="12823" max="12823" width="11.140625" style="1" bestFit="1" customWidth="1"/>
    <col min="12824" max="12826" width="12.85546875" style="1" customWidth="1"/>
    <col min="12827" max="12827" width="9.140625" style="1"/>
    <col min="12828" max="12828" width="14.28515625" style="1" customWidth="1"/>
    <col min="12829" max="12829" width="15.85546875" style="1" customWidth="1"/>
    <col min="12830" max="12830" width="12.28515625" style="1" customWidth="1"/>
    <col min="12831" max="12831" width="13.5703125" style="1" customWidth="1"/>
    <col min="12832" max="13056" width="9.140625" style="1"/>
    <col min="13057" max="13057" width="18.28515625" style="1" customWidth="1"/>
    <col min="13058" max="13058" width="14.140625" style="1" bestFit="1" customWidth="1"/>
    <col min="13059" max="13059" width="11.85546875" style="1" customWidth="1"/>
    <col min="13060" max="13060" width="12" style="1" bestFit="1" customWidth="1"/>
    <col min="13061" max="13061" width="12.7109375" style="1" bestFit="1" customWidth="1"/>
    <col min="13062" max="13062" width="11.42578125" style="1" bestFit="1" customWidth="1"/>
    <col min="13063" max="13063" width="11.7109375" style="1" bestFit="1" customWidth="1"/>
    <col min="13064" max="13064" width="12" style="1" customWidth="1"/>
    <col min="13065" max="13065" width="15.42578125" style="1" bestFit="1" customWidth="1"/>
    <col min="13066" max="13066" width="12" style="1" customWidth="1"/>
    <col min="13067" max="13067" width="12.7109375" style="1" bestFit="1" customWidth="1"/>
    <col min="13068" max="13068" width="12.42578125" style="1" customWidth="1"/>
    <col min="13069" max="13069" width="12.7109375" style="1" bestFit="1" customWidth="1"/>
    <col min="13070" max="13070" width="11.42578125" style="1" bestFit="1" customWidth="1"/>
    <col min="13071" max="13071" width="12.5703125" style="1" customWidth="1"/>
    <col min="13072" max="13072" width="11.42578125" style="1" bestFit="1" customWidth="1"/>
    <col min="13073" max="13073" width="12.7109375" style="1" bestFit="1" customWidth="1"/>
    <col min="13074" max="13074" width="11.42578125" style="1" bestFit="1" customWidth="1"/>
    <col min="13075" max="13075" width="13.7109375" style="1" customWidth="1"/>
    <col min="13076" max="13076" width="10.5703125" style="1" customWidth="1"/>
    <col min="13077" max="13077" width="12.140625" style="1" customWidth="1"/>
    <col min="13078" max="13078" width="13.85546875" style="1" bestFit="1" customWidth="1"/>
    <col min="13079" max="13079" width="11.140625" style="1" bestFit="1" customWidth="1"/>
    <col min="13080" max="13082" width="12.85546875" style="1" customWidth="1"/>
    <col min="13083" max="13083" width="9.140625" style="1"/>
    <col min="13084" max="13084" width="14.28515625" style="1" customWidth="1"/>
    <col min="13085" max="13085" width="15.85546875" style="1" customWidth="1"/>
    <col min="13086" max="13086" width="12.28515625" style="1" customWidth="1"/>
    <col min="13087" max="13087" width="13.5703125" style="1" customWidth="1"/>
    <col min="13088" max="13312" width="9.140625" style="1"/>
    <col min="13313" max="13313" width="18.28515625" style="1" customWidth="1"/>
    <col min="13314" max="13314" width="14.140625" style="1" bestFit="1" customWidth="1"/>
    <col min="13315" max="13315" width="11.85546875" style="1" customWidth="1"/>
    <col min="13316" max="13316" width="12" style="1" bestFit="1" customWidth="1"/>
    <col min="13317" max="13317" width="12.7109375" style="1" bestFit="1" customWidth="1"/>
    <col min="13318" max="13318" width="11.42578125" style="1" bestFit="1" customWidth="1"/>
    <col min="13319" max="13319" width="11.7109375" style="1" bestFit="1" customWidth="1"/>
    <col min="13320" max="13320" width="12" style="1" customWidth="1"/>
    <col min="13321" max="13321" width="15.42578125" style="1" bestFit="1" customWidth="1"/>
    <col min="13322" max="13322" width="12" style="1" customWidth="1"/>
    <col min="13323" max="13323" width="12.7109375" style="1" bestFit="1" customWidth="1"/>
    <col min="13324" max="13324" width="12.42578125" style="1" customWidth="1"/>
    <col min="13325" max="13325" width="12.7109375" style="1" bestFit="1" customWidth="1"/>
    <col min="13326" max="13326" width="11.42578125" style="1" bestFit="1" customWidth="1"/>
    <col min="13327" max="13327" width="12.5703125" style="1" customWidth="1"/>
    <col min="13328" max="13328" width="11.42578125" style="1" bestFit="1" customWidth="1"/>
    <col min="13329" max="13329" width="12.7109375" style="1" bestFit="1" customWidth="1"/>
    <col min="13330" max="13330" width="11.42578125" style="1" bestFit="1" customWidth="1"/>
    <col min="13331" max="13331" width="13.7109375" style="1" customWidth="1"/>
    <col min="13332" max="13332" width="10.5703125" style="1" customWidth="1"/>
    <col min="13333" max="13333" width="12.140625" style="1" customWidth="1"/>
    <col min="13334" max="13334" width="13.85546875" style="1" bestFit="1" customWidth="1"/>
    <col min="13335" max="13335" width="11.140625" style="1" bestFit="1" customWidth="1"/>
    <col min="13336" max="13338" width="12.85546875" style="1" customWidth="1"/>
    <col min="13339" max="13339" width="9.140625" style="1"/>
    <col min="13340" max="13340" width="14.28515625" style="1" customWidth="1"/>
    <col min="13341" max="13341" width="15.85546875" style="1" customWidth="1"/>
    <col min="13342" max="13342" width="12.28515625" style="1" customWidth="1"/>
    <col min="13343" max="13343" width="13.5703125" style="1" customWidth="1"/>
    <col min="13344" max="13568" width="9.140625" style="1"/>
    <col min="13569" max="13569" width="18.28515625" style="1" customWidth="1"/>
    <col min="13570" max="13570" width="14.140625" style="1" bestFit="1" customWidth="1"/>
    <col min="13571" max="13571" width="11.85546875" style="1" customWidth="1"/>
    <col min="13572" max="13572" width="12" style="1" bestFit="1" customWidth="1"/>
    <col min="13573" max="13573" width="12.7109375" style="1" bestFit="1" customWidth="1"/>
    <col min="13574" max="13574" width="11.42578125" style="1" bestFit="1" customWidth="1"/>
    <col min="13575" max="13575" width="11.7109375" style="1" bestFit="1" customWidth="1"/>
    <col min="13576" max="13576" width="12" style="1" customWidth="1"/>
    <col min="13577" max="13577" width="15.42578125" style="1" bestFit="1" customWidth="1"/>
    <col min="13578" max="13578" width="12" style="1" customWidth="1"/>
    <col min="13579" max="13579" width="12.7109375" style="1" bestFit="1" customWidth="1"/>
    <col min="13580" max="13580" width="12.42578125" style="1" customWidth="1"/>
    <col min="13581" max="13581" width="12.7109375" style="1" bestFit="1" customWidth="1"/>
    <col min="13582" max="13582" width="11.42578125" style="1" bestFit="1" customWidth="1"/>
    <col min="13583" max="13583" width="12.5703125" style="1" customWidth="1"/>
    <col min="13584" max="13584" width="11.42578125" style="1" bestFit="1" customWidth="1"/>
    <col min="13585" max="13585" width="12.7109375" style="1" bestFit="1" customWidth="1"/>
    <col min="13586" max="13586" width="11.42578125" style="1" bestFit="1" customWidth="1"/>
    <col min="13587" max="13587" width="13.7109375" style="1" customWidth="1"/>
    <col min="13588" max="13588" width="10.5703125" style="1" customWidth="1"/>
    <col min="13589" max="13589" width="12.140625" style="1" customWidth="1"/>
    <col min="13590" max="13590" width="13.85546875" style="1" bestFit="1" customWidth="1"/>
    <col min="13591" max="13591" width="11.140625" style="1" bestFit="1" customWidth="1"/>
    <col min="13592" max="13594" width="12.85546875" style="1" customWidth="1"/>
    <col min="13595" max="13595" width="9.140625" style="1"/>
    <col min="13596" max="13596" width="14.28515625" style="1" customWidth="1"/>
    <col min="13597" max="13597" width="15.85546875" style="1" customWidth="1"/>
    <col min="13598" max="13598" width="12.28515625" style="1" customWidth="1"/>
    <col min="13599" max="13599" width="13.5703125" style="1" customWidth="1"/>
    <col min="13600" max="13824" width="9.140625" style="1"/>
    <col min="13825" max="13825" width="18.28515625" style="1" customWidth="1"/>
    <col min="13826" max="13826" width="14.140625" style="1" bestFit="1" customWidth="1"/>
    <col min="13827" max="13827" width="11.85546875" style="1" customWidth="1"/>
    <col min="13828" max="13828" width="12" style="1" bestFit="1" customWidth="1"/>
    <col min="13829" max="13829" width="12.7109375" style="1" bestFit="1" customWidth="1"/>
    <col min="13830" max="13830" width="11.42578125" style="1" bestFit="1" customWidth="1"/>
    <col min="13831" max="13831" width="11.7109375" style="1" bestFit="1" customWidth="1"/>
    <col min="13832" max="13832" width="12" style="1" customWidth="1"/>
    <col min="13833" max="13833" width="15.42578125" style="1" bestFit="1" customWidth="1"/>
    <col min="13834" max="13834" width="12" style="1" customWidth="1"/>
    <col min="13835" max="13835" width="12.7109375" style="1" bestFit="1" customWidth="1"/>
    <col min="13836" max="13836" width="12.42578125" style="1" customWidth="1"/>
    <col min="13837" max="13837" width="12.7109375" style="1" bestFit="1" customWidth="1"/>
    <col min="13838" max="13838" width="11.42578125" style="1" bestFit="1" customWidth="1"/>
    <col min="13839" max="13839" width="12.5703125" style="1" customWidth="1"/>
    <col min="13840" max="13840" width="11.42578125" style="1" bestFit="1" customWidth="1"/>
    <col min="13841" max="13841" width="12.7109375" style="1" bestFit="1" customWidth="1"/>
    <col min="13842" max="13842" width="11.42578125" style="1" bestFit="1" customWidth="1"/>
    <col min="13843" max="13843" width="13.7109375" style="1" customWidth="1"/>
    <col min="13844" max="13844" width="10.5703125" style="1" customWidth="1"/>
    <col min="13845" max="13845" width="12.140625" style="1" customWidth="1"/>
    <col min="13846" max="13846" width="13.85546875" style="1" bestFit="1" customWidth="1"/>
    <col min="13847" max="13847" width="11.140625" style="1" bestFit="1" customWidth="1"/>
    <col min="13848" max="13850" width="12.85546875" style="1" customWidth="1"/>
    <col min="13851" max="13851" width="9.140625" style="1"/>
    <col min="13852" max="13852" width="14.28515625" style="1" customWidth="1"/>
    <col min="13853" max="13853" width="15.85546875" style="1" customWidth="1"/>
    <col min="13854" max="13854" width="12.28515625" style="1" customWidth="1"/>
    <col min="13855" max="13855" width="13.5703125" style="1" customWidth="1"/>
    <col min="13856" max="14080" width="9.140625" style="1"/>
    <col min="14081" max="14081" width="18.28515625" style="1" customWidth="1"/>
    <col min="14082" max="14082" width="14.140625" style="1" bestFit="1" customWidth="1"/>
    <col min="14083" max="14083" width="11.85546875" style="1" customWidth="1"/>
    <col min="14084" max="14084" width="12" style="1" bestFit="1" customWidth="1"/>
    <col min="14085" max="14085" width="12.7109375" style="1" bestFit="1" customWidth="1"/>
    <col min="14086" max="14086" width="11.42578125" style="1" bestFit="1" customWidth="1"/>
    <col min="14087" max="14087" width="11.7109375" style="1" bestFit="1" customWidth="1"/>
    <col min="14088" max="14088" width="12" style="1" customWidth="1"/>
    <col min="14089" max="14089" width="15.42578125" style="1" bestFit="1" customWidth="1"/>
    <col min="14090" max="14090" width="12" style="1" customWidth="1"/>
    <col min="14091" max="14091" width="12.7109375" style="1" bestFit="1" customWidth="1"/>
    <col min="14092" max="14092" width="12.42578125" style="1" customWidth="1"/>
    <col min="14093" max="14093" width="12.7109375" style="1" bestFit="1" customWidth="1"/>
    <col min="14094" max="14094" width="11.42578125" style="1" bestFit="1" customWidth="1"/>
    <col min="14095" max="14095" width="12.5703125" style="1" customWidth="1"/>
    <col min="14096" max="14096" width="11.42578125" style="1" bestFit="1" customWidth="1"/>
    <col min="14097" max="14097" width="12.7109375" style="1" bestFit="1" customWidth="1"/>
    <col min="14098" max="14098" width="11.42578125" style="1" bestFit="1" customWidth="1"/>
    <col min="14099" max="14099" width="13.7109375" style="1" customWidth="1"/>
    <col min="14100" max="14100" width="10.5703125" style="1" customWidth="1"/>
    <col min="14101" max="14101" width="12.140625" style="1" customWidth="1"/>
    <col min="14102" max="14102" width="13.85546875" style="1" bestFit="1" customWidth="1"/>
    <col min="14103" max="14103" width="11.140625" style="1" bestFit="1" customWidth="1"/>
    <col min="14104" max="14106" width="12.85546875" style="1" customWidth="1"/>
    <col min="14107" max="14107" width="9.140625" style="1"/>
    <col min="14108" max="14108" width="14.28515625" style="1" customWidth="1"/>
    <col min="14109" max="14109" width="15.85546875" style="1" customWidth="1"/>
    <col min="14110" max="14110" width="12.28515625" style="1" customWidth="1"/>
    <col min="14111" max="14111" width="13.5703125" style="1" customWidth="1"/>
    <col min="14112" max="14336" width="9.140625" style="1"/>
    <col min="14337" max="14337" width="18.28515625" style="1" customWidth="1"/>
    <col min="14338" max="14338" width="14.140625" style="1" bestFit="1" customWidth="1"/>
    <col min="14339" max="14339" width="11.85546875" style="1" customWidth="1"/>
    <col min="14340" max="14340" width="12" style="1" bestFit="1" customWidth="1"/>
    <col min="14341" max="14341" width="12.7109375" style="1" bestFit="1" customWidth="1"/>
    <col min="14342" max="14342" width="11.42578125" style="1" bestFit="1" customWidth="1"/>
    <col min="14343" max="14343" width="11.7109375" style="1" bestFit="1" customWidth="1"/>
    <col min="14344" max="14344" width="12" style="1" customWidth="1"/>
    <col min="14345" max="14345" width="15.42578125" style="1" bestFit="1" customWidth="1"/>
    <col min="14346" max="14346" width="12" style="1" customWidth="1"/>
    <col min="14347" max="14347" width="12.7109375" style="1" bestFit="1" customWidth="1"/>
    <col min="14348" max="14348" width="12.42578125" style="1" customWidth="1"/>
    <col min="14349" max="14349" width="12.7109375" style="1" bestFit="1" customWidth="1"/>
    <col min="14350" max="14350" width="11.42578125" style="1" bestFit="1" customWidth="1"/>
    <col min="14351" max="14351" width="12.5703125" style="1" customWidth="1"/>
    <col min="14352" max="14352" width="11.42578125" style="1" bestFit="1" customWidth="1"/>
    <col min="14353" max="14353" width="12.7109375" style="1" bestFit="1" customWidth="1"/>
    <col min="14354" max="14354" width="11.42578125" style="1" bestFit="1" customWidth="1"/>
    <col min="14355" max="14355" width="13.7109375" style="1" customWidth="1"/>
    <col min="14356" max="14356" width="10.5703125" style="1" customWidth="1"/>
    <col min="14357" max="14357" width="12.140625" style="1" customWidth="1"/>
    <col min="14358" max="14358" width="13.85546875" style="1" bestFit="1" customWidth="1"/>
    <col min="14359" max="14359" width="11.140625" style="1" bestFit="1" customWidth="1"/>
    <col min="14360" max="14362" width="12.85546875" style="1" customWidth="1"/>
    <col min="14363" max="14363" width="9.140625" style="1"/>
    <col min="14364" max="14364" width="14.28515625" style="1" customWidth="1"/>
    <col min="14365" max="14365" width="15.85546875" style="1" customWidth="1"/>
    <col min="14366" max="14366" width="12.28515625" style="1" customWidth="1"/>
    <col min="14367" max="14367" width="13.5703125" style="1" customWidth="1"/>
    <col min="14368" max="14592" width="9.140625" style="1"/>
    <col min="14593" max="14593" width="18.28515625" style="1" customWidth="1"/>
    <col min="14594" max="14594" width="14.140625" style="1" bestFit="1" customWidth="1"/>
    <col min="14595" max="14595" width="11.85546875" style="1" customWidth="1"/>
    <col min="14596" max="14596" width="12" style="1" bestFit="1" customWidth="1"/>
    <col min="14597" max="14597" width="12.7109375" style="1" bestFit="1" customWidth="1"/>
    <col min="14598" max="14598" width="11.42578125" style="1" bestFit="1" customWidth="1"/>
    <col min="14599" max="14599" width="11.7109375" style="1" bestFit="1" customWidth="1"/>
    <col min="14600" max="14600" width="12" style="1" customWidth="1"/>
    <col min="14601" max="14601" width="15.42578125" style="1" bestFit="1" customWidth="1"/>
    <col min="14602" max="14602" width="12" style="1" customWidth="1"/>
    <col min="14603" max="14603" width="12.7109375" style="1" bestFit="1" customWidth="1"/>
    <col min="14604" max="14604" width="12.42578125" style="1" customWidth="1"/>
    <col min="14605" max="14605" width="12.7109375" style="1" bestFit="1" customWidth="1"/>
    <col min="14606" max="14606" width="11.42578125" style="1" bestFit="1" customWidth="1"/>
    <col min="14607" max="14607" width="12.5703125" style="1" customWidth="1"/>
    <col min="14608" max="14608" width="11.42578125" style="1" bestFit="1" customWidth="1"/>
    <col min="14609" max="14609" width="12.7109375" style="1" bestFit="1" customWidth="1"/>
    <col min="14610" max="14610" width="11.42578125" style="1" bestFit="1" customWidth="1"/>
    <col min="14611" max="14611" width="13.7109375" style="1" customWidth="1"/>
    <col min="14612" max="14612" width="10.5703125" style="1" customWidth="1"/>
    <col min="14613" max="14613" width="12.140625" style="1" customWidth="1"/>
    <col min="14614" max="14614" width="13.85546875" style="1" bestFit="1" customWidth="1"/>
    <col min="14615" max="14615" width="11.140625" style="1" bestFit="1" customWidth="1"/>
    <col min="14616" max="14618" width="12.85546875" style="1" customWidth="1"/>
    <col min="14619" max="14619" width="9.140625" style="1"/>
    <col min="14620" max="14620" width="14.28515625" style="1" customWidth="1"/>
    <col min="14621" max="14621" width="15.85546875" style="1" customWidth="1"/>
    <col min="14622" max="14622" width="12.28515625" style="1" customWidth="1"/>
    <col min="14623" max="14623" width="13.5703125" style="1" customWidth="1"/>
    <col min="14624" max="14848" width="9.140625" style="1"/>
    <col min="14849" max="14849" width="18.28515625" style="1" customWidth="1"/>
    <col min="14850" max="14850" width="14.140625" style="1" bestFit="1" customWidth="1"/>
    <col min="14851" max="14851" width="11.85546875" style="1" customWidth="1"/>
    <col min="14852" max="14852" width="12" style="1" bestFit="1" customWidth="1"/>
    <col min="14853" max="14853" width="12.7109375" style="1" bestFit="1" customWidth="1"/>
    <col min="14854" max="14854" width="11.42578125" style="1" bestFit="1" customWidth="1"/>
    <col min="14855" max="14855" width="11.7109375" style="1" bestFit="1" customWidth="1"/>
    <col min="14856" max="14856" width="12" style="1" customWidth="1"/>
    <col min="14857" max="14857" width="15.42578125" style="1" bestFit="1" customWidth="1"/>
    <col min="14858" max="14858" width="12" style="1" customWidth="1"/>
    <col min="14859" max="14859" width="12.7109375" style="1" bestFit="1" customWidth="1"/>
    <col min="14860" max="14860" width="12.42578125" style="1" customWidth="1"/>
    <col min="14861" max="14861" width="12.7109375" style="1" bestFit="1" customWidth="1"/>
    <col min="14862" max="14862" width="11.42578125" style="1" bestFit="1" customWidth="1"/>
    <col min="14863" max="14863" width="12.5703125" style="1" customWidth="1"/>
    <col min="14864" max="14864" width="11.42578125" style="1" bestFit="1" customWidth="1"/>
    <col min="14865" max="14865" width="12.7109375" style="1" bestFit="1" customWidth="1"/>
    <col min="14866" max="14866" width="11.42578125" style="1" bestFit="1" customWidth="1"/>
    <col min="14867" max="14867" width="13.7109375" style="1" customWidth="1"/>
    <col min="14868" max="14868" width="10.5703125" style="1" customWidth="1"/>
    <col min="14869" max="14869" width="12.140625" style="1" customWidth="1"/>
    <col min="14870" max="14870" width="13.85546875" style="1" bestFit="1" customWidth="1"/>
    <col min="14871" max="14871" width="11.140625" style="1" bestFit="1" customWidth="1"/>
    <col min="14872" max="14874" width="12.85546875" style="1" customWidth="1"/>
    <col min="14875" max="14875" width="9.140625" style="1"/>
    <col min="14876" max="14876" width="14.28515625" style="1" customWidth="1"/>
    <col min="14877" max="14877" width="15.85546875" style="1" customWidth="1"/>
    <col min="14878" max="14878" width="12.28515625" style="1" customWidth="1"/>
    <col min="14879" max="14879" width="13.5703125" style="1" customWidth="1"/>
    <col min="14880" max="15104" width="9.140625" style="1"/>
    <col min="15105" max="15105" width="18.28515625" style="1" customWidth="1"/>
    <col min="15106" max="15106" width="14.140625" style="1" bestFit="1" customWidth="1"/>
    <col min="15107" max="15107" width="11.85546875" style="1" customWidth="1"/>
    <col min="15108" max="15108" width="12" style="1" bestFit="1" customWidth="1"/>
    <col min="15109" max="15109" width="12.7109375" style="1" bestFit="1" customWidth="1"/>
    <col min="15110" max="15110" width="11.42578125" style="1" bestFit="1" customWidth="1"/>
    <col min="15111" max="15111" width="11.7109375" style="1" bestFit="1" customWidth="1"/>
    <col min="15112" max="15112" width="12" style="1" customWidth="1"/>
    <col min="15113" max="15113" width="15.42578125" style="1" bestFit="1" customWidth="1"/>
    <col min="15114" max="15114" width="12" style="1" customWidth="1"/>
    <col min="15115" max="15115" width="12.7109375" style="1" bestFit="1" customWidth="1"/>
    <col min="15116" max="15116" width="12.42578125" style="1" customWidth="1"/>
    <col min="15117" max="15117" width="12.7109375" style="1" bestFit="1" customWidth="1"/>
    <col min="15118" max="15118" width="11.42578125" style="1" bestFit="1" customWidth="1"/>
    <col min="15119" max="15119" width="12.5703125" style="1" customWidth="1"/>
    <col min="15120" max="15120" width="11.42578125" style="1" bestFit="1" customWidth="1"/>
    <col min="15121" max="15121" width="12.7109375" style="1" bestFit="1" customWidth="1"/>
    <col min="15122" max="15122" width="11.42578125" style="1" bestFit="1" customWidth="1"/>
    <col min="15123" max="15123" width="13.7109375" style="1" customWidth="1"/>
    <col min="15124" max="15124" width="10.5703125" style="1" customWidth="1"/>
    <col min="15125" max="15125" width="12.140625" style="1" customWidth="1"/>
    <col min="15126" max="15126" width="13.85546875" style="1" bestFit="1" customWidth="1"/>
    <col min="15127" max="15127" width="11.140625" style="1" bestFit="1" customWidth="1"/>
    <col min="15128" max="15130" width="12.85546875" style="1" customWidth="1"/>
    <col min="15131" max="15131" width="9.140625" style="1"/>
    <col min="15132" max="15132" width="14.28515625" style="1" customWidth="1"/>
    <col min="15133" max="15133" width="15.85546875" style="1" customWidth="1"/>
    <col min="15134" max="15134" width="12.28515625" style="1" customWidth="1"/>
    <col min="15135" max="15135" width="13.5703125" style="1" customWidth="1"/>
    <col min="15136" max="15360" width="9.140625" style="1"/>
    <col min="15361" max="15361" width="18.28515625" style="1" customWidth="1"/>
    <col min="15362" max="15362" width="14.140625" style="1" bestFit="1" customWidth="1"/>
    <col min="15363" max="15363" width="11.85546875" style="1" customWidth="1"/>
    <col min="15364" max="15364" width="12" style="1" bestFit="1" customWidth="1"/>
    <col min="15365" max="15365" width="12.7109375" style="1" bestFit="1" customWidth="1"/>
    <col min="15366" max="15366" width="11.42578125" style="1" bestFit="1" customWidth="1"/>
    <col min="15367" max="15367" width="11.7109375" style="1" bestFit="1" customWidth="1"/>
    <col min="15368" max="15368" width="12" style="1" customWidth="1"/>
    <col min="15369" max="15369" width="15.42578125" style="1" bestFit="1" customWidth="1"/>
    <col min="15370" max="15370" width="12" style="1" customWidth="1"/>
    <col min="15371" max="15371" width="12.7109375" style="1" bestFit="1" customWidth="1"/>
    <col min="15372" max="15372" width="12.42578125" style="1" customWidth="1"/>
    <col min="15373" max="15373" width="12.7109375" style="1" bestFit="1" customWidth="1"/>
    <col min="15374" max="15374" width="11.42578125" style="1" bestFit="1" customWidth="1"/>
    <col min="15375" max="15375" width="12.5703125" style="1" customWidth="1"/>
    <col min="15376" max="15376" width="11.42578125" style="1" bestFit="1" customWidth="1"/>
    <col min="15377" max="15377" width="12.7109375" style="1" bestFit="1" customWidth="1"/>
    <col min="15378" max="15378" width="11.42578125" style="1" bestFit="1" customWidth="1"/>
    <col min="15379" max="15379" width="13.7109375" style="1" customWidth="1"/>
    <col min="15380" max="15380" width="10.5703125" style="1" customWidth="1"/>
    <col min="15381" max="15381" width="12.140625" style="1" customWidth="1"/>
    <col min="15382" max="15382" width="13.85546875" style="1" bestFit="1" customWidth="1"/>
    <col min="15383" max="15383" width="11.140625" style="1" bestFit="1" customWidth="1"/>
    <col min="15384" max="15386" width="12.85546875" style="1" customWidth="1"/>
    <col min="15387" max="15387" width="9.140625" style="1"/>
    <col min="15388" max="15388" width="14.28515625" style="1" customWidth="1"/>
    <col min="15389" max="15389" width="15.85546875" style="1" customWidth="1"/>
    <col min="15390" max="15390" width="12.28515625" style="1" customWidth="1"/>
    <col min="15391" max="15391" width="13.5703125" style="1" customWidth="1"/>
    <col min="15392" max="15616" width="9.140625" style="1"/>
    <col min="15617" max="15617" width="18.28515625" style="1" customWidth="1"/>
    <col min="15618" max="15618" width="14.140625" style="1" bestFit="1" customWidth="1"/>
    <col min="15619" max="15619" width="11.85546875" style="1" customWidth="1"/>
    <col min="15620" max="15620" width="12" style="1" bestFit="1" customWidth="1"/>
    <col min="15621" max="15621" width="12.7109375" style="1" bestFit="1" customWidth="1"/>
    <col min="15622" max="15622" width="11.42578125" style="1" bestFit="1" customWidth="1"/>
    <col min="15623" max="15623" width="11.7109375" style="1" bestFit="1" customWidth="1"/>
    <col min="15624" max="15624" width="12" style="1" customWidth="1"/>
    <col min="15625" max="15625" width="15.42578125" style="1" bestFit="1" customWidth="1"/>
    <col min="15626" max="15626" width="12" style="1" customWidth="1"/>
    <col min="15627" max="15627" width="12.7109375" style="1" bestFit="1" customWidth="1"/>
    <col min="15628" max="15628" width="12.42578125" style="1" customWidth="1"/>
    <col min="15629" max="15629" width="12.7109375" style="1" bestFit="1" customWidth="1"/>
    <col min="15630" max="15630" width="11.42578125" style="1" bestFit="1" customWidth="1"/>
    <col min="15631" max="15631" width="12.5703125" style="1" customWidth="1"/>
    <col min="15632" max="15632" width="11.42578125" style="1" bestFit="1" customWidth="1"/>
    <col min="15633" max="15633" width="12.7109375" style="1" bestFit="1" customWidth="1"/>
    <col min="15634" max="15634" width="11.42578125" style="1" bestFit="1" customWidth="1"/>
    <col min="15635" max="15635" width="13.7109375" style="1" customWidth="1"/>
    <col min="15636" max="15636" width="10.5703125" style="1" customWidth="1"/>
    <col min="15637" max="15637" width="12.140625" style="1" customWidth="1"/>
    <col min="15638" max="15638" width="13.85546875" style="1" bestFit="1" customWidth="1"/>
    <col min="15639" max="15639" width="11.140625" style="1" bestFit="1" customWidth="1"/>
    <col min="15640" max="15642" width="12.85546875" style="1" customWidth="1"/>
    <col min="15643" max="15643" width="9.140625" style="1"/>
    <col min="15644" max="15644" width="14.28515625" style="1" customWidth="1"/>
    <col min="15645" max="15645" width="15.85546875" style="1" customWidth="1"/>
    <col min="15646" max="15646" width="12.28515625" style="1" customWidth="1"/>
    <col min="15647" max="15647" width="13.5703125" style="1" customWidth="1"/>
    <col min="15648" max="15872" width="9.140625" style="1"/>
    <col min="15873" max="15873" width="18.28515625" style="1" customWidth="1"/>
    <col min="15874" max="15874" width="14.140625" style="1" bestFit="1" customWidth="1"/>
    <col min="15875" max="15875" width="11.85546875" style="1" customWidth="1"/>
    <col min="15876" max="15876" width="12" style="1" bestFit="1" customWidth="1"/>
    <col min="15877" max="15877" width="12.7109375" style="1" bestFit="1" customWidth="1"/>
    <col min="15878" max="15878" width="11.42578125" style="1" bestFit="1" customWidth="1"/>
    <col min="15879" max="15879" width="11.7109375" style="1" bestFit="1" customWidth="1"/>
    <col min="15880" max="15880" width="12" style="1" customWidth="1"/>
    <col min="15881" max="15881" width="15.42578125" style="1" bestFit="1" customWidth="1"/>
    <col min="15882" max="15882" width="12" style="1" customWidth="1"/>
    <col min="15883" max="15883" width="12.7109375" style="1" bestFit="1" customWidth="1"/>
    <col min="15884" max="15884" width="12.42578125" style="1" customWidth="1"/>
    <col min="15885" max="15885" width="12.7109375" style="1" bestFit="1" customWidth="1"/>
    <col min="15886" max="15886" width="11.42578125" style="1" bestFit="1" customWidth="1"/>
    <col min="15887" max="15887" width="12.5703125" style="1" customWidth="1"/>
    <col min="15888" max="15888" width="11.42578125" style="1" bestFit="1" customWidth="1"/>
    <col min="15889" max="15889" width="12.7109375" style="1" bestFit="1" customWidth="1"/>
    <col min="15890" max="15890" width="11.42578125" style="1" bestFit="1" customWidth="1"/>
    <col min="15891" max="15891" width="13.7109375" style="1" customWidth="1"/>
    <col min="15892" max="15892" width="10.5703125" style="1" customWidth="1"/>
    <col min="15893" max="15893" width="12.140625" style="1" customWidth="1"/>
    <col min="15894" max="15894" width="13.85546875" style="1" bestFit="1" customWidth="1"/>
    <col min="15895" max="15895" width="11.140625" style="1" bestFit="1" customWidth="1"/>
    <col min="15896" max="15898" width="12.85546875" style="1" customWidth="1"/>
    <col min="15899" max="15899" width="9.140625" style="1"/>
    <col min="15900" max="15900" width="14.28515625" style="1" customWidth="1"/>
    <col min="15901" max="15901" width="15.85546875" style="1" customWidth="1"/>
    <col min="15902" max="15902" width="12.28515625" style="1" customWidth="1"/>
    <col min="15903" max="15903" width="13.5703125" style="1" customWidth="1"/>
    <col min="15904" max="16128" width="9.140625" style="1"/>
    <col min="16129" max="16129" width="18.28515625" style="1" customWidth="1"/>
    <col min="16130" max="16130" width="14.140625" style="1" bestFit="1" customWidth="1"/>
    <col min="16131" max="16131" width="11.85546875" style="1" customWidth="1"/>
    <col min="16132" max="16132" width="12" style="1" bestFit="1" customWidth="1"/>
    <col min="16133" max="16133" width="12.7109375" style="1" bestFit="1" customWidth="1"/>
    <col min="16134" max="16134" width="11.42578125" style="1" bestFit="1" customWidth="1"/>
    <col min="16135" max="16135" width="11.7109375" style="1" bestFit="1" customWidth="1"/>
    <col min="16136" max="16136" width="12" style="1" customWidth="1"/>
    <col min="16137" max="16137" width="15.42578125" style="1" bestFit="1" customWidth="1"/>
    <col min="16138" max="16138" width="12" style="1" customWidth="1"/>
    <col min="16139" max="16139" width="12.7109375" style="1" bestFit="1" customWidth="1"/>
    <col min="16140" max="16140" width="12.42578125" style="1" customWidth="1"/>
    <col min="16141" max="16141" width="12.7109375" style="1" bestFit="1" customWidth="1"/>
    <col min="16142" max="16142" width="11.42578125" style="1" bestFit="1" customWidth="1"/>
    <col min="16143" max="16143" width="12.5703125" style="1" customWidth="1"/>
    <col min="16144" max="16144" width="11.42578125" style="1" bestFit="1" customWidth="1"/>
    <col min="16145" max="16145" width="12.7109375" style="1" bestFit="1" customWidth="1"/>
    <col min="16146" max="16146" width="11.42578125" style="1" bestFit="1" customWidth="1"/>
    <col min="16147" max="16147" width="13.7109375" style="1" customWidth="1"/>
    <col min="16148" max="16148" width="10.5703125" style="1" customWidth="1"/>
    <col min="16149" max="16149" width="12.140625" style="1" customWidth="1"/>
    <col min="16150" max="16150" width="13.85546875" style="1" bestFit="1" customWidth="1"/>
    <col min="16151" max="16151" width="11.140625" style="1" bestFit="1" customWidth="1"/>
    <col min="16152" max="16154" width="12.85546875" style="1" customWidth="1"/>
    <col min="16155" max="16155" width="9.140625" style="1"/>
    <col min="16156" max="16156" width="14.28515625" style="1" customWidth="1"/>
    <col min="16157" max="16157" width="15.85546875" style="1" customWidth="1"/>
    <col min="16158" max="16158" width="12.28515625" style="1" customWidth="1"/>
    <col min="16159" max="16159" width="13.5703125" style="1" customWidth="1"/>
    <col min="16160" max="16384" width="9.140625" style="1"/>
  </cols>
  <sheetData>
    <row r="1" spans="1:31" ht="29.25" customHeight="1" thickBot="1" x14ac:dyDescent="0.25">
      <c r="A1" s="87" t="s">
        <v>71</v>
      </c>
    </row>
    <row r="2" spans="1:31" s="4" customFormat="1" ht="46.5" customHeight="1" thickBot="1" x14ac:dyDescent="0.3">
      <c r="A2" s="2" t="s">
        <v>0</v>
      </c>
      <c r="B2" s="306" t="s">
        <v>1</v>
      </c>
      <c r="C2" s="306"/>
      <c r="D2" s="306" t="s">
        <v>2</v>
      </c>
      <c r="E2" s="306"/>
      <c r="F2" s="306" t="s">
        <v>3</v>
      </c>
      <c r="G2" s="306"/>
      <c r="H2" s="306" t="s">
        <v>4</v>
      </c>
      <c r="I2" s="306"/>
      <c r="J2" s="306" t="s">
        <v>5</v>
      </c>
      <c r="K2" s="306"/>
      <c r="L2" s="306" t="s">
        <v>6</v>
      </c>
      <c r="M2" s="306"/>
      <c r="N2" s="306" t="s">
        <v>7</v>
      </c>
      <c r="O2" s="306"/>
      <c r="P2" s="306" t="s">
        <v>8</v>
      </c>
      <c r="Q2" s="306"/>
      <c r="R2" s="306" t="s">
        <v>9</v>
      </c>
      <c r="S2" s="306"/>
      <c r="T2" s="306" t="s">
        <v>10</v>
      </c>
      <c r="U2" s="306"/>
      <c r="V2" s="310" t="s">
        <v>11</v>
      </c>
      <c r="W2" s="311"/>
      <c r="X2" s="3" t="s">
        <v>12</v>
      </c>
      <c r="Y2" s="305" t="s">
        <v>13</v>
      </c>
      <c r="Z2" s="306"/>
      <c r="AB2" s="3" t="s">
        <v>14</v>
      </c>
      <c r="AC2" s="3" t="s">
        <v>15</v>
      </c>
      <c r="AD2" s="3"/>
      <c r="AE2" s="3"/>
    </row>
    <row r="3" spans="1:31" x14ac:dyDescent="0.2">
      <c r="A3" s="5"/>
      <c r="B3" s="6" t="s">
        <v>16</v>
      </c>
      <c r="C3" s="6" t="s">
        <v>17</v>
      </c>
      <c r="D3" s="6" t="s">
        <v>16</v>
      </c>
      <c r="E3" s="6" t="str">
        <f>C3</f>
        <v>MA</v>
      </c>
      <c r="F3" s="6" t="s">
        <v>16</v>
      </c>
      <c r="G3" s="6" t="str">
        <f>E3</f>
        <v>MA</v>
      </c>
      <c r="H3" s="6" t="s">
        <v>16</v>
      </c>
      <c r="I3" s="6" t="str">
        <f>G3</f>
        <v>MA</v>
      </c>
      <c r="J3" s="6" t="s">
        <v>16</v>
      </c>
      <c r="K3" s="6" t="str">
        <f>I3</f>
        <v>MA</v>
      </c>
      <c r="L3" s="6" t="s">
        <v>16</v>
      </c>
      <c r="M3" s="6" t="str">
        <f>K3</f>
        <v>MA</v>
      </c>
      <c r="N3" s="6" t="s">
        <v>16</v>
      </c>
      <c r="O3" s="6" t="str">
        <f>M3</f>
        <v>MA</v>
      </c>
      <c r="P3" s="6" t="s">
        <v>16</v>
      </c>
      <c r="Q3" s="6" t="str">
        <f>O3</f>
        <v>MA</v>
      </c>
      <c r="R3" s="6" t="s">
        <v>16</v>
      </c>
      <c r="S3" s="6" t="str">
        <f>Q3</f>
        <v>MA</v>
      </c>
      <c r="T3" s="6" t="s">
        <v>16</v>
      </c>
      <c r="U3" s="6" t="str">
        <f>S3</f>
        <v>MA</v>
      </c>
      <c r="V3" s="94" t="s">
        <v>16</v>
      </c>
      <c r="W3" s="113" t="str">
        <f>U3</f>
        <v>MA</v>
      </c>
      <c r="Y3" s="6" t="s">
        <v>16</v>
      </c>
      <c r="Z3" s="6" t="s">
        <v>17</v>
      </c>
    </row>
    <row r="4" spans="1:31" x14ac:dyDescent="0.2">
      <c r="A4" s="5" t="s">
        <v>18</v>
      </c>
      <c r="B4" s="7">
        <v>703854.59271721216</v>
      </c>
      <c r="C4" s="7">
        <v>5466.3939832367141</v>
      </c>
      <c r="D4" s="7">
        <v>568517.00001361675</v>
      </c>
      <c r="E4" s="7">
        <v>168.82717066130272</v>
      </c>
      <c r="F4" s="7">
        <v>1355478.9838270671</v>
      </c>
      <c r="G4" s="7">
        <v>20741.65325287759</v>
      </c>
      <c r="H4" s="7">
        <v>63025.654508755397</v>
      </c>
      <c r="I4" s="7">
        <v>1368.55283490795</v>
      </c>
      <c r="J4" s="7">
        <v>518672.11824933102</v>
      </c>
      <c r="K4" s="7">
        <v>7042.18460596348</v>
      </c>
      <c r="L4" s="7">
        <v>1177993.9132124523</v>
      </c>
      <c r="M4" s="7">
        <v>18292.713243060451</v>
      </c>
      <c r="N4" s="7">
        <v>129873.77957342185</v>
      </c>
      <c r="O4" s="7">
        <v>4509.7621811021982</v>
      </c>
      <c r="P4" s="7">
        <v>1306983.7868120205</v>
      </c>
      <c r="Q4" s="7">
        <v>22969.330074673555</v>
      </c>
      <c r="R4" s="7">
        <v>1529686.269108586</v>
      </c>
      <c r="S4" s="7">
        <v>29528.620495504372</v>
      </c>
      <c r="T4" s="7">
        <v>836533.22030862502</v>
      </c>
      <c r="U4" s="7">
        <v>836533.22030862502</v>
      </c>
      <c r="V4" s="96">
        <f>B4+D4+F4+H4+J4+L4+N4+P4+R4+T4</f>
        <v>8190619.3183310889</v>
      </c>
      <c r="W4" s="97">
        <f>C4+E4+G4+I4+K4+M4+O4+Q4+S4+U4</f>
        <v>946621.2581506127</v>
      </c>
      <c r="Y4" s="8">
        <f>V4-T4</f>
        <v>7354086.0980224637</v>
      </c>
      <c r="Z4" s="8">
        <f>W4-U4</f>
        <v>110088.03784198768</v>
      </c>
      <c r="AA4" s="1" t="str">
        <f>A4</f>
        <v>1996</v>
      </c>
      <c r="AB4" s="9">
        <v>0.32305085515528581</v>
      </c>
    </row>
    <row r="5" spans="1:31" x14ac:dyDescent="0.2">
      <c r="A5" s="5" t="s">
        <v>54</v>
      </c>
      <c r="B5" s="7">
        <v>711281.23493850476</v>
      </c>
      <c r="C5" s="7">
        <v>6420.2666139020357</v>
      </c>
      <c r="D5" s="7">
        <v>552238.00000642217</v>
      </c>
      <c r="E5" s="7">
        <v>146.06023840562949</v>
      </c>
      <c r="F5" s="7">
        <v>1352516.6712361597</v>
      </c>
      <c r="G5" s="7">
        <v>20979.358763107513</v>
      </c>
      <c r="H5" s="7">
        <v>63531.350126280086</v>
      </c>
      <c r="I5" s="7">
        <v>1162.330473014717</v>
      </c>
      <c r="J5" s="7">
        <v>460858.21635238599</v>
      </c>
      <c r="K5" s="7">
        <v>6167.0069302312304</v>
      </c>
      <c r="L5" s="7">
        <v>1228186.0309454855</v>
      </c>
      <c r="M5" s="7">
        <v>18768.03255376402</v>
      </c>
      <c r="N5" s="7">
        <v>137140.76195942564</v>
      </c>
      <c r="O5" s="7">
        <v>4370.4393833852473</v>
      </c>
      <c r="P5" s="7">
        <v>1319891.0904090554</v>
      </c>
      <c r="Q5" s="7">
        <v>22484.698792449926</v>
      </c>
      <c r="R5" s="7">
        <v>1561880.4272347151</v>
      </c>
      <c r="S5" s="7">
        <v>27705.68380994795</v>
      </c>
      <c r="T5" s="7">
        <v>852369.51028614806</v>
      </c>
      <c r="U5" s="7">
        <v>852369.51028614806</v>
      </c>
      <c r="V5" s="96">
        <f t="shared" ref="V5:V21" si="0">B5+D5+F5+H5+J5+L5+N5+P5+R5+T5</f>
        <v>8239893.2934945812</v>
      </c>
      <c r="W5" s="97">
        <f t="shared" ref="W5:W21" si="1">C5+E5+G5+I5+K5+M5+O5+Q5+S5+U5</f>
        <v>960573.38784435636</v>
      </c>
      <c r="X5" s="13">
        <f>(W5-W4)/W4*100</f>
        <v>1.4738872145129658</v>
      </c>
      <c r="Y5" s="8">
        <f t="shared" ref="Y5:Y21" si="2">V5-T5</f>
        <v>7387523.7832084335</v>
      </c>
      <c r="Z5" s="8">
        <f t="shared" ref="Z5:Z21" si="3">W5-U5</f>
        <v>108203.8775582083</v>
      </c>
      <c r="AA5" s="1" t="str">
        <f t="shared" ref="AA5:AA21" si="4">A5</f>
        <v>1997</v>
      </c>
      <c r="AB5" s="9">
        <v>0.34313567360559377</v>
      </c>
    </row>
    <row r="6" spans="1:31" x14ac:dyDescent="0.2">
      <c r="A6" s="5" t="s">
        <v>55</v>
      </c>
      <c r="B6" s="7">
        <v>791221.20943648717</v>
      </c>
      <c r="C6" s="7">
        <v>8623.6942884957316</v>
      </c>
      <c r="D6" s="7">
        <v>465851.00001072208</v>
      </c>
      <c r="E6" s="7">
        <v>152.39106122122899</v>
      </c>
      <c r="F6" s="7">
        <v>1406350.7287041743</v>
      </c>
      <c r="G6" s="7">
        <v>22355.488749097964</v>
      </c>
      <c r="H6" s="7">
        <v>65002.766796051204</v>
      </c>
      <c r="I6" s="7">
        <v>1098.815018487466</v>
      </c>
      <c r="J6" s="7">
        <v>436147.91975252901</v>
      </c>
      <c r="K6" s="7">
        <v>5629.5872448313803</v>
      </c>
      <c r="L6" s="7">
        <v>1353315.948451621</v>
      </c>
      <c r="M6" s="7">
        <v>19452.528039985111</v>
      </c>
      <c r="N6" s="7">
        <v>146748.7117641402</v>
      </c>
      <c r="O6" s="7">
        <v>4384.6628867125892</v>
      </c>
      <c r="P6" s="7">
        <v>1375150.3933645831</v>
      </c>
      <c r="Q6" s="7">
        <v>21899.363083911532</v>
      </c>
      <c r="R6" s="7">
        <v>1670045.763045419</v>
      </c>
      <c r="S6" s="7">
        <v>28234.258447826443</v>
      </c>
      <c r="T6" s="7">
        <v>897301.70341562596</v>
      </c>
      <c r="U6" s="7">
        <v>897301.70341562596</v>
      </c>
      <c r="V6" s="96">
        <f t="shared" si="0"/>
        <v>8607136.1447413526</v>
      </c>
      <c r="W6" s="97">
        <f t="shared" si="1"/>
        <v>1009132.4922361954</v>
      </c>
      <c r="X6" s="13">
        <f t="shared" ref="X6:X21" si="5">(W6-W5)/W5*100</f>
        <v>5.0552206636508581</v>
      </c>
      <c r="Y6" s="8">
        <f t="shared" si="2"/>
        <v>7709834.4413257269</v>
      </c>
      <c r="Z6" s="8">
        <f t="shared" si="3"/>
        <v>111830.7888205694</v>
      </c>
      <c r="AA6" s="1" t="str">
        <f t="shared" si="4"/>
        <v>1998</v>
      </c>
      <c r="AB6" s="9">
        <v>0.40163285070491439</v>
      </c>
    </row>
    <row r="7" spans="1:31" x14ac:dyDescent="0.2">
      <c r="A7" s="5" t="s">
        <v>35</v>
      </c>
      <c r="B7" s="7">
        <v>881755.63136823708</v>
      </c>
      <c r="C7" s="7">
        <v>10165.396922628614</v>
      </c>
      <c r="D7" s="7">
        <v>436254.00002537301</v>
      </c>
      <c r="E7" s="7">
        <v>164.35734831731216</v>
      </c>
      <c r="F7" s="7">
        <v>1475811.7106090551</v>
      </c>
      <c r="G7" s="7">
        <v>24449.194692317626</v>
      </c>
      <c r="H7" s="7">
        <v>66129.3715227793</v>
      </c>
      <c r="I7" s="7">
        <v>1105.414896425176</v>
      </c>
      <c r="J7" s="7">
        <v>428586.02858624799</v>
      </c>
      <c r="K7" s="7">
        <v>5483.3188415916302</v>
      </c>
      <c r="L7" s="7">
        <v>1502655.9725911531</v>
      </c>
      <c r="M7" s="7">
        <v>20308.519839438421</v>
      </c>
      <c r="N7" s="7">
        <v>157519.60198174708</v>
      </c>
      <c r="O7" s="7">
        <v>4394.0502244312502</v>
      </c>
      <c r="P7" s="7">
        <v>1427349.6398046531</v>
      </c>
      <c r="Q7" s="7">
        <v>21650.272953140295</v>
      </c>
      <c r="R7" s="7">
        <v>1794919.4224608119</v>
      </c>
      <c r="S7" s="7">
        <v>30128.582212188099</v>
      </c>
      <c r="T7" s="7">
        <v>980440.25163253397</v>
      </c>
      <c r="U7" s="7">
        <v>980440.25163253397</v>
      </c>
      <c r="V7" s="96">
        <f t="shared" si="0"/>
        <v>9151421.6305825915</v>
      </c>
      <c r="W7" s="97">
        <f t="shared" si="1"/>
        <v>1098289.3595630124</v>
      </c>
      <c r="X7" s="13">
        <f t="shared" si="5"/>
        <v>8.8350011532429331</v>
      </c>
      <c r="Y7" s="8">
        <f t="shared" si="2"/>
        <v>8170981.3789500576</v>
      </c>
      <c r="Z7" s="8">
        <f t="shared" si="3"/>
        <v>117849.10793047841</v>
      </c>
      <c r="AA7" s="1" t="str">
        <f t="shared" si="4"/>
        <v>1999</v>
      </c>
      <c r="AB7" s="9">
        <v>0.38268627174324482</v>
      </c>
    </row>
    <row r="8" spans="1:31" x14ac:dyDescent="0.2">
      <c r="A8" s="5" t="s">
        <v>56</v>
      </c>
      <c r="B8" s="7">
        <v>920416.89837367996</v>
      </c>
      <c r="C8" s="7">
        <v>10332.574224648914</v>
      </c>
      <c r="D8" s="7">
        <v>417717.00004693132</v>
      </c>
      <c r="E8" s="7">
        <v>163.57419162341554</v>
      </c>
      <c r="F8" s="7">
        <v>1523397.4161837588</v>
      </c>
      <c r="G8" s="7">
        <v>26346.979917798388</v>
      </c>
      <c r="H8" s="7">
        <v>67451.035852286106</v>
      </c>
      <c r="I8" s="7">
        <v>1170.4406009629199</v>
      </c>
      <c r="J8" s="7">
        <v>425359.66702265601</v>
      </c>
      <c r="K8" s="7">
        <v>5640.2589346667501</v>
      </c>
      <c r="L8" s="7">
        <v>1604108.7647586779</v>
      </c>
      <c r="M8" s="7">
        <v>21047.931160189561</v>
      </c>
      <c r="N8" s="7">
        <v>165910.990547147</v>
      </c>
      <c r="O8" s="7">
        <v>4188.0042491016666</v>
      </c>
      <c r="P8" s="7">
        <v>1446131.6126426316</v>
      </c>
      <c r="Q8" s="7">
        <v>21173.266708024523</v>
      </c>
      <c r="R8" s="7">
        <v>1875478.6787749669</v>
      </c>
      <c r="S8" s="7">
        <v>30796.79518260519</v>
      </c>
      <c r="T8" s="7">
        <v>1044533.05204357</v>
      </c>
      <c r="U8" s="7">
        <v>1044533.05204357</v>
      </c>
      <c r="V8" s="96">
        <f t="shared" si="0"/>
        <v>9490505.1162463054</v>
      </c>
      <c r="W8" s="97">
        <f t="shared" si="1"/>
        <v>1165392.8772131912</v>
      </c>
      <c r="X8" s="13">
        <f t="shared" si="5"/>
        <v>6.1098213386022451</v>
      </c>
      <c r="Y8" s="8">
        <f t="shared" si="2"/>
        <v>8445972.0642027352</v>
      </c>
      <c r="Z8" s="8">
        <f t="shared" si="3"/>
        <v>120859.82516962127</v>
      </c>
      <c r="AA8" s="1" t="str">
        <f t="shared" si="4"/>
        <v>2000</v>
      </c>
      <c r="AB8" s="9">
        <v>0.42738467028084071</v>
      </c>
    </row>
    <row r="9" spans="1:31" x14ac:dyDescent="0.2">
      <c r="A9" s="5" t="s">
        <v>57</v>
      </c>
      <c r="B9" s="7">
        <v>925809.098991159</v>
      </c>
      <c r="C9" s="7">
        <v>10372.084492507915</v>
      </c>
      <c r="D9" s="7">
        <v>406654.00006634288</v>
      </c>
      <c r="E9" s="7">
        <v>122.1546941843097</v>
      </c>
      <c r="F9" s="7">
        <v>1521127.5996971133</v>
      </c>
      <c r="G9" s="7">
        <v>26853.310846500499</v>
      </c>
      <c r="H9" s="7">
        <v>66016.149594838411</v>
      </c>
      <c r="I9" s="7">
        <v>1207.84163129956</v>
      </c>
      <c r="J9" s="7">
        <v>412768.85153639101</v>
      </c>
      <c r="K9" s="7">
        <v>5574.4161350116401</v>
      </c>
      <c r="L9" s="7">
        <v>1619956.0079988721</v>
      </c>
      <c r="M9" s="7">
        <v>20874.31884067475</v>
      </c>
      <c r="N9" s="7">
        <v>167325.20635041769</v>
      </c>
      <c r="O9" s="7">
        <v>3845.9729846759419</v>
      </c>
      <c r="P9" s="7">
        <v>1417840.1067763723</v>
      </c>
      <c r="Q9" s="7">
        <v>19296.983480169623</v>
      </c>
      <c r="R9" s="7">
        <v>1896927.5811699021</v>
      </c>
      <c r="S9" s="7">
        <v>30829.836238894961</v>
      </c>
      <c r="T9" s="7">
        <v>1075200.4110731501</v>
      </c>
      <c r="U9" s="7">
        <v>1075200.4110731501</v>
      </c>
      <c r="V9" s="96">
        <f t="shared" si="0"/>
        <v>9509625.0132545587</v>
      </c>
      <c r="W9" s="97">
        <f t="shared" si="1"/>
        <v>1194177.3304170694</v>
      </c>
      <c r="X9" s="13">
        <f t="shared" si="5"/>
        <v>2.4699355699436323</v>
      </c>
      <c r="Y9" s="8">
        <f t="shared" si="2"/>
        <v>8434424.6021814086</v>
      </c>
      <c r="Z9" s="8">
        <f t="shared" si="3"/>
        <v>118976.91934391926</v>
      </c>
      <c r="AA9" s="1" t="str">
        <f t="shared" si="4"/>
        <v>2001</v>
      </c>
      <c r="AB9" s="9">
        <v>0.45702580209552568</v>
      </c>
    </row>
    <row r="10" spans="1:31" x14ac:dyDescent="0.2">
      <c r="A10" s="5" t="s">
        <v>58</v>
      </c>
      <c r="B10" s="7">
        <v>901032.93473147426</v>
      </c>
      <c r="C10" s="7">
        <v>10359.755141452821</v>
      </c>
      <c r="D10" s="7">
        <v>416153.0000652484</v>
      </c>
      <c r="E10" s="7">
        <v>97.343910115406914</v>
      </c>
      <c r="F10" s="7">
        <v>1510292.5582421236</v>
      </c>
      <c r="G10" s="7">
        <v>25908.474235869227</v>
      </c>
      <c r="H10" s="7">
        <v>65272.914982756207</v>
      </c>
      <c r="I10" s="7">
        <v>1188.2368568531028</v>
      </c>
      <c r="J10" s="7">
        <v>407925.79555778299</v>
      </c>
      <c r="K10" s="7">
        <v>5400.7678723075796</v>
      </c>
      <c r="L10" s="7">
        <v>1604065.1617048141</v>
      </c>
      <c r="M10" s="7">
        <v>20459.944130629025</v>
      </c>
      <c r="N10" s="7">
        <v>167436.4436396432</v>
      </c>
      <c r="O10" s="7">
        <v>3550.3101616459981</v>
      </c>
      <c r="P10" s="7">
        <v>1396300.4962458301</v>
      </c>
      <c r="Q10" s="7">
        <v>17458.665963237385</v>
      </c>
      <c r="R10" s="7">
        <v>1917953.2242243669</v>
      </c>
      <c r="S10" s="7">
        <v>30823.41159973303</v>
      </c>
      <c r="T10" s="7">
        <v>1084534.4916920499</v>
      </c>
      <c r="U10" s="7">
        <v>1084534.4916920499</v>
      </c>
      <c r="V10" s="96">
        <f t="shared" si="0"/>
        <v>9470967.0210860893</v>
      </c>
      <c r="W10" s="97">
        <f t="shared" si="1"/>
        <v>1199781.4015638935</v>
      </c>
      <c r="X10" s="13">
        <f t="shared" si="5"/>
        <v>0.46928299542136914</v>
      </c>
      <c r="Y10" s="8">
        <f t="shared" si="2"/>
        <v>8386432.5293940399</v>
      </c>
      <c r="Z10" s="8">
        <f t="shared" si="3"/>
        <v>115246.90987184364</v>
      </c>
      <c r="AA10" s="1" t="str">
        <f t="shared" si="4"/>
        <v>2002</v>
      </c>
      <c r="AB10" s="9">
        <v>0.49005356074189221</v>
      </c>
    </row>
    <row r="11" spans="1:31" x14ac:dyDescent="0.2">
      <c r="A11" s="5" t="s">
        <v>36</v>
      </c>
      <c r="B11" s="7">
        <v>866424.43625794828</v>
      </c>
      <c r="C11" s="7">
        <v>10130.322561703728</v>
      </c>
      <c r="D11" s="7">
        <v>433700.00001248997</v>
      </c>
      <c r="E11" s="7">
        <v>137.55439138839751</v>
      </c>
      <c r="F11" s="7">
        <v>1506047.5960634754</v>
      </c>
      <c r="G11" s="7">
        <v>24398.746165564626</v>
      </c>
      <c r="H11" s="7">
        <v>66548.6027030814</v>
      </c>
      <c r="I11" s="7">
        <v>1112.256763924717</v>
      </c>
      <c r="J11" s="7">
        <v>420938.07920768199</v>
      </c>
      <c r="K11" s="7">
        <v>5300.9003526995903</v>
      </c>
      <c r="L11" s="7">
        <v>1605128.133469823</v>
      </c>
      <c r="M11" s="7">
        <v>20424.994192042112</v>
      </c>
      <c r="N11" s="7">
        <v>169981.63281156193</v>
      </c>
      <c r="O11" s="7">
        <v>3519.851836574906</v>
      </c>
      <c r="P11" s="7">
        <v>1422605.0319684031</v>
      </c>
      <c r="Q11" s="7">
        <v>16855.739409043854</v>
      </c>
      <c r="R11" s="7">
        <v>1970648.1831212749</v>
      </c>
      <c r="S11" s="7">
        <v>31657.29804508997</v>
      </c>
      <c r="T11" s="7">
        <v>1090127.5671793199</v>
      </c>
      <c r="U11" s="7">
        <v>1090127.5671793199</v>
      </c>
      <c r="V11" s="96">
        <f t="shared" si="0"/>
        <v>9552149.2627950609</v>
      </c>
      <c r="W11" s="97">
        <f t="shared" si="1"/>
        <v>1203665.2308973519</v>
      </c>
      <c r="X11" s="13">
        <f t="shared" si="5"/>
        <v>0.32371141346213794</v>
      </c>
      <c r="Y11" s="8">
        <f t="shared" si="2"/>
        <v>8462021.6956157405</v>
      </c>
      <c r="Z11" s="8">
        <f t="shared" si="3"/>
        <v>113537.66371803195</v>
      </c>
      <c r="AA11" s="1" t="str">
        <f t="shared" si="4"/>
        <v>2003</v>
      </c>
      <c r="AB11" s="9">
        <v>0.48824671369381711</v>
      </c>
      <c r="AC11" s="8">
        <f>'[2]Data Input'!B102*12</f>
        <v>12602</v>
      </c>
      <c r="AD11" s="8"/>
      <c r="AE11" s="8"/>
    </row>
    <row r="12" spans="1:31" x14ac:dyDescent="0.2">
      <c r="A12" s="5" t="s">
        <v>59</v>
      </c>
      <c r="B12" s="7">
        <v>810822.02109217271</v>
      </c>
      <c r="C12" s="7">
        <v>9246.7432364503948</v>
      </c>
      <c r="D12" s="7">
        <v>455366.99999017053</v>
      </c>
      <c r="E12" s="7">
        <v>254.60082984681077</v>
      </c>
      <c r="F12" s="7">
        <v>1498631.9434634789</v>
      </c>
      <c r="G12" s="7">
        <v>23272.553271911525</v>
      </c>
      <c r="H12" s="7">
        <v>64939.048896963403</v>
      </c>
      <c r="I12" s="7">
        <v>974.23320694708195</v>
      </c>
      <c r="J12" s="7">
        <v>450923.77412166802</v>
      </c>
      <c r="K12" s="7">
        <v>5424.2453306328598</v>
      </c>
      <c r="L12" s="7">
        <v>1642333.4254815909</v>
      </c>
      <c r="M12" s="7">
        <v>20316.968389880363</v>
      </c>
      <c r="N12" s="7">
        <v>169458.38558577897</v>
      </c>
      <c r="O12" s="7">
        <v>3685.1411623762506</v>
      </c>
      <c r="P12" s="7">
        <v>1499357.4643774256</v>
      </c>
      <c r="Q12" s="7">
        <v>17211.666486579066</v>
      </c>
      <c r="R12" s="7">
        <v>2019317.134419786</v>
      </c>
      <c r="S12" s="7">
        <v>32399.792409024871</v>
      </c>
      <c r="T12" s="7">
        <v>1099705.21981143</v>
      </c>
      <c r="U12" s="7">
        <v>1099705.21981143</v>
      </c>
      <c r="V12" s="96">
        <f t="shared" si="0"/>
        <v>9710855.4172404651</v>
      </c>
      <c r="W12" s="97">
        <f t="shared" si="1"/>
        <v>1212491.1641350791</v>
      </c>
      <c r="X12" s="13">
        <f t="shared" si="5"/>
        <v>0.73325481298046558</v>
      </c>
      <c r="Y12" s="8">
        <f t="shared" si="2"/>
        <v>8611150.1974290349</v>
      </c>
      <c r="Z12" s="8">
        <f t="shared" si="3"/>
        <v>112785.94432364916</v>
      </c>
      <c r="AA12" s="1" t="str">
        <f t="shared" si="4"/>
        <v>2004</v>
      </c>
      <c r="AB12" s="9">
        <v>0.46129355102316855</v>
      </c>
      <c r="AC12" s="8">
        <f>'[2]Data Input'!B103*12</f>
        <v>15467</v>
      </c>
      <c r="AD12" s="8"/>
      <c r="AE12" s="8"/>
    </row>
    <row r="13" spans="1:31" x14ac:dyDescent="0.2">
      <c r="A13" s="5" t="s">
        <v>60</v>
      </c>
      <c r="B13" s="7">
        <v>754767.30217862839</v>
      </c>
      <c r="C13" s="7">
        <v>8344.3501144601232</v>
      </c>
      <c r="D13" s="7">
        <v>443266.66666814912</v>
      </c>
      <c r="E13" s="7">
        <v>275.76057538798466</v>
      </c>
      <c r="F13" s="7">
        <v>1497055.4401133363</v>
      </c>
      <c r="G13" s="7">
        <v>23046.497139440118</v>
      </c>
      <c r="H13" s="7">
        <v>66405.730557375704</v>
      </c>
      <c r="I13" s="7">
        <v>906.88433469091797</v>
      </c>
      <c r="J13" s="7">
        <v>501270.28010690602</v>
      </c>
      <c r="K13" s="7">
        <v>5864.9077407839204</v>
      </c>
      <c r="L13" s="7">
        <v>1726098.3963022169</v>
      </c>
      <c r="M13" s="7">
        <v>20876.363644445941</v>
      </c>
      <c r="N13" s="7">
        <v>172457.34660903551</v>
      </c>
      <c r="O13" s="7">
        <v>3967.7656081340201</v>
      </c>
      <c r="P13" s="7">
        <v>1633160.496516505</v>
      </c>
      <c r="Q13" s="7">
        <v>18508.89089928718</v>
      </c>
      <c r="R13" s="7">
        <v>2074655.9897913372</v>
      </c>
      <c r="S13" s="7">
        <v>33210.739303466078</v>
      </c>
      <c r="T13" s="7">
        <v>1133282.5856074099</v>
      </c>
      <c r="U13" s="7">
        <v>1133282.5856074099</v>
      </c>
      <c r="V13" s="96">
        <f t="shared" si="0"/>
        <v>10002420.234450899</v>
      </c>
      <c r="W13" s="97">
        <f t="shared" si="1"/>
        <v>1248284.7449675063</v>
      </c>
      <c r="X13" s="13">
        <f t="shared" si="5"/>
        <v>2.9520694163540728</v>
      </c>
      <c r="Y13" s="8">
        <f t="shared" si="2"/>
        <v>8869137.6488434896</v>
      </c>
      <c r="Z13" s="8">
        <f t="shared" si="3"/>
        <v>115002.15936009632</v>
      </c>
      <c r="AA13" s="1" t="str">
        <f t="shared" si="4"/>
        <v>2005</v>
      </c>
      <c r="AB13" s="9">
        <v>0.45810255666236127</v>
      </c>
      <c r="AC13" s="8">
        <f>'[2]Data Input'!B104*12</f>
        <v>15325</v>
      </c>
      <c r="AD13" s="8"/>
      <c r="AE13" s="8"/>
    </row>
    <row r="14" spans="1:31" x14ac:dyDescent="0.2">
      <c r="A14" s="5" t="s">
        <v>37</v>
      </c>
      <c r="B14" s="7">
        <v>723504.68466894934</v>
      </c>
      <c r="C14" s="7">
        <v>8202.2928698376181</v>
      </c>
      <c r="D14" s="7">
        <v>495012.07310250489</v>
      </c>
      <c r="E14" s="7">
        <v>344.69653917705347</v>
      </c>
      <c r="F14" s="7">
        <v>1509624.6145432922</v>
      </c>
      <c r="G14" s="7">
        <v>23303.635277499277</v>
      </c>
      <c r="H14" s="7">
        <v>68997.643937674497</v>
      </c>
      <c r="I14" s="7">
        <v>876.46372682935805</v>
      </c>
      <c r="J14" s="7">
        <v>549938.33357942605</v>
      </c>
      <c r="K14" s="7">
        <v>6368.1876716787501</v>
      </c>
      <c r="L14" s="7">
        <v>1836571.6430889529</v>
      </c>
      <c r="M14" s="7">
        <v>22726.094507420552</v>
      </c>
      <c r="N14" s="7">
        <v>186743.44676499598</v>
      </c>
      <c r="O14" s="7">
        <v>4139.9958321020868</v>
      </c>
      <c r="P14" s="7">
        <v>1772783.0152482751</v>
      </c>
      <c r="Q14" s="7">
        <v>20081.668313058479</v>
      </c>
      <c r="R14" s="7">
        <v>2131739.6389525542</v>
      </c>
      <c r="S14" s="7">
        <v>34450.314965090147</v>
      </c>
      <c r="T14" s="7">
        <v>1190086.29442208</v>
      </c>
      <c r="U14" s="7">
        <v>1190086.29442208</v>
      </c>
      <c r="V14" s="96">
        <f t="shared" si="0"/>
        <v>10465001.388308706</v>
      </c>
      <c r="W14" s="97">
        <f t="shared" si="1"/>
        <v>1310579.6441247733</v>
      </c>
      <c r="X14" s="13">
        <f t="shared" si="5"/>
        <v>4.9904398342133582</v>
      </c>
      <c r="Y14" s="8">
        <f t="shared" si="2"/>
        <v>9274915.093886625</v>
      </c>
      <c r="Z14" s="8">
        <f t="shared" si="3"/>
        <v>120493.34970269329</v>
      </c>
      <c r="AA14" s="1" t="str">
        <f t="shared" si="4"/>
        <v>2006</v>
      </c>
      <c r="AB14" s="9">
        <v>0.44225324804401794</v>
      </c>
      <c r="AC14" s="8">
        <f>'[2]Data Input'!B105*12</f>
        <v>13210</v>
      </c>
      <c r="AD14" s="8"/>
      <c r="AE14" s="8"/>
    </row>
    <row r="15" spans="1:31" x14ac:dyDescent="0.2">
      <c r="A15" s="5" t="s">
        <v>61</v>
      </c>
      <c r="B15" s="7">
        <v>707106.96661946073</v>
      </c>
      <c r="C15" s="7">
        <v>9167.4164204458848</v>
      </c>
      <c r="D15" s="7">
        <v>498859.99999600585</v>
      </c>
      <c r="E15" s="7">
        <v>359.15110176051121</v>
      </c>
      <c r="F15" s="7">
        <v>1538274.3032367167</v>
      </c>
      <c r="G15" s="7">
        <v>23493.858353273121</v>
      </c>
      <c r="H15" s="7">
        <v>72387.040050433294</v>
      </c>
      <c r="I15" s="7">
        <v>813.45744428815601</v>
      </c>
      <c r="J15" s="7">
        <v>594056.23233044997</v>
      </c>
      <c r="K15" s="7">
        <v>7209.0406448707699</v>
      </c>
      <c r="L15" s="7">
        <v>1947939.3478837432</v>
      </c>
      <c r="M15" s="7">
        <v>24192.931727034011</v>
      </c>
      <c r="N15" s="7">
        <v>199834.55588769011</v>
      </c>
      <c r="O15" s="7">
        <v>4321.583497118585</v>
      </c>
      <c r="P15" s="7">
        <v>1902435.7425671022</v>
      </c>
      <c r="Q15" s="7">
        <v>21523.346490976641</v>
      </c>
      <c r="R15" s="7">
        <v>2232646.8379678619</v>
      </c>
      <c r="S15" s="7">
        <v>35876.038997042429</v>
      </c>
      <c r="T15" s="7">
        <v>1247990.22295611</v>
      </c>
      <c r="U15" s="7">
        <v>1247990.22295611</v>
      </c>
      <c r="V15" s="96">
        <f t="shared" si="0"/>
        <v>10941531.249495573</v>
      </c>
      <c r="W15" s="97">
        <f t="shared" si="1"/>
        <v>1374947.0476329201</v>
      </c>
      <c r="X15" s="13">
        <f t="shared" si="5"/>
        <v>4.9113690874645295</v>
      </c>
      <c r="Y15" s="8">
        <f t="shared" si="2"/>
        <v>9693541.0265394635</v>
      </c>
      <c r="Z15" s="8">
        <f t="shared" si="3"/>
        <v>126956.82467681007</v>
      </c>
      <c r="AA15" s="1" t="str">
        <f t="shared" si="4"/>
        <v>2007</v>
      </c>
      <c r="AB15" s="9">
        <v>0.41219583531246373</v>
      </c>
      <c r="AC15" s="8">
        <f>'[2]Data Input'!B106*12</f>
        <v>13015</v>
      </c>
      <c r="AD15" s="8"/>
      <c r="AE15" s="8"/>
    </row>
    <row r="16" spans="1:31" x14ac:dyDescent="0.2">
      <c r="A16" s="5" t="s">
        <v>38</v>
      </c>
      <c r="B16" s="7">
        <v>675492.09473602637</v>
      </c>
      <c r="C16" s="7">
        <v>10069.142627910267</v>
      </c>
      <c r="D16" s="7">
        <v>522251.99996070866</v>
      </c>
      <c r="E16" s="7">
        <v>310.33855944264792</v>
      </c>
      <c r="F16" s="7">
        <v>1550239.7783109811</v>
      </c>
      <c r="G16" s="7">
        <v>23684.605730505933</v>
      </c>
      <c r="H16" s="7">
        <v>75165.678227606491</v>
      </c>
      <c r="I16" s="7">
        <v>694.31839224119199</v>
      </c>
      <c r="J16" s="7">
        <v>615921.99011944805</v>
      </c>
      <c r="K16" s="7">
        <v>8422.2112510031602</v>
      </c>
      <c r="L16" s="7">
        <v>2008505.7950171719</v>
      </c>
      <c r="M16" s="7">
        <v>23992.673505002909</v>
      </c>
      <c r="N16" s="7">
        <v>199825.83047679279</v>
      </c>
      <c r="O16" s="7">
        <v>4588.3891621439725</v>
      </c>
      <c r="P16" s="7">
        <v>1966518.0331580664</v>
      </c>
      <c r="Q16" s="7">
        <v>22224.311033513564</v>
      </c>
      <c r="R16" s="7">
        <v>2329483.5501336339</v>
      </c>
      <c r="S16" s="7">
        <v>37218.195187104553</v>
      </c>
      <c r="T16" s="7">
        <v>1266144.49978284</v>
      </c>
      <c r="U16" s="7">
        <v>1266144.49978284</v>
      </c>
      <c r="V16" s="96">
        <f t="shared" si="0"/>
        <v>11209549.249923276</v>
      </c>
      <c r="W16" s="97">
        <f t="shared" si="1"/>
        <v>1397348.6852317082</v>
      </c>
      <c r="X16" s="13">
        <f t="shared" si="5"/>
        <v>1.6292727518019201</v>
      </c>
      <c r="Y16" s="8">
        <f t="shared" si="2"/>
        <v>9943404.750140436</v>
      </c>
      <c r="Z16" s="8">
        <f t="shared" si="3"/>
        <v>131204.1854488682</v>
      </c>
      <c r="AA16" s="1" t="str">
        <f t="shared" si="4"/>
        <v>2008</v>
      </c>
      <c r="AB16" s="9">
        <v>0.35964218598725062</v>
      </c>
      <c r="AC16" s="8">
        <f>'[2]Data Input'!B107*12</f>
        <v>13859</v>
      </c>
      <c r="AD16" s="8"/>
      <c r="AE16" s="8"/>
    </row>
    <row r="17" spans="1:31" x14ac:dyDescent="0.2">
      <c r="A17" s="5" t="s">
        <v>62</v>
      </c>
      <c r="B17" s="7">
        <v>635860.91527374997</v>
      </c>
      <c r="C17" s="7">
        <v>9803.5670389231655</v>
      </c>
      <c r="D17" s="7">
        <v>488246.4999836717</v>
      </c>
      <c r="E17" s="7">
        <v>190.19247722790413</v>
      </c>
      <c r="F17" s="7">
        <v>1532096.0488803335</v>
      </c>
      <c r="G17" s="7">
        <v>23660.266470786813</v>
      </c>
      <c r="H17" s="7">
        <v>76497.689566738001</v>
      </c>
      <c r="I17" s="7">
        <v>607.95015019336211</v>
      </c>
      <c r="J17" s="7">
        <v>618198.12694507698</v>
      </c>
      <c r="K17" s="7">
        <v>9394.4903578439207</v>
      </c>
      <c r="L17" s="7">
        <v>2012084.7723155906</v>
      </c>
      <c r="M17" s="7">
        <v>22928.697816697178</v>
      </c>
      <c r="N17" s="7">
        <v>190619.4212722893</v>
      </c>
      <c r="O17" s="7">
        <v>4973.4124073971607</v>
      </c>
      <c r="P17" s="7">
        <v>1974363.0617737242</v>
      </c>
      <c r="Q17" s="7">
        <v>22099.26795277893</v>
      </c>
      <c r="R17" s="7">
        <v>2413014.4485155488</v>
      </c>
      <c r="S17" s="7">
        <v>38313.945336889672</v>
      </c>
      <c r="T17" s="7">
        <v>1244185.3721505599</v>
      </c>
      <c r="U17" s="7">
        <v>1244185.3721505599</v>
      </c>
      <c r="V17" s="96">
        <f t="shared" si="0"/>
        <v>11185166.356677283</v>
      </c>
      <c r="W17" s="97">
        <f t="shared" si="1"/>
        <v>1376157.1621592981</v>
      </c>
      <c r="X17" s="13">
        <f t="shared" si="5"/>
        <v>-1.516552260461473</v>
      </c>
      <c r="Y17" s="8">
        <f t="shared" si="2"/>
        <v>9940980.9845267236</v>
      </c>
      <c r="Z17" s="8">
        <f t="shared" si="3"/>
        <v>131971.79000873817</v>
      </c>
      <c r="AA17" s="1" t="str">
        <f t="shared" si="4"/>
        <v>2009</v>
      </c>
      <c r="AB17" s="9">
        <v>0.33002459031674036</v>
      </c>
      <c r="AC17" s="8">
        <f>'[2]Data Input'!B108*12</f>
        <v>15561</v>
      </c>
      <c r="AD17" s="8"/>
      <c r="AE17" s="8"/>
    </row>
    <row r="18" spans="1:31" x14ac:dyDescent="0.2">
      <c r="A18" s="5" t="s">
        <v>63</v>
      </c>
      <c r="B18" s="7">
        <v>593549.25512595405</v>
      </c>
      <c r="C18" s="7">
        <v>8861.430182356673</v>
      </c>
      <c r="D18" s="7">
        <v>500204.99997188087</v>
      </c>
      <c r="E18" s="7">
        <v>163.13538940913168</v>
      </c>
      <c r="F18" s="7">
        <v>1501996.2784338836</v>
      </c>
      <c r="G18" s="7">
        <v>23298.323819854315</v>
      </c>
      <c r="H18" s="7">
        <v>78883.562781048589</v>
      </c>
      <c r="I18" s="7">
        <v>660.68505362149108</v>
      </c>
      <c r="J18" s="7">
        <v>610746.902546703</v>
      </c>
      <c r="K18" s="7">
        <v>9785.9339736405691</v>
      </c>
      <c r="L18" s="7">
        <v>1982873.8766864662</v>
      </c>
      <c r="M18" s="7">
        <v>21841.645763203651</v>
      </c>
      <c r="N18" s="7">
        <v>182398.64291336492</v>
      </c>
      <c r="O18" s="7">
        <v>5215.7869762669488</v>
      </c>
      <c r="P18" s="7">
        <v>1943276.817297359</v>
      </c>
      <c r="Q18" s="7">
        <v>21220.209090457614</v>
      </c>
      <c r="R18" s="7">
        <v>2482880.984349824</v>
      </c>
      <c r="S18" s="7">
        <v>39415.341191195439</v>
      </c>
      <c r="T18" s="7">
        <v>1208393.34952901</v>
      </c>
      <c r="U18" s="7">
        <v>1208393.34952901</v>
      </c>
      <c r="V18" s="96">
        <f t="shared" si="0"/>
        <v>11085204.669635493</v>
      </c>
      <c r="W18" s="97">
        <f t="shared" si="1"/>
        <v>1338855.8409690158</v>
      </c>
      <c r="X18" s="13">
        <f t="shared" si="5"/>
        <v>-2.7105422415382812</v>
      </c>
      <c r="Y18" s="8">
        <f t="shared" si="2"/>
        <v>9876811.320106484</v>
      </c>
      <c r="Z18" s="8">
        <f t="shared" si="3"/>
        <v>130462.49144000583</v>
      </c>
      <c r="AA18" s="1" t="str">
        <f t="shared" si="4"/>
        <v>2010</v>
      </c>
      <c r="AB18" s="9">
        <v>0.30984251039062244</v>
      </c>
      <c r="AC18" s="8">
        <v>13023</v>
      </c>
      <c r="AD18" s="8"/>
      <c r="AE18" s="8"/>
    </row>
    <row r="19" spans="1:31" x14ac:dyDescent="0.2">
      <c r="A19" s="5" t="s">
        <v>152</v>
      </c>
      <c r="B19" s="7">
        <v>585473.39824339619</v>
      </c>
      <c r="C19" s="7">
        <v>8055.938830845148</v>
      </c>
      <c r="D19" s="7">
        <v>513849.99987032567</v>
      </c>
      <c r="E19" s="7">
        <v>160.01725373609543</v>
      </c>
      <c r="F19" s="7">
        <v>1473881.7522180832</v>
      </c>
      <c r="G19" s="7">
        <v>22790.363380640585</v>
      </c>
      <c r="H19" s="7">
        <v>82517.294612420897</v>
      </c>
      <c r="I19" s="7">
        <v>771.45166348060707</v>
      </c>
      <c r="J19" s="7">
        <v>599612.26983245695</v>
      </c>
      <c r="K19" s="7">
        <v>9600.4293323565307</v>
      </c>
      <c r="L19" s="7">
        <v>1975812.1942262952</v>
      </c>
      <c r="M19" s="7">
        <v>21175.397397033121</v>
      </c>
      <c r="N19" s="7">
        <v>181079.38796823579</v>
      </c>
      <c r="O19" s="7">
        <v>5188.2550535645823</v>
      </c>
      <c r="P19" s="7">
        <v>1942606.973421932</v>
      </c>
      <c r="Q19" s="7">
        <v>20269.647698611687</v>
      </c>
      <c r="R19" s="7">
        <v>2547933.2845103811</v>
      </c>
      <c r="S19" s="7">
        <v>40300.63453439052</v>
      </c>
      <c r="T19" s="7">
        <v>1171947.2972777199</v>
      </c>
      <c r="U19" s="7">
        <v>1171947.2972777199</v>
      </c>
      <c r="V19" s="96">
        <f t="shared" si="0"/>
        <v>11074713.852181248</v>
      </c>
      <c r="W19" s="97">
        <f t="shared" si="1"/>
        <v>1300259.4324223788</v>
      </c>
      <c r="X19" s="13">
        <f t="shared" si="5"/>
        <v>-2.88279046672436</v>
      </c>
      <c r="Y19" s="8">
        <f t="shared" si="2"/>
        <v>9902766.5549035277</v>
      </c>
      <c r="Z19" s="8">
        <f t="shared" si="3"/>
        <v>128312.13514465885</v>
      </c>
      <c r="AA19" s="1" t="str">
        <f t="shared" si="4"/>
        <v>2011</v>
      </c>
      <c r="AB19" s="9">
        <v>0.28870240058671021</v>
      </c>
      <c r="AC19" s="8">
        <v>16041</v>
      </c>
      <c r="AD19" s="8"/>
      <c r="AE19" s="8"/>
    </row>
    <row r="20" spans="1:31" x14ac:dyDescent="0.2">
      <c r="A20" s="5" t="s">
        <v>176</v>
      </c>
      <c r="B20" s="7">
        <v>595139.04462034721</v>
      </c>
      <c r="C20" s="7">
        <v>7494.9520233984376</v>
      </c>
      <c r="D20" s="7">
        <v>534858.49999953003</v>
      </c>
      <c r="E20" s="7">
        <v>163.82900173272066</v>
      </c>
      <c r="F20" s="7">
        <v>1462996.4833901094</v>
      </c>
      <c r="G20" s="7">
        <v>22159.122222381902</v>
      </c>
      <c r="H20" s="7">
        <v>86597.376821026992</v>
      </c>
      <c r="I20" s="7">
        <v>778.405044630828</v>
      </c>
      <c r="J20" s="7">
        <v>597515.35738677601</v>
      </c>
      <c r="K20" s="7">
        <v>9387.00183196533</v>
      </c>
      <c r="L20" s="7">
        <v>2002960.4051168249</v>
      </c>
      <c r="M20" s="7">
        <v>21144.788681503782</v>
      </c>
      <c r="N20" s="7">
        <v>185265.6520253596</v>
      </c>
      <c r="O20" s="7">
        <v>5088.8711292400731</v>
      </c>
      <c r="P20" s="7">
        <v>1973116.3678412633</v>
      </c>
      <c r="Q20" s="7">
        <v>20099.769911360603</v>
      </c>
      <c r="R20" s="7">
        <v>2626423.3548196708</v>
      </c>
      <c r="S20" s="7">
        <v>42273.521956667486</v>
      </c>
      <c r="T20" s="7">
        <v>1160315.0506705199</v>
      </c>
      <c r="U20" s="7">
        <v>1160315.0506705199</v>
      </c>
      <c r="V20" s="96">
        <f t="shared" si="0"/>
        <v>11225187.592691427</v>
      </c>
      <c r="W20" s="97">
        <f t="shared" si="1"/>
        <v>1288905.3124734012</v>
      </c>
      <c r="X20" s="13">
        <f t="shared" si="5"/>
        <v>-0.87321957955920526</v>
      </c>
      <c r="Y20" s="8">
        <f t="shared" si="2"/>
        <v>10064872.542020908</v>
      </c>
      <c r="Z20" s="8">
        <f t="shared" si="3"/>
        <v>128590.26180288126</v>
      </c>
      <c r="AA20" s="1" t="str">
        <f t="shared" si="4"/>
        <v>2012</v>
      </c>
      <c r="AB20" s="9">
        <v>0.28899999999999998</v>
      </c>
      <c r="AC20" s="8">
        <v>12547</v>
      </c>
      <c r="AD20" s="8"/>
      <c r="AE20" s="8"/>
    </row>
    <row r="21" spans="1:31" ht="13.5" thickBot="1" x14ac:dyDescent="0.25">
      <c r="A21" s="5" t="s">
        <v>186</v>
      </c>
      <c r="B21" s="7">
        <v>611101.83185446251</v>
      </c>
      <c r="C21" s="7">
        <v>7337.1490867464117</v>
      </c>
      <c r="D21" s="7">
        <v>511799.49999976973</v>
      </c>
      <c r="E21" s="7">
        <v>140.47093612669266</v>
      </c>
      <c r="F21" s="7">
        <v>1474495.9081230629</v>
      </c>
      <c r="G21" s="7">
        <v>21767.689707699879</v>
      </c>
      <c r="H21" s="7">
        <v>92296.313380153995</v>
      </c>
      <c r="I21" s="7">
        <v>784.11281323216099</v>
      </c>
      <c r="J21" s="7">
        <v>608551.05692678003</v>
      </c>
      <c r="K21" s="7">
        <v>9571.1789107964996</v>
      </c>
      <c r="L21" s="7">
        <v>2051382.8041340192</v>
      </c>
      <c r="M21" s="7">
        <v>21427.114367347327</v>
      </c>
      <c r="N21" s="7">
        <v>191454.63502242131</v>
      </c>
      <c r="O21" s="7">
        <v>4992.5378892313765</v>
      </c>
      <c r="P21" s="7">
        <v>2021307.5750917306</v>
      </c>
      <c r="Q21" s="7">
        <v>20141.906326403074</v>
      </c>
      <c r="R21" s="7">
        <v>2709590.5427680332</v>
      </c>
      <c r="S21" s="7">
        <v>44220.049118503943</v>
      </c>
      <c r="T21" s="7">
        <v>1164561.2998430701</v>
      </c>
      <c r="U21" s="7">
        <v>1164561.2998430701</v>
      </c>
      <c r="V21" s="293">
        <f t="shared" si="0"/>
        <v>11436541.467143502</v>
      </c>
      <c r="W21" s="294">
        <f t="shared" si="1"/>
        <v>1294943.5089991575</v>
      </c>
      <c r="X21" s="13">
        <f t="shared" si="5"/>
        <v>0.46847479541914588</v>
      </c>
      <c r="Y21" s="8">
        <f t="shared" si="2"/>
        <v>10271980.167300433</v>
      </c>
      <c r="Z21" s="8">
        <f t="shared" si="3"/>
        <v>130382.20915608737</v>
      </c>
      <c r="AA21" s="1" t="str">
        <f t="shared" si="4"/>
        <v>2013</v>
      </c>
      <c r="AB21" s="9"/>
      <c r="AC21" s="8"/>
      <c r="AD21" s="8"/>
      <c r="AE21" s="8"/>
    </row>
    <row r="22" spans="1:31" ht="13.5" thickBo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AC22" s="8"/>
      <c r="AD22" s="8"/>
      <c r="AE22" s="8"/>
    </row>
    <row r="23" spans="1:31" s="4" customFormat="1" ht="26.25" thickBot="1" x14ac:dyDescent="0.25">
      <c r="A23" s="2" t="s">
        <v>19</v>
      </c>
      <c r="B23" s="306" t="s">
        <v>1</v>
      </c>
      <c r="C23" s="306"/>
      <c r="D23" s="306" t="s">
        <v>2</v>
      </c>
      <c r="E23" s="306"/>
      <c r="F23" s="306" t="s">
        <v>3</v>
      </c>
      <c r="G23" s="306"/>
      <c r="H23" s="306" t="s">
        <v>4</v>
      </c>
      <c r="I23" s="306"/>
      <c r="J23" s="306" t="s">
        <v>5</v>
      </c>
      <c r="K23" s="306"/>
      <c r="L23" s="306" t="s">
        <v>6</v>
      </c>
      <c r="M23" s="306"/>
      <c r="N23" s="306" t="s">
        <v>7</v>
      </c>
      <c r="O23" s="306"/>
      <c r="P23" s="306" t="s">
        <v>8</v>
      </c>
      <c r="Q23" s="306"/>
      <c r="R23" s="306" t="s">
        <v>9</v>
      </c>
      <c r="S23" s="306"/>
      <c r="T23" s="10"/>
      <c r="U23" s="10"/>
      <c r="V23" s="310" t="s">
        <v>11</v>
      </c>
      <c r="W23" s="311"/>
      <c r="X23" s="3" t="s">
        <v>12</v>
      </c>
      <c r="Y23" s="3"/>
      <c r="Z23" s="3"/>
      <c r="AB23" s="1"/>
    </row>
    <row r="24" spans="1:31" s="4" customFormat="1" x14ac:dyDescent="0.2">
      <c r="A24" s="11" t="s">
        <v>20</v>
      </c>
      <c r="B24" s="12" t="s">
        <v>16</v>
      </c>
      <c r="C24" s="12" t="str">
        <f>C3</f>
        <v>MA</v>
      </c>
      <c r="D24" s="12" t="s">
        <v>16</v>
      </c>
      <c r="E24" s="12" t="str">
        <f>E3</f>
        <v>MA</v>
      </c>
      <c r="F24" s="12" t="s">
        <v>16</v>
      </c>
      <c r="G24" s="12" t="str">
        <f>G3</f>
        <v>MA</v>
      </c>
      <c r="H24" s="12" t="s">
        <v>16</v>
      </c>
      <c r="I24" s="12" t="str">
        <f>I3</f>
        <v>MA</v>
      </c>
      <c r="J24" s="12" t="s">
        <v>16</v>
      </c>
      <c r="K24" s="12" t="str">
        <f>K3</f>
        <v>MA</v>
      </c>
      <c r="L24" s="12" t="s">
        <v>16</v>
      </c>
      <c r="M24" s="12" t="str">
        <f>M3</f>
        <v>MA</v>
      </c>
      <c r="N24" s="12" t="s">
        <v>16</v>
      </c>
      <c r="O24" s="12" t="str">
        <f>O3</f>
        <v>MA</v>
      </c>
      <c r="P24" s="12" t="s">
        <v>16</v>
      </c>
      <c r="Q24" s="12" t="str">
        <f>Q3</f>
        <v>MA</v>
      </c>
      <c r="R24" s="12" t="s">
        <v>16</v>
      </c>
      <c r="S24" s="12" t="str">
        <f>S3</f>
        <v>MA</v>
      </c>
      <c r="T24" s="10"/>
      <c r="U24" s="10"/>
      <c r="V24" s="94" t="s">
        <v>16</v>
      </c>
      <c r="W24" s="95" t="str">
        <f>W3</f>
        <v>MA</v>
      </c>
      <c r="AB24" s="1"/>
    </row>
    <row r="25" spans="1:31" x14ac:dyDescent="0.2">
      <c r="A25" s="5" t="str">
        <f t="shared" ref="A25:A42" si="6">A4</f>
        <v>1996</v>
      </c>
      <c r="B25" s="7">
        <v>49257651.779979765</v>
      </c>
      <c r="C25" s="7">
        <v>801497.69747236022</v>
      </c>
      <c r="D25" s="7">
        <v>226970970.87328801</v>
      </c>
      <c r="E25" s="7">
        <v>133612.87819359309</v>
      </c>
      <c r="F25" s="7">
        <v>248271921.26309732</v>
      </c>
      <c r="G25" s="7">
        <v>2299602.2422091961</v>
      </c>
      <c r="H25" s="7">
        <v>55369588.5172529</v>
      </c>
      <c r="I25" s="7">
        <v>727077.24351007794</v>
      </c>
      <c r="J25" s="7">
        <v>42049912.544314697</v>
      </c>
      <c r="K25" s="7">
        <v>682364.13572306605</v>
      </c>
      <c r="L25" s="7">
        <v>215208774.47845542</v>
      </c>
      <c r="M25" s="7">
        <v>2090641.195798411</v>
      </c>
      <c r="N25" s="7">
        <v>107532663.236301</v>
      </c>
      <c r="O25" s="7">
        <v>1494986.3777136146</v>
      </c>
      <c r="P25" s="7">
        <v>253785078.50346592</v>
      </c>
      <c r="Q25" s="7">
        <v>2576612.3822298488</v>
      </c>
      <c r="R25" s="7">
        <v>398846914.38130301</v>
      </c>
      <c r="S25" s="7">
        <v>5919403.3955387995</v>
      </c>
      <c r="T25" s="5"/>
      <c r="U25" s="5"/>
      <c r="V25" s="96">
        <f t="shared" ref="V25:W42" si="7">B25+D25+F25+H25+J25+L25+N25+P25+R25+T25</f>
        <v>1597293475.5774581</v>
      </c>
      <c r="W25" s="97">
        <f t="shared" si="7"/>
        <v>16725797.548388965</v>
      </c>
    </row>
    <row r="26" spans="1:31" x14ac:dyDescent="0.2">
      <c r="A26" s="5" t="str">
        <f t="shared" si="6"/>
        <v>1997</v>
      </c>
      <c r="B26" s="7">
        <v>49809600.485375464</v>
      </c>
      <c r="C26" s="7">
        <v>799836.33827688487</v>
      </c>
      <c r="D26" s="7">
        <v>231333994.06513068</v>
      </c>
      <c r="E26" s="7">
        <v>151872.5163725132</v>
      </c>
      <c r="F26" s="7">
        <v>255532545.78600252</v>
      </c>
      <c r="G26" s="7">
        <v>2335512.3719559</v>
      </c>
      <c r="H26" s="7">
        <v>57654741.790338196</v>
      </c>
      <c r="I26" s="7">
        <v>755534.706986367</v>
      </c>
      <c r="J26" s="7">
        <v>43497574.842875697</v>
      </c>
      <c r="K26" s="7">
        <v>714976.638565092</v>
      </c>
      <c r="L26" s="7">
        <v>216541866.08720249</v>
      </c>
      <c r="M26" s="7">
        <v>2088773.9688560681</v>
      </c>
      <c r="N26" s="7">
        <v>115958038.7190492</v>
      </c>
      <c r="O26" s="7">
        <v>1571825.5061659645</v>
      </c>
      <c r="P26" s="7">
        <v>266309212.37041432</v>
      </c>
      <c r="Q26" s="7">
        <v>2666226.3349417523</v>
      </c>
      <c r="R26" s="7">
        <v>402101583.94571775</v>
      </c>
      <c r="S26" s="7">
        <v>5802473.5885882303</v>
      </c>
      <c r="T26" s="5"/>
      <c r="U26" s="5"/>
      <c r="V26" s="96">
        <f t="shared" si="7"/>
        <v>1638739158.0921063</v>
      </c>
      <c r="W26" s="97">
        <f t="shared" si="7"/>
        <v>16887031.970708773</v>
      </c>
      <c r="X26" s="13">
        <f>(W26-W25)/W25*100</f>
        <v>0.96398645178709141</v>
      </c>
      <c r="Y26" s="13"/>
      <c r="Z26" s="13"/>
    </row>
    <row r="27" spans="1:31" x14ac:dyDescent="0.2">
      <c r="A27" s="5" t="str">
        <f t="shared" si="6"/>
        <v>1998</v>
      </c>
      <c r="B27" s="7">
        <v>47231155.30254779</v>
      </c>
      <c r="C27" s="7">
        <v>816536.50748685189</v>
      </c>
      <c r="D27" s="7">
        <v>231403794.35605678</v>
      </c>
      <c r="E27" s="7">
        <v>138870.82538157489</v>
      </c>
      <c r="F27" s="7">
        <v>255353781.88302675</v>
      </c>
      <c r="G27" s="7">
        <v>2303624.7892924822</v>
      </c>
      <c r="H27" s="7">
        <v>54092886.123621494</v>
      </c>
      <c r="I27" s="7">
        <v>707280.15074787801</v>
      </c>
      <c r="J27" s="7">
        <v>40933664.647131898</v>
      </c>
      <c r="K27" s="7">
        <v>634067.13982229796</v>
      </c>
      <c r="L27" s="7">
        <v>219642739.53728908</v>
      </c>
      <c r="M27" s="7">
        <v>2115803.0743067688</v>
      </c>
      <c r="N27" s="7">
        <v>122495138.28608271</v>
      </c>
      <c r="O27" s="7">
        <v>1653472.1108392172</v>
      </c>
      <c r="P27" s="7">
        <v>272794798.14754736</v>
      </c>
      <c r="Q27" s="7">
        <v>2760179.818197995</v>
      </c>
      <c r="R27" s="7">
        <v>406145390.30255073</v>
      </c>
      <c r="S27" s="7">
        <v>5978929.5461155092</v>
      </c>
      <c r="T27" s="5"/>
      <c r="U27" s="5"/>
      <c r="V27" s="96">
        <f t="shared" si="7"/>
        <v>1650093348.5858545</v>
      </c>
      <c r="W27" s="97">
        <f t="shared" si="7"/>
        <v>17108763.962190576</v>
      </c>
      <c r="X27" s="13">
        <f t="shared" ref="X27:X42" si="8">(W27-W26)/W26*100</f>
        <v>1.313031158266333</v>
      </c>
      <c r="Y27" s="13"/>
      <c r="Z27" s="13"/>
    </row>
    <row r="28" spans="1:31" x14ac:dyDescent="0.2">
      <c r="A28" s="5" t="str">
        <f t="shared" si="6"/>
        <v>1999</v>
      </c>
      <c r="B28" s="7">
        <v>50334125.585209183</v>
      </c>
      <c r="C28" s="7">
        <v>795520.5842353336</v>
      </c>
      <c r="D28" s="7">
        <v>228958532.90317121</v>
      </c>
      <c r="E28" s="7">
        <v>115461.8614996096</v>
      </c>
      <c r="F28" s="7">
        <v>257780296.16611207</v>
      </c>
      <c r="G28" s="7">
        <v>2328880.330200844</v>
      </c>
      <c r="H28" s="7">
        <v>54009813.467707098</v>
      </c>
      <c r="I28" s="7">
        <v>709556.18320626102</v>
      </c>
      <c r="J28" s="7">
        <v>40378049.740364298</v>
      </c>
      <c r="K28" s="7">
        <v>597436.342493898</v>
      </c>
      <c r="L28" s="7">
        <v>237158429.66969809</v>
      </c>
      <c r="M28" s="7">
        <v>2284489.741514015</v>
      </c>
      <c r="N28" s="7">
        <v>129313550.1566024</v>
      </c>
      <c r="O28" s="7">
        <v>1719623.2878951088</v>
      </c>
      <c r="P28" s="7">
        <v>287734454.16370517</v>
      </c>
      <c r="Q28" s="7">
        <v>2893209.6590540614</v>
      </c>
      <c r="R28" s="7">
        <v>408805601.06371498</v>
      </c>
      <c r="S28" s="7">
        <v>5936716.4513998395</v>
      </c>
      <c r="T28" s="5"/>
      <c r="U28" s="5"/>
      <c r="V28" s="96">
        <f t="shared" si="7"/>
        <v>1694472852.9162846</v>
      </c>
      <c r="W28" s="97">
        <f t="shared" si="7"/>
        <v>17380894.441498972</v>
      </c>
      <c r="X28" s="13">
        <f t="shared" si="8"/>
        <v>1.5905911140617166</v>
      </c>
      <c r="Y28" s="13"/>
      <c r="Z28" s="13"/>
    </row>
    <row r="29" spans="1:31" x14ac:dyDescent="0.2">
      <c r="A29" s="5" t="str">
        <f t="shared" si="6"/>
        <v>2000</v>
      </c>
      <c r="B29" s="7">
        <v>52957608.401162945</v>
      </c>
      <c r="C29" s="7">
        <v>830021.09317682241</v>
      </c>
      <c r="D29" s="7">
        <v>227547610.35431853</v>
      </c>
      <c r="E29" s="7">
        <v>98221.450360288611</v>
      </c>
      <c r="F29" s="7">
        <v>280023559.81406718</v>
      </c>
      <c r="G29" s="7">
        <v>2272885.2443664642</v>
      </c>
      <c r="H29" s="7">
        <v>55956494.113987207</v>
      </c>
      <c r="I29" s="7">
        <v>701061.915549636</v>
      </c>
      <c r="J29" s="7">
        <v>42659101.4604638</v>
      </c>
      <c r="K29" s="7">
        <v>567438.40017226501</v>
      </c>
      <c r="L29" s="7">
        <v>257622276.6279327</v>
      </c>
      <c r="M29" s="7">
        <v>2249916.6844931827</v>
      </c>
      <c r="N29" s="7">
        <v>140731606.5216037</v>
      </c>
      <c r="O29" s="7">
        <v>1665298.8566541281</v>
      </c>
      <c r="P29" s="7">
        <v>298337267.57298207</v>
      </c>
      <c r="Q29" s="7">
        <v>2734364.1533435839</v>
      </c>
      <c r="R29" s="7">
        <v>412998250.56822568</v>
      </c>
      <c r="S29" s="7">
        <v>6040876.1532927901</v>
      </c>
      <c r="T29" s="5"/>
      <c r="U29" s="5"/>
      <c r="V29" s="96">
        <f t="shared" si="7"/>
        <v>1768833775.4347436</v>
      </c>
      <c r="W29" s="97">
        <f t="shared" si="7"/>
        <v>17160083.951409161</v>
      </c>
      <c r="X29" s="13">
        <f t="shared" si="8"/>
        <v>-1.270420753276079</v>
      </c>
      <c r="Y29" s="13"/>
      <c r="Z29" s="13"/>
    </row>
    <row r="30" spans="1:31" x14ac:dyDescent="0.2">
      <c r="A30" s="5" t="str">
        <f t="shared" si="6"/>
        <v>2001</v>
      </c>
      <c r="B30" s="7">
        <v>51410651.095828116</v>
      </c>
      <c r="C30" s="7">
        <v>837183.13105684344</v>
      </c>
      <c r="D30" s="7">
        <v>228210715.9034113</v>
      </c>
      <c r="E30" s="7">
        <v>130040.9230962767</v>
      </c>
      <c r="F30" s="7">
        <v>290116572.57624072</v>
      </c>
      <c r="G30" s="7">
        <v>2292170.6748868283</v>
      </c>
      <c r="H30" s="7">
        <v>54097232.704640403</v>
      </c>
      <c r="I30" s="7">
        <v>689737.28995304997</v>
      </c>
      <c r="J30" s="7">
        <v>44760335.942837797</v>
      </c>
      <c r="K30" s="7">
        <v>696062.32144757803</v>
      </c>
      <c r="L30" s="7">
        <v>263545657.07146019</v>
      </c>
      <c r="M30" s="7">
        <v>2383613.3879352198</v>
      </c>
      <c r="N30" s="7">
        <v>149618698.16408351</v>
      </c>
      <c r="O30" s="7">
        <v>1740010.4968336551</v>
      </c>
      <c r="P30" s="7">
        <v>323968439.1682359</v>
      </c>
      <c r="Q30" s="7">
        <v>2813611.004822046</v>
      </c>
      <c r="R30" s="7">
        <v>414239920.27785927</v>
      </c>
      <c r="S30" s="7">
        <v>6115832.9752934501</v>
      </c>
      <c r="T30" s="5"/>
      <c r="U30" s="5"/>
      <c r="V30" s="96">
        <f t="shared" si="7"/>
        <v>1819968222.9045973</v>
      </c>
      <c r="W30" s="97">
        <f t="shared" si="7"/>
        <v>17698262.205324948</v>
      </c>
      <c r="X30" s="13">
        <f t="shared" si="8"/>
        <v>3.1362215676782412</v>
      </c>
      <c r="Y30" s="13"/>
      <c r="Z30" s="13"/>
    </row>
    <row r="31" spans="1:31" x14ac:dyDescent="0.2">
      <c r="A31" s="5" t="str">
        <f t="shared" si="6"/>
        <v>2002</v>
      </c>
      <c r="B31" s="7">
        <v>54930996.814616397</v>
      </c>
      <c r="C31" s="7">
        <v>860802.00294638157</v>
      </c>
      <c r="D31" s="7">
        <v>231244906.4141928</v>
      </c>
      <c r="E31" s="7">
        <v>113758.3582075624</v>
      </c>
      <c r="F31" s="7">
        <v>299212975.5274415</v>
      </c>
      <c r="G31" s="7">
        <v>2366106.3283966598</v>
      </c>
      <c r="H31" s="7">
        <v>56173329.715934306</v>
      </c>
      <c r="I31" s="7">
        <v>720672.79443875002</v>
      </c>
      <c r="J31" s="7">
        <v>47360613.700198598</v>
      </c>
      <c r="K31" s="7">
        <v>569075.51979829802</v>
      </c>
      <c r="L31" s="7">
        <v>270486918.27159101</v>
      </c>
      <c r="M31" s="7">
        <v>2461384.4756476311</v>
      </c>
      <c r="N31" s="7">
        <v>163616514.91195822</v>
      </c>
      <c r="O31" s="7">
        <v>1930021.1889188408</v>
      </c>
      <c r="P31" s="7">
        <v>345425256.27086765</v>
      </c>
      <c r="Q31" s="7">
        <v>3022448.7966440809</v>
      </c>
      <c r="R31" s="7">
        <v>420538379.50590724</v>
      </c>
      <c r="S31" s="7">
        <v>6226075.0522415098</v>
      </c>
      <c r="T31" s="5"/>
      <c r="U31" s="5"/>
      <c r="V31" s="96">
        <f t="shared" si="7"/>
        <v>1888989891.1327076</v>
      </c>
      <c r="W31" s="97">
        <f t="shared" si="7"/>
        <v>18270344.517239712</v>
      </c>
      <c r="X31" s="13">
        <f t="shared" si="8"/>
        <v>3.2324208178057146</v>
      </c>
      <c r="Y31" s="13"/>
      <c r="Z31" s="13"/>
    </row>
    <row r="32" spans="1:31" x14ac:dyDescent="0.2">
      <c r="A32" s="5" t="str">
        <f t="shared" si="6"/>
        <v>2003</v>
      </c>
      <c r="B32" s="7">
        <v>55256045.085412078</v>
      </c>
      <c r="C32" s="7">
        <v>906672.13317380566</v>
      </c>
      <c r="D32" s="7">
        <v>238886718.59995762</v>
      </c>
      <c r="E32" s="7">
        <v>105791.220907132</v>
      </c>
      <c r="F32" s="7">
        <v>294450615.95872414</v>
      </c>
      <c r="G32" s="7">
        <v>2359567.2749174358</v>
      </c>
      <c r="H32" s="7">
        <v>57779450.260666497</v>
      </c>
      <c r="I32" s="7">
        <v>727853.71419365797</v>
      </c>
      <c r="J32" s="7">
        <v>51001377.092599399</v>
      </c>
      <c r="K32" s="7">
        <v>604718.14501998597</v>
      </c>
      <c r="L32" s="7">
        <v>277451062.07339621</v>
      </c>
      <c r="M32" s="7">
        <v>2557133.6095965779</v>
      </c>
      <c r="N32" s="7">
        <v>173848248.57898781</v>
      </c>
      <c r="O32" s="7">
        <v>2068589.04970863</v>
      </c>
      <c r="P32" s="7">
        <v>361681814.33070588</v>
      </c>
      <c r="Q32" s="7">
        <v>3120022.1175702773</v>
      </c>
      <c r="R32" s="7">
        <v>435012613.62873793</v>
      </c>
      <c r="S32" s="7">
        <v>6416230.5059469808</v>
      </c>
      <c r="T32" s="5"/>
      <c r="U32" s="5"/>
      <c r="V32" s="96">
        <f t="shared" si="7"/>
        <v>1945367945.6091874</v>
      </c>
      <c r="W32" s="97">
        <f t="shared" si="7"/>
        <v>18866577.771034487</v>
      </c>
      <c r="X32" s="13">
        <f t="shared" si="8"/>
        <v>3.2633936006634947</v>
      </c>
      <c r="Y32" s="13"/>
      <c r="Z32" s="13"/>
    </row>
    <row r="33" spans="1:26" x14ac:dyDescent="0.2">
      <c r="A33" s="5" t="str">
        <f t="shared" si="6"/>
        <v>2004</v>
      </c>
      <c r="B33" s="7">
        <v>55822801.87519493</v>
      </c>
      <c r="C33" s="7">
        <v>917612.8013218689</v>
      </c>
      <c r="D33" s="7">
        <v>242893111.20378578</v>
      </c>
      <c r="E33" s="7">
        <v>107410.75202891089</v>
      </c>
      <c r="F33" s="7">
        <v>309372027.70536208</v>
      </c>
      <c r="G33" s="7">
        <v>2470527.912955693</v>
      </c>
      <c r="H33" s="7">
        <v>61801507.910910398</v>
      </c>
      <c r="I33" s="7">
        <v>779563.65145935304</v>
      </c>
      <c r="J33" s="7">
        <v>55646823.105549499</v>
      </c>
      <c r="K33" s="7">
        <v>662305.72028702497</v>
      </c>
      <c r="L33" s="7">
        <v>292909277.46321553</v>
      </c>
      <c r="M33" s="7">
        <v>2696789.0997689841</v>
      </c>
      <c r="N33" s="7">
        <v>182645268.63528121</v>
      </c>
      <c r="O33" s="7">
        <v>2155652.8639515424</v>
      </c>
      <c r="P33" s="7">
        <v>387835005.05530673</v>
      </c>
      <c r="Q33" s="7">
        <v>3377680.1048794687</v>
      </c>
      <c r="R33" s="7">
        <v>443863650.87337381</v>
      </c>
      <c r="S33" s="7">
        <v>6519970.6921623899</v>
      </c>
      <c r="T33" s="5"/>
      <c r="U33" s="5"/>
      <c r="V33" s="96">
        <f t="shared" si="7"/>
        <v>2032789473.8279796</v>
      </c>
      <c r="W33" s="97">
        <f t="shared" si="7"/>
        <v>19687513.598815236</v>
      </c>
      <c r="X33" s="13">
        <f t="shared" si="8"/>
        <v>4.3512704728099525</v>
      </c>
      <c r="Y33" s="13"/>
      <c r="Z33" s="13"/>
    </row>
    <row r="34" spans="1:26" x14ac:dyDescent="0.2">
      <c r="A34" s="5" t="str">
        <f t="shared" si="6"/>
        <v>2005</v>
      </c>
      <c r="B34" s="7">
        <v>57495462.618818276</v>
      </c>
      <c r="C34" s="7">
        <v>880065.00402254646</v>
      </c>
      <c r="D34" s="7">
        <v>245831038.4811078</v>
      </c>
      <c r="E34" s="7">
        <v>100859.4477940019</v>
      </c>
      <c r="F34" s="7">
        <v>329162298.80878437</v>
      </c>
      <c r="G34" s="7">
        <v>2587167.0221247654</v>
      </c>
      <c r="H34" s="7">
        <v>65223637.649503201</v>
      </c>
      <c r="I34" s="7">
        <v>820793.732722844</v>
      </c>
      <c r="J34" s="7">
        <v>62280636.432874002</v>
      </c>
      <c r="K34" s="7">
        <v>741837.58320953103</v>
      </c>
      <c r="L34" s="7">
        <v>314118575.59273225</v>
      </c>
      <c r="M34" s="7">
        <v>2840526.1314246492</v>
      </c>
      <c r="N34" s="7">
        <v>192664122.42834938</v>
      </c>
      <c r="O34" s="7">
        <v>2261238.9753306932</v>
      </c>
      <c r="P34" s="7">
        <v>410721034.67580891</v>
      </c>
      <c r="Q34" s="7">
        <v>3635836.6531907087</v>
      </c>
      <c r="R34" s="7">
        <v>463190109.0000608</v>
      </c>
      <c r="S34" s="7">
        <v>6891730.2960597398</v>
      </c>
      <c r="T34" s="5"/>
      <c r="U34" s="5"/>
      <c r="V34" s="96">
        <f t="shared" si="7"/>
        <v>2140686915.6880391</v>
      </c>
      <c r="W34" s="97">
        <f t="shared" si="7"/>
        <v>20760054.84587948</v>
      </c>
      <c r="X34" s="13">
        <f t="shared" si="8"/>
        <v>5.4478247935218587</v>
      </c>
      <c r="Y34" s="13"/>
      <c r="Z34" s="13"/>
    </row>
    <row r="35" spans="1:26" x14ac:dyDescent="0.2">
      <c r="A35" s="5" t="str">
        <f t="shared" si="6"/>
        <v>2006</v>
      </c>
      <c r="B35" s="7">
        <v>54543519.000000104</v>
      </c>
      <c r="C35" s="7">
        <v>898594.74254871951</v>
      </c>
      <c r="D35" s="7">
        <v>245224651.0000006</v>
      </c>
      <c r="E35" s="7">
        <v>100822.553343408</v>
      </c>
      <c r="F35" s="7">
        <v>351572042.40000069</v>
      </c>
      <c r="G35" s="7">
        <v>2694655.40946753</v>
      </c>
      <c r="H35" s="7">
        <v>67688430</v>
      </c>
      <c r="I35" s="7">
        <v>841880.92444100208</v>
      </c>
      <c r="J35" s="7">
        <v>68780384.396584198</v>
      </c>
      <c r="K35" s="7">
        <v>782834.48894140497</v>
      </c>
      <c r="L35" s="7">
        <v>333998574.07257664</v>
      </c>
      <c r="M35" s="7">
        <v>2976746.5589261432</v>
      </c>
      <c r="N35" s="7">
        <v>203224441.25499991</v>
      </c>
      <c r="O35" s="7">
        <v>2345142.122838954</v>
      </c>
      <c r="P35" s="7">
        <v>451896310.00000101</v>
      </c>
      <c r="Q35" s="7">
        <v>3805608.9849906801</v>
      </c>
      <c r="R35" s="7">
        <v>481829000.00000089</v>
      </c>
      <c r="S35" s="7">
        <v>7140072.4512493499</v>
      </c>
      <c r="T35" s="5"/>
      <c r="U35" s="5"/>
      <c r="V35" s="96">
        <f t="shared" si="7"/>
        <v>2258757352.1241636</v>
      </c>
      <c r="W35" s="97">
        <f t="shared" si="7"/>
        <v>21586358.23674719</v>
      </c>
      <c r="X35" s="13">
        <f t="shared" si="8"/>
        <v>3.9802562999091373</v>
      </c>
      <c r="Y35" s="13"/>
      <c r="Z35" s="13"/>
    </row>
    <row r="36" spans="1:26" x14ac:dyDescent="0.2">
      <c r="A36" s="5" t="str">
        <f t="shared" si="6"/>
        <v>2007</v>
      </c>
      <c r="B36" s="7">
        <v>56168460.00000003</v>
      </c>
      <c r="C36" s="7">
        <v>943782.956060039</v>
      </c>
      <c r="D36" s="7">
        <v>243663161.0000006</v>
      </c>
      <c r="E36" s="7">
        <v>102498.27419306809</v>
      </c>
      <c r="F36" s="7">
        <v>370389340.00000018</v>
      </c>
      <c r="G36" s="7">
        <v>2767009.4556351774</v>
      </c>
      <c r="H36" s="7">
        <v>70000001.000000104</v>
      </c>
      <c r="I36" s="7">
        <v>862279.16119807307</v>
      </c>
      <c r="J36" s="7">
        <v>79454823.609810695</v>
      </c>
      <c r="K36" s="7">
        <v>877314.561805445</v>
      </c>
      <c r="L36" s="7">
        <v>352697827.5990985</v>
      </c>
      <c r="M36" s="7">
        <v>3076187.7934771031</v>
      </c>
      <c r="N36" s="7">
        <v>218488430.00000051</v>
      </c>
      <c r="O36" s="7">
        <v>2479211.4520540391</v>
      </c>
      <c r="P36" s="7">
        <v>484674590.00000101</v>
      </c>
      <c r="Q36" s="7">
        <v>4002480.3675992703</v>
      </c>
      <c r="R36" s="7">
        <v>505443001.00000101</v>
      </c>
      <c r="S36" s="7">
        <v>7558373.3240844198</v>
      </c>
      <c r="T36" s="5"/>
      <c r="U36" s="5"/>
      <c r="V36" s="96">
        <f t="shared" si="7"/>
        <v>2380979634.2089124</v>
      </c>
      <c r="W36" s="97">
        <f t="shared" si="7"/>
        <v>22669137.346106634</v>
      </c>
      <c r="X36" s="13">
        <f t="shared" si="8"/>
        <v>5.0160341892046967</v>
      </c>
      <c r="Y36" s="13"/>
      <c r="Z36" s="13"/>
    </row>
    <row r="37" spans="1:26" x14ac:dyDescent="0.2">
      <c r="A37" s="5" t="str">
        <f t="shared" si="6"/>
        <v>2008</v>
      </c>
      <c r="B37" s="7">
        <v>67071609.999999925</v>
      </c>
      <c r="C37" s="7">
        <v>1118587.2726463522</v>
      </c>
      <c r="D37" s="7">
        <v>230663500.99999988</v>
      </c>
      <c r="E37" s="7">
        <v>89681.111137166998</v>
      </c>
      <c r="F37" s="7">
        <v>378964089.99999988</v>
      </c>
      <c r="G37" s="7">
        <v>2783959.6610446512</v>
      </c>
      <c r="H37" s="7">
        <v>67521999.999999911</v>
      </c>
      <c r="I37" s="7">
        <v>809476.81955995294</v>
      </c>
      <c r="J37" s="7">
        <v>87300371.089533299</v>
      </c>
      <c r="K37" s="7">
        <v>948306.25050680898</v>
      </c>
      <c r="L37" s="7">
        <v>358880336.71139312</v>
      </c>
      <c r="M37" s="7">
        <v>3050623.7420915994</v>
      </c>
      <c r="N37" s="7">
        <v>226135868.99999928</v>
      </c>
      <c r="O37" s="7">
        <v>2532795.8989373301</v>
      </c>
      <c r="P37" s="7">
        <v>511716479.99999899</v>
      </c>
      <c r="Q37" s="7">
        <v>4194920.5701293703</v>
      </c>
      <c r="R37" s="7">
        <v>530984210</v>
      </c>
      <c r="S37" s="7">
        <v>7921491.8947853604</v>
      </c>
      <c r="T37" s="5"/>
      <c r="U37" s="5"/>
      <c r="V37" s="96">
        <f t="shared" si="7"/>
        <v>2459238467.8009243</v>
      </c>
      <c r="W37" s="97">
        <f t="shared" si="7"/>
        <v>23449843.220838591</v>
      </c>
      <c r="X37" s="13">
        <f t="shared" si="8"/>
        <v>3.4439152351160915</v>
      </c>
      <c r="Y37" s="13"/>
      <c r="Z37" s="13"/>
    </row>
    <row r="38" spans="1:26" x14ac:dyDescent="0.2">
      <c r="A38" s="5" t="str">
        <f t="shared" si="6"/>
        <v>2009</v>
      </c>
      <c r="B38" s="7">
        <v>65802430.00000003</v>
      </c>
      <c r="C38" s="7">
        <v>1127748.9535653559</v>
      </c>
      <c r="D38" s="7">
        <v>218831010.00000021</v>
      </c>
      <c r="E38" s="7">
        <v>88543.810341928387</v>
      </c>
      <c r="F38" s="7">
        <v>338691700.99999976</v>
      </c>
      <c r="G38" s="7">
        <v>2527260.2974925744</v>
      </c>
      <c r="H38" s="7">
        <v>66337000.999999896</v>
      </c>
      <c r="I38" s="7">
        <v>787564.58787126094</v>
      </c>
      <c r="J38" s="7">
        <v>94759083.018927097</v>
      </c>
      <c r="K38" s="7">
        <v>1048214.64708697</v>
      </c>
      <c r="L38" s="7">
        <v>354870483.96406108</v>
      </c>
      <c r="M38" s="7">
        <v>3084423.3583360743</v>
      </c>
      <c r="N38" s="7">
        <v>225711740.00000051</v>
      </c>
      <c r="O38" s="7">
        <v>2566379.9018986821</v>
      </c>
      <c r="P38" s="7">
        <v>517114310</v>
      </c>
      <c r="Q38" s="7">
        <v>4318404.2292198399</v>
      </c>
      <c r="R38" s="7">
        <v>541936001</v>
      </c>
      <c r="S38" s="7">
        <v>8129563.0530584306</v>
      </c>
      <c r="T38" s="5"/>
      <c r="U38" s="5"/>
      <c r="V38" s="96">
        <f t="shared" si="7"/>
        <v>2424053759.9829884</v>
      </c>
      <c r="W38" s="97">
        <f t="shared" si="7"/>
        <v>23678102.838871118</v>
      </c>
      <c r="X38" s="13">
        <f t="shared" si="8"/>
        <v>0.97339507084501264</v>
      </c>
      <c r="Y38" s="13"/>
      <c r="Z38" s="13"/>
    </row>
    <row r="39" spans="1:26" x14ac:dyDescent="0.2">
      <c r="A39" s="5" t="str">
        <f t="shared" si="6"/>
        <v>2010</v>
      </c>
      <c r="B39" s="7">
        <v>65604790.000000097</v>
      </c>
      <c r="C39" s="7">
        <v>1118526.0288792057</v>
      </c>
      <c r="D39" s="7">
        <v>230350839.00000077</v>
      </c>
      <c r="E39" s="7">
        <v>92485.246872727497</v>
      </c>
      <c r="F39" s="7">
        <v>358699339.00000048</v>
      </c>
      <c r="G39" s="7">
        <v>2705570.7542726924</v>
      </c>
      <c r="H39" s="7">
        <v>67938999.000000104</v>
      </c>
      <c r="I39" s="7">
        <v>800373.360039911</v>
      </c>
      <c r="J39" s="7">
        <v>95452700</v>
      </c>
      <c r="K39" s="7">
        <v>1072295.1287360501</v>
      </c>
      <c r="L39" s="7">
        <v>370579528.32153559</v>
      </c>
      <c r="M39" s="7">
        <v>3256272.2465024972</v>
      </c>
      <c r="N39" s="7">
        <v>229499000</v>
      </c>
      <c r="O39" s="7">
        <v>2637220.7110380437</v>
      </c>
      <c r="P39" s="7">
        <v>523526600</v>
      </c>
      <c r="Q39" s="7">
        <v>4401557.3981517404</v>
      </c>
      <c r="R39" s="7">
        <v>553210000.00000095</v>
      </c>
      <c r="S39" s="7">
        <v>8339809.0791736711</v>
      </c>
      <c r="T39" s="5"/>
      <c r="U39" s="5"/>
      <c r="V39" s="96">
        <f t="shared" si="7"/>
        <v>2494861795.321538</v>
      </c>
      <c r="W39" s="97">
        <f t="shared" si="7"/>
        <v>24424109.953666538</v>
      </c>
      <c r="X39" s="13">
        <f t="shared" si="8"/>
        <v>3.1506203004184061</v>
      </c>
      <c r="Y39" s="13"/>
      <c r="Z39" s="13"/>
    </row>
    <row r="40" spans="1:26" x14ac:dyDescent="0.2">
      <c r="A40" s="5" t="str">
        <f t="shared" si="6"/>
        <v>2011</v>
      </c>
      <c r="B40" s="7">
        <v>66463569.999999881</v>
      </c>
      <c r="C40" s="7">
        <v>1209036.5915763676</v>
      </c>
      <c r="D40" s="7">
        <v>228645940.00000039</v>
      </c>
      <c r="E40" s="7">
        <v>88051.218798288814</v>
      </c>
      <c r="F40" s="7">
        <v>369260892.99999994</v>
      </c>
      <c r="G40" s="7">
        <v>2719096.5182383251</v>
      </c>
      <c r="H40" s="7">
        <v>68878999.999999911</v>
      </c>
      <c r="I40" s="7">
        <v>798507.6359324411</v>
      </c>
      <c r="J40" s="7">
        <v>95809404.830945507</v>
      </c>
      <c r="K40" s="7">
        <v>1056087.7105824</v>
      </c>
      <c r="L40" s="7">
        <v>384768358.92133063</v>
      </c>
      <c r="M40" s="7">
        <v>3348485.8593863021</v>
      </c>
      <c r="N40" s="7">
        <v>236439080.00000012</v>
      </c>
      <c r="O40" s="7">
        <v>2655787.66190938</v>
      </c>
      <c r="P40" s="7">
        <v>544997239.99999905</v>
      </c>
      <c r="Q40" s="7">
        <v>4515206.8005528701</v>
      </c>
      <c r="R40" s="7">
        <v>574858000</v>
      </c>
      <c r="S40" s="7">
        <v>8598140.571640702</v>
      </c>
      <c r="T40" s="5"/>
      <c r="U40" s="5"/>
      <c r="V40" s="96">
        <f t="shared" si="7"/>
        <v>2570121486.7522755</v>
      </c>
      <c r="W40" s="97">
        <f t="shared" si="7"/>
        <v>24988400.568617076</v>
      </c>
      <c r="X40" s="13">
        <f t="shared" si="8"/>
        <v>2.3103835350439312</v>
      </c>
      <c r="Y40" s="13"/>
      <c r="Z40" s="13"/>
    </row>
    <row r="41" spans="1:26" x14ac:dyDescent="0.2">
      <c r="A41" s="5" t="str">
        <f t="shared" si="6"/>
        <v>2012</v>
      </c>
      <c r="B41" s="7">
        <v>66860640.000000045</v>
      </c>
      <c r="C41" s="7">
        <v>1221714.9529950116</v>
      </c>
      <c r="D41" s="7">
        <v>221972400.00000039</v>
      </c>
      <c r="E41" s="7">
        <v>88673.014868258993</v>
      </c>
      <c r="F41" s="7">
        <v>376126430.00000054</v>
      </c>
      <c r="G41" s="7">
        <v>2706670.9862141144</v>
      </c>
      <c r="H41" s="7">
        <v>68800999.000000089</v>
      </c>
      <c r="I41" s="7">
        <v>793265.20010481996</v>
      </c>
      <c r="J41" s="7">
        <v>97803606.851689905</v>
      </c>
      <c r="K41" s="7">
        <v>1056041.5804467199</v>
      </c>
      <c r="L41" s="7">
        <v>398584623.79101831</v>
      </c>
      <c r="M41" s="7">
        <v>3383726.0191272045</v>
      </c>
      <c r="N41" s="7">
        <v>242233180</v>
      </c>
      <c r="O41" s="7">
        <v>2662395.3412460219</v>
      </c>
      <c r="P41" s="7">
        <v>561079470.00000107</v>
      </c>
      <c r="Q41" s="7">
        <v>4528681.5556256892</v>
      </c>
      <c r="R41" s="7">
        <v>593028721.00000095</v>
      </c>
      <c r="S41" s="7">
        <v>8885112.3245079909</v>
      </c>
      <c r="T41" s="5"/>
      <c r="U41" s="5"/>
      <c r="V41" s="96">
        <f t="shared" si="7"/>
        <v>2626490070.6427112</v>
      </c>
      <c r="W41" s="97">
        <f t="shared" si="7"/>
        <v>25326280.975135833</v>
      </c>
      <c r="X41" s="13">
        <f t="shared" si="8"/>
        <v>1.3521489924533274</v>
      </c>
      <c r="Y41" s="13"/>
      <c r="Z41" s="13"/>
    </row>
    <row r="42" spans="1:26" ht="13.5" thickBot="1" x14ac:dyDescent="0.25">
      <c r="A42" s="5" t="str">
        <f t="shared" si="6"/>
        <v>2013</v>
      </c>
      <c r="B42" s="7">
        <v>67880350.00000003</v>
      </c>
      <c r="C42" s="7">
        <v>1235844.1537241447</v>
      </c>
      <c r="D42" s="7">
        <v>230908400.00000021</v>
      </c>
      <c r="E42" s="7">
        <v>104819.1307581165</v>
      </c>
      <c r="F42" s="7">
        <v>378933210.00000012</v>
      </c>
      <c r="G42" s="7">
        <v>2672279.7100353623</v>
      </c>
      <c r="H42" s="7">
        <v>68375000</v>
      </c>
      <c r="I42" s="7">
        <v>790016.38026879798</v>
      </c>
      <c r="J42" s="7">
        <v>100468181.969065</v>
      </c>
      <c r="K42" s="7">
        <v>1062232.88559348</v>
      </c>
      <c r="L42" s="7">
        <v>405982714.27390742</v>
      </c>
      <c r="M42" s="7">
        <v>3340065.5774126388</v>
      </c>
      <c r="N42" s="7">
        <v>247062110.00000021</v>
      </c>
      <c r="O42" s="7">
        <v>2652121.120756601</v>
      </c>
      <c r="P42" s="7">
        <v>578127140.00000095</v>
      </c>
      <c r="Q42" s="7">
        <v>4559151.6666403394</v>
      </c>
      <c r="R42" s="7">
        <v>609380600.00000107</v>
      </c>
      <c r="S42" s="7">
        <v>9141867.9784826692</v>
      </c>
      <c r="V42" s="293">
        <f t="shared" si="7"/>
        <v>2687117706.2429752</v>
      </c>
      <c r="W42" s="294">
        <f t="shared" si="7"/>
        <v>25558398.603672151</v>
      </c>
      <c r="X42" s="13">
        <f t="shared" si="8"/>
        <v>0.91650893695841029</v>
      </c>
    </row>
    <row r="43" spans="1:26" ht="13.5" thickBot="1" x14ac:dyDescent="0.25"/>
    <row r="44" spans="1:26" ht="64.5" thickBot="1" x14ac:dyDescent="0.25">
      <c r="A44" s="2" t="s">
        <v>21</v>
      </c>
      <c r="C44" s="3" t="s">
        <v>22</v>
      </c>
      <c r="D44" s="3" t="s">
        <v>23</v>
      </c>
      <c r="E44" s="3" t="s">
        <v>3</v>
      </c>
      <c r="F44" s="3" t="s">
        <v>24</v>
      </c>
      <c r="G44" s="3" t="s">
        <v>25</v>
      </c>
      <c r="H44" s="3" t="s">
        <v>26</v>
      </c>
      <c r="I44" s="3" t="s">
        <v>27</v>
      </c>
      <c r="J44" s="3" t="s">
        <v>28</v>
      </c>
      <c r="K44" s="14" t="s">
        <v>29</v>
      </c>
      <c r="L44" s="2" t="s">
        <v>30</v>
      </c>
      <c r="M44" s="3" t="s">
        <v>22</v>
      </c>
      <c r="N44" s="3" t="s">
        <v>23</v>
      </c>
      <c r="O44" s="3" t="s">
        <v>3</v>
      </c>
      <c r="P44" s="3" t="s">
        <v>24</v>
      </c>
      <c r="Q44" s="3" t="s">
        <v>25</v>
      </c>
      <c r="R44" s="3" t="s">
        <v>26</v>
      </c>
      <c r="S44" s="3" t="s">
        <v>27</v>
      </c>
      <c r="T44" s="3" t="s">
        <v>28</v>
      </c>
      <c r="U44" s="14" t="s">
        <v>29</v>
      </c>
    </row>
    <row r="45" spans="1:26" x14ac:dyDescent="0.2">
      <c r="A45" s="5" t="str">
        <f>A25</f>
        <v>1996</v>
      </c>
      <c r="B45" s="15"/>
      <c r="C45" s="15">
        <f>(C4/$W4)/(B4/$V4)</f>
        <v>6.7198328293403886E-2</v>
      </c>
      <c r="D45" s="15">
        <f>(E4/$W4)/(D4/$V4)</f>
        <v>2.5694452897805616E-3</v>
      </c>
      <c r="E45" s="15">
        <f>(G4/$W4)/(F4/$V4)</f>
        <v>0.13240094032744523</v>
      </c>
      <c r="F45" s="15">
        <f>(I4/$W4)/(H4/$V4)</f>
        <v>0.18788179140394889</v>
      </c>
      <c r="G45" s="15">
        <f>(K4/$W4)/(J4/$V4)</f>
        <v>0.11747757987708989</v>
      </c>
      <c r="H45" s="15">
        <f>(M4/$W4)/(L4/$V4)</f>
        <v>0.13436172417792924</v>
      </c>
      <c r="I45" s="15">
        <f>(O4/$W4)/(N4/$V4)</f>
        <v>0.30045030485419366</v>
      </c>
      <c r="J45" s="15">
        <f>(Q4/$W4)/(P4/$V4)</f>
        <v>0.15206127119736373</v>
      </c>
      <c r="K45" s="15">
        <f>(S4/$W4)/(R4/$V4)</f>
        <v>0.16702492220405937</v>
      </c>
      <c r="L45" s="5" t="str">
        <f>A45</f>
        <v>1996</v>
      </c>
      <c r="M45" s="8">
        <f>(1-1/C45)*C4</f>
        <v>-75880.778216778999</v>
      </c>
      <c r="N45" s="8">
        <f>(1-1/D45)*E4</f>
        <v>-65536.86087522858</v>
      </c>
      <c r="O45" s="8">
        <f>(1-1/E45)*G4</f>
        <v>-135916.24661989301</v>
      </c>
      <c r="P45" s="8">
        <f>(1-1/F45)*I4</f>
        <v>-5915.563548491542</v>
      </c>
      <c r="Q45" s="8">
        <f>(1-1/G45)*K4</f>
        <v>-52902.739466623971</v>
      </c>
      <c r="R45" s="8">
        <f>(1-1/H45)*M4</f>
        <v>-117852.55695930928</v>
      </c>
      <c r="S45" s="8">
        <f>(1-1/I45)*O4</f>
        <v>-10500.248154186871</v>
      </c>
      <c r="T45" s="8">
        <f>(1-1/J45)*Q4</f>
        <v>-128083.7940627746</v>
      </c>
      <c r="U45" s="8">
        <f>(1-1/K45)*S4</f>
        <v>-147263.08283741723</v>
      </c>
      <c r="V45" s="16">
        <f>AVERAGE(M45:U45)</f>
        <v>-82205.763415633788</v>
      </c>
      <c r="W45" s="17"/>
    </row>
    <row r="46" spans="1:26" x14ac:dyDescent="0.2">
      <c r="A46" s="5" t="str">
        <f t="shared" ref="A46:A62" si="9">A26</f>
        <v>1997</v>
      </c>
      <c r="B46" s="15"/>
      <c r="C46" s="15">
        <f t="shared" ref="C46:C62" si="10">(C5/$W5)/(B5/$V5)</f>
        <v>7.7428839323065532E-2</v>
      </c>
      <c r="D46" s="15">
        <f t="shared" ref="D46:D62" si="11">(E5/$W5)/(D5/$V5)</f>
        <v>2.2688028272162554E-3</v>
      </c>
      <c r="E46" s="15">
        <f t="shared" ref="E46:E62" si="12">(G5/$W5)/(F5/$V5)</f>
        <v>0.13305788621540932</v>
      </c>
      <c r="F46" s="15">
        <f t="shared" ref="F46:F62" si="13">(I5/$W5)/(H5/$V5)</f>
        <v>0.15693961258693076</v>
      </c>
      <c r="G46" s="15">
        <f t="shared" ref="G46:G62" si="14">(K5/$W5)/(J5/$V5)</f>
        <v>0.11478843605851045</v>
      </c>
      <c r="H46" s="15">
        <f t="shared" ref="H46:H62" si="15">(M5/$W5)/(L5/$V5)</f>
        <v>0.13108277646110492</v>
      </c>
      <c r="I46" s="15">
        <f t="shared" ref="I46:I62" si="16">(O5/$W5)/(N5/$V5)</f>
        <v>0.27336919886895444</v>
      </c>
      <c r="J46" s="15">
        <f t="shared" ref="J46:J62" si="17">(Q5/$W5)/(P5/$V5)</f>
        <v>0.14613021183309144</v>
      </c>
      <c r="K46" s="15">
        <f t="shared" ref="K46:K62" si="18">(S5/$W5)/(R5/$V5)</f>
        <v>0.15216407420788353</v>
      </c>
      <c r="L46" s="5" t="str">
        <f t="shared" ref="L46:L62" si="19">A46</f>
        <v>1997</v>
      </c>
      <c r="M46" s="8">
        <f t="shared" ref="M46:M62" si="20">(1-1/C46)*C5</f>
        <v>-76498.019002055546</v>
      </c>
      <c r="N46" s="8">
        <f t="shared" ref="N46:N62" si="21">(1-1/D46)*E5</f>
        <v>-64231.60918862011</v>
      </c>
      <c r="O46" s="8">
        <f t="shared" ref="O46:O62" si="22">(1-1/E46)*G5</f>
        <v>-136691.55695506142</v>
      </c>
      <c r="P46" s="8">
        <f t="shared" ref="P46:P62" si="23">(1-1/F46)*I5</f>
        <v>-6243.8970170072052</v>
      </c>
      <c r="Q46" s="8">
        <f t="shared" ref="Q46:Q62" si="24">(1-1/G46)*K5</f>
        <v>-47557.977414775065</v>
      </c>
      <c r="R46" s="8">
        <f t="shared" ref="R46:R62" si="25">(1-1/H46)*M5</f>
        <v>-124408.92066962838</v>
      </c>
      <c r="S46" s="8">
        <f t="shared" ref="S46:S62" si="26">(1-1/I46)*O5</f>
        <v>-11616.875213385816</v>
      </c>
      <c r="T46" s="8">
        <f t="shared" ref="T46:T62" si="27">(1-1/J46)*Q5</f>
        <v>-131382.85884944099</v>
      </c>
      <c r="U46" s="8">
        <f t="shared" ref="U46:U62" si="28">(1-1/K46)*S5</f>
        <v>-154372.01064043195</v>
      </c>
      <c r="V46" s="16">
        <f t="shared" ref="V46:V62" si="29">AVERAGE(M46:U46)</f>
        <v>-83667.080550045168</v>
      </c>
    </row>
    <row r="47" spans="1:26" x14ac:dyDescent="0.2">
      <c r="A47" s="5" t="str">
        <f t="shared" si="9"/>
        <v>1998</v>
      </c>
      <c r="B47" s="15"/>
      <c r="C47" s="15">
        <f t="shared" si="10"/>
        <v>9.2962097585599646E-2</v>
      </c>
      <c r="D47" s="15">
        <f t="shared" si="11"/>
        <v>2.7901203967392301E-3</v>
      </c>
      <c r="E47" s="15">
        <f t="shared" si="12"/>
        <v>0.13558167944981511</v>
      </c>
      <c r="F47" s="15">
        <f t="shared" si="13"/>
        <v>0.14417940430820375</v>
      </c>
      <c r="G47" s="15">
        <f t="shared" si="14"/>
        <v>0.11009135860635891</v>
      </c>
      <c r="H47" s="15">
        <f t="shared" si="15"/>
        <v>0.12259911432014503</v>
      </c>
      <c r="I47" s="15">
        <f t="shared" si="16"/>
        <v>0.25484281494927752</v>
      </c>
      <c r="J47" s="15">
        <f t="shared" si="17"/>
        <v>0.13582877044073494</v>
      </c>
      <c r="K47" s="15">
        <f t="shared" si="18"/>
        <v>0.14419775417931288</v>
      </c>
      <c r="L47" s="5" t="str">
        <f t="shared" si="19"/>
        <v>1998</v>
      </c>
      <c r="M47" s="8">
        <f t="shared" si="20"/>
        <v>-84142.008212515721</v>
      </c>
      <c r="N47" s="8">
        <f t="shared" si="21"/>
        <v>-54465.70405729983</v>
      </c>
      <c r="O47" s="8">
        <f t="shared" si="22"/>
        <v>-142530.274871884</v>
      </c>
      <c r="P47" s="8">
        <f t="shared" si="23"/>
        <v>-6522.3499028115175</v>
      </c>
      <c r="Q47" s="8">
        <f t="shared" si="24"/>
        <v>-45506.008828248727</v>
      </c>
      <c r="R47" s="8">
        <f t="shared" si="25"/>
        <v>-139215.24168947974</v>
      </c>
      <c r="S47" s="8">
        <f t="shared" si="26"/>
        <v>-12820.699122749156</v>
      </c>
      <c r="T47" s="8">
        <f t="shared" si="27"/>
        <v>-139328.357765308</v>
      </c>
      <c r="U47" s="8">
        <f t="shared" si="28"/>
        <v>-167568.08680032881</v>
      </c>
      <c r="V47" s="16">
        <f t="shared" si="29"/>
        <v>-88010.970138958379</v>
      </c>
    </row>
    <row r="48" spans="1:26" x14ac:dyDescent="0.2">
      <c r="A48" s="5" t="str">
        <f t="shared" si="9"/>
        <v>1999</v>
      </c>
      <c r="B48" s="15"/>
      <c r="C48" s="15">
        <f t="shared" si="10"/>
        <v>9.6061173511739581E-2</v>
      </c>
      <c r="D48" s="15">
        <f t="shared" si="11"/>
        <v>3.1392181212100468E-3</v>
      </c>
      <c r="E48" s="15">
        <f t="shared" si="12"/>
        <v>0.13804014142750809</v>
      </c>
      <c r="F48" s="15">
        <f t="shared" si="13"/>
        <v>0.13928447331820731</v>
      </c>
      <c r="G48" s="15">
        <f t="shared" si="14"/>
        <v>0.10660492750877779</v>
      </c>
      <c r="H48" s="15">
        <f t="shared" si="15"/>
        <v>0.11261351090523163</v>
      </c>
      <c r="I48" s="15">
        <f t="shared" si="16"/>
        <v>0.23243536132655535</v>
      </c>
      <c r="J48" s="15">
        <f t="shared" si="17"/>
        <v>0.12638769547546616</v>
      </c>
      <c r="K48" s="15">
        <f t="shared" si="18"/>
        <v>0.13986386552481594</v>
      </c>
      <c r="L48" s="5" t="str">
        <f t="shared" si="19"/>
        <v>1999</v>
      </c>
      <c r="M48" s="8">
        <f t="shared" si="20"/>
        <v>-95656.721952343345</v>
      </c>
      <c r="N48" s="8">
        <f t="shared" si="21"/>
        <v>-52191.784203885109</v>
      </c>
      <c r="O48" s="8">
        <f t="shared" si="22"/>
        <v>-152667.36313993542</v>
      </c>
      <c r="P48" s="8">
        <f t="shared" si="23"/>
        <v>-6830.9678897577533</v>
      </c>
      <c r="Q48" s="8">
        <f t="shared" si="24"/>
        <v>-45952.566625711341</v>
      </c>
      <c r="R48" s="8">
        <f t="shared" si="25"/>
        <v>-160029.697805945</v>
      </c>
      <c r="S48" s="8">
        <f t="shared" si="26"/>
        <v>-14510.346246714631</v>
      </c>
      <c r="T48" s="8">
        <f t="shared" si="27"/>
        <v>-149650.20745907637</v>
      </c>
      <c r="U48" s="8">
        <f t="shared" si="28"/>
        <v>-185285.0423085957</v>
      </c>
      <c r="V48" s="16">
        <f t="shared" si="29"/>
        <v>-95863.855292440523</v>
      </c>
    </row>
    <row r="49" spans="1:24" x14ac:dyDescent="0.2">
      <c r="A49" s="5" t="str">
        <f t="shared" si="9"/>
        <v>2000</v>
      </c>
      <c r="B49" s="15"/>
      <c r="C49" s="15">
        <f t="shared" si="10"/>
        <v>9.1419937175856003E-2</v>
      </c>
      <c r="D49" s="15">
        <f t="shared" si="11"/>
        <v>3.1889638830805518E-3</v>
      </c>
      <c r="E49" s="15">
        <f t="shared" si="12"/>
        <v>0.14084278171242087</v>
      </c>
      <c r="F49" s="15">
        <f t="shared" si="13"/>
        <v>0.14131157052716559</v>
      </c>
      <c r="G49" s="15">
        <f t="shared" si="14"/>
        <v>0.10798407267259584</v>
      </c>
      <c r="H49" s="15">
        <f t="shared" si="15"/>
        <v>0.10685443963451054</v>
      </c>
      <c r="I49" s="15">
        <f t="shared" si="16"/>
        <v>0.20556488312906329</v>
      </c>
      <c r="J49" s="15">
        <f t="shared" si="17"/>
        <v>0.1192331496575626</v>
      </c>
      <c r="K49" s="15">
        <f t="shared" si="18"/>
        <v>0.13372430877544031</v>
      </c>
      <c r="L49" s="5" t="str">
        <f t="shared" si="19"/>
        <v>2000</v>
      </c>
      <c r="M49" s="8">
        <f t="shared" si="20"/>
        <v>-102690.62994549949</v>
      </c>
      <c r="N49" s="8">
        <f t="shared" si="21"/>
        <v>-51130.262183030733</v>
      </c>
      <c r="O49" s="8">
        <f t="shared" si="22"/>
        <v>-160719.61730118326</v>
      </c>
      <c r="P49" s="8">
        <f t="shared" si="23"/>
        <v>-7112.2541323598243</v>
      </c>
      <c r="Q49" s="8">
        <f t="shared" si="24"/>
        <v>-46592.063805815822</v>
      </c>
      <c r="R49" s="8">
        <f t="shared" si="25"/>
        <v>-175929.66969741444</v>
      </c>
      <c r="S49" s="8">
        <f t="shared" si="26"/>
        <v>-16185.145995982952</v>
      </c>
      <c r="T49" s="8">
        <f t="shared" si="27"/>
        <v>-156405.42486251699</v>
      </c>
      <c r="U49" s="8">
        <f t="shared" si="28"/>
        <v>-199503.8544496276</v>
      </c>
      <c r="V49" s="16">
        <f t="shared" si="29"/>
        <v>-101807.65804149235</v>
      </c>
    </row>
    <row r="50" spans="1:24" x14ac:dyDescent="0.2">
      <c r="A50" s="5" t="str">
        <f t="shared" si="9"/>
        <v>2001</v>
      </c>
      <c r="B50" s="15"/>
      <c r="C50" s="15">
        <f t="shared" si="10"/>
        <v>8.9215265171886174E-2</v>
      </c>
      <c r="D50" s="15">
        <f t="shared" si="11"/>
        <v>2.3921019311968919E-3</v>
      </c>
      <c r="E50" s="15">
        <f t="shared" si="12"/>
        <v>0.14058104338598268</v>
      </c>
      <c r="F50" s="15">
        <f t="shared" si="13"/>
        <v>0.14569826282536635</v>
      </c>
      <c r="G50" s="15">
        <f t="shared" si="14"/>
        <v>0.10754421120501845</v>
      </c>
      <c r="H50" s="15">
        <f t="shared" si="15"/>
        <v>0.10261330160592823</v>
      </c>
      <c r="I50" s="15">
        <f t="shared" si="16"/>
        <v>0.1830372278009787</v>
      </c>
      <c r="J50" s="15">
        <f t="shared" si="17"/>
        <v>0.10838189430778822</v>
      </c>
      <c r="K50" s="15">
        <f t="shared" si="18"/>
        <v>0.12942406499762224</v>
      </c>
      <c r="L50" s="5" t="str">
        <f t="shared" si="19"/>
        <v>2001</v>
      </c>
      <c r="M50" s="8">
        <f t="shared" si="20"/>
        <v>-105886.99373277772</v>
      </c>
      <c r="N50" s="8">
        <f t="shared" si="21"/>
        <v>-50943.685181288478</v>
      </c>
      <c r="O50" s="8">
        <f t="shared" si="22"/>
        <v>-164163.2743183386</v>
      </c>
      <c r="P50" s="8">
        <f t="shared" si="23"/>
        <v>-7082.1791821076431</v>
      </c>
      <c r="Q50" s="8">
        <f t="shared" si="24"/>
        <v>-46259.300180827733</v>
      </c>
      <c r="R50" s="8">
        <f t="shared" si="25"/>
        <v>-182552.70781167486</v>
      </c>
      <c r="S50" s="8">
        <f t="shared" si="26"/>
        <v>-17165.998355153199</v>
      </c>
      <c r="T50" s="8">
        <f t="shared" si="27"/>
        <v>-158749.20775329511</v>
      </c>
      <c r="U50" s="8">
        <f t="shared" si="28"/>
        <v>-207378.07539995955</v>
      </c>
      <c r="V50" s="16">
        <f t="shared" si="29"/>
        <v>-104464.60243504698</v>
      </c>
    </row>
    <row r="51" spans="1:24" x14ac:dyDescent="0.2">
      <c r="A51" s="5" t="str">
        <f t="shared" si="9"/>
        <v>2002</v>
      </c>
      <c r="B51" s="15"/>
      <c r="C51" s="15">
        <f t="shared" si="10"/>
        <v>9.0761366081118913E-2</v>
      </c>
      <c r="D51" s="15">
        <f t="shared" si="11"/>
        <v>1.8464942352370932E-3</v>
      </c>
      <c r="E51" s="15">
        <f t="shared" si="12"/>
        <v>0.13541692705358957</v>
      </c>
      <c r="F51" s="15">
        <f t="shared" si="13"/>
        <v>0.14370180067313837</v>
      </c>
      <c r="G51" s="15">
        <f t="shared" si="14"/>
        <v>0.10451209204873831</v>
      </c>
      <c r="H51" s="15">
        <f t="shared" si="15"/>
        <v>0.10068728625105224</v>
      </c>
      <c r="I51" s="15">
        <f t="shared" si="16"/>
        <v>0.16738190387990676</v>
      </c>
      <c r="J51" s="15">
        <f t="shared" si="17"/>
        <v>9.8701638500806238E-2</v>
      </c>
      <c r="K51" s="15">
        <f t="shared" si="18"/>
        <v>0.12686297551542211</v>
      </c>
      <c r="L51" s="5" t="str">
        <f t="shared" si="19"/>
        <v>2002</v>
      </c>
      <c r="M51" s="8">
        <f t="shared" si="20"/>
        <v>-103783.03037142369</v>
      </c>
      <c r="N51" s="8">
        <f t="shared" si="21"/>
        <v>-52620.887350924939</v>
      </c>
      <c r="O51" s="8">
        <f t="shared" si="22"/>
        <v>-165415.27530997797</v>
      </c>
      <c r="P51" s="8">
        <f t="shared" si="23"/>
        <v>-7080.5311842366937</v>
      </c>
      <c r="Q51" s="8">
        <f t="shared" si="24"/>
        <v>-46275.241730380098</v>
      </c>
      <c r="R51" s="8">
        <f t="shared" si="25"/>
        <v>-182742.91188452361</v>
      </c>
      <c r="S51" s="8">
        <f t="shared" si="26"/>
        <v>-17660.526131584815</v>
      </c>
      <c r="T51" s="8">
        <f t="shared" si="27"/>
        <v>-159424.57760211412</v>
      </c>
      <c r="U51" s="8">
        <f t="shared" si="28"/>
        <v>-212142.76095378696</v>
      </c>
      <c r="V51" s="16">
        <f t="shared" si="29"/>
        <v>-105238.41583543923</v>
      </c>
    </row>
    <row r="52" spans="1:24" x14ac:dyDescent="0.2">
      <c r="A52" s="5" t="str">
        <f t="shared" si="9"/>
        <v>2003</v>
      </c>
      <c r="B52" s="15"/>
      <c r="C52" s="15">
        <f t="shared" si="10"/>
        <v>9.2787177929105152E-2</v>
      </c>
      <c r="D52" s="15">
        <f t="shared" si="11"/>
        <v>2.5169838098757238E-3</v>
      </c>
      <c r="E52" s="15">
        <f t="shared" si="12"/>
        <v>0.12856542686265943</v>
      </c>
      <c r="F52" s="15">
        <f t="shared" si="13"/>
        <v>0.13263602526676604</v>
      </c>
      <c r="G52" s="15">
        <f t="shared" si="14"/>
        <v>9.9937115427137915E-2</v>
      </c>
      <c r="H52" s="15">
        <f t="shared" si="15"/>
        <v>0.10098284905939021</v>
      </c>
      <c r="I52" s="15">
        <f t="shared" si="16"/>
        <v>0.16433034637077246</v>
      </c>
      <c r="J52" s="15">
        <f t="shared" si="17"/>
        <v>9.4028358048967475E-2</v>
      </c>
      <c r="K52" s="15">
        <f t="shared" si="18"/>
        <v>0.12748530644967559</v>
      </c>
      <c r="L52" s="5" t="str">
        <f t="shared" si="19"/>
        <v>2003</v>
      </c>
      <c r="M52" s="8">
        <f t="shared" si="20"/>
        <v>-99047.721083980694</v>
      </c>
      <c r="N52" s="8">
        <f t="shared" si="21"/>
        <v>-54512.932770541054</v>
      </c>
      <c r="O52" s="8">
        <f t="shared" si="22"/>
        <v>-165378.13834343088</v>
      </c>
      <c r="P52" s="8">
        <f t="shared" si="23"/>
        <v>-7273.5250151030787</v>
      </c>
      <c r="Q52" s="8">
        <f t="shared" si="24"/>
        <v>-47741.458635181814</v>
      </c>
      <c r="R52" s="8">
        <f t="shared" si="25"/>
        <v>-181837.01744945679</v>
      </c>
      <c r="S52" s="8">
        <f t="shared" si="26"/>
        <v>-17899.514180175251</v>
      </c>
      <c r="T52" s="8">
        <f t="shared" si="27"/>
        <v>-162406.55718732797</v>
      </c>
      <c r="U52" s="8">
        <f t="shared" si="28"/>
        <v>-216663.85304840159</v>
      </c>
      <c r="V52" s="16">
        <f t="shared" si="29"/>
        <v>-105862.30196817768</v>
      </c>
    </row>
    <row r="53" spans="1:24" x14ac:dyDescent="0.2">
      <c r="A53" s="5" t="str">
        <f t="shared" si="9"/>
        <v>2004</v>
      </c>
      <c r="B53" s="15"/>
      <c r="C53" s="15">
        <f t="shared" si="10"/>
        <v>9.1336038007408193E-2</v>
      </c>
      <c r="D53" s="15">
        <f t="shared" si="11"/>
        <v>4.4779286149603265E-3</v>
      </c>
      <c r="E53" s="15">
        <f t="shared" si="12"/>
        <v>0.12437352787806882</v>
      </c>
      <c r="F53" s="15">
        <f t="shared" si="13"/>
        <v>0.12015335736776026</v>
      </c>
      <c r="G53" s="15">
        <f t="shared" si="14"/>
        <v>9.6341875416721012E-2</v>
      </c>
      <c r="H53" s="15">
        <f t="shared" si="15"/>
        <v>9.9077828289274972E-2</v>
      </c>
      <c r="I53" s="15">
        <f t="shared" si="16"/>
        <v>0.17416864356669554</v>
      </c>
      <c r="J53" s="15">
        <f t="shared" si="17"/>
        <v>9.1938336527456907E-2</v>
      </c>
      <c r="K53" s="15">
        <f t="shared" si="18"/>
        <v>0.12850398713094285</v>
      </c>
      <c r="L53" s="5" t="str">
        <f t="shared" si="19"/>
        <v>2004</v>
      </c>
      <c r="M53" s="8">
        <f t="shared" si="20"/>
        <v>-91991.973026897904</v>
      </c>
      <c r="N53" s="8">
        <f t="shared" si="21"/>
        <v>-56602.230026324949</v>
      </c>
      <c r="O53" s="8">
        <f t="shared" si="22"/>
        <v>-163845.66769490924</v>
      </c>
      <c r="P53" s="8">
        <f t="shared" si="23"/>
        <v>-7134.0146879926369</v>
      </c>
      <c r="Q53" s="8">
        <f t="shared" si="24"/>
        <v>-50877.807200217423</v>
      </c>
      <c r="R53" s="8">
        <f t="shared" si="25"/>
        <v>-184743.72723378064</v>
      </c>
      <c r="S53" s="8">
        <f t="shared" si="26"/>
        <v>-17473.32391440478</v>
      </c>
      <c r="T53" s="8">
        <f t="shared" si="27"/>
        <v>-169997.14255510826</v>
      </c>
      <c r="U53" s="8">
        <f t="shared" si="28"/>
        <v>-219730.8467439079</v>
      </c>
      <c r="V53" s="16">
        <f t="shared" si="29"/>
        <v>-106932.97034261597</v>
      </c>
      <c r="W53" s="20"/>
      <c r="X53" s="20"/>
    </row>
    <row r="54" spans="1:24" x14ac:dyDescent="0.2">
      <c r="A54" s="5" t="str">
        <f t="shared" si="9"/>
        <v>2005</v>
      </c>
      <c r="B54" s="15"/>
      <c r="C54" s="15">
        <f t="shared" si="10"/>
        <v>8.858717941875778E-2</v>
      </c>
      <c r="D54" s="15">
        <f t="shared" si="11"/>
        <v>4.9849239406694586E-3</v>
      </c>
      <c r="E54" s="15">
        <f t="shared" si="12"/>
        <v>0.12335548800123976</v>
      </c>
      <c r="F54" s="15">
        <f t="shared" si="13"/>
        <v>0.10943034659530022</v>
      </c>
      <c r="G54" s="15">
        <f t="shared" si="14"/>
        <v>9.3752026050825873E-2</v>
      </c>
      <c r="H54" s="15">
        <f t="shared" si="15"/>
        <v>9.6912709934269398E-2</v>
      </c>
      <c r="I54" s="15">
        <f t="shared" si="16"/>
        <v>0.18435534876971552</v>
      </c>
      <c r="J54" s="15">
        <f t="shared" si="17"/>
        <v>9.0811941892654818E-2</v>
      </c>
      <c r="K54" s="15">
        <f t="shared" si="18"/>
        <v>0.12826964207802941</v>
      </c>
      <c r="L54" s="5" t="str">
        <f t="shared" si="19"/>
        <v>2005</v>
      </c>
      <c r="M54" s="8">
        <f t="shared" si="20"/>
        <v>-85849.303743913639</v>
      </c>
      <c r="N54" s="8">
        <f t="shared" si="21"/>
        <v>-55043.152746076041</v>
      </c>
      <c r="O54" s="8">
        <f t="shared" si="22"/>
        <v>-163783.43246376078</v>
      </c>
      <c r="P54" s="8">
        <f t="shared" si="23"/>
        <v>-7380.4359828147435</v>
      </c>
      <c r="Q54" s="8">
        <f t="shared" si="24"/>
        <v>-56692.75621417287</v>
      </c>
      <c r="R54" s="8">
        <f t="shared" si="25"/>
        <v>-194537.73073600465</v>
      </c>
      <c r="S54" s="8">
        <f t="shared" si="26"/>
        <v>-17554.612964620548</v>
      </c>
      <c r="T54" s="8">
        <f t="shared" si="27"/>
        <v>-185306.71433428224</v>
      </c>
      <c r="U54" s="8">
        <f t="shared" si="28"/>
        <v>-225702.73987552169</v>
      </c>
      <c r="V54" s="16">
        <f t="shared" si="29"/>
        <v>-110205.65322901857</v>
      </c>
      <c r="W54" s="20"/>
      <c r="X54" s="20"/>
    </row>
    <row r="55" spans="1:24" x14ac:dyDescent="0.2">
      <c r="A55" s="5" t="str">
        <f t="shared" si="9"/>
        <v>2006</v>
      </c>
      <c r="B55" s="15"/>
      <c r="C55" s="15">
        <f t="shared" si="10"/>
        <v>9.0525263293052258E-2</v>
      </c>
      <c r="D55" s="15">
        <f t="shared" si="11"/>
        <v>5.5602843763128216E-3</v>
      </c>
      <c r="E55" s="15">
        <f t="shared" si="12"/>
        <v>0.12326238829166863</v>
      </c>
      <c r="F55" s="15">
        <f t="shared" si="13"/>
        <v>0.10143213295385908</v>
      </c>
      <c r="G55" s="15">
        <f t="shared" si="14"/>
        <v>9.2465076303263144E-2</v>
      </c>
      <c r="H55" s="15">
        <f t="shared" si="15"/>
        <v>9.8808158637100033E-2</v>
      </c>
      <c r="I55" s="15">
        <f t="shared" si="16"/>
        <v>0.17702328903957476</v>
      </c>
      <c r="J55" s="15">
        <f t="shared" si="17"/>
        <v>9.0452396853131292E-2</v>
      </c>
      <c r="K55" s="15">
        <f t="shared" si="18"/>
        <v>0.12904313580995558</v>
      </c>
      <c r="L55" s="5" t="str">
        <f t="shared" si="19"/>
        <v>2006</v>
      </c>
      <c r="M55" s="8">
        <f t="shared" si="20"/>
        <v>-82405.484135845356</v>
      </c>
      <c r="N55" s="8">
        <f t="shared" si="21"/>
        <v>-61647.913163571873</v>
      </c>
      <c r="O55" s="8">
        <f t="shared" si="22"/>
        <v>-165753.5102189618</v>
      </c>
      <c r="P55" s="8">
        <f t="shared" si="23"/>
        <v>-7764.4245331863958</v>
      </c>
      <c r="Q55" s="8">
        <f t="shared" si="24"/>
        <v>-62503.087043897438</v>
      </c>
      <c r="R55" s="8">
        <f t="shared" si="25"/>
        <v>-207276.11199951725</v>
      </c>
      <c r="S55" s="8">
        <f t="shared" si="26"/>
        <v>-19246.733984993123</v>
      </c>
      <c r="T55" s="8">
        <f t="shared" si="27"/>
        <v>-201931.99867318335</v>
      </c>
      <c r="U55" s="8">
        <f t="shared" si="28"/>
        <v>-232517.11998492392</v>
      </c>
      <c r="V55" s="16">
        <f t="shared" si="29"/>
        <v>-115671.82041534228</v>
      </c>
      <c r="W55" s="20"/>
      <c r="X55" s="20"/>
    </row>
    <row r="56" spans="1:24" x14ac:dyDescent="0.2">
      <c r="A56" s="5" t="str">
        <f t="shared" si="9"/>
        <v>2007</v>
      </c>
      <c r="B56" s="15"/>
      <c r="C56" s="15">
        <f t="shared" si="10"/>
        <v>0.10317012942714794</v>
      </c>
      <c r="D56" s="15">
        <f t="shared" si="11"/>
        <v>5.7291560664903601E-3</v>
      </c>
      <c r="E56" s="15">
        <f t="shared" si="12"/>
        <v>0.12153817003736506</v>
      </c>
      <c r="F56" s="15">
        <f t="shared" si="13"/>
        <v>8.9426483154949429E-2</v>
      </c>
      <c r="G56" s="15">
        <f t="shared" si="14"/>
        <v>9.6569959631249855E-2</v>
      </c>
      <c r="H56" s="15">
        <f t="shared" si="15"/>
        <v>9.8833733587235448E-2</v>
      </c>
      <c r="I56" s="15">
        <f t="shared" si="16"/>
        <v>0.17209349354889514</v>
      </c>
      <c r="J56" s="15">
        <f t="shared" si="17"/>
        <v>9.0030970694524634E-2</v>
      </c>
      <c r="K56" s="15">
        <f t="shared" si="18"/>
        <v>0.12787233282168195</v>
      </c>
      <c r="L56" s="5" t="str">
        <f t="shared" si="19"/>
        <v>2007</v>
      </c>
      <c r="M56" s="8">
        <f t="shared" si="20"/>
        <v>-79689.857204662039</v>
      </c>
      <c r="N56" s="8">
        <f t="shared" si="21"/>
        <v>-62329.157192226077</v>
      </c>
      <c r="O56" s="8">
        <f t="shared" si="22"/>
        <v>-169810.50311646343</v>
      </c>
      <c r="P56" s="8">
        <f t="shared" si="23"/>
        <v>-8282.9244728971225</v>
      </c>
      <c r="Q56" s="8">
        <f t="shared" si="24"/>
        <v>-67441.924027769914</v>
      </c>
      <c r="R56" s="8">
        <f t="shared" si="25"/>
        <v>-220591.22089915565</v>
      </c>
      <c r="S56" s="8">
        <f t="shared" si="26"/>
        <v>-20790.251982534446</v>
      </c>
      <c r="T56" s="8">
        <f t="shared" si="27"/>
        <v>-217542.68073209331</v>
      </c>
      <c r="U56" s="8">
        <f t="shared" si="28"/>
        <v>-244685.34754676599</v>
      </c>
      <c r="V56" s="16">
        <f t="shared" si="29"/>
        <v>-121240.4296860631</v>
      </c>
      <c r="W56" s="20"/>
      <c r="X56" s="20"/>
    </row>
    <row r="57" spans="1:24" x14ac:dyDescent="0.2">
      <c r="A57" s="5" t="str">
        <f t="shared" si="9"/>
        <v>2008</v>
      </c>
      <c r="B57" s="15"/>
      <c r="C57" s="15">
        <f t="shared" si="10"/>
        <v>0.11957918263667593</v>
      </c>
      <c r="D57" s="15">
        <f t="shared" si="11"/>
        <v>4.7669323300164159E-3</v>
      </c>
      <c r="E57" s="15">
        <f t="shared" si="12"/>
        <v>0.12256053325847222</v>
      </c>
      <c r="F57" s="15">
        <f t="shared" si="13"/>
        <v>7.4100723441576519E-2</v>
      </c>
      <c r="G57" s="15">
        <f t="shared" si="14"/>
        <v>0.10969422883909499</v>
      </c>
      <c r="H57" s="15">
        <f t="shared" si="15"/>
        <v>9.5827225424275908E-2</v>
      </c>
      <c r="I57" s="15">
        <f t="shared" si="16"/>
        <v>0.18420099741308205</v>
      </c>
      <c r="J57" s="15">
        <f t="shared" si="17"/>
        <v>9.0659586096193873E-2</v>
      </c>
      <c r="K57" s="15">
        <f t="shared" si="18"/>
        <v>0.12816782663472837</v>
      </c>
      <c r="L57" s="5" t="str">
        <f t="shared" si="19"/>
        <v>2008</v>
      </c>
      <c r="M57" s="8">
        <f t="shared" si="20"/>
        <v>-74135.669663740046</v>
      </c>
      <c r="N57" s="8">
        <f t="shared" si="21"/>
        <v>-64792.024544918684</v>
      </c>
      <c r="O57" s="8">
        <f t="shared" si="22"/>
        <v>-169563.62109106506</v>
      </c>
      <c r="P57" s="8">
        <f t="shared" si="23"/>
        <v>-8675.6089174242225</v>
      </c>
      <c r="Q57" s="8">
        <f t="shared" si="24"/>
        <v>-68356.77101758348</v>
      </c>
      <c r="R57" s="8">
        <f t="shared" si="25"/>
        <v>-226381.61625216299</v>
      </c>
      <c r="S57" s="8">
        <f t="shared" si="26"/>
        <v>-20321.297683113593</v>
      </c>
      <c r="T57" s="8">
        <f t="shared" si="27"/>
        <v>-222915.91065173192</v>
      </c>
      <c r="U57" s="8">
        <f t="shared" si="28"/>
        <v>-253168.2158517162</v>
      </c>
      <c r="V57" s="16">
        <f t="shared" si="29"/>
        <v>-123145.63729705069</v>
      </c>
      <c r="W57" s="20"/>
      <c r="X57" s="20"/>
    </row>
    <row r="58" spans="1:24" x14ac:dyDescent="0.2">
      <c r="A58" s="5" t="str">
        <f t="shared" si="9"/>
        <v>2009</v>
      </c>
      <c r="B58" s="15"/>
      <c r="C58" s="15">
        <f t="shared" si="10"/>
        <v>0.12531308021055496</v>
      </c>
      <c r="D58" s="15">
        <f t="shared" si="11"/>
        <v>3.1661290268768395E-3</v>
      </c>
      <c r="E58" s="15">
        <f t="shared" si="12"/>
        <v>0.12551858997524606</v>
      </c>
      <c r="F58" s="15">
        <f t="shared" si="13"/>
        <v>6.4594280421897896E-2</v>
      </c>
      <c r="G58" s="15">
        <f t="shared" si="14"/>
        <v>0.12351507121866809</v>
      </c>
      <c r="H58" s="15">
        <f t="shared" si="15"/>
        <v>9.2620587059406803E-2</v>
      </c>
      <c r="I58" s="15">
        <f t="shared" si="16"/>
        <v>0.21206145642267621</v>
      </c>
      <c r="J58" s="15">
        <f t="shared" si="17"/>
        <v>9.0975674359102324E-2</v>
      </c>
      <c r="K58" s="15">
        <f t="shared" si="18"/>
        <v>0.12905396908525668</v>
      </c>
      <c r="L58" s="5" t="str">
        <f t="shared" si="19"/>
        <v>2009</v>
      </c>
      <c r="M58" s="8">
        <f t="shared" si="20"/>
        <v>-68429.02466220576</v>
      </c>
      <c r="N58" s="8">
        <f t="shared" si="21"/>
        <v>-59880.78871570075</v>
      </c>
      <c r="O58" s="8">
        <f t="shared" si="22"/>
        <v>-164839.83120759638</v>
      </c>
      <c r="P58" s="8">
        <f t="shared" si="23"/>
        <v>-8803.8761945314709</v>
      </c>
      <c r="Q58" s="8">
        <f t="shared" si="24"/>
        <v>-66664.975625964173</v>
      </c>
      <c r="R58" s="8">
        <f t="shared" si="25"/>
        <v>-224626.39273774644</v>
      </c>
      <c r="S58" s="8">
        <f t="shared" si="26"/>
        <v>-18479.281407382008</v>
      </c>
      <c r="T58" s="8">
        <f t="shared" si="27"/>
        <v>-220814.76492976872</v>
      </c>
      <c r="U58" s="8">
        <f t="shared" si="28"/>
        <v>-258569.17734784077</v>
      </c>
      <c r="V58" s="16">
        <f t="shared" si="29"/>
        <v>-121234.2347587485</v>
      </c>
      <c r="W58" s="20"/>
      <c r="X58" s="20"/>
    </row>
    <row r="59" spans="1:24" x14ac:dyDescent="0.2">
      <c r="A59" s="5" t="str">
        <f t="shared" si="9"/>
        <v>2010</v>
      </c>
      <c r="B59" s="15"/>
      <c r="C59" s="15">
        <f t="shared" si="10"/>
        <v>0.1236109528642465</v>
      </c>
      <c r="D59" s="15">
        <f t="shared" si="11"/>
        <v>2.7002877973118671E-3</v>
      </c>
      <c r="E59" s="15">
        <f t="shared" si="12"/>
        <v>0.12842977420111423</v>
      </c>
      <c r="F59" s="15">
        <f t="shared" si="13"/>
        <v>6.9345432825951778E-2</v>
      </c>
      <c r="G59" s="15">
        <f t="shared" si="14"/>
        <v>0.13266333372015524</v>
      </c>
      <c r="H59" s="15">
        <f t="shared" si="15"/>
        <v>9.1201118896710884E-2</v>
      </c>
      <c r="I59" s="15">
        <f t="shared" si="16"/>
        <v>0.23675989639816411</v>
      </c>
      <c r="J59" s="15">
        <f t="shared" si="17"/>
        <v>9.0411752518913188E-2</v>
      </c>
      <c r="K59" s="15">
        <f t="shared" si="18"/>
        <v>0.13143749889134851</v>
      </c>
      <c r="L59" s="5" t="str">
        <f t="shared" si="19"/>
        <v>2010</v>
      </c>
      <c r="M59" s="8">
        <f t="shared" si="20"/>
        <v>-62826.636101612348</v>
      </c>
      <c r="N59" s="8">
        <f t="shared" si="21"/>
        <v>-60250.939573834687</v>
      </c>
      <c r="O59" s="8">
        <f t="shared" si="22"/>
        <v>-158110.72999791827</v>
      </c>
      <c r="P59" s="8">
        <f t="shared" si="23"/>
        <v>-8866.76364339258</v>
      </c>
      <c r="Q59" s="8">
        <f t="shared" si="24"/>
        <v>-63979.240616976662</v>
      </c>
      <c r="R59" s="8">
        <f t="shared" si="25"/>
        <v>-217647.14590326961</v>
      </c>
      <c r="S59" s="8">
        <f t="shared" si="26"/>
        <v>-16814.071355379932</v>
      </c>
      <c r="T59" s="8">
        <f t="shared" si="27"/>
        <v>-213486.10396346278</v>
      </c>
      <c r="U59" s="8">
        <f t="shared" si="28"/>
        <v>-260463.62427647322</v>
      </c>
      <c r="V59" s="16">
        <f t="shared" si="29"/>
        <v>-118049.47282581334</v>
      </c>
      <c r="W59" s="20"/>
      <c r="X59" s="20"/>
    </row>
    <row r="60" spans="1:24" x14ac:dyDescent="0.2">
      <c r="A60" s="5" t="str">
        <f t="shared" si="9"/>
        <v>2011</v>
      </c>
      <c r="B60" s="15"/>
      <c r="C60" s="15">
        <f t="shared" si="10"/>
        <v>0.11719565041912976</v>
      </c>
      <c r="D60" s="15">
        <f t="shared" si="11"/>
        <v>2.652362949685903E-3</v>
      </c>
      <c r="E60" s="15">
        <f t="shared" si="12"/>
        <v>0.13170161745871772</v>
      </c>
      <c r="F60" s="15">
        <f t="shared" si="13"/>
        <v>7.9628079208046765E-2</v>
      </c>
      <c r="G60" s="15">
        <f t="shared" si="14"/>
        <v>0.13637119456387972</v>
      </c>
      <c r="H60" s="15">
        <f t="shared" si="15"/>
        <v>9.1282685592480428E-2</v>
      </c>
      <c r="I60" s="15">
        <f t="shared" si="16"/>
        <v>0.2440365072894623</v>
      </c>
      <c r="J60" s="15">
        <f t="shared" si="17"/>
        <v>8.8871755268819796E-2</v>
      </c>
      <c r="K60" s="15">
        <f t="shared" si="18"/>
        <v>0.13471821902338552</v>
      </c>
      <c r="L60" s="5" t="str">
        <f t="shared" si="19"/>
        <v>2011</v>
      </c>
      <c r="M60" s="8">
        <f t="shared" si="20"/>
        <v>-60683.291695496839</v>
      </c>
      <c r="N60" s="8">
        <f t="shared" si="21"/>
        <v>-60170.057012700519</v>
      </c>
      <c r="O60" s="8">
        <f t="shared" si="22"/>
        <v>-150255.0693209304</v>
      </c>
      <c r="P60" s="8">
        <f t="shared" si="23"/>
        <v>-8916.7346038913747</v>
      </c>
      <c r="Q60" s="8">
        <f t="shared" si="24"/>
        <v>-60798.817099846907</v>
      </c>
      <c r="R60" s="8">
        <f t="shared" si="25"/>
        <v>-210800.65873663392</v>
      </c>
      <c r="S60" s="8">
        <f t="shared" si="26"/>
        <v>-16071.904384017304</v>
      </c>
      <c r="T60" s="8">
        <f t="shared" si="27"/>
        <v>-207807.85158448381</v>
      </c>
      <c r="U60" s="8">
        <f t="shared" si="28"/>
        <v>-258846.9850418065</v>
      </c>
      <c r="V60" s="16">
        <f t="shared" si="29"/>
        <v>-114927.92994220083</v>
      </c>
      <c r="W60" s="20"/>
      <c r="X60" s="20"/>
    </row>
    <row r="61" spans="1:24" x14ac:dyDescent="0.2">
      <c r="A61" s="5" t="str">
        <f t="shared" si="9"/>
        <v>2012</v>
      </c>
      <c r="B61" s="15"/>
      <c r="C61" s="15">
        <f t="shared" si="10"/>
        <v>0.10967888015465425</v>
      </c>
      <c r="D61" s="15">
        <f t="shared" si="11"/>
        <v>2.6676231447203048E-3</v>
      </c>
      <c r="E61" s="15">
        <f t="shared" si="12"/>
        <v>0.13191125874324627</v>
      </c>
      <c r="F61" s="15">
        <f t="shared" si="13"/>
        <v>7.8284088446824607E-2</v>
      </c>
      <c r="G61" s="15">
        <f t="shared" si="14"/>
        <v>0.13682026411081025</v>
      </c>
      <c r="H61" s="15">
        <f t="shared" si="15"/>
        <v>9.1939805125879723E-2</v>
      </c>
      <c r="I61" s="15">
        <f t="shared" si="16"/>
        <v>0.23922090967899198</v>
      </c>
      <c r="J61" s="15">
        <f t="shared" si="17"/>
        <v>8.8717844281792885E-2</v>
      </c>
      <c r="K61" s="15">
        <f t="shared" si="18"/>
        <v>0.14017684926828769</v>
      </c>
      <c r="L61" s="5" t="str">
        <f t="shared" si="19"/>
        <v>2012</v>
      </c>
      <c r="M61" s="8">
        <f t="shared" si="20"/>
        <v>-60840.465085438504</v>
      </c>
      <c r="N61" s="8">
        <f t="shared" si="21"/>
        <v>-61250.018773942429</v>
      </c>
      <c r="O61" s="8">
        <f t="shared" si="22"/>
        <v>-145825.9492074397</v>
      </c>
      <c r="P61" s="8">
        <f t="shared" si="23"/>
        <v>-9164.9315908793214</v>
      </c>
      <c r="Q61" s="8">
        <f t="shared" si="24"/>
        <v>-59221.26970566911</v>
      </c>
      <c r="R61" s="8">
        <f t="shared" si="25"/>
        <v>-208840.34836064372</v>
      </c>
      <c r="S61" s="8">
        <f t="shared" si="26"/>
        <v>-16183.814172679295</v>
      </c>
      <c r="T61" s="8">
        <f t="shared" si="27"/>
        <v>-206458.59694342985</v>
      </c>
      <c r="U61" s="8">
        <f t="shared" si="28"/>
        <v>-259299.25683906092</v>
      </c>
      <c r="V61" s="16">
        <f t="shared" si="29"/>
        <v>-114120.51674213144</v>
      </c>
      <c r="W61" s="20"/>
      <c r="X61" s="20"/>
    </row>
    <row r="62" spans="1:24" x14ac:dyDescent="0.2">
      <c r="A62" s="5" t="str">
        <f t="shared" si="9"/>
        <v>2013</v>
      </c>
      <c r="C62" s="15">
        <f t="shared" si="10"/>
        <v>0.10603705176203868</v>
      </c>
      <c r="D62" s="15">
        <f t="shared" si="11"/>
        <v>2.4239882223267054E-3</v>
      </c>
      <c r="E62" s="15">
        <f t="shared" si="12"/>
        <v>0.13038050304940293</v>
      </c>
      <c r="F62" s="15">
        <f t="shared" si="13"/>
        <v>7.5030541793701624E-2</v>
      </c>
      <c r="G62" s="15">
        <f t="shared" si="14"/>
        <v>0.13890321547347154</v>
      </c>
      <c r="H62" s="15">
        <f t="shared" si="15"/>
        <v>9.2248829207090724E-2</v>
      </c>
      <c r="I62" s="15">
        <f t="shared" si="16"/>
        <v>0.23030288085766329</v>
      </c>
      <c r="J62" s="15">
        <f t="shared" si="17"/>
        <v>8.8005953824872793E-2</v>
      </c>
      <c r="K62" s="15">
        <f t="shared" si="18"/>
        <v>0.14413167667339849</v>
      </c>
      <c r="L62" s="5" t="str">
        <f t="shared" si="19"/>
        <v>2013</v>
      </c>
      <c r="M62" s="8">
        <f t="shared" si="20"/>
        <v>-61857.052042232121</v>
      </c>
      <c r="N62" s="8">
        <f t="shared" si="21"/>
        <v>-57809.866789466425</v>
      </c>
      <c r="O62" s="8">
        <f t="shared" si="22"/>
        <v>-145187.40862822084</v>
      </c>
      <c r="P62" s="8">
        <f t="shared" si="23"/>
        <v>-9666.4689696916394</v>
      </c>
      <c r="Q62" s="8">
        <f t="shared" si="24"/>
        <v>-59334.201559855406</v>
      </c>
      <c r="R62" s="8">
        <f t="shared" si="25"/>
        <v>-210848.07602282325</v>
      </c>
      <c r="S62" s="8">
        <f t="shared" si="26"/>
        <v>-16685.601223222766</v>
      </c>
      <c r="T62" s="8">
        <f t="shared" si="27"/>
        <v>-208727.90816915256</v>
      </c>
      <c r="U62" s="8">
        <f t="shared" si="28"/>
        <v>-262583.07798801205</v>
      </c>
      <c r="V62" s="16">
        <f t="shared" si="29"/>
        <v>-114744.40682140857</v>
      </c>
      <c r="W62" s="20"/>
      <c r="X62" s="20"/>
    </row>
    <row r="63" spans="1:24" ht="13.5" thickBot="1" x14ac:dyDescent="0.25"/>
    <row r="64" spans="1:24" ht="51.75" thickBot="1" x14ac:dyDescent="0.25">
      <c r="A64" s="2" t="s">
        <v>31</v>
      </c>
      <c r="C64" s="3" t="s">
        <v>22</v>
      </c>
      <c r="D64" s="3" t="s">
        <v>23</v>
      </c>
      <c r="E64" s="3" t="s">
        <v>3</v>
      </c>
      <c r="F64" s="3" t="s">
        <v>24</v>
      </c>
      <c r="G64" s="3" t="s">
        <v>25</v>
      </c>
      <c r="H64" s="3" t="s">
        <v>26</v>
      </c>
      <c r="I64" s="3" t="s">
        <v>27</v>
      </c>
      <c r="J64" s="3" t="s">
        <v>28</v>
      </c>
      <c r="K64" s="14" t="s">
        <v>29</v>
      </c>
      <c r="L64" s="18" t="s">
        <v>32</v>
      </c>
    </row>
    <row r="65" spans="1:12" x14ac:dyDescent="0.2">
      <c r="A65" s="1" t="str">
        <f t="shared" ref="A65:A82" si="30">A45</f>
        <v>1996</v>
      </c>
      <c r="C65" s="15">
        <f>C25/$W25*100</f>
        <v>4.7919849271974524</v>
      </c>
      <c r="D65" s="15">
        <f>E25/$W25*100</f>
        <v>0.79884309138049292</v>
      </c>
      <c r="E65" s="15">
        <f>G25/$W25*100</f>
        <v>13.748834610464925</v>
      </c>
      <c r="F65" s="15">
        <f>I25/$W25*100</f>
        <v>4.3470407997381884</v>
      </c>
      <c r="G65" s="15">
        <f>K25/$W25*100</f>
        <v>4.0797106012370188</v>
      </c>
      <c r="H65" s="15">
        <f>M25/$W25*100</f>
        <v>12.499500784641402</v>
      </c>
      <c r="I65" s="15">
        <f>O25/$W25*100</f>
        <v>8.9382068232531733</v>
      </c>
      <c r="J65" s="15">
        <f>Q25/$W25*100</f>
        <v>15.405019550042498</v>
      </c>
      <c r="K65" s="15">
        <f>S25/$W25*100</f>
        <v>35.390858812044861</v>
      </c>
      <c r="L65" s="19">
        <f>AVERAGE(C65:K65)</f>
        <v>11.111111111111114</v>
      </c>
    </row>
    <row r="66" spans="1:12" x14ac:dyDescent="0.2">
      <c r="A66" s="1" t="str">
        <f t="shared" si="30"/>
        <v>1997</v>
      </c>
      <c r="C66" s="15">
        <f t="shared" ref="C66:C82" si="31">C26/$W26*100</f>
        <v>4.7363938178374552</v>
      </c>
      <c r="D66" s="15">
        <f t="shared" ref="D66:D82" si="32">E26/$W26*100</f>
        <v>0.89934404480279373</v>
      </c>
      <c r="E66" s="15">
        <f t="shared" ref="E66:E81" si="33">G26/$W26*100</f>
        <v>13.830212295487678</v>
      </c>
      <c r="F66" s="15">
        <f t="shared" ref="F66:F82" si="34">I26/$W26*100</f>
        <v>4.4740526831291128</v>
      </c>
      <c r="G66" s="15">
        <f t="shared" ref="G66:G82" si="35">K26/$W26*100</f>
        <v>4.233879818580597</v>
      </c>
      <c r="H66" s="15">
        <f t="shared" ref="H66:H82" si="36">M26/$W26*100</f>
        <v>12.369100576579292</v>
      </c>
      <c r="I66" s="15">
        <f t="shared" ref="I66:I82" si="37">O26/$W26*100</f>
        <v>9.3078849432650941</v>
      </c>
      <c r="J66" s="15">
        <f t="shared" ref="J66:J82" si="38">Q26/$W26*100</f>
        <v>15.788602399559778</v>
      </c>
      <c r="K66" s="15">
        <f t="shared" ref="K66:K82" si="39">S26/$W26*100</f>
        <v>34.360529420758198</v>
      </c>
      <c r="L66" s="19">
        <f t="shared" ref="L66:L82" si="40">AVERAGE(C66:K66)</f>
        <v>11.111111111111111</v>
      </c>
    </row>
    <row r="67" spans="1:12" x14ac:dyDescent="0.2">
      <c r="A67" s="1" t="str">
        <f t="shared" si="30"/>
        <v>1998</v>
      </c>
      <c r="C67" s="15">
        <f t="shared" si="31"/>
        <v>4.7726212676225614</v>
      </c>
      <c r="D67" s="15">
        <f t="shared" si="32"/>
        <v>0.81169408665916354</v>
      </c>
      <c r="E67" s="15">
        <f t="shared" si="33"/>
        <v>13.464589226804261</v>
      </c>
      <c r="F67" s="15">
        <f t="shared" si="34"/>
        <v>4.1340224946169579</v>
      </c>
      <c r="G67" s="15">
        <f t="shared" si="35"/>
        <v>3.7060955497635675</v>
      </c>
      <c r="H67" s="15">
        <f t="shared" si="36"/>
        <v>12.366779265776165</v>
      </c>
      <c r="I67" s="15">
        <f t="shared" si="37"/>
        <v>9.6644743857200872</v>
      </c>
      <c r="J67" s="15">
        <f t="shared" si="38"/>
        <v>16.133134014227092</v>
      </c>
      <c r="K67" s="15">
        <f t="shared" si="39"/>
        <v>34.946589708810137</v>
      </c>
      <c r="L67" s="19">
        <f t="shared" si="40"/>
        <v>11.111111111111111</v>
      </c>
    </row>
    <row r="68" spans="1:12" x14ac:dyDescent="0.2">
      <c r="A68" s="1" t="str">
        <f t="shared" si="30"/>
        <v>1999</v>
      </c>
      <c r="C68" s="15">
        <f t="shared" si="31"/>
        <v>4.576983002301267</v>
      </c>
      <c r="D68" s="15">
        <f t="shared" si="32"/>
        <v>0.6643033354136858</v>
      </c>
      <c r="E68" s="15">
        <f t="shared" si="33"/>
        <v>13.39908218210199</v>
      </c>
      <c r="F68" s="15">
        <f t="shared" si="34"/>
        <v>4.0823916490287777</v>
      </c>
      <c r="G68" s="15">
        <f t="shared" si="35"/>
        <v>3.4373164425154492</v>
      </c>
      <c r="H68" s="15">
        <f t="shared" si="36"/>
        <v>13.143683423216249</v>
      </c>
      <c r="I68" s="15">
        <f t="shared" si="37"/>
        <v>9.8937560071091717</v>
      </c>
      <c r="J68" s="15">
        <f t="shared" si="38"/>
        <v>16.645919281036399</v>
      </c>
      <c r="K68" s="15">
        <f t="shared" si="39"/>
        <v>34.156564677277004</v>
      </c>
      <c r="L68" s="19">
        <f t="shared" si="40"/>
        <v>11.111111111111111</v>
      </c>
    </row>
    <row r="69" spans="1:12" x14ac:dyDescent="0.2">
      <c r="A69" s="1" t="str">
        <f t="shared" si="30"/>
        <v>2000</v>
      </c>
      <c r="C69" s="15">
        <f t="shared" si="31"/>
        <v>4.8369290938618175</v>
      </c>
      <c r="D69" s="15">
        <f t="shared" si="32"/>
        <v>0.57238327410526924</v>
      </c>
      <c r="E69" s="15">
        <f t="shared" si="33"/>
        <v>13.245187207722362</v>
      </c>
      <c r="F69" s="15">
        <f t="shared" si="34"/>
        <v>4.0854224113050783</v>
      </c>
      <c r="G69" s="15">
        <f t="shared" si="35"/>
        <v>3.3067344063061404</v>
      </c>
      <c r="H69" s="15">
        <f t="shared" si="36"/>
        <v>13.111338446036116</v>
      </c>
      <c r="I69" s="15">
        <f t="shared" si="37"/>
        <v>9.7044913146673508</v>
      </c>
      <c r="J69" s="15">
        <f t="shared" si="38"/>
        <v>15.934445082473164</v>
      </c>
      <c r="K69" s="15">
        <f t="shared" si="39"/>
        <v>35.203068763522701</v>
      </c>
      <c r="L69" s="19">
        <f t="shared" si="40"/>
        <v>11.111111111111111</v>
      </c>
    </row>
    <row r="70" spans="1:12" x14ac:dyDescent="0.2">
      <c r="A70" s="1" t="str">
        <f t="shared" si="30"/>
        <v>2001</v>
      </c>
      <c r="C70" s="15">
        <f t="shared" si="31"/>
        <v>4.7303126224729386</v>
      </c>
      <c r="D70" s="15">
        <f t="shared" si="32"/>
        <v>0.73476662051684805</v>
      </c>
      <c r="E70" s="15">
        <f t="shared" si="33"/>
        <v>12.951388380929139</v>
      </c>
      <c r="F70" s="15">
        <f t="shared" si="34"/>
        <v>3.8972034765397812</v>
      </c>
      <c r="G70" s="15">
        <f t="shared" si="35"/>
        <v>3.9329416265408867</v>
      </c>
      <c r="H70" s="15">
        <f t="shared" si="36"/>
        <v>13.468064605902677</v>
      </c>
      <c r="I70" s="15">
        <f t="shared" si="37"/>
        <v>9.8315330434540122</v>
      </c>
      <c r="J70" s="15">
        <f t="shared" si="38"/>
        <v>15.897668212732793</v>
      </c>
      <c r="K70" s="15">
        <f t="shared" si="39"/>
        <v>34.556121410910926</v>
      </c>
      <c r="L70" s="19">
        <f t="shared" si="40"/>
        <v>11.111111111111111</v>
      </c>
    </row>
    <row r="71" spans="1:12" x14ac:dyDescent="0.2">
      <c r="A71" s="1" t="str">
        <f t="shared" si="30"/>
        <v>2002</v>
      </c>
      <c r="C71" s="15">
        <f t="shared" si="31"/>
        <v>4.7114711062735442</v>
      </c>
      <c r="D71" s="15">
        <f t="shared" si="32"/>
        <v>0.62263937114169443</v>
      </c>
      <c r="E71" s="15">
        <f t="shared" si="33"/>
        <v>12.950529346417227</v>
      </c>
      <c r="F71" s="15">
        <f t="shared" si="34"/>
        <v>3.9444948274441707</v>
      </c>
      <c r="G71" s="15">
        <f t="shared" si="35"/>
        <v>3.114749802672435</v>
      </c>
      <c r="H71" s="15">
        <f t="shared" si="36"/>
        <v>13.472020044970106</v>
      </c>
      <c r="I71" s="15">
        <f t="shared" si="37"/>
        <v>10.563682513472543</v>
      </c>
      <c r="J71" s="15">
        <f t="shared" si="38"/>
        <v>16.542921748367302</v>
      </c>
      <c r="K71" s="15">
        <f t="shared" si="39"/>
        <v>34.077491239240992</v>
      </c>
      <c r="L71" s="19">
        <f t="shared" si="40"/>
        <v>11.111111111111111</v>
      </c>
    </row>
    <row r="72" spans="1:12" x14ac:dyDescent="0.2">
      <c r="A72" s="1" t="str">
        <f t="shared" si="30"/>
        <v>2003</v>
      </c>
      <c r="C72" s="15">
        <f t="shared" si="31"/>
        <v>4.8057053281056774</v>
      </c>
      <c r="D72" s="15">
        <f t="shared" si="32"/>
        <v>0.56073349491899549</v>
      </c>
      <c r="E72" s="15">
        <f t="shared" si="33"/>
        <v>12.506599254794562</v>
      </c>
      <c r="F72" s="15">
        <f t="shared" si="34"/>
        <v>3.8579000549379896</v>
      </c>
      <c r="G72" s="15">
        <f t="shared" si="35"/>
        <v>3.2052349522996098</v>
      </c>
      <c r="H72" s="15">
        <f t="shared" si="36"/>
        <v>13.553775574086885</v>
      </c>
      <c r="I72" s="15">
        <f t="shared" si="37"/>
        <v>10.964304575069768</v>
      </c>
      <c r="J72" s="15">
        <f t="shared" si="38"/>
        <v>16.537297624587701</v>
      </c>
      <c r="K72" s="15">
        <f t="shared" si="39"/>
        <v>34.008449141198795</v>
      </c>
      <c r="L72" s="19">
        <f t="shared" si="40"/>
        <v>11.111111111111109</v>
      </c>
    </row>
    <row r="73" spans="1:12" x14ac:dyDescent="0.2">
      <c r="A73" s="1" t="str">
        <f t="shared" si="30"/>
        <v>2004</v>
      </c>
      <c r="C73" s="15">
        <f t="shared" si="31"/>
        <v>4.6608871999818673</v>
      </c>
      <c r="D73" s="15">
        <f t="shared" si="32"/>
        <v>0.54557804615497363</v>
      </c>
      <c r="E73" s="15">
        <f t="shared" si="33"/>
        <v>12.548704540853578</v>
      </c>
      <c r="F73" s="15">
        <f t="shared" si="34"/>
        <v>3.9596856532775471</v>
      </c>
      <c r="G73" s="15">
        <f t="shared" si="35"/>
        <v>3.3640902237999293</v>
      </c>
      <c r="H73" s="15">
        <f t="shared" si="36"/>
        <v>13.697966918134712</v>
      </c>
      <c r="I73" s="15">
        <f t="shared" si="37"/>
        <v>10.949340317312931</v>
      </c>
      <c r="J73" s="15">
        <f t="shared" si="38"/>
        <v>17.156458523450784</v>
      </c>
      <c r="K73" s="15">
        <f t="shared" si="39"/>
        <v>33.117288577033676</v>
      </c>
      <c r="L73" s="19">
        <f t="shared" si="40"/>
        <v>11.111111111111111</v>
      </c>
    </row>
    <row r="74" spans="1:12" x14ac:dyDescent="0.2">
      <c r="A74" s="1" t="str">
        <f t="shared" si="30"/>
        <v>2005</v>
      </c>
      <c r="C74" s="15">
        <f t="shared" si="31"/>
        <v>4.2392229238123829</v>
      </c>
      <c r="D74" s="15">
        <f t="shared" si="32"/>
        <v>0.48583420681097478</v>
      </c>
      <c r="E74" s="15">
        <f t="shared" si="33"/>
        <v>12.462235968698678</v>
      </c>
      <c r="F74" s="15">
        <f t="shared" si="34"/>
        <v>3.9537165909065877</v>
      </c>
      <c r="G74" s="15">
        <f t="shared" si="35"/>
        <v>3.5733893225083322</v>
      </c>
      <c r="H74" s="15">
        <f t="shared" si="36"/>
        <v>13.68265234611577</v>
      </c>
      <c r="I74" s="15">
        <f t="shared" si="37"/>
        <v>10.892259158840858</v>
      </c>
      <c r="J74" s="15">
        <f t="shared" si="38"/>
        <v>17.513617763453844</v>
      </c>
      <c r="K74" s="15">
        <f t="shared" si="39"/>
        <v>33.19707171885257</v>
      </c>
      <c r="L74" s="19">
        <f t="shared" si="40"/>
        <v>11.111111111111111</v>
      </c>
    </row>
    <row r="75" spans="1:12" x14ac:dyDescent="0.2">
      <c r="A75" s="1" t="str">
        <f t="shared" si="30"/>
        <v>2006</v>
      </c>
      <c r="C75" s="15">
        <f t="shared" si="31"/>
        <v>4.1627899096894039</v>
      </c>
      <c r="D75" s="15">
        <f t="shared" si="32"/>
        <v>0.46706606198990219</v>
      </c>
      <c r="E75" s="15">
        <f t="shared" si="33"/>
        <v>12.483140416340941</v>
      </c>
      <c r="F75" s="15">
        <f t="shared" si="34"/>
        <v>3.9000600064527777</v>
      </c>
      <c r="G75" s="15">
        <f t="shared" si="35"/>
        <v>3.6265241239662149</v>
      </c>
      <c r="H75" s="15">
        <f t="shared" si="36"/>
        <v>13.789943288621636</v>
      </c>
      <c r="I75" s="15">
        <f t="shared" si="37"/>
        <v>10.864000759733242</v>
      </c>
      <c r="J75" s="15">
        <f t="shared" si="38"/>
        <v>17.629694380371504</v>
      </c>
      <c r="K75" s="15">
        <f t="shared" si="39"/>
        <v>33.076781052834384</v>
      </c>
      <c r="L75" s="19">
        <f t="shared" si="40"/>
        <v>11.111111111111111</v>
      </c>
    </row>
    <row r="76" spans="1:12" x14ac:dyDescent="0.2">
      <c r="A76" s="1" t="str">
        <f t="shared" si="30"/>
        <v>2007</v>
      </c>
      <c r="C76" s="15">
        <f t="shared" si="31"/>
        <v>4.1632945341086449</v>
      </c>
      <c r="D76" s="15">
        <f t="shared" si="32"/>
        <v>0.45214898400477466</v>
      </c>
      <c r="E76" s="15">
        <f t="shared" si="33"/>
        <v>12.206064189338923</v>
      </c>
      <c r="F76" s="15">
        <f t="shared" si="34"/>
        <v>3.8037581582087303</v>
      </c>
      <c r="G76" s="15">
        <f t="shared" si="35"/>
        <v>3.8700835784389542</v>
      </c>
      <c r="H76" s="15">
        <f t="shared" si="36"/>
        <v>13.569937605082401</v>
      </c>
      <c r="I76" s="15">
        <f t="shared" si="37"/>
        <v>10.936505497329113</v>
      </c>
      <c r="J76" s="15">
        <f t="shared" si="38"/>
        <v>17.656077099407959</v>
      </c>
      <c r="K76" s="15">
        <f t="shared" si="39"/>
        <v>33.34213035408051</v>
      </c>
      <c r="L76" s="19">
        <f t="shared" si="40"/>
        <v>11.111111111111112</v>
      </c>
    </row>
    <row r="77" spans="1:12" x14ac:dyDescent="0.2">
      <c r="A77" s="1" t="str">
        <f t="shared" si="30"/>
        <v>2008</v>
      </c>
      <c r="C77" s="15">
        <f t="shared" si="31"/>
        <v>4.7701268708369229</v>
      </c>
      <c r="D77" s="15">
        <f t="shared" si="32"/>
        <v>0.3824379988070552</v>
      </c>
      <c r="E77" s="15">
        <f t="shared" si="33"/>
        <v>11.871975581357825</v>
      </c>
      <c r="F77" s="15">
        <f t="shared" si="34"/>
        <v>3.4519498144900824</v>
      </c>
      <c r="G77" s="15">
        <f t="shared" si="35"/>
        <v>4.0439769322811552</v>
      </c>
      <c r="H77" s="15">
        <f t="shared" si="36"/>
        <v>13.009143444424726</v>
      </c>
      <c r="I77" s="15">
        <f t="shared" si="37"/>
        <v>10.800907601320649</v>
      </c>
      <c r="J77" s="15">
        <f t="shared" si="38"/>
        <v>17.888906678922162</v>
      </c>
      <c r="K77" s="15">
        <f t="shared" si="39"/>
        <v>33.780575077559426</v>
      </c>
      <c r="L77" s="19">
        <f t="shared" si="40"/>
        <v>11.111111111111111</v>
      </c>
    </row>
    <row r="78" spans="1:12" x14ac:dyDescent="0.2">
      <c r="A78" s="1" t="str">
        <f t="shared" si="30"/>
        <v>2009</v>
      </c>
      <c r="C78" s="15">
        <f t="shared" si="31"/>
        <v>4.7628349333544939</v>
      </c>
      <c r="D78" s="15">
        <f t="shared" si="32"/>
        <v>0.3739480774471956</v>
      </c>
      <c r="E78" s="15">
        <f t="shared" si="33"/>
        <v>10.673407049080392</v>
      </c>
      <c r="F78" s="15">
        <f t="shared" si="34"/>
        <v>3.3261304473192714</v>
      </c>
      <c r="G78" s="15">
        <f t="shared" si="35"/>
        <v>4.4269367956548029</v>
      </c>
      <c r="H78" s="15">
        <f t="shared" si="36"/>
        <v>13.026480116779188</v>
      </c>
      <c r="I78" s="15">
        <f t="shared" si="37"/>
        <v>10.838621317606531</v>
      </c>
      <c r="J78" s="15">
        <f t="shared" si="38"/>
        <v>18.237965510186648</v>
      </c>
      <c r="K78" s="15">
        <f t="shared" si="39"/>
        <v>34.333675752571473</v>
      </c>
      <c r="L78" s="19">
        <f t="shared" si="40"/>
        <v>11.111111111111111</v>
      </c>
    </row>
    <row r="79" spans="1:12" x14ac:dyDescent="0.2">
      <c r="A79" s="1" t="str">
        <f t="shared" si="30"/>
        <v>2010</v>
      </c>
      <c r="C79" s="15">
        <f t="shared" si="31"/>
        <v>4.5795979096110031</v>
      </c>
      <c r="D79" s="15">
        <f t="shared" si="32"/>
        <v>0.3786637345155075</v>
      </c>
      <c r="E79" s="15">
        <f t="shared" si="33"/>
        <v>11.077458951033476</v>
      </c>
      <c r="F79" s="15">
        <f t="shared" si="34"/>
        <v>3.2769806619698714</v>
      </c>
      <c r="G79" s="15">
        <f t="shared" si="35"/>
        <v>4.3903140412086028</v>
      </c>
      <c r="H79" s="15">
        <f t="shared" si="36"/>
        <v>13.332204336943166</v>
      </c>
      <c r="I79" s="15">
        <f t="shared" si="37"/>
        <v>10.797612343053448</v>
      </c>
      <c r="J79" s="15">
        <f t="shared" si="38"/>
        <v>18.02136252457781</v>
      </c>
      <c r="K79" s="15">
        <f t="shared" si="39"/>
        <v>34.145805497087117</v>
      </c>
      <c r="L79" s="19">
        <f t="shared" si="40"/>
        <v>11.111111111111111</v>
      </c>
    </row>
    <row r="80" spans="1:12" x14ac:dyDescent="0.2">
      <c r="A80" s="1" t="str">
        <f t="shared" si="30"/>
        <v>2011</v>
      </c>
      <c r="C80" s="15">
        <f t="shared" si="31"/>
        <v>4.8383912698069853</v>
      </c>
      <c r="D80" s="15">
        <f t="shared" si="32"/>
        <v>0.35236836610051908</v>
      </c>
      <c r="E80" s="15">
        <f t="shared" si="33"/>
        <v>10.881434811210918</v>
      </c>
      <c r="F80" s="15">
        <f t="shared" si="34"/>
        <v>3.1955131891686044</v>
      </c>
      <c r="G80" s="15">
        <f t="shared" si="35"/>
        <v>4.2263117548577327</v>
      </c>
      <c r="H80" s="15">
        <f t="shared" si="36"/>
        <v>13.40016080737742</v>
      </c>
      <c r="I80" s="15">
        <f t="shared" si="37"/>
        <v>10.628081835877014</v>
      </c>
      <c r="J80" s="15">
        <f t="shared" si="38"/>
        <v>18.069210905092969</v>
      </c>
      <c r="K80" s="15">
        <f t="shared" si="39"/>
        <v>34.408527060507843</v>
      </c>
      <c r="L80" s="19">
        <f t="shared" si="40"/>
        <v>11.111111111111111</v>
      </c>
    </row>
    <row r="81" spans="1:19" x14ac:dyDescent="0.2">
      <c r="A81" s="1" t="str">
        <f t="shared" si="30"/>
        <v>2012</v>
      </c>
      <c r="C81" s="15">
        <f>C41/$W41*100</f>
        <v>4.8239019151466991</v>
      </c>
      <c r="D81" s="15">
        <f t="shared" si="32"/>
        <v>0.35012252669594107</v>
      </c>
      <c r="E81" s="15">
        <f t="shared" si="33"/>
        <v>10.687202708014643</v>
      </c>
      <c r="F81" s="15">
        <f t="shared" si="34"/>
        <v>3.132181945243405</v>
      </c>
      <c r="G81" s="15">
        <f t="shared" si="35"/>
        <v>4.169745970533504</v>
      </c>
      <c r="H81" s="15">
        <f t="shared" si="36"/>
        <v>13.360532572663114</v>
      </c>
      <c r="I81" s="15">
        <f t="shared" si="37"/>
        <v>10.512381758142217</v>
      </c>
      <c r="J81" s="15">
        <f t="shared" si="38"/>
        <v>17.881352418350481</v>
      </c>
      <c r="K81" s="15">
        <f t="shared" si="39"/>
        <v>35.082578185209989</v>
      </c>
      <c r="L81" s="19">
        <f t="shared" si="40"/>
        <v>11.111111111111111</v>
      </c>
    </row>
    <row r="82" spans="1:19" ht="13.5" thickBot="1" x14ac:dyDescent="0.25">
      <c r="A82" s="1" t="str">
        <f t="shared" si="30"/>
        <v>2013</v>
      </c>
      <c r="C82" s="15">
        <f t="shared" si="31"/>
        <v>4.8353739719302391</v>
      </c>
      <c r="D82" s="15">
        <f t="shared" si="32"/>
        <v>0.410116190703186</v>
      </c>
      <c r="E82" s="15">
        <f t="shared" ref="E82" si="41">G42/$W42*100</f>
        <v>10.455583510820658</v>
      </c>
      <c r="F82" s="15">
        <f t="shared" si="34"/>
        <v>3.0910245689465494</v>
      </c>
      <c r="G82" s="15">
        <f t="shared" si="35"/>
        <v>4.1561011003281783</v>
      </c>
      <c r="H82" s="15">
        <f t="shared" si="36"/>
        <v>13.068367972525277</v>
      </c>
      <c r="I82" s="15">
        <f t="shared" si="37"/>
        <v>10.37671084907312</v>
      </c>
      <c r="J82" s="15">
        <f t="shared" si="38"/>
        <v>17.838174203861485</v>
      </c>
      <c r="K82" s="15">
        <f t="shared" si="39"/>
        <v>35.768547631811309</v>
      </c>
      <c r="L82" s="286">
        <f t="shared" si="40"/>
        <v>11.111111111111111</v>
      </c>
    </row>
    <row r="83" spans="1:19" x14ac:dyDescent="0.2">
      <c r="C83" s="15"/>
    </row>
    <row r="84" spans="1:19" x14ac:dyDescent="0.2">
      <c r="A84" s="20" t="s">
        <v>32</v>
      </c>
      <c r="B84" s="20"/>
      <c r="C84" s="15">
        <f>AVERAGE(C65:C82)</f>
        <v>4.6554901446639638</v>
      </c>
      <c r="D84" s="15">
        <f t="shared" ref="D84:K84" si="42">AVERAGE(D65:D82)</f>
        <v>0.54794397289827623</v>
      </c>
      <c r="E84" s="15">
        <f t="shared" si="42"/>
        <v>12.302423901748451</v>
      </c>
      <c r="F84" s="15">
        <f t="shared" si="42"/>
        <v>3.7729738573735268</v>
      </c>
      <c r="G84" s="15">
        <f t="shared" si="42"/>
        <v>3.8257853913051725</v>
      </c>
      <c r="H84" s="15">
        <f t="shared" si="42"/>
        <v>13.217869562770906</v>
      </c>
      <c r="I84" s="15">
        <f t="shared" si="42"/>
        <v>10.359153058016688</v>
      </c>
      <c r="J84" s="15">
        <f t="shared" si="42"/>
        <v>17.043212662261244</v>
      </c>
      <c r="K84" s="15">
        <f t="shared" si="42"/>
        <v>34.275147448961775</v>
      </c>
    </row>
    <row r="85" spans="1:19" x14ac:dyDescent="0.2">
      <c r="A85" s="20" t="s">
        <v>33</v>
      </c>
      <c r="B85" s="20"/>
      <c r="C85" s="15">
        <f>C82-C65</f>
        <v>4.3389044732786708E-2</v>
      </c>
      <c r="D85" s="15">
        <f t="shared" ref="D85:K85" si="43">D82-D65</f>
        <v>-0.38872690067730692</v>
      </c>
      <c r="E85" s="15">
        <f t="shared" si="43"/>
        <v>-3.2932510996442677</v>
      </c>
      <c r="F85" s="15">
        <f t="shared" si="43"/>
        <v>-1.2560162307916389</v>
      </c>
      <c r="G85" s="15">
        <f t="shared" si="43"/>
        <v>7.6390499091159469E-2</v>
      </c>
      <c r="H85" s="15">
        <f t="shared" si="43"/>
        <v>0.56886718788387469</v>
      </c>
      <c r="I85" s="15">
        <f t="shared" si="43"/>
        <v>1.4385040258199471</v>
      </c>
      <c r="J85" s="15">
        <f t="shared" si="43"/>
        <v>2.4331546538189865</v>
      </c>
      <c r="K85" s="15">
        <f t="shared" si="43"/>
        <v>0.37768881976644764</v>
      </c>
    </row>
    <row r="86" spans="1:19" x14ac:dyDescent="0.2">
      <c r="A86" s="20" t="s">
        <v>34</v>
      </c>
      <c r="B86" s="20"/>
      <c r="C86" s="15">
        <f>STDEV(C65:C82)</f>
        <v>0.2290891793348267</v>
      </c>
      <c r="D86" s="15">
        <f t="shared" ref="D86:K86" si="44">STDEV(D65:D82)</f>
        <v>0.17372431384619275</v>
      </c>
      <c r="E86" s="15">
        <f t="shared" si="44"/>
        <v>1.1182402708041062</v>
      </c>
      <c r="F86" s="15">
        <f t="shared" si="44"/>
        <v>0.42282949586941998</v>
      </c>
      <c r="G86" s="15">
        <f t="shared" si="44"/>
        <v>0.42021417176101733</v>
      </c>
      <c r="H86" s="15">
        <f t="shared" si="44"/>
        <v>0.43956072966755699</v>
      </c>
      <c r="I86" s="15">
        <f t="shared" si="44"/>
        <v>0.63582067610485427</v>
      </c>
      <c r="J86" s="15">
        <f t="shared" si="44"/>
        <v>0.93090345151808573</v>
      </c>
      <c r="K86" s="15">
        <f t="shared" si="44"/>
        <v>0.79488813592521845</v>
      </c>
    </row>
    <row r="89" spans="1:19" ht="13.5" thickBot="1" x14ac:dyDescent="0.25"/>
    <row r="90" spans="1:19" x14ac:dyDescent="0.2">
      <c r="C90" s="98" t="s">
        <v>18</v>
      </c>
      <c r="D90" s="99" t="s">
        <v>35</v>
      </c>
      <c r="E90" s="99" t="s">
        <v>36</v>
      </c>
      <c r="F90" s="99" t="s">
        <v>37</v>
      </c>
      <c r="G90" s="99" t="s">
        <v>38</v>
      </c>
      <c r="H90" s="99" t="str">
        <f>A79</f>
        <v>2010</v>
      </c>
      <c r="I90" s="99">
        <v>2011</v>
      </c>
      <c r="J90" s="99">
        <v>2012</v>
      </c>
      <c r="K90" s="99" t="s">
        <v>32</v>
      </c>
      <c r="L90" s="99" t="s">
        <v>33</v>
      </c>
      <c r="M90" s="100" t="s">
        <v>34</v>
      </c>
    </row>
    <row r="91" spans="1:19" ht="12.75" customHeight="1" x14ac:dyDescent="0.2">
      <c r="A91" s="312" t="s">
        <v>22</v>
      </c>
      <c r="B91" s="313"/>
      <c r="C91" s="101">
        <f t="array" ref="C91:C99">TRANSPOSE(C65:K65)</f>
        <v>4.7919849271974524</v>
      </c>
      <c r="D91" s="102">
        <f t="array" ref="D91:D99">TRANSPOSE(C68:K68)</f>
        <v>4.576983002301267</v>
      </c>
      <c r="E91" s="102">
        <f t="array" ref="E91:E99">TRANSPOSE(C72:K72)</f>
        <v>4.8057053281056774</v>
      </c>
      <c r="F91" s="102">
        <f t="array" ref="F91:F99">TRANSPOSE(C75:K75)</f>
        <v>4.1627899096894039</v>
      </c>
      <c r="G91" s="102">
        <f t="array" ref="G91:G99">TRANSPOSE(C77:K77)</f>
        <v>4.7701268708369229</v>
      </c>
      <c r="H91" s="102">
        <f t="array" ref="H91:H99">TRANSPOSE(C79:K79)</f>
        <v>4.5795979096110031</v>
      </c>
      <c r="I91" s="102">
        <f t="array" ref="I91:I99">TRANSPOSE(C80:K80)</f>
        <v>4.8383912698069853</v>
      </c>
      <c r="J91" s="102">
        <f t="array" ref="J91:J99">TRANSPOSE(C82:K82)</f>
        <v>4.8353739719302391</v>
      </c>
      <c r="K91" s="102">
        <f>AVERAGE(C91:J91)</f>
        <v>4.6701191486848685</v>
      </c>
      <c r="L91" s="102">
        <f>J91-C91</f>
        <v>4.3389044732786708E-2</v>
      </c>
      <c r="M91" s="103">
        <f>STDEV(C91:J91)</f>
        <v>0.23087178912350595</v>
      </c>
      <c r="N91" s="13"/>
      <c r="O91" s="13"/>
      <c r="P91" s="13"/>
      <c r="Q91" s="13"/>
      <c r="R91" s="13"/>
      <c r="S91" s="13"/>
    </row>
    <row r="92" spans="1:19" ht="12.75" customHeight="1" x14ac:dyDescent="0.2">
      <c r="A92" s="312" t="s">
        <v>23</v>
      </c>
      <c r="B92" s="313"/>
      <c r="C92" s="101">
        <v>0.79884309138049292</v>
      </c>
      <c r="D92" s="102">
        <v>0.6643033354136858</v>
      </c>
      <c r="E92" s="102">
        <v>0.56073349491899549</v>
      </c>
      <c r="F92" s="102">
        <v>0.46706606198990219</v>
      </c>
      <c r="G92" s="102">
        <v>0.3824379988070552</v>
      </c>
      <c r="H92" s="102">
        <v>0.3786637345155075</v>
      </c>
      <c r="I92" s="102">
        <v>0.35236836610051908</v>
      </c>
      <c r="J92" s="102">
        <v>0.410116190703186</v>
      </c>
      <c r="K92" s="102">
        <f t="shared" ref="K92:K99" si="45">AVERAGE(C92:J92)</f>
        <v>0.50181653422866801</v>
      </c>
      <c r="L92" s="102">
        <f t="shared" ref="L92:L99" si="46">J92-C92</f>
        <v>-0.38872690067730692</v>
      </c>
      <c r="M92" s="103">
        <f t="shared" ref="M92:M99" si="47">STDEV(C92:J92)</f>
        <v>0.16011919423923771</v>
      </c>
      <c r="N92" s="13"/>
      <c r="O92" s="13"/>
      <c r="P92" s="13"/>
      <c r="Q92" s="13"/>
      <c r="R92" s="13"/>
      <c r="S92" s="13"/>
    </row>
    <row r="93" spans="1:19" ht="12.75" customHeight="1" x14ac:dyDescent="0.2">
      <c r="A93" s="312" t="s">
        <v>3</v>
      </c>
      <c r="B93" s="313"/>
      <c r="C93" s="101">
        <v>13.748834610464925</v>
      </c>
      <c r="D93" s="102">
        <v>13.39908218210199</v>
      </c>
      <c r="E93" s="102">
        <v>12.506599254794562</v>
      </c>
      <c r="F93" s="102">
        <v>12.483140416340941</v>
      </c>
      <c r="G93" s="102">
        <v>11.871975581357825</v>
      </c>
      <c r="H93" s="102">
        <v>11.077458951033476</v>
      </c>
      <c r="I93" s="102">
        <v>10.881434811210918</v>
      </c>
      <c r="J93" s="102">
        <v>10.455583510820658</v>
      </c>
      <c r="K93" s="102">
        <f t="shared" si="45"/>
        <v>12.053013664765665</v>
      </c>
      <c r="L93" s="102">
        <f t="shared" si="46"/>
        <v>-3.2932510996442677</v>
      </c>
      <c r="M93" s="103">
        <f t="shared" si="47"/>
        <v>1.194470590267469</v>
      </c>
      <c r="N93" s="13"/>
      <c r="O93" s="13"/>
      <c r="P93" s="13"/>
      <c r="Q93" s="13"/>
      <c r="R93" s="13"/>
      <c r="S93" s="13"/>
    </row>
    <row r="94" spans="1:19" ht="12.75" customHeight="1" x14ac:dyDescent="0.2">
      <c r="A94" s="312" t="s">
        <v>24</v>
      </c>
      <c r="B94" s="313"/>
      <c r="C94" s="101">
        <v>4.3470407997381884</v>
      </c>
      <c r="D94" s="102">
        <v>4.0823916490287777</v>
      </c>
      <c r="E94" s="102">
        <v>3.8579000549379896</v>
      </c>
      <c r="F94" s="102">
        <v>3.9000600064527777</v>
      </c>
      <c r="G94" s="102">
        <v>3.4519498144900824</v>
      </c>
      <c r="H94" s="102">
        <v>3.2769806619698714</v>
      </c>
      <c r="I94" s="102">
        <v>3.1955131891686044</v>
      </c>
      <c r="J94" s="102">
        <v>3.0910245689465494</v>
      </c>
      <c r="K94" s="102">
        <f t="shared" si="45"/>
        <v>3.6503575930916057</v>
      </c>
      <c r="L94" s="102">
        <f t="shared" si="46"/>
        <v>-1.2560162307916389</v>
      </c>
      <c r="M94" s="103">
        <f t="shared" si="47"/>
        <v>0.45918544769178193</v>
      </c>
      <c r="N94" s="13"/>
      <c r="O94" s="13"/>
      <c r="P94" s="13"/>
      <c r="Q94" s="13"/>
      <c r="R94" s="13"/>
      <c r="S94" s="13"/>
    </row>
    <row r="95" spans="1:19" ht="12.75" customHeight="1" x14ac:dyDescent="0.2">
      <c r="A95" s="312" t="s">
        <v>25</v>
      </c>
      <c r="B95" s="313"/>
      <c r="C95" s="101">
        <v>4.0797106012370188</v>
      </c>
      <c r="D95" s="102">
        <v>3.4373164425154492</v>
      </c>
      <c r="E95" s="102">
        <v>3.2052349522996098</v>
      </c>
      <c r="F95" s="102">
        <v>3.6265241239662149</v>
      </c>
      <c r="G95" s="102">
        <v>4.0439769322811552</v>
      </c>
      <c r="H95" s="102">
        <v>4.3903140412086028</v>
      </c>
      <c r="I95" s="102">
        <v>4.2263117548577327</v>
      </c>
      <c r="J95" s="102">
        <v>4.1561011003281783</v>
      </c>
      <c r="K95" s="102">
        <f t="shared" si="45"/>
        <v>3.895686243586745</v>
      </c>
      <c r="L95" s="102">
        <f t="shared" si="46"/>
        <v>7.6390499091159469E-2</v>
      </c>
      <c r="M95" s="103">
        <f t="shared" si="47"/>
        <v>0.42035953724503544</v>
      </c>
      <c r="N95" s="13"/>
      <c r="O95" s="13"/>
      <c r="P95" s="13"/>
      <c r="Q95" s="13"/>
      <c r="R95" s="13"/>
      <c r="S95" s="13"/>
    </row>
    <row r="96" spans="1:19" ht="12.75" customHeight="1" x14ac:dyDescent="0.2">
      <c r="A96" s="312" t="s">
        <v>26</v>
      </c>
      <c r="B96" s="313"/>
      <c r="C96" s="101">
        <v>12.499500784641402</v>
      </c>
      <c r="D96" s="102">
        <v>13.143683423216249</v>
      </c>
      <c r="E96" s="102">
        <v>13.553775574086885</v>
      </c>
      <c r="F96" s="102">
        <v>13.789943288621636</v>
      </c>
      <c r="G96" s="102">
        <v>13.009143444424726</v>
      </c>
      <c r="H96" s="102">
        <v>13.332204336943166</v>
      </c>
      <c r="I96" s="102">
        <v>13.40016080737742</v>
      </c>
      <c r="J96" s="102">
        <v>13.068367972525277</v>
      </c>
      <c r="K96" s="102">
        <f t="shared" si="45"/>
        <v>13.224597453979595</v>
      </c>
      <c r="L96" s="102">
        <f t="shared" si="46"/>
        <v>0.56886718788387469</v>
      </c>
      <c r="M96" s="103">
        <f t="shared" si="47"/>
        <v>0.39161136368860971</v>
      </c>
      <c r="N96" s="13"/>
      <c r="O96" s="13"/>
      <c r="P96" s="13"/>
      <c r="Q96" s="13"/>
      <c r="R96" s="13"/>
      <c r="S96" s="13"/>
    </row>
    <row r="97" spans="1:19" ht="12.75" customHeight="1" x14ac:dyDescent="0.2">
      <c r="A97" s="312" t="s">
        <v>27</v>
      </c>
      <c r="B97" s="313"/>
      <c r="C97" s="101">
        <v>8.9382068232531733</v>
      </c>
      <c r="D97" s="102">
        <v>9.8937560071091717</v>
      </c>
      <c r="E97" s="102">
        <v>10.964304575069768</v>
      </c>
      <c r="F97" s="102">
        <v>10.864000759733242</v>
      </c>
      <c r="G97" s="102">
        <v>10.800907601320649</v>
      </c>
      <c r="H97" s="102">
        <v>10.797612343053448</v>
      </c>
      <c r="I97" s="102">
        <v>10.628081835877014</v>
      </c>
      <c r="J97" s="102">
        <v>10.37671084907312</v>
      </c>
      <c r="K97" s="102">
        <f t="shared" si="45"/>
        <v>10.407947599311198</v>
      </c>
      <c r="L97" s="102">
        <f t="shared" si="46"/>
        <v>1.4385040258199471</v>
      </c>
      <c r="M97" s="103">
        <f t="shared" si="47"/>
        <v>0.68637135973734975</v>
      </c>
      <c r="N97" s="13"/>
      <c r="O97" s="13"/>
      <c r="P97" s="13"/>
      <c r="Q97" s="13"/>
      <c r="R97" s="13"/>
      <c r="S97" s="13"/>
    </row>
    <row r="98" spans="1:19" ht="12.75" customHeight="1" x14ac:dyDescent="0.2">
      <c r="A98" s="312" t="s">
        <v>28</v>
      </c>
      <c r="B98" s="313"/>
      <c r="C98" s="101">
        <v>15.405019550042498</v>
      </c>
      <c r="D98" s="102">
        <v>16.645919281036399</v>
      </c>
      <c r="E98" s="102">
        <v>16.537297624587701</v>
      </c>
      <c r="F98" s="102">
        <v>17.629694380371504</v>
      </c>
      <c r="G98" s="102">
        <v>17.888906678922162</v>
      </c>
      <c r="H98" s="102">
        <v>18.02136252457781</v>
      </c>
      <c r="I98" s="102">
        <v>18.069210905092969</v>
      </c>
      <c r="J98" s="102">
        <v>17.838174203861485</v>
      </c>
      <c r="K98" s="102">
        <f t="shared" si="45"/>
        <v>17.254448143561568</v>
      </c>
      <c r="L98" s="102">
        <f t="shared" si="46"/>
        <v>2.4331546538189865</v>
      </c>
      <c r="M98" s="103">
        <f t="shared" si="47"/>
        <v>0.9592465701274977</v>
      </c>
      <c r="N98" s="13"/>
      <c r="O98" s="13"/>
      <c r="P98" s="13"/>
      <c r="Q98" s="13"/>
      <c r="R98" s="13"/>
      <c r="S98" s="13"/>
    </row>
    <row r="99" spans="1:19" ht="12.75" customHeight="1" thickBot="1" x14ac:dyDescent="0.25">
      <c r="A99" s="312" t="s">
        <v>29</v>
      </c>
      <c r="B99" s="313"/>
      <c r="C99" s="104">
        <v>35.390858812044861</v>
      </c>
      <c r="D99" s="105">
        <v>34.156564677277004</v>
      </c>
      <c r="E99" s="105">
        <v>34.008449141198795</v>
      </c>
      <c r="F99" s="105">
        <v>33.076781052834384</v>
      </c>
      <c r="G99" s="105">
        <v>33.780575077559426</v>
      </c>
      <c r="H99" s="105">
        <v>34.145805497087117</v>
      </c>
      <c r="I99" s="105">
        <v>34.408527060507843</v>
      </c>
      <c r="J99" s="105">
        <v>35.768547631811309</v>
      </c>
      <c r="K99" s="105">
        <f t="shared" si="45"/>
        <v>34.342013618790091</v>
      </c>
      <c r="L99" s="105">
        <f t="shared" si="46"/>
        <v>0.37768881976644764</v>
      </c>
      <c r="M99" s="106">
        <f t="shared" si="47"/>
        <v>0.86517384271474296</v>
      </c>
      <c r="N99" s="13"/>
      <c r="O99" s="13"/>
      <c r="P99" s="13"/>
      <c r="Q99" s="13"/>
      <c r="R99" s="13"/>
      <c r="S99" s="13"/>
    </row>
    <row r="100" spans="1:19" x14ac:dyDescent="0.2">
      <c r="C100" s="13"/>
      <c r="D100" s="13"/>
      <c r="E100" s="13"/>
      <c r="F100" s="13"/>
      <c r="G100" s="13"/>
      <c r="H100" s="13"/>
    </row>
    <row r="101" spans="1:19" ht="13.5" thickBot="1" x14ac:dyDescent="0.25"/>
    <row r="102" spans="1:19" ht="51.75" thickBot="1" x14ac:dyDescent="0.25">
      <c r="A102" s="2" t="s">
        <v>39</v>
      </c>
      <c r="C102" s="3" t="s">
        <v>22</v>
      </c>
      <c r="D102" s="3" t="s">
        <v>23</v>
      </c>
      <c r="E102" s="3" t="s">
        <v>3</v>
      </c>
      <c r="F102" s="3" t="s">
        <v>24</v>
      </c>
      <c r="G102" s="3" t="s">
        <v>25</v>
      </c>
      <c r="H102" s="3" t="s">
        <v>26</v>
      </c>
      <c r="I102" s="3" t="s">
        <v>27</v>
      </c>
      <c r="J102" s="3" t="s">
        <v>28</v>
      </c>
      <c r="K102" s="14" t="s">
        <v>29</v>
      </c>
      <c r="L102" s="18" t="s">
        <v>32</v>
      </c>
    </row>
    <row r="103" spans="1:19" x14ac:dyDescent="0.2">
      <c r="A103" s="1" t="str">
        <f t="shared" ref="A103:A120" si="48">A65</f>
        <v>1996</v>
      </c>
      <c r="C103" s="13">
        <f>C4/($W4-C4)</f>
        <v>5.8081769444742149E-3</v>
      </c>
      <c r="D103" s="13">
        <f>E4/($W4-E4)</f>
        <v>1.7837892865518875E-4</v>
      </c>
      <c r="E103" s="13">
        <f>G4/($W4-G4)</f>
        <v>2.2402106216788887E-2</v>
      </c>
      <c r="F103" s="13">
        <f>I4/($W4-I4)</f>
        <v>1.4478168929978013E-3</v>
      </c>
      <c r="G103" s="13">
        <f>K4/($W4-K4)</f>
        <v>7.4950419866166088E-3</v>
      </c>
      <c r="H103" s="13">
        <f>M4/($W4-M4)</f>
        <v>1.970499920896231E-2</v>
      </c>
      <c r="I103" s="13">
        <f>O4/($W4-O4)</f>
        <v>4.7868667354082975E-3</v>
      </c>
      <c r="J103" s="13">
        <f>Q4/($W4-Q4)</f>
        <v>2.4867950118959859E-2</v>
      </c>
      <c r="K103" s="13">
        <f>S4/($W4-S4)</f>
        <v>3.2198078234501347E-2</v>
      </c>
      <c r="L103" s="19">
        <f>AVERAGE(C103:K103)</f>
        <v>1.3209935029707168E-2</v>
      </c>
      <c r="M103" s="13"/>
    </row>
    <row r="104" spans="1:19" x14ac:dyDescent="0.2">
      <c r="A104" s="1" t="str">
        <f t="shared" si="48"/>
        <v>1997</v>
      </c>
      <c r="C104" s="13">
        <f t="shared" ref="C104:C120" si="49">C5/($W5-C5)</f>
        <v>6.7287592222332248E-3</v>
      </c>
      <c r="D104" s="13">
        <f t="shared" ref="D104:D120" si="50">E5/($W5-E5)</f>
        <v>1.5207838657580957E-4</v>
      </c>
      <c r="E104" s="13">
        <f t="shared" ref="E104:E120" si="51">G5/($W5-G5)</f>
        <v>2.2328109921708944E-2</v>
      </c>
      <c r="F104" s="13">
        <f t="shared" ref="F104:F120" si="52">I5/($W5-I5)</f>
        <v>1.2115041452611017E-3</v>
      </c>
      <c r="G104" s="13">
        <f t="shared" ref="G104:G119" si="53">K5/($W5-K5)</f>
        <v>6.4616153596170484E-3</v>
      </c>
      <c r="H104" s="13">
        <f t="shared" ref="H104:H120" si="54">M5/($W5-M5)</f>
        <v>1.9927719085832952E-2</v>
      </c>
      <c r="I104" s="13">
        <f t="shared" ref="I104:I120" si="55">O5/($W5-O5)</f>
        <v>4.5706190201772147E-3</v>
      </c>
      <c r="J104" s="13">
        <f t="shared" ref="J104:J119" si="56">Q5/($W5-Q5)</f>
        <v>2.396862797181195E-2</v>
      </c>
      <c r="K104" s="13">
        <f t="shared" ref="K104:K120" si="57">S5/($W5-S5)</f>
        <v>2.9699477953977961E-2</v>
      </c>
      <c r="L104" s="19">
        <f t="shared" ref="L104:L120" si="58">AVERAGE(C104:K104)</f>
        <v>1.2783167896355134E-2</v>
      </c>
      <c r="M104" s="13"/>
    </row>
    <row r="105" spans="1:19" x14ac:dyDescent="0.2">
      <c r="A105" s="1" t="str">
        <f t="shared" si="48"/>
        <v>1998</v>
      </c>
      <c r="C105" s="13">
        <f t="shared" si="49"/>
        <v>8.6193088018667527E-3</v>
      </c>
      <c r="D105" s="13">
        <f t="shared" si="50"/>
        <v>1.510347538507123E-4</v>
      </c>
      <c r="E105" s="13">
        <f t="shared" si="51"/>
        <v>2.2655056481958511E-2</v>
      </c>
      <c r="F105" s="13">
        <f t="shared" si="52"/>
        <v>1.0900578456072274E-3</v>
      </c>
      <c r="G105" s="13">
        <f t="shared" si="53"/>
        <v>5.6099361714152963E-3</v>
      </c>
      <c r="H105" s="13">
        <f t="shared" si="54"/>
        <v>1.9655372184667695E-2</v>
      </c>
      <c r="I105" s="13">
        <f t="shared" si="55"/>
        <v>4.3639436270804487E-3</v>
      </c>
      <c r="J105" s="13">
        <f t="shared" si="56"/>
        <v>2.2182565026678196E-2</v>
      </c>
      <c r="K105" s="13">
        <f t="shared" si="57"/>
        <v>2.8784085316151207E-2</v>
      </c>
      <c r="L105" s="19">
        <f t="shared" si="58"/>
        <v>1.2567928912141781E-2</v>
      </c>
      <c r="M105" s="13"/>
    </row>
    <row r="106" spans="1:19" x14ac:dyDescent="0.2">
      <c r="A106" s="1" t="str">
        <f t="shared" si="48"/>
        <v>1999</v>
      </c>
      <c r="C106" s="13">
        <f t="shared" si="49"/>
        <v>9.3421312935355293E-3</v>
      </c>
      <c r="D106" s="13">
        <f t="shared" si="50"/>
        <v>1.4967089173439888E-4</v>
      </c>
      <c r="E106" s="13">
        <f t="shared" si="51"/>
        <v>2.2768001693493786E-2</v>
      </c>
      <c r="F106" s="13">
        <f t="shared" si="52"/>
        <v>1.0075018886291577E-3</v>
      </c>
      <c r="G106" s="13">
        <f t="shared" si="53"/>
        <v>5.0176505594458406E-3</v>
      </c>
      <c r="H106" s="13">
        <f t="shared" si="54"/>
        <v>1.8839407057222021E-2</v>
      </c>
      <c r="I106" s="13">
        <f t="shared" si="55"/>
        <v>4.0168836879720176E-3</v>
      </c>
      <c r="J106" s="13">
        <f t="shared" si="56"/>
        <v>2.0109127768445423E-2</v>
      </c>
      <c r="K106" s="13">
        <f t="shared" si="57"/>
        <v>2.8206036816771016E-2</v>
      </c>
      <c r="L106" s="19">
        <f t="shared" si="58"/>
        <v>1.2161823517472132E-2</v>
      </c>
      <c r="M106" s="13"/>
    </row>
    <row r="107" spans="1:19" x14ac:dyDescent="0.2">
      <c r="A107" s="1" t="str">
        <f t="shared" si="48"/>
        <v>2000</v>
      </c>
      <c r="C107" s="13">
        <f t="shared" si="49"/>
        <v>8.945484662501996E-3</v>
      </c>
      <c r="D107" s="13">
        <f t="shared" si="50"/>
        <v>1.4037940103226864E-4</v>
      </c>
      <c r="E107" s="13">
        <f t="shared" si="51"/>
        <v>2.3130744757834575E-2</v>
      </c>
      <c r="F107" s="13">
        <f t="shared" si="52"/>
        <v>1.0053410449370704E-3</v>
      </c>
      <c r="G107" s="13">
        <f t="shared" si="53"/>
        <v>4.8633293391817057E-3</v>
      </c>
      <c r="H107" s="13">
        <f t="shared" si="54"/>
        <v>1.8392995252687297E-2</v>
      </c>
      <c r="I107" s="13">
        <f t="shared" si="55"/>
        <v>3.606602371906496E-3</v>
      </c>
      <c r="J107" s="13">
        <f t="shared" si="56"/>
        <v>1.8504548002526055E-2</v>
      </c>
      <c r="K107" s="13">
        <f t="shared" si="57"/>
        <v>2.7143399902710912E-2</v>
      </c>
      <c r="L107" s="19">
        <f t="shared" si="58"/>
        <v>1.1748091637257596E-2</v>
      </c>
      <c r="M107" s="13"/>
    </row>
    <row r="108" spans="1:19" x14ac:dyDescent="0.2">
      <c r="A108" s="1" t="str">
        <f t="shared" si="48"/>
        <v>2001</v>
      </c>
      <c r="C108" s="13">
        <f t="shared" si="49"/>
        <v>8.7616476850524792E-3</v>
      </c>
      <c r="D108" s="13">
        <f t="shared" si="50"/>
        <v>1.0230238657971297E-4</v>
      </c>
      <c r="E108" s="13">
        <f t="shared" si="51"/>
        <v>2.3004161994695529E-2</v>
      </c>
      <c r="F108" s="13">
        <f t="shared" si="52"/>
        <v>1.0124664902611445E-3</v>
      </c>
      <c r="G108" s="13">
        <f t="shared" si="53"/>
        <v>4.6898893381720425E-3</v>
      </c>
      <c r="H108" s="13">
        <f t="shared" si="54"/>
        <v>1.7791072412427375E-2</v>
      </c>
      <c r="I108" s="13">
        <f t="shared" si="55"/>
        <v>3.2310103910661529E-3</v>
      </c>
      <c r="J108" s="13">
        <f t="shared" si="56"/>
        <v>1.6424637224105362E-2</v>
      </c>
      <c r="K108" s="13">
        <f t="shared" si="57"/>
        <v>2.6500969308980316E-2</v>
      </c>
      <c r="L108" s="19">
        <f t="shared" si="58"/>
        <v>1.127979524792668E-2</v>
      </c>
      <c r="M108" s="13"/>
    </row>
    <row r="109" spans="1:19" x14ac:dyDescent="0.2">
      <c r="A109" s="1" t="str">
        <f t="shared" si="48"/>
        <v>2002</v>
      </c>
      <c r="C109" s="13">
        <f t="shared" si="49"/>
        <v>8.7099097049503343E-3</v>
      </c>
      <c r="D109" s="13">
        <f t="shared" si="50"/>
        <v>8.1141288403700526E-5</v>
      </c>
      <c r="E109" s="13">
        <f t="shared" si="51"/>
        <v>2.2070935986948974E-2</v>
      </c>
      <c r="F109" s="13">
        <f t="shared" si="52"/>
        <v>9.9135961378816226E-4</v>
      </c>
      <c r="G109" s="13">
        <f t="shared" si="53"/>
        <v>4.5218146711027227E-3</v>
      </c>
      <c r="H109" s="13">
        <f t="shared" si="54"/>
        <v>1.7348911954132584E-2</v>
      </c>
      <c r="I109" s="13">
        <f t="shared" si="55"/>
        <v>2.9679132963215736E-3</v>
      </c>
      <c r="J109" s="13">
        <f t="shared" si="56"/>
        <v>1.4766413126926675E-2</v>
      </c>
      <c r="K109" s="13">
        <f t="shared" si="57"/>
        <v>2.6368280010368939E-2</v>
      </c>
      <c r="L109" s="19">
        <f t="shared" si="58"/>
        <v>1.0869631072549296E-2</v>
      </c>
      <c r="M109" s="13"/>
    </row>
    <row r="110" spans="1:19" x14ac:dyDescent="0.2">
      <c r="A110" s="1" t="str">
        <f t="shared" si="48"/>
        <v>2003</v>
      </c>
      <c r="C110" s="13">
        <f t="shared" si="49"/>
        <v>8.4876634030169977E-3</v>
      </c>
      <c r="D110" s="13">
        <f t="shared" si="50"/>
        <v>1.1429266985179789E-4</v>
      </c>
      <c r="E110" s="13">
        <f t="shared" si="51"/>
        <v>2.068976476603071E-2</v>
      </c>
      <c r="F110" s="13">
        <f t="shared" si="52"/>
        <v>9.249129043368932E-4</v>
      </c>
      <c r="G110" s="13">
        <f t="shared" si="53"/>
        <v>4.42344637401745E-3</v>
      </c>
      <c r="H110" s="13">
        <f t="shared" si="54"/>
        <v>1.7261916522476266E-2</v>
      </c>
      <c r="I110" s="13">
        <f t="shared" si="55"/>
        <v>2.9328545507790989E-3</v>
      </c>
      <c r="J110" s="13">
        <f t="shared" si="56"/>
        <v>1.4202565390596989E-2</v>
      </c>
      <c r="K110" s="13">
        <f t="shared" si="57"/>
        <v>2.7011163625869885E-2</v>
      </c>
      <c r="L110" s="19">
        <f t="shared" si="58"/>
        <v>1.0672064467441789E-2</v>
      </c>
      <c r="M110" s="13"/>
    </row>
    <row r="111" spans="1:19" x14ac:dyDescent="0.2">
      <c r="A111" s="1" t="str">
        <f t="shared" si="48"/>
        <v>2004</v>
      </c>
      <c r="C111" s="13">
        <f t="shared" si="49"/>
        <v>7.6848419787764943E-3</v>
      </c>
      <c r="D111" s="13">
        <f t="shared" si="50"/>
        <v>2.100256975854837E-4</v>
      </c>
      <c r="E111" s="13">
        <f t="shared" si="51"/>
        <v>1.9569617444028787E-2</v>
      </c>
      <c r="F111" s="13">
        <f t="shared" si="52"/>
        <v>8.0414328687980518E-4</v>
      </c>
      <c r="G111" s="13">
        <f t="shared" si="53"/>
        <v>4.4937403603152078E-3</v>
      </c>
      <c r="H111" s="13">
        <f t="shared" si="54"/>
        <v>1.7041946103506064E-2</v>
      </c>
      <c r="I111" s="13">
        <f t="shared" si="55"/>
        <v>3.0485794183203433E-3</v>
      </c>
      <c r="J111" s="13">
        <f t="shared" si="56"/>
        <v>1.4399700254576406E-2</v>
      </c>
      <c r="K111" s="13">
        <f t="shared" si="57"/>
        <v>2.7455325227601225E-2</v>
      </c>
      <c r="L111" s="19">
        <f t="shared" si="58"/>
        <v>1.0523102196843314E-2</v>
      </c>
      <c r="M111" s="13"/>
    </row>
    <row r="112" spans="1:19" x14ac:dyDescent="0.2">
      <c r="A112" s="1" t="str">
        <f t="shared" si="48"/>
        <v>2005</v>
      </c>
      <c r="C112" s="13">
        <f t="shared" si="49"/>
        <v>6.7296380931674291E-3</v>
      </c>
      <c r="D112" s="13">
        <f t="shared" si="50"/>
        <v>2.2096040880851709E-4</v>
      </c>
      <c r="E112" s="13">
        <f t="shared" si="51"/>
        <v>1.8809808770085149E-2</v>
      </c>
      <c r="F112" s="13">
        <f t="shared" si="52"/>
        <v>7.2703257233605264E-4</v>
      </c>
      <c r="G112" s="13">
        <f t="shared" si="53"/>
        <v>4.720552236090597E-3</v>
      </c>
      <c r="H112" s="13">
        <f t="shared" si="54"/>
        <v>1.7008490378681206E-2</v>
      </c>
      <c r="I112" s="13">
        <f t="shared" si="55"/>
        <v>3.1887096888903628E-3</v>
      </c>
      <c r="J112" s="13">
        <f t="shared" si="56"/>
        <v>1.5050621491760431E-2</v>
      </c>
      <c r="K112" s="13">
        <f t="shared" si="57"/>
        <v>2.7332277004244156E-2</v>
      </c>
      <c r="L112" s="19">
        <f t="shared" si="58"/>
        <v>1.0420898960451544E-2</v>
      </c>
      <c r="M112" s="13"/>
    </row>
    <row r="113" spans="1:23" x14ac:dyDescent="0.2">
      <c r="A113" s="1" t="str">
        <f t="shared" si="48"/>
        <v>2006</v>
      </c>
      <c r="C113" s="13">
        <f t="shared" si="49"/>
        <v>6.297938813151281E-3</v>
      </c>
      <c r="D113" s="13">
        <f t="shared" si="50"/>
        <v>2.6307994593811949E-4</v>
      </c>
      <c r="E113" s="13">
        <f t="shared" si="51"/>
        <v>1.8103060351732293E-2</v>
      </c>
      <c r="F113" s="13">
        <f t="shared" si="52"/>
        <v>6.6920790904932421E-4</v>
      </c>
      <c r="G113" s="13">
        <f t="shared" si="53"/>
        <v>4.8827877106658278E-3</v>
      </c>
      <c r="H113" s="13">
        <f t="shared" si="54"/>
        <v>1.7646489784628797E-2</v>
      </c>
      <c r="I113" s="13">
        <f t="shared" si="55"/>
        <v>3.1689147198743287E-3</v>
      </c>
      <c r="J113" s="13">
        <f t="shared" si="56"/>
        <v>1.5561177692221671E-2</v>
      </c>
      <c r="K113" s="13">
        <f t="shared" si="57"/>
        <v>2.6995943262094989E-2</v>
      </c>
      <c r="L113" s="19">
        <f t="shared" si="58"/>
        <v>1.039873335437296E-2</v>
      </c>
      <c r="M113" s="13"/>
    </row>
    <row r="114" spans="1:23" x14ac:dyDescent="0.2">
      <c r="A114" s="1" t="str">
        <f t="shared" si="48"/>
        <v>2007</v>
      </c>
      <c r="C114" s="13">
        <f t="shared" si="49"/>
        <v>6.7122222435748932E-3</v>
      </c>
      <c r="D114" s="13">
        <f t="shared" si="50"/>
        <v>2.6127910966395582E-4</v>
      </c>
      <c r="E114" s="13">
        <f t="shared" si="51"/>
        <v>1.7384145111082865E-2</v>
      </c>
      <c r="F114" s="13">
        <f t="shared" si="52"/>
        <v>5.9197842924172306E-4</v>
      </c>
      <c r="G114" s="13">
        <f t="shared" si="53"/>
        <v>5.2707759878268551E-3</v>
      </c>
      <c r="H114" s="13">
        <f t="shared" si="54"/>
        <v>1.7910685181076774E-2</v>
      </c>
      <c r="I114" s="13">
        <f t="shared" si="55"/>
        <v>3.1530010277777847E-3</v>
      </c>
      <c r="J114" s="13">
        <f t="shared" si="56"/>
        <v>1.5902888705744137E-2</v>
      </c>
      <c r="K114" s="13">
        <f t="shared" si="57"/>
        <v>2.6791737529729388E-2</v>
      </c>
      <c r="L114" s="19">
        <f t="shared" si="58"/>
        <v>1.0442079258413152E-2</v>
      </c>
      <c r="M114" s="13"/>
    </row>
    <row r="115" spans="1:23" x14ac:dyDescent="0.2">
      <c r="A115" s="1" t="str">
        <f t="shared" si="48"/>
        <v>2008</v>
      </c>
      <c r="C115" s="13">
        <f t="shared" si="49"/>
        <v>7.2581929731418077E-3</v>
      </c>
      <c r="D115" s="13">
        <f t="shared" si="50"/>
        <v>2.2214033006457692E-4</v>
      </c>
      <c r="E115" s="13">
        <f t="shared" si="51"/>
        <v>1.7241919683235921E-2</v>
      </c>
      <c r="F115" s="13">
        <f t="shared" si="52"/>
        <v>4.971297185089442E-4</v>
      </c>
      <c r="G115" s="13">
        <f t="shared" si="53"/>
        <v>6.0638280058589776E-3</v>
      </c>
      <c r="H115" s="13">
        <f t="shared" si="54"/>
        <v>1.7470104838174617E-2</v>
      </c>
      <c r="I115" s="13">
        <f t="shared" si="55"/>
        <v>3.294457183402359E-3</v>
      </c>
      <c r="J115" s="13">
        <f t="shared" si="56"/>
        <v>1.6161673409703092E-2</v>
      </c>
      <c r="K115" s="13">
        <f t="shared" si="57"/>
        <v>2.736369448337566E-2</v>
      </c>
      <c r="L115" s="19">
        <f t="shared" si="58"/>
        <v>1.0619237847273996E-2</v>
      </c>
      <c r="M115" s="13"/>
    </row>
    <row r="116" spans="1:23" x14ac:dyDescent="0.2">
      <c r="A116" s="1" t="str">
        <f t="shared" si="48"/>
        <v>2009</v>
      </c>
      <c r="C116" s="13">
        <f t="shared" si="49"/>
        <v>7.1749853580613428E-3</v>
      </c>
      <c r="D116" s="13">
        <f t="shared" si="50"/>
        <v>1.3822459508010563E-4</v>
      </c>
      <c r="E116" s="13">
        <f t="shared" si="51"/>
        <v>1.7493767672377657E-2</v>
      </c>
      <c r="F116" s="13">
        <f t="shared" si="52"/>
        <v>4.4196902945071667E-4</v>
      </c>
      <c r="G116" s="13">
        <f t="shared" si="53"/>
        <v>6.8735344852969707E-3</v>
      </c>
      <c r="H116" s="13">
        <f t="shared" si="54"/>
        <v>1.6943700506503869E-2</v>
      </c>
      <c r="I116" s="13">
        <f t="shared" si="55"/>
        <v>3.6270940406761959E-3</v>
      </c>
      <c r="J116" s="13">
        <f t="shared" si="56"/>
        <v>1.6320770365383194E-2</v>
      </c>
      <c r="K116" s="13">
        <f t="shared" si="57"/>
        <v>2.8638591469553078E-2</v>
      </c>
      <c r="L116" s="19">
        <f t="shared" si="58"/>
        <v>1.0850293058042571E-2</v>
      </c>
      <c r="M116" s="13"/>
    </row>
    <row r="117" spans="1:23" x14ac:dyDescent="0.2">
      <c r="A117" s="1" t="str">
        <f t="shared" si="48"/>
        <v>2010</v>
      </c>
      <c r="C117" s="13">
        <f t="shared" si="49"/>
        <v>6.6627574600974099E-3</v>
      </c>
      <c r="D117" s="13">
        <f t="shared" si="50"/>
        <v>1.2186171533555925E-4</v>
      </c>
      <c r="E117" s="13">
        <f t="shared" si="51"/>
        <v>1.7709848118493694E-2</v>
      </c>
      <c r="F117" s="13">
        <f t="shared" si="52"/>
        <v>4.9371352952592962E-4</v>
      </c>
      <c r="G117" s="13">
        <f t="shared" si="53"/>
        <v>7.3629941676759533E-3</v>
      </c>
      <c r="H117" s="13">
        <f t="shared" si="54"/>
        <v>1.6584214386383602E-2</v>
      </c>
      <c r="I117" s="13">
        <f t="shared" si="55"/>
        <v>3.9109405575001631E-3</v>
      </c>
      <c r="J117" s="13">
        <f t="shared" si="56"/>
        <v>1.6104762634723137E-2</v>
      </c>
      <c r="K117" s="13">
        <f t="shared" si="57"/>
        <v>3.033254789113831E-2</v>
      </c>
      <c r="L117" s="19">
        <f t="shared" si="58"/>
        <v>1.1031515606763751E-2</v>
      </c>
      <c r="M117" s="13"/>
    </row>
    <row r="118" spans="1:23" x14ac:dyDescent="0.2">
      <c r="A118" s="1" t="str">
        <f t="shared" si="48"/>
        <v>2011</v>
      </c>
      <c r="C118" s="13">
        <f t="shared" si="49"/>
        <v>6.234264859054494E-3</v>
      </c>
      <c r="D118" s="13">
        <f t="shared" si="50"/>
        <v>1.2308078279947441E-4</v>
      </c>
      <c r="E118" s="13">
        <f t="shared" si="51"/>
        <v>1.7840246729211386E-2</v>
      </c>
      <c r="F118" s="13">
        <f t="shared" si="52"/>
        <v>5.9365817529922896E-4</v>
      </c>
      <c r="G118" s="13">
        <f t="shared" si="53"/>
        <v>7.4383933396596075E-3</v>
      </c>
      <c r="H118" s="13">
        <f t="shared" si="54"/>
        <v>1.6555126025487074E-2</v>
      </c>
      <c r="I118" s="13">
        <f t="shared" si="55"/>
        <v>4.0061543675966281E-3</v>
      </c>
      <c r="J118" s="13">
        <f t="shared" si="56"/>
        <v>1.5835788644974268E-2</v>
      </c>
      <c r="K118" s="13">
        <f t="shared" si="57"/>
        <v>3.1985676517315202E-2</v>
      </c>
      <c r="L118" s="19">
        <f t="shared" si="58"/>
        <v>1.1179154382377484E-2</v>
      </c>
      <c r="M118" s="13"/>
    </row>
    <row r="119" spans="1:23" x14ac:dyDescent="0.2">
      <c r="A119" s="1" t="str">
        <f t="shared" si="48"/>
        <v>2012</v>
      </c>
      <c r="C119" s="13">
        <f t="shared" si="49"/>
        <v>5.8489865968981061E-3</v>
      </c>
      <c r="D119" s="13">
        <f t="shared" si="50"/>
        <v>1.2712324685272867E-4</v>
      </c>
      <c r="E119" s="13">
        <f t="shared" si="51"/>
        <v>1.7492945621561992E-2</v>
      </c>
      <c r="F119" s="13">
        <f t="shared" si="52"/>
        <v>6.0429220144512163E-4</v>
      </c>
      <c r="G119" s="13">
        <f t="shared" si="53"/>
        <v>7.3363559973280319E-3</v>
      </c>
      <c r="H119" s="13">
        <f t="shared" si="54"/>
        <v>1.667885084342214E-2</v>
      </c>
      <c r="I119" s="13">
        <f t="shared" si="55"/>
        <v>3.9638619395713642E-3</v>
      </c>
      <c r="J119" s="13">
        <f t="shared" si="56"/>
        <v>1.5841489682314962E-2</v>
      </c>
      <c r="K119" s="13">
        <f t="shared" si="57"/>
        <v>3.391019086649872E-2</v>
      </c>
      <c r="L119" s="19">
        <f t="shared" si="58"/>
        <v>1.1311566332877018E-2</v>
      </c>
      <c r="M119" s="13"/>
    </row>
    <row r="120" spans="1:23" ht="13.5" thickBot="1" x14ac:dyDescent="0.25">
      <c r="A120" s="1" t="str">
        <f t="shared" si="48"/>
        <v>2013</v>
      </c>
      <c r="C120" s="13">
        <f t="shared" si="49"/>
        <v>5.6982858388844228E-3</v>
      </c>
      <c r="D120" s="13">
        <f t="shared" si="50"/>
        <v>1.0848826578043182E-4</v>
      </c>
      <c r="E120" s="13">
        <f t="shared" si="51"/>
        <v>1.7097159228027077E-2</v>
      </c>
      <c r="F120" s="13">
        <f t="shared" si="52"/>
        <v>6.0588580938565585E-4</v>
      </c>
      <c r="G120" s="13">
        <f t="shared" ref="G120" si="59">K21/($W21-K21)</f>
        <v>7.4462307043271607E-3</v>
      </c>
      <c r="H120" s="13">
        <f t="shared" si="54"/>
        <v>1.6825157852437527E-2</v>
      </c>
      <c r="I120" s="13">
        <f t="shared" si="55"/>
        <v>3.8703315095267496E-3</v>
      </c>
      <c r="J120" s="13">
        <f t="shared" ref="J120" si="60">Q21/($W21-Q21)</f>
        <v>1.5800032165141201E-2</v>
      </c>
      <c r="K120" s="13">
        <f t="shared" si="57"/>
        <v>3.5355576621808556E-2</v>
      </c>
      <c r="L120" s="286">
        <f t="shared" si="58"/>
        <v>1.142301644392431E-2</v>
      </c>
      <c r="M120" s="13"/>
    </row>
    <row r="122" spans="1:23" x14ac:dyDescent="0.2">
      <c r="A122" s="20" t="s">
        <v>32</v>
      </c>
      <c r="B122" s="20"/>
      <c r="C122" s="15">
        <f>AVERAGE(C103:C120)</f>
        <v>7.3169553295799562E-3</v>
      </c>
      <c r="D122" s="15">
        <f t="shared" ref="D122:K122" si="61">AVERAGE(D103:D120)</f>
        <v>1.5919682247736346E-4</v>
      </c>
      <c r="E122" s="15">
        <f t="shared" si="61"/>
        <v>1.9877300030516482E-2</v>
      </c>
      <c r="F122" s="15">
        <f t="shared" si="61"/>
        <v>8.1777619371894777E-4</v>
      </c>
      <c r="G122" s="15">
        <f t="shared" si="61"/>
        <v>5.8317731552563279E-3</v>
      </c>
      <c r="H122" s="15">
        <f t="shared" si="61"/>
        <v>1.7754842198817233E-2</v>
      </c>
      <c r="I122" s="15">
        <f t="shared" si="61"/>
        <v>3.6504854518804209E-3</v>
      </c>
      <c r="J122" s="15">
        <f t="shared" si="61"/>
        <v>1.7333629982032944E-2</v>
      </c>
      <c r="K122" s="15">
        <f t="shared" si="61"/>
        <v>2.9004058446816163E-2</v>
      </c>
    </row>
    <row r="123" spans="1:23" x14ac:dyDescent="0.2">
      <c r="A123" s="20" t="s">
        <v>33</v>
      </c>
      <c r="B123" s="20"/>
      <c r="C123" s="15">
        <f>C120-C103</f>
        <v>-1.098911055897921E-4</v>
      </c>
      <c r="D123" s="15">
        <f t="shared" ref="D123:K123" si="62">D120-D103</f>
        <v>-6.9890662874756926E-5</v>
      </c>
      <c r="E123" s="15">
        <f t="shared" si="62"/>
        <v>-5.3049469887618099E-3</v>
      </c>
      <c r="F123" s="15">
        <f t="shared" si="62"/>
        <v>-8.419310836121455E-4</v>
      </c>
      <c r="G123" s="15">
        <f t="shared" si="62"/>
        <v>-4.881128228944806E-5</v>
      </c>
      <c r="H123" s="15">
        <f t="shared" si="62"/>
        <v>-2.879841356524783E-3</v>
      </c>
      <c r="I123" s="15">
        <f t="shared" si="62"/>
        <v>-9.1653522588154785E-4</v>
      </c>
      <c r="J123" s="15">
        <f t="shared" si="62"/>
        <v>-9.0679179538186577E-3</v>
      </c>
      <c r="K123" s="15">
        <f t="shared" si="62"/>
        <v>3.1574983873072088E-3</v>
      </c>
    </row>
    <row r="124" spans="1:23" x14ac:dyDescent="0.2">
      <c r="A124" s="20" t="s">
        <v>34</v>
      </c>
      <c r="B124" s="20"/>
      <c r="C124" s="15">
        <f>STDEV(C103:C120)</f>
        <v>1.2066769197442923E-3</v>
      </c>
      <c r="D124" s="15">
        <f t="shared" ref="D124:K124" si="63">STDEV(D103:D120)</f>
        <v>5.4550026358521713E-5</v>
      </c>
      <c r="E124" s="15">
        <f t="shared" si="63"/>
        <v>2.4226101784718523E-3</v>
      </c>
      <c r="F124" s="15">
        <f t="shared" si="63"/>
        <v>2.815964512581462E-4</v>
      </c>
      <c r="G124" s="15">
        <f t="shared" si="63"/>
        <v>1.2124838193671196E-3</v>
      </c>
      <c r="H124" s="15">
        <f t="shared" si="63"/>
        <v>1.1061640833790508E-3</v>
      </c>
      <c r="I124" s="15">
        <f t="shared" si="63"/>
        <v>5.6688876582091394E-4</v>
      </c>
      <c r="J124" s="15">
        <f t="shared" si="63"/>
        <v>3.2569953357406978E-3</v>
      </c>
      <c r="K124" s="15">
        <f t="shared" si="63"/>
        <v>2.7010737277048859E-3</v>
      </c>
    </row>
    <row r="126" spans="1:23" ht="13.5" thickBot="1" x14ac:dyDescent="0.25"/>
    <row r="127" spans="1:23" ht="13.5" thickBot="1" x14ac:dyDescent="0.25">
      <c r="A127" s="2" t="s">
        <v>40</v>
      </c>
      <c r="B127" s="306" t="s">
        <v>1</v>
      </c>
      <c r="C127" s="306"/>
      <c r="D127" s="306" t="s">
        <v>2</v>
      </c>
      <c r="E127" s="306"/>
      <c r="F127" s="306" t="s">
        <v>3</v>
      </c>
      <c r="G127" s="306"/>
      <c r="H127" s="306" t="s">
        <v>4</v>
      </c>
      <c r="I127" s="306"/>
      <c r="J127" s="306" t="s">
        <v>5</v>
      </c>
      <c r="K127" s="306"/>
      <c r="L127" s="306" t="s">
        <v>6</v>
      </c>
      <c r="M127" s="306"/>
      <c r="N127" s="306" t="s">
        <v>7</v>
      </c>
      <c r="O127" s="306"/>
      <c r="P127" s="306" t="s">
        <v>8</v>
      </c>
      <c r="Q127" s="306"/>
      <c r="R127" s="306" t="s">
        <v>9</v>
      </c>
      <c r="S127" s="306"/>
      <c r="T127" s="306"/>
      <c r="U127" s="306"/>
      <c r="V127" s="310" t="s">
        <v>11</v>
      </c>
      <c r="W127" s="311"/>
    </row>
    <row r="128" spans="1:23" x14ac:dyDescent="0.2">
      <c r="A128" s="11" t="s">
        <v>41</v>
      </c>
      <c r="B128" s="6" t="s">
        <v>16</v>
      </c>
      <c r="C128" s="6" t="s">
        <v>17</v>
      </c>
      <c r="D128" s="6" t="s">
        <v>16</v>
      </c>
      <c r="E128" s="6" t="str">
        <f>C128</f>
        <v>MA</v>
      </c>
      <c r="F128" s="6" t="s">
        <v>16</v>
      </c>
      <c r="G128" s="6" t="str">
        <f>E128</f>
        <v>MA</v>
      </c>
      <c r="H128" s="6" t="s">
        <v>16</v>
      </c>
      <c r="I128" s="6" t="str">
        <f>G128</f>
        <v>MA</v>
      </c>
      <c r="J128" s="6" t="s">
        <v>16</v>
      </c>
      <c r="K128" s="6" t="str">
        <f>I128</f>
        <v>MA</v>
      </c>
      <c r="L128" s="6" t="s">
        <v>16</v>
      </c>
      <c r="M128" s="6" t="str">
        <f>K128</f>
        <v>MA</v>
      </c>
      <c r="N128" s="6" t="s">
        <v>16</v>
      </c>
      <c r="O128" s="6" t="str">
        <f>M128</f>
        <v>MA</v>
      </c>
      <c r="P128" s="6" t="s">
        <v>16</v>
      </c>
      <c r="Q128" s="6" t="str">
        <f>O128</f>
        <v>MA</v>
      </c>
      <c r="R128" s="6" t="s">
        <v>16</v>
      </c>
      <c r="S128" s="6" t="str">
        <f>Q128</f>
        <v>MA</v>
      </c>
      <c r="T128" s="6"/>
      <c r="U128" s="6"/>
      <c r="V128" s="94" t="s">
        <v>16</v>
      </c>
      <c r="W128" s="113" t="s">
        <v>17</v>
      </c>
    </row>
    <row r="129" spans="1:23" x14ac:dyDescent="0.2">
      <c r="A129" s="1" t="str">
        <f t="shared" ref="A129:A146" si="64">A103</f>
        <v>1996</v>
      </c>
      <c r="B129" s="7">
        <v>17560327.279132519</v>
      </c>
      <c r="C129" s="7">
        <v>290361.9474678773</v>
      </c>
      <c r="D129" s="7">
        <v>18976218.340329085</v>
      </c>
      <c r="E129" s="7">
        <v>14373.515363973027</v>
      </c>
      <c r="F129" s="7">
        <v>58115899.996032827</v>
      </c>
      <c r="G129" s="7">
        <v>389643.68798753689</v>
      </c>
      <c r="H129" s="7">
        <v>12065889.608386679</v>
      </c>
      <c r="I129" s="7">
        <v>116722.53473329908</v>
      </c>
      <c r="J129" s="7">
        <v>8399069.6271733996</v>
      </c>
      <c r="K129" s="7">
        <v>103289.765478774</v>
      </c>
      <c r="L129" s="7">
        <v>43493838.729583159</v>
      </c>
      <c r="M129" s="7">
        <v>441393.98725645698</v>
      </c>
      <c r="N129" s="7">
        <v>30182080.865338504</v>
      </c>
      <c r="O129" s="7">
        <v>495377.32864508883</v>
      </c>
      <c r="P129" s="7">
        <v>57814506.840013951</v>
      </c>
      <c r="Q129" s="7">
        <v>555298.97255237342</v>
      </c>
      <c r="R129" s="7">
        <v>25480060.026335001</v>
      </c>
      <c r="S129" s="7">
        <v>312125.50687527005</v>
      </c>
      <c r="T129" s="7"/>
      <c r="U129" s="7"/>
      <c r="V129" s="96">
        <f>B129+D129+F129+H129+J129+L129+N129+P129+R129+T129</f>
        <v>272087891.31232512</v>
      </c>
      <c r="W129" s="97">
        <f>C129+E129+G129+I129+K129+M129+O129+Q129+S129+U129</f>
        <v>2718587.2463606498</v>
      </c>
    </row>
    <row r="130" spans="1:23" x14ac:dyDescent="0.2">
      <c r="A130" s="1" t="str">
        <f t="shared" si="64"/>
        <v>1997</v>
      </c>
      <c r="B130" s="7">
        <v>18528279.987999287</v>
      </c>
      <c r="C130" s="7">
        <v>312372.23034836742</v>
      </c>
      <c r="D130" s="7">
        <v>18635465.964544088</v>
      </c>
      <c r="E130" s="7">
        <v>17707.301707281127</v>
      </c>
      <c r="F130" s="7">
        <v>65421119.200892441</v>
      </c>
      <c r="G130" s="7">
        <v>452093.60219258699</v>
      </c>
      <c r="H130" s="7">
        <v>12769358.914204491</v>
      </c>
      <c r="I130" s="7">
        <v>123357.60444558735</v>
      </c>
      <c r="J130" s="7">
        <v>10003010.5914436</v>
      </c>
      <c r="K130" s="7">
        <v>124823.33559732701</v>
      </c>
      <c r="L130" s="7">
        <v>46300798.504550301</v>
      </c>
      <c r="M130" s="7">
        <v>466868.08737796539</v>
      </c>
      <c r="N130" s="7">
        <v>34515715.682445876</v>
      </c>
      <c r="O130" s="7">
        <v>558102.95494029985</v>
      </c>
      <c r="P130" s="7">
        <v>67927541.145235002</v>
      </c>
      <c r="Q130" s="7">
        <v>642044.75200091291</v>
      </c>
      <c r="R130" s="7">
        <v>28182008.489207089</v>
      </c>
      <c r="S130" s="7">
        <v>325535.30002340791</v>
      </c>
      <c r="T130" s="7"/>
      <c r="U130" s="7"/>
      <c r="V130" s="96">
        <f t="shared" ref="V130:V146" si="65">B130+D130+F130+H130+J130+L130+N130+P130+R130+T130</f>
        <v>302283298.48052222</v>
      </c>
      <c r="W130" s="97">
        <f t="shared" ref="W130:W146" si="66">C130+E130+G130+I130+K130+M130+O130+Q130+S130+U130</f>
        <v>3022905.1686337357</v>
      </c>
    </row>
    <row r="131" spans="1:23" x14ac:dyDescent="0.2">
      <c r="A131" s="1" t="str">
        <f t="shared" si="64"/>
        <v>1998</v>
      </c>
      <c r="B131" s="7">
        <v>17916443.830195971</v>
      </c>
      <c r="C131" s="7">
        <v>338284.33492382406</v>
      </c>
      <c r="D131" s="7">
        <v>22398461.294924431</v>
      </c>
      <c r="E131" s="7">
        <v>19771.308785744586</v>
      </c>
      <c r="F131" s="7">
        <v>63378597.572437614</v>
      </c>
      <c r="G131" s="7">
        <v>401760.04366946244</v>
      </c>
      <c r="H131" s="7">
        <v>13241810.629269922</v>
      </c>
      <c r="I131" s="7">
        <v>135479.13324090099</v>
      </c>
      <c r="J131" s="7">
        <v>10023103.931776499</v>
      </c>
      <c r="K131" s="7">
        <v>117583.59498918697</v>
      </c>
      <c r="L131" s="7">
        <v>47594050.523999907</v>
      </c>
      <c r="M131" s="7">
        <v>475069.2546970523</v>
      </c>
      <c r="N131" s="7">
        <v>38510153.983710602</v>
      </c>
      <c r="O131" s="7">
        <v>606229.57990471332</v>
      </c>
      <c r="P131" s="7">
        <v>73014485.418153167</v>
      </c>
      <c r="Q131" s="7">
        <v>690120.2909451857</v>
      </c>
      <c r="R131" s="7">
        <v>31996569.716940001</v>
      </c>
      <c r="S131" s="7">
        <v>385669.55106912204</v>
      </c>
      <c r="T131" s="7"/>
      <c r="U131" s="7"/>
      <c r="V131" s="96">
        <f t="shared" si="65"/>
        <v>318073676.90140808</v>
      </c>
      <c r="W131" s="97">
        <f t="shared" si="66"/>
        <v>3169967.0922251921</v>
      </c>
    </row>
    <row r="132" spans="1:23" x14ac:dyDescent="0.2">
      <c r="A132" s="1" t="str">
        <f t="shared" si="64"/>
        <v>1999</v>
      </c>
      <c r="B132" s="7">
        <v>18182215.915460795</v>
      </c>
      <c r="C132" s="7">
        <v>315583.9888185662</v>
      </c>
      <c r="D132" s="7">
        <v>26172150.666659545</v>
      </c>
      <c r="E132" s="7">
        <v>19651.645035215115</v>
      </c>
      <c r="F132" s="7">
        <v>66143628.707974151</v>
      </c>
      <c r="G132" s="7">
        <v>409502.83467778261</v>
      </c>
      <c r="H132" s="7">
        <v>12924921.57239056</v>
      </c>
      <c r="I132" s="7">
        <v>123930.2042573879</v>
      </c>
      <c r="J132" s="7">
        <v>10233415.202857301</v>
      </c>
      <c r="K132" s="7">
        <v>114866.05877162601</v>
      </c>
      <c r="L132" s="7">
        <v>51786998.403407447</v>
      </c>
      <c r="M132" s="7">
        <v>511286.83137947763</v>
      </c>
      <c r="N132" s="7">
        <v>44169666.342739686</v>
      </c>
      <c r="O132" s="7">
        <v>689380.50895392429</v>
      </c>
      <c r="P132" s="7">
        <v>85901665.641901582</v>
      </c>
      <c r="Q132" s="7">
        <v>816203.29229705362</v>
      </c>
      <c r="R132" s="7">
        <v>36163490.733855903</v>
      </c>
      <c r="S132" s="7">
        <v>433421.7034157021</v>
      </c>
      <c r="T132" s="7"/>
      <c r="U132" s="7"/>
      <c r="V132" s="96">
        <f t="shared" si="65"/>
        <v>351678153.18724698</v>
      </c>
      <c r="W132" s="97">
        <f t="shared" si="66"/>
        <v>3433827.0676067355</v>
      </c>
    </row>
    <row r="133" spans="1:23" x14ac:dyDescent="0.2">
      <c r="A133" s="1" t="str">
        <f t="shared" si="64"/>
        <v>2000</v>
      </c>
      <c r="B133" s="7">
        <v>18893764.007708989</v>
      </c>
      <c r="C133" s="7">
        <v>353527.00273133931</v>
      </c>
      <c r="D133" s="7">
        <v>35200912.831353039</v>
      </c>
      <c r="E133" s="7">
        <v>20966.634698461585</v>
      </c>
      <c r="F133" s="7">
        <v>81758666.644037649</v>
      </c>
      <c r="G133" s="7">
        <v>477043.20731719316</v>
      </c>
      <c r="H133" s="7">
        <v>14070592.36064326</v>
      </c>
      <c r="I133" s="7">
        <v>127232.64678376197</v>
      </c>
      <c r="J133" s="7">
        <v>10938034.9190979</v>
      </c>
      <c r="K133" s="7">
        <v>109250.84575928299</v>
      </c>
      <c r="L133" s="7">
        <v>64901635.358436599</v>
      </c>
      <c r="M133" s="7">
        <v>576296.29367384</v>
      </c>
      <c r="N133" s="7">
        <v>53238011.500092998</v>
      </c>
      <c r="O133" s="7">
        <v>748330.71885421197</v>
      </c>
      <c r="P133" s="7">
        <v>94650767.369816482</v>
      </c>
      <c r="Q133" s="7">
        <v>824611.72006211535</v>
      </c>
      <c r="R133" s="7">
        <v>42069036.234312892</v>
      </c>
      <c r="S133" s="7">
        <v>512313.89100352768</v>
      </c>
      <c r="T133" s="7"/>
      <c r="U133" s="7"/>
      <c r="V133" s="96">
        <f t="shared" si="65"/>
        <v>415721421.22549981</v>
      </c>
      <c r="W133" s="97">
        <f t="shared" si="66"/>
        <v>3749572.9608837338</v>
      </c>
    </row>
    <row r="134" spans="1:23" x14ac:dyDescent="0.2">
      <c r="A134" s="1" t="str">
        <f t="shared" si="64"/>
        <v>2001</v>
      </c>
      <c r="B134" s="7">
        <v>23630215.625865038</v>
      </c>
      <c r="C134" s="7">
        <v>427654.8550219803</v>
      </c>
      <c r="D134" s="7">
        <v>46053956.113113582</v>
      </c>
      <c r="E134" s="7">
        <v>31269.074845213661</v>
      </c>
      <c r="F134" s="7">
        <v>94514156.093868107</v>
      </c>
      <c r="G134" s="7">
        <v>533820.91997092287</v>
      </c>
      <c r="H134" s="7">
        <v>14256010.234179182</v>
      </c>
      <c r="I134" s="7">
        <v>135488.2236448873</v>
      </c>
      <c r="J134" s="7">
        <v>12158879.5092091</v>
      </c>
      <c r="K134" s="7">
        <v>152048.769488811</v>
      </c>
      <c r="L134" s="7">
        <v>72340832.963283032</v>
      </c>
      <c r="M134" s="7">
        <v>672754.42934939044</v>
      </c>
      <c r="N134" s="7">
        <v>59966349.332803279</v>
      </c>
      <c r="O134" s="7">
        <v>845812.02524148207</v>
      </c>
      <c r="P134" s="7">
        <v>106208487.23514694</v>
      </c>
      <c r="Q134" s="7">
        <v>910190.28515110433</v>
      </c>
      <c r="R134" s="7">
        <v>46559838.192917913</v>
      </c>
      <c r="S134" s="7">
        <v>568228.16568707023</v>
      </c>
      <c r="T134" s="7"/>
      <c r="U134" s="7"/>
      <c r="V134" s="96">
        <f t="shared" si="65"/>
        <v>475688725.30038619</v>
      </c>
      <c r="W134" s="97">
        <f t="shared" si="66"/>
        <v>4277266.7484008623</v>
      </c>
    </row>
    <row r="135" spans="1:23" x14ac:dyDescent="0.2">
      <c r="A135" s="1" t="str">
        <f t="shared" si="64"/>
        <v>2002</v>
      </c>
      <c r="B135" s="7">
        <v>29537887.410453726</v>
      </c>
      <c r="C135" s="7">
        <v>468796.67875773483</v>
      </c>
      <c r="D135" s="7">
        <v>58471605.527461857</v>
      </c>
      <c r="E135" s="7">
        <v>28524.094827247547</v>
      </c>
      <c r="F135" s="7">
        <v>115012146.33631596</v>
      </c>
      <c r="G135" s="7">
        <v>677541.25458763889</v>
      </c>
      <c r="H135" s="7">
        <v>16211874.542157987</v>
      </c>
      <c r="I135" s="7">
        <v>169466.39190935576</v>
      </c>
      <c r="J135" s="7">
        <v>12795600</v>
      </c>
      <c r="K135" s="7">
        <v>118402.57608247199</v>
      </c>
      <c r="L135" s="7">
        <v>86306000</v>
      </c>
      <c r="M135" s="7">
        <v>809924.05128068302</v>
      </c>
      <c r="N135" s="7">
        <v>69629955</v>
      </c>
      <c r="O135" s="7">
        <v>1018515.4098463937</v>
      </c>
      <c r="P135" s="7">
        <v>136695820.50503677</v>
      </c>
      <c r="Q135" s="7">
        <v>1197562.5764628691</v>
      </c>
      <c r="R135" s="7">
        <v>54884301</v>
      </c>
      <c r="S135" s="7">
        <v>716999.05354866758</v>
      </c>
      <c r="T135" s="7"/>
      <c r="U135" s="7"/>
      <c r="V135" s="96">
        <f t="shared" si="65"/>
        <v>579545190.32142639</v>
      </c>
      <c r="W135" s="97">
        <f t="shared" si="66"/>
        <v>5205732.0873030629</v>
      </c>
    </row>
    <row r="136" spans="1:23" x14ac:dyDescent="0.2">
      <c r="A136" s="1" t="str">
        <f t="shared" si="64"/>
        <v>2003</v>
      </c>
      <c r="B136" s="7">
        <v>27036527.615941368</v>
      </c>
      <c r="C136" s="7">
        <v>454293.59616271616</v>
      </c>
      <c r="D136" s="7">
        <v>51170213.325230494</v>
      </c>
      <c r="E136" s="7">
        <v>23725.234886792168</v>
      </c>
      <c r="F136" s="7">
        <v>124172698.17712712</v>
      </c>
      <c r="G136" s="7">
        <v>735621.0754165845</v>
      </c>
      <c r="H136" s="7">
        <v>14328763.097947501</v>
      </c>
      <c r="I136" s="7">
        <v>118950.60058018536</v>
      </c>
      <c r="J136" s="7">
        <v>14069000</v>
      </c>
      <c r="K136" s="7">
        <v>128551.33057708398</v>
      </c>
      <c r="L136" s="7">
        <v>95778999</v>
      </c>
      <c r="M136" s="7">
        <v>904545.87693328457</v>
      </c>
      <c r="N136" s="7">
        <v>84919920</v>
      </c>
      <c r="O136" s="7">
        <v>1214834.8002042396</v>
      </c>
      <c r="P136" s="7">
        <v>153059578.98127234</v>
      </c>
      <c r="Q136" s="7">
        <v>1347909.0040615483</v>
      </c>
      <c r="R136" s="7">
        <v>59213399.999999911</v>
      </c>
      <c r="S136" s="7">
        <v>769665.16805408662</v>
      </c>
      <c r="T136" s="7"/>
      <c r="U136" s="7"/>
      <c r="V136" s="96">
        <f t="shared" si="65"/>
        <v>623749100.19751871</v>
      </c>
      <c r="W136" s="97">
        <f t="shared" si="66"/>
        <v>5698096.6868765205</v>
      </c>
    </row>
    <row r="137" spans="1:23" x14ac:dyDescent="0.2">
      <c r="A137" s="1" t="str">
        <f t="shared" si="64"/>
        <v>2004</v>
      </c>
      <c r="B137" s="7">
        <v>27769949.479119748</v>
      </c>
      <c r="C137" s="7">
        <v>480296.60157293594</v>
      </c>
      <c r="D137" s="7">
        <v>53688692.167440079</v>
      </c>
      <c r="E137" s="7">
        <v>24340.509682947923</v>
      </c>
      <c r="F137" s="7">
        <v>135220815.5805251</v>
      </c>
      <c r="G137" s="7">
        <v>804996.36859005434</v>
      </c>
      <c r="H137" s="7">
        <v>16010051.862</v>
      </c>
      <c r="I137" s="7">
        <v>135658.36906760727</v>
      </c>
      <c r="J137" s="7">
        <v>18035400</v>
      </c>
      <c r="K137" s="7">
        <v>188997.32299598699</v>
      </c>
      <c r="L137" s="7">
        <v>107502000.99999997</v>
      </c>
      <c r="M137" s="7">
        <v>998570.65391625592</v>
      </c>
      <c r="N137" s="7">
        <v>97155179.999999791</v>
      </c>
      <c r="O137" s="7">
        <v>1347938.0400482174</v>
      </c>
      <c r="P137" s="7">
        <v>169598476.64868855</v>
      </c>
      <c r="Q137" s="7">
        <v>1517740.8630274646</v>
      </c>
      <c r="R137" s="7">
        <v>63065000.00000003</v>
      </c>
      <c r="S137" s="7">
        <v>815290.32435273472</v>
      </c>
      <c r="T137" s="7"/>
      <c r="U137" s="7"/>
      <c r="V137" s="96">
        <f t="shared" si="65"/>
        <v>688045566.73777318</v>
      </c>
      <c r="W137" s="97">
        <f t="shared" si="66"/>
        <v>6313829.0532542048</v>
      </c>
    </row>
    <row r="138" spans="1:23" x14ac:dyDescent="0.2">
      <c r="A138" s="1" t="str">
        <f t="shared" si="64"/>
        <v>2005</v>
      </c>
      <c r="B138" s="7">
        <v>26950000</v>
      </c>
      <c r="C138" s="7">
        <v>498619.64838397468</v>
      </c>
      <c r="D138" s="7">
        <v>65358004.071291655</v>
      </c>
      <c r="E138" s="7">
        <v>29544.953115055185</v>
      </c>
      <c r="F138" s="7">
        <v>145271138</v>
      </c>
      <c r="G138" s="7">
        <v>874389.29776684684</v>
      </c>
      <c r="H138" s="7">
        <v>15966182.719000001</v>
      </c>
      <c r="I138" s="7">
        <v>138258.61651662822</v>
      </c>
      <c r="J138" s="7">
        <v>22496000.000000097</v>
      </c>
      <c r="K138" s="7">
        <v>206449.55569636001</v>
      </c>
      <c r="L138" s="7">
        <v>115636520.99981582</v>
      </c>
      <c r="M138" s="7">
        <v>1090253.2463960277</v>
      </c>
      <c r="N138" s="7">
        <v>108419483.99999988</v>
      </c>
      <c r="O138" s="7">
        <v>1496343.2742657824</v>
      </c>
      <c r="P138" s="7">
        <v>191949302.2609964</v>
      </c>
      <c r="Q138" s="7">
        <v>1685616.783089702</v>
      </c>
      <c r="R138" s="7">
        <v>68906599.999999791</v>
      </c>
      <c r="S138" s="7">
        <v>921013.55348516861</v>
      </c>
      <c r="T138" s="7"/>
      <c r="U138" s="7"/>
      <c r="V138" s="96">
        <f t="shared" si="65"/>
        <v>760953232.05110359</v>
      </c>
      <c r="W138" s="97">
        <f t="shared" si="66"/>
        <v>6940488.9287155457</v>
      </c>
    </row>
    <row r="139" spans="1:23" x14ac:dyDescent="0.2">
      <c r="A139" s="1" t="str">
        <f t="shared" si="64"/>
        <v>2006</v>
      </c>
      <c r="B139" s="7">
        <v>29992800</v>
      </c>
      <c r="C139" s="7">
        <v>514656.24220682192</v>
      </c>
      <c r="D139" s="7">
        <v>83308375.551026881</v>
      </c>
      <c r="E139" s="7">
        <v>43576.506724875799</v>
      </c>
      <c r="F139" s="7">
        <v>135302021.45796004</v>
      </c>
      <c r="G139" s="7">
        <v>740062.53785512154</v>
      </c>
      <c r="H139" s="7">
        <v>17005308.280949831</v>
      </c>
      <c r="I139" s="7">
        <v>154471.16310133942</v>
      </c>
      <c r="J139" s="7">
        <v>25517199.655820496</v>
      </c>
      <c r="K139" s="7">
        <v>244844.97089313297</v>
      </c>
      <c r="L139" s="7">
        <v>127406342.37397447</v>
      </c>
      <c r="M139" s="7">
        <v>1281181.0158216846</v>
      </c>
      <c r="N139" s="7">
        <v>139920391.00000048</v>
      </c>
      <c r="O139" s="7">
        <v>1702983.388068621</v>
      </c>
      <c r="P139" s="7">
        <v>217310670.36880404</v>
      </c>
      <c r="Q139" s="7">
        <v>1798475.6017697328</v>
      </c>
      <c r="R139" s="7">
        <v>78276001.000000179</v>
      </c>
      <c r="S139" s="7">
        <v>1040843.3092790768</v>
      </c>
      <c r="T139" s="7"/>
      <c r="U139" s="7"/>
      <c r="V139" s="96">
        <f t="shared" si="65"/>
        <v>854039109.68853641</v>
      </c>
      <c r="W139" s="97">
        <f t="shared" si="66"/>
        <v>7521094.7357204072</v>
      </c>
    </row>
    <row r="140" spans="1:23" x14ac:dyDescent="0.2">
      <c r="A140" s="1" t="str">
        <f t="shared" si="64"/>
        <v>2007</v>
      </c>
      <c r="B140" s="7">
        <v>41053180.000000037</v>
      </c>
      <c r="C140" s="7">
        <v>646006.83777850808</v>
      </c>
      <c r="D140" s="7">
        <v>99450890.457227588</v>
      </c>
      <c r="E140" s="7">
        <v>55168.253500205486</v>
      </c>
      <c r="F140" s="7">
        <v>148664624.50000006</v>
      </c>
      <c r="G140" s="7">
        <v>799815.83249794249</v>
      </c>
      <c r="H140" s="7">
        <v>17818060.858713798</v>
      </c>
      <c r="I140" s="7">
        <v>183104.98438002454</v>
      </c>
      <c r="J140" s="7">
        <v>33401700</v>
      </c>
      <c r="K140" s="7">
        <v>298341.21712137101</v>
      </c>
      <c r="L140" s="7">
        <v>145157465.47547692</v>
      </c>
      <c r="M140" s="7">
        <v>1532864.347468179</v>
      </c>
      <c r="N140" s="7">
        <v>149775880.00000021</v>
      </c>
      <c r="O140" s="7">
        <v>1791437.954438152</v>
      </c>
      <c r="P140" s="7">
        <v>266197419.65414095</v>
      </c>
      <c r="Q140" s="7">
        <v>2106880.3123014877</v>
      </c>
      <c r="R140" s="7">
        <v>85462599.999999464</v>
      </c>
      <c r="S140" s="7">
        <v>1137824.9612592217</v>
      </c>
      <c r="T140" s="7"/>
      <c r="U140" s="7"/>
      <c r="V140" s="96">
        <f t="shared" si="65"/>
        <v>986981820.94555902</v>
      </c>
      <c r="W140" s="97">
        <f t="shared" si="66"/>
        <v>8551444.7007450908</v>
      </c>
    </row>
    <row r="141" spans="1:23" x14ac:dyDescent="0.2">
      <c r="A141" s="1" t="str">
        <f t="shared" si="64"/>
        <v>2008</v>
      </c>
      <c r="B141" s="7">
        <v>51083000</v>
      </c>
      <c r="C141" s="7">
        <v>800322.31793360133</v>
      </c>
      <c r="D141" s="7">
        <v>127967967.32279204</v>
      </c>
      <c r="E141" s="7">
        <v>62268.828517338501</v>
      </c>
      <c r="F141" s="7">
        <v>164510697.00383511</v>
      </c>
      <c r="G141" s="7">
        <v>836806.086975693</v>
      </c>
      <c r="H141" s="7">
        <v>20156238.059542101</v>
      </c>
      <c r="I141" s="7">
        <v>167938.357104472</v>
      </c>
      <c r="J141" s="7">
        <v>55349000</v>
      </c>
      <c r="K141" s="7">
        <v>531033.34217121301</v>
      </c>
      <c r="L141" s="7">
        <v>170889426.69521511</v>
      </c>
      <c r="M141" s="7">
        <v>1817799.6446613704</v>
      </c>
      <c r="N141" s="7">
        <v>155920754.99999982</v>
      </c>
      <c r="O141" s="7">
        <v>1823766.9239521301</v>
      </c>
      <c r="P141" s="7">
        <v>275313497.33559823</v>
      </c>
      <c r="Q141" s="7">
        <v>2191169.9483545339</v>
      </c>
      <c r="R141" s="7">
        <v>95263801.000000298</v>
      </c>
      <c r="S141" s="7">
        <v>1296032.1705759894</v>
      </c>
      <c r="T141" s="7"/>
      <c r="U141" s="7"/>
      <c r="V141" s="96">
        <f t="shared" si="65"/>
        <v>1116454382.4169827</v>
      </c>
      <c r="W141" s="97">
        <f t="shared" si="66"/>
        <v>9527137.6202463433</v>
      </c>
    </row>
    <row r="142" spans="1:23" x14ac:dyDescent="0.2">
      <c r="A142" s="1" t="str">
        <f t="shared" si="64"/>
        <v>2009</v>
      </c>
      <c r="B142" s="7">
        <v>49653400</v>
      </c>
      <c r="C142" s="7">
        <v>852631.2336857561</v>
      </c>
      <c r="D142" s="7">
        <v>125223625.7968286</v>
      </c>
      <c r="E142" s="7">
        <v>57952.458179982495</v>
      </c>
      <c r="F142" s="7">
        <v>156551606.78471911</v>
      </c>
      <c r="G142" s="7">
        <v>786580.17596310237</v>
      </c>
      <c r="H142" s="7">
        <v>33466677.5303455</v>
      </c>
      <c r="I142" s="7">
        <v>302939.09670532402</v>
      </c>
      <c r="J142" s="7">
        <v>53815200</v>
      </c>
      <c r="K142" s="7">
        <v>581184.19342765398</v>
      </c>
      <c r="L142" s="7">
        <v>183353966.81847501</v>
      </c>
      <c r="M142" s="7">
        <v>1734047.2550852725</v>
      </c>
      <c r="N142" s="7">
        <v>154650989.99999949</v>
      </c>
      <c r="O142" s="7">
        <v>1811041.4403754747</v>
      </c>
      <c r="P142" s="7">
        <v>307788168.37772894</v>
      </c>
      <c r="Q142" s="7">
        <v>2527038.9346874608</v>
      </c>
      <c r="R142" s="7">
        <v>106449599.99999905</v>
      </c>
      <c r="S142" s="7">
        <v>1447618.3072126005</v>
      </c>
      <c r="T142" s="7"/>
      <c r="U142" s="7"/>
      <c r="V142" s="96">
        <f t="shared" si="65"/>
        <v>1170953235.3080957</v>
      </c>
      <c r="W142" s="97">
        <f t="shared" si="66"/>
        <v>10101033.095322626</v>
      </c>
    </row>
    <row r="143" spans="1:23" x14ac:dyDescent="0.2">
      <c r="A143" s="1" t="str">
        <f t="shared" si="64"/>
        <v>2010</v>
      </c>
      <c r="B143" s="7">
        <v>46111209.000000015</v>
      </c>
      <c r="C143" s="7">
        <v>853273.56089544005</v>
      </c>
      <c r="D143" s="7">
        <v>143950312.55786818</v>
      </c>
      <c r="E143" s="7">
        <v>59696.173734514094</v>
      </c>
      <c r="F143" s="7">
        <v>153019649.43283892</v>
      </c>
      <c r="G143" s="7">
        <v>733680.47500681062</v>
      </c>
      <c r="H143" s="7">
        <v>45848120.252634101</v>
      </c>
      <c r="I143" s="7">
        <v>414213.54316160287</v>
      </c>
      <c r="J143" s="7">
        <v>51165700.000000104</v>
      </c>
      <c r="K143" s="7">
        <v>571770.76961372304</v>
      </c>
      <c r="L143" s="7">
        <v>222537349.99999955</v>
      </c>
      <c r="M143" s="7">
        <v>1935188.0596549306</v>
      </c>
      <c r="N143" s="7">
        <v>154835999.0000003</v>
      </c>
      <c r="O143" s="7">
        <v>1862398.1562327105</v>
      </c>
      <c r="P143" s="7">
        <v>327227935.26032722</v>
      </c>
      <c r="Q143" s="7">
        <v>2542939.2800287073</v>
      </c>
      <c r="R143" s="7">
        <v>115457200.00000018</v>
      </c>
      <c r="S143" s="7">
        <v>1558335.9129854701</v>
      </c>
      <c r="T143" s="7"/>
      <c r="U143" s="7"/>
      <c r="V143" s="96">
        <f t="shared" si="65"/>
        <v>1260153475.5036685</v>
      </c>
      <c r="W143" s="97">
        <f t="shared" si="66"/>
        <v>10531495.93131391</v>
      </c>
    </row>
    <row r="144" spans="1:23" x14ac:dyDescent="0.2">
      <c r="A144" s="1" t="str">
        <f t="shared" si="64"/>
        <v>2011</v>
      </c>
      <c r="B144" s="7">
        <v>48600820.000000089</v>
      </c>
      <c r="C144" s="7">
        <v>859186.1636628916</v>
      </c>
      <c r="D144" s="7">
        <v>166411176.30128062</v>
      </c>
      <c r="E144" s="7">
        <v>54369.575372783584</v>
      </c>
      <c r="F144" s="7">
        <v>144609953.46649593</v>
      </c>
      <c r="G144" s="7">
        <v>637593.4004227994</v>
      </c>
      <c r="H144" s="7">
        <v>60851187.7752131</v>
      </c>
      <c r="I144" s="7">
        <v>583922.12388175097</v>
      </c>
      <c r="J144" s="7">
        <v>55382051.439483702</v>
      </c>
      <c r="K144" s="7">
        <v>654518.03550082794</v>
      </c>
      <c r="L144" s="7">
        <v>243547635.18476081</v>
      </c>
      <c r="M144" s="7">
        <v>2206748.5696092937</v>
      </c>
      <c r="N144" s="7">
        <v>176040499.99999961</v>
      </c>
      <c r="O144" s="7">
        <v>2060791.5721275494</v>
      </c>
      <c r="P144" s="7">
        <v>346807890.67004287</v>
      </c>
      <c r="Q144" s="7">
        <v>2630591.8397603319</v>
      </c>
      <c r="R144" s="7">
        <v>124660671.00000107</v>
      </c>
      <c r="S144" s="7">
        <v>1656362.2785204006</v>
      </c>
      <c r="T144" s="7"/>
      <c r="U144" s="7"/>
      <c r="V144" s="96">
        <f t="shared" si="65"/>
        <v>1366911885.8372779</v>
      </c>
      <c r="W144" s="97">
        <f t="shared" si="66"/>
        <v>11344083.558858629</v>
      </c>
    </row>
    <row r="145" spans="1:23" x14ac:dyDescent="0.2">
      <c r="A145" s="1" t="str">
        <f t="shared" si="64"/>
        <v>2012</v>
      </c>
      <c r="B145" s="7">
        <v>48623909.99999997</v>
      </c>
      <c r="C145" s="7">
        <v>740239.03814175539</v>
      </c>
      <c r="D145" s="7">
        <v>162348143.00925702</v>
      </c>
      <c r="E145" s="7">
        <v>61766.288230513208</v>
      </c>
      <c r="F145" s="7">
        <v>147571348.69992298</v>
      </c>
      <c r="G145" s="7">
        <v>657365.4328699247</v>
      </c>
      <c r="H145" s="7">
        <v>76232225.427227497</v>
      </c>
      <c r="I145" s="7">
        <v>729653.37592336116</v>
      </c>
      <c r="J145" s="7">
        <v>58663503.981858</v>
      </c>
      <c r="K145" s="7">
        <v>597389.60916813312</v>
      </c>
      <c r="L145" s="7">
        <v>263715139.99999958</v>
      </c>
      <c r="M145" s="7">
        <v>2311592.8812570181</v>
      </c>
      <c r="N145" s="7">
        <v>204546792.99999958</v>
      </c>
      <c r="O145" s="7">
        <v>2357936.842577029</v>
      </c>
      <c r="P145" s="7">
        <v>369377437.23563188</v>
      </c>
      <c r="Q145" s="7">
        <v>2839192.1511786887</v>
      </c>
      <c r="R145" s="7">
        <v>134709561.00000089</v>
      </c>
      <c r="S145" s="7">
        <v>1802986.6030085701</v>
      </c>
      <c r="T145" s="7"/>
      <c r="U145" s="7"/>
      <c r="V145" s="96">
        <f t="shared" si="65"/>
        <v>1465788062.3538976</v>
      </c>
      <c r="W145" s="97">
        <f t="shared" si="66"/>
        <v>12098122.222354995</v>
      </c>
    </row>
    <row r="146" spans="1:23" x14ac:dyDescent="0.2">
      <c r="A146" s="1" t="str">
        <f t="shared" si="64"/>
        <v>2013</v>
      </c>
      <c r="B146" s="7">
        <v>50338200</v>
      </c>
      <c r="C146" s="7">
        <v>748051.78996585333</v>
      </c>
      <c r="D146" s="7">
        <v>166521200</v>
      </c>
      <c r="E146" s="7">
        <v>64484.373905170491</v>
      </c>
      <c r="F146" s="7">
        <v>159208106.26796678</v>
      </c>
      <c r="G146" s="7">
        <v>691601.41697562952</v>
      </c>
      <c r="H146" s="7">
        <v>85035612.238624394</v>
      </c>
      <c r="I146" s="7">
        <v>806243.43869251607</v>
      </c>
      <c r="J146" s="7">
        <v>70444607.354411006</v>
      </c>
      <c r="K146" s="7">
        <v>703797.98274233111</v>
      </c>
      <c r="L146" s="7">
        <v>281644164.00000042</v>
      </c>
      <c r="M146" s="7">
        <v>2304165.3687694184</v>
      </c>
      <c r="N146" s="7">
        <v>223296988.9999997</v>
      </c>
      <c r="O146" s="7">
        <v>2527975.6704917508</v>
      </c>
      <c r="P146" s="7">
        <v>378595658.02841312</v>
      </c>
      <c r="Q146" s="7">
        <v>2796749.6878826744</v>
      </c>
      <c r="R146" s="7">
        <v>147229029.99999988</v>
      </c>
      <c r="S146" s="7">
        <v>1971746.895003641</v>
      </c>
      <c r="V146" s="96">
        <f t="shared" si="65"/>
        <v>1562313566.8894153</v>
      </c>
      <c r="W146" s="97">
        <f t="shared" si="66"/>
        <v>12614816.624428986</v>
      </c>
    </row>
    <row r="147" spans="1:23" ht="13.5" thickBot="1" x14ac:dyDescent="0.25"/>
    <row r="148" spans="1:23" ht="51.75" thickBot="1" x14ac:dyDescent="0.25">
      <c r="A148" s="2" t="s">
        <v>42</v>
      </c>
      <c r="C148" s="3" t="s">
        <v>22</v>
      </c>
      <c r="D148" s="3" t="s">
        <v>23</v>
      </c>
      <c r="E148" s="3" t="s">
        <v>3</v>
      </c>
      <c r="F148" s="3" t="s">
        <v>24</v>
      </c>
      <c r="G148" s="3" t="s">
        <v>25</v>
      </c>
      <c r="H148" s="3" t="s">
        <v>26</v>
      </c>
      <c r="I148" s="3" t="s">
        <v>27</v>
      </c>
      <c r="J148" s="3" t="s">
        <v>28</v>
      </c>
      <c r="K148" s="14" t="s">
        <v>29</v>
      </c>
      <c r="L148" s="18" t="s">
        <v>32</v>
      </c>
    </row>
    <row r="149" spans="1:23" x14ac:dyDescent="0.2">
      <c r="A149" s="5" t="str">
        <f t="shared" ref="A149:A166" si="67">A129</f>
        <v>1996</v>
      </c>
      <c r="C149" s="13">
        <f>(C129*1000/C4)/(B129*1000/B4)</f>
        <v>2.1290659475848051</v>
      </c>
      <c r="D149" s="13">
        <f>(E129*1000/E4)/(D129*1000/D4)</f>
        <v>2.5506709867655162</v>
      </c>
      <c r="E149" s="13">
        <f>(G129*1000/G4)/(F129*1000/F4)</f>
        <v>0.43814927381063468</v>
      </c>
      <c r="F149" s="13">
        <f>(I129*1000/I4)/(H129*1000/H4)</f>
        <v>0.44550353893540956</v>
      </c>
      <c r="G149" s="13">
        <f>(K129*1000/K4)/(J129*1000/J4)</f>
        <v>0.90575680771668232</v>
      </c>
      <c r="H149" s="13">
        <f>(M129*1000/M4)/(L129*1000/L4)</f>
        <v>0.65352708751776234</v>
      </c>
      <c r="I149" s="13">
        <f>(O129*1000/O4)/(N129*1000/N4)</f>
        <v>0.47266646161430748</v>
      </c>
      <c r="J149" s="13">
        <f>(Q129*1000/Q4)/(P129*1000/P4)</f>
        <v>0.54652736962813298</v>
      </c>
      <c r="K149" s="13">
        <f>(S129*1000/S4)/(R129*1000/R4)</f>
        <v>0.63458240155417145</v>
      </c>
      <c r="L149" s="19">
        <f>AVERAGE(C149:K149)</f>
        <v>0.97516109723638023</v>
      </c>
    </row>
    <row r="150" spans="1:23" x14ac:dyDescent="0.2">
      <c r="A150" s="5" t="str">
        <f t="shared" si="67"/>
        <v>1997</v>
      </c>
      <c r="C150" s="13">
        <f t="shared" ref="C150:C166" si="68">(C130*1000/C5)/(B130*1000/B5)</f>
        <v>1.8677794873049254</v>
      </c>
      <c r="D150" s="13">
        <f t="shared" ref="D150:D166" si="69">(E130*1000/E5)/(D130*1000/D5)</f>
        <v>3.5925797123738743</v>
      </c>
      <c r="E150" s="13">
        <f t="shared" ref="E150:E166" si="70">(G130*1000/G5)/(F130*1000/F5)</f>
        <v>0.44551343856029357</v>
      </c>
      <c r="F150" s="13">
        <f t="shared" ref="F150:F166" si="71">(I130*1000/I5)/(H130*1000/H5)</f>
        <v>0.52802598303013004</v>
      </c>
      <c r="G150" s="13">
        <f t="shared" ref="G150:G166" si="72">(K130*1000/K5)/(J130*1000/J5)</f>
        <v>0.93251956709949757</v>
      </c>
      <c r="H150" s="13">
        <f t="shared" ref="H150:H166" si="73">(M130*1000/M5)/(L130*1000/L5)</f>
        <v>0.65985895269912787</v>
      </c>
      <c r="I150" s="13">
        <f t="shared" ref="I150:I166" si="74">(O130*1000/O5)/(N130*1000/N5)</f>
        <v>0.50738648627859584</v>
      </c>
      <c r="J150" s="13">
        <f t="shared" ref="J150:J166" si="75">(Q130*1000/Q5)/(P130*1000/P5)</f>
        <v>0.55484340649770225</v>
      </c>
      <c r="K150" s="13">
        <f t="shared" ref="K150:K166" si="76">(S130*1000/S5)/(R130*1000/R5)</f>
        <v>0.65118600244756908</v>
      </c>
      <c r="L150" s="19">
        <f t="shared" ref="L150:L166" si="77">AVERAGE(C150:K150)</f>
        <v>1.0821881151435242</v>
      </c>
    </row>
    <row r="151" spans="1:23" x14ac:dyDescent="0.2">
      <c r="A151" s="5" t="str">
        <f t="shared" si="67"/>
        <v>1998</v>
      </c>
      <c r="C151" s="13">
        <f t="shared" si="68"/>
        <v>1.7323460213675017</v>
      </c>
      <c r="D151" s="13">
        <f t="shared" si="69"/>
        <v>2.6983903368092297</v>
      </c>
      <c r="E151" s="13">
        <f t="shared" si="70"/>
        <v>0.39878020384062507</v>
      </c>
      <c r="F151" s="13">
        <f t="shared" si="71"/>
        <v>0.60524650810571978</v>
      </c>
      <c r="G151" s="13">
        <f t="shared" si="72"/>
        <v>0.90886996522732311</v>
      </c>
      <c r="H151" s="13">
        <f t="shared" si="73"/>
        <v>0.6944282938317492</v>
      </c>
      <c r="I151" s="13">
        <f t="shared" si="74"/>
        <v>0.52686573764257039</v>
      </c>
      <c r="J151" s="13">
        <f t="shared" si="75"/>
        <v>0.59351880168912052</v>
      </c>
      <c r="K151" s="13">
        <f t="shared" si="76"/>
        <v>0.7129579522326509</v>
      </c>
      <c r="L151" s="19">
        <f t="shared" si="77"/>
        <v>0.98571153563849889</v>
      </c>
    </row>
    <row r="152" spans="1:23" x14ac:dyDescent="0.2">
      <c r="A152" s="5" t="str">
        <f t="shared" si="67"/>
        <v>1999</v>
      </c>
      <c r="C152" s="13">
        <f t="shared" si="68"/>
        <v>1.5055391431718799</v>
      </c>
      <c r="D152" s="13">
        <f t="shared" si="69"/>
        <v>1.9930114571732904</v>
      </c>
      <c r="E152" s="13">
        <f t="shared" si="70"/>
        <v>0.37371048998081857</v>
      </c>
      <c r="F152" s="13">
        <f t="shared" si="71"/>
        <v>0.57361213640556552</v>
      </c>
      <c r="G152" s="13">
        <f t="shared" si="72"/>
        <v>0.87733536201955076</v>
      </c>
      <c r="H152" s="13">
        <f t="shared" si="73"/>
        <v>0.7305083050379062</v>
      </c>
      <c r="I152" s="13">
        <f t="shared" si="74"/>
        <v>0.55950564271394654</v>
      </c>
      <c r="J152" s="13">
        <f t="shared" si="75"/>
        <v>0.62641731120453858</v>
      </c>
      <c r="K152" s="13">
        <f t="shared" si="76"/>
        <v>0.71401374430067766</v>
      </c>
      <c r="L152" s="19">
        <f t="shared" si="77"/>
        <v>0.88373928800090829</v>
      </c>
    </row>
    <row r="153" spans="1:23" x14ac:dyDescent="0.2">
      <c r="A153" s="5" t="str">
        <f t="shared" si="67"/>
        <v>2000</v>
      </c>
      <c r="C153" s="13">
        <f t="shared" si="68"/>
        <v>1.6667871915991281</v>
      </c>
      <c r="D153" s="13">
        <f t="shared" si="69"/>
        <v>1.5210453768371408</v>
      </c>
      <c r="E153" s="13">
        <f t="shared" si="70"/>
        <v>0.33736986729396917</v>
      </c>
      <c r="F153" s="13">
        <f t="shared" si="71"/>
        <v>0.52110522243135504</v>
      </c>
      <c r="G153" s="13">
        <f t="shared" si="72"/>
        <v>0.75325629085918899</v>
      </c>
      <c r="H153" s="13">
        <f t="shared" si="73"/>
        <v>0.67672868177829681</v>
      </c>
      <c r="I153" s="13">
        <f t="shared" si="74"/>
        <v>0.55685200815023939</v>
      </c>
      <c r="J153" s="13">
        <f t="shared" si="75"/>
        <v>0.59503884166675347</v>
      </c>
      <c r="K153" s="13">
        <f t="shared" si="76"/>
        <v>0.74161785178867923</v>
      </c>
      <c r="L153" s="19">
        <f t="shared" si="77"/>
        <v>0.81886681471163902</v>
      </c>
    </row>
    <row r="154" spans="1:23" x14ac:dyDescent="0.2">
      <c r="A154" s="5" t="str">
        <f t="shared" si="67"/>
        <v>2001</v>
      </c>
      <c r="C154" s="13">
        <f t="shared" si="68"/>
        <v>1.6154038776780175</v>
      </c>
      <c r="D154" s="13">
        <f t="shared" si="69"/>
        <v>2.2602838245500112</v>
      </c>
      <c r="E154" s="13">
        <f t="shared" si="70"/>
        <v>0.31993852309542875</v>
      </c>
      <c r="F154" s="13">
        <f t="shared" si="71"/>
        <v>0.51944999478846743</v>
      </c>
      <c r="G154" s="13">
        <f t="shared" si="72"/>
        <v>0.92596993514342985</v>
      </c>
      <c r="H154" s="13">
        <f t="shared" si="73"/>
        <v>0.72171207047470809</v>
      </c>
      <c r="I154" s="13">
        <f t="shared" si="74"/>
        <v>0.61365091335250344</v>
      </c>
      <c r="J154" s="13">
        <f t="shared" si="75"/>
        <v>0.62966681402243907</v>
      </c>
      <c r="K154" s="13">
        <f t="shared" si="76"/>
        <v>0.75091508313916633</v>
      </c>
      <c r="L154" s="19">
        <f t="shared" si="77"/>
        <v>0.92855455958268562</v>
      </c>
    </row>
    <row r="155" spans="1:23" x14ac:dyDescent="0.2">
      <c r="A155" s="5" t="str">
        <f t="shared" si="67"/>
        <v>2002</v>
      </c>
      <c r="C155" s="13">
        <f t="shared" si="68"/>
        <v>1.3803724102966719</v>
      </c>
      <c r="D155" s="13">
        <f t="shared" si="69"/>
        <v>2.0855043277677772</v>
      </c>
      <c r="E155" s="13">
        <f t="shared" si="70"/>
        <v>0.34340868956311316</v>
      </c>
      <c r="F155" s="13">
        <f t="shared" si="71"/>
        <v>0.57422267445638897</v>
      </c>
      <c r="G155" s="13">
        <f t="shared" si="72"/>
        <v>0.69891788476341088</v>
      </c>
      <c r="H155" s="13">
        <f t="shared" si="73"/>
        <v>0.73573407410517155</v>
      </c>
      <c r="I155" s="13">
        <f t="shared" si="74"/>
        <v>0.68985082044804935</v>
      </c>
      <c r="J155" s="13">
        <f t="shared" si="75"/>
        <v>0.70066563331709775</v>
      </c>
      <c r="K155" s="13">
        <f t="shared" si="76"/>
        <v>0.81288245597003084</v>
      </c>
      <c r="L155" s="19">
        <f t="shared" si="77"/>
        <v>0.8912843300764125</v>
      </c>
    </row>
    <row r="156" spans="1:23" x14ac:dyDescent="0.2">
      <c r="A156" s="5" t="str">
        <f t="shared" si="67"/>
        <v>2003</v>
      </c>
      <c r="C156" s="13">
        <f t="shared" si="68"/>
        <v>1.4371202874653202</v>
      </c>
      <c r="D156" s="13">
        <f t="shared" si="69"/>
        <v>1.4618683235900634</v>
      </c>
      <c r="E156" s="13">
        <f t="shared" si="70"/>
        <v>0.36567833721288667</v>
      </c>
      <c r="F156" s="13">
        <f t="shared" si="71"/>
        <v>0.49669732653262977</v>
      </c>
      <c r="G156" s="13">
        <f t="shared" si="72"/>
        <v>0.72557434956478961</v>
      </c>
      <c r="H156" s="13">
        <f t="shared" si="73"/>
        <v>0.74217798800096013</v>
      </c>
      <c r="I156" s="13">
        <f t="shared" si="74"/>
        <v>0.69085238580789521</v>
      </c>
      <c r="J156" s="13">
        <f t="shared" si="75"/>
        <v>0.74325286532160506</v>
      </c>
      <c r="K156" s="13">
        <f t="shared" si="76"/>
        <v>0.80912773138859428</v>
      </c>
      <c r="L156" s="19">
        <f t="shared" si="77"/>
        <v>0.83026106609830486</v>
      </c>
    </row>
    <row r="157" spans="1:23" x14ac:dyDescent="0.2">
      <c r="A157" s="5" t="str">
        <f t="shared" si="67"/>
        <v>2004</v>
      </c>
      <c r="C157" s="13">
        <f t="shared" si="68"/>
        <v>1.5166003816132765</v>
      </c>
      <c r="D157" s="13">
        <f t="shared" si="69"/>
        <v>0.8108650517851842</v>
      </c>
      <c r="E157" s="13">
        <f t="shared" si="70"/>
        <v>0.38335516811685921</v>
      </c>
      <c r="F157" s="13">
        <f t="shared" si="71"/>
        <v>0.56480280887950129</v>
      </c>
      <c r="G157" s="13">
        <f t="shared" si="72"/>
        <v>0.87115148933659814</v>
      </c>
      <c r="H157" s="13">
        <f t="shared" si="73"/>
        <v>0.75086986981883541</v>
      </c>
      <c r="I157" s="13">
        <f t="shared" si="74"/>
        <v>0.63798858016526561</v>
      </c>
      <c r="J157" s="13">
        <f t="shared" si="75"/>
        <v>0.77957507287070738</v>
      </c>
      <c r="K157" s="13">
        <f t="shared" si="76"/>
        <v>0.8057237975155952</v>
      </c>
      <c r="L157" s="19">
        <f t="shared" si="77"/>
        <v>0.79121469112242482</v>
      </c>
    </row>
    <row r="158" spans="1:23" x14ac:dyDescent="0.2">
      <c r="A158" s="5" t="str">
        <f t="shared" si="67"/>
        <v>2005</v>
      </c>
      <c r="C158" s="13">
        <f t="shared" si="68"/>
        <v>1.6735210448598143</v>
      </c>
      <c r="D158" s="13">
        <f t="shared" si="69"/>
        <v>0.72663685482422113</v>
      </c>
      <c r="E158" s="13">
        <f t="shared" si="70"/>
        <v>0.39098352034091288</v>
      </c>
      <c r="F158" s="13">
        <f t="shared" si="71"/>
        <v>0.6340810447752967</v>
      </c>
      <c r="G158" s="13">
        <f t="shared" si="72"/>
        <v>0.78436719364642893</v>
      </c>
      <c r="H158" s="13">
        <f t="shared" si="73"/>
        <v>0.77954836896971191</v>
      </c>
      <c r="I158" s="13">
        <f t="shared" si="74"/>
        <v>0.59987338130213508</v>
      </c>
      <c r="J158" s="13">
        <f t="shared" si="75"/>
        <v>0.77485560691174205</v>
      </c>
      <c r="K158" s="13">
        <f t="shared" si="76"/>
        <v>0.83497361205553478</v>
      </c>
      <c r="L158" s="19">
        <f t="shared" si="77"/>
        <v>0.79987118085397757</v>
      </c>
    </row>
    <row r="159" spans="1:23" x14ac:dyDescent="0.2">
      <c r="A159" s="5" t="str">
        <f t="shared" si="67"/>
        <v>2006</v>
      </c>
      <c r="C159" s="13">
        <f t="shared" si="68"/>
        <v>1.5135832345195115</v>
      </c>
      <c r="D159" s="13">
        <f t="shared" si="69"/>
        <v>0.75117757527943352</v>
      </c>
      <c r="E159" s="13">
        <f t="shared" si="70"/>
        <v>0.35433122800059863</v>
      </c>
      <c r="F159" s="13">
        <f t="shared" si="71"/>
        <v>0.71509414328478749</v>
      </c>
      <c r="G159" s="13">
        <f t="shared" si="72"/>
        <v>0.82862172589867655</v>
      </c>
      <c r="H159" s="13">
        <f t="shared" si="73"/>
        <v>0.81264807860733257</v>
      </c>
      <c r="I159" s="13">
        <f t="shared" si="74"/>
        <v>0.54900319012930532</v>
      </c>
      <c r="J159" s="13">
        <f t="shared" si="75"/>
        <v>0.73059936693118954</v>
      </c>
      <c r="K159" s="13">
        <f t="shared" si="76"/>
        <v>0.82280645232106453</v>
      </c>
      <c r="L159" s="19">
        <f t="shared" si="77"/>
        <v>0.78642944388576652</v>
      </c>
    </row>
    <row r="160" spans="1:23" x14ac:dyDescent="0.2">
      <c r="A160" s="5" t="str">
        <f t="shared" si="67"/>
        <v>2007</v>
      </c>
      <c r="C160" s="13">
        <f t="shared" si="68"/>
        <v>1.2137478352520876</v>
      </c>
      <c r="D160" s="13">
        <f t="shared" si="69"/>
        <v>0.77051666939675501</v>
      </c>
      <c r="E160" s="13">
        <f t="shared" si="70"/>
        <v>0.35225875660245659</v>
      </c>
      <c r="F160" s="13">
        <f t="shared" si="71"/>
        <v>0.91446209649228249</v>
      </c>
      <c r="G160" s="13">
        <f t="shared" si="72"/>
        <v>0.73602873279964987</v>
      </c>
      <c r="H160" s="13">
        <f t="shared" si="73"/>
        <v>0.85025907718203164</v>
      </c>
      <c r="I160" s="13">
        <f t="shared" si="74"/>
        <v>0.55307951394711174</v>
      </c>
      <c r="J160" s="13">
        <f t="shared" si="75"/>
        <v>0.69957812819763709</v>
      </c>
      <c r="K160" s="13">
        <f t="shared" si="76"/>
        <v>0.82854270884055858</v>
      </c>
      <c r="L160" s="19">
        <f t="shared" si="77"/>
        <v>0.76871927985673016</v>
      </c>
    </row>
    <row r="161" spans="1:14" x14ac:dyDescent="0.2">
      <c r="A161" s="5" t="str">
        <f t="shared" si="67"/>
        <v>2008</v>
      </c>
      <c r="C161" s="13">
        <f t="shared" si="68"/>
        <v>1.0510329018999431</v>
      </c>
      <c r="D161" s="13">
        <f t="shared" si="69"/>
        <v>0.81886780337700416</v>
      </c>
      <c r="E161" s="13">
        <f t="shared" si="70"/>
        <v>0.33293802971168995</v>
      </c>
      <c r="F161" s="13">
        <f t="shared" si="71"/>
        <v>0.9019891885749397</v>
      </c>
      <c r="G161" s="13">
        <f t="shared" si="72"/>
        <v>0.7016355585427152</v>
      </c>
      <c r="H161" s="13">
        <f t="shared" si="73"/>
        <v>0.89048224856259917</v>
      </c>
      <c r="I161" s="13">
        <f t="shared" si="74"/>
        <v>0.5093974742494749</v>
      </c>
      <c r="J161" s="13">
        <f t="shared" si="75"/>
        <v>0.70423594220127683</v>
      </c>
      <c r="K161" s="13">
        <f t="shared" si="76"/>
        <v>0.85151482783723209</v>
      </c>
      <c r="L161" s="19">
        <f t="shared" si="77"/>
        <v>0.75134377499520832</v>
      </c>
    </row>
    <row r="162" spans="1:14" x14ac:dyDescent="0.2">
      <c r="A162" s="5" t="str">
        <f t="shared" si="67"/>
        <v>2009</v>
      </c>
      <c r="C162" s="13">
        <f t="shared" si="68"/>
        <v>1.1137565049476552</v>
      </c>
      <c r="D162" s="13">
        <f t="shared" si="69"/>
        <v>1.1880408981144499</v>
      </c>
      <c r="E162" s="13">
        <f t="shared" si="70"/>
        <v>0.32535076215257747</v>
      </c>
      <c r="F162" s="13">
        <f t="shared" si="71"/>
        <v>1.1389982989163441</v>
      </c>
      <c r="G162" s="13">
        <f t="shared" si="72"/>
        <v>0.71066232995922174</v>
      </c>
      <c r="H162" s="13">
        <f t="shared" si="73"/>
        <v>0.82992242906402036</v>
      </c>
      <c r="I162" s="13">
        <f t="shared" si="74"/>
        <v>0.44883669593934572</v>
      </c>
      <c r="J162" s="13">
        <f t="shared" si="75"/>
        <v>0.73351524016117087</v>
      </c>
      <c r="K162" s="13">
        <f t="shared" si="76"/>
        <v>0.85647182349934292</v>
      </c>
      <c r="L162" s="19">
        <f t="shared" si="77"/>
        <v>0.81617277586156989</v>
      </c>
    </row>
    <row r="163" spans="1:14" x14ac:dyDescent="0.2">
      <c r="A163" s="5" t="str">
        <f t="shared" si="67"/>
        <v>2010</v>
      </c>
      <c r="C163" s="13">
        <f t="shared" si="68"/>
        <v>1.2394663022931611</v>
      </c>
      <c r="D163" s="13">
        <f t="shared" si="69"/>
        <v>1.2715508368457689</v>
      </c>
      <c r="E163" s="13">
        <f t="shared" si="70"/>
        <v>0.30910351120730023</v>
      </c>
      <c r="F163" s="13">
        <f t="shared" si="71"/>
        <v>1.0786853866417094</v>
      </c>
      <c r="G163" s="13">
        <f t="shared" si="72"/>
        <v>0.6974322425694881</v>
      </c>
      <c r="H163" s="13">
        <f t="shared" si="73"/>
        <v>0.78945975510753674</v>
      </c>
      <c r="I163" s="13">
        <f t="shared" si="74"/>
        <v>0.42063203940205224</v>
      </c>
      <c r="J163" s="13">
        <f t="shared" si="75"/>
        <v>0.71165684195772072</v>
      </c>
      <c r="K163" s="13">
        <f t="shared" si="76"/>
        <v>0.8502187346277752</v>
      </c>
      <c r="L163" s="19">
        <f t="shared" si="77"/>
        <v>0.81868951673916812</v>
      </c>
    </row>
    <row r="164" spans="1:14" x14ac:dyDescent="0.2">
      <c r="A164" s="5" t="str">
        <f t="shared" si="67"/>
        <v>2011</v>
      </c>
      <c r="C164" s="13">
        <f t="shared" si="68"/>
        <v>1.2847975060155892</v>
      </c>
      <c r="D164" s="13">
        <f t="shared" si="69"/>
        <v>1.0491630785744022</v>
      </c>
      <c r="E164" s="13">
        <f t="shared" si="70"/>
        <v>0.28513926048642829</v>
      </c>
      <c r="F164" s="13">
        <f t="shared" si="71"/>
        <v>1.0264129706767162</v>
      </c>
      <c r="G164" s="13">
        <f t="shared" si="72"/>
        <v>0.73812928404140421</v>
      </c>
      <c r="H164" s="13">
        <f t="shared" si="73"/>
        <v>0.84544046172190979</v>
      </c>
      <c r="I164" s="13">
        <f t="shared" si="74"/>
        <v>0.40857254173975033</v>
      </c>
      <c r="J164" s="13">
        <f t="shared" si="75"/>
        <v>0.7269478249554856</v>
      </c>
      <c r="K164" s="13">
        <f t="shared" si="76"/>
        <v>0.84004400973936433</v>
      </c>
      <c r="L164" s="19">
        <f t="shared" si="77"/>
        <v>0.80051632643900561</v>
      </c>
    </row>
    <row r="165" spans="1:14" x14ac:dyDescent="0.2">
      <c r="A165" s="5" t="str">
        <f t="shared" si="67"/>
        <v>2012</v>
      </c>
      <c r="C165" s="13">
        <f t="shared" si="68"/>
        <v>1.2088479886871053</v>
      </c>
      <c r="D165" s="13">
        <f t="shared" si="69"/>
        <v>1.2420877980534686</v>
      </c>
      <c r="E165" s="13">
        <f t="shared" si="70"/>
        <v>0.29410035321793632</v>
      </c>
      <c r="F165" s="13">
        <f t="shared" si="71"/>
        <v>1.0648221899733854</v>
      </c>
      <c r="G165" s="13">
        <f t="shared" si="72"/>
        <v>0.64820418977221972</v>
      </c>
      <c r="H165" s="13">
        <f t="shared" si="73"/>
        <v>0.83031961917878894</v>
      </c>
      <c r="I165" s="13">
        <f t="shared" si="74"/>
        <v>0.41967485578243452</v>
      </c>
      <c r="J165" s="13">
        <f t="shared" si="75"/>
        <v>0.75454654570863489</v>
      </c>
      <c r="K165" s="13">
        <f t="shared" si="76"/>
        <v>0.83155384984419334</v>
      </c>
      <c r="L165" s="19">
        <f t="shared" si="77"/>
        <v>0.81046193224646301</v>
      </c>
    </row>
    <row r="166" spans="1:14" ht="13.5" thickBot="1" x14ac:dyDescent="0.25">
      <c r="A166" s="5" t="str">
        <f t="shared" si="67"/>
        <v>2013</v>
      </c>
      <c r="C166" s="13">
        <f t="shared" si="68"/>
        <v>1.2377137804973151</v>
      </c>
      <c r="D166" s="13">
        <f t="shared" si="69"/>
        <v>1.4109068313812292</v>
      </c>
      <c r="E166" s="13">
        <f t="shared" si="70"/>
        <v>0.29425369930905593</v>
      </c>
      <c r="F166" s="13">
        <f t="shared" si="71"/>
        <v>1.116017883345106</v>
      </c>
      <c r="G166" s="13">
        <f t="shared" si="72"/>
        <v>0.63523124503590123</v>
      </c>
      <c r="H166" s="13">
        <f t="shared" si="73"/>
        <v>0.78324189847268189</v>
      </c>
      <c r="I166" s="13">
        <f t="shared" si="74"/>
        <v>0.43414473477406057</v>
      </c>
      <c r="J166" s="13">
        <f t="shared" si="75"/>
        <v>0.74132697126249136</v>
      </c>
      <c r="K166" s="13">
        <f t="shared" si="76"/>
        <v>0.82062012220171932</v>
      </c>
      <c r="L166" s="286">
        <f t="shared" si="77"/>
        <v>0.83038412958661789</v>
      </c>
    </row>
    <row r="168" spans="1:14" x14ac:dyDescent="0.2">
      <c r="A168" s="20" t="s">
        <v>32</v>
      </c>
      <c r="B168" s="20"/>
      <c r="C168" s="15">
        <f>AVERAGE(C149:C166)</f>
        <v>1.4659712137252063</v>
      </c>
      <c r="D168" s="15">
        <f t="shared" ref="D168:K168" si="78">AVERAGE(D149:D166)</f>
        <v>1.5668426524166013</v>
      </c>
      <c r="E168" s="15">
        <f t="shared" si="78"/>
        <v>0.35246461736131024</v>
      </c>
      <c r="F168" s="15">
        <f t="shared" si="78"/>
        <v>0.7455127442358741</v>
      </c>
      <c r="G168" s="15">
        <f t="shared" si="78"/>
        <v>0.78220356411089875</v>
      </c>
      <c r="H168" s="15">
        <f t="shared" si="78"/>
        <v>0.76538151445172931</v>
      </c>
      <c r="I168" s="15">
        <f t="shared" si="78"/>
        <v>0.53326852574661343</v>
      </c>
      <c r="J168" s="15">
        <f t="shared" si="78"/>
        <v>0.68593158802808041</v>
      </c>
      <c r="K168" s="15">
        <f t="shared" si="78"/>
        <v>0.78720850896132877</v>
      </c>
    </row>
    <row r="169" spans="1:14" x14ac:dyDescent="0.2">
      <c r="A169" s="20" t="s">
        <v>33</v>
      </c>
      <c r="B169" s="20"/>
      <c r="C169" s="15">
        <f>C166-C149</f>
        <v>-0.89135216708748999</v>
      </c>
      <c r="D169" s="15">
        <f t="shared" ref="D169:K169" si="79">D166-D149</f>
        <v>-1.139764155384287</v>
      </c>
      <c r="E169" s="15">
        <f t="shared" si="79"/>
        <v>-0.14389557450157875</v>
      </c>
      <c r="F169" s="15">
        <f t="shared" si="79"/>
        <v>0.67051434440969637</v>
      </c>
      <c r="G169" s="15">
        <f t="shared" si="79"/>
        <v>-0.2705255626807811</v>
      </c>
      <c r="H169" s="15">
        <f t="shared" si="79"/>
        <v>0.12971481095491955</v>
      </c>
      <c r="I169" s="15">
        <f t="shared" si="79"/>
        <v>-3.8521726840246906E-2</v>
      </c>
      <c r="J169" s="15">
        <f t="shared" si="79"/>
        <v>0.19479960163435839</v>
      </c>
      <c r="K169" s="15">
        <f t="shared" si="79"/>
        <v>0.18603772064754787</v>
      </c>
    </row>
    <row r="170" spans="1:14" x14ac:dyDescent="0.2">
      <c r="A170" s="20" t="s">
        <v>34</v>
      </c>
      <c r="B170" s="20"/>
      <c r="C170" s="15">
        <f>STDEV(C149:C166)</f>
        <v>0.28227826956429647</v>
      </c>
      <c r="D170" s="15">
        <f t="shared" ref="D170:K170" si="80">STDEV(D149:D166)</f>
        <v>0.80663998726570263</v>
      </c>
      <c r="E170" s="15">
        <f t="shared" si="80"/>
        <v>4.6592456818758163E-2</v>
      </c>
      <c r="F170" s="15">
        <f t="shared" si="80"/>
        <v>0.24996970627413345</v>
      </c>
      <c r="G170" s="15">
        <f t="shared" si="80"/>
        <v>9.9144211217621625E-2</v>
      </c>
      <c r="H170" s="15">
        <f t="shared" si="80"/>
        <v>6.9566358797972239E-2</v>
      </c>
      <c r="I170" s="15">
        <f t="shared" si="80"/>
        <v>8.9490813116988185E-2</v>
      </c>
      <c r="J170" s="15">
        <f t="shared" si="80"/>
        <v>7.4836218527262161E-2</v>
      </c>
      <c r="K170" s="15">
        <f t="shared" si="80"/>
        <v>6.9273659452251821E-2</v>
      </c>
    </row>
    <row r="172" spans="1:14" ht="13.5" thickBot="1" x14ac:dyDescent="0.25"/>
    <row r="173" spans="1:14" ht="64.5" thickBot="1" x14ac:dyDescent="0.25">
      <c r="A173" s="2" t="s">
        <v>43</v>
      </c>
      <c r="B173" s="14" t="s">
        <v>44</v>
      </c>
      <c r="C173" s="3" t="s">
        <v>22</v>
      </c>
      <c r="D173" s="3" t="s">
        <v>23</v>
      </c>
      <c r="E173" s="3" t="s">
        <v>3</v>
      </c>
      <c r="F173" s="3" t="s">
        <v>24</v>
      </c>
      <c r="G173" s="3" t="s">
        <v>25</v>
      </c>
      <c r="H173" s="3" t="s">
        <v>26</v>
      </c>
      <c r="I173" s="3" t="s">
        <v>27</v>
      </c>
      <c r="J173" s="3" t="s">
        <v>28</v>
      </c>
      <c r="K173" s="14" t="s">
        <v>29</v>
      </c>
      <c r="L173" s="107" t="s">
        <v>11</v>
      </c>
      <c r="M173" s="114" t="str">
        <f>X23</f>
        <v>Year-on-Year MA</v>
      </c>
    </row>
    <row r="174" spans="1:14" x14ac:dyDescent="0.2">
      <c r="A174" s="5" t="str">
        <f>A149</f>
        <v>1996</v>
      </c>
      <c r="B174" s="1">
        <f>KZN!B175</f>
        <v>2</v>
      </c>
      <c r="L174" s="109"/>
      <c r="M174" s="110"/>
    </row>
    <row r="175" spans="1:14" x14ac:dyDescent="0.2">
      <c r="A175" s="5" t="str">
        <f t="shared" ref="A175:A191" si="81">A150</f>
        <v>1997</v>
      </c>
      <c r="B175" s="1">
        <f>KZN!B176</f>
        <v>2.9</v>
      </c>
      <c r="D175" s="15">
        <f>$B175+(E5-E4)/E4*100</f>
        <v>-10.58534845812688</v>
      </c>
      <c r="E175" s="15">
        <f>$B175+(G5-G4)/G4*100</f>
        <v>4.0460297177465616</v>
      </c>
      <c r="F175" s="15">
        <f>$B175+(I5-I4)/I4*100</f>
        <v>-12.168644529686988</v>
      </c>
      <c r="G175" s="15">
        <f>$B175+(K5-K4)/K4*100</f>
        <v>-9.5276446117463234</v>
      </c>
      <c r="H175" s="15">
        <f>$B175+(M5-M4)/M4*100</f>
        <v>5.4984079255377125</v>
      </c>
      <c r="I175" s="15">
        <f>$B175+(O5-O4)/O4*100</f>
        <v>-0.1893601951067847</v>
      </c>
      <c r="J175" s="15">
        <f>$B175+(Q5-Q4)/Q4*100</f>
        <v>0.79009396160842815</v>
      </c>
      <c r="K175" s="15">
        <f>$B175+(S5-S4)/S4*100</f>
        <v>-3.2734569883952349</v>
      </c>
      <c r="L175" s="111">
        <f>$B175+(W5-W4)/W4*100</f>
        <v>4.3738872145129655</v>
      </c>
      <c r="M175" s="112">
        <f>X26</f>
        <v>0.96398645178709141</v>
      </c>
    </row>
    <row r="176" spans="1:14" x14ac:dyDescent="0.2">
      <c r="A176" s="5" t="str">
        <f t="shared" si="81"/>
        <v>1998</v>
      </c>
      <c r="B176" s="1">
        <f>KZN!B177</f>
        <v>3.2</v>
      </c>
      <c r="D176" s="15">
        <f t="shared" ref="D176:D191" si="82">$B176+(E6-E5)/E5*100</f>
        <v>7.5343916761370284</v>
      </c>
      <c r="E176" s="15">
        <f t="shared" ref="E176:E191" si="83">$B176+(G6-G5)/G5*100</f>
        <v>9.759447319287915</v>
      </c>
      <c r="F176" s="15">
        <f t="shared" ref="F176:F191" si="84">$B176+(I6-I5)/I5*100</f>
        <v>-2.2644918981184441</v>
      </c>
      <c r="G176" s="15">
        <f t="shared" ref="G176:G191" si="85">$B176+(K6-K5)/K5*100</f>
        <v>-5.5144329733986472</v>
      </c>
      <c r="H176" s="15">
        <f t="shared" ref="H176:H191" si="86">$B176+(M6-M5)/M5*100</f>
        <v>6.8471350114096641</v>
      </c>
      <c r="I176" s="15">
        <f t="shared" ref="I176:I191" si="87">$B176+(O6-O5)/O5*100</f>
        <v>3.5254479030509893</v>
      </c>
      <c r="J176" s="15">
        <f t="shared" ref="J176:J191" si="88">$B176+(Q6-Q5)/Q5*100</f>
        <v>0.59673760390803077</v>
      </c>
      <c r="K176" s="15">
        <f t="shared" ref="K176:K191" si="89">$B176+(S6-S5)/S5*100</f>
        <v>5.1078202202275342</v>
      </c>
      <c r="L176" s="111">
        <f t="shared" ref="L176:L191" si="90">$B176+(W6-W5)/W5*100</f>
        <v>8.2552206636508583</v>
      </c>
      <c r="M176" s="112">
        <f t="shared" ref="M176:M191" si="91">X27</f>
        <v>1.313031158266333</v>
      </c>
      <c r="N176" s="15"/>
    </row>
    <row r="177" spans="1:14" x14ac:dyDescent="0.2">
      <c r="A177" s="5" t="str">
        <f t="shared" si="81"/>
        <v>1999</v>
      </c>
      <c r="B177" s="1">
        <f>KZN!B178</f>
        <v>3.5</v>
      </c>
      <c r="D177" s="15">
        <f t="shared" si="82"/>
        <v>11.352354987351573</v>
      </c>
      <c r="E177" s="15">
        <f t="shared" si="83"/>
        <v>12.865511828964786</v>
      </c>
      <c r="F177" s="15">
        <f t="shared" si="84"/>
        <v>4.1006359420528202</v>
      </c>
      <c r="G177" s="15">
        <f t="shared" si="85"/>
        <v>0.90179169664629288</v>
      </c>
      <c r="H177" s="15">
        <f t="shared" si="86"/>
        <v>7.9004141656745048</v>
      </c>
      <c r="I177" s="15">
        <f t="shared" si="87"/>
        <v>3.714094856576287</v>
      </c>
      <c r="J177" s="15">
        <f t="shared" si="88"/>
        <v>2.3625690627768412</v>
      </c>
      <c r="K177" s="15">
        <f t="shared" si="89"/>
        <v>10.209309429401664</v>
      </c>
      <c r="L177" s="111">
        <f t="shared" si="90"/>
        <v>12.335001153242933</v>
      </c>
      <c r="M177" s="112">
        <f t="shared" si="91"/>
        <v>1.5905911140617166</v>
      </c>
      <c r="N177" s="15"/>
    </row>
    <row r="178" spans="1:14" x14ac:dyDescent="0.2">
      <c r="A178" s="5" t="str">
        <f t="shared" si="81"/>
        <v>2000</v>
      </c>
      <c r="B178" s="1">
        <f>KZN!B179</f>
        <v>6</v>
      </c>
      <c r="D178" s="15">
        <f t="shared" si="82"/>
        <v>5.5235036936805324</v>
      </c>
      <c r="E178" s="15">
        <f t="shared" si="83"/>
        <v>13.762158424289861</v>
      </c>
      <c r="F178" s="15">
        <f t="shared" si="84"/>
        <v>11.882470441463369</v>
      </c>
      <c r="G178" s="15">
        <f t="shared" si="85"/>
        <v>8.8621369212512402</v>
      </c>
      <c r="H178" s="15">
        <f t="shared" si="86"/>
        <v>9.6408922294535202</v>
      </c>
      <c r="I178" s="15">
        <f t="shared" si="87"/>
        <v>1.3107960809379815</v>
      </c>
      <c r="J178" s="15">
        <f t="shared" si="88"/>
        <v>3.7967656752032597</v>
      </c>
      <c r="K178" s="15">
        <f t="shared" si="89"/>
        <v>8.2178706110730122</v>
      </c>
      <c r="L178" s="111">
        <f t="shared" si="90"/>
        <v>12.109821338602245</v>
      </c>
      <c r="M178" s="112">
        <f t="shared" si="91"/>
        <v>-1.270420753276079</v>
      </c>
      <c r="N178" s="15"/>
    </row>
    <row r="179" spans="1:14" x14ac:dyDescent="0.2">
      <c r="A179" s="5" t="str">
        <f t="shared" si="81"/>
        <v>2001</v>
      </c>
      <c r="B179" s="1">
        <f>KZN!B180</f>
        <v>3.9</v>
      </c>
      <c r="D179" s="15">
        <f t="shared" si="82"/>
        <v>-21.421535767979098</v>
      </c>
      <c r="E179" s="15">
        <f t="shared" si="83"/>
        <v>5.8217797648225531</v>
      </c>
      <c r="F179" s="15">
        <f t="shared" si="84"/>
        <v>7.0954659045380311</v>
      </c>
      <c r="G179" s="15">
        <f t="shared" si="85"/>
        <v>2.7326280687147171</v>
      </c>
      <c r="H179" s="15">
        <f t="shared" si="86"/>
        <v>3.0751573197693474</v>
      </c>
      <c r="I179" s="15">
        <f t="shared" si="87"/>
        <v>-4.2669273496819127</v>
      </c>
      <c r="J179" s="15">
        <f t="shared" si="88"/>
        <v>-4.9615670587278853</v>
      </c>
      <c r="K179" s="15">
        <f t="shared" si="89"/>
        <v>4.0072873203002395</v>
      </c>
      <c r="L179" s="111">
        <f t="shared" si="90"/>
        <v>6.3699355699436317</v>
      </c>
      <c r="M179" s="112">
        <f t="shared" si="91"/>
        <v>3.1362215676782412</v>
      </c>
      <c r="N179" s="15"/>
    </row>
    <row r="180" spans="1:14" x14ac:dyDescent="0.2">
      <c r="A180" s="5" t="str">
        <f t="shared" si="81"/>
        <v>2002</v>
      </c>
      <c r="B180" s="1">
        <f>KZN!B181</f>
        <v>3</v>
      </c>
      <c r="D180" s="15">
        <f t="shared" si="82"/>
        <v>-17.310954265472379</v>
      </c>
      <c r="E180" s="15">
        <f t="shared" si="83"/>
        <v>-0.51851068209863493</v>
      </c>
      <c r="F180" s="15">
        <f t="shared" si="84"/>
        <v>1.3768754165756205</v>
      </c>
      <c r="G180" s="15">
        <f t="shared" si="85"/>
        <v>-0.11509328507814853</v>
      </c>
      <c r="H180" s="15">
        <f t="shared" si="86"/>
        <v>1.01490667451963</v>
      </c>
      <c r="I180" s="15">
        <f t="shared" si="87"/>
        <v>-4.6875949001200832</v>
      </c>
      <c r="J180" s="15">
        <f t="shared" si="88"/>
        <v>-6.526450177155251</v>
      </c>
      <c r="K180" s="15">
        <f t="shared" si="89"/>
        <v>2.9791609688999077</v>
      </c>
      <c r="L180" s="111">
        <f t="shared" si="90"/>
        <v>3.4692829954213691</v>
      </c>
      <c r="M180" s="112">
        <f t="shared" si="91"/>
        <v>3.2324208178057146</v>
      </c>
      <c r="N180" s="15"/>
    </row>
    <row r="181" spans="1:14" x14ac:dyDescent="0.2">
      <c r="A181" s="5" t="str">
        <f t="shared" si="81"/>
        <v>2003</v>
      </c>
      <c r="B181" s="1">
        <f>KZN!B182</f>
        <v>4.7</v>
      </c>
      <c r="D181" s="15">
        <f t="shared" si="82"/>
        <v>46.007649574913017</v>
      </c>
      <c r="E181" s="15">
        <f t="shared" si="83"/>
        <v>-1.1271593169096956</v>
      </c>
      <c r="F181" s="15">
        <f t="shared" si="84"/>
        <v>-1.6943558466625612</v>
      </c>
      <c r="G181" s="15">
        <f t="shared" si="85"/>
        <v>2.850864433184404</v>
      </c>
      <c r="H181" s="15">
        <f t="shared" si="86"/>
        <v>4.5291787193368132</v>
      </c>
      <c r="I181" s="15">
        <f t="shared" si="87"/>
        <v>3.842093966883982</v>
      </c>
      <c r="J181" s="15">
        <f t="shared" si="88"/>
        <v>1.2465485423507721</v>
      </c>
      <c r="K181" s="15">
        <f t="shared" si="89"/>
        <v>7.4053671286800808</v>
      </c>
      <c r="L181" s="111">
        <f t="shared" si="90"/>
        <v>5.0237114134621379</v>
      </c>
      <c r="M181" s="112">
        <f t="shared" si="91"/>
        <v>3.2633936006634947</v>
      </c>
      <c r="N181" s="15"/>
    </row>
    <row r="182" spans="1:14" x14ac:dyDescent="0.2">
      <c r="A182" s="5" t="str">
        <f t="shared" si="81"/>
        <v>2004</v>
      </c>
      <c r="B182" s="1">
        <f>KZN!B183</f>
        <v>2.4</v>
      </c>
      <c r="D182" s="15">
        <f t="shared" si="82"/>
        <v>87.491022741630871</v>
      </c>
      <c r="E182" s="15">
        <f t="shared" si="83"/>
        <v>-2.2157818357181083</v>
      </c>
      <c r="F182" s="15">
        <f t="shared" si="84"/>
        <v>-10.009325027667547</v>
      </c>
      <c r="G182" s="15">
        <f t="shared" si="85"/>
        <v>4.7268684511387509</v>
      </c>
      <c r="H182" s="15">
        <f t="shared" si="86"/>
        <v>1.8711097533440828</v>
      </c>
      <c r="I182" s="15">
        <f t="shared" si="87"/>
        <v>7.0959171429836143</v>
      </c>
      <c r="J182" s="15">
        <f t="shared" si="88"/>
        <v>4.511607618614712</v>
      </c>
      <c r="K182" s="15">
        <f t="shared" si="89"/>
        <v>4.7454129372549563</v>
      </c>
      <c r="L182" s="111">
        <f t="shared" si="90"/>
        <v>3.1332548129804656</v>
      </c>
      <c r="M182" s="112">
        <f t="shared" si="91"/>
        <v>4.3512704728099525</v>
      </c>
      <c r="N182" s="15"/>
    </row>
    <row r="183" spans="1:14" x14ac:dyDescent="0.2">
      <c r="A183" s="5" t="str">
        <f t="shared" si="81"/>
        <v>2005</v>
      </c>
      <c r="B183" s="1">
        <f>KZN!B184</f>
        <v>4.3</v>
      </c>
      <c r="D183" s="15">
        <f t="shared" si="82"/>
        <v>12.6109491645826</v>
      </c>
      <c r="E183" s="15">
        <f t="shared" si="83"/>
        <v>3.3286577934521588</v>
      </c>
      <c r="F183" s="15">
        <f t="shared" si="84"/>
        <v>-2.6130134115642214</v>
      </c>
      <c r="G183" s="15">
        <f t="shared" si="85"/>
        <v>12.42393952136467</v>
      </c>
      <c r="H183" s="15">
        <f t="shared" si="86"/>
        <v>7.0533401826042388</v>
      </c>
      <c r="I183" s="15">
        <f t="shared" si="87"/>
        <v>11.969297682358736</v>
      </c>
      <c r="J183" s="15">
        <f t="shared" si="88"/>
        <v>11.836890246622168</v>
      </c>
      <c r="K183" s="15">
        <f t="shared" si="89"/>
        <v>6.8029385503572559</v>
      </c>
      <c r="L183" s="111">
        <f t="shared" si="90"/>
        <v>7.2520694163540727</v>
      </c>
      <c r="M183" s="112">
        <f t="shared" si="91"/>
        <v>5.4478247935218587</v>
      </c>
      <c r="N183" s="15"/>
    </row>
    <row r="184" spans="1:14" x14ac:dyDescent="0.2">
      <c r="A184" s="5" t="str">
        <f t="shared" si="81"/>
        <v>2006</v>
      </c>
      <c r="B184" s="1">
        <f>KZN!B185</f>
        <v>2.8</v>
      </c>
      <c r="D184" s="15">
        <f t="shared" si="82"/>
        <v>27.798484171306406</v>
      </c>
      <c r="E184" s="15">
        <f t="shared" si="83"/>
        <v>3.9157363156030831</v>
      </c>
      <c r="F184" s="15">
        <f t="shared" si="84"/>
        <v>-0.55440879259732645</v>
      </c>
      <c r="G184" s="15">
        <f t="shared" si="85"/>
        <v>11.381207976982768</v>
      </c>
      <c r="H184" s="15">
        <f t="shared" si="86"/>
        <v>11.660407370163451</v>
      </c>
      <c r="I184" s="15">
        <f t="shared" si="87"/>
        <v>7.1407358442492246</v>
      </c>
      <c r="J184" s="15">
        <f t="shared" si="88"/>
        <v>11.297415768072142</v>
      </c>
      <c r="K184" s="15">
        <f t="shared" si="89"/>
        <v>6.5324542832284944</v>
      </c>
      <c r="L184" s="111">
        <f t="shared" si="90"/>
        <v>7.7904398342133581</v>
      </c>
      <c r="M184" s="112">
        <f t="shared" si="91"/>
        <v>3.9802562999091373</v>
      </c>
      <c r="N184" s="15"/>
    </row>
    <row r="185" spans="1:14" x14ac:dyDescent="0.2">
      <c r="A185" s="5" t="str">
        <f t="shared" si="81"/>
        <v>2007</v>
      </c>
      <c r="B185" s="1">
        <f>KZN!B186</f>
        <v>2.9</v>
      </c>
      <c r="D185" s="15">
        <f t="shared" si="82"/>
        <v>7.0934168001707594</v>
      </c>
      <c r="E185" s="15">
        <f t="shared" si="83"/>
        <v>3.7162806940147766</v>
      </c>
      <c r="F185" s="15">
        <f t="shared" si="84"/>
        <v>-4.288692539408304</v>
      </c>
      <c r="G185" s="15">
        <f t="shared" si="85"/>
        <v>16.103960318750438</v>
      </c>
      <c r="H185" s="15">
        <f t="shared" si="86"/>
        <v>9.3544183741491764</v>
      </c>
      <c r="I185" s="15">
        <f t="shared" si="87"/>
        <v>7.2861798992270224</v>
      </c>
      <c r="J185" s="15">
        <f t="shared" si="88"/>
        <v>10.079075739343249</v>
      </c>
      <c r="K185" s="15">
        <f t="shared" si="89"/>
        <v>7.0384934605010852</v>
      </c>
      <c r="L185" s="111">
        <f t="shared" si="90"/>
        <v>7.811369087464529</v>
      </c>
      <c r="M185" s="112">
        <f t="shared" si="91"/>
        <v>5.0160341892046967</v>
      </c>
      <c r="N185" s="15"/>
    </row>
    <row r="186" spans="1:14" x14ac:dyDescent="0.2">
      <c r="A186" s="5" t="str">
        <f t="shared" si="81"/>
        <v>2008</v>
      </c>
      <c r="B186" s="1">
        <f>KZN!B187</f>
        <v>1.7</v>
      </c>
      <c r="D186" s="15">
        <f t="shared" si="82"/>
        <v>-11.891088006855796</v>
      </c>
      <c r="E186" s="15">
        <f t="shared" si="83"/>
        <v>2.5119031551334672</v>
      </c>
      <c r="F186" s="15">
        <f t="shared" si="84"/>
        <v>-12.946009189973148</v>
      </c>
      <c r="G186" s="15">
        <f t="shared" si="85"/>
        <v>18.528461176669335</v>
      </c>
      <c r="H186" s="15">
        <f t="shared" si="86"/>
        <v>0.87224491727339493</v>
      </c>
      <c r="I186" s="15">
        <f t="shared" si="87"/>
        <v>7.8737940549634216</v>
      </c>
      <c r="J186" s="15">
        <f t="shared" si="88"/>
        <v>4.956763732492961</v>
      </c>
      <c r="K186" s="15">
        <f t="shared" si="89"/>
        <v>5.4410935754997061</v>
      </c>
      <c r="L186" s="111">
        <f t="shared" si="90"/>
        <v>3.3292727518019198</v>
      </c>
      <c r="M186" s="112">
        <f t="shared" si="91"/>
        <v>3.4439152351160915</v>
      </c>
      <c r="N186" s="15"/>
    </row>
    <row r="187" spans="1:14" x14ac:dyDescent="0.2">
      <c r="A187" s="5" t="str">
        <f t="shared" si="81"/>
        <v>2009</v>
      </c>
      <c r="B187" s="1">
        <f>KZN!B188</f>
        <v>1.7</v>
      </c>
      <c r="D187" s="15">
        <f t="shared" si="82"/>
        <v>-37.014519533286467</v>
      </c>
      <c r="E187" s="15">
        <f t="shared" si="83"/>
        <v>1.5972359515034253</v>
      </c>
      <c r="F187" s="15">
        <f t="shared" si="84"/>
        <v>-10.739284773811281</v>
      </c>
      <c r="G187" s="15">
        <f t="shared" si="85"/>
        <v>13.244226069192379</v>
      </c>
      <c r="H187" s="15">
        <f t="shared" si="86"/>
        <v>-2.7345857833803828</v>
      </c>
      <c r="I187" s="15">
        <f t="shared" si="87"/>
        <v>10.091250864895732</v>
      </c>
      <c r="J187" s="15">
        <f t="shared" si="88"/>
        <v>1.1373590229813033</v>
      </c>
      <c r="K187" s="15">
        <f t="shared" si="89"/>
        <v>4.6441248944945537</v>
      </c>
      <c r="L187" s="111">
        <f t="shared" si="90"/>
        <v>0.183447739538527</v>
      </c>
      <c r="M187" s="112">
        <f t="shared" si="91"/>
        <v>0.97339507084501264</v>
      </c>
      <c r="N187" s="15"/>
    </row>
    <row r="188" spans="1:14" x14ac:dyDescent="0.2">
      <c r="A188" s="5" t="str">
        <f t="shared" si="81"/>
        <v>2010</v>
      </c>
      <c r="B188" s="1">
        <f>KZN!B189</f>
        <v>3.9</v>
      </c>
      <c r="D188" s="15">
        <f t="shared" si="82"/>
        <v>-10.326160894024451</v>
      </c>
      <c r="E188" s="15">
        <f t="shared" si="83"/>
        <v>2.370251163995186</v>
      </c>
      <c r="F188" s="15">
        <f t="shared" si="84"/>
        <v>12.574215050585369</v>
      </c>
      <c r="G188" s="15">
        <f t="shared" si="85"/>
        <v>8.0667360430021926</v>
      </c>
      <c r="H188" s="15">
        <f t="shared" si="86"/>
        <v>-0.84101085977029433</v>
      </c>
      <c r="I188" s="15">
        <f t="shared" si="87"/>
        <v>8.773405803011519</v>
      </c>
      <c r="J188" s="15">
        <f t="shared" si="88"/>
        <v>-7.7773671959010304E-2</v>
      </c>
      <c r="K188" s="15">
        <f t="shared" si="89"/>
        <v>6.7746605044751531</v>
      </c>
      <c r="L188" s="111">
        <f t="shared" si="90"/>
        <v>1.1894577584617188</v>
      </c>
      <c r="M188" s="112">
        <f t="shared" si="91"/>
        <v>3.1506203004184061</v>
      </c>
      <c r="N188" s="15"/>
    </row>
    <row r="189" spans="1:14" x14ac:dyDescent="0.2">
      <c r="A189" s="5" t="str">
        <f t="shared" si="81"/>
        <v>2011</v>
      </c>
      <c r="B189" s="1">
        <f>KZN!B190</f>
        <v>1.2</v>
      </c>
      <c r="D189" s="15">
        <f t="shared" si="82"/>
        <v>-0.71137906025785269</v>
      </c>
      <c r="E189" s="15">
        <f t="shared" si="83"/>
        <v>-0.98024456669649873</v>
      </c>
      <c r="F189" s="15">
        <f t="shared" si="84"/>
        <v>17.965417841974457</v>
      </c>
      <c r="G189" s="15">
        <f t="shared" si="85"/>
        <v>-0.6956253106112753</v>
      </c>
      <c r="H189" s="15">
        <f t="shared" si="86"/>
        <v>-1.850357896074619</v>
      </c>
      <c r="I189" s="15">
        <f t="shared" si="87"/>
        <v>0.67214250068794612</v>
      </c>
      <c r="J189" s="15">
        <f t="shared" si="88"/>
        <v>-3.2795100170496418</v>
      </c>
      <c r="K189" s="15">
        <f t="shared" si="89"/>
        <v>3.4460628690253134</v>
      </c>
      <c r="L189" s="111">
        <f t="shared" si="90"/>
        <v>-1.6827904667243601</v>
      </c>
      <c r="M189" s="112">
        <f t="shared" si="91"/>
        <v>2.3103835350439312</v>
      </c>
      <c r="N189" s="15"/>
    </row>
    <row r="190" spans="1:14" x14ac:dyDescent="0.2">
      <c r="A190" s="5" t="str">
        <f t="shared" si="81"/>
        <v>2012</v>
      </c>
      <c r="B190" s="1">
        <f>KZN!B191</f>
        <v>1.2</v>
      </c>
      <c r="D190" s="15">
        <f t="shared" si="82"/>
        <v>3.5820856236613468</v>
      </c>
      <c r="E190" s="15">
        <f t="shared" si="83"/>
        <v>-1.5697722397655782</v>
      </c>
      <c r="F190" s="15">
        <f t="shared" si="84"/>
        <v>2.1013372424202093</v>
      </c>
      <c r="G190" s="15">
        <f t="shared" si="85"/>
        <v>-1.0231037071631943</v>
      </c>
      <c r="H190" s="15">
        <f t="shared" si="86"/>
        <v>1.0554515178372637</v>
      </c>
      <c r="I190" s="15">
        <f t="shared" si="87"/>
        <v>-0.71555587183840785</v>
      </c>
      <c r="J190" s="15">
        <f t="shared" si="88"/>
        <v>0.36191050887027032</v>
      </c>
      <c r="K190" s="15">
        <f t="shared" si="89"/>
        <v>6.0954252087356195</v>
      </c>
      <c r="L190" s="111">
        <f t="shared" si="90"/>
        <v>0.32678042044079469</v>
      </c>
      <c r="M190" s="112">
        <f t="shared" si="91"/>
        <v>1.3521489924533274</v>
      </c>
      <c r="N190" s="15"/>
    </row>
    <row r="191" spans="1:14" ht="13.5" thickBot="1" x14ac:dyDescent="0.25">
      <c r="A191" s="5" t="str">
        <f t="shared" si="81"/>
        <v>2013</v>
      </c>
      <c r="B191" s="1">
        <f>KZN!B192</f>
        <v>1</v>
      </c>
      <c r="D191" s="15">
        <f t="shared" si="82"/>
        <v>-13.257588924417414</v>
      </c>
      <c r="E191" s="15">
        <f t="shared" si="83"/>
        <v>-0.766462185431944</v>
      </c>
      <c r="F191" s="15">
        <f t="shared" si="84"/>
        <v>1.7332645954318031</v>
      </c>
      <c r="G191" s="15">
        <f t="shared" si="85"/>
        <v>2.9620437081837556</v>
      </c>
      <c r="H191" s="15">
        <f t="shared" si="86"/>
        <v>2.3352022103229015</v>
      </c>
      <c r="I191" s="15">
        <f t="shared" si="87"/>
        <v>-0.89301787296551294</v>
      </c>
      <c r="J191" s="15">
        <f t="shared" si="88"/>
        <v>1.2096363054318082</v>
      </c>
      <c r="K191" s="15">
        <f t="shared" si="89"/>
        <v>5.6046013479353487</v>
      </c>
      <c r="L191" s="284">
        <f t="shared" si="90"/>
        <v>1.4684747954191459</v>
      </c>
      <c r="M191" s="285">
        <f t="shared" si="91"/>
        <v>0.91650893695841029</v>
      </c>
    </row>
    <row r="192" spans="1:14" ht="13.5" thickBot="1" x14ac:dyDescent="0.25"/>
    <row r="193" spans="1:12" ht="13.5" thickBot="1" x14ac:dyDescent="0.25">
      <c r="A193" s="2" t="s">
        <v>45</v>
      </c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13.5" thickBot="1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51" x14ac:dyDescent="0.2">
      <c r="A195" s="11" t="s">
        <v>46</v>
      </c>
      <c r="C195" s="3" t="s">
        <v>22</v>
      </c>
      <c r="D195" s="3" t="s">
        <v>23</v>
      </c>
      <c r="E195" s="3" t="s">
        <v>3</v>
      </c>
      <c r="F195" s="3" t="s">
        <v>24</v>
      </c>
      <c r="G195" s="3" t="s">
        <v>25</v>
      </c>
      <c r="H195" s="3" t="s">
        <v>26</v>
      </c>
      <c r="I195" s="3" t="s">
        <v>27</v>
      </c>
      <c r="J195" s="3" t="s">
        <v>28</v>
      </c>
      <c r="K195" s="14" t="s">
        <v>29</v>
      </c>
      <c r="L195" s="18" t="s">
        <v>47</v>
      </c>
    </row>
    <row r="196" spans="1:12" x14ac:dyDescent="0.2">
      <c r="A196" s="5" t="str">
        <f t="shared" ref="A196:A213" si="92">A174</f>
        <v>1996</v>
      </c>
      <c r="L196" s="19"/>
    </row>
    <row r="197" spans="1:12" x14ac:dyDescent="0.2">
      <c r="A197" s="5" t="str">
        <f t="shared" si="92"/>
        <v>1997</v>
      </c>
      <c r="C197" s="8">
        <f>C4*($Y5/$Y4-1)</f>
        <v>24.854694203688595</v>
      </c>
      <c r="D197" s="8">
        <f>E4*($Y5/$Y4-1)</f>
        <v>0.7676262839686574</v>
      </c>
      <c r="E197" s="8">
        <f>G4*($Y5/$Y4-1)</f>
        <v>94.308505837694057</v>
      </c>
      <c r="F197" s="8">
        <f>I4*($Y5/$Y4-1)</f>
        <v>6.2225595735577723</v>
      </c>
      <c r="G197" s="8">
        <f>K4*($Y5/$Y4-1)</f>
        <v>32.019526116101041</v>
      </c>
      <c r="H197" s="8">
        <f>M4*($Y5/$Y4-1)</f>
        <v>83.173623270897679</v>
      </c>
      <c r="I197" s="8">
        <f>O4*($Y5/$Y4-1)</f>
        <v>20.505064268398346</v>
      </c>
      <c r="J197" s="8">
        <f>Q4*($Y5/$Y4-1)</f>
        <v>104.43734513471075</v>
      </c>
      <c r="K197" s="8">
        <f>S4*($Y5/$Y4-1)</f>
        <v>134.2612396624159</v>
      </c>
      <c r="L197" s="21">
        <f>SUM(C197:K197)</f>
        <v>500.55018435143285</v>
      </c>
    </row>
    <row r="198" spans="1:12" x14ac:dyDescent="0.2">
      <c r="A198" s="5" t="str">
        <f t="shared" si="92"/>
        <v>1998</v>
      </c>
      <c r="B198" s="15"/>
      <c r="C198" s="8">
        <f t="shared" ref="C198:C213" si="93">C5*($Y6/$Y5-1)</f>
        <v>280.11014493364405</v>
      </c>
      <c r="D198" s="8">
        <f t="shared" ref="D198:D213" si="94">E5*($Y6/$Y5-1)</f>
        <v>6.3724697133687842</v>
      </c>
      <c r="E198" s="8">
        <f t="shared" ref="E198:E213" si="95">G5*($Y6/$Y5-1)</f>
        <v>915.30953107528205</v>
      </c>
      <c r="F198" s="8">
        <f t="shared" ref="F198:F213" si="96">I5*($Y6/$Y5-1)</f>
        <v>50.711376464016631</v>
      </c>
      <c r="G198" s="8">
        <f t="shared" ref="G198:G213" si="97">K5*($Y6/$Y5-1)</f>
        <v>269.06066506542987</v>
      </c>
      <c r="H198" s="8">
        <f t="shared" ref="H198:H213" si="98">M5*($Y6/$Y5-1)</f>
        <v>818.83146524955293</v>
      </c>
      <c r="I198" s="8">
        <f t="shared" ref="I198:I213" si="99">O5*($Y6/$Y5-1)</f>
        <v>190.67812642748098</v>
      </c>
      <c r="J198" s="8">
        <f t="shared" ref="J198:J213" si="100">Q5*($Y6/$Y5-1)</f>
        <v>980.98608925442079</v>
      </c>
      <c r="K198" s="8">
        <f t="shared" ref="K198:K213" si="101">S5*($Y6/$Y5-1)</f>
        <v>1208.7727152460982</v>
      </c>
      <c r="L198" s="21">
        <f t="shared" ref="L198:L213" si="102">SUM(C198:K198)</f>
        <v>4720.8325834292946</v>
      </c>
    </row>
    <row r="199" spans="1:12" x14ac:dyDescent="0.2">
      <c r="A199" s="5" t="str">
        <f t="shared" si="92"/>
        <v>1999</v>
      </c>
      <c r="B199" s="15"/>
      <c r="C199" s="8">
        <f t="shared" si="93"/>
        <v>515.80747192600154</v>
      </c>
      <c r="D199" s="8">
        <f t="shared" si="94"/>
        <v>9.1149390740234573</v>
      </c>
      <c r="E199" s="8">
        <f t="shared" si="95"/>
        <v>1337.1448186336179</v>
      </c>
      <c r="F199" s="8">
        <f t="shared" si="96"/>
        <v>65.723224622704933</v>
      </c>
      <c r="G199" s="8">
        <f t="shared" si="97"/>
        <v>336.72148705654757</v>
      </c>
      <c r="H199" s="8">
        <f t="shared" si="98"/>
        <v>1163.5105530421824</v>
      </c>
      <c r="I199" s="8">
        <f t="shared" si="99"/>
        <v>262.25905084090044</v>
      </c>
      <c r="J199" s="8">
        <f t="shared" si="100"/>
        <v>1309.8626564453966</v>
      </c>
      <c r="K199" s="8">
        <f t="shared" si="101"/>
        <v>1688.770610886193</v>
      </c>
      <c r="L199" s="21">
        <f t="shared" si="102"/>
        <v>6688.9148125275678</v>
      </c>
    </row>
    <row r="200" spans="1:12" x14ac:dyDescent="0.2">
      <c r="A200" s="5" t="str">
        <f t="shared" si="92"/>
        <v>2000</v>
      </c>
      <c r="B200" s="15"/>
      <c r="C200" s="8">
        <f t="shared" si="93"/>
        <v>342.11183895493093</v>
      </c>
      <c r="D200" s="8">
        <f t="shared" si="94"/>
        <v>5.5313722726777641</v>
      </c>
      <c r="E200" s="8">
        <f t="shared" si="95"/>
        <v>822.82659701526211</v>
      </c>
      <c r="F200" s="8">
        <f t="shared" si="96"/>
        <v>37.202238722460152</v>
      </c>
      <c r="G200" s="8">
        <f t="shared" si="97"/>
        <v>184.53861730645079</v>
      </c>
      <c r="H200" s="8">
        <f t="shared" si="98"/>
        <v>683.4740563112598</v>
      </c>
      <c r="I200" s="8">
        <f t="shared" si="99"/>
        <v>147.87977431497904</v>
      </c>
      <c r="J200" s="8">
        <f t="shared" si="100"/>
        <v>728.63015091787895</v>
      </c>
      <c r="K200" s="8">
        <f t="shared" si="101"/>
        <v>1013.9638170716084</v>
      </c>
      <c r="L200" s="21">
        <f t="shared" si="102"/>
        <v>3966.158462887508</v>
      </c>
    </row>
    <row r="201" spans="1:12" x14ac:dyDescent="0.2">
      <c r="A201" s="5" t="str">
        <f t="shared" si="92"/>
        <v>2001</v>
      </c>
      <c r="B201" s="15"/>
      <c r="C201" s="8">
        <f t="shared" si="93"/>
        <v>-14.126853313589798</v>
      </c>
      <c r="D201" s="8">
        <f t="shared" si="94"/>
        <v>-0.22364113343996209</v>
      </c>
      <c r="E201" s="8">
        <f t="shared" si="95"/>
        <v>-36.021993402857056</v>
      </c>
      <c r="F201" s="8">
        <f t="shared" si="96"/>
        <v>-1.6002442685220473</v>
      </c>
      <c r="G201" s="8">
        <f t="shared" si="97"/>
        <v>-7.7114481723850217</v>
      </c>
      <c r="H201" s="8">
        <f t="shared" si="98"/>
        <v>-28.777052996649253</v>
      </c>
      <c r="I201" s="8">
        <f t="shared" si="99"/>
        <v>-5.7259033825871519</v>
      </c>
      <c r="J201" s="8">
        <f t="shared" si="100"/>
        <v>-28.948413672193116</v>
      </c>
      <c r="K201" s="8">
        <f t="shared" si="101"/>
        <v>-42.105848805370208</v>
      </c>
      <c r="L201" s="21">
        <f t="shared" si="102"/>
        <v>-165.2413991475936</v>
      </c>
    </row>
    <row r="202" spans="1:12" x14ac:dyDescent="0.2">
      <c r="A202" s="5" t="str">
        <f t="shared" si="92"/>
        <v>2002</v>
      </c>
      <c r="B202" s="15"/>
      <c r="C202" s="8">
        <f t="shared" si="93"/>
        <v>-59.017402774865289</v>
      </c>
      <c r="D202" s="8">
        <f t="shared" si="94"/>
        <v>-0.69506306015183084</v>
      </c>
      <c r="E202" s="8">
        <f t="shared" si="95"/>
        <v>-152.79596528656694</v>
      </c>
      <c r="F202" s="8">
        <f t="shared" si="96"/>
        <v>-6.8726470647387155</v>
      </c>
      <c r="G202" s="8">
        <f t="shared" si="97"/>
        <v>-31.71855787641606</v>
      </c>
      <c r="H202" s="8">
        <f t="shared" si="98"/>
        <v>-118.77536126522455</v>
      </c>
      <c r="I202" s="8">
        <f t="shared" si="99"/>
        <v>-21.883676021133962</v>
      </c>
      <c r="J202" s="8">
        <f t="shared" si="100"/>
        <v>-109.80028625988589</v>
      </c>
      <c r="K202" s="8">
        <f t="shared" si="101"/>
        <v>-175.42248755380677</v>
      </c>
      <c r="L202" s="21">
        <f t="shared" si="102"/>
        <v>-676.98144716279012</v>
      </c>
    </row>
    <row r="203" spans="1:12" x14ac:dyDescent="0.2">
      <c r="A203" s="5" t="str">
        <f t="shared" si="92"/>
        <v>2003</v>
      </c>
      <c r="B203" s="15"/>
      <c r="C203" s="8">
        <f t="shared" si="93"/>
        <v>93.375252308859999</v>
      </c>
      <c r="D203" s="8">
        <f t="shared" si="94"/>
        <v>0.877386776390781</v>
      </c>
      <c r="E203" s="8">
        <f t="shared" si="95"/>
        <v>233.52002877286395</v>
      </c>
      <c r="F203" s="8">
        <f t="shared" si="96"/>
        <v>10.709897559971257</v>
      </c>
      <c r="G203" s="8">
        <f t="shared" si="97"/>
        <v>48.678569700980795</v>
      </c>
      <c r="H203" s="8">
        <f t="shared" si="98"/>
        <v>184.41096525325293</v>
      </c>
      <c r="I203" s="8">
        <f t="shared" si="99"/>
        <v>31.999897931170072</v>
      </c>
      <c r="J203" s="8">
        <f t="shared" si="100"/>
        <v>157.35963997550448</v>
      </c>
      <c r="K203" s="8">
        <f t="shared" si="101"/>
        <v>277.81967776714185</v>
      </c>
      <c r="L203" s="21">
        <f t="shared" si="102"/>
        <v>1038.751316046136</v>
      </c>
    </row>
    <row r="204" spans="1:12" x14ac:dyDescent="0.2">
      <c r="A204" s="5" t="str">
        <f t="shared" si="92"/>
        <v>2004</v>
      </c>
      <c r="B204" s="15"/>
      <c r="C204" s="8">
        <f t="shared" si="93"/>
        <v>178.52942013786193</v>
      </c>
      <c r="D204" s="8">
        <f t="shared" si="94"/>
        <v>2.4241583209623889</v>
      </c>
      <c r="E204" s="8">
        <f t="shared" si="95"/>
        <v>429.98571649593714</v>
      </c>
      <c r="F204" s="8">
        <f t="shared" si="96"/>
        <v>19.601602406873283</v>
      </c>
      <c r="G204" s="8">
        <f t="shared" si="97"/>
        <v>93.419203624734806</v>
      </c>
      <c r="H204" s="8">
        <f t="shared" si="98"/>
        <v>359.95520845598918</v>
      </c>
      <c r="I204" s="8">
        <f t="shared" si="99"/>
        <v>62.031302905444882</v>
      </c>
      <c r="J204" s="8">
        <f t="shared" si="100"/>
        <v>297.05326403598826</v>
      </c>
      <c r="K204" s="8">
        <f t="shared" si="101"/>
        <v>557.90514356246365</v>
      </c>
      <c r="L204" s="21">
        <f t="shared" si="102"/>
        <v>2000.9050199462554</v>
      </c>
    </row>
    <row r="205" spans="1:12" x14ac:dyDescent="0.2">
      <c r="A205" s="5" t="str">
        <f t="shared" si="92"/>
        <v>2005</v>
      </c>
      <c r="B205" s="15"/>
      <c r="C205" s="8">
        <f t="shared" si="93"/>
        <v>277.02962632888756</v>
      </c>
      <c r="D205" s="8">
        <f t="shared" si="94"/>
        <v>7.6277637382047843</v>
      </c>
      <c r="E205" s="8">
        <f t="shared" si="95"/>
        <v>697.2386462751723</v>
      </c>
      <c r="F205" s="8">
        <f t="shared" si="96"/>
        <v>29.187731764178281</v>
      </c>
      <c r="G205" s="8">
        <f t="shared" si="97"/>
        <v>162.50874698649858</v>
      </c>
      <c r="H205" s="8">
        <f t="shared" si="98"/>
        <v>608.69021851903256</v>
      </c>
      <c r="I205" s="8">
        <f t="shared" si="99"/>
        <v>110.40571291716668</v>
      </c>
      <c r="J205" s="8">
        <f t="shared" si="100"/>
        <v>515.65631415810913</v>
      </c>
      <c r="K205" s="8">
        <f t="shared" si="101"/>
        <v>970.68796598825486</v>
      </c>
      <c r="L205" s="21">
        <f t="shared" si="102"/>
        <v>3379.0327266755044</v>
      </c>
    </row>
    <row r="206" spans="1:12" x14ac:dyDescent="0.2">
      <c r="A206" s="5" t="str">
        <f t="shared" si="92"/>
        <v>2006</v>
      </c>
      <c r="B206" s="15"/>
      <c r="C206" s="8">
        <f t="shared" si="93"/>
        <v>381.76756343752862</v>
      </c>
      <c r="D206" s="8">
        <f t="shared" si="94"/>
        <v>12.616493976632857</v>
      </c>
      <c r="E206" s="8">
        <f t="shared" si="95"/>
        <v>1054.4146563849306</v>
      </c>
      <c r="F206" s="8">
        <f t="shared" si="96"/>
        <v>41.491430491949849</v>
      </c>
      <c r="G206" s="8">
        <f t="shared" si="97"/>
        <v>268.32904986871381</v>
      </c>
      <c r="H206" s="8">
        <f t="shared" si="98"/>
        <v>955.12752612868792</v>
      </c>
      <c r="I206" s="8">
        <f t="shared" si="99"/>
        <v>181.53171759698552</v>
      </c>
      <c r="J206" s="8">
        <f t="shared" si="100"/>
        <v>846.81180482910361</v>
      </c>
      <c r="K206" s="8">
        <f t="shared" si="101"/>
        <v>1519.4452353900929</v>
      </c>
      <c r="L206" s="21">
        <f t="shared" si="102"/>
        <v>5261.5354781046253</v>
      </c>
    </row>
    <row r="207" spans="1:12" x14ac:dyDescent="0.2">
      <c r="A207" s="5" t="str">
        <f t="shared" si="92"/>
        <v>2007</v>
      </c>
      <c r="B207" s="15"/>
      <c r="C207" s="8">
        <f t="shared" si="93"/>
        <v>370.21282327325486</v>
      </c>
      <c r="D207" s="8">
        <f t="shared" si="94"/>
        <v>15.557976405661236</v>
      </c>
      <c r="E207" s="8">
        <f t="shared" si="95"/>
        <v>1051.8162110912315</v>
      </c>
      <c r="F207" s="8">
        <f t="shared" si="96"/>
        <v>39.559439775590356</v>
      </c>
      <c r="G207" s="8">
        <f t="shared" si="97"/>
        <v>287.42996311869058</v>
      </c>
      <c r="H207" s="8">
        <f t="shared" si="98"/>
        <v>1025.7487440500934</v>
      </c>
      <c r="I207" s="8">
        <f t="shared" si="99"/>
        <v>186.85989023607786</v>
      </c>
      <c r="J207" s="8">
        <f t="shared" si="100"/>
        <v>906.39181509274999</v>
      </c>
      <c r="K207" s="8">
        <f t="shared" si="101"/>
        <v>1554.9247714354506</v>
      </c>
      <c r="L207" s="21">
        <f t="shared" si="102"/>
        <v>5438.5016344788</v>
      </c>
    </row>
    <row r="208" spans="1:12" x14ac:dyDescent="0.2">
      <c r="A208" s="5" t="str">
        <f t="shared" si="92"/>
        <v>2008</v>
      </c>
      <c r="B208" s="15"/>
      <c r="C208" s="8">
        <f t="shared" si="93"/>
        <v>236.30217237869715</v>
      </c>
      <c r="D208" s="8">
        <f t="shared" si="94"/>
        <v>9.2575903248958671</v>
      </c>
      <c r="E208" s="8">
        <f t="shared" si="95"/>
        <v>605.58498837841796</v>
      </c>
      <c r="F208" s="8">
        <f t="shared" si="96"/>
        <v>20.96793168402456</v>
      </c>
      <c r="G208" s="8">
        <f t="shared" si="97"/>
        <v>185.82247025999408</v>
      </c>
      <c r="H208" s="8">
        <f t="shared" si="98"/>
        <v>623.60452074125226</v>
      </c>
      <c r="I208" s="8">
        <f t="shared" si="99"/>
        <v>111.39447818771383</v>
      </c>
      <c r="J208" s="8">
        <f t="shared" si="100"/>
        <v>554.79246271980901</v>
      </c>
      <c r="K208" s="8">
        <f t="shared" si="101"/>
        <v>924.75192164682403</v>
      </c>
      <c r="L208" s="21">
        <f t="shared" si="102"/>
        <v>3272.4785363216283</v>
      </c>
    </row>
    <row r="209" spans="1:12" x14ac:dyDescent="0.2">
      <c r="A209" s="5" t="str">
        <f t="shared" si="92"/>
        <v>2009</v>
      </c>
      <c r="B209" s="15"/>
      <c r="C209" s="8">
        <f t="shared" si="93"/>
        <v>-2.4544149890656115</v>
      </c>
      <c r="D209" s="8">
        <f t="shared" si="94"/>
        <v>-7.5646918524099424E-2</v>
      </c>
      <c r="E209" s="8">
        <f t="shared" si="95"/>
        <v>-5.7732672446142139</v>
      </c>
      <c r="F209" s="8">
        <f t="shared" si="96"/>
        <v>-0.16924434701888749</v>
      </c>
      <c r="G209" s="8">
        <f t="shared" si="97"/>
        <v>-2.052965411199994</v>
      </c>
      <c r="H209" s="8">
        <f t="shared" si="98"/>
        <v>-5.8483606454443491</v>
      </c>
      <c r="I209" s="8">
        <f t="shared" si="99"/>
        <v>-1.1184478710249062</v>
      </c>
      <c r="J209" s="8">
        <f t="shared" si="100"/>
        <v>-5.4173114969206351</v>
      </c>
      <c r="K209" s="8">
        <f t="shared" si="101"/>
        <v>-9.0721622991010715</v>
      </c>
      <c r="L209" s="21">
        <f t="shared" si="102"/>
        <v>-31.981821222913766</v>
      </c>
    </row>
    <row r="210" spans="1:12" x14ac:dyDescent="0.2">
      <c r="A210" s="5" t="str">
        <f t="shared" si="92"/>
        <v>2010</v>
      </c>
      <c r="B210" s="15"/>
      <c r="C210" s="8">
        <f t="shared" si="93"/>
        <v>-63.282648662965443</v>
      </c>
      <c r="D210" s="8">
        <f t="shared" si="94"/>
        <v>-1.2277045351927891</v>
      </c>
      <c r="E210" s="8">
        <f t="shared" si="95"/>
        <v>-152.72852466844625</v>
      </c>
      <c r="F210" s="8">
        <f t="shared" si="96"/>
        <v>-3.9243568801575197</v>
      </c>
      <c r="G210" s="8">
        <f t="shared" si="97"/>
        <v>-60.642032672666332</v>
      </c>
      <c r="H210" s="8">
        <f t="shared" si="98"/>
        <v>-148.00620248451207</v>
      </c>
      <c r="I210" s="8">
        <f t="shared" si="99"/>
        <v>-32.103693358118562</v>
      </c>
      <c r="J210" s="8">
        <f t="shared" si="100"/>
        <v>-142.65217996796127</v>
      </c>
      <c r="K210" s="8">
        <f t="shared" si="101"/>
        <v>-247.31895360331762</v>
      </c>
      <c r="L210" s="21">
        <f t="shared" si="102"/>
        <v>-851.88629683333784</v>
      </c>
    </row>
    <row r="211" spans="1:12" x14ac:dyDescent="0.2">
      <c r="A211" s="5" t="str">
        <f t="shared" si="92"/>
        <v>2011</v>
      </c>
      <c r="B211" s="15"/>
      <c r="C211" s="8">
        <f t="shared" si="93"/>
        <v>23.286918577907855</v>
      </c>
      <c r="D211" s="8">
        <f t="shared" si="94"/>
        <v>0.4287028676149236</v>
      </c>
      <c r="E211" s="8">
        <f t="shared" si="95"/>
        <v>61.225576304251817</v>
      </c>
      <c r="F211" s="8">
        <f t="shared" si="96"/>
        <v>1.7362117324985418</v>
      </c>
      <c r="G211" s="8">
        <f t="shared" si="97"/>
        <v>25.716418564880577</v>
      </c>
      <c r="H211" s="8">
        <f t="shared" si="98"/>
        <v>57.397577595083213</v>
      </c>
      <c r="I211" s="8">
        <f t="shared" si="99"/>
        <v>13.706546701442138</v>
      </c>
      <c r="J211" s="8">
        <f t="shared" si="100"/>
        <v>55.764506532990353</v>
      </c>
      <c r="K211" s="8">
        <f t="shared" si="101"/>
        <v>103.57942478261708</v>
      </c>
      <c r="L211" s="21">
        <f t="shared" si="102"/>
        <v>342.84188365928651</v>
      </c>
    </row>
    <row r="212" spans="1:12" x14ac:dyDescent="0.2">
      <c r="A212" s="5" t="str">
        <f t="shared" si="92"/>
        <v>2012</v>
      </c>
      <c r="B212" s="15"/>
      <c r="C212" s="8">
        <f t="shared" si="93"/>
        <v>131.87384647421916</v>
      </c>
      <c r="D212" s="8">
        <f t="shared" si="94"/>
        <v>2.6194452559176402</v>
      </c>
      <c r="E212" s="8">
        <f t="shared" si="95"/>
        <v>373.07295209873899</v>
      </c>
      <c r="F212" s="8">
        <f t="shared" si="96"/>
        <v>12.628484447100703</v>
      </c>
      <c r="G212" s="8">
        <f t="shared" si="97"/>
        <v>157.15679704695012</v>
      </c>
      <c r="H212" s="8">
        <f t="shared" si="98"/>
        <v>346.63633426247941</v>
      </c>
      <c r="I212" s="8">
        <f t="shared" si="99"/>
        <v>84.930529485051792</v>
      </c>
      <c r="J212" s="8">
        <f t="shared" si="100"/>
        <v>331.80942219403613</v>
      </c>
      <c r="K212" s="8">
        <f t="shared" si="101"/>
        <v>659.71202152788396</v>
      </c>
      <c r="L212" s="21">
        <f t="shared" si="102"/>
        <v>2100.4398327923782</v>
      </c>
    </row>
    <row r="213" spans="1:12" ht="13.5" thickBot="1" x14ac:dyDescent="0.25">
      <c r="A213" s="5" t="str">
        <f t="shared" si="92"/>
        <v>2013</v>
      </c>
      <c r="B213" s="15"/>
      <c r="C213" s="8">
        <f t="shared" si="93"/>
        <v>154.22567038671644</v>
      </c>
      <c r="D213" s="8">
        <f t="shared" si="94"/>
        <v>3.3711540170151371</v>
      </c>
      <c r="E213" s="8">
        <f t="shared" si="95"/>
        <v>455.97429700136155</v>
      </c>
      <c r="F213" s="8">
        <f t="shared" si="96"/>
        <v>16.017452742300151</v>
      </c>
      <c r="G213" s="8">
        <f t="shared" si="97"/>
        <v>193.15889493842948</v>
      </c>
      <c r="H213" s="8">
        <f t="shared" si="98"/>
        <v>435.1020792941257</v>
      </c>
      <c r="I213" s="8">
        <f t="shared" si="99"/>
        <v>104.71508809776067</v>
      </c>
      <c r="J213" s="8">
        <f t="shared" si="100"/>
        <v>413.59844326164915</v>
      </c>
      <c r="K213" s="8">
        <f t="shared" si="101"/>
        <v>869.87378211640748</v>
      </c>
      <c r="L213" s="287">
        <f t="shared" si="102"/>
        <v>2646.0368618557659</v>
      </c>
    </row>
    <row r="214" spans="1:12" x14ac:dyDescent="0.2">
      <c r="C214" s="8"/>
      <c r="D214" s="8"/>
      <c r="E214" s="8"/>
      <c r="F214" s="8"/>
      <c r="G214" s="8"/>
      <c r="H214" s="8"/>
      <c r="I214" s="8"/>
      <c r="J214" s="8"/>
      <c r="K214" s="8"/>
      <c r="L214" s="8"/>
    </row>
    <row r="215" spans="1:12" x14ac:dyDescent="0.2">
      <c r="A215" s="20" t="s">
        <v>32</v>
      </c>
      <c r="B215" s="20"/>
      <c r="C215" s="8">
        <f>AVERAGE(C196:C213)</f>
        <v>168.85918374010069</v>
      </c>
      <c r="D215" s="8">
        <f t="shared" ref="D215:L215" si="103">AVERAGE(D196:D213)</f>
        <v>4.3732366694132718</v>
      </c>
      <c r="E215" s="8">
        <f t="shared" si="103"/>
        <v>457.94722204483986</v>
      </c>
      <c r="F215" s="8">
        <f t="shared" si="103"/>
        <v>19.952534672164081</v>
      </c>
      <c r="G215" s="8">
        <f t="shared" si="103"/>
        <v>126.0256120895138</v>
      </c>
      <c r="H215" s="8">
        <f t="shared" si="103"/>
        <v>414.36799381070932</v>
      </c>
      <c r="I215" s="8">
        <f t="shared" si="103"/>
        <v>85.180321133982801</v>
      </c>
      <c r="J215" s="8">
        <f t="shared" si="103"/>
        <v>406.84327783266986</v>
      </c>
      <c r="K215" s="8">
        <f t="shared" si="103"/>
        <v>647.67934557775629</v>
      </c>
      <c r="L215" s="8">
        <f t="shared" si="103"/>
        <v>2331.2287275711501</v>
      </c>
    </row>
    <row r="216" spans="1:12" x14ac:dyDescent="0.2">
      <c r="A216" s="20" t="s">
        <v>33</v>
      </c>
      <c r="B216" s="20"/>
      <c r="C216" s="8">
        <f>C213-C196</f>
        <v>154.22567038671644</v>
      </c>
      <c r="D216" s="8">
        <f t="shared" ref="D216:L216" si="104">D213-D196</f>
        <v>3.3711540170151371</v>
      </c>
      <c r="E216" s="8">
        <f t="shared" si="104"/>
        <v>455.97429700136155</v>
      </c>
      <c r="F216" s="8">
        <f t="shared" si="104"/>
        <v>16.017452742300151</v>
      </c>
      <c r="G216" s="8">
        <f t="shared" si="104"/>
        <v>193.15889493842948</v>
      </c>
      <c r="H216" s="8">
        <f t="shared" si="104"/>
        <v>435.1020792941257</v>
      </c>
      <c r="I216" s="8">
        <f t="shared" si="104"/>
        <v>104.71508809776067</v>
      </c>
      <c r="J216" s="8">
        <f t="shared" si="104"/>
        <v>413.59844326164915</v>
      </c>
      <c r="K216" s="8">
        <f t="shared" si="104"/>
        <v>869.87378211640748</v>
      </c>
      <c r="L216" s="8">
        <f t="shared" si="104"/>
        <v>2646.0368618557659</v>
      </c>
    </row>
    <row r="217" spans="1:12" x14ac:dyDescent="0.2">
      <c r="A217" s="20" t="s">
        <v>34</v>
      </c>
      <c r="B217" s="20"/>
      <c r="C217" s="8">
        <f>STDEV(C196:C213)</f>
        <v>173.71687072612701</v>
      </c>
      <c r="D217" s="8">
        <f t="shared" ref="D217:L217" si="105">STDEV(D196:D213)</f>
        <v>5.012248490319557</v>
      </c>
      <c r="E217" s="8">
        <f t="shared" si="105"/>
        <v>464.74248498538554</v>
      </c>
      <c r="F217" s="8">
        <f t="shared" si="105"/>
        <v>21.076374011863205</v>
      </c>
      <c r="G217" s="8">
        <f t="shared" si="105"/>
        <v>123.72410636940381</v>
      </c>
      <c r="H217" s="8">
        <f t="shared" si="105"/>
        <v>419.55434969295476</v>
      </c>
      <c r="I217" s="8">
        <f t="shared" si="105"/>
        <v>87.081307424675728</v>
      </c>
      <c r="J217" s="8">
        <f t="shared" si="105"/>
        <v>429.30884572949878</v>
      </c>
      <c r="K217" s="8">
        <f t="shared" si="105"/>
        <v>634.26597669347302</v>
      </c>
      <c r="L217" s="8">
        <f t="shared" si="105"/>
        <v>2342.9954011537116</v>
      </c>
    </row>
    <row r="219" spans="1:12" ht="13.5" thickBot="1" x14ac:dyDescent="0.25"/>
    <row r="220" spans="1:12" ht="51" x14ac:dyDescent="0.2">
      <c r="A220" s="11" t="s">
        <v>48</v>
      </c>
      <c r="C220" s="3" t="s">
        <v>22</v>
      </c>
      <c r="D220" s="3" t="s">
        <v>23</v>
      </c>
      <c r="E220" s="3" t="s">
        <v>3</v>
      </c>
      <c r="F220" s="3" t="s">
        <v>24</v>
      </c>
      <c r="G220" s="3" t="s">
        <v>25</v>
      </c>
      <c r="H220" s="3" t="s">
        <v>26</v>
      </c>
      <c r="I220" s="3" t="s">
        <v>27</v>
      </c>
      <c r="J220" s="3" t="s">
        <v>28</v>
      </c>
      <c r="K220" s="14" t="s">
        <v>29</v>
      </c>
      <c r="L220" s="18" t="s">
        <v>47</v>
      </c>
    </row>
    <row r="221" spans="1:12" x14ac:dyDescent="0.2">
      <c r="A221" s="5" t="str">
        <f t="shared" ref="A221:A238" si="106">A196</f>
        <v>1996</v>
      </c>
      <c r="L221" s="19"/>
    </row>
    <row r="222" spans="1:12" x14ac:dyDescent="0.2">
      <c r="A222" s="5" t="str">
        <f t="shared" si="106"/>
        <v>1997</v>
      </c>
      <c r="C222" s="22">
        <f>C4*((B5/B4)-($Y5/$Y4))</f>
        <v>32.823344377266729</v>
      </c>
      <c r="D222" s="22">
        <f>E4*((D5/D4)-($Y5/$Y4))</f>
        <v>-5.6018485013239117</v>
      </c>
      <c r="E222" s="22">
        <f>G4*((F5/F4)-($Y5/$Y4))</f>
        <v>-139.63806189894359</v>
      </c>
      <c r="F222" s="22">
        <f>I4*((H5/H4)-($Y5/$Y4))</f>
        <v>4.7582255743030144</v>
      </c>
      <c r="G222" s="22">
        <f>K4*((J5/J4)-($Y5/$Y4))</f>
        <v>-816.97818424399861</v>
      </c>
      <c r="H222" s="22">
        <f>M4*((L5/L4)-($Y5/$Y4))</f>
        <v>696.24467970527098</v>
      </c>
      <c r="I222" s="22">
        <f>O4*((N5/N4)-($Y5/$Y4))</f>
        <v>231.83503427018661</v>
      </c>
      <c r="J222" s="22">
        <f>Q4*((P5/P4)-($Y5/$Y4))</f>
        <v>122.39952896107603</v>
      </c>
      <c r="K222" s="22">
        <f>S4*((R5/R4)-($Y5/$Y4))</f>
        <v>487.20546019409022</v>
      </c>
      <c r="L222" s="21">
        <f>SUM(C222:K222)</f>
        <v>613.04817843792739</v>
      </c>
    </row>
    <row r="223" spans="1:12" x14ac:dyDescent="0.2">
      <c r="A223" s="5" t="str">
        <f t="shared" si="106"/>
        <v>1998</v>
      </c>
      <c r="C223" s="22">
        <f t="shared" ref="C223:C238" si="107">C5*((B6/B5)-($Y6/$Y5))</f>
        <v>441.45528400663932</v>
      </c>
      <c r="D223" s="22">
        <f t="shared" ref="D223:D238" si="108">E5*((D6/D5)-($Y6/$Y5))</f>
        <v>-29.220781155848901</v>
      </c>
      <c r="E223" s="22">
        <f t="shared" ref="E223:E238" si="109">G5*((F6/F5)-($Y6/$Y5))</f>
        <v>-80.270651840630421</v>
      </c>
      <c r="F223" s="22">
        <f t="shared" ref="F223:F238" si="110">I5*((H6/H5)-($Y6/$Y5))</f>
        <v>-23.791242854746066</v>
      </c>
      <c r="G223" s="22">
        <f t="shared" ref="G223:G238" si="111">K5*((J6/J5)-($Y6/$Y5))</f>
        <v>-599.72325276000674</v>
      </c>
      <c r="H223" s="22">
        <f t="shared" ref="H223:H238" si="112">M5*((L6/L5)-($Y6/$Y5))</f>
        <v>1093.2912148928647</v>
      </c>
      <c r="I223" s="22">
        <f t="shared" ref="I223:I238" si="113">O5*((N6/N5)-($Y6/$Y5))</f>
        <v>115.51065085623102</v>
      </c>
      <c r="J223" s="22">
        <f t="shared" ref="J223:J238" si="114">Q5*((P6/P5)-($Y6/$Y5))</f>
        <v>-39.629039824901227</v>
      </c>
      <c r="K223" s="22">
        <f t="shared" ref="K223:K238" si="115">S5*((R6/R5)-($Y6/$Y5))</f>
        <v>709.93664362203174</v>
      </c>
      <c r="L223" s="21">
        <f t="shared" ref="L223:L238" si="116">SUM(C223:K223)</f>
        <v>1587.5588249416332</v>
      </c>
    </row>
    <row r="224" spans="1:12" x14ac:dyDescent="0.2">
      <c r="A224" s="5" t="str">
        <f t="shared" si="106"/>
        <v>1999</v>
      </c>
      <c r="C224" s="22">
        <f t="shared" si="107"/>
        <v>470.94713982302278</v>
      </c>
      <c r="D224" s="22">
        <f t="shared" si="108"/>
        <v>-18.796829284902547</v>
      </c>
      <c r="E224" s="22">
        <f t="shared" si="109"/>
        <v>-232.98625577877451</v>
      </c>
      <c r="F224" s="22">
        <f t="shared" si="110"/>
        <v>-46.678955360877119</v>
      </c>
      <c r="G224" s="22">
        <f t="shared" si="111"/>
        <v>-434.32673547926862</v>
      </c>
      <c r="H224" s="22">
        <f t="shared" si="112"/>
        <v>983.09904716984954</v>
      </c>
      <c r="I224" s="22">
        <f t="shared" si="113"/>
        <v>59.561304692449035</v>
      </c>
      <c r="J224" s="22">
        <f t="shared" si="114"/>
        <v>-478.58612406498594</v>
      </c>
      <c r="K224" s="22">
        <f t="shared" si="115"/>
        <v>422.37822783228717</v>
      </c>
      <c r="L224" s="21">
        <f t="shared" si="116"/>
        <v>724.61081954879978</v>
      </c>
    </row>
    <row r="225" spans="1:12" x14ac:dyDescent="0.2">
      <c r="A225" s="5" t="str">
        <f t="shared" si="106"/>
        <v>2000</v>
      </c>
      <c r="C225" s="22">
        <f t="shared" si="107"/>
        <v>103.59795938479166</v>
      </c>
      <c r="D225" s="22">
        <f t="shared" si="108"/>
        <v>-12.515129813095841</v>
      </c>
      <c r="E225" s="22">
        <f t="shared" si="109"/>
        <v>-34.49284698213885</v>
      </c>
      <c r="F225" s="22">
        <f t="shared" si="110"/>
        <v>-15.109371298075908</v>
      </c>
      <c r="G225" s="22">
        <f t="shared" si="111"/>
        <v>-225.81660578822149</v>
      </c>
      <c r="H225" s="22">
        <f t="shared" si="112"/>
        <v>687.66882674517308</v>
      </c>
      <c r="I225" s="22">
        <f t="shared" si="113"/>
        <v>86.200189989133065</v>
      </c>
      <c r="J225" s="22">
        <f t="shared" si="114"/>
        <v>-443.74211283608491</v>
      </c>
      <c r="K225" s="22">
        <f t="shared" si="115"/>
        <v>338.26188534247672</v>
      </c>
      <c r="L225" s="21">
        <f t="shared" si="116"/>
        <v>484.05279474395746</v>
      </c>
    </row>
    <row r="226" spans="1:12" x14ac:dyDescent="0.2">
      <c r="A226" s="5" t="str">
        <f t="shared" si="106"/>
        <v>2001</v>
      </c>
      <c r="C226" s="22">
        <f t="shared" si="107"/>
        <v>74.659545849705623</v>
      </c>
      <c r="D226" s="22">
        <f t="shared" si="108"/>
        <v>-4.1085293996034729</v>
      </c>
      <c r="E226" s="22">
        <f t="shared" si="109"/>
        <v>-3.2342169303267094</v>
      </c>
      <c r="F226" s="22">
        <f t="shared" si="110"/>
        <v>-23.298545086743133</v>
      </c>
      <c r="G226" s="22">
        <f t="shared" si="111"/>
        <v>-159.2424617698195</v>
      </c>
      <c r="H226" s="22">
        <f t="shared" si="112"/>
        <v>236.71288136833846</v>
      </c>
      <c r="I226" s="22">
        <f t="shared" si="113"/>
        <v>41.424212299387051</v>
      </c>
      <c r="J226" s="22">
        <f t="shared" si="114"/>
        <v>-385.27640102728344</v>
      </c>
      <c r="K226" s="22">
        <f t="shared" si="115"/>
        <v>394.313240669712</v>
      </c>
      <c r="L226" s="21">
        <f t="shared" si="116"/>
        <v>171.94972597336687</v>
      </c>
    </row>
    <row r="227" spans="1:12" x14ac:dyDescent="0.2">
      <c r="A227" s="5" t="str">
        <f t="shared" si="106"/>
        <v>2002</v>
      </c>
      <c r="C227" s="22">
        <f t="shared" si="107"/>
        <v>-218.55652621517518</v>
      </c>
      <c r="D227" s="22">
        <f t="shared" si="108"/>
        <v>3.548465313009924</v>
      </c>
      <c r="E227" s="22">
        <f t="shared" si="109"/>
        <v>-38.481042824712446</v>
      </c>
      <c r="F227" s="22">
        <f t="shared" si="110"/>
        <v>-6.7256877640143484</v>
      </c>
      <c r="G227" s="22">
        <f t="shared" si="111"/>
        <v>-33.686593915995829</v>
      </c>
      <c r="H227" s="22">
        <f t="shared" si="112"/>
        <v>-85.989824056124476</v>
      </c>
      <c r="I227" s="22">
        <f t="shared" si="113"/>
        <v>24.440467185962788</v>
      </c>
      <c r="J227" s="22">
        <f t="shared" si="114"/>
        <v>-183.35654192590206</v>
      </c>
      <c r="K227" s="22">
        <f t="shared" si="115"/>
        <v>517.14198102378714</v>
      </c>
      <c r="L227" s="21">
        <f t="shared" si="116"/>
        <v>-21.665303179164539</v>
      </c>
    </row>
    <row r="228" spans="1:12" x14ac:dyDescent="0.2">
      <c r="A228" s="5" t="str">
        <f t="shared" si="106"/>
        <v>2003</v>
      </c>
      <c r="C228" s="22">
        <f t="shared" si="107"/>
        <v>-491.29141738880054</v>
      </c>
      <c r="D228" s="22">
        <f t="shared" si="108"/>
        <v>3.2270978371804731</v>
      </c>
      <c r="E228" s="22">
        <f t="shared" si="109"/>
        <v>-306.34068370991645</v>
      </c>
      <c r="F228" s="22">
        <f t="shared" si="110"/>
        <v>12.512891977247286</v>
      </c>
      <c r="G228" s="22">
        <f t="shared" si="111"/>
        <v>123.59865387012147</v>
      </c>
      <c r="H228" s="22">
        <f t="shared" si="112"/>
        <v>-170.85269876649303</v>
      </c>
      <c r="I228" s="22">
        <f t="shared" si="113"/>
        <v>21.968107981700907</v>
      </c>
      <c r="J228" s="22">
        <f t="shared" si="114"/>
        <v>171.53955022975092</v>
      </c>
      <c r="K228" s="22">
        <f t="shared" si="115"/>
        <v>569.04060370153729</v>
      </c>
      <c r="L228" s="21">
        <f t="shared" si="116"/>
        <v>-66.597894267671791</v>
      </c>
    </row>
    <row r="229" spans="1:12" x14ac:dyDescent="0.2">
      <c r="A229" s="5" t="str">
        <f t="shared" si="106"/>
        <v>2004</v>
      </c>
      <c r="C229" s="22">
        <f t="shared" si="107"/>
        <v>-828.63850901792171</v>
      </c>
      <c r="D229" s="22">
        <f t="shared" si="108"/>
        <v>4.447852274049013</v>
      </c>
      <c r="E229" s="22">
        <f t="shared" si="109"/>
        <v>-550.12310518952518</v>
      </c>
      <c r="F229" s="22">
        <f t="shared" si="110"/>
        <v>-46.502799953318871</v>
      </c>
      <c r="G229" s="22">
        <f t="shared" si="111"/>
        <v>284.19258441943458</v>
      </c>
      <c r="H229" s="22">
        <f t="shared" si="112"/>
        <v>113.47607556920885</v>
      </c>
      <c r="I229" s="22">
        <f t="shared" si="113"/>
        <v>-72.866313007369229</v>
      </c>
      <c r="J229" s="22">
        <f t="shared" si="114"/>
        <v>612.34813032479519</v>
      </c>
      <c r="K229" s="22">
        <f t="shared" si="115"/>
        <v>223.9327867161935</v>
      </c>
      <c r="L229" s="21">
        <f t="shared" si="116"/>
        <v>-259.73329786445379</v>
      </c>
    </row>
    <row r="230" spans="1:12" x14ac:dyDescent="0.2">
      <c r="A230" s="5" t="str">
        <f t="shared" si="106"/>
        <v>2005</v>
      </c>
      <c r="C230" s="22">
        <f t="shared" si="107"/>
        <v>-916.2865526353105</v>
      </c>
      <c r="D230" s="22">
        <f t="shared" si="108"/>
        <v>-14.393196686301966</v>
      </c>
      <c r="E230" s="22">
        <f t="shared" si="109"/>
        <v>-721.72048009672301</v>
      </c>
      <c r="F230" s="22">
        <f t="shared" si="110"/>
        <v>-7.184176093673841</v>
      </c>
      <c r="G230" s="22">
        <f t="shared" si="111"/>
        <v>443.11866872483449</v>
      </c>
      <c r="H230" s="22">
        <f t="shared" si="112"/>
        <v>427.54897501918839</v>
      </c>
      <c r="I230" s="22">
        <f t="shared" si="113"/>
        <v>-45.188552533147963</v>
      </c>
      <c r="J230" s="22">
        <f t="shared" si="114"/>
        <v>1020.3170736337828</v>
      </c>
      <c r="K230" s="22">
        <f t="shared" si="115"/>
        <v>-82.780170016186929</v>
      </c>
      <c r="L230" s="21">
        <f t="shared" si="116"/>
        <v>103.43158931646136</v>
      </c>
    </row>
    <row r="231" spans="1:12" x14ac:dyDescent="0.2">
      <c r="A231" s="5" t="str">
        <f t="shared" si="106"/>
        <v>2006</v>
      </c>
      <c r="C231" s="22">
        <f t="shared" si="107"/>
        <v>-727.39226822034755</v>
      </c>
      <c r="D231" s="22">
        <f t="shared" si="108"/>
        <v>19.574834911866212</v>
      </c>
      <c r="E231" s="22">
        <f t="shared" si="109"/>
        <v>-860.91785273738333</v>
      </c>
      <c r="F231" s="22">
        <f t="shared" si="110"/>
        <v>-6.0944004203082462</v>
      </c>
      <c r="G231" s="22">
        <f t="shared" si="111"/>
        <v>301.0915897889854</v>
      </c>
      <c r="H231" s="22">
        <f t="shared" si="112"/>
        <v>380.9954190308784</v>
      </c>
      <c r="I231" s="22">
        <f t="shared" si="113"/>
        <v>147.15185540081549</v>
      </c>
      <c r="J231" s="22">
        <f t="shared" si="114"/>
        <v>735.5543935954729</v>
      </c>
      <c r="K231" s="22">
        <f t="shared" si="115"/>
        <v>-605.65991381763354</v>
      </c>
      <c r="L231" s="21">
        <f t="shared" si="116"/>
        <v>-615.69634246765406</v>
      </c>
    </row>
    <row r="232" spans="1:12" x14ac:dyDescent="0.2">
      <c r="A232" s="5" t="str">
        <f t="shared" si="106"/>
        <v>2007</v>
      </c>
      <c r="C232" s="22">
        <f t="shared" si="107"/>
        <v>-556.11194554427334</v>
      </c>
      <c r="D232" s="22">
        <f t="shared" si="108"/>
        <v>-12.87851229707287</v>
      </c>
      <c r="E232" s="22">
        <f t="shared" si="109"/>
        <v>-609.55931510955156</v>
      </c>
      <c r="F232" s="22">
        <f t="shared" si="110"/>
        <v>3.4954035372178875</v>
      </c>
      <c r="G232" s="22">
        <f t="shared" si="111"/>
        <v>223.44742398395823</v>
      </c>
      <c r="H232" s="22">
        <f t="shared" si="112"/>
        <v>352.33688291955673</v>
      </c>
      <c r="I232" s="22">
        <f t="shared" si="113"/>
        <v>103.36254136416343</v>
      </c>
      <c r="J232" s="22">
        <f t="shared" si="114"/>
        <v>562.28373262252865</v>
      </c>
      <c r="K232" s="22">
        <f t="shared" si="115"/>
        <v>75.801948095119528</v>
      </c>
      <c r="L232" s="21">
        <f t="shared" si="116"/>
        <v>142.17815957164669</v>
      </c>
    </row>
    <row r="233" spans="1:12" x14ac:dyDescent="0.2">
      <c r="A233" s="5" t="str">
        <f t="shared" si="106"/>
        <v>2008</v>
      </c>
      <c r="C233" s="22">
        <f t="shared" si="107"/>
        <v>-646.17890859598162</v>
      </c>
      <c r="D233" s="22">
        <f t="shared" si="108"/>
        <v>7.5833320977720904</v>
      </c>
      <c r="E233" s="22">
        <f t="shared" si="109"/>
        <v>-422.83788278555215</v>
      </c>
      <c r="F233" s="22">
        <f t="shared" si="110"/>
        <v>10.257325055718038</v>
      </c>
      <c r="G233" s="22">
        <f t="shared" si="111"/>
        <v>79.524693952741302</v>
      </c>
      <c r="H233" s="22">
        <f t="shared" si="112"/>
        <v>128.61598450186082</v>
      </c>
      <c r="I233" s="22">
        <f t="shared" si="113"/>
        <v>-111.58317223800914</v>
      </c>
      <c r="J233" s="22">
        <f t="shared" si="114"/>
        <v>170.20723817081156</v>
      </c>
      <c r="K233" s="22">
        <f t="shared" si="115"/>
        <v>631.30145989323296</v>
      </c>
      <c r="L233" s="21">
        <f t="shared" si="116"/>
        <v>-153.10992994740639</v>
      </c>
    </row>
    <row r="234" spans="1:12" x14ac:dyDescent="0.2">
      <c r="A234" s="5" t="str">
        <f t="shared" si="106"/>
        <v>2009</v>
      </c>
      <c r="C234" s="22">
        <f t="shared" si="107"/>
        <v>-588.30305149751609</v>
      </c>
      <c r="D234" s="22">
        <f t="shared" si="108"/>
        <v>-20.131490396018716</v>
      </c>
      <c r="E234" s="22">
        <f t="shared" si="109"/>
        <v>-271.42712720924294</v>
      </c>
      <c r="F234" s="22">
        <f t="shared" si="110"/>
        <v>12.473263857524083</v>
      </c>
      <c r="G234" s="22">
        <f t="shared" si="111"/>
        <v>33.177207586604688</v>
      </c>
      <c r="H234" s="22">
        <f t="shared" si="112"/>
        <v>48.601154297228234</v>
      </c>
      <c r="I234" s="22">
        <f t="shared" si="113"/>
        <v>-210.27858781457044</v>
      </c>
      <c r="J234" s="22">
        <f t="shared" si="114"/>
        <v>94.076735454094418</v>
      </c>
      <c r="K234" s="22">
        <f t="shared" si="115"/>
        <v>1343.6466348056583</v>
      </c>
      <c r="L234" s="21">
        <f t="shared" si="116"/>
        <v>441.83473908376163</v>
      </c>
    </row>
    <row r="235" spans="1:12" x14ac:dyDescent="0.2">
      <c r="A235" s="5" t="str">
        <f t="shared" si="106"/>
        <v>2010</v>
      </c>
      <c r="C235" s="22">
        <f t="shared" si="107"/>
        <v>-589.06944095787514</v>
      </c>
      <c r="D235" s="22">
        <f t="shared" si="108"/>
        <v>5.8860415366120051</v>
      </c>
      <c r="E235" s="22">
        <f t="shared" si="109"/>
        <v>-312.10433616490531</v>
      </c>
      <c r="F235" s="22">
        <f t="shared" si="110"/>
        <v>22.885609006824797</v>
      </c>
      <c r="G235" s="22">
        <f t="shared" si="111"/>
        <v>-52.591011417217707</v>
      </c>
      <c r="H235" s="22">
        <f t="shared" si="112"/>
        <v>-184.86635241508949</v>
      </c>
      <c r="I235" s="22">
        <f t="shared" si="113"/>
        <v>-182.38295661619921</v>
      </c>
      <c r="J235" s="22">
        <f t="shared" si="114"/>
        <v>-205.29965302045534</v>
      </c>
      <c r="K235" s="22">
        <f t="shared" si="115"/>
        <v>1356.6627606737759</v>
      </c>
      <c r="L235" s="21">
        <f t="shared" si="116"/>
        <v>-140.87933937452954</v>
      </c>
    </row>
    <row r="236" spans="1:12" x14ac:dyDescent="0.2">
      <c r="A236" s="5" t="str">
        <f t="shared" si="106"/>
        <v>2011</v>
      </c>
      <c r="C236" s="22">
        <f t="shared" si="107"/>
        <v>-143.85592158727849</v>
      </c>
      <c r="D236" s="22">
        <f t="shared" si="108"/>
        <v>4.02143731899955</v>
      </c>
      <c r="E236" s="22">
        <f t="shared" si="109"/>
        <v>-497.32608149357395</v>
      </c>
      <c r="F236" s="22">
        <f t="shared" si="110"/>
        <v>28.697914531802212</v>
      </c>
      <c r="G236" s="22">
        <f t="shared" si="111"/>
        <v>-204.12547820643599</v>
      </c>
      <c r="H236" s="22">
        <f t="shared" si="112"/>
        <v>-135.18304272261096</v>
      </c>
      <c r="I236" s="22">
        <f t="shared" si="113"/>
        <v>-51.431349097305301</v>
      </c>
      <c r="J236" s="22">
        <f t="shared" si="114"/>
        <v>-63.07907282020318</v>
      </c>
      <c r="K236" s="22">
        <f t="shared" si="115"/>
        <v>929.1155059298361</v>
      </c>
      <c r="L236" s="21">
        <f t="shared" si="116"/>
        <v>-133.16608814676999</v>
      </c>
    </row>
    <row r="237" spans="1:12" x14ac:dyDescent="0.2">
      <c r="A237" s="5" t="str">
        <f t="shared" si="106"/>
        <v>2012</v>
      </c>
      <c r="C237" s="22">
        <f t="shared" si="107"/>
        <v>1.1225564484743129</v>
      </c>
      <c r="D237" s="22">
        <f t="shared" si="108"/>
        <v>3.9227800951343137</v>
      </c>
      <c r="E237" s="22">
        <f t="shared" si="109"/>
        <v>-541.38986877956711</v>
      </c>
      <c r="F237" s="22">
        <f t="shared" si="110"/>
        <v>25.516079328903256</v>
      </c>
      <c r="G237" s="22">
        <f t="shared" si="111"/>
        <v>-190.73059258739823</v>
      </c>
      <c r="H237" s="22">
        <f t="shared" si="112"/>
        <v>-55.680465124045853</v>
      </c>
      <c r="I237" s="22">
        <f t="shared" si="113"/>
        <v>35.013578420472278</v>
      </c>
      <c r="J237" s="22">
        <f t="shared" si="114"/>
        <v>-13.466759556268313</v>
      </c>
      <c r="K237" s="22">
        <f t="shared" si="115"/>
        <v>581.76461263019746</v>
      </c>
      <c r="L237" s="21">
        <f t="shared" si="116"/>
        <v>-153.92807912409796</v>
      </c>
    </row>
    <row r="238" spans="1:12" ht="13.5" thickBot="1" x14ac:dyDescent="0.25">
      <c r="A238" s="5" t="str">
        <f t="shared" si="106"/>
        <v>2013</v>
      </c>
      <c r="C238" s="22">
        <f t="shared" si="107"/>
        <v>46.803527009888683</v>
      </c>
      <c r="D238" s="22">
        <f t="shared" si="108"/>
        <v>-10.434205180862872</v>
      </c>
      <c r="E238" s="22">
        <f t="shared" si="109"/>
        <v>-281.7994708567872</v>
      </c>
      <c r="F238" s="22">
        <f t="shared" si="110"/>
        <v>35.209052372556513</v>
      </c>
      <c r="G238" s="22">
        <f t="shared" si="111"/>
        <v>-19.787398259088071</v>
      </c>
      <c r="H238" s="22">
        <f t="shared" si="112"/>
        <v>76.081962114973734</v>
      </c>
      <c r="I238" s="22">
        <f t="shared" si="113"/>
        <v>65.283703090980609</v>
      </c>
      <c r="J238" s="22">
        <f t="shared" si="114"/>
        <v>77.316432957658165</v>
      </c>
      <c r="K238" s="22">
        <f t="shared" si="115"/>
        <v>468.74131181264266</v>
      </c>
      <c r="L238" s="287">
        <f t="shared" si="116"/>
        <v>457.41491506196223</v>
      </c>
    </row>
    <row r="239" spans="1:12" x14ac:dyDescent="0.2">
      <c r="A239" s="5"/>
      <c r="C239" s="22"/>
      <c r="D239" s="22"/>
      <c r="E239" s="22"/>
      <c r="F239" s="22"/>
      <c r="G239" s="22"/>
      <c r="H239" s="22"/>
      <c r="I239" s="22"/>
      <c r="J239" s="22"/>
      <c r="K239" s="22"/>
      <c r="L239" s="22"/>
    </row>
    <row r="240" spans="1:12" x14ac:dyDescent="0.2">
      <c r="A240" s="20" t="s">
        <v>32</v>
      </c>
      <c r="C240" s="8">
        <f>AVERAGE(C221:C238)</f>
        <v>-266.72206969180536</v>
      </c>
      <c r="D240" s="8">
        <f t="shared" ref="D240:L240" si="117">AVERAGE(D221:D238)</f>
        <v>-4.4628636076710304</v>
      </c>
      <c r="E240" s="8">
        <f t="shared" si="117"/>
        <v>-347.33231061107381</v>
      </c>
      <c r="F240" s="8">
        <f t="shared" si="117"/>
        <v>-1.1517302111564953</v>
      </c>
      <c r="G240" s="8">
        <f t="shared" si="117"/>
        <v>-73.462205417692374</v>
      </c>
      <c r="H240" s="8">
        <f t="shared" si="117"/>
        <v>270.1235717794134</v>
      </c>
      <c r="I240" s="8">
        <f t="shared" si="117"/>
        <v>15.177689073228294</v>
      </c>
      <c r="J240" s="8">
        <f t="shared" si="117"/>
        <v>103.15335946316978</v>
      </c>
      <c r="K240" s="8">
        <f t="shared" si="117"/>
        <v>491.81205759463279</v>
      </c>
      <c r="L240" s="8">
        <f t="shared" si="117"/>
        <v>187.13549837104512</v>
      </c>
    </row>
    <row r="241" spans="1:12" x14ac:dyDescent="0.2">
      <c r="A241" s="20" t="s">
        <v>33</v>
      </c>
      <c r="C241" s="8">
        <f>C238-C221</f>
        <v>46.803527009888683</v>
      </c>
      <c r="D241" s="8">
        <f t="shared" ref="D241:L241" si="118">D238-D221</f>
        <v>-10.434205180862872</v>
      </c>
      <c r="E241" s="8">
        <f t="shared" si="118"/>
        <v>-281.7994708567872</v>
      </c>
      <c r="F241" s="8">
        <f t="shared" si="118"/>
        <v>35.209052372556513</v>
      </c>
      <c r="G241" s="8">
        <f t="shared" si="118"/>
        <v>-19.787398259088071</v>
      </c>
      <c r="H241" s="8">
        <f t="shared" si="118"/>
        <v>76.081962114973734</v>
      </c>
      <c r="I241" s="8">
        <f t="shared" si="118"/>
        <v>65.283703090980609</v>
      </c>
      <c r="J241" s="8">
        <f t="shared" si="118"/>
        <v>77.316432957658165</v>
      </c>
      <c r="K241" s="8">
        <f t="shared" si="118"/>
        <v>468.74131181264266</v>
      </c>
      <c r="L241" s="8">
        <f t="shared" si="118"/>
        <v>457.41491506196223</v>
      </c>
    </row>
    <row r="242" spans="1:12" x14ac:dyDescent="0.2">
      <c r="A242" s="20" t="s">
        <v>34</v>
      </c>
      <c r="C242" s="8">
        <f>STDEV(C221:C238)</f>
        <v>433.87213996194583</v>
      </c>
      <c r="D242" s="8">
        <f t="shared" ref="D242:L242" si="119">STDEV(D221:D238)</f>
        <v>12.52576864950839</v>
      </c>
      <c r="E242" s="8">
        <f t="shared" si="119"/>
        <v>253.95050397358503</v>
      </c>
      <c r="F242" s="8">
        <f t="shared" si="119"/>
        <v>24.341717939953803</v>
      </c>
      <c r="G242" s="8">
        <f t="shared" si="119"/>
        <v>328.16840586172509</v>
      </c>
      <c r="H242" s="8">
        <f t="shared" si="119"/>
        <v>396.61177498237646</v>
      </c>
      <c r="I242" s="8">
        <f t="shared" si="119"/>
        <v>115.8397257568177</v>
      </c>
      <c r="J242" s="8">
        <f t="shared" si="119"/>
        <v>421.04217339602815</v>
      </c>
      <c r="K242" s="8">
        <f t="shared" si="119"/>
        <v>471.99304933143031</v>
      </c>
      <c r="L242" s="8">
        <f t="shared" si="119"/>
        <v>503.81635652114414</v>
      </c>
    </row>
    <row r="244" spans="1:12" ht="13.5" thickBot="1" x14ac:dyDescent="0.25"/>
    <row r="245" spans="1:12" ht="51" x14ac:dyDescent="0.2">
      <c r="A245" s="11" t="s">
        <v>49</v>
      </c>
      <c r="C245" s="3" t="s">
        <v>22</v>
      </c>
      <c r="D245" s="3" t="s">
        <v>23</v>
      </c>
      <c r="E245" s="3" t="s">
        <v>3</v>
      </c>
      <c r="F245" s="3" t="s">
        <v>24</v>
      </c>
      <c r="G245" s="3" t="s">
        <v>25</v>
      </c>
      <c r="H245" s="3" t="s">
        <v>26</v>
      </c>
      <c r="I245" s="3" t="s">
        <v>27</v>
      </c>
      <c r="J245" s="3" t="s">
        <v>28</v>
      </c>
      <c r="K245" s="14" t="s">
        <v>29</v>
      </c>
      <c r="L245" s="18" t="s">
        <v>47</v>
      </c>
    </row>
    <row r="246" spans="1:12" x14ac:dyDescent="0.2">
      <c r="A246" s="5" t="str">
        <f t="shared" ref="A246:A263" si="120">A221</f>
        <v>1996</v>
      </c>
      <c r="L246" s="19"/>
    </row>
    <row r="247" spans="1:12" x14ac:dyDescent="0.2">
      <c r="A247" s="5" t="str">
        <f t="shared" si="120"/>
        <v>1997</v>
      </c>
      <c r="C247" s="8">
        <f>C4*((C5/C4)-(B5/B4))</f>
        <v>896.1945920843666</v>
      </c>
      <c r="D247" s="8">
        <f>E4*((E5/E4)-(D5/D4))</f>
        <v>-17.932710038317964</v>
      </c>
      <c r="E247" s="8">
        <f>G4*((G5/G4)-(F5/F4))</f>
        <v>283.03506629117174</v>
      </c>
      <c r="F247" s="8">
        <f>I4*((I5/I4)-(H5/H4))</f>
        <v>-217.20314704109384</v>
      </c>
      <c r="G247" s="8">
        <f>K4*((K5/K4)-(J5/J4))</f>
        <v>-90.21901760435199</v>
      </c>
      <c r="H247" s="8">
        <f>M4*((M5/M4)-(L5/L4))</f>
        <v>-304.09899227259854</v>
      </c>
      <c r="I247" s="8">
        <f>O4*((O5/O4)-(N5/N4))</f>
        <v>-391.66289625553571</v>
      </c>
      <c r="J247" s="8">
        <f>Q4*((Q5/Q4)-(P5/P4))</f>
        <v>-711.46815631941581</v>
      </c>
      <c r="K247" s="8">
        <f>S4*((S5/S4)-(R5/R4))</f>
        <v>-2444.4033854129275</v>
      </c>
      <c r="L247" s="21">
        <f>SUM(C247:K247)</f>
        <v>-2997.7586465687032</v>
      </c>
    </row>
    <row r="248" spans="1:12" x14ac:dyDescent="0.2">
      <c r="A248" s="5" t="str">
        <f t="shared" si="120"/>
        <v>1998</v>
      </c>
      <c r="C248" s="8">
        <f t="shared" ref="C248:C263" si="121">C5*((C6/C5)-(B6/B5))</f>
        <v>1481.8622456534124</v>
      </c>
      <c r="D248" s="8">
        <f t="shared" ref="D248:D263" si="122">E5*((E6/E5)-(D6/D5))</f>
        <v>29.179134258079621</v>
      </c>
      <c r="E248" s="8">
        <f t="shared" ref="E248:E263" si="123">G5*((G6/G5)-(F6/F5))</f>
        <v>541.09110675580064</v>
      </c>
      <c r="F248" s="8">
        <f t="shared" ref="F248:F263" si="124">I5*((I6/I5)-(H6/H5))</f>
        <v>-90.435588136521503</v>
      </c>
      <c r="G248" s="8">
        <f t="shared" ref="G248:G263" si="125">K5*((K6/K5)-(J6/J5))</f>
        <v>-206.75709770527305</v>
      </c>
      <c r="H248" s="8">
        <f t="shared" ref="H248:H263" si="126">M5*((M6/M5)-(L6/L5))</f>
        <v>-1227.6271939213291</v>
      </c>
      <c r="I248" s="8">
        <f t="shared" ref="I248:I263" si="127">O5*((O6/O5)-(N6/N5))</f>
        <v>-291.96527395637059</v>
      </c>
      <c r="J248" s="8">
        <f t="shared" ref="J248:J263" si="128">Q5*((Q6/Q5)-(P6/P5))</f>
        <v>-1526.6927579679127</v>
      </c>
      <c r="K248" s="8">
        <f t="shared" ref="K248:K263" si="129">S5*((S6/S5)-(R6/R5))</f>
        <v>-1390.1347209896378</v>
      </c>
      <c r="L248" s="21">
        <f t="shared" ref="L248:L263" si="130">SUM(C248:K248)</f>
        <v>-2681.4801460097524</v>
      </c>
    </row>
    <row r="249" spans="1:12" x14ac:dyDescent="0.2">
      <c r="A249" s="5" t="str">
        <f t="shared" si="120"/>
        <v>1999</v>
      </c>
      <c r="C249" s="8">
        <f t="shared" si="121"/>
        <v>554.94802238385796</v>
      </c>
      <c r="D249" s="8">
        <f t="shared" si="122"/>
        <v>21.648177306962253</v>
      </c>
      <c r="E249" s="8">
        <f t="shared" si="123"/>
        <v>989.54738036481911</v>
      </c>
      <c r="F249" s="8">
        <f t="shared" si="124"/>
        <v>-12.444391324117767</v>
      </c>
      <c r="G249" s="8">
        <f t="shared" si="125"/>
        <v>-48.663154817029302</v>
      </c>
      <c r="H249" s="8">
        <f t="shared" si="126"/>
        <v>-1290.6178007587243</v>
      </c>
      <c r="I249" s="8">
        <f t="shared" si="127"/>
        <v>-312.43301781468853</v>
      </c>
      <c r="J249" s="8">
        <f t="shared" si="128"/>
        <v>-1080.3666631516485</v>
      </c>
      <c r="K249" s="8">
        <f t="shared" si="129"/>
        <v>-216.82507435682416</v>
      </c>
      <c r="L249" s="21">
        <f t="shared" si="130"/>
        <v>-1395.2065221673936</v>
      </c>
    </row>
    <row r="250" spans="1:12" x14ac:dyDescent="0.2">
      <c r="A250" s="5" t="str">
        <f t="shared" si="120"/>
        <v>2000</v>
      </c>
      <c r="C250" s="8">
        <f t="shared" si="121"/>
        <v>-278.53249631942219</v>
      </c>
      <c r="D250" s="8">
        <f t="shared" si="122"/>
        <v>6.2006008465214713</v>
      </c>
      <c r="E250" s="8">
        <f t="shared" si="123"/>
        <v>1109.4514754476404</v>
      </c>
      <c r="F250" s="8">
        <f t="shared" si="124"/>
        <v>42.932837113359689</v>
      </c>
      <c r="G250" s="8">
        <f t="shared" si="125"/>
        <v>198.21808155689027</v>
      </c>
      <c r="H250" s="8">
        <f t="shared" si="126"/>
        <v>-631.73156230529332</v>
      </c>
      <c r="I250" s="8">
        <f t="shared" si="127"/>
        <v>-440.12593963369596</v>
      </c>
      <c r="J250" s="8">
        <f t="shared" si="128"/>
        <v>-761.89428319756655</v>
      </c>
      <c r="K250" s="8">
        <f t="shared" si="129"/>
        <v>-684.01273199699358</v>
      </c>
      <c r="L250" s="21">
        <f t="shared" si="130"/>
        <v>-1439.4940184885597</v>
      </c>
    </row>
    <row r="251" spans="1:12" x14ac:dyDescent="0.2">
      <c r="A251" s="5" t="str">
        <f t="shared" si="120"/>
        <v>2001</v>
      </c>
      <c r="C251" s="8">
        <f t="shared" si="121"/>
        <v>-21.022424677113921</v>
      </c>
      <c r="D251" s="8">
        <f t="shared" si="122"/>
        <v>-37.087326906062401</v>
      </c>
      <c r="E251" s="8">
        <f t="shared" si="123"/>
        <v>545.5871390352944</v>
      </c>
      <c r="F251" s="8">
        <f t="shared" si="124"/>
        <v>62.299819691905313</v>
      </c>
      <c r="G251" s="8">
        <f t="shared" si="125"/>
        <v>101.11111028709426</v>
      </c>
      <c r="H251" s="8">
        <f t="shared" si="126"/>
        <v>-381.54814788649952</v>
      </c>
      <c r="I251" s="8">
        <f t="shared" si="127"/>
        <v>-377.72957334252476</v>
      </c>
      <c r="J251" s="8">
        <f t="shared" si="128"/>
        <v>-1462.0584131554219</v>
      </c>
      <c r="K251" s="8">
        <f t="shared" si="129"/>
        <v>-319.16633557457402</v>
      </c>
      <c r="L251" s="21">
        <f t="shared" si="130"/>
        <v>-1889.6141525279027</v>
      </c>
    </row>
    <row r="252" spans="1:12" x14ac:dyDescent="0.2">
      <c r="A252" s="5" t="str">
        <f t="shared" si="120"/>
        <v>2002</v>
      </c>
      <c r="C252" s="8">
        <f t="shared" si="121"/>
        <v>265.24457793494605</v>
      </c>
      <c r="D252" s="8">
        <f t="shared" si="122"/>
        <v>-27.664186321760887</v>
      </c>
      <c r="E252" s="8">
        <f t="shared" si="123"/>
        <v>-753.55960251999068</v>
      </c>
      <c r="F252" s="8">
        <f t="shared" si="124"/>
        <v>-6.0064396177042116</v>
      </c>
      <c r="G252" s="8">
        <f t="shared" si="125"/>
        <v>-108.24311091164877</v>
      </c>
      <c r="H252" s="8">
        <f t="shared" si="126"/>
        <v>-209.60952472437666</v>
      </c>
      <c r="I252" s="8">
        <f t="shared" si="127"/>
        <v>-298.21961419477282</v>
      </c>
      <c r="J252" s="8">
        <f t="shared" si="128"/>
        <v>-1545.1606887464513</v>
      </c>
      <c r="K252" s="8">
        <f t="shared" si="129"/>
        <v>-348.14413263191199</v>
      </c>
      <c r="L252" s="21">
        <f t="shared" si="130"/>
        <v>-3031.3627217336712</v>
      </c>
    </row>
    <row r="253" spans="1:12" x14ac:dyDescent="0.2">
      <c r="A253" s="5" t="str">
        <f t="shared" si="120"/>
        <v>2003</v>
      </c>
      <c r="C253" s="8">
        <f t="shared" si="121"/>
        <v>168.48358533084721</v>
      </c>
      <c r="D253" s="8">
        <f t="shared" si="122"/>
        <v>36.10599665941934</v>
      </c>
      <c r="E253" s="8">
        <f t="shared" si="123"/>
        <v>-1436.9074153675481</v>
      </c>
      <c r="F253" s="8">
        <f t="shared" si="124"/>
        <v>-99.202882465604333</v>
      </c>
      <c r="G253" s="8">
        <f t="shared" si="125"/>
        <v>-272.14474317909162</v>
      </c>
      <c r="H253" s="8">
        <f t="shared" si="126"/>
        <v>-48.508205073673885</v>
      </c>
      <c r="I253" s="8">
        <f t="shared" si="127"/>
        <v>-84.426330983963055</v>
      </c>
      <c r="J253" s="8">
        <f t="shared" si="128"/>
        <v>-931.82574439878613</v>
      </c>
      <c r="K253" s="8">
        <f t="shared" si="129"/>
        <v>-12.973836111738766</v>
      </c>
      <c r="L253" s="21">
        <f t="shared" si="130"/>
        <v>-2681.3995755901396</v>
      </c>
    </row>
    <row r="254" spans="1:12" x14ac:dyDescent="0.2">
      <c r="A254" s="5" t="str">
        <f t="shared" si="120"/>
        <v>2004</v>
      </c>
      <c r="C254" s="8">
        <f t="shared" si="121"/>
        <v>-233.47023637327359</v>
      </c>
      <c r="D254" s="8">
        <f t="shared" si="122"/>
        <v>110.17442786340186</v>
      </c>
      <c r="E254" s="8">
        <f t="shared" si="123"/>
        <v>-1006.0555049595109</v>
      </c>
      <c r="F254" s="8">
        <f t="shared" si="124"/>
        <v>-111.12235943118949</v>
      </c>
      <c r="G254" s="8">
        <f t="shared" si="125"/>
        <v>-254.26681011090034</v>
      </c>
      <c r="H254" s="8">
        <f t="shared" si="126"/>
        <v>-581.45708618694732</v>
      </c>
      <c r="I254" s="8">
        <f t="shared" si="127"/>
        <v>176.1243359032687</v>
      </c>
      <c r="J254" s="8">
        <f t="shared" si="128"/>
        <v>-553.47431682557169</v>
      </c>
      <c r="K254" s="8">
        <f t="shared" si="129"/>
        <v>-39.343566343753892</v>
      </c>
      <c r="L254" s="21">
        <f t="shared" si="130"/>
        <v>-2492.8911164644769</v>
      </c>
    </row>
    <row r="255" spans="1:12" x14ac:dyDescent="0.2">
      <c r="A255" s="5" t="str">
        <f t="shared" si="120"/>
        <v>2005</v>
      </c>
      <c r="C255" s="8">
        <f t="shared" si="121"/>
        <v>-263.13619568384894</v>
      </c>
      <c r="D255" s="8">
        <f t="shared" si="122"/>
        <v>27.925178489271051</v>
      </c>
      <c r="E255" s="8">
        <f t="shared" si="123"/>
        <v>-201.5742986498569</v>
      </c>
      <c r="F255" s="8">
        <f t="shared" si="124"/>
        <v>-89.352427926668398</v>
      </c>
      <c r="G255" s="8">
        <f t="shared" si="125"/>
        <v>-164.96500556027217</v>
      </c>
      <c r="H255" s="8">
        <f t="shared" si="126"/>
        <v>-476.84393897264181</v>
      </c>
      <c r="I255" s="8">
        <f t="shared" si="127"/>
        <v>217.40728537375077</v>
      </c>
      <c r="J255" s="8">
        <f t="shared" si="128"/>
        <v>-238.74897508377867</v>
      </c>
      <c r="K255" s="8">
        <f t="shared" si="129"/>
        <v>-76.960901530859715</v>
      </c>
      <c r="L255" s="21">
        <f t="shared" si="130"/>
        <v>-1266.249279544905</v>
      </c>
    </row>
    <row r="256" spans="1:12" x14ac:dyDescent="0.2">
      <c r="A256" s="5" t="str">
        <f t="shared" si="120"/>
        <v>2006</v>
      </c>
      <c r="C256" s="8">
        <f t="shared" si="121"/>
        <v>203.56746016031428</v>
      </c>
      <c r="D256" s="8">
        <f t="shared" si="122"/>
        <v>36.744634900569764</v>
      </c>
      <c r="E256" s="8">
        <f t="shared" si="123"/>
        <v>63.64133441161313</v>
      </c>
      <c r="F256" s="8">
        <f t="shared" si="124"/>
        <v>-65.817637933201553</v>
      </c>
      <c r="G256" s="8">
        <f t="shared" si="125"/>
        <v>-66.140708762869849</v>
      </c>
      <c r="H256" s="8">
        <f t="shared" si="126"/>
        <v>513.60791781504429</v>
      </c>
      <c r="I256" s="8">
        <f t="shared" si="127"/>
        <v>-156.45334902973406</v>
      </c>
      <c r="J256" s="8">
        <f t="shared" si="128"/>
        <v>-9.5887846532770755</v>
      </c>
      <c r="K256" s="8">
        <f t="shared" si="129"/>
        <v>325.79034005161225</v>
      </c>
      <c r="L256" s="21">
        <f t="shared" si="130"/>
        <v>845.35120696007107</v>
      </c>
    </row>
    <row r="257" spans="1:12" x14ac:dyDescent="0.2">
      <c r="A257" s="5" t="str">
        <f t="shared" si="120"/>
        <v>2007</v>
      </c>
      <c r="C257" s="8">
        <f t="shared" si="121"/>
        <v>1151.0226728792845</v>
      </c>
      <c r="D257" s="8">
        <f t="shared" si="122"/>
        <v>11.77509847486937</v>
      </c>
      <c r="E257" s="8">
        <f t="shared" si="123"/>
        <v>-252.03382020783539</v>
      </c>
      <c r="F257" s="8">
        <f t="shared" si="124"/>
        <v>-106.06112585401027</v>
      </c>
      <c r="G257" s="8">
        <f t="shared" si="125"/>
        <v>329.97558608937095</v>
      </c>
      <c r="H257" s="8">
        <f t="shared" si="126"/>
        <v>88.751592643808152</v>
      </c>
      <c r="I257" s="8">
        <f t="shared" si="127"/>
        <v>-108.63476658374286</v>
      </c>
      <c r="J257" s="8">
        <f t="shared" si="128"/>
        <v>-26.997369797117781</v>
      </c>
      <c r="K257" s="8">
        <f t="shared" si="129"/>
        <v>-205.0026875782894</v>
      </c>
      <c r="L257" s="21">
        <f t="shared" si="130"/>
        <v>882.79518006633748</v>
      </c>
    </row>
    <row r="258" spans="1:12" x14ac:dyDescent="0.2">
      <c r="A258" s="5" t="str">
        <f t="shared" si="120"/>
        <v>2008</v>
      </c>
      <c r="C258" s="8">
        <f t="shared" si="121"/>
        <v>1311.6029436816675</v>
      </c>
      <c r="D258" s="8">
        <f t="shared" si="122"/>
        <v>-65.653464740531234</v>
      </c>
      <c r="E258" s="8">
        <f t="shared" si="123"/>
        <v>8.0002716399456855</v>
      </c>
      <c r="F258" s="8">
        <f t="shared" si="124"/>
        <v>-150.36430878670666</v>
      </c>
      <c r="G258" s="8">
        <f t="shared" si="125"/>
        <v>947.82344191965524</v>
      </c>
      <c r="H258" s="8">
        <f t="shared" si="126"/>
        <v>-952.47872727421327</v>
      </c>
      <c r="I258" s="8">
        <f t="shared" si="127"/>
        <v>266.99435907568238</v>
      </c>
      <c r="J258" s="8">
        <f t="shared" si="128"/>
        <v>-24.03515835369911</v>
      </c>
      <c r="K258" s="8">
        <f t="shared" si="129"/>
        <v>-213.89719147793608</v>
      </c>
      <c r="L258" s="21">
        <f t="shared" si="130"/>
        <v>1127.9921656838642</v>
      </c>
    </row>
    <row r="259" spans="1:12" x14ac:dyDescent="0.2">
      <c r="A259" s="5" t="str">
        <f t="shared" si="120"/>
        <v>2009</v>
      </c>
      <c r="C259" s="8">
        <f t="shared" si="121"/>
        <v>325.18187749947998</v>
      </c>
      <c r="D259" s="8">
        <f t="shared" si="122"/>
        <v>-99.938944900200966</v>
      </c>
      <c r="E259" s="8">
        <f t="shared" si="123"/>
        <v>252.86113473473793</v>
      </c>
      <c r="F259" s="8">
        <f t="shared" si="124"/>
        <v>-98.672261558335052</v>
      </c>
      <c r="G259" s="8">
        <f t="shared" si="125"/>
        <v>941.1548646653564</v>
      </c>
      <c r="H259" s="8">
        <f t="shared" si="126"/>
        <v>-1106.7284819575152</v>
      </c>
      <c r="I259" s="8">
        <f t="shared" si="127"/>
        <v>596.42028093878378</v>
      </c>
      <c r="J259" s="8">
        <f t="shared" si="128"/>
        <v>-213.70250469180732</v>
      </c>
      <c r="K259" s="8">
        <f t="shared" si="129"/>
        <v>-238.82432272143598</v>
      </c>
      <c r="L259" s="21">
        <f t="shared" si="130"/>
        <v>357.75164200906346</v>
      </c>
    </row>
    <row r="260" spans="1:12" x14ac:dyDescent="0.2">
      <c r="A260" s="5" t="str">
        <f t="shared" si="120"/>
        <v>2010</v>
      </c>
      <c r="C260" s="8">
        <f t="shared" si="121"/>
        <v>-289.78476694565182</v>
      </c>
      <c r="D260" s="8">
        <f t="shared" si="122"/>
        <v>-31.715424820191679</v>
      </c>
      <c r="E260" s="8">
        <f t="shared" si="123"/>
        <v>102.89020990085194</v>
      </c>
      <c r="F260" s="8">
        <f t="shared" si="124"/>
        <v>33.773651301461676</v>
      </c>
      <c r="G260" s="8">
        <f t="shared" si="125"/>
        <v>504.67665988653255</v>
      </c>
      <c r="H260" s="8">
        <f t="shared" si="126"/>
        <v>-754.1794985939249</v>
      </c>
      <c r="I260" s="8">
        <f t="shared" si="127"/>
        <v>456.86121884410602</v>
      </c>
      <c r="J260" s="8">
        <f t="shared" si="128"/>
        <v>-531.1070293328977</v>
      </c>
      <c r="K260" s="8">
        <f t="shared" si="129"/>
        <v>-7.9479527646897328</v>
      </c>
      <c r="L260" s="21">
        <f t="shared" si="130"/>
        <v>-516.53293252440369</v>
      </c>
    </row>
    <row r="261" spans="1:12" x14ac:dyDescent="0.2">
      <c r="A261" s="5" t="str">
        <f t="shared" si="120"/>
        <v>2011</v>
      </c>
      <c r="C261" s="8">
        <f t="shared" si="121"/>
        <v>-684.92234850215391</v>
      </c>
      <c r="D261" s="8">
        <f t="shared" si="122"/>
        <v>-7.5682758596507291</v>
      </c>
      <c r="E261" s="8">
        <f t="shared" si="123"/>
        <v>-71.859934024407707</v>
      </c>
      <c r="F261" s="8">
        <f t="shared" si="124"/>
        <v>80.332483594815173</v>
      </c>
      <c r="G261" s="8">
        <f t="shared" si="125"/>
        <v>-7.0955816424825127</v>
      </c>
      <c r="H261" s="8">
        <f t="shared" si="126"/>
        <v>-588.46290104300203</v>
      </c>
      <c r="I261" s="8">
        <f t="shared" si="127"/>
        <v>10.192879693496513</v>
      </c>
      <c r="J261" s="8">
        <f t="shared" si="128"/>
        <v>-943.24682555871368</v>
      </c>
      <c r="K261" s="8">
        <f t="shared" si="129"/>
        <v>-147.40158751737354</v>
      </c>
      <c r="L261" s="21">
        <f t="shared" si="130"/>
        <v>-2360.0320908594726</v>
      </c>
    </row>
    <row r="262" spans="1:12" x14ac:dyDescent="0.2">
      <c r="A262" s="5" t="str">
        <f t="shared" si="120"/>
        <v>2012</v>
      </c>
      <c r="C262" s="8">
        <f t="shared" si="121"/>
        <v>-693.98321036940422</v>
      </c>
      <c r="D262" s="8">
        <f t="shared" si="122"/>
        <v>-2.7304773544267102</v>
      </c>
      <c r="E262" s="8">
        <f t="shared" si="123"/>
        <v>-462.92424157785462</v>
      </c>
      <c r="F262" s="8">
        <f t="shared" si="124"/>
        <v>-31.191182625783028</v>
      </c>
      <c r="G262" s="8">
        <f t="shared" si="125"/>
        <v>-179.85370485075305</v>
      </c>
      <c r="H262" s="8">
        <f t="shared" si="126"/>
        <v>-321.56458466777156</v>
      </c>
      <c r="I262" s="8">
        <f t="shared" si="127"/>
        <v>-219.32803223003313</v>
      </c>
      <c r="J262" s="8">
        <f t="shared" si="128"/>
        <v>-488.22044988885239</v>
      </c>
      <c r="K262" s="8">
        <f t="shared" si="129"/>
        <v>731.41078811888769</v>
      </c>
      <c r="L262" s="21">
        <f t="shared" si="130"/>
        <v>-1668.3850954459911</v>
      </c>
    </row>
    <row r="263" spans="1:12" x14ac:dyDescent="0.2">
      <c r="A263" s="5" t="str">
        <f t="shared" si="120"/>
        <v>2013</v>
      </c>
      <c r="C263" s="8">
        <f t="shared" si="121"/>
        <v>-358.83213404863068</v>
      </c>
      <c r="D263" s="8">
        <f t="shared" si="122"/>
        <v>-16.29501444218025</v>
      </c>
      <c r="E263" s="8">
        <f t="shared" si="123"/>
        <v>-565.60734082659599</v>
      </c>
      <c r="F263" s="8">
        <f t="shared" si="124"/>
        <v>-45.518736513523763</v>
      </c>
      <c r="G263" s="8">
        <f t="shared" si="125"/>
        <v>10.805582151828458</v>
      </c>
      <c r="H263" s="8">
        <f t="shared" si="126"/>
        <v>-228.85835556555338</v>
      </c>
      <c r="I263" s="8">
        <f t="shared" si="127"/>
        <v>-266.33203119743752</v>
      </c>
      <c r="J263" s="8">
        <f t="shared" si="128"/>
        <v>-448.77846117683754</v>
      </c>
      <c r="K263" s="8">
        <f t="shared" si="129"/>
        <v>607.91206790740466</v>
      </c>
      <c r="L263" s="21">
        <f t="shared" si="130"/>
        <v>-1311.504423711526</v>
      </c>
    </row>
    <row r="264" spans="1:12" x14ac:dyDescent="0.2">
      <c r="C264" s="8"/>
      <c r="D264" s="8"/>
      <c r="E264" s="8"/>
      <c r="F264" s="8"/>
      <c r="G264" s="8"/>
      <c r="H264" s="8"/>
      <c r="I264" s="8"/>
      <c r="J264" s="8"/>
      <c r="K264" s="8"/>
      <c r="L264" s="8"/>
    </row>
    <row r="265" spans="1:12" x14ac:dyDescent="0.2">
      <c r="A265" s="20" t="s">
        <v>32</v>
      </c>
      <c r="C265" s="8">
        <f t="shared" ref="C265:L265" si="131">AVERAGE(C246:C263)</f>
        <v>207.90730380521629</v>
      </c>
      <c r="D265" s="8">
        <f t="shared" si="131"/>
        <v>-1.5783868578957703</v>
      </c>
      <c r="E265" s="8">
        <f t="shared" si="131"/>
        <v>-50.259825855983827</v>
      </c>
      <c r="F265" s="8">
        <f t="shared" si="131"/>
        <v>-53.179629265465771</v>
      </c>
      <c r="G265" s="8">
        <f t="shared" si="131"/>
        <v>96.200964200709137</v>
      </c>
      <c r="H265" s="8">
        <f t="shared" si="131"/>
        <v>-500.11502886736537</v>
      </c>
      <c r="I265" s="8">
        <f t="shared" si="131"/>
        <v>-71.959439140788859</v>
      </c>
      <c r="J265" s="8">
        <f t="shared" si="131"/>
        <v>-676.3156813117505</v>
      </c>
      <c r="K265" s="8">
        <f t="shared" si="131"/>
        <v>-275.28971946653184</v>
      </c>
      <c r="L265" s="8">
        <f t="shared" si="131"/>
        <v>-1324.5894427598562</v>
      </c>
    </row>
    <row r="266" spans="1:12" x14ac:dyDescent="0.2">
      <c r="A266" s="20" t="s">
        <v>33</v>
      </c>
      <c r="C266" s="8">
        <f t="shared" ref="C266:L266" si="132">C263-C246</f>
        <v>-358.83213404863068</v>
      </c>
      <c r="D266" s="8">
        <f t="shared" si="132"/>
        <v>-16.29501444218025</v>
      </c>
      <c r="E266" s="8">
        <f t="shared" si="132"/>
        <v>-565.60734082659599</v>
      </c>
      <c r="F266" s="8">
        <f t="shared" si="132"/>
        <v>-45.518736513523763</v>
      </c>
      <c r="G266" s="8">
        <f t="shared" si="132"/>
        <v>10.805582151828458</v>
      </c>
      <c r="H266" s="8">
        <f t="shared" si="132"/>
        <v>-228.85835556555338</v>
      </c>
      <c r="I266" s="8">
        <f t="shared" si="132"/>
        <v>-266.33203119743752</v>
      </c>
      <c r="J266" s="8">
        <f t="shared" si="132"/>
        <v>-448.77846117683754</v>
      </c>
      <c r="K266" s="8">
        <f t="shared" si="132"/>
        <v>607.91206790740466</v>
      </c>
      <c r="L266" s="8">
        <f t="shared" si="132"/>
        <v>-1311.504423711526</v>
      </c>
    </row>
    <row r="267" spans="1:12" x14ac:dyDescent="0.2">
      <c r="A267" s="20" t="s">
        <v>34</v>
      </c>
      <c r="C267" s="8">
        <f t="shared" ref="C267:L267" si="133">STDEV(C246:C263)</f>
        <v>672.14829786488303</v>
      </c>
      <c r="D267" s="8">
        <f t="shared" si="133"/>
        <v>46.853164399251298</v>
      </c>
      <c r="E267" s="8">
        <f t="shared" si="133"/>
        <v>671.03311962029397</v>
      </c>
      <c r="F267" s="8">
        <f t="shared" si="133"/>
        <v>79.817221906099661</v>
      </c>
      <c r="G267" s="8">
        <f t="shared" si="133"/>
        <v>379.77780751042326</v>
      </c>
      <c r="H267" s="8">
        <f t="shared" si="133"/>
        <v>477.25108593751105</v>
      </c>
      <c r="I267" s="8">
        <f t="shared" si="133"/>
        <v>311.25893906912626</v>
      </c>
      <c r="J267" s="8">
        <f t="shared" si="133"/>
        <v>513.82096300670617</v>
      </c>
      <c r="K267" s="8">
        <f t="shared" si="133"/>
        <v>730.6721271326569</v>
      </c>
      <c r="L267" s="8">
        <f t="shared" si="133"/>
        <v>1400.2346298199529</v>
      </c>
    </row>
    <row r="269" spans="1:12" ht="13.5" thickBot="1" x14ac:dyDescent="0.25"/>
    <row r="270" spans="1:12" ht="16.5" thickBot="1" x14ac:dyDescent="0.3">
      <c r="A270" s="307" t="s">
        <v>50</v>
      </c>
      <c r="B270" s="308"/>
      <c r="C270" s="309"/>
    </row>
    <row r="272" spans="1:12" x14ac:dyDescent="0.2">
      <c r="A272" s="5" t="str">
        <f t="shared" ref="A272:A288" si="134">A246</f>
        <v>1996</v>
      </c>
    </row>
    <row r="273" spans="1:3" x14ac:dyDescent="0.2">
      <c r="A273" s="5" t="str">
        <f t="shared" si="134"/>
        <v>1997</v>
      </c>
      <c r="B273" s="8">
        <f>L197+L222+L247</f>
        <v>-1884.160283779343</v>
      </c>
      <c r="C273" s="8">
        <f>Z5-Z4</f>
        <v>-1884.1602837793762</v>
      </c>
    </row>
    <row r="274" spans="1:3" x14ac:dyDescent="0.2">
      <c r="A274" s="5" t="str">
        <f t="shared" si="134"/>
        <v>1998</v>
      </c>
      <c r="B274" s="8">
        <f t="shared" ref="B274:B288" si="135">L198+L223+L248</f>
        <v>3626.9112623611754</v>
      </c>
      <c r="C274" s="8">
        <f t="shared" ref="C274:C289" si="136">Z6-Z5</f>
        <v>3626.9112623610999</v>
      </c>
    </row>
    <row r="275" spans="1:3" x14ac:dyDescent="0.2">
      <c r="A275" s="5" t="str">
        <f t="shared" si="134"/>
        <v>1999</v>
      </c>
      <c r="B275" s="8">
        <f t="shared" si="135"/>
        <v>6018.3191099089736</v>
      </c>
      <c r="C275" s="8">
        <f t="shared" si="136"/>
        <v>6018.3191099090036</v>
      </c>
    </row>
    <row r="276" spans="1:3" x14ac:dyDescent="0.2">
      <c r="A276" s="5" t="str">
        <f t="shared" si="134"/>
        <v>2000</v>
      </c>
      <c r="B276" s="8">
        <f t="shared" si="135"/>
        <v>3010.7172391429058</v>
      </c>
      <c r="C276" s="8">
        <f t="shared" si="136"/>
        <v>3010.7172391428612</v>
      </c>
    </row>
    <row r="277" spans="1:3" x14ac:dyDescent="0.2">
      <c r="A277" s="5" t="str">
        <f t="shared" si="134"/>
        <v>2001</v>
      </c>
      <c r="B277" s="8">
        <f t="shared" si="135"/>
        <v>-1882.9058257021293</v>
      </c>
      <c r="C277" s="8">
        <f t="shared" si="136"/>
        <v>-1882.9058257020079</v>
      </c>
    </row>
    <row r="278" spans="1:3" x14ac:dyDescent="0.2">
      <c r="A278" s="5" t="str">
        <f t="shared" si="134"/>
        <v>2002</v>
      </c>
      <c r="B278" s="8">
        <f t="shared" si="135"/>
        <v>-3730.009472075626</v>
      </c>
      <c r="C278" s="8">
        <f t="shared" si="136"/>
        <v>-3730.0094720756169</v>
      </c>
    </row>
    <row r="279" spans="1:3" x14ac:dyDescent="0.2">
      <c r="A279" s="5" t="str">
        <f t="shared" si="134"/>
        <v>2003</v>
      </c>
      <c r="B279" s="8">
        <f t="shared" si="135"/>
        <v>-1709.2461538116754</v>
      </c>
      <c r="C279" s="8">
        <f t="shared" si="136"/>
        <v>-1709.2461538116913</v>
      </c>
    </row>
    <row r="280" spans="1:3" x14ac:dyDescent="0.2">
      <c r="A280" s="5" t="str">
        <f t="shared" si="134"/>
        <v>2004</v>
      </c>
      <c r="B280" s="8">
        <f t="shared" si="135"/>
        <v>-751.71939438267532</v>
      </c>
      <c r="C280" s="8">
        <f t="shared" si="136"/>
        <v>-751.71939438278787</v>
      </c>
    </row>
    <row r="281" spans="1:3" x14ac:dyDescent="0.2">
      <c r="A281" s="5" t="str">
        <f t="shared" si="134"/>
        <v>2005</v>
      </c>
      <c r="B281" s="8">
        <f t="shared" si="135"/>
        <v>2216.2150364470608</v>
      </c>
      <c r="C281" s="8">
        <f t="shared" si="136"/>
        <v>2216.2150364471599</v>
      </c>
    </row>
    <row r="282" spans="1:3" x14ac:dyDescent="0.2">
      <c r="A282" s="5" t="str">
        <f t="shared" si="134"/>
        <v>2006</v>
      </c>
      <c r="B282" s="8">
        <f t="shared" si="135"/>
        <v>5491.1903425970422</v>
      </c>
      <c r="C282" s="8">
        <f t="shared" si="136"/>
        <v>5491.1903425969649</v>
      </c>
    </row>
    <row r="283" spans="1:3" x14ac:dyDescent="0.2">
      <c r="A283" s="5" t="str">
        <f t="shared" si="134"/>
        <v>2007</v>
      </c>
      <c r="B283" s="8">
        <f t="shared" si="135"/>
        <v>6463.4749741167843</v>
      </c>
      <c r="C283" s="8">
        <f t="shared" si="136"/>
        <v>6463.4749741167761</v>
      </c>
    </row>
    <row r="284" spans="1:3" x14ac:dyDescent="0.2">
      <c r="A284" s="5" t="str">
        <f t="shared" si="134"/>
        <v>2008</v>
      </c>
      <c r="B284" s="8">
        <f t="shared" si="135"/>
        <v>4247.3607720580858</v>
      </c>
      <c r="C284" s="8">
        <f t="shared" si="136"/>
        <v>4247.3607720581349</v>
      </c>
    </row>
    <row r="285" spans="1:3" x14ac:dyDescent="0.2">
      <c r="A285" s="5" t="str">
        <f t="shared" si="134"/>
        <v>2009</v>
      </c>
      <c r="B285" s="8">
        <f t="shared" si="135"/>
        <v>767.60455986991133</v>
      </c>
      <c r="C285" s="8">
        <f t="shared" si="136"/>
        <v>767.60455986997113</v>
      </c>
    </row>
    <row r="286" spans="1:3" x14ac:dyDescent="0.2">
      <c r="A286" s="5" t="str">
        <f t="shared" si="134"/>
        <v>2010</v>
      </c>
      <c r="B286" s="8">
        <f t="shared" si="135"/>
        <v>-1509.2985687322712</v>
      </c>
      <c r="C286" s="8">
        <f t="shared" si="136"/>
        <v>-1509.298568732338</v>
      </c>
    </row>
    <row r="287" spans="1:3" x14ac:dyDescent="0.2">
      <c r="A287" s="5" t="str">
        <f t="shared" si="134"/>
        <v>2011</v>
      </c>
      <c r="B287" s="8">
        <f t="shared" si="135"/>
        <v>-2150.3562953469564</v>
      </c>
      <c r="C287" s="8">
        <f t="shared" si="136"/>
        <v>-2150.3562953469809</v>
      </c>
    </row>
    <row r="288" spans="1:3" x14ac:dyDescent="0.2">
      <c r="A288" s="5" t="str">
        <f t="shared" si="134"/>
        <v>2012</v>
      </c>
      <c r="B288" s="8">
        <f t="shared" si="135"/>
        <v>278.12665822228905</v>
      </c>
      <c r="C288" s="8">
        <f t="shared" si="136"/>
        <v>278.12665822240524</v>
      </c>
    </row>
    <row r="289" spans="1:12" x14ac:dyDescent="0.2">
      <c r="A289" s="5" t="str">
        <f>A263</f>
        <v>2013</v>
      </c>
      <c r="B289" s="8">
        <f>L213+L238+L263</f>
        <v>1791.9473532062023</v>
      </c>
      <c r="C289" s="8">
        <f t="shared" si="136"/>
        <v>1791.9473532061093</v>
      </c>
    </row>
    <row r="290" spans="1:12" ht="13.5" thickBot="1" x14ac:dyDescent="0.25"/>
    <row r="291" spans="1:12" ht="13.5" thickBot="1" x14ac:dyDescent="0.25">
      <c r="A291" s="2" t="s">
        <v>51</v>
      </c>
    </row>
    <row r="292" spans="1:12" ht="51" x14ac:dyDescent="0.2">
      <c r="A292" s="11" t="s">
        <v>52</v>
      </c>
      <c r="C292" s="3" t="s">
        <v>22</v>
      </c>
      <c r="D292" s="3" t="s">
        <v>23</v>
      </c>
      <c r="E292" s="3" t="s">
        <v>3</v>
      </c>
      <c r="F292" s="3" t="s">
        <v>24</v>
      </c>
      <c r="G292" s="3" t="s">
        <v>25</v>
      </c>
      <c r="H292" s="3" t="s">
        <v>26</v>
      </c>
      <c r="I292" s="3" t="s">
        <v>27</v>
      </c>
      <c r="J292" s="3" t="s">
        <v>28</v>
      </c>
      <c r="K292" s="14" t="s">
        <v>29</v>
      </c>
      <c r="L292" s="18" t="s">
        <v>32</v>
      </c>
    </row>
    <row r="293" spans="1:12" x14ac:dyDescent="0.2">
      <c r="A293" s="5" t="str">
        <f>A272</f>
        <v>1996</v>
      </c>
      <c r="C293" s="3"/>
      <c r="D293" s="15"/>
      <c r="E293" s="15"/>
      <c r="F293" s="15"/>
      <c r="G293" s="15"/>
      <c r="H293" s="15"/>
      <c r="I293" s="15"/>
      <c r="J293" s="15"/>
      <c r="K293" s="15"/>
      <c r="L293" s="19"/>
    </row>
    <row r="294" spans="1:12" x14ac:dyDescent="0.2">
      <c r="A294" s="5" t="str">
        <f t="shared" ref="A294:A310" si="137">A273</f>
        <v>1997</v>
      </c>
      <c r="C294" s="15">
        <f>LOG(C5/C$4)-LOG(B5/B$4)</f>
        <v>6.5293731162086435E-2</v>
      </c>
      <c r="D294" s="15">
        <f>LOG(E5/E$4)-LOG(D5/D$4)</f>
        <v>-5.0293168979517834E-2</v>
      </c>
      <c r="E294" s="15">
        <f>LOG(G5/G$4)-LOG(F5/F$4)</f>
        <v>5.8990015319744455E-3</v>
      </c>
      <c r="F294" s="15">
        <f>LOG(I5/I$4)-LOG(H5/H$4)</f>
        <v>-7.4402665034391899E-2</v>
      </c>
      <c r="G294" s="15">
        <f>LOG(K5/K$4)-LOG(J5/J$4)</f>
        <v>-6.3074011241971428E-3</v>
      </c>
      <c r="H294" s="15">
        <f>LOG(M5/M$4)-LOG(L5/L$4)</f>
        <v>-6.9804854557506662E-3</v>
      </c>
      <c r="I294" s="15">
        <f>LOG(O5/O$4)-LOG(N5/N$4)</f>
        <v>-3.7273617787208238E-2</v>
      </c>
      <c r="J294" s="15">
        <f>LOG(Q5/Q$4)-LOG(P5/P$4)</f>
        <v>-1.3529151731043769E-2</v>
      </c>
      <c r="K294" s="15">
        <f>LOG(S5/S$4)-LOG(R5/R$4)</f>
        <v>-3.6719698932652367E-2</v>
      </c>
      <c r="L294" s="23">
        <f>AVERAGE(C294:K294)</f>
        <v>-1.7145939594522337E-2</v>
      </c>
    </row>
    <row r="295" spans="1:12" x14ac:dyDescent="0.2">
      <c r="A295" s="5" t="str">
        <f t="shared" si="137"/>
        <v>1998</v>
      </c>
      <c r="C295" s="15">
        <f t="shared" ref="C295:C310" si="138">LOG(C6/C$4)-LOG(B6/B$4)</f>
        <v>0.14717745095087528</v>
      </c>
      <c r="D295" s="15">
        <f t="shared" ref="D295:D310" si="139">LOG(E6/E$4)-LOG(D6/D$4)</f>
        <v>4.2013574686797041E-2</v>
      </c>
      <c r="E295" s="15">
        <f t="shared" ref="E295:E310" si="140">LOG(G6/G$4)-LOG(F6/F$4)</f>
        <v>1.6539945265497378E-2</v>
      </c>
      <c r="F295" s="15">
        <f t="shared" ref="F295:F310" si="141">LOG(I6/I$4)-LOG(H6/H$4)</f>
        <v>-0.10875145997520839</v>
      </c>
      <c r="G295" s="15">
        <f t="shared" ref="G295:G310" si="142">LOG(K6/K$4)-LOG(J6/J$4)</f>
        <v>-2.1971754320504744E-2</v>
      </c>
      <c r="H295" s="15">
        <f t="shared" ref="H295:H310" si="143">LOG(M6/M$4)-LOG(L6/L$4)</f>
        <v>-3.3558229881488925E-2</v>
      </c>
      <c r="I295" s="15">
        <f t="shared" ref="I295:I310" si="144">LOG(O6/O$4)-LOG(N6/N$4)</f>
        <v>-6.527024985124355E-2</v>
      </c>
      <c r="J295" s="15">
        <f t="shared" ref="J295:J310" si="145">LOG(Q6/Q$4)-LOG(P6/P$4)</f>
        <v>-4.279684182999019E-2</v>
      </c>
      <c r="K295" s="15">
        <f t="shared" ref="K295:K310" si="146">LOG(S6/S$4)-LOG(R6/R$4)</f>
        <v>-5.7592776083421754E-2</v>
      </c>
      <c r="L295" s="23">
        <f t="shared" ref="L295:L309" si="147">AVERAGE(C295:K295)</f>
        <v>-1.380114900429865E-2</v>
      </c>
    </row>
    <row r="296" spans="1:12" x14ac:dyDescent="0.2">
      <c r="A296" s="5" t="str">
        <f t="shared" si="137"/>
        <v>1999</v>
      </c>
      <c r="C296" s="15">
        <f t="shared" si="138"/>
        <v>0.17155811804752619</v>
      </c>
      <c r="D296" s="15">
        <f t="shared" si="139"/>
        <v>0.10335081722691221</v>
      </c>
      <c r="E296" s="15">
        <f t="shared" si="140"/>
        <v>3.4483025442385629E-2</v>
      </c>
      <c r="F296" s="15">
        <f t="shared" si="141"/>
        <v>-0.11361328670235475</v>
      </c>
      <c r="G296" s="15">
        <f t="shared" si="142"/>
        <v>-2.5809012587249699E-2</v>
      </c>
      <c r="H296" s="15">
        <f t="shared" si="143"/>
        <v>-6.0316370326244532E-2</v>
      </c>
      <c r="I296" s="15">
        <f t="shared" si="144"/>
        <v>-9.510174990096798E-2</v>
      </c>
      <c r="J296" s="15">
        <f t="shared" si="145"/>
        <v>-6.394512227895352E-2</v>
      </c>
      <c r="K296" s="15">
        <f t="shared" si="146"/>
        <v>-6.0707051745573747E-2</v>
      </c>
      <c r="L296" s="23">
        <f t="shared" si="147"/>
        <v>-1.2233403647168918E-2</v>
      </c>
    </row>
    <row r="297" spans="1:12" x14ac:dyDescent="0.2">
      <c r="A297" s="5" t="str">
        <f t="shared" si="137"/>
        <v>2000</v>
      </c>
      <c r="C297" s="15">
        <f t="shared" si="138"/>
        <v>0.16000596932878003</v>
      </c>
      <c r="D297" s="15">
        <f t="shared" si="139"/>
        <v>0.12013374575341144</v>
      </c>
      <c r="E297" s="15">
        <f t="shared" si="140"/>
        <v>5.3167044460099046E-2</v>
      </c>
      <c r="F297" s="15">
        <f t="shared" si="141"/>
        <v>-9.7383449296933891E-2</v>
      </c>
      <c r="G297" s="15">
        <f t="shared" si="142"/>
        <v>-1.0271768108821897E-2</v>
      </c>
      <c r="H297" s="15">
        <f t="shared" si="143"/>
        <v>-7.3159477118606833E-2</v>
      </c>
      <c r="I297" s="15">
        <f t="shared" si="144"/>
        <v>-0.13850020336580413</v>
      </c>
      <c r="J297" s="15">
        <f t="shared" si="145"/>
        <v>-7.9298080378920832E-2</v>
      </c>
      <c r="K297" s="15">
        <f t="shared" si="146"/>
        <v>-7.0247396469986734E-2</v>
      </c>
      <c r="L297" s="23">
        <f t="shared" si="147"/>
        <v>-1.5061512799642638E-2</v>
      </c>
    </row>
    <row r="298" spans="1:12" x14ac:dyDescent="0.2">
      <c r="A298" s="5" t="str">
        <f t="shared" si="137"/>
        <v>2001</v>
      </c>
      <c r="C298" s="15">
        <f t="shared" si="138"/>
        <v>0.15912662023225185</v>
      </c>
      <c r="D298" s="15">
        <f t="shared" si="139"/>
        <v>4.9862255491514851E-3</v>
      </c>
      <c r="E298" s="15">
        <f t="shared" si="140"/>
        <v>6.2081611505137538E-2</v>
      </c>
      <c r="F298" s="15">
        <f t="shared" si="141"/>
        <v>-7.4384400024951836E-2</v>
      </c>
      <c r="G298" s="15">
        <f t="shared" si="142"/>
        <v>-2.3220339055916861E-3</v>
      </c>
      <c r="H298" s="15">
        <f t="shared" si="143"/>
        <v>-8.1025988145875583E-2</v>
      </c>
      <c r="I298" s="15">
        <f t="shared" si="144"/>
        <v>-0.17918730074914854</v>
      </c>
      <c r="J298" s="15">
        <f t="shared" si="145"/>
        <v>-0.11101596066483306</v>
      </c>
      <c r="K298" s="15">
        <f t="shared" si="146"/>
        <v>-7.4720323239197514E-2</v>
      </c>
      <c r="L298" s="23">
        <f t="shared" si="147"/>
        <v>-3.2940172160339704E-2</v>
      </c>
    </row>
    <row r="299" spans="1:12" x14ac:dyDescent="0.2">
      <c r="A299" s="5" t="str">
        <f t="shared" si="137"/>
        <v>2002</v>
      </c>
      <c r="C299" s="15">
        <f t="shared" si="138"/>
        <v>0.17039084412813854</v>
      </c>
      <c r="D299" s="15">
        <f t="shared" si="139"/>
        <v>-0.1036431294298967</v>
      </c>
      <c r="E299" s="15">
        <f t="shared" si="140"/>
        <v>4.9630174129301687E-2</v>
      </c>
      <c r="F299" s="15">
        <f t="shared" si="141"/>
        <v>-7.6574192963883639E-2</v>
      </c>
      <c r="G299" s="15">
        <f t="shared" si="142"/>
        <v>-1.0940160635881616E-2</v>
      </c>
      <c r="H299" s="15">
        <f t="shared" si="143"/>
        <v>-8.5452643124381292E-2</v>
      </c>
      <c r="I299" s="15">
        <f t="shared" si="144"/>
        <v>-0.21421585628794892</v>
      </c>
      <c r="J299" s="15">
        <f t="shared" si="145"/>
        <v>-0.14784596521150356</v>
      </c>
      <c r="K299" s="15">
        <f t="shared" si="146"/>
        <v>-7.9598095472159458E-2</v>
      </c>
      <c r="L299" s="23">
        <f t="shared" si="147"/>
        <v>-5.5361002763134999E-2</v>
      </c>
    </row>
    <row r="300" spans="1:12" x14ac:dyDescent="0.2">
      <c r="A300" s="5" t="str">
        <f t="shared" si="137"/>
        <v>2003</v>
      </c>
      <c r="C300" s="15">
        <f t="shared" si="138"/>
        <v>0.17767460067238153</v>
      </c>
      <c r="D300" s="15">
        <f t="shared" si="139"/>
        <v>2.8586150901277391E-2</v>
      </c>
      <c r="E300" s="15">
        <f t="shared" si="140"/>
        <v>2.4778230309053885E-2</v>
      </c>
      <c r="F300" s="15">
        <f t="shared" si="141"/>
        <v>-0.11367808988237754</v>
      </c>
      <c r="G300" s="15">
        <f t="shared" si="142"/>
        <v>-3.2683077567999541E-2</v>
      </c>
      <c r="H300" s="15">
        <f t="shared" si="143"/>
        <v>-8.6482845084161319E-2</v>
      </c>
      <c r="I300" s="15">
        <f t="shared" si="144"/>
        <v>-0.22450977463442912</v>
      </c>
      <c r="J300" s="15">
        <f t="shared" si="145"/>
        <v>-0.17121466064094479</v>
      </c>
      <c r="K300" s="15">
        <f t="shared" si="146"/>
        <v>-7.9776042155344382E-2</v>
      </c>
      <c r="L300" s="23">
        <f t="shared" si="147"/>
        <v>-5.3033945342504878E-2</v>
      </c>
    </row>
    <row r="301" spans="1:12" x14ac:dyDescent="0.2">
      <c r="A301" s="5" t="str">
        <f t="shared" si="137"/>
        <v>2004</v>
      </c>
      <c r="C301" s="15">
        <f t="shared" si="138"/>
        <v>0.16684528220906195</v>
      </c>
      <c r="D301" s="15">
        <f t="shared" si="139"/>
        <v>0.27479937372245422</v>
      </c>
      <c r="E301" s="15">
        <f t="shared" si="140"/>
        <v>6.3984664157174659E-3</v>
      </c>
      <c r="F301" s="15">
        <f t="shared" si="141"/>
        <v>-0.16058719929958337</v>
      </c>
      <c r="G301" s="15">
        <f t="shared" si="142"/>
        <v>-5.2578312413843371E-2</v>
      </c>
      <c r="H301" s="15">
        <f t="shared" si="143"/>
        <v>-9.8737507019107523E-2</v>
      </c>
      <c r="I301" s="15">
        <f t="shared" si="144"/>
        <v>-0.20324109686554648</v>
      </c>
      <c r="J301" s="15">
        <f t="shared" si="145"/>
        <v>-0.18496039252897817</v>
      </c>
      <c r="K301" s="15">
        <f t="shared" si="146"/>
        <v>-8.0303092687619093E-2</v>
      </c>
      <c r="L301" s="23">
        <f t="shared" si="147"/>
        <v>-3.6929386496382707E-2</v>
      </c>
    </row>
    <row r="302" spans="1:12" x14ac:dyDescent="0.2">
      <c r="A302" s="5" t="str">
        <f t="shared" si="137"/>
        <v>2005</v>
      </c>
      <c r="C302" s="15">
        <f t="shared" si="138"/>
        <v>0.15336145960355174</v>
      </c>
      <c r="D302" s="15">
        <f t="shared" si="139"/>
        <v>0.32116821605686502</v>
      </c>
      <c r="E302" s="15">
        <f t="shared" si="140"/>
        <v>2.6164608143346424E-3</v>
      </c>
      <c r="F302" s="15">
        <f t="shared" si="141"/>
        <v>-0.20139786304327489</v>
      </c>
      <c r="G302" s="15">
        <f t="shared" si="142"/>
        <v>-6.4625274615248363E-2</v>
      </c>
      <c r="H302" s="15">
        <f t="shared" si="143"/>
        <v>-0.1085457758512787</v>
      </c>
      <c r="I302" s="15">
        <f t="shared" si="144"/>
        <v>-0.1787678519179039</v>
      </c>
      <c r="J302" s="15">
        <f t="shared" si="145"/>
        <v>-0.19052659956161239</v>
      </c>
      <c r="K302" s="15">
        <f t="shared" si="146"/>
        <v>-8.1308340631090659E-2</v>
      </c>
      <c r="L302" s="23">
        <f t="shared" si="147"/>
        <v>-3.866950768285083E-2</v>
      </c>
    </row>
    <row r="303" spans="1:12" x14ac:dyDescent="0.2">
      <c r="A303" s="5" t="str">
        <f t="shared" si="137"/>
        <v>2006</v>
      </c>
      <c r="C303" s="15">
        <f t="shared" si="138"/>
        <v>0.16427594364912956</v>
      </c>
      <c r="D303" s="15">
        <f t="shared" si="139"/>
        <v>0.37012224510897906</v>
      </c>
      <c r="E303" s="15">
        <f t="shared" si="140"/>
        <v>3.8041248639081732E-3</v>
      </c>
      <c r="F303" s="15">
        <f t="shared" si="141"/>
        <v>-0.2328445181565732</v>
      </c>
      <c r="G303" s="15">
        <f t="shared" si="142"/>
        <v>-6.9112642611324729E-2</v>
      </c>
      <c r="H303" s="15">
        <f t="shared" si="143"/>
        <v>-9.8618146089666736E-2</v>
      </c>
      <c r="I303" s="15">
        <f t="shared" si="144"/>
        <v>-0.19487762729476654</v>
      </c>
      <c r="J303" s="15">
        <f t="shared" si="145"/>
        <v>-0.19073392109966714</v>
      </c>
      <c r="K303" s="15">
        <f t="shared" si="146"/>
        <v>-7.7181753903136738E-2</v>
      </c>
      <c r="L303" s="23">
        <f t="shared" si="147"/>
        <v>-3.6129588392568704E-2</v>
      </c>
    </row>
    <row r="304" spans="1:12" x14ac:dyDescent="0.2">
      <c r="A304" s="5" t="str">
        <f t="shared" si="137"/>
        <v>2007</v>
      </c>
      <c r="C304" s="15">
        <f t="shared" si="138"/>
        <v>0.22254386219325395</v>
      </c>
      <c r="D304" s="15">
        <f t="shared" si="139"/>
        <v>0.38459963404726893</v>
      </c>
      <c r="E304" s="15">
        <f t="shared" si="140"/>
        <v>-8.3002052039683055E-4</v>
      </c>
      <c r="F304" s="15">
        <f t="shared" si="141"/>
        <v>-0.28607018469659334</v>
      </c>
      <c r="G304" s="15">
        <f t="shared" si="142"/>
        <v>-4.8764585321097856E-2</v>
      </c>
      <c r="H304" s="15">
        <f t="shared" si="143"/>
        <v>-9.7022010468059694E-2</v>
      </c>
      <c r="I304" s="15">
        <f t="shared" si="144"/>
        <v>-0.20565984204367305</v>
      </c>
      <c r="J304" s="15">
        <f t="shared" si="145"/>
        <v>-0.19127832814574924</v>
      </c>
      <c r="K304" s="15">
        <f t="shared" si="146"/>
        <v>-7.9656333917360919E-2</v>
      </c>
      <c r="L304" s="23">
        <f t="shared" si="147"/>
        <v>-3.3570867652489782E-2</v>
      </c>
    </row>
    <row r="305" spans="1:12" x14ac:dyDescent="0.2">
      <c r="A305" s="5" t="str">
        <f t="shared" si="137"/>
        <v>2008</v>
      </c>
      <c r="C305" s="15">
        <f t="shared" si="138"/>
        <v>0.28315424083872109</v>
      </c>
      <c r="D305" s="15">
        <f t="shared" si="139"/>
        <v>0.30125674144643377</v>
      </c>
      <c r="E305" s="15">
        <f t="shared" si="140"/>
        <v>-6.8329818062759506E-4</v>
      </c>
      <c r="F305" s="15">
        <f t="shared" si="141"/>
        <v>-0.37120511497447495</v>
      </c>
      <c r="G305" s="15">
        <f t="shared" si="142"/>
        <v>3.0859176421406675E-3</v>
      </c>
      <c r="H305" s="15">
        <f t="shared" si="143"/>
        <v>-0.11392952498788797</v>
      </c>
      <c r="I305" s="15">
        <f t="shared" si="144"/>
        <v>-0.17962354207475201</v>
      </c>
      <c r="J305" s="15">
        <f t="shared" si="145"/>
        <v>-0.19174775535393571</v>
      </c>
      <c r="K305" s="15">
        <f t="shared" si="146"/>
        <v>-8.2145128728667485E-2</v>
      </c>
      <c r="L305" s="23">
        <f t="shared" si="147"/>
        <v>-3.9093051597005574E-2</v>
      </c>
    </row>
    <row r="306" spans="1:12" x14ac:dyDescent="0.2">
      <c r="A306" s="5" t="str">
        <f t="shared" si="137"/>
        <v>2009</v>
      </c>
      <c r="C306" s="15">
        <f t="shared" si="138"/>
        <v>0.29780401121273603</v>
      </c>
      <c r="D306" s="15">
        <f t="shared" si="139"/>
        <v>0.1178553097524441</v>
      </c>
      <c r="E306" s="15">
        <f t="shared" si="140"/>
        <v>3.9830576339692988E-3</v>
      </c>
      <c r="F306" s="15">
        <f t="shared" si="141"/>
        <v>-0.43652455260290857</v>
      </c>
      <c r="G306" s="15">
        <f t="shared" si="142"/>
        <v>4.8931037202415567E-2</v>
      </c>
      <c r="H306" s="15">
        <f t="shared" si="143"/>
        <v>-0.13440196362040313</v>
      </c>
      <c r="I306" s="15">
        <f t="shared" si="144"/>
        <v>-0.12414483398371745</v>
      </c>
      <c r="J306" s="15">
        <f t="shared" si="145"/>
        <v>-0.19592725803945055</v>
      </c>
      <c r="K306" s="15">
        <f t="shared" si="146"/>
        <v>-8.4843836986447888E-2</v>
      </c>
      <c r="L306" s="23">
        <f t="shared" si="147"/>
        <v>-5.6363225492373631E-2</v>
      </c>
    </row>
    <row r="307" spans="1:12" x14ac:dyDescent="0.2">
      <c r="A307" s="5" t="str">
        <f t="shared" si="137"/>
        <v>2010</v>
      </c>
      <c r="B307" s="15"/>
      <c r="C307" s="15">
        <f t="shared" si="138"/>
        <v>0.28382907487076126</v>
      </c>
      <c r="D307" s="15">
        <f t="shared" si="139"/>
        <v>4.0701268777938671E-2</v>
      </c>
      <c r="E307" s="15">
        <f t="shared" si="140"/>
        <v>5.9052392694092376E-3</v>
      </c>
      <c r="F307" s="15">
        <f t="shared" si="141"/>
        <v>-0.41373623942791782</v>
      </c>
      <c r="G307" s="15">
        <f t="shared" si="142"/>
        <v>7.1926505194669865E-2</v>
      </c>
      <c r="H307" s="15">
        <f t="shared" si="143"/>
        <v>-0.14914481194907875</v>
      </c>
      <c r="I307" s="15">
        <f t="shared" si="144"/>
        <v>-8.4333917952926593E-2</v>
      </c>
      <c r="J307" s="15">
        <f t="shared" si="145"/>
        <v>-0.20666313939076492</v>
      </c>
      <c r="K307" s="15">
        <f t="shared" si="146"/>
        <v>-8.4931401979019466E-2</v>
      </c>
      <c r="L307" s="23">
        <f t="shared" si="147"/>
        <v>-5.9605269176325394E-2</v>
      </c>
    </row>
    <row r="308" spans="1:12" x14ac:dyDescent="0.2">
      <c r="A308" s="5" t="str">
        <f t="shared" si="137"/>
        <v>2011</v>
      </c>
      <c r="B308" s="15"/>
      <c r="C308" s="15">
        <f t="shared" si="138"/>
        <v>0.24839101189809587</v>
      </c>
      <c r="D308" s="15">
        <f t="shared" si="139"/>
        <v>2.063156526813768E-2</v>
      </c>
      <c r="E308" s="15">
        <f t="shared" si="140"/>
        <v>4.5380265504583045E-3</v>
      </c>
      <c r="F308" s="15">
        <f t="shared" si="141"/>
        <v>-0.36598046522422811</v>
      </c>
      <c r="G308" s="15">
        <f t="shared" si="142"/>
        <v>7.1605641030389341E-2</v>
      </c>
      <c r="H308" s="15">
        <f t="shared" si="143"/>
        <v>-0.1610491720115787</v>
      </c>
      <c r="I308" s="15">
        <f t="shared" si="144"/>
        <v>-8.3479860965266051E-2</v>
      </c>
      <c r="J308" s="15">
        <f t="shared" si="145"/>
        <v>-0.22641687153771853</v>
      </c>
      <c r="K308" s="15">
        <f t="shared" si="146"/>
        <v>-8.6516957918633008E-2</v>
      </c>
      <c r="L308" s="23">
        <f t="shared" si="147"/>
        <v>-6.4253009212260348E-2</v>
      </c>
    </row>
    <row r="309" spans="1:12" x14ac:dyDescent="0.2">
      <c r="A309" s="5" t="str">
        <f t="shared" si="137"/>
        <v>2012</v>
      </c>
      <c r="B309" s="15"/>
      <c r="C309" s="15">
        <f t="shared" si="138"/>
        <v>0.20993243279531051</v>
      </c>
      <c r="D309" s="15">
        <f t="shared" si="139"/>
        <v>1.3452996305976548E-2</v>
      </c>
      <c r="E309" s="15">
        <f t="shared" si="140"/>
        <v>-4.4413105897003896E-3</v>
      </c>
      <c r="F309" s="15">
        <f t="shared" si="141"/>
        <v>-0.38304329908546375</v>
      </c>
      <c r="G309" s="15">
        <f t="shared" si="142"/>
        <v>6.3363327654005291E-2</v>
      </c>
      <c r="H309" s="15">
        <f t="shared" si="143"/>
        <v>-0.16760409494838846</v>
      </c>
      <c r="I309" s="15">
        <f t="shared" si="144"/>
        <v>-0.10180561709230082</v>
      </c>
      <c r="J309" s="15">
        <f t="shared" si="145"/>
        <v>-0.23683974185276838</v>
      </c>
      <c r="K309" s="15">
        <f t="shared" si="146"/>
        <v>-7.8937089561944895E-2</v>
      </c>
      <c r="L309" s="23">
        <f t="shared" si="147"/>
        <v>-7.6213599597252699E-2</v>
      </c>
    </row>
    <row r="310" spans="1:12" ht="13.5" thickBot="1" x14ac:dyDescent="0.25">
      <c r="A310" s="5" t="str">
        <f t="shared" si="137"/>
        <v>2013</v>
      </c>
      <c r="B310" s="15"/>
      <c r="C310" s="15">
        <f t="shared" si="138"/>
        <v>0.18919577728409245</v>
      </c>
      <c r="D310" s="15">
        <f t="shared" si="139"/>
        <v>-3.4212267235464271E-2</v>
      </c>
      <c r="E310" s="15">
        <f t="shared" si="140"/>
        <v>-1.558181490513353E-2</v>
      </c>
      <c r="F310" s="15">
        <f t="shared" si="141"/>
        <v>-0.40755000765664506</v>
      </c>
      <c r="G310" s="15">
        <f t="shared" si="142"/>
        <v>6.3853910450692761E-2</v>
      </c>
      <c r="H310" s="15">
        <f t="shared" si="143"/>
        <v>-0.17221810302232193</v>
      </c>
      <c r="I310" s="15">
        <f t="shared" si="144"/>
        <v>-0.12437667615603343</v>
      </c>
      <c r="J310" s="15">
        <f t="shared" si="145"/>
        <v>-0.24640996023863376</v>
      </c>
      <c r="K310" s="15">
        <f t="shared" si="146"/>
        <v>-7.2925237096660489E-2</v>
      </c>
      <c r="L310" s="24">
        <f t="shared" ref="L310" si="148">AVERAGE(C310:K310)</f>
        <v>-9.1136042064011907E-2</v>
      </c>
    </row>
    <row r="312" spans="1:12" ht="13.5" thickBot="1" x14ac:dyDescent="0.25">
      <c r="A312" s="11" t="s">
        <v>53</v>
      </c>
    </row>
    <row r="313" spans="1:12" x14ac:dyDescent="0.2">
      <c r="A313" s="5" t="str">
        <f t="shared" ref="A313:A330" si="149">A293</f>
        <v>1996</v>
      </c>
      <c r="L313" s="25">
        <f>LOG(Z4/'[2]Land Use'!B$4)</f>
        <v>2.2389664058373082</v>
      </c>
    </row>
    <row r="314" spans="1:12" x14ac:dyDescent="0.2">
      <c r="A314" s="5" t="str">
        <f t="shared" si="149"/>
        <v>1997</v>
      </c>
      <c r="L314" s="23">
        <f>LOG(Z5/'[2]Land Use'!B$4)</f>
        <v>2.2314690989902117</v>
      </c>
    </row>
    <row r="315" spans="1:12" x14ac:dyDescent="0.2">
      <c r="A315" s="5" t="str">
        <f t="shared" si="149"/>
        <v>1998</v>
      </c>
      <c r="L315" s="23">
        <f>LOG(Z6/'[2]Land Use'!B$4)</f>
        <v>2.2457876629992652</v>
      </c>
    </row>
    <row r="316" spans="1:12" x14ac:dyDescent="0.2">
      <c r="A316" s="5" t="str">
        <f t="shared" si="149"/>
        <v>1999</v>
      </c>
      <c r="L316" s="23">
        <f>LOG(Z7/'[2]Land Use'!B$4)</f>
        <v>2.2685525741493002</v>
      </c>
    </row>
    <row r="317" spans="1:12" x14ac:dyDescent="0.2">
      <c r="A317" s="5" t="str">
        <f t="shared" si="149"/>
        <v>2000</v>
      </c>
      <c r="L317" s="23">
        <f>LOG(Z8/'[2]Land Use'!B$4)</f>
        <v>2.2795082363900825</v>
      </c>
    </row>
    <row r="318" spans="1:12" x14ac:dyDescent="0.2">
      <c r="A318" s="5" t="str">
        <f t="shared" si="149"/>
        <v>2001</v>
      </c>
      <c r="L318" s="23">
        <f>LOG(Z9/'[2]Land Use'!B$4)</f>
        <v>2.2726889943040511</v>
      </c>
    </row>
    <row r="319" spans="1:12" x14ac:dyDescent="0.2">
      <c r="A319" s="5" t="str">
        <f t="shared" si="149"/>
        <v>2002</v>
      </c>
      <c r="L319" s="23">
        <f>LOG(Z10/'[2]Land Use'!B$4)</f>
        <v>2.2588555641397887</v>
      </c>
    </row>
    <row r="320" spans="1:12" x14ac:dyDescent="0.2">
      <c r="A320" s="5" t="str">
        <f t="shared" si="149"/>
        <v>2003</v>
      </c>
      <c r="L320" s="23">
        <f>LOG(Z11/'[2]Land Use'!B$4)</f>
        <v>2.2523662281450143</v>
      </c>
    </row>
    <row r="321" spans="1:12" x14ac:dyDescent="0.2">
      <c r="A321" s="5" t="str">
        <f t="shared" si="149"/>
        <v>2004</v>
      </c>
      <c r="L321" s="23">
        <f>LOG(Z12/'[2]Land Use'!B$4)</f>
        <v>2.2494812548249419</v>
      </c>
    </row>
    <row r="322" spans="1:12" x14ac:dyDescent="0.2">
      <c r="A322" s="5" t="str">
        <f t="shared" si="149"/>
        <v>2005</v>
      </c>
      <c r="L322" s="23">
        <f>LOG(Z13/'[2]Land Use'!B$4)</f>
        <v>2.2579322697518087</v>
      </c>
    </row>
    <row r="323" spans="1:12" x14ac:dyDescent="0.2">
      <c r="A323" s="5" t="str">
        <f t="shared" si="149"/>
        <v>2006</v>
      </c>
      <c r="L323" s="23">
        <f>LOG(Z14/'[2]Land Use'!B$4)</f>
        <v>2.2781893525971304</v>
      </c>
    </row>
    <row r="324" spans="1:12" x14ac:dyDescent="0.2">
      <c r="A324" s="5" t="str">
        <f t="shared" si="149"/>
        <v>2007</v>
      </c>
      <c r="L324" s="23">
        <f>LOG(Z15/'[2]Land Use'!B$4)</f>
        <v>2.300882326430675</v>
      </c>
    </row>
    <row r="325" spans="1:12" x14ac:dyDescent="0.2">
      <c r="A325" s="5" t="str">
        <f t="shared" si="149"/>
        <v>2008</v>
      </c>
      <c r="L325" s="23">
        <f>LOG(Z16/'[2]Land Use'!B$4)</f>
        <v>2.3151739640796367</v>
      </c>
    </row>
    <row r="326" spans="1:12" x14ac:dyDescent="0.2">
      <c r="A326" s="5" t="str">
        <f t="shared" si="149"/>
        <v>2009</v>
      </c>
      <c r="L326" s="23">
        <f>LOG(Z17/'[2]Land Use'!B$4)</f>
        <v>2.3177073820285203</v>
      </c>
    </row>
    <row r="327" spans="1:12" x14ac:dyDescent="0.2">
      <c r="A327" s="5" t="str">
        <f t="shared" si="149"/>
        <v>2010</v>
      </c>
      <c r="L327" s="23">
        <f>LOG(Z18/'[2]Land Use'!B$4)</f>
        <v>2.3127119426881064</v>
      </c>
    </row>
    <row r="328" spans="1:12" x14ac:dyDescent="0.2">
      <c r="A328" s="5" t="str">
        <f t="shared" si="149"/>
        <v>2011</v>
      </c>
      <c r="L328" s="23">
        <f>LOG(Z19/'[2]Land Use'!B$4)</f>
        <v>2.3054940065088161</v>
      </c>
    </row>
    <row r="329" spans="1:12" x14ac:dyDescent="0.2">
      <c r="A329" s="5" t="str">
        <f t="shared" si="149"/>
        <v>2012</v>
      </c>
      <c r="L329" s="23">
        <f>LOG(Z20/'[2]Land Use'!B$4)</f>
        <v>2.3064343552292788</v>
      </c>
    </row>
    <row r="330" spans="1:12" ht="13.5" thickBot="1" x14ac:dyDescent="0.25">
      <c r="A330" s="5" t="str">
        <f t="shared" si="149"/>
        <v>2013</v>
      </c>
      <c r="L330" s="24">
        <f>LOG(Z21/'[2]Land Use'!B$4)</f>
        <v>2.3124446100267826</v>
      </c>
    </row>
    <row r="331" spans="1:12" ht="13.5" thickBot="1" x14ac:dyDescent="0.25"/>
    <row r="332" spans="1:12" ht="39" thickBot="1" x14ac:dyDescent="0.25">
      <c r="B332" s="91" t="str">
        <f>A44</f>
        <v>Location Quotients</v>
      </c>
      <c r="C332" s="92" t="str">
        <f>A102</f>
        <v>Diversity</v>
      </c>
      <c r="D332" s="92" t="str">
        <f>A148</f>
        <v>Competition</v>
      </c>
      <c r="E332" s="93" t="str">
        <f>L44</f>
        <v>Actual vs Necessary Employment</v>
      </c>
    </row>
    <row r="333" spans="1:12" x14ac:dyDescent="0.2">
      <c r="A333" s="1">
        <v>1996</v>
      </c>
      <c r="B333" s="15">
        <f>AVERAGE(C45:K45)</f>
        <v>0.14015847862502384</v>
      </c>
      <c r="C333" s="15">
        <f>L103</f>
        <v>1.3209935029707168E-2</v>
      </c>
      <c r="D333" s="15">
        <f>L149</f>
        <v>0.97516109723638023</v>
      </c>
      <c r="E333" s="15">
        <f>V45/1000</f>
        <v>-82.205763415633783</v>
      </c>
    </row>
    <row r="334" spans="1:12" x14ac:dyDescent="0.2">
      <c r="A334" s="1">
        <f>A333+1</f>
        <v>1997</v>
      </c>
      <c r="B334" s="15">
        <f t="shared" ref="B334:B350" si="150">AVERAGE(C46:K46)</f>
        <v>0.1319144264869074</v>
      </c>
      <c r="C334" s="15">
        <f t="shared" ref="C334:C350" si="151">L104</f>
        <v>1.2783167896355134E-2</v>
      </c>
      <c r="D334" s="15">
        <f t="shared" ref="D334:D350" si="152">L150</f>
        <v>1.0821881151435242</v>
      </c>
      <c r="E334" s="15">
        <f t="shared" ref="E334:E350" si="153">V46/1000</f>
        <v>-83.667080550045171</v>
      </c>
    </row>
    <row r="335" spans="1:12" x14ac:dyDescent="0.2">
      <c r="A335" s="1">
        <f t="shared" ref="A335:A350" si="154">A334+1</f>
        <v>1998</v>
      </c>
      <c r="B335" s="15">
        <f t="shared" si="150"/>
        <v>0.12700812380402077</v>
      </c>
      <c r="C335" s="15">
        <f t="shared" si="151"/>
        <v>1.2567928912141781E-2</v>
      </c>
      <c r="D335" s="15">
        <f t="shared" si="152"/>
        <v>0.98571153563849889</v>
      </c>
      <c r="E335" s="15">
        <f t="shared" si="153"/>
        <v>-88.010970138958385</v>
      </c>
    </row>
    <row r="336" spans="1:12" x14ac:dyDescent="0.2">
      <c r="A336" s="1">
        <f t="shared" si="154"/>
        <v>1999</v>
      </c>
      <c r="B336" s="15">
        <f t="shared" si="150"/>
        <v>0.12160337412439021</v>
      </c>
      <c r="C336" s="15">
        <f t="shared" si="151"/>
        <v>1.2161823517472132E-2</v>
      </c>
      <c r="D336" s="15">
        <f t="shared" si="152"/>
        <v>0.88373928800090829</v>
      </c>
      <c r="E336" s="15">
        <f t="shared" si="153"/>
        <v>-95.863855292440519</v>
      </c>
    </row>
    <row r="337" spans="1:5" x14ac:dyDescent="0.2">
      <c r="A337" s="1">
        <f t="shared" si="154"/>
        <v>2000</v>
      </c>
      <c r="B337" s="15">
        <f t="shared" si="150"/>
        <v>0.11668045635196618</v>
      </c>
      <c r="C337" s="15">
        <f t="shared" si="151"/>
        <v>1.1748091637257596E-2</v>
      </c>
      <c r="D337" s="15">
        <f t="shared" si="152"/>
        <v>0.81886681471163902</v>
      </c>
      <c r="E337" s="15">
        <f t="shared" si="153"/>
        <v>-101.80765804149235</v>
      </c>
    </row>
    <row r="338" spans="1:5" x14ac:dyDescent="0.2">
      <c r="A338" s="1">
        <f t="shared" si="154"/>
        <v>2001</v>
      </c>
      <c r="B338" s="15">
        <f t="shared" si="150"/>
        <v>0.11209859702575201</v>
      </c>
      <c r="C338" s="15">
        <f t="shared" si="151"/>
        <v>1.127979524792668E-2</v>
      </c>
      <c r="D338" s="15">
        <f t="shared" si="152"/>
        <v>0.92855455958268562</v>
      </c>
      <c r="E338" s="15">
        <f t="shared" si="153"/>
        <v>-104.46460243504698</v>
      </c>
    </row>
    <row r="339" spans="1:5" x14ac:dyDescent="0.2">
      <c r="A339" s="1">
        <f t="shared" si="154"/>
        <v>2002</v>
      </c>
      <c r="B339" s="15">
        <f t="shared" si="150"/>
        <v>0.10776360935988996</v>
      </c>
      <c r="C339" s="15">
        <f t="shared" si="151"/>
        <v>1.0869631072549296E-2</v>
      </c>
      <c r="D339" s="15">
        <f t="shared" si="152"/>
        <v>0.8912843300764125</v>
      </c>
      <c r="E339" s="15">
        <f t="shared" si="153"/>
        <v>-105.23841583543923</v>
      </c>
    </row>
    <row r="340" spans="1:5" x14ac:dyDescent="0.2">
      <c r="A340" s="1">
        <f t="shared" si="154"/>
        <v>2003</v>
      </c>
      <c r="B340" s="15">
        <f t="shared" si="150"/>
        <v>0.10480773213603889</v>
      </c>
      <c r="C340" s="15">
        <f t="shared" si="151"/>
        <v>1.0672064467441789E-2</v>
      </c>
      <c r="D340" s="15">
        <f t="shared" si="152"/>
        <v>0.83026106609830486</v>
      </c>
      <c r="E340" s="15">
        <f t="shared" si="153"/>
        <v>-105.86230196817768</v>
      </c>
    </row>
    <row r="341" spans="1:5" x14ac:dyDescent="0.2">
      <c r="A341" s="1">
        <f t="shared" si="154"/>
        <v>2004</v>
      </c>
      <c r="B341" s="15">
        <f t="shared" si="150"/>
        <v>0.10337461364436543</v>
      </c>
      <c r="C341" s="15">
        <f t="shared" si="151"/>
        <v>1.0523102196843314E-2</v>
      </c>
      <c r="D341" s="15">
        <f t="shared" si="152"/>
        <v>0.79121469112242482</v>
      </c>
      <c r="E341" s="15">
        <f t="shared" si="153"/>
        <v>-106.93297034261597</v>
      </c>
    </row>
    <row r="342" spans="1:5" x14ac:dyDescent="0.2">
      <c r="A342" s="1">
        <f t="shared" si="154"/>
        <v>2005</v>
      </c>
      <c r="B342" s="15">
        <f t="shared" si="150"/>
        <v>0.10227328963127358</v>
      </c>
      <c r="C342" s="15">
        <f t="shared" si="151"/>
        <v>1.0420898960451544E-2</v>
      </c>
      <c r="D342" s="15">
        <f t="shared" si="152"/>
        <v>0.79987118085397757</v>
      </c>
      <c r="E342" s="15">
        <f t="shared" si="153"/>
        <v>-110.20565322901857</v>
      </c>
    </row>
    <row r="343" spans="1:5" x14ac:dyDescent="0.2">
      <c r="A343" s="1">
        <f t="shared" si="154"/>
        <v>2006</v>
      </c>
      <c r="B343" s="15">
        <f t="shared" si="150"/>
        <v>0.10095245839532417</v>
      </c>
      <c r="C343" s="15">
        <f t="shared" si="151"/>
        <v>1.039873335437296E-2</v>
      </c>
      <c r="D343" s="15">
        <f t="shared" si="152"/>
        <v>0.78642944388576652</v>
      </c>
      <c r="E343" s="15">
        <f t="shared" si="153"/>
        <v>-115.67182041534228</v>
      </c>
    </row>
    <row r="344" spans="1:5" x14ac:dyDescent="0.2">
      <c r="A344" s="1">
        <f t="shared" si="154"/>
        <v>2007</v>
      </c>
      <c r="B344" s="15">
        <f t="shared" si="150"/>
        <v>0.1005849365521711</v>
      </c>
      <c r="C344" s="15">
        <f t="shared" si="151"/>
        <v>1.0442079258413152E-2</v>
      </c>
      <c r="D344" s="15">
        <f t="shared" si="152"/>
        <v>0.76871927985673016</v>
      </c>
      <c r="E344" s="15">
        <f t="shared" si="153"/>
        <v>-121.2404296860631</v>
      </c>
    </row>
    <row r="345" spans="1:5" x14ac:dyDescent="0.2">
      <c r="A345" s="1">
        <f t="shared" si="154"/>
        <v>2008</v>
      </c>
      <c r="B345" s="15">
        <f t="shared" si="150"/>
        <v>0.10328413734156847</v>
      </c>
      <c r="C345" s="15">
        <f t="shared" si="151"/>
        <v>1.0619237847273996E-2</v>
      </c>
      <c r="D345" s="15">
        <f t="shared" si="152"/>
        <v>0.75134377499520832</v>
      </c>
      <c r="E345" s="15">
        <f t="shared" si="153"/>
        <v>-123.1456372970507</v>
      </c>
    </row>
    <row r="346" spans="1:5" x14ac:dyDescent="0.2">
      <c r="A346" s="1">
        <f t="shared" si="154"/>
        <v>2009</v>
      </c>
      <c r="B346" s="15">
        <f t="shared" si="150"/>
        <v>0.10742431530885399</v>
      </c>
      <c r="C346" s="15">
        <f t="shared" si="151"/>
        <v>1.0850293058042571E-2</v>
      </c>
      <c r="D346" s="15">
        <f t="shared" si="152"/>
        <v>0.81617277586156989</v>
      </c>
      <c r="E346" s="15">
        <f t="shared" si="153"/>
        <v>-121.2342347587485</v>
      </c>
    </row>
    <row r="347" spans="1:5" x14ac:dyDescent="0.2">
      <c r="A347" s="1">
        <f t="shared" si="154"/>
        <v>2010</v>
      </c>
      <c r="B347" s="15">
        <f t="shared" si="150"/>
        <v>0.1118400053459907</v>
      </c>
      <c r="C347" s="15">
        <f t="shared" si="151"/>
        <v>1.1031515606763751E-2</v>
      </c>
      <c r="D347" s="15">
        <f t="shared" si="152"/>
        <v>0.81868951673916812</v>
      </c>
      <c r="E347" s="15">
        <f t="shared" si="153"/>
        <v>-118.04947282581334</v>
      </c>
    </row>
    <row r="348" spans="1:5" x14ac:dyDescent="0.2">
      <c r="A348" s="1">
        <f t="shared" si="154"/>
        <v>2011</v>
      </c>
      <c r="B348" s="15">
        <f t="shared" si="150"/>
        <v>0.11405089686373422</v>
      </c>
      <c r="C348" s="15">
        <f t="shared" si="151"/>
        <v>1.1179154382377484E-2</v>
      </c>
      <c r="D348" s="15">
        <f t="shared" si="152"/>
        <v>0.80051632643900561</v>
      </c>
      <c r="E348" s="15">
        <f t="shared" si="153"/>
        <v>-114.92792994220083</v>
      </c>
    </row>
    <row r="349" spans="1:5" x14ac:dyDescent="0.2">
      <c r="A349" s="1">
        <f t="shared" si="154"/>
        <v>2012</v>
      </c>
      <c r="B349" s="15">
        <f t="shared" si="150"/>
        <v>0.11326861366168978</v>
      </c>
      <c r="C349" s="15">
        <f t="shared" si="151"/>
        <v>1.1311566332877018E-2</v>
      </c>
      <c r="D349" s="15">
        <f t="shared" si="152"/>
        <v>0.81046193224646301</v>
      </c>
      <c r="E349" s="15">
        <f t="shared" si="153"/>
        <v>-114.12051674213144</v>
      </c>
    </row>
    <row r="350" spans="1:5" x14ac:dyDescent="0.2">
      <c r="A350" s="1">
        <f t="shared" si="154"/>
        <v>2013</v>
      </c>
      <c r="B350" s="15">
        <f t="shared" si="150"/>
        <v>0.11194051565155186</v>
      </c>
      <c r="C350" s="15">
        <f t="shared" si="151"/>
        <v>1.142301644392431E-2</v>
      </c>
      <c r="D350" s="15">
        <f t="shared" si="152"/>
        <v>0.83038412958661789</v>
      </c>
      <c r="E350" s="15">
        <f t="shared" si="153"/>
        <v>-114.74440682140857</v>
      </c>
    </row>
    <row r="351" spans="1:5" ht="13.5" thickBot="1" x14ac:dyDescent="0.25">
      <c r="B351" s="15"/>
      <c r="C351" s="15"/>
    </row>
    <row r="352" spans="1:5" ht="39" thickBot="1" x14ac:dyDescent="0.25">
      <c r="B352" s="91" t="str">
        <f>A195</f>
        <v>National Share</v>
      </c>
      <c r="C352" s="92" t="str">
        <f>A220</f>
        <v>Industry Mix</v>
      </c>
      <c r="D352" s="92" t="str">
        <f>A245</f>
        <v>Regional Shift</v>
      </c>
      <c r="E352" s="93" t="str">
        <f>A270</f>
        <v>Total Employment Change</v>
      </c>
    </row>
    <row r="353" spans="1:5" x14ac:dyDescent="0.2">
      <c r="A353" s="1">
        <f t="shared" ref="A353:A369" si="155">A334</f>
        <v>1997</v>
      </c>
      <c r="B353" s="15">
        <f>L197</f>
        <v>500.55018435143285</v>
      </c>
      <c r="C353" s="15">
        <f>L222</f>
        <v>613.04817843792739</v>
      </c>
      <c r="D353" s="8">
        <f>L247</f>
        <v>-2997.7586465687032</v>
      </c>
      <c r="E353" s="8">
        <f>C273</f>
        <v>-1884.1602837793762</v>
      </c>
    </row>
    <row r="354" spans="1:5" x14ac:dyDescent="0.2">
      <c r="A354" s="1">
        <f t="shared" si="155"/>
        <v>1998</v>
      </c>
      <c r="B354" s="15">
        <f t="shared" ref="B354:B369" si="156">L198</f>
        <v>4720.8325834292946</v>
      </c>
      <c r="C354" s="15">
        <f t="shared" ref="C354:C369" si="157">L223</f>
        <v>1587.5588249416332</v>
      </c>
      <c r="D354" s="8">
        <f t="shared" ref="D354:D369" si="158">L248</f>
        <v>-2681.4801460097524</v>
      </c>
      <c r="E354" s="8">
        <f t="shared" ref="E354:E369" si="159">C274</f>
        <v>3626.9112623610999</v>
      </c>
    </row>
    <row r="355" spans="1:5" x14ac:dyDescent="0.2">
      <c r="A355" s="1">
        <f t="shared" si="155"/>
        <v>1999</v>
      </c>
      <c r="B355" s="15">
        <f t="shared" si="156"/>
        <v>6688.9148125275678</v>
      </c>
      <c r="C355" s="15">
        <f t="shared" si="157"/>
        <v>724.61081954879978</v>
      </c>
      <c r="D355" s="8">
        <f t="shared" si="158"/>
        <v>-1395.2065221673936</v>
      </c>
      <c r="E355" s="8">
        <f t="shared" si="159"/>
        <v>6018.3191099090036</v>
      </c>
    </row>
    <row r="356" spans="1:5" x14ac:dyDescent="0.2">
      <c r="A356" s="1">
        <f t="shared" si="155"/>
        <v>2000</v>
      </c>
      <c r="B356" s="15">
        <f t="shared" si="156"/>
        <v>3966.158462887508</v>
      </c>
      <c r="C356" s="15">
        <f t="shared" si="157"/>
        <v>484.05279474395746</v>
      </c>
      <c r="D356" s="8">
        <f t="shared" si="158"/>
        <v>-1439.4940184885597</v>
      </c>
      <c r="E356" s="8">
        <f t="shared" si="159"/>
        <v>3010.7172391428612</v>
      </c>
    </row>
    <row r="357" spans="1:5" x14ac:dyDescent="0.2">
      <c r="A357" s="1">
        <f t="shared" si="155"/>
        <v>2001</v>
      </c>
      <c r="B357" s="15">
        <f t="shared" si="156"/>
        <v>-165.2413991475936</v>
      </c>
      <c r="C357" s="15">
        <f t="shared" si="157"/>
        <v>171.94972597336687</v>
      </c>
      <c r="D357" s="8">
        <f t="shared" si="158"/>
        <v>-1889.6141525279027</v>
      </c>
      <c r="E357" s="8">
        <f t="shared" si="159"/>
        <v>-1882.9058257020079</v>
      </c>
    </row>
    <row r="358" spans="1:5" x14ac:dyDescent="0.2">
      <c r="A358" s="1">
        <f t="shared" si="155"/>
        <v>2002</v>
      </c>
      <c r="B358" s="15">
        <f t="shared" si="156"/>
        <v>-676.98144716279012</v>
      </c>
      <c r="C358" s="15">
        <f t="shared" si="157"/>
        <v>-21.665303179164539</v>
      </c>
      <c r="D358" s="8">
        <f t="shared" si="158"/>
        <v>-3031.3627217336712</v>
      </c>
      <c r="E358" s="8">
        <f t="shared" si="159"/>
        <v>-3730.0094720756169</v>
      </c>
    </row>
    <row r="359" spans="1:5" x14ac:dyDescent="0.2">
      <c r="A359" s="1">
        <f t="shared" si="155"/>
        <v>2003</v>
      </c>
      <c r="B359" s="15">
        <f t="shared" si="156"/>
        <v>1038.751316046136</v>
      </c>
      <c r="C359" s="15">
        <f t="shared" si="157"/>
        <v>-66.597894267671791</v>
      </c>
      <c r="D359" s="8">
        <f t="shared" si="158"/>
        <v>-2681.3995755901396</v>
      </c>
      <c r="E359" s="8">
        <f t="shared" si="159"/>
        <v>-1709.2461538116913</v>
      </c>
    </row>
    <row r="360" spans="1:5" x14ac:dyDescent="0.2">
      <c r="A360" s="1">
        <f t="shared" si="155"/>
        <v>2004</v>
      </c>
      <c r="B360" s="15">
        <f t="shared" si="156"/>
        <v>2000.9050199462554</v>
      </c>
      <c r="C360" s="15">
        <f t="shared" si="157"/>
        <v>-259.73329786445379</v>
      </c>
      <c r="D360" s="8">
        <f t="shared" si="158"/>
        <v>-2492.8911164644769</v>
      </c>
      <c r="E360" s="8">
        <f t="shared" si="159"/>
        <v>-751.71939438278787</v>
      </c>
    </row>
    <row r="361" spans="1:5" x14ac:dyDescent="0.2">
      <c r="A361" s="1">
        <f t="shared" si="155"/>
        <v>2005</v>
      </c>
      <c r="B361" s="15">
        <f t="shared" si="156"/>
        <v>3379.0327266755044</v>
      </c>
      <c r="C361" s="15">
        <f t="shared" si="157"/>
        <v>103.43158931646136</v>
      </c>
      <c r="D361" s="8">
        <f t="shared" si="158"/>
        <v>-1266.249279544905</v>
      </c>
      <c r="E361" s="8">
        <f t="shared" si="159"/>
        <v>2216.2150364471599</v>
      </c>
    </row>
    <row r="362" spans="1:5" x14ac:dyDescent="0.2">
      <c r="A362" s="1">
        <f t="shared" si="155"/>
        <v>2006</v>
      </c>
      <c r="B362" s="15">
        <f t="shared" si="156"/>
        <v>5261.5354781046253</v>
      </c>
      <c r="C362" s="15">
        <f t="shared" si="157"/>
        <v>-615.69634246765406</v>
      </c>
      <c r="D362" s="8">
        <f t="shared" si="158"/>
        <v>845.35120696007107</v>
      </c>
      <c r="E362" s="8">
        <f t="shared" si="159"/>
        <v>5491.1903425969649</v>
      </c>
    </row>
    <row r="363" spans="1:5" x14ac:dyDescent="0.2">
      <c r="A363" s="1">
        <f t="shared" si="155"/>
        <v>2007</v>
      </c>
      <c r="B363" s="15">
        <f t="shared" si="156"/>
        <v>5438.5016344788</v>
      </c>
      <c r="C363" s="15">
        <f t="shared" si="157"/>
        <v>142.17815957164669</v>
      </c>
      <c r="D363" s="8">
        <f t="shared" si="158"/>
        <v>882.79518006633748</v>
      </c>
      <c r="E363" s="8">
        <f t="shared" si="159"/>
        <v>6463.4749741167761</v>
      </c>
    </row>
    <row r="364" spans="1:5" x14ac:dyDescent="0.2">
      <c r="A364" s="1">
        <f t="shared" si="155"/>
        <v>2008</v>
      </c>
      <c r="B364" s="15">
        <f t="shared" si="156"/>
        <v>3272.4785363216283</v>
      </c>
      <c r="C364" s="15">
        <f t="shared" si="157"/>
        <v>-153.10992994740639</v>
      </c>
      <c r="D364" s="8">
        <f t="shared" si="158"/>
        <v>1127.9921656838642</v>
      </c>
      <c r="E364" s="8">
        <f t="shared" si="159"/>
        <v>4247.3607720581349</v>
      </c>
    </row>
    <row r="365" spans="1:5" x14ac:dyDescent="0.2">
      <c r="A365" s="1">
        <f t="shared" si="155"/>
        <v>2009</v>
      </c>
      <c r="B365" s="15">
        <f t="shared" si="156"/>
        <v>-31.981821222913766</v>
      </c>
      <c r="C365" s="15">
        <f t="shared" si="157"/>
        <v>441.83473908376163</v>
      </c>
      <c r="D365" s="8">
        <f t="shared" si="158"/>
        <v>357.75164200906346</v>
      </c>
      <c r="E365" s="8">
        <f t="shared" si="159"/>
        <v>767.60455986997113</v>
      </c>
    </row>
    <row r="366" spans="1:5" x14ac:dyDescent="0.2">
      <c r="A366" s="1">
        <f t="shared" si="155"/>
        <v>2010</v>
      </c>
      <c r="B366" s="15">
        <f t="shared" si="156"/>
        <v>-851.88629683333784</v>
      </c>
      <c r="C366" s="15">
        <f t="shared" si="157"/>
        <v>-140.87933937452954</v>
      </c>
      <c r="D366" s="8">
        <f t="shared" si="158"/>
        <v>-516.53293252440369</v>
      </c>
      <c r="E366" s="8">
        <f t="shared" si="159"/>
        <v>-1509.298568732338</v>
      </c>
    </row>
    <row r="367" spans="1:5" x14ac:dyDescent="0.2">
      <c r="A367" s="1">
        <f t="shared" si="155"/>
        <v>2011</v>
      </c>
      <c r="B367" s="15">
        <f t="shared" si="156"/>
        <v>342.84188365928651</v>
      </c>
      <c r="C367" s="15">
        <f t="shared" si="157"/>
        <v>-133.16608814676999</v>
      </c>
      <c r="D367" s="8">
        <f t="shared" si="158"/>
        <v>-2360.0320908594726</v>
      </c>
      <c r="E367" s="8">
        <f t="shared" si="159"/>
        <v>-2150.3562953469809</v>
      </c>
    </row>
    <row r="368" spans="1:5" x14ac:dyDescent="0.2">
      <c r="A368" s="1">
        <f t="shared" si="155"/>
        <v>2012</v>
      </c>
      <c r="B368" s="15">
        <f t="shared" si="156"/>
        <v>2100.4398327923782</v>
      </c>
      <c r="C368" s="15">
        <f t="shared" si="157"/>
        <v>-153.92807912409796</v>
      </c>
      <c r="D368" s="8">
        <f t="shared" si="158"/>
        <v>-1668.3850954459911</v>
      </c>
      <c r="E368" s="8">
        <f t="shared" si="159"/>
        <v>278.12665822240524</v>
      </c>
    </row>
    <row r="369" spans="1:5" x14ac:dyDescent="0.2">
      <c r="A369" s="1">
        <f t="shared" si="155"/>
        <v>2013</v>
      </c>
      <c r="B369" s="15">
        <f t="shared" si="156"/>
        <v>2646.0368618557659</v>
      </c>
      <c r="C369" s="15">
        <f t="shared" si="157"/>
        <v>457.41491506196223</v>
      </c>
      <c r="D369" s="8">
        <f t="shared" si="158"/>
        <v>-1311.504423711526</v>
      </c>
      <c r="E369" s="8">
        <f t="shared" si="159"/>
        <v>1791.9473532061093</v>
      </c>
    </row>
  </sheetData>
  <mergeCells count="43">
    <mergeCell ref="N127:O127"/>
    <mergeCell ref="P127:Q127"/>
    <mergeCell ref="R127:S127"/>
    <mergeCell ref="T127:U127"/>
    <mergeCell ref="V127:W127"/>
    <mergeCell ref="A270:C270"/>
    <mergeCell ref="N23:O23"/>
    <mergeCell ref="P23:Q23"/>
    <mergeCell ref="R23:S23"/>
    <mergeCell ref="V23:W23"/>
    <mergeCell ref="B127:C127"/>
    <mergeCell ref="D127:E127"/>
    <mergeCell ref="F127:G127"/>
    <mergeCell ref="H127:I127"/>
    <mergeCell ref="J127:K127"/>
    <mergeCell ref="L127:M127"/>
    <mergeCell ref="B23:C23"/>
    <mergeCell ref="D23:E23"/>
    <mergeCell ref="F23:G23"/>
    <mergeCell ref="H23:I23"/>
    <mergeCell ref="J23:K23"/>
    <mergeCell ref="L23:M23"/>
    <mergeCell ref="N2:O2"/>
    <mergeCell ref="P2:Q2"/>
    <mergeCell ref="R2:S2"/>
    <mergeCell ref="T2:U2"/>
    <mergeCell ref="V2:W2"/>
    <mergeCell ref="Y2:Z2"/>
    <mergeCell ref="B2:C2"/>
    <mergeCell ref="D2:E2"/>
    <mergeCell ref="F2:G2"/>
    <mergeCell ref="H2:I2"/>
    <mergeCell ref="J2:K2"/>
    <mergeCell ref="L2:M2"/>
    <mergeCell ref="A96:B96"/>
    <mergeCell ref="A97:B97"/>
    <mergeCell ref="A98:B98"/>
    <mergeCell ref="A99:B99"/>
    <mergeCell ref="A91:B91"/>
    <mergeCell ref="A92:B92"/>
    <mergeCell ref="A93:B93"/>
    <mergeCell ref="A94:B94"/>
    <mergeCell ref="A95:B95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4"/>
  <sheetViews>
    <sheetView topLeftCell="A323" workbookViewId="0"/>
  </sheetViews>
  <sheetFormatPr defaultRowHeight="12.75" x14ac:dyDescent="0.2"/>
  <cols>
    <col min="1" max="1" width="23.7109375" style="1" bestFit="1" customWidth="1"/>
    <col min="2" max="2" width="14.7109375" style="4" customWidth="1"/>
    <col min="3" max="3" width="11.85546875" style="4" customWidth="1"/>
    <col min="4" max="4" width="12" style="4" bestFit="1" customWidth="1"/>
    <col min="5" max="5" width="12.7109375" style="4" bestFit="1" customWidth="1"/>
    <col min="6" max="6" width="11.42578125" style="4" bestFit="1" customWidth="1"/>
    <col min="7" max="7" width="11.7109375" style="4" bestFit="1" customWidth="1"/>
    <col min="8" max="8" width="12" style="4" customWidth="1"/>
    <col min="9" max="9" width="15.42578125" style="4" bestFit="1" customWidth="1"/>
    <col min="10" max="10" width="12" style="4" customWidth="1"/>
    <col min="11" max="11" width="12.7109375" style="4" bestFit="1" customWidth="1"/>
    <col min="12" max="12" width="12.42578125" style="4" customWidth="1"/>
    <col min="13" max="13" width="12.7109375" style="4" bestFit="1" customWidth="1"/>
    <col min="14" max="14" width="11.42578125" style="4" bestFit="1" customWidth="1"/>
    <col min="15" max="15" width="12.5703125" style="4" customWidth="1"/>
    <col min="16" max="16" width="11.42578125" style="4" bestFit="1" customWidth="1"/>
    <col min="17" max="17" width="12.7109375" style="4" bestFit="1" customWidth="1"/>
    <col min="18" max="18" width="11.42578125" style="4" bestFit="1" customWidth="1"/>
    <col min="19" max="19" width="13.7109375" style="4" customWidth="1"/>
    <col min="20" max="20" width="10.5703125" style="4" customWidth="1"/>
    <col min="21" max="21" width="12.140625" style="4" customWidth="1"/>
    <col min="22" max="22" width="13.85546875" style="4" bestFit="1" customWidth="1"/>
    <col min="23" max="23" width="11.140625" style="4" bestFit="1" customWidth="1"/>
    <col min="24" max="26" width="12.85546875" style="4" customWidth="1"/>
    <col min="27" max="27" width="9.140625" style="4"/>
    <col min="28" max="28" width="14.28515625" style="4" customWidth="1"/>
    <col min="29" max="29" width="15.85546875" style="1" customWidth="1"/>
    <col min="30" max="30" width="12.28515625" style="1" customWidth="1"/>
    <col min="31" max="31" width="13.5703125" style="1" customWidth="1"/>
    <col min="32" max="256" width="9.140625" style="1"/>
    <col min="257" max="257" width="18.28515625" style="1" customWidth="1"/>
    <col min="258" max="258" width="14.140625" style="1" bestFit="1" customWidth="1"/>
    <col min="259" max="259" width="11.85546875" style="1" customWidth="1"/>
    <col min="260" max="260" width="12" style="1" bestFit="1" customWidth="1"/>
    <col min="261" max="261" width="12.7109375" style="1" bestFit="1" customWidth="1"/>
    <col min="262" max="262" width="11.42578125" style="1" bestFit="1" customWidth="1"/>
    <col min="263" max="263" width="11.7109375" style="1" bestFit="1" customWidth="1"/>
    <col min="264" max="264" width="12" style="1" customWidth="1"/>
    <col min="265" max="265" width="15.42578125" style="1" bestFit="1" customWidth="1"/>
    <col min="266" max="266" width="12" style="1" customWidth="1"/>
    <col min="267" max="267" width="12.7109375" style="1" bestFit="1" customWidth="1"/>
    <col min="268" max="268" width="12.42578125" style="1" customWidth="1"/>
    <col min="269" max="269" width="12.7109375" style="1" bestFit="1" customWidth="1"/>
    <col min="270" max="270" width="11.42578125" style="1" bestFit="1" customWidth="1"/>
    <col min="271" max="271" width="12.5703125" style="1" customWidth="1"/>
    <col min="272" max="272" width="11.42578125" style="1" bestFit="1" customWidth="1"/>
    <col min="273" max="273" width="12.7109375" style="1" bestFit="1" customWidth="1"/>
    <col min="274" max="274" width="11.42578125" style="1" bestFit="1" customWidth="1"/>
    <col min="275" max="275" width="13.7109375" style="1" customWidth="1"/>
    <col min="276" max="276" width="10.5703125" style="1" customWidth="1"/>
    <col min="277" max="277" width="12.140625" style="1" customWidth="1"/>
    <col min="278" max="278" width="13.85546875" style="1" bestFit="1" customWidth="1"/>
    <col min="279" max="279" width="11.140625" style="1" bestFit="1" customWidth="1"/>
    <col min="280" max="282" width="12.85546875" style="1" customWidth="1"/>
    <col min="283" max="283" width="9.140625" style="1"/>
    <col min="284" max="284" width="14.28515625" style="1" customWidth="1"/>
    <col min="285" max="285" width="15.85546875" style="1" customWidth="1"/>
    <col min="286" max="286" width="12.28515625" style="1" customWidth="1"/>
    <col min="287" max="287" width="13.5703125" style="1" customWidth="1"/>
    <col min="288" max="512" width="9.140625" style="1"/>
    <col min="513" max="513" width="18.28515625" style="1" customWidth="1"/>
    <col min="514" max="514" width="14.140625" style="1" bestFit="1" customWidth="1"/>
    <col min="515" max="515" width="11.85546875" style="1" customWidth="1"/>
    <col min="516" max="516" width="12" style="1" bestFit="1" customWidth="1"/>
    <col min="517" max="517" width="12.7109375" style="1" bestFit="1" customWidth="1"/>
    <col min="518" max="518" width="11.42578125" style="1" bestFit="1" customWidth="1"/>
    <col min="519" max="519" width="11.7109375" style="1" bestFit="1" customWidth="1"/>
    <col min="520" max="520" width="12" style="1" customWidth="1"/>
    <col min="521" max="521" width="15.42578125" style="1" bestFit="1" customWidth="1"/>
    <col min="522" max="522" width="12" style="1" customWidth="1"/>
    <col min="523" max="523" width="12.7109375" style="1" bestFit="1" customWidth="1"/>
    <col min="524" max="524" width="12.42578125" style="1" customWidth="1"/>
    <col min="525" max="525" width="12.7109375" style="1" bestFit="1" customWidth="1"/>
    <col min="526" max="526" width="11.42578125" style="1" bestFit="1" customWidth="1"/>
    <col min="527" max="527" width="12.5703125" style="1" customWidth="1"/>
    <col min="528" max="528" width="11.42578125" style="1" bestFit="1" customWidth="1"/>
    <col min="529" max="529" width="12.7109375" style="1" bestFit="1" customWidth="1"/>
    <col min="530" max="530" width="11.42578125" style="1" bestFit="1" customWidth="1"/>
    <col min="531" max="531" width="13.7109375" style="1" customWidth="1"/>
    <col min="532" max="532" width="10.5703125" style="1" customWidth="1"/>
    <col min="533" max="533" width="12.140625" style="1" customWidth="1"/>
    <col min="534" max="534" width="13.85546875" style="1" bestFit="1" customWidth="1"/>
    <col min="535" max="535" width="11.140625" style="1" bestFit="1" customWidth="1"/>
    <col min="536" max="538" width="12.85546875" style="1" customWidth="1"/>
    <col min="539" max="539" width="9.140625" style="1"/>
    <col min="540" max="540" width="14.28515625" style="1" customWidth="1"/>
    <col min="541" max="541" width="15.85546875" style="1" customWidth="1"/>
    <col min="542" max="542" width="12.28515625" style="1" customWidth="1"/>
    <col min="543" max="543" width="13.5703125" style="1" customWidth="1"/>
    <col min="544" max="768" width="9.140625" style="1"/>
    <col min="769" max="769" width="18.28515625" style="1" customWidth="1"/>
    <col min="770" max="770" width="14.140625" style="1" bestFit="1" customWidth="1"/>
    <col min="771" max="771" width="11.85546875" style="1" customWidth="1"/>
    <col min="772" max="772" width="12" style="1" bestFit="1" customWidth="1"/>
    <col min="773" max="773" width="12.7109375" style="1" bestFit="1" customWidth="1"/>
    <col min="774" max="774" width="11.42578125" style="1" bestFit="1" customWidth="1"/>
    <col min="775" max="775" width="11.7109375" style="1" bestFit="1" customWidth="1"/>
    <col min="776" max="776" width="12" style="1" customWidth="1"/>
    <col min="777" max="777" width="15.42578125" style="1" bestFit="1" customWidth="1"/>
    <col min="778" max="778" width="12" style="1" customWidth="1"/>
    <col min="779" max="779" width="12.7109375" style="1" bestFit="1" customWidth="1"/>
    <col min="780" max="780" width="12.42578125" style="1" customWidth="1"/>
    <col min="781" max="781" width="12.7109375" style="1" bestFit="1" customWidth="1"/>
    <col min="782" max="782" width="11.42578125" style="1" bestFit="1" customWidth="1"/>
    <col min="783" max="783" width="12.5703125" style="1" customWidth="1"/>
    <col min="784" max="784" width="11.42578125" style="1" bestFit="1" customWidth="1"/>
    <col min="785" max="785" width="12.7109375" style="1" bestFit="1" customWidth="1"/>
    <col min="786" max="786" width="11.42578125" style="1" bestFit="1" customWidth="1"/>
    <col min="787" max="787" width="13.7109375" style="1" customWidth="1"/>
    <col min="788" max="788" width="10.5703125" style="1" customWidth="1"/>
    <col min="789" max="789" width="12.140625" style="1" customWidth="1"/>
    <col min="790" max="790" width="13.85546875" style="1" bestFit="1" customWidth="1"/>
    <col min="791" max="791" width="11.140625" style="1" bestFit="1" customWidth="1"/>
    <col min="792" max="794" width="12.85546875" style="1" customWidth="1"/>
    <col min="795" max="795" width="9.140625" style="1"/>
    <col min="796" max="796" width="14.28515625" style="1" customWidth="1"/>
    <col min="797" max="797" width="15.85546875" style="1" customWidth="1"/>
    <col min="798" max="798" width="12.28515625" style="1" customWidth="1"/>
    <col min="799" max="799" width="13.5703125" style="1" customWidth="1"/>
    <col min="800" max="1024" width="9.140625" style="1"/>
    <col min="1025" max="1025" width="18.28515625" style="1" customWidth="1"/>
    <col min="1026" max="1026" width="14.140625" style="1" bestFit="1" customWidth="1"/>
    <col min="1027" max="1027" width="11.85546875" style="1" customWidth="1"/>
    <col min="1028" max="1028" width="12" style="1" bestFit="1" customWidth="1"/>
    <col min="1029" max="1029" width="12.7109375" style="1" bestFit="1" customWidth="1"/>
    <col min="1030" max="1030" width="11.42578125" style="1" bestFit="1" customWidth="1"/>
    <col min="1031" max="1031" width="11.7109375" style="1" bestFit="1" customWidth="1"/>
    <col min="1032" max="1032" width="12" style="1" customWidth="1"/>
    <col min="1033" max="1033" width="15.42578125" style="1" bestFit="1" customWidth="1"/>
    <col min="1034" max="1034" width="12" style="1" customWidth="1"/>
    <col min="1035" max="1035" width="12.7109375" style="1" bestFit="1" customWidth="1"/>
    <col min="1036" max="1036" width="12.42578125" style="1" customWidth="1"/>
    <col min="1037" max="1037" width="12.7109375" style="1" bestFit="1" customWidth="1"/>
    <col min="1038" max="1038" width="11.42578125" style="1" bestFit="1" customWidth="1"/>
    <col min="1039" max="1039" width="12.5703125" style="1" customWidth="1"/>
    <col min="1040" max="1040" width="11.42578125" style="1" bestFit="1" customWidth="1"/>
    <col min="1041" max="1041" width="12.7109375" style="1" bestFit="1" customWidth="1"/>
    <col min="1042" max="1042" width="11.42578125" style="1" bestFit="1" customWidth="1"/>
    <col min="1043" max="1043" width="13.7109375" style="1" customWidth="1"/>
    <col min="1044" max="1044" width="10.5703125" style="1" customWidth="1"/>
    <col min="1045" max="1045" width="12.140625" style="1" customWidth="1"/>
    <col min="1046" max="1046" width="13.85546875" style="1" bestFit="1" customWidth="1"/>
    <col min="1047" max="1047" width="11.140625" style="1" bestFit="1" customWidth="1"/>
    <col min="1048" max="1050" width="12.85546875" style="1" customWidth="1"/>
    <col min="1051" max="1051" width="9.140625" style="1"/>
    <col min="1052" max="1052" width="14.28515625" style="1" customWidth="1"/>
    <col min="1053" max="1053" width="15.85546875" style="1" customWidth="1"/>
    <col min="1054" max="1054" width="12.28515625" style="1" customWidth="1"/>
    <col min="1055" max="1055" width="13.5703125" style="1" customWidth="1"/>
    <col min="1056" max="1280" width="9.140625" style="1"/>
    <col min="1281" max="1281" width="18.28515625" style="1" customWidth="1"/>
    <col min="1282" max="1282" width="14.140625" style="1" bestFit="1" customWidth="1"/>
    <col min="1283" max="1283" width="11.85546875" style="1" customWidth="1"/>
    <col min="1284" max="1284" width="12" style="1" bestFit="1" customWidth="1"/>
    <col min="1285" max="1285" width="12.7109375" style="1" bestFit="1" customWidth="1"/>
    <col min="1286" max="1286" width="11.42578125" style="1" bestFit="1" customWidth="1"/>
    <col min="1287" max="1287" width="11.7109375" style="1" bestFit="1" customWidth="1"/>
    <col min="1288" max="1288" width="12" style="1" customWidth="1"/>
    <col min="1289" max="1289" width="15.42578125" style="1" bestFit="1" customWidth="1"/>
    <col min="1290" max="1290" width="12" style="1" customWidth="1"/>
    <col min="1291" max="1291" width="12.7109375" style="1" bestFit="1" customWidth="1"/>
    <col min="1292" max="1292" width="12.42578125" style="1" customWidth="1"/>
    <col min="1293" max="1293" width="12.7109375" style="1" bestFit="1" customWidth="1"/>
    <col min="1294" max="1294" width="11.42578125" style="1" bestFit="1" customWidth="1"/>
    <col min="1295" max="1295" width="12.5703125" style="1" customWidth="1"/>
    <col min="1296" max="1296" width="11.42578125" style="1" bestFit="1" customWidth="1"/>
    <col min="1297" max="1297" width="12.7109375" style="1" bestFit="1" customWidth="1"/>
    <col min="1298" max="1298" width="11.42578125" style="1" bestFit="1" customWidth="1"/>
    <col min="1299" max="1299" width="13.7109375" style="1" customWidth="1"/>
    <col min="1300" max="1300" width="10.5703125" style="1" customWidth="1"/>
    <col min="1301" max="1301" width="12.140625" style="1" customWidth="1"/>
    <col min="1302" max="1302" width="13.85546875" style="1" bestFit="1" customWidth="1"/>
    <col min="1303" max="1303" width="11.140625" style="1" bestFit="1" customWidth="1"/>
    <col min="1304" max="1306" width="12.85546875" style="1" customWidth="1"/>
    <col min="1307" max="1307" width="9.140625" style="1"/>
    <col min="1308" max="1308" width="14.28515625" style="1" customWidth="1"/>
    <col min="1309" max="1309" width="15.85546875" style="1" customWidth="1"/>
    <col min="1310" max="1310" width="12.28515625" style="1" customWidth="1"/>
    <col min="1311" max="1311" width="13.5703125" style="1" customWidth="1"/>
    <col min="1312" max="1536" width="9.140625" style="1"/>
    <col min="1537" max="1537" width="18.28515625" style="1" customWidth="1"/>
    <col min="1538" max="1538" width="14.140625" style="1" bestFit="1" customWidth="1"/>
    <col min="1539" max="1539" width="11.85546875" style="1" customWidth="1"/>
    <col min="1540" max="1540" width="12" style="1" bestFit="1" customWidth="1"/>
    <col min="1541" max="1541" width="12.7109375" style="1" bestFit="1" customWidth="1"/>
    <col min="1542" max="1542" width="11.42578125" style="1" bestFit="1" customWidth="1"/>
    <col min="1543" max="1543" width="11.7109375" style="1" bestFit="1" customWidth="1"/>
    <col min="1544" max="1544" width="12" style="1" customWidth="1"/>
    <col min="1545" max="1545" width="15.42578125" style="1" bestFit="1" customWidth="1"/>
    <col min="1546" max="1546" width="12" style="1" customWidth="1"/>
    <col min="1547" max="1547" width="12.7109375" style="1" bestFit="1" customWidth="1"/>
    <col min="1548" max="1548" width="12.42578125" style="1" customWidth="1"/>
    <col min="1549" max="1549" width="12.7109375" style="1" bestFit="1" customWidth="1"/>
    <col min="1550" max="1550" width="11.42578125" style="1" bestFit="1" customWidth="1"/>
    <col min="1551" max="1551" width="12.5703125" style="1" customWidth="1"/>
    <col min="1552" max="1552" width="11.42578125" style="1" bestFit="1" customWidth="1"/>
    <col min="1553" max="1553" width="12.7109375" style="1" bestFit="1" customWidth="1"/>
    <col min="1554" max="1554" width="11.42578125" style="1" bestFit="1" customWidth="1"/>
    <col min="1555" max="1555" width="13.7109375" style="1" customWidth="1"/>
    <col min="1556" max="1556" width="10.5703125" style="1" customWidth="1"/>
    <col min="1557" max="1557" width="12.140625" style="1" customWidth="1"/>
    <col min="1558" max="1558" width="13.85546875" style="1" bestFit="1" customWidth="1"/>
    <col min="1559" max="1559" width="11.140625" style="1" bestFit="1" customWidth="1"/>
    <col min="1560" max="1562" width="12.85546875" style="1" customWidth="1"/>
    <col min="1563" max="1563" width="9.140625" style="1"/>
    <col min="1564" max="1564" width="14.28515625" style="1" customWidth="1"/>
    <col min="1565" max="1565" width="15.85546875" style="1" customWidth="1"/>
    <col min="1566" max="1566" width="12.28515625" style="1" customWidth="1"/>
    <col min="1567" max="1567" width="13.5703125" style="1" customWidth="1"/>
    <col min="1568" max="1792" width="9.140625" style="1"/>
    <col min="1793" max="1793" width="18.28515625" style="1" customWidth="1"/>
    <col min="1794" max="1794" width="14.140625" style="1" bestFit="1" customWidth="1"/>
    <col min="1795" max="1795" width="11.85546875" style="1" customWidth="1"/>
    <col min="1796" max="1796" width="12" style="1" bestFit="1" customWidth="1"/>
    <col min="1797" max="1797" width="12.7109375" style="1" bestFit="1" customWidth="1"/>
    <col min="1798" max="1798" width="11.42578125" style="1" bestFit="1" customWidth="1"/>
    <col min="1799" max="1799" width="11.7109375" style="1" bestFit="1" customWidth="1"/>
    <col min="1800" max="1800" width="12" style="1" customWidth="1"/>
    <col min="1801" max="1801" width="15.42578125" style="1" bestFit="1" customWidth="1"/>
    <col min="1802" max="1802" width="12" style="1" customWidth="1"/>
    <col min="1803" max="1803" width="12.7109375" style="1" bestFit="1" customWidth="1"/>
    <col min="1804" max="1804" width="12.42578125" style="1" customWidth="1"/>
    <col min="1805" max="1805" width="12.7109375" style="1" bestFit="1" customWidth="1"/>
    <col min="1806" max="1806" width="11.42578125" style="1" bestFit="1" customWidth="1"/>
    <col min="1807" max="1807" width="12.5703125" style="1" customWidth="1"/>
    <col min="1808" max="1808" width="11.42578125" style="1" bestFit="1" customWidth="1"/>
    <col min="1809" max="1809" width="12.7109375" style="1" bestFit="1" customWidth="1"/>
    <col min="1810" max="1810" width="11.42578125" style="1" bestFit="1" customWidth="1"/>
    <col min="1811" max="1811" width="13.7109375" style="1" customWidth="1"/>
    <col min="1812" max="1812" width="10.5703125" style="1" customWidth="1"/>
    <col min="1813" max="1813" width="12.140625" style="1" customWidth="1"/>
    <col min="1814" max="1814" width="13.85546875" style="1" bestFit="1" customWidth="1"/>
    <col min="1815" max="1815" width="11.140625" style="1" bestFit="1" customWidth="1"/>
    <col min="1816" max="1818" width="12.85546875" style="1" customWidth="1"/>
    <col min="1819" max="1819" width="9.140625" style="1"/>
    <col min="1820" max="1820" width="14.28515625" style="1" customWidth="1"/>
    <col min="1821" max="1821" width="15.85546875" style="1" customWidth="1"/>
    <col min="1822" max="1822" width="12.28515625" style="1" customWidth="1"/>
    <col min="1823" max="1823" width="13.5703125" style="1" customWidth="1"/>
    <col min="1824" max="2048" width="9.140625" style="1"/>
    <col min="2049" max="2049" width="18.28515625" style="1" customWidth="1"/>
    <col min="2050" max="2050" width="14.140625" style="1" bestFit="1" customWidth="1"/>
    <col min="2051" max="2051" width="11.85546875" style="1" customWidth="1"/>
    <col min="2052" max="2052" width="12" style="1" bestFit="1" customWidth="1"/>
    <col min="2053" max="2053" width="12.7109375" style="1" bestFit="1" customWidth="1"/>
    <col min="2054" max="2054" width="11.42578125" style="1" bestFit="1" customWidth="1"/>
    <col min="2055" max="2055" width="11.7109375" style="1" bestFit="1" customWidth="1"/>
    <col min="2056" max="2056" width="12" style="1" customWidth="1"/>
    <col min="2057" max="2057" width="15.42578125" style="1" bestFit="1" customWidth="1"/>
    <col min="2058" max="2058" width="12" style="1" customWidth="1"/>
    <col min="2059" max="2059" width="12.7109375" style="1" bestFit="1" customWidth="1"/>
    <col min="2060" max="2060" width="12.42578125" style="1" customWidth="1"/>
    <col min="2061" max="2061" width="12.7109375" style="1" bestFit="1" customWidth="1"/>
    <col min="2062" max="2062" width="11.42578125" style="1" bestFit="1" customWidth="1"/>
    <col min="2063" max="2063" width="12.5703125" style="1" customWidth="1"/>
    <col min="2064" max="2064" width="11.42578125" style="1" bestFit="1" customWidth="1"/>
    <col min="2065" max="2065" width="12.7109375" style="1" bestFit="1" customWidth="1"/>
    <col min="2066" max="2066" width="11.42578125" style="1" bestFit="1" customWidth="1"/>
    <col min="2067" max="2067" width="13.7109375" style="1" customWidth="1"/>
    <col min="2068" max="2068" width="10.5703125" style="1" customWidth="1"/>
    <col min="2069" max="2069" width="12.140625" style="1" customWidth="1"/>
    <col min="2070" max="2070" width="13.85546875" style="1" bestFit="1" customWidth="1"/>
    <col min="2071" max="2071" width="11.140625" style="1" bestFit="1" customWidth="1"/>
    <col min="2072" max="2074" width="12.85546875" style="1" customWidth="1"/>
    <col min="2075" max="2075" width="9.140625" style="1"/>
    <col min="2076" max="2076" width="14.28515625" style="1" customWidth="1"/>
    <col min="2077" max="2077" width="15.85546875" style="1" customWidth="1"/>
    <col min="2078" max="2078" width="12.28515625" style="1" customWidth="1"/>
    <col min="2079" max="2079" width="13.5703125" style="1" customWidth="1"/>
    <col min="2080" max="2304" width="9.140625" style="1"/>
    <col min="2305" max="2305" width="18.28515625" style="1" customWidth="1"/>
    <col min="2306" max="2306" width="14.140625" style="1" bestFit="1" customWidth="1"/>
    <col min="2307" max="2307" width="11.85546875" style="1" customWidth="1"/>
    <col min="2308" max="2308" width="12" style="1" bestFit="1" customWidth="1"/>
    <col min="2309" max="2309" width="12.7109375" style="1" bestFit="1" customWidth="1"/>
    <col min="2310" max="2310" width="11.42578125" style="1" bestFit="1" customWidth="1"/>
    <col min="2311" max="2311" width="11.7109375" style="1" bestFit="1" customWidth="1"/>
    <col min="2312" max="2312" width="12" style="1" customWidth="1"/>
    <col min="2313" max="2313" width="15.42578125" style="1" bestFit="1" customWidth="1"/>
    <col min="2314" max="2314" width="12" style="1" customWidth="1"/>
    <col min="2315" max="2315" width="12.7109375" style="1" bestFit="1" customWidth="1"/>
    <col min="2316" max="2316" width="12.42578125" style="1" customWidth="1"/>
    <col min="2317" max="2317" width="12.7109375" style="1" bestFit="1" customWidth="1"/>
    <col min="2318" max="2318" width="11.42578125" style="1" bestFit="1" customWidth="1"/>
    <col min="2319" max="2319" width="12.5703125" style="1" customWidth="1"/>
    <col min="2320" max="2320" width="11.42578125" style="1" bestFit="1" customWidth="1"/>
    <col min="2321" max="2321" width="12.7109375" style="1" bestFit="1" customWidth="1"/>
    <col min="2322" max="2322" width="11.42578125" style="1" bestFit="1" customWidth="1"/>
    <col min="2323" max="2323" width="13.7109375" style="1" customWidth="1"/>
    <col min="2324" max="2324" width="10.5703125" style="1" customWidth="1"/>
    <col min="2325" max="2325" width="12.140625" style="1" customWidth="1"/>
    <col min="2326" max="2326" width="13.85546875" style="1" bestFit="1" customWidth="1"/>
    <col min="2327" max="2327" width="11.140625" style="1" bestFit="1" customWidth="1"/>
    <col min="2328" max="2330" width="12.85546875" style="1" customWidth="1"/>
    <col min="2331" max="2331" width="9.140625" style="1"/>
    <col min="2332" max="2332" width="14.28515625" style="1" customWidth="1"/>
    <col min="2333" max="2333" width="15.85546875" style="1" customWidth="1"/>
    <col min="2334" max="2334" width="12.28515625" style="1" customWidth="1"/>
    <col min="2335" max="2335" width="13.5703125" style="1" customWidth="1"/>
    <col min="2336" max="2560" width="9.140625" style="1"/>
    <col min="2561" max="2561" width="18.28515625" style="1" customWidth="1"/>
    <col min="2562" max="2562" width="14.140625" style="1" bestFit="1" customWidth="1"/>
    <col min="2563" max="2563" width="11.85546875" style="1" customWidth="1"/>
    <col min="2564" max="2564" width="12" style="1" bestFit="1" customWidth="1"/>
    <col min="2565" max="2565" width="12.7109375" style="1" bestFit="1" customWidth="1"/>
    <col min="2566" max="2566" width="11.42578125" style="1" bestFit="1" customWidth="1"/>
    <col min="2567" max="2567" width="11.7109375" style="1" bestFit="1" customWidth="1"/>
    <col min="2568" max="2568" width="12" style="1" customWidth="1"/>
    <col min="2569" max="2569" width="15.42578125" style="1" bestFit="1" customWidth="1"/>
    <col min="2570" max="2570" width="12" style="1" customWidth="1"/>
    <col min="2571" max="2571" width="12.7109375" style="1" bestFit="1" customWidth="1"/>
    <col min="2572" max="2572" width="12.42578125" style="1" customWidth="1"/>
    <col min="2573" max="2573" width="12.7109375" style="1" bestFit="1" customWidth="1"/>
    <col min="2574" max="2574" width="11.42578125" style="1" bestFit="1" customWidth="1"/>
    <col min="2575" max="2575" width="12.5703125" style="1" customWidth="1"/>
    <col min="2576" max="2576" width="11.42578125" style="1" bestFit="1" customWidth="1"/>
    <col min="2577" max="2577" width="12.7109375" style="1" bestFit="1" customWidth="1"/>
    <col min="2578" max="2578" width="11.42578125" style="1" bestFit="1" customWidth="1"/>
    <col min="2579" max="2579" width="13.7109375" style="1" customWidth="1"/>
    <col min="2580" max="2580" width="10.5703125" style="1" customWidth="1"/>
    <col min="2581" max="2581" width="12.140625" style="1" customWidth="1"/>
    <col min="2582" max="2582" width="13.85546875" style="1" bestFit="1" customWidth="1"/>
    <col min="2583" max="2583" width="11.140625" style="1" bestFit="1" customWidth="1"/>
    <col min="2584" max="2586" width="12.85546875" style="1" customWidth="1"/>
    <col min="2587" max="2587" width="9.140625" style="1"/>
    <col min="2588" max="2588" width="14.28515625" style="1" customWidth="1"/>
    <col min="2589" max="2589" width="15.85546875" style="1" customWidth="1"/>
    <col min="2590" max="2590" width="12.28515625" style="1" customWidth="1"/>
    <col min="2591" max="2591" width="13.5703125" style="1" customWidth="1"/>
    <col min="2592" max="2816" width="9.140625" style="1"/>
    <col min="2817" max="2817" width="18.28515625" style="1" customWidth="1"/>
    <col min="2818" max="2818" width="14.140625" style="1" bestFit="1" customWidth="1"/>
    <col min="2819" max="2819" width="11.85546875" style="1" customWidth="1"/>
    <col min="2820" max="2820" width="12" style="1" bestFit="1" customWidth="1"/>
    <col min="2821" max="2821" width="12.7109375" style="1" bestFit="1" customWidth="1"/>
    <col min="2822" max="2822" width="11.42578125" style="1" bestFit="1" customWidth="1"/>
    <col min="2823" max="2823" width="11.7109375" style="1" bestFit="1" customWidth="1"/>
    <col min="2824" max="2824" width="12" style="1" customWidth="1"/>
    <col min="2825" max="2825" width="15.42578125" style="1" bestFit="1" customWidth="1"/>
    <col min="2826" max="2826" width="12" style="1" customWidth="1"/>
    <col min="2827" max="2827" width="12.7109375" style="1" bestFit="1" customWidth="1"/>
    <col min="2828" max="2828" width="12.42578125" style="1" customWidth="1"/>
    <col min="2829" max="2829" width="12.7109375" style="1" bestFit="1" customWidth="1"/>
    <col min="2830" max="2830" width="11.42578125" style="1" bestFit="1" customWidth="1"/>
    <col min="2831" max="2831" width="12.5703125" style="1" customWidth="1"/>
    <col min="2832" max="2832" width="11.42578125" style="1" bestFit="1" customWidth="1"/>
    <col min="2833" max="2833" width="12.7109375" style="1" bestFit="1" customWidth="1"/>
    <col min="2834" max="2834" width="11.42578125" style="1" bestFit="1" customWidth="1"/>
    <col min="2835" max="2835" width="13.7109375" style="1" customWidth="1"/>
    <col min="2836" max="2836" width="10.5703125" style="1" customWidth="1"/>
    <col min="2837" max="2837" width="12.140625" style="1" customWidth="1"/>
    <col min="2838" max="2838" width="13.85546875" style="1" bestFit="1" customWidth="1"/>
    <col min="2839" max="2839" width="11.140625" style="1" bestFit="1" customWidth="1"/>
    <col min="2840" max="2842" width="12.85546875" style="1" customWidth="1"/>
    <col min="2843" max="2843" width="9.140625" style="1"/>
    <col min="2844" max="2844" width="14.28515625" style="1" customWidth="1"/>
    <col min="2845" max="2845" width="15.85546875" style="1" customWidth="1"/>
    <col min="2846" max="2846" width="12.28515625" style="1" customWidth="1"/>
    <col min="2847" max="2847" width="13.5703125" style="1" customWidth="1"/>
    <col min="2848" max="3072" width="9.140625" style="1"/>
    <col min="3073" max="3073" width="18.28515625" style="1" customWidth="1"/>
    <col min="3074" max="3074" width="14.140625" style="1" bestFit="1" customWidth="1"/>
    <col min="3075" max="3075" width="11.85546875" style="1" customWidth="1"/>
    <col min="3076" max="3076" width="12" style="1" bestFit="1" customWidth="1"/>
    <col min="3077" max="3077" width="12.7109375" style="1" bestFit="1" customWidth="1"/>
    <col min="3078" max="3078" width="11.42578125" style="1" bestFit="1" customWidth="1"/>
    <col min="3079" max="3079" width="11.7109375" style="1" bestFit="1" customWidth="1"/>
    <col min="3080" max="3080" width="12" style="1" customWidth="1"/>
    <col min="3081" max="3081" width="15.42578125" style="1" bestFit="1" customWidth="1"/>
    <col min="3082" max="3082" width="12" style="1" customWidth="1"/>
    <col min="3083" max="3083" width="12.7109375" style="1" bestFit="1" customWidth="1"/>
    <col min="3084" max="3084" width="12.42578125" style="1" customWidth="1"/>
    <col min="3085" max="3085" width="12.7109375" style="1" bestFit="1" customWidth="1"/>
    <col min="3086" max="3086" width="11.42578125" style="1" bestFit="1" customWidth="1"/>
    <col min="3087" max="3087" width="12.5703125" style="1" customWidth="1"/>
    <col min="3088" max="3088" width="11.42578125" style="1" bestFit="1" customWidth="1"/>
    <col min="3089" max="3089" width="12.7109375" style="1" bestFit="1" customWidth="1"/>
    <col min="3090" max="3090" width="11.42578125" style="1" bestFit="1" customWidth="1"/>
    <col min="3091" max="3091" width="13.7109375" style="1" customWidth="1"/>
    <col min="3092" max="3092" width="10.5703125" style="1" customWidth="1"/>
    <col min="3093" max="3093" width="12.140625" style="1" customWidth="1"/>
    <col min="3094" max="3094" width="13.85546875" style="1" bestFit="1" customWidth="1"/>
    <col min="3095" max="3095" width="11.140625" style="1" bestFit="1" customWidth="1"/>
    <col min="3096" max="3098" width="12.85546875" style="1" customWidth="1"/>
    <col min="3099" max="3099" width="9.140625" style="1"/>
    <col min="3100" max="3100" width="14.28515625" style="1" customWidth="1"/>
    <col min="3101" max="3101" width="15.85546875" style="1" customWidth="1"/>
    <col min="3102" max="3102" width="12.28515625" style="1" customWidth="1"/>
    <col min="3103" max="3103" width="13.5703125" style="1" customWidth="1"/>
    <col min="3104" max="3328" width="9.140625" style="1"/>
    <col min="3329" max="3329" width="18.28515625" style="1" customWidth="1"/>
    <col min="3330" max="3330" width="14.140625" style="1" bestFit="1" customWidth="1"/>
    <col min="3331" max="3331" width="11.85546875" style="1" customWidth="1"/>
    <col min="3332" max="3332" width="12" style="1" bestFit="1" customWidth="1"/>
    <col min="3333" max="3333" width="12.7109375" style="1" bestFit="1" customWidth="1"/>
    <col min="3334" max="3334" width="11.42578125" style="1" bestFit="1" customWidth="1"/>
    <col min="3335" max="3335" width="11.7109375" style="1" bestFit="1" customWidth="1"/>
    <col min="3336" max="3336" width="12" style="1" customWidth="1"/>
    <col min="3337" max="3337" width="15.42578125" style="1" bestFit="1" customWidth="1"/>
    <col min="3338" max="3338" width="12" style="1" customWidth="1"/>
    <col min="3339" max="3339" width="12.7109375" style="1" bestFit="1" customWidth="1"/>
    <col min="3340" max="3340" width="12.42578125" style="1" customWidth="1"/>
    <col min="3341" max="3341" width="12.7109375" style="1" bestFit="1" customWidth="1"/>
    <col min="3342" max="3342" width="11.42578125" style="1" bestFit="1" customWidth="1"/>
    <col min="3343" max="3343" width="12.5703125" style="1" customWidth="1"/>
    <col min="3344" max="3344" width="11.42578125" style="1" bestFit="1" customWidth="1"/>
    <col min="3345" max="3345" width="12.7109375" style="1" bestFit="1" customWidth="1"/>
    <col min="3346" max="3346" width="11.42578125" style="1" bestFit="1" customWidth="1"/>
    <col min="3347" max="3347" width="13.7109375" style="1" customWidth="1"/>
    <col min="3348" max="3348" width="10.5703125" style="1" customWidth="1"/>
    <col min="3349" max="3349" width="12.140625" style="1" customWidth="1"/>
    <col min="3350" max="3350" width="13.85546875" style="1" bestFit="1" customWidth="1"/>
    <col min="3351" max="3351" width="11.140625" style="1" bestFit="1" customWidth="1"/>
    <col min="3352" max="3354" width="12.85546875" style="1" customWidth="1"/>
    <col min="3355" max="3355" width="9.140625" style="1"/>
    <col min="3356" max="3356" width="14.28515625" style="1" customWidth="1"/>
    <col min="3357" max="3357" width="15.85546875" style="1" customWidth="1"/>
    <col min="3358" max="3358" width="12.28515625" style="1" customWidth="1"/>
    <col min="3359" max="3359" width="13.5703125" style="1" customWidth="1"/>
    <col min="3360" max="3584" width="9.140625" style="1"/>
    <col min="3585" max="3585" width="18.28515625" style="1" customWidth="1"/>
    <col min="3586" max="3586" width="14.140625" style="1" bestFit="1" customWidth="1"/>
    <col min="3587" max="3587" width="11.85546875" style="1" customWidth="1"/>
    <col min="3588" max="3588" width="12" style="1" bestFit="1" customWidth="1"/>
    <col min="3589" max="3589" width="12.7109375" style="1" bestFit="1" customWidth="1"/>
    <col min="3590" max="3590" width="11.42578125" style="1" bestFit="1" customWidth="1"/>
    <col min="3591" max="3591" width="11.7109375" style="1" bestFit="1" customWidth="1"/>
    <col min="3592" max="3592" width="12" style="1" customWidth="1"/>
    <col min="3593" max="3593" width="15.42578125" style="1" bestFit="1" customWidth="1"/>
    <col min="3594" max="3594" width="12" style="1" customWidth="1"/>
    <col min="3595" max="3595" width="12.7109375" style="1" bestFit="1" customWidth="1"/>
    <col min="3596" max="3596" width="12.42578125" style="1" customWidth="1"/>
    <col min="3597" max="3597" width="12.7109375" style="1" bestFit="1" customWidth="1"/>
    <col min="3598" max="3598" width="11.42578125" style="1" bestFit="1" customWidth="1"/>
    <col min="3599" max="3599" width="12.5703125" style="1" customWidth="1"/>
    <col min="3600" max="3600" width="11.42578125" style="1" bestFit="1" customWidth="1"/>
    <col min="3601" max="3601" width="12.7109375" style="1" bestFit="1" customWidth="1"/>
    <col min="3602" max="3602" width="11.42578125" style="1" bestFit="1" customWidth="1"/>
    <col min="3603" max="3603" width="13.7109375" style="1" customWidth="1"/>
    <col min="3604" max="3604" width="10.5703125" style="1" customWidth="1"/>
    <col min="3605" max="3605" width="12.140625" style="1" customWidth="1"/>
    <col min="3606" max="3606" width="13.85546875" style="1" bestFit="1" customWidth="1"/>
    <col min="3607" max="3607" width="11.140625" style="1" bestFit="1" customWidth="1"/>
    <col min="3608" max="3610" width="12.85546875" style="1" customWidth="1"/>
    <col min="3611" max="3611" width="9.140625" style="1"/>
    <col min="3612" max="3612" width="14.28515625" style="1" customWidth="1"/>
    <col min="3613" max="3613" width="15.85546875" style="1" customWidth="1"/>
    <col min="3614" max="3614" width="12.28515625" style="1" customWidth="1"/>
    <col min="3615" max="3615" width="13.5703125" style="1" customWidth="1"/>
    <col min="3616" max="3840" width="9.140625" style="1"/>
    <col min="3841" max="3841" width="18.28515625" style="1" customWidth="1"/>
    <col min="3842" max="3842" width="14.140625" style="1" bestFit="1" customWidth="1"/>
    <col min="3843" max="3843" width="11.85546875" style="1" customWidth="1"/>
    <col min="3844" max="3844" width="12" style="1" bestFit="1" customWidth="1"/>
    <col min="3845" max="3845" width="12.7109375" style="1" bestFit="1" customWidth="1"/>
    <col min="3846" max="3846" width="11.42578125" style="1" bestFit="1" customWidth="1"/>
    <col min="3847" max="3847" width="11.7109375" style="1" bestFit="1" customWidth="1"/>
    <col min="3848" max="3848" width="12" style="1" customWidth="1"/>
    <col min="3849" max="3849" width="15.42578125" style="1" bestFit="1" customWidth="1"/>
    <col min="3850" max="3850" width="12" style="1" customWidth="1"/>
    <col min="3851" max="3851" width="12.7109375" style="1" bestFit="1" customWidth="1"/>
    <col min="3852" max="3852" width="12.42578125" style="1" customWidth="1"/>
    <col min="3853" max="3853" width="12.7109375" style="1" bestFit="1" customWidth="1"/>
    <col min="3854" max="3854" width="11.42578125" style="1" bestFit="1" customWidth="1"/>
    <col min="3855" max="3855" width="12.5703125" style="1" customWidth="1"/>
    <col min="3856" max="3856" width="11.42578125" style="1" bestFit="1" customWidth="1"/>
    <col min="3857" max="3857" width="12.7109375" style="1" bestFit="1" customWidth="1"/>
    <col min="3858" max="3858" width="11.42578125" style="1" bestFit="1" customWidth="1"/>
    <col min="3859" max="3859" width="13.7109375" style="1" customWidth="1"/>
    <col min="3860" max="3860" width="10.5703125" style="1" customWidth="1"/>
    <col min="3861" max="3861" width="12.140625" style="1" customWidth="1"/>
    <col min="3862" max="3862" width="13.85546875" style="1" bestFit="1" customWidth="1"/>
    <col min="3863" max="3863" width="11.140625" style="1" bestFit="1" customWidth="1"/>
    <col min="3864" max="3866" width="12.85546875" style="1" customWidth="1"/>
    <col min="3867" max="3867" width="9.140625" style="1"/>
    <col min="3868" max="3868" width="14.28515625" style="1" customWidth="1"/>
    <col min="3869" max="3869" width="15.85546875" style="1" customWidth="1"/>
    <col min="3870" max="3870" width="12.28515625" style="1" customWidth="1"/>
    <col min="3871" max="3871" width="13.5703125" style="1" customWidth="1"/>
    <col min="3872" max="4096" width="9.140625" style="1"/>
    <col min="4097" max="4097" width="18.28515625" style="1" customWidth="1"/>
    <col min="4098" max="4098" width="14.140625" style="1" bestFit="1" customWidth="1"/>
    <col min="4099" max="4099" width="11.85546875" style="1" customWidth="1"/>
    <col min="4100" max="4100" width="12" style="1" bestFit="1" customWidth="1"/>
    <col min="4101" max="4101" width="12.7109375" style="1" bestFit="1" customWidth="1"/>
    <col min="4102" max="4102" width="11.42578125" style="1" bestFit="1" customWidth="1"/>
    <col min="4103" max="4103" width="11.7109375" style="1" bestFit="1" customWidth="1"/>
    <col min="4104" max="4104" width="12" style="1" customWidth="1"/>
    <col min="4105" max="4105" width="15.42578125" style="1" bestFit="1" customWidth="1"/>
    <col min="4106" max="4106" width="12" style="1" customWidth="1"/>
    <col min="4107" max="4107" width="12.7109375" style="1" bestFit="1" customWidth="1"/>
    <col min="4108" max="4108" width="12.42578125" style="1" customWidth="1"/>
    <col min="4109" max="4109" width="12.7109375" style="1" bestFit="1" customWidth="1"/>
    <col min="4110" max="4110" width="11.42578125" style="1" bestFit="1" customWidth="1"/>
    <col min="4111" max="4111" width="12.5703125" style="1" customWidth="1"/>
    <col min="4112" max="4112" width="11.42578125" style="1" bestFit="1" customWidth="1"/>
    <col min="4113" max="4113" width="12.7109375" style="1" bestFit="1" customWidth="1"/>
    <col min="4114" max="4114" width="11.42578125" style="1" bestFit="1" customWidth="1"/>
    <col min="4115" max="4115" width="13.7109375" style="1" customWidth="1"/>
    <col min="4116" max="4116" width="10.5703125" style="1" customWidth="1"/>
    <col min="4117" max="4117" width="12.140625" style="1" customWidth="1"/>
    <col min="4118" max="4118" width="13.85546875" style="1" bestFit="1" customWidth="1"/>
    <col min="4119" max="4119" width="11.140625" style="1" bestFit="1" customWidth="1"/>
    <col min="4120" max="4122" width="12.85546875" style="1" customWidth="1"/>
    <col min="4123" max="4123" width="9.140625" style="1"/>
    <col min="4124" max="4124" width="14.28515625" style="1" customWidth="1"/>
    <col min="4125" max="4125" width="15.85546875" style="1" customWidth="1"/>
    <col min="4126" max="4126" width="12.28515625" style="1" customWidth="1"/>
    <col min="4127" max="4127" width="13.5703125" style="1" customWidth="1"/>
    <col min="4128" max="4352" width="9.140625" style="1"/>
    <col min="4353" max="4353" width="18.28515625" style="1" customWidth="1"/>
    <col min="4354" max="4354" width="14.140625" style="1" bestFit="1" customWidth="1"/>
    <col min="4355" max="4355" width="11.85546875" style="1" customWidth="1"/>
    <col min="4356" max="4356" width="12" style="1" bestFit="1" customWidth="1"/>
    <col min="4357" max="4357" width="12.7109375" style="1" bestFit="1" customWidth="1"/>
    <col min="4358" max="4358" width="11.42578125" style="1" bestFit="1" customWidth="1"/>
    <col min="4359" max="4359" width="11.7109375" style="1" bestFit="1" customWidth="1"/>
    <col min="4360" max="4360" width="12" style="1" customWidth="1"/>
    <col min="4361" max="4361" width="15.42578125" style="1" bestFit="1" customWidth="1"/>
    <col min="4362" max="4362" width="12" style="1" customWidth="1"/>
    <col min="4363" max="4363" width="12.7109375" style="1" bestFit="1" customWidth="1"/>
    <col min="4364" max="4364" width="12.42578125" style="1" customWidth="1"/>
    <col min="4365" max="4365" width="12.7109375" style="1" bestFit="1" customWidth="1"/>
    <col min="4366" max="4366" width="11.42578125" style="1" bestFit="1" customWidth="1"/>
    <col min="4367" max="4367" width="12.5703125" style="1" customWidth="1"/>
    <col min="4368" max="4368" width="11.42578125" style="1" bestFit="1" customWidth="1"/>
    <col min="4369" max="4369" width="12.7109375" style="1" bestFit="1" customWidth="1"/>
    <col min="4370" max="4370" width="11.42578125" style="1" bestFit="1" customWidth="1"/>
    <col min="4371" max="4371" width="13.7109375" style="1" customWidth="1"/>
    <col min="4372" max="4372" width="10.5703125" style="1" customWidth="1"/>
    <col min="4373" max="4373" width="12.140625" style="1" customWidth="1"/>
    <col min="4374" max="4374" width="13.85546875" style="1" bestFit="1" customWidth="1"/>
    <col min="4375" max="4375" width="11.140625" style="1" bestFit="1" customWidth="1"/>
    <col min="4376" max="4378" width="12.85546875" style="1" customWidth="1"/>
    <col min="4379" max="4379" width="9.140625" style="1"/>
    <col min="4380" max="4380" width="14.28515625" style="1" customWidth="1"/>
    <col min="4381" max="4381" width="15.85546875" style="1" customWidth="1"/>
    <col min="4382" max="4382" width="12.28515625" style="1" customWidth="1"/>
    <col min="4383" max="4383" width="13.5703125" style="1" customWidth="1"/>
    <col min="4384" max="4608" width="9.140625" style="1"/>
    <col min="4609" max="4609" width="18.28515625" style="1" customWidth="1"/>
    <col min="4610" max="4610" width="14.140625" style="1" bestFit="1" customWidth="1"/>
    <col min="4611" max="4611" width="11.85546875" style="1" customWidth="1"/>
    <col min="4612" max="4612" width="12" style="1" bestFit="1" customWidth="1"/>
    <col min="4613" max="4613" width="12.7109375" style="1" bestFit="1" customWidth="1"/>
    <col min="4614" max="4614" width="11.42578125" style="1" bestFit="1" customWidth="1"/>
    <col min="4615" max="4615" width="11.7109375" style="1" bestFit="1" customWidth="1"/>
    <col min="4616" max="4616" width="12" style="1" customWidth="1"/>
    <col min="4617" max="4617" width="15.42578125" style="1" bestFit="1" customWidth="1"/>
    <col min="4618" max="4618" width="12" style="1" customWidth="1"/>
    <col min="4619" max="4619" width="12.7109375" style="1" bestFit="1" customWidth="1"/>
    <col min="4620" max="4620" width="12.42578125" style="1" customWidth="1"/>
    <col min="4621" max="4621" width="12.7109375" style="1" bestFit="1" customWidth="1"/>
    <col min="4622" max="4622" width="11.42578125" style="1" bestFit="1" customWidth="1"/>
    <col min="4623" max="4623" width="12.5703125" style="1" customWidth="1"/>
    <col min="4624" max="4624" width="11.42578125" style="1" bestFit="1" customWidth="1"/>
    <col min="4625" max="4625" width="12.7109375" style="1" bestFit="1" customWidth="1"/>
    <col min="4626" max="4626" width="11.42578125" style="1" bestFit="1" customWidth="1"/>
    <col min="4627" max="4627" width="13.7109375" style="1" customWidth="1"/>
    <col min="4628" max="4628" width="10.5703125" style="1" customWidth="1"/>
    <col min="4629" max="4629" width="12.140625" style="1" customWidth="1"/>
    <col min="4630" max="4630" width="13.85546875" style="1" bestFit="1" customWidth="1"/>
    <col min="4631" max="4631" width="11.140625" style="1" bestFit="1" customWidth="1"/>
    <col min="4632" max="4634" width="12.85546875" style="1" customWidth="1"/>
    <col min="4635" max="4635" width="9.140625" style="1"/>
    <col min="4636" max="4636" width="14.28515625" style="1" customWidth="1"/>
    <col min="4637" max="4637" width="15.85546875" style="1" customWidth="1"/>
    <col min="4638" max="4638" width="12.28515625" style="1" customWidth="1"/>
    <col min="4639" max="4639" width="13.5703125" style="1" customWidth="1"/>
    <col min="4640" max="4864" width="9.140625" style="1"/>
    <col min="4865" max="4865" width="18.28515625" style="1" customWidth="1"/>
    <col min="4866" max="4866" width="14.140625" style="1" bestFit="1" customWidth="1"/>
    <col min="4867" max="4867" width="11.85546875" style="1" customWidth="1"/>
    <col min="4868" max="4868" width="12" style="1" bestFit="1" customWidth="1"/>
    <col min="4869" max="4869" width="12.7109375" style="1" bestFit="1" customWidth="1"/>
    <col min="4870" max="4870" width="11.42578125" style="1" bestFit="1" customWidth="1"/>
    <col min="4871" max="4871" width="11.7109375" style="1" bestFit="1" customWidth="1"/>
    <col min="4872" max="4872" width="12" style="1" customWidth="1"/>
    <col min="4873" max="4873" width="15.42578125" style="1" bestFit="1" customWidth="1"/>
    <col min="4874" max="4874" width="12" style="1" customWidth="1"/>
    <col min="4875" max="4875" width="12.7109375" style="1" bestFit="1" customWidth="1"/>
    <col min="4876" max="4876" width="12.42578125" style="1" customWidth="1"/>
    <col min="4877" max="4877" width="12.7109375" style="1" bestFit="1" customWidth="1"/>
    <col min="4878" max="4878" width="11.42578125" style="1" bestFit="1" customWidth="1"/>
    <col min="4879" max="4879" width="12.5703125" style="1" customWidth="1"/>
    <col min="4880" max="4880" width="11.42578125" style="1" bestFit="1" customWidth="1"/>
    <col min="4881" max="4881" width="12.7109375" style="1" bestFit="1" customWidth="1"/>
    <col min="4882" max="4882" width="11.42578125" style="1" bestFit="1" customWidth="1"/>
    <col min="4883" max="4883" width="13.7109375" style="1" customWidth="1"/>
    <col min="4884" max="4884" width="10.5703125" style="1" customWidth="1"/>
    <col min="4885" max="4885" width="12.140625" style="1" customWidth="1"/>
    <col min="4886" max="4886" width="13.85546875" style="1" bestFit="1" customWidth="1"/>
    <col min="4887" max="4887" width="11.140625" style="1" bestFit="1" customWidth="1"/>
    <col min="4888" max="4890" width="12.85546875" style="1" customWidth="1"/>
    <col min="4891" max="4891" width="9.140625" style="1"/>
    <col min="4892" max="4892" width="14.28515625" style="1" customWidth="1"/>
    <col min="4893" max="4893" width="15.85546875" style="1" customWidth="1"/>
    <col min="4894" max="4894" width="12.28515625" style="1" customWidth="1"/>
    <col min="4895" max="4895" width="13.5703125" style="1" customWidth="1"/>
    <col min="4896" max="5120" width="9.140625" style="1"/>
    <col min="5121" max="5121" width="18.28515625" style="1" customWidth="1"/>
    <col min="5122" max="5122" width="14.140625" style="1" bestFit="1" customWidth="1"/>
    <col min="5123" max="5123" width="11.85546875" style="1" customWidth="1"/>
    <col min="5124" max="5124" width="12" style="1" bestFit="1" customWidth="1"/>
    <col min="5125" max="5125" width="12.7109375" style="1" bestFit="1" customWidth="1"/>
    <col min="5126" max="5126" width="11.42578125" style="1" bestFit="1" customWidth="1"/>
    <col min="5127" max="5127" width="11.7109375" style="1" bestFit="1" customWidth="1"/>
    <col min="5128" max="5128" width="12" style="1" customWidth="1"/>
    <col min="5129" max="5129" width="15.42578125" style="1" bestFit="1" customWidth="1"/>
    <col min="5130" max="5130" width="12" style="1" customWidth="1"/>
    <col min="5131" max="5131" width="12.7109375" style="1" bestFit="1" customWidth="1"/>
    <col min="5132" max="5132" width="12.42578125" style="1" customWidth="1"/>
    <col min="5133" max="5133" width="12.7109375" style="1" bestFit="1" customWidth="1"/>
    <col min="5134" max="5134" width="11.42578125" style="1" bestFit="1" customWidth="1"/>
    <col min="5135" max="5135" width="12.5703125" style="1" customWidth="1"/>
    <col min="5136" max="5136" width="11.42578125" style="1" bestFit="1" customWidth="1"/>
    <col min="5137" max="5137" width="12.7109375" style="1" bestFit="1" customWidth="1"/>
    <col min="5138" max="5138" width="11.42578125" style="1" bestFit="1" customWidth="1"/>
    <col min="5139" max="5139" width="13.7109375" style="1" customWidth="1"/>
    <col min="5140" max="5140" width="10.5703125" style="1" customWidth="1"/>
    <col min="5141" max="5141" width="12.140625" style="1" customWidth="1"/>
    <col min="5142" max="5142" width="13.85546875" style="1" bestFit="1" customWidth="1"/>
    <col min="5143" max="5143" width="11.140625" style="1" bestFit="1" customWidth="1"/>
    <col min="5144" max="5146" width="12.85546875" style="1" customWidth="1"/>
    <col min="5147" max="5147" width="9.140625" style="1"/>
    <col min="5148" max="5148" width="14.28515625" style="1" customWidth="1"/>
    <col min="5149" max="5149" width="15.85546875" style="1" customWidth="1"/>
    <col min="5150" max="5150" width="12.28515625" style="1" customWidth="1"/>
    <col min="5151" max="5151" width="13.5703125" style="1" customWidth="1"/>
    <col min="5152" max="5376" width="9.140625" style="1"/>
    <col min="5377" max="5377" width="18.28515625" style="1" customWidth="1"/>
    <col min="5378" max="5378" width="14.140625" style="1" bestFit="1" customWidth="1"/>
    <col min="5379" max="5379" width="11.85546875" style="1" customWidth="1"/>
    <col min="5380" max="5380" width="12" style="1" bestFit="1" customWidth="1"/>
    <col min="5381" max="5381" width="12.7109375" style="1" bestFit="1" customWidth="1"/>
    <col min="5382" max="5382" width="11.42578125" style="1" bestFit="1" customWidth="1"/>
    <col min="5383" max="5383" width="11.7109375" style="1" bestFit="1" customWidth="1"/>
    <col min="5384" max="5384" width="12" style="1" customWidth="1"/>
    <col min="5385" max="5385" width="15.42578125" style="1" bestFit="1" customWidth="1"/>
    <col min="5386" max="5386" width="12" style="1" customWidth="1"/>
    <col min="5387" max="5387" width="12.7109375" style="1" bestFit="1" customWidth="1"/>
    <col min="5388" max="5388" width="12.42578125" style="1" customWidth="1"/>
    <col min="5389" max="5389" width="12.7109375" style="1" bestFit="1" customWidth="1"/>
    <col min="5390" max="5390" width="11.42578125" style="1" bestFit="1" customWidth="1"/>
    <col min="5391" max="5391" width="12.5703125" style="1" customWidth="1"/>
    <col min="5392" max="5392" width="11.42578125" style="1" bestFit="1" customWidth="1"/>
    <col min="5393" max="5393" width="12.7109375" style="1" bestFit="1" customWidth="1"/>
    <col min="5394" max="5394" width="11.42578125" style="1" bestFit="1" customWidth="1"/>
    <col min="5395" max="5395" width="13.7109375" style="1" customWidth="1"/>
    <col min="5396" max="5396" width="10.5703125" style="1" customWidth="1"/>
    <col min="5397" max="5397" width="12.140625" style="1" customWidth="1"/>
    <col min="5398" max="5398" width="13.85546875" style="1" bestFit="1" customWidth="1"/>
    <col min="5399" max="5399" width="11.140625" style="1" bestFit="1" customWidth="1"/>
    <col min="5400" max="5402" width="12.85546875" style="1" customWidth="1"/>
    <col min="5403" max="5403" width="9.140625" style="1"/>
    <col min="5404" max="5404" width="14.28515625" style="1" customWidth="1"/>
    <col min="5405" max="5405" width="15.85546875" style="1" customWidth="1"/>
    <col min="5406" max="5406" width="12.28515625" style="1" customWidth="1"/>
    <col min="5407" max="5407" width="13.5703125" style="1" customWidth="1"/>
    <col min="5408" max="5632" width="9.140625" style="1"/>
    <col min="5633" max="5633" width="18.28515625" style="1" customWidth="1"/>
    <col min="5634" max="5634" width="14.140625" style="1" bestFit="1" customWidth="1"/>
    <col min="5635" max="5635" width="11.85546875" style="1" customWidth="1"/>
    <col min="5636" max="5636" width="12" style="1" bestFit="1" customWidth="1"/>
    <col min="5637" max="5637" width="12.7109375" style="1" bestFit="1" customWidth="1"/>
    <col min="5638" max="5638" width="11.42578125" style="1" bestFit="1" customWidth="1"/>
    <col min="5639" max="5639" width="11.7109375" style="1" bestFit="1" customWidth="1"/>
    <col min="5640" max="5640" width="12" style="1" customWidth="1"/>
    <col min="5641" max="5641" width="15.42578125" style="1" bestFit="1" customWidth="1"/>
    <col min="5642" max="5642" width="12" style="1" customWidth="1"/>
    <col min="5643" max="5643" width="12.7109375" style="1" bestFit="1" customWidth="1"/>
    <col min="5644" max="5644" width="12.42578125" style="1" customWidth="1"/>
    <col min="5645" max="5645" width="12.7109375" style="1" bestFit="1" customWidth="1"/>
    <col min="5646" max="5646" width="11.42578125" style="1" bestFit="1" customWidth="1"/>
    <col min="5647" max="5647" width="12.5703125" style="1" customWidth="1"/>
    <col min="5648" max="5648" width="11.42578125" style="1" bestFit="1" customWidth="1"/>
    <col min="5649" max="5649" width="12.7109375" style="1" bestFit="1" customWidth="1"/>
    <col min="5650" max="5650" width="11.42578125" style="1" bestFit="1" customWidth="1"/>
    <col min="5651" max="5651" width="13.7109375" style="1" customWidth="1"/>
    <col min="5652" max="5652" width="10.5703125" style="1" customWidth="1"/>
    <col min="5653" max="5653" width="12.140625" style="1" customWidth="1"/>
    <col min="5654" max="5654" width="13.85546875" style="1" bestFit="1" customWidth="1"/>
    <col min="5655" max="5655" width="11.140625" style="1" bestFit="1" customWidth="1"/>
    <col min="5656" max="5658" width="12.85546875" style="1" customWidth="1"/>
    <col min="5659" max="5659" width="9.140625" style="1"/>
    <col min="5660" max="5660" width="14.28515625" style="1" customWidth="1"/>
    <col min="5661" max="5661" width="15.85546875" style="1" customWidth="1"/>
    <col min="5662" max="5662" width="12.28515625" style="1" customWidth="1"/>
    <col min="5663" max="5663" width="13.5703125" style="1" customWidth="1"/>
    <col min="5664" max="5888" width="9.140625" style="1"/>
    <col min="5889" max="5889" width="18.28515625" style="1" customWidth="1"/>
    <col min="5890" max="5890" width="14.140625" style="1" bestFit="1" customWidth="1"/>
    <col min="5891" max="5891" width="11.85546875" style="1" customWidth="1"/>
    <col min="5892" max="5892" width="12" style="1" bestFit="1" customWidth="1"/>
    <col min="5893" max="5893" width="12.7109375" style="1" bestFit="1" customWidth="1"/>
    <col min="5894" max="5894" width="11.42578125" style="1" bestFit="1" customWidth="1"/>
    <col min="5895" max="5895" width="11.7109375" style="1" bestFit="1" customWidth="1"/>
    <col min="5896" max="5896" width="12" style="1" customWidth="1"/>
    <col min="5897" max="5897" width="15.42578125" style="1" bestFit="1" customWidth="1"/>
    <col min="5898" max="5898" width="12" style="1" customWidth="1"/>
    <col min="5899" max="5899" width="12.7109375" style="1" bestFit="1" customWidth="1"/>
    <col min="5900" max="5900" width="12.42578125" style="1" customWidth="1"/>
    <col min="5901" max="5901" width="12.7109375" style="1" bestFit="1" customWidth="1"/>
    <col min="5902" max="5902" width="11.42578125" style="1" bestFit="1" customWidth="1"/>
    <col min="5903" max="5903" width="12.5703125" style="1" customWidth="1"/>
    <col min="5904" max="5904" width="11.42578125" style="1" bestFit="1" customWidth="1"/>
    <col min="5905" max="5905" width="12.7109375" style="1" bestFit="1" customWidth="1"/>
    <col min="5906" max="5906" width="11.42578125" style="1" bestFit="1" customWidth="1"/>
    <col min="5907" max="5907" width="13.7109375" style="1" customWidth="1"/>
    <col min="5908" max="5908" width="10.5703125" style="1" customWidth="1"/>
    <col min="5909" max="5909" width="12.140625" style="1" customWidth="1"/>
    <col min="5910" max="5910" width="13.85546875" style="1" bestFit="1" customWidth="1"/>
    <col min="5911" max="5911" width="11.140625" style="1" bestFit="1" customWidth="1"/>
    <col min="5912" max="5914" width="12.85546875" style="1" customWidth="1"/>
    <col min="5915" max="5915" width="9.140625" style="1"/>
    <col min="5916" max="5916" width="14.28515625" style="1" customWidth="1"/>
    <col min="5917" max="5917" width="15.85546875" style="1" customWidth="1"/>
    <col min="5918" max="5918" width="12.28515625" style="1" customWidth="1"/>
    <col min="5919" max="5919" width="13.5703125" style="1" customWidth="1"/>
    <col min="5920" max="6144" width="9.140625" style="1"/>
    <col min="6145" max="6145" width="18.28515625" style="1" customWidth="1"/>
    <col min="6146" max="6146" width="14.140625" style="1" bestFit="1" customWidth="1"/>
    <col min="6147" max="6147" width="11.85546875" style="1" customWidth="1"/>
    <col min="6148" max="6148" width="12" style="1" bestFit="1" customWidth="1"/>
    <col min="6149" max="6149" width="12.7109375" style="1" bestFit="1" customWidth="1"/>
    <col min="6150" max="6150" width="11.42578125" style="1" bestFit="1" customWidth="1"/>
    <col min="6151" max="6151" width="11.7109375" style="1" bestFit="1" customWidth="1"/>
    <col min="6152" max="6152" width="12" style="1" customWidth="1"/>
    <col min="6153" max="6153" width="15.42578125" style="1" bestFit="1" customWidth="1"/>
    <col min="6154" max="6154" width="12" style="1" customWidth="1"/>
    <col min="6155" max="6155" width="12.7109375" style="1" bestFit="1" customWidth="1"/>
    <col min="6156" max="6156" width="12.42578125" style="1" customWidth="1"/>
    <col min="6157" max="6157" width="12.7109375" style="1" bestFit="1" customWidth="1"/>
    <col min="6158" max="6158" width="11.42578125" style="1" bestFit="1" customWidth="1"/>
    <col min="6159" max="6159" width="12.5703125" style="1" customWidth="1"/>
    <col min="6160" max="6160" width="11.42578125" style="1" bestFit="1" customWidth="1"/>
    <col min="6161" max="6161" width="12.7109375" style="1" bestFit="1" customWidth="1"/>
    <col min="6162" max="6162" width="11.42578125" style="1" bestFit="1" customWidth="1"/>
    <col min="6163" max="6163" width="13.7109375" style="1" customWidth="1"/>
    <col min="6164" max="6164" width="10.5703125" style="1" customWidth="1"/>
    <col min="6165" max="6165" width="12.140625" style="1" customWidth="1"/>
    <col min="6166" max="6166" width="13.85546875" style="1" bestFit="1" customWidth="1"/>
    <col min="6167" max="6167" width="11.140625" style="1" bestFit="1" customWidth="1"/>
    <col min="6168" max="6170" width="12.85546875" style="1" customWidth="1"/>
    <col min="6171" max="6171" width="9.140625" style="1"/>
    <col min="6172" max="6172" width="14.28515625" style="1" customWidth="1"/>
    <col min="6173" max="6173" width="15.85546875" style="1" customWidth="1"/>
    <col min="6174" max="6174" width="12.28515625" style="1" customWidth="1"/>
    <col min="6175" max="6175" width="13.5703125" style="1" customWidth="1"/>
    <col min="6176" max="6400" width="9.140625" style="1"/>
    <col min="6401" max="6401" width="18.28515625" style="1" customWidth="1"/>
    <col min="6402" max="6402" width="14.140625" style="1" bestFit="1" customWidth="1"/>
    <col min="6403" max="6403" width="11.85546875" style="1" customWidth="1"/>
    <col min="6404" max="6404" width="12" style="1" bestFit="1" customWidth="1"/>
    <col min="6405" max="6405" width="12.7109375" style="1" bestFit="1" customWidth="1"/>
    <col min="6406" max="6406" width="11.42578125" style="1" bestFit="1" customWidth="1"/>
    <col min="6407" max="6407" width="11.7109375" style="1" bestFit="1" customWidth="1"/>
    <col min="6408" max="6408" width="12" style="1" customWidth="1"/>
    <col min="6409" max="6409" width="15.42578125" style="1" bestFit="1" customWidth="1"/>
    <col min="6410" max="6410" width="12" style="1" customWidth="1"/>
    <col min="6411" max="6411" width="12.7109375" style="1" bestFit="1" customWidth="1"/>
    <col min="6412" max="6412" width="12.42578125" style="1" customWidth="1"/>
    <col min="6413" max="6413" width="12.7109375" style="1" bestFit="1" customWidth="1"/>
    <col min="6414" max="6414" width="11.42578125" style="1" bestFit="1" customWidth="1"/>
    <col min="6415" max="6415" width="12.5703125" style="1" customWidth="1"/>
    <col min="6416" max="6416" width="11.42578125" style="1" bestFit="1" customWidth="1"/>
    <col min="6417" max="6417" width="12.7109375" style="1" bestFit="1" customWidth="1"/>
    <col min="6418" max="6418" width="11.42578125" style="1" bestFit="1" customWidth="1"/>
    <col min="6419" max="6419" width="13.7109375" style="1" customWidth="1"/>
    <col min="6420" max="6420" width="10.5703125" style="1" customWidth="1"/>
    <col min="6421" max="6421" width="12.140625" style="1" customWidth="1"/>
    <col min="6422" max="6422" width="13.85546875" style="1" bestFit="1" customWidth="1"/>
    <col min="6423" max="6423" width="11.140625" style="1" bestFit="1" customWidth="1"/>
    <col min="6424" max="6426" width="12.85546875" style="1" customWidth="1"/>
    <col min="6427" max="6427" width="9.140625" style="1"/>
    <col min="6428" max="6428" width="14.28515625" style="1" customWidth="1"/>
    <col min="6429" max="6429" width="15.85546875" style="1" customWidth="1"/>
    <col min="6430" max="6430" width="12.28515625" style="1" customWidth="1"/>
    <col min="6431" max="6431" width="13.5703125" style="1" customWidth="1"/>
    <col min="6432" max="6656" width="9.140625" style="1"/>
    <col min="6657" max="6657" width="18.28515625" style="1" customWidth="1"/>
    <col min="6658" max="6658" width="14.140625" style="1" bestFit="1" customWidth="1"/>
    <col min="6659" max="6659" width="11.85546875" style="1" customWidth="1"/>
    <col min="6660" max="6660" width="12" style="1" bestFit="1" customWidth="1"/>
    <col min="6661" max="6661" width="12.7109375" style="1" bestFit="1" customWidth="1"/>
    <col min="6662" max="6662" width="11.42578125" style="1" bestFit="1" customWidth="1"/>
    <col min="6663" max="6663" width="11.7109375" style="1" bestFit="1" customWidth="1"/>
    <col min="6664" max="6664" width="12" style="1" customWidth="1"/>
    <col min="6665" max="6665" width="15.42578125" style="1" bestFit="1" customWidth="1"/>
    <col min="6666" max="6666" width="12" style="1" customWidth="1"/>
    <col min="6667" max="6667" width="12.7109375" style="1" bestFit="1" customWidth="1"/>
    <col min="6668" max="6668" width="12.42578125" style="1" customWidth="1"/>
    <col min="6669" max="6669" width="12.7109375" style="1" bestFit="1" customWidth="1"/>
    <col min="6670" max="6670" width="11.42578125" style="1" bestFit="1" customWidth="1"/>
    <col min="6671" max="6671" width="12.5703125" style="1" customWidth="1"/>
    <col min="6672" max="6672" width="11.42578125" style="1" bestFit="1" customWidth="1"/>
    <col min="6673" max="6673" width="12.7109375" style="1" bestFit="1" customWidth="1"/>
    <col min="6674" max="6674" width="11.42578125" style="1" bestFit="1" customWidth="1"/>
    <col min="6675" max="6675" width="13.7109375" style="1" customWidth="1"/>
    <col min="6676" max="6676" width="10.5703125" style="1" customWidth="1"/>
    <col min="6677" max="6677" width="12.140625" style="1" customWidth="1"/>
    <col min="6678" max="6678" width="13.85546875" style="1" bestFit="1" customWidth="1"/>
    <col min="6679" max="6679" width="11.140625" style="1" bestFit="1" customWidth="1"/>
    <col min="6680" max="6682" width="12.85546875" style="1" customWidth="1"/>
    <col min="6683" max="6683" width="9.140625" style="1"/>
    <col min="6684" max="6684" width="14.28515625" style="1" customWidth="1"/>
    <col min="6685" max="6685" width="15.85546875" style="1" customWidth="1"/>
    <col min="6686" max="6686" width="12.28515625" style="1" customWidth="1"/>
    <col min="6687" max="6687" width="13.5703125" style="1" customWidth="1"/>
    <col min="6688" max="6912" width="9.140625" style="1"/>
    <col min="6913" max="6913" width="18.28515625" style="1" customWidth="1"/>
    <col min="6914" max="6914" width="14.140625" style="1" bestFit="1" customWidth="1"/>
    <col min="6915" max="6915" width="11.85546875" style="1" customWidth="1"/>
    <col min="6916" max="6916" width="12" style="1" bestFit="1" customWidth="1"/>
    <col min="6917" max="6917" width="12.7109375" style="1" bestFit="1" customWidth="1"/>
    <col min="6918" max="6918" width="11.42578125" style="1" bestFit="1" customWidth="1"/>
    <col min="6919" max="6919" width="11.7109375" style="1" bestFit="1" customWidth="1"/>
    <col min="6920" max="6920" width="12" style="1" customWidth="1"/>
    <col min="6921" max="6921" width="15.42578125" style="1" bestFit="1" customWidth="1"/>
    <col min="6922" max="6922" width="12" style="1" customWidth="1"/>
    <col min="6923" max="6923" width="12.7109375" style="1" bestFit="1" customWidth="1"/>
    <col min="6924" max="6924" width="12.42578125" style="1" customWidth="1"/>
    <col min="6925" max="6925" width="12.7109375" style="1" bestFit="1" customWidth="1"/>
    <col min="6926" max="6926" width="11.42578125" style="1" bestFit="1" customWidth="1"/>
    <col min="6927" max="6927" width="12.5703125" style="1" customWidth="1"/>
    <col min="6928" max="6928" width="11.42578125" style="1" bestFit="1" customWidth="1"/>
    <col min="6929" max="6929" width="12.7109375" style="1" bestFit="1" customWidth="1"/>
    <col min="6930" max="6930" width="11.42578125" style="1" bestFit="1" customWidth="1"/>
    <col min="6931" max="6931" width="13.7109375" style="1" customWidth="1"/>
    <col min="6932" max="6932" width="10.5703125" style="1" customWidth="1"/>
    <col min="6933" max="6933" width="12.140625" style="1" customWidth="1"/>
    <col min="6934" max="6934" width="13.85546875" style="1" bestFit="1" customWidth="1"/>
    <col min="6935" max="6935" width="11.140625" style="1" bestFit="1" customWidth="1"/>
    <col min="6936" max="6938" width="12.85546875" style="1" customWidth="1"/>
    <col min="6939" max="6939" width="9.140625" style="1"/>
    <col min="6940" max="6940" width="14.28515625" style="1" customWidth="1"/>
    <col min="6941" max="6941" width="15.85546875" style="1" customWidth="1"/>
    <col min="6942" max="6942" width="12.28515625" style="1" customWidth="1"/>
    <col min="6943" max="6943" width="13.5703125" style="1" customWidth="1"/>
    <col min="6944" max="7168" width="9.140625" style="1"/>
    <col min="7169" max="7169" width="18.28515625" style="1" customWidth="1"/>
    <col min="7170" max="7170" width="14.140625" style="1" bestFit="1" customWidth="1"/>
    <col min="7171" max="7171" width="11.85546875" style="1" customWidth="1"/>
    <col min="7172" max="7172" width="12" style="1" bestFit="1" customWidth="1"/>
    <col min="7173" max="7173" width="12.7109375" style="1" bestFit="1" customWidth="1"/>
    <col min="7174" max="7174" width="11.42578125" style="1" bestFit="1" customWidth="1"/>
    <col min="7175" max="7175" width="11.7109375" style="1" bestFit="1" customWidth="1"/>
    <col min="7176" max="7176" width="12" style="1" customWidth="1"/>
    <col min="7177" max="7177" width="15.42578125" style="1" bestFit="1" customWidth="1"/>
    <col min="7178" max="7178" width="12" style="1" customWidth="1"/>
    <col min="7179" max="7179" width="12.7109375" style="1" bestFit="1" customWidth="1"/>
    <col min="7180" max="7180" width="12.42578125" style="1" customWidth="1"/>
    <col min="7181" max="7181" width="12.7109375" style="1" bestFit="1" customWidth="1"/>
    <col min="7182" max="7182" width="11.42578125" style="1" bestFit="1" customWidth="1"/>
    <col min="7183" max="7183" width="12.5703125" style="1" customWidth="1"/>
    <col min="7184" max="7184" width="11.42578125" style="1" bestFit="1" customWidth="1"/>
    <col min="7185" max="7185" width="12.7109375" style="1" bestFit="1" customWidth="1"/>
    <col min="7186" max="7186" width="11.42578125" style="1" bestFit="1" customWidth="1"/>
    <col min="7187" max="7187" width="13.7109375" style="1" customWidth="1"/>
    <col min="7188" max="7188" width="10.5703125" style="1" customWidth="1"/>
    <col min="7189" max="7189" width="12.140625" style="1" customWidth="1"/>
    <col min="7190" max="7190" width="13.85546875" style="1" bestFit="1" customWidth="1"/>
    <col min="7191" max="7191" width="11.140625" style="1" bestFit="1" customWidth="1"/>
    <col min="7192" max="7194" width="12.85546875" style="1" customWidth="1"/>
    <col min="7195" max="7195" width="9.140625" style="1"/>
    <col min="7196" max="7196" width="14.28515625" style="1" customWidth="1"/>
    <col min="7197" max="7197" width="15.85546875" style="1" customWidth="1"/>
    <col min="7198" max="7198" width="12.28515625" style="1" customWidth="1"/>
    <col min="7199" max="7199" width="13.5703125" style="1" customWidth="1"/>
    <col min="7200" max="7424" width="9.140625" style="1"/>
    <col min="7425" max="7425" width="18.28515625" style="1" customWidth="1"/>
    <col min="7426" max="7426" width="14.140625" style="1" bestFit="1" customWidth="1"/>
    <col min="7427" max="7427" width="11.85546875" style="1" customWidth="1"/>
    <col min="7428" max="7428" width="12" style="1" bestFit="1" customWidth="1"/>
    <col min="7429" max="7429" width="12.7109375" style="1" bestFit="1" customWidth="1"/>
    <col min="7430" max="7430" width="11.42578125" style="1" bestFit="1" customWidth="1"/>
    <col min="7431" max="7431" width="11.7109375" style="1" bestFit="1" customWidth="1"/>
    <col min="7432" max="7432" width="12" style="1" customWidth="1"/>
    <col min="7433" max="7433" width="15.42578125" style="1" bestFit="1" customWidth="1"/>
    <col min="7434" max="7434" width="12" style="1" customWidth="1"/>
    <col min="7435" max="7435" width="12.7109375" style="1" bestFit="1" customWidth="1"/>
    <col min="7436" max="7436" width="12.42578125" style="1" customWidth="1"/>
    <col min="7437" max="7437" width="12.7109375" style="1" bestFit="1" customWidth="1"/>
    <col min="7438" max="7438" width="11.42578125" style="1" bestFit="1" customWidth="1"/>
    <col min="7439" max="7439" width="12.5703125" style="1" customWidth="1"/>
    <col min="7440" max="7440" width="11.42578125" style="1" bestFit="1" customWidth="1"/>
    <col min="7441" max="7441" width="12.7109375" style="1" bestFit="1" customWidth="1"/>
    <col min="7442" max="7442" width="11.42578125" style="1" bestFit="1" customWidth="1"/>
    <col min="7443" max="7443" width="13.7109375" style="1" customWidth="1"/>
    <col min="7444" max="7444" width="10.5703125" style="1" customWidth="1"/>
    <col min="7445" max="7445" width="12.140625" style="1" customWidth="1"/>
    <col min="7446" max="7446" width="13.85546875" style="1" bestFit="1" customWidth="1"/>
    <col min="7447" max="7447" width="11.140625" style="1" bestFit="1" customWidth="1"/>
    <col min="7448" max="7450" width="12.85546875" style="1" customWidth="1"/>
    <col min="7451" max="7451" width="9.140625" style="1"/>
    <col min="7452" max="7452" width="14.28515625" style="1" customWidth="1"/>
    <col min="7453" max="7453" width="15.85546875" style="1" customWidth="1"/>
    <col min="7454" max="7454" width="12.28515625" style="1" customWidth="1"/>
    <col min="7455" max="7455" width="13.5703125" style="1" customWidth="1"/>
    <col min="7456" max="7680" width="9.140625" style="1"/>
    <col min="7681" max="7681" width="18.28515625" style="1" customWidth="1"/>
    <col min="7682" max="7682" width="14.140625" style="1" bestFit="1" customWidth="1"/>
    <col min="7683" max="7683" width="11.85546875" style="1" customWidth="1"/>
    <col min="7684" max="7684" width="12" style="1" bestFit="1" customWidth="1"/>
    <col min="7685" max="7685" width="12.7109375" style="1" bestFit="1" customWidth="1"/>
    <col min="7686" max="7686" width="11.42578125" style="1" bestFit="1" customWidth="1"/>
    <col min="7687" max="7687" width="11.7109375" style="1" bestFit="1" customWidth="1"/>
    <col min="7688" max="7688" width="12" style="1" customWidth="1"/>
    <col min="7689" max="7689" width="15.42578125" style="1" bestFit="1" customWidth="1"/>
    <col min="7690" max="7690" width="12" style="1" customWidth="1"/>
    <col min="7691" max="7691" width="12.7109375" style="1" bestFit="1" customWidth="1"/>
    <col min="7692" max="7692" width="12.42578125" style="1" customWidth="1"/>
    <col min="7693" max="7693" width="12.7109375" style="1" bestFit="1" customWidth="1"/>
    <col min="7694" max="7694" width="11.42578125" style="1" bestFit="1" customWidth="1"/>
    <col min="7695" max="7695" width="12.5703125" style="1" customWidth="1"/>
    <col min="7696" max="7696" width="11.42578125" style="1" bestFit="1" customWidth="1"/>
    <col min="7697" max="7697" width="12.7109375" style="1" bestFit="1" customWidth="1"/>
    <col min="7698" max="7698" width="11.42578125" style="1" bestFit="1" customWidth="1"/>
    <col min="7699" max="7699" width="13.7109375" style="1" customWidth="1"/>
    <col min="7700" max="7700" width="10.5703125" style="1" customWidth="1"/>
    <col min="7701" max="7701" width="12.140625" style="1" customWidth="1"/>
    <col min="7702" max="7702" width="13.85546875" style="1" bestFit="1" customWidth="1"/>
    <col min="7703" max="7703" width="11.140625" style="1" bestFit="1" customWidth="1"/>
    <col min="7704" max="7706" width="12.85546875" style="1" customWidth="1"/>
    <col min="7707" max="7707" width="9.140625" style="1"/>
    <col min="7708" max="7708" width="14.28515625" style="1" customWidth="1"/>
    <col min="7709" max="7709" width="15.85546875" style="1" customWidth="1"/>
    <col min="7710" max="7710" width="12.28515625" style="1" customWidth="1"/>
    <col min="7711" max="7711" width="13.5703125" style="1" customWidth="1"/>
    <col min="7712" max="7936" width="9.140625" style="1"/>
    <col min="7937" max="7937" width="18.28515625" style="1" customWidth="1"/>
    <col min="7938" max="7938" width="14.140625" style="1" bestFit="1" customWidth="1"/>
    <col min="7939" max="7939" width="11.85546875" style="1" customWidth="1"/>
    <col min="7940" max="7940" width="12" style="1" bestFit="1" customWidth="1"/>
    <col min="7941" max="7941" width="12.7109375" style="1" bestFit="1" customWidth="1"/>
    <col min="7942" max="7942" width="11.42578125" style="1" bestFit="1" customWidth="1"/>
    <col min="7943" max="7943" width="11.7109375" style="1" bestFit="1" customWidth="1"/>
    <col min="7944" max="7944" width="12" style="1" customWidth="1"/>
    <col min="7945" max="7945" width="15.42578125" style="1" bestFit="1" customWidth="1"/>
    <col min="7946" max="7946" width="12" style="1" customWidth="1"/>
    <col min="7947" max="7947" width="12.7109375" style="1" bestFit="1" customWidth="1"/>
    <col min="7948" max="7948" width="12.42578125" style="1" customWidth="1"/>
    <col min="7949" max="7949" width="12.7109375" style="1" bestFit="1" customWidth="1"/>
    <col min="7950" max="7950" width="11.42578125" style="1" bestFit="1" customWidth="1"/>
    <col min="7951" max="7951" width="12.5703125" style="1" customWidth="1"/>
    <col min="7952" max="7952" width="11.42578125" style="1" bestFit="1" customWidth="1"/>
    <col min="7953" max="7953" width="12.7109375" style="1" bestFit="1" customWidth="1"/>
    <col min="7954" max="7954" width="11.42578125" style="1" bestFit="1" customWidth="1"/>
    <col min="7955" max="7955" width="13.7109375" style="1" customWidth="1"/>
    <col min="7956" max="7956" width="10.5703125" style="1" customWidth="1"/>
    <col min="7957" max="7957" width="12.140625" style="1" customWidth="1"/>
    <col min="7958" max="7958" width="13.85546875" style="1" bestFit="1" customWidth="1"/>
    <col min="7959" max="7959" width="11.140625" style="1" bestFit="1" customWidth="1"/>
    <col min="7960" max="7962" width="12.85546875" style="1" customWidth="1"/>
    <col min="7963" max="7963" width="9.140625" style="1"/>
    <col min="7964" max="7964" width="14.28515625" style="1" customWidth="1"/>
    <col min="7965" max="7965" width="15.85546875" style="1" customWidth="1"/>
    <col min="7966" max="7966" width="12.28515625" style="1" customWidth="1"/>
    <col min="7967" max="7967" width="13.5703125" style="1" customWidth="1"/>
    <col min="7968" max="8192" width="9.140625" style="1"/>
    <col min="8193" max="8193" width="18.28515625" style="1" customWidth="1"/>
    <col min="8194" max="8194" width="14.140625" style="1" bestFit="1" customWidth="1"/>
    <col min="8195" max="8195" width="11.85546875" style="1" customWidth="1"/>
    <col min="8196" max="8196" width="12" style="1" bestFit="1" customWidth="1"/>
    <col min="8197" max="8197" width="12.7109375" style="1" bestFit="1" customWidth="1"/>
    <col min="8198" max="8198" width="11.42578125" style="1" bestFit="1" customWidth="1"/>
    <col min="8199" max="8199" width="11.7109375" style="1" bestFit="1" customWidth="1"/>
    <col min="8200" max="8200" width="12" style="1" customWidth="1"/>
    <col min="8201" max="8201" width="15.42578125" style="1" bestFit="1" customWidth="1"/>
    <col min="8202" max="8202" width="12" style="1" customWidth="1"/>
    <col min="8203" max="8203" width="12.7109375" style="1" bestFit="1" customWidth="1"/>
    <col min="8204" max="8204" width="12.42578125" style="1" customWidth="1"/>
    <col min="8205" max="8205" width="12.7109375" style="1" bestFit="1" customWidth="1"/>
    <col min="8206" max="8206" width="11.42578125" style="1" bestFit="1" customWidth="1"/>
    <col min="8207" max="8207" width="12.5703125" style="1" customWidth="1"/>
    <col min="8208" max="8208" width="11.42578125" style="1" bestFit="1" customWidth="1"/>
    <col min="8209" max="8209" width="12.7109375" style="1" bestFit="1" customWidth="1"/>
    <col min="8210" max="8210" width="11.42578125" style="1" bestFit="1" customWidth="1"/>
    <col min="8211" max="8211" width="13.7109375" style="1" customWidth="1"/>
    <col min="8212" max="8212" width="10.5703125" style="1" customWidth="1"/>
    <col min="8213" max="8213" width="12.140625" style="1" customWidth="1"/>
    <col min="8214" max="8214" width="13.85546875" style="1" bestFit="1" customWidth="1"/>
    <col min="8215" max="8215" width="11.140625" style="1" bestFit="1" customWidth="1"/>
    <col min="8216" max="8218" width="12.85546875" style="1" customWidth="1"/>
    <col min="8219" max="8219" width="9.140625" style="1"/>
    <col min="8220" max="8220" width="14.28515625" style="1" customWidth="1"/>
    <col min="8221" max="8221" width="15.85546875" style="1" customWidth="1"/>
    <col min="8222" max="8222" width="12.28515625" style="1" customWidth="1"/>
    <col min="8223" max="8223" width="13.5703125" style="1" customWidth="1"/>
    <col min="8224" max="8448" width="9.140625" style="1"/>
    <col min="8449" max="8449" width="18.28515625" style="1" customWidth="1"/>
    <col min="8450" max="8450" width="14.140625" style="1" bestFit="1" customWidth="1"/>
    <col min="8451" max="8451" width="11.85546875" style="1" customWidth="1"/>
    <col min="8452" max="8452" width="12" style="1" bestFit="1" customWidth="1"/>
    <col min="8453" max="8453" width="12.7109375" style="1" bestFit="1" customWidth="1"/>
    <col min="8454" max="8454" width="11.42578125" style="1" bestFit="1" customWidth="1"/>
    <col min="8455" max="8455" width="11.7109375" style="1" bestFit="1" customWidth="1"/>
    <col min="8456" max="8456" width="12" style="1" customWidth="1"/>
    <col min="8457" max="8457" width="15.42578125" style="1" bestFit="1" customWidth="1"/>
    <col min="8458" max="8458" width="12" style="1" customWidth="1"/>
    <col min="8459" max="8459" width="12.7109375" style="1" bestFit="1" customWidth="1"/>
    <col min="8460" max="8460" width="12.42578125" style="1" customWidth="1"/>
    <col min="8461" max="8461" width="12.7109375" style="1" bestFit="1" customWidth="1"/>
    <col min="8462" max="8462" width="11.42578125" style="1" bestFit="1" customWidth="1"/>
    <col min="8463" max="8463" width="12.5703125" style="1" customWidth="1"/>
    <col min="8464" max="8464" width="11.42578125" style="1" bestFit="1" customWidth="1"/>
    <col min="8465" max="8465" width="12.7109375" style="1" bestFit="1" customWidth="1"/>
    <col min="8466" max="8466" width="11.42578125" style="1" bestFit="1" customWidth="1"/>
    <col min="8467" max="8467" width="13.7109375" style="1" customWidth="1"/>
    <col min="8468" max="8468" width="10.5703125" style="1" customWidth="1"/>
    <col min="8469" max="8469" width="12.140625" style="1" customWidth="1"/>
    <col min="8470" max="8470" width="13.85546875" style="1" bestFit="1" customWidth="1"/>
    <col min="8471" max="8471" width="11.140625" style="1" bestFit="1" customWidth="1"/>
    <col min="8472" max="8474" width="12.85546875" style="1" customWidth="1"/>
    <col min="8475" max="8475" width="9.140625" style="1"/>
    <col min="8476" max="8476" width="14.28515625" style="1" customWidth="1"/>
    <col min="8477" max="8477" width="15.85546875" style="1" customWidth="1"/>
    <col min="8478" max="8478" width="12.28515625" style="1" customWidth="1"/>
    <col min="8479" max="8479" width="13.5703125" style="1" customWidth="1"/>
    <col min="8480" max="8704" width="9.140625" style="1"/>
    <col min="8705" max="8705" width="18.28515625" style="1" customWidth="1"/>
    <col min="8706" max="8706" width="14.140625" style="1" bestFit="1" customWidth="1"/>
    <col min="8707" max="8707" width="11.85546875" style="1" customWidth="1"/>
    <col min="8708" max="8708" width="12" style="1" bestFit="1" customWidth="1"/>
    <col min="8709" max="8709" width="12.7109375" style="1" bestFit="1" customWidth="1"/>
    <col min="8710" max="8710" width="11.42578125" style="1" bestFit="1" customWidth="1"/>
    <col min="8711" max="8711" width="11.7109375" style="1" bestFit="1" customWidth="1"/>
    <col min="8712" max="8712" width="12" style="1" customWidth="1"/>
    <col min="8713" max="8713" width="15.42578125" style="1" bestFit="1" customWidth="1"/>
    <col min="8714" max="8714" width="12" style="1" customWidth="1"/>
    <col min="8715" max="8715" width="12.7109375" style="1" bestFit="1" customWidth="1"/>
    <col min="8716" max="8716" width="12.42578125" style="1" customWidth="1"/>
    <col min="8717" max="8717" width="12.7109375" style="1" bestFit="1" customWidth="1"/>
    <col min="8718" max="8718" width="11.42578125" style="1" bestFit="1" customWidth="1"/>
    <col min="8719" max="8719" width="12.5703125" style="1" customWidth="1"/>
    <col min="8720" max="8720" width="11.42578125" style="1" bestFit="1" customWidth="1"/>
    <col min="8721" max="8721" width="12.7109375" style="1" bestFit="1" customWidth="1"/>
    <col min="8722" max="8722" width="11.42578125" style="1" bestFit="1" customWidth="1"/>
    <col min="8723" max="8723" width="13.7109375" style="1" customWidth="1"/>
    <col min="8724" max="8724" width="10.5703125" style="1" customWidth="1"/>
    <col min="8725" max="8725" width="12.140625" style="1" customWidth="1"/>
    <col min="8726" max="8726" width="13.85546875" style="1" bestFit="1" customWidth="1"/>
    <col min="8727" max="8727" width="11.140625" style="1" bestFit="1" customWidth="1"/>
    <col min="8728" max="8730" width="12.85546875" style="1" customWidth="1"/>
    <col min="8731" max="8731" width="9.140625" style="1"/>
    <col min="8732" max="8732" width="14.28515625" style="1" customWidth="1"/>
    <col min="8733" max="8733" width="15.85546875" style="1" customWidth="1"/>
    <col min="8734" max="8734" width="12.28515625" style="1" customWidth="1"/>
    <col min="8735" max="8735" width="13.5703125" style="1" customWidth="1"/>
    <col min="8736" max="8960" width="9.140625" style="1"/>
    <col min="8961" max="8961" width="18.28515625" style="1" customWidth="1"/>
    <col min="8962" max="8962" width="14.140625" style="1" bestFit="1" customWidth="1"/>
    <col min="8963" max="8963" width="11.85546875" style="1" customWidth="1"/>
    <col min="8964" max="8964" width="12" style="1" bestFit="1" customWidth="1"/>
    <col min="8965" max="8965" width="12.7109375" style="1" bestFit="1" customWidth="1"/>
    <col min="8966" max="8966" width="11.42578125" style="1" bestFit="1" customWidth="1"/>
    <col min="8967" max="8967" width="11.7109375" style="1" bestFit="1" customWidth="1"/>
    <col min="8968" max="8968" width="12" style="1" customWidth="1"/>
    <col min="8969" max="8969" width="15.42578125" style="1" bestFit="1" customWidth="1"/>
    <col min="8970" max="8970" width="12" style="1" customWidth="1"/>
    <col min="8971" max="8971" width="12.7109375" style="1" bestFit="1" customWidth="1"/>
    <col min="8972" max="8972" width="12.42578125" style="1" customWidth="1"/>
    <col min="8973" max="8973" width="12.7109375" style="1" bestFit="1" customWidth="1"/>
    <col min="8974" max="8974" width="11.42578125" style="1" bestFit="1" customWidth="1"/>
    <col min="8975" max="8975" width="12.5703125" style="1" customWidth="1"/>
    <col min="8976" max="8976" width="11.42578125" style="1" bestFit="1" customWidth="1"/>
    <col min="8977" max="8977" width="12.7109375" style="1" bestFit="1" customWidth="1"/>
    <col min="8978" max="8978" width="11.42578125" style="1" bestFit="1" customWidth="1"/>
    <col min="8979" max="8979" width="13.7109375" style="1" customWidth="1"/>
    <col min="8980" max="8980" width="10.5703125" style="1" customWidth="1"/>
    <col min="8981" max="8981" width="12.140625" style="1" customWidth="1"/>
    <col min="8982" max="8982" width="13.85546875" style="1" bestFit="1" customWidth="1"/>
    <col min="8983" max="8983" width="11.140625" style="1" bestFit="1" customWidth="1"/>
    <col min="8984" max="8986" width="12.85546875" style="1" customWidth="1"/>
    <col min="8987" max="8987" width="9.140625" style="1"/>
    <col min="8988" max="8988" width="14.28515625" style="1" customWidth="1"/>
    <col min="8989" max="8989" width="15.85546875" style="1" customWidth="1"/>
    <col min="8990" max="8990" width="12.28515625" style="1" customWidth="1"/>
    <col min="8991" max="8991" width="13.5703125" style="1" customWidth="1"/>
    <col min="8992" max="9216" width="9.140625" style="1"/>
    <col min="9217" max="9217" width="18.28515625" style="1" customWidth="1"/>
    <col min="9218" max="9218" width="14.140625" style="1" bestFit="1" customWidth="1"/>
    <col min="9219" max="9219" width="11.85546875" style="1" customWidth="1"/>
    <col min="9220" max="9220" width="12" style="1" bestFit="1" customWidth="1"/>
    <col min="9221" max="9221" width="12.7109375" style="1" bestFit="1" customWidth="1"/>
    <col min="9222" max="9222" width="11.42578125" style="1" bestFit="1" customWidth="1"/>
    <col min="9223" max="9223" width="11.7109375" style="1" bestFit="1" customWidth="1"/>
    <col min="9224" max="9224" width="12" style="1" customWidth="1"/>
    <col min="9225" max="9225" width="15.42578125" style="1" bestFit="1" customWidth="1"/>
    <col min="9226" max="9226" width="12" style="1" customWidth="1"/>
    <col min="9227" max="9227" width="12.7109375" style="1" bestFit="1" customWidth="1"/>
    <col min="9228" max="9228" width="12.42578125" style="1" customWidth="1"/>
    <col min="9229" max="9229" width="12.7109375" style="1" bestFit="1" customWidth="1"/>
    <col min="9230" max="9230" width="11.42578125" style="1" bestFit="1" customWidth="1"/>
    <col min="9231" max="9231" width="12.5703125" style="1" customWidth="1"/>
    <col min="9232" max="9232" width="11.42578125" style="1" bestFit="1" customWidth="1"/>
    <col min="9233" max="9233" width="12.7109375" style="1" bestFit="1" customWidth="1"/>
    <col min="9234" max="9234" width="11.42578125" style="1" bestFit="1" customWidth="1"/>
    <col min="9235" max="9235" width="13.7109375" style="1" customWidth="1"/>
    <col min="9236" max="9236" width="10.5703125" style="1" customWidth="1"/>
    <col min="9237" max="9237" width="12.140625" style="1" customWidth="1"/>
    <col min="9238" max="9238" width="13.85546875" style="1" bestFit="1" customWidth="1"/>
    <col min="9239" max="9239" width="11.140625" style="1" bestFit="1" customWidth="1"/>
    <col min="9240" max="9242" width="12.85546875" style="1" customWidth="1"/>
    <col min="9243" max="9243" width="9.140625" style="1"/>
    <col min="9244" max="9244" width="14.28515625" style="1" customWidth="1"/>
    <col min="9245" max="9245" width="15.85546875" style="1" customWidth="1"/>
    <col min="9246" max="9246" width="12.28515625" style="1" customWidth="1"/>
    <col min="9247" max="9247" width="13.5703125" style="1" customWidth="1"/>
    <col min="9248" max="9472" width="9.140625" style="1"/>
    <col min="9473" max="9473" width="18.28515625" style="1" customWidth="1"/>
    <col min="9474" max="9474" width="14.140625" style="1" bestFit="1" customWidth="1"/>
    <col min="9475" max="9475" width="11.85546875" style="1" customWidth="1"/>
    <col min="9476" max="9476" width="12" style="1" bestFit="1" customWidth="1"/>
    <col min="9477" max="9477" width="12.7109375" style="1" bestFit="1" customWidth="1"/>
    <col min="9478" max="9478" width="11.42578125" style="1" bestFit="1" customWidth="1"/>
    <col min="9479" max="9479" width="11.7109375" style="1" bestFit="1" customWidth="1"/>
    <col min="9480" max="9480" width="12" style="1" customWidth="1"/>
    <col min="9481" max="9481" width="15.42578125" style="1" bestFit="1" customWidth="1"/>
    <col min="9482" max="9482" width="12" style="1" customWidth="1"/>
    <col min="9483" max="9483" width="12.7109375" style="1" bestFit="1" customWidth="1"/>
    <col min="9484" max="9484" width="12.42578125" style="1" customWidth="1"/>
    <col min="9485" max="9485" width="12.7109375" style="1" bestFit="1" customWidth="1"/>
    <col min="9486" max="9486" width="11.42578125" style="1" bestFit="1" customWidth="1"/>
    <col min="9487" max="9487" width="12.5703125" style="1" customWidth="1"/>
    <col min="9488" max="9488" width="11.42578125" style="1" bestFit="1" customWidth="1"/>
    <col min="9489" max="9489" width="12.7109375" style="1" bestFit="1" customWidth="1"/>
    <col min="9490" max="9490" width="11.42578125" style="1" bestFit="1" customWidth="1"/>
    <col min="9491" max="9491" width="13.7109375" style="1" customWidth="1"/>
    <col min="9492" max="9492" width="10.5703125" style="1" customWidth="1"/>
    <col min="9493" max="9493" width="12.140625" style="1" customWidth="1"/>
    <col min="9494" max="9494" width="13.85546875" style="1" bestFit="1" customWidth="1"/>
    <col min="9495" max="9495" width="11.140625" style="1" bestFit="1" customWidth="1"/>
    <col min="9496" max="9498" width="12.85546875" style="1" customWidth="1"/>
    <col min="9499" max="9499" width="9.140625" style="1"/>
    <col min="9500" max="9500" width="14.28515625" style="1" customWidth="1"/>
    <col min="9501" max="9501" width="15.85546875" style="1" customWidth="1"/>
    <col min="9502" max="9502" width="12.28515625" style="1" customWidth="1"/>
    <col min="9503" max="9503" width="13.5703125" style="1" customWidth="1"/>
    <col min="9504" max="9728" width="9.140625" style="1"/>
    <col min="9729" max="9729" width="18.28515625" style="1" customWidth="1"/>
    <col min="9730" max="9730" width="14.140625" style="1" bestFit="1" customWidth="1"/>
    <col min="9731" max="9731" width="11.85546875" style="1" customWidth="1"/>
    <col min="9732" max="9732" width="12" style="1" bestFit="1" customWidth="1"/>
    <col min="9733" max="9733" width="12.7109375" style="1" bestFit="1" customWidth="1"/>
    <col min="9734" max="9734" width="11.42578125" style="1" bestFit="1" customWidth="1"/>
    <col min="9735" max="9735" width="11.7109375" style="1" bestFit="1" customWidth="1"/>
    <col min="9736" max="9736" width="12" style="1" customWidth="1"/>
    <col min="9737" max="9737" width="15.42578125" style="1" bestFit="1" customWidth="1"/>
    <col min="9738" max="9738" width="12" style="1" customWidth="1"/>
    <col min="9739" max="9739" width="12.7109375" style="1" bestFit="1" customWidth="1"/>
    <col min="9740" max="9740" width="12.42578125" style="1" customWidth="1"/>
    <col min="9741" max="9741" width="12.7109375" style="1" bestFit="1" customWidth="1"/>
    <col min="9742" max="9742" width="11.42578125" style="1" bestFit="1" customWidth="1"/>
    <col min="9743" max="9743" width="12.5703125" style="1" customWidth="1"/>
    <col min="9744" max="9744" width="11.42578125" style="1" bestFit="1" customWidth="1"/>
    <col min="9745" max="9745" width="12.7109375" style="1" bestFit="1" customWidth="1"/>
    <col min="9746" max="9746" width="11.42578125" style="1" bestFit="1" customWidth="1"/>
    <col min="9747" max="9747" width="13.7109375" style="1" customWidth="1"/>
    <col min="9748" max="9748" width="10.5703125" style="1" customWidth="1"/>
    <col min="9749" max="9749" width="12.140625" style="1" customWidth="1"/>
    <col min="9750" max="9750" width="13.85546875" style="1" bestFit="1" customWidth="1"/>
    <col min="9751" max="9751" width="11.140625" style="1" bestFit="1" customWidth="1"/>
    <col min="9752" max="9754" width="12.85546875" style="1" customWidth="1"/>
    <col min="9755" max="9755" width="9.140625" style="1"/>
    <col min="9756" max="9756" width="14.28515625" style="1" customWidth="1"/>
    <col min="9757" max="9757" width="15.85546875" style="1" customWidth="1"/>
    <col min="9758" max="9758" width="12.28515625" style="1" customWidth="1"/>
    <col min="9759" max="9759" width="13.5703125" style="1" customWidth="1"/>
    <col min="9760" max="9984" width="9.140625" style="1"/>
    <col min="9985" max="9985" width="18.28515625" style="1" customWidth="1"/>
    <col min="9986" max="9986" width="14.140625" style="1" bestFit="1" customWidth="1"/>
    <col min="9987" max="9987" width="11.85546875" style="1" customWidth="1"/>
    <col min="9988" max="9988" width="12" style="1" bestFit="1" customWidth="1"/>
    <col min="9989" max="9989" width="12.7109375" style="1" bestFit="1" customWidth="1"/>
    <col min="9990" max="9990" width="11.42578125" style="1" bestFit="1" customWidth="1"/>
    <col min="9991" max="9991" width="11.7109375" style="1" bestFit="1" customWidth="1"/>
    <col min="9992" max="9992" width="12" style="1" customWidth="1"/>
    <col min="9993" max="9993" width="15.42578125" style="1" bestFit="1" customWidth="1"/>
    <col min="9994" max="9994" width="12" style="1" customWidth="1"/>
    <col min="9995" max="9995" width="12.7109375" style="1" bestFit="1" customWidth="1"/>
    <col min="9996" max="9996" width="12.42578125" style="1" customWidth="1"/>
    <col min="9997" max="9997" width="12.7109375" style="1" bestFit="1" customWidth="1"/>
    <col min="9998" max="9998" width="11.42578125" style="1" bestFit="1" customWidth="1"/>
    <col min="9999" max="9999" width="12.5703125" style="1" customWidth="1"/>
    <col min="10000" max="10000" width="11.42578125" style="1" bestFit="1" customWidth="1"/>
    <col min="10001" max="10001" width="12.7109375" style="1" bestFit="1" customWidth="1"/>
    <col min="10002" max="10002" width="11.42578125" style="1" bestFit="1" customWidth="1"/>
    <col min="10003" max="10003" width="13.7109375" style="1" customWidth="1"/>
    <col min="10004" max="10004" width="10.5703125" style="1" customWidth="1"/>
    <col min="10005" max="10005" width="12.140625" style="1" customWidth="1"/>
    <col min="10006" max="10006" width="13.85546875" style="1" bestFit="1" customWidth="1"/>
    <col min="10007" max="10007" width="11.140625" style="1" bestFit="1" customWidth="1"/>
    <col min="10008" max="10010" width="12.85546875" style="1" customWidth="1"/>
    <col min="10011" max="10011" width="9.140625" style="1"/>
    <col min="10012" max="10012" width="14.28515625" style="1" customWidth="1"/>
    <col min="10013" max="10013" width="15.85546875" style="1" customWidth="1"/>
    <col min="10014" max="10014" width="12.28515625" style="1" customWidth="1"/>
    <col min="10015" max="10015" width="13.5703125" style="1" customWidth="1"/>
    <col min="10016" max="10240" width="9.140625" style="1"/>
    <col min="10241" max="10241" width="18.28515625" style="1" customWidth="1"/>
    <col min="10242" max="10242" width="14.140625" style="1" bestFit="1" customWidth="1"/>
    <col min="10243" max="10243" width="11.85546875" style="1" customWidth="1"/>
    <col min="10244" max="10244" width="12" style="1" bestFit="1" customWidth="1"/>
    <col min="10245" max="10245" width="12.7109375" style="1" bestFit="1" customWidth="1"/>
    <col min="10246" max="10246" width="11.42578125" style="1" bestFit="1" customWidth="1"/>
    <col min="10247" max="10247" width="11.7109375" style="1" bestFit="1" customWidth="1"/>
    <col min="10248" max="10248" width="12" style="1" customWidth="1"/>
    <col min="10249" max="10249" width="15.42578125" style="1" bestFit="1" customWidth="1"/>
    <col min="10250" max="10250" width="12" style="1" customWidth="1"/>
    <col min="10251" max="10251" width="12.7109375" style="1" bestFit="1" customWidth="1"/>
    <col min="10252" max="10252" width="12.42578125" style="1" customWidth="1"/>
    <col min="10253" max="10253" width="12.7109375" style="1" bestFit="1" customWidth="1"/>
    <col min="10254" max="10254" width="11.42578125" style="1" bestFit="1" customWidth="1"/>
    <col min="10255" max="10255" width="12.5703125" style="1" customWidth="1"/>
    <col min="10256" max="10256" width="11.42578125" style="1" bestFit="1" customWidth="1"/>
    <col min="10257" max="10257" width="12.7109375" style="1" bestFit="1" customWidth="1"/>
    <col min="10258" max="10258" width="11.42578125" style="1" bestFit="1" customWidth="1"/>
    <col min="10259" max="10259" width="13.7109375" style="1" customWidth="1"/>
    <col min="10260" max="10260" width="10.5703125" style="1" customWidth="1"/>
    <col min="10261" max="10261" width="12.140625" style="1" customWidth="1"/>
    <col min="10262" max="10262" width="13.85546875" style="1" bestFit="1" customWidth="1"/>
    <col min="10263" max="10263" width="11.140625" style="1" bestFit="1" customWidth="1"/>
    <col min="10264" max="10266" width="12.85546875" style="1" customWidth="1"/>
    <col min="10267" max="10267" width="9.140625" style="1"/>
    <col min="10268" max="10268" width="14.28515625" style="1" customWidth="1"/>
    <col min="10269" max="10269" width="15.85546875" style="1" customWidth="1"/>
    <col min="10270" max="10270" width="12.28515625" style="1" customWidth="1"/>
    <col min="10271" max="10271" width="13.5703125" style="1" customWidth="1"/>
    <col min="10272" max="10496" width="9.140625" style="1"/>
    <col min="10497" max="10497" width="18.28515625" style="1" customWidth="1"/>
    <col min="10498" max="10498" width="14.140625" style="1" bestFit="1" customWidth="1"/>
    <col min="10499" max="10499" width="11.85546875" style="1" customWidth="1"/>
    <col min="10500" max="10500" width="12" style="1" bestFit="1" customWidth="1"/>
    <col min="10501" max="10501" width="12.7109375" style="1" bestFit="1" customWidth="1"/>
    <col min="10502" max="10502" width="11.42578125" style="1" bestFit="1" customWidth="1"/>
    <col min="10503" max="10503" width="11.7109375" style="1" bestFit="1" customWidth="1"/>
    <col min="10504" max="10504" width="12" style="1" customWidth="1"/>
    <col min="10505" max="10505" width="15.42578125" style="1" bestFit="1" customWidth="1"/>
    <col min="10506" max="10506" width="12" style="1" customWidth="1"/>
    <col min="10507" max="10507" width="12.7109375" style="1" bestFit="1" customWidth="1"/>
    <col min="10508" max="10508" width="12.42578125" style="1" customWidth="1"/>
    <col min="10509" max="10509" width="12.7109375" style="1" bestFit="1" customWidth="1"/>
    <col min="10510" max="10510" width="11.42578125" style="1" bestFit="1" customWidth="1"/>
    <col min="10511" max="10511" width="12.5703125" style="1" customWidth="1"/>
    <col min="10512" max="10512" width="11.42578125" style="1" bestFit="1" customWidth="1"/>
    <col min="10513" max="10513" width="12.7109375" style="1" bestFit="1" customWidth="1"/>
    <col min="10514" max="10514" width="11.42578125" style="1" bestFit="1" customWidth="1"/>
    <col min="10515" max="10515" width="13.7109375" style="1" customWidth="1"/>
    <col min="10516" max="10516" width="10.5703125" style="1" customWidth="1"/>
    <col min="10517" max="10517" width="12.140625" style="1" customWidth="1"/>
    <col min="10518" max="10518" width="13.85546875" style="1" bestFit="1" customWidth="1"/>
    <col min="10519" max="10519" width="11.140625" style="1" bestFit="1" customWidth="1"/>
    <col min="10520" max="10522" width="12.85546875" style="1" customWidth="1"/>
    <col min="10523" max="10523" width="9.140625" style="1"/>
    <col min="10524" max="10524" width="14.28515625" style="1" customWidth="1"/>
    <col min="10525" max="10525" width="15.85546875" style="1" customWidth="1"/>
    <col min="10526" max="10526" width="12.28515625" style="1" customWidth="1"/>
    <col min="10527" max="10527" width="13.5703125" style="1" customWidth="1"/>
    <col min="10528" max="10752" width="9.140625" style="1"/>
    <col min="10753" max="10753" width="18.28515625" style="1" customWidth="1"/>
    <col min="10754" max="10754" width="14.140625" style="1" bestFit="1" customWidth="1"/>
    <col min="10755" max="10755" width="11.85546875" style="1" customWidth="1"/>
    <col min="10756" max="10756" width="12" style="1" bestFit="1" customWidth="1"/>
    <col min="10757" max="10757" width="12.7109375" style="1" bestFit="1" customWidth="1"/>
    <col min="10758" max="10758" width="11.42578125" style="1" bestFit="1" customWidth="1"/>
    <col min="10759" max="10759" width="11.7109375" style="1" bestFit="1" customWidth="1"/>
    <col min="10760" max="10760" width="12" style="1" customWidth="1"/>
    <col min="10761" max="10761" width="15.42578125" style="1" bestFit="1" customWidth="1"/>
    <col min="10762" max="10762" width="12" style="1" customWidth="1"/>
    <col min="10763" max="10763" width="12.7109375" style="1" bestFit="1" customWidth="1"/>
    <col min="10764" max="10764" width="12.42578125" style="1" customWidth="1"/>
    <col min="10765" max="10765" width="12.7109375" style="1" bestFit="1" customWidth="1"/>
    <col min="10766" max="10766" width="11.42578125" style="1" bestFit="1" customWidth="1"/>
    <col min="10767" max="10767" width="12.5703125" style="1" customWidth="1"/>
    <col min="10768" max="10768" width="11.42578125" style="1" bestFit="1" customWidth="1"/>
    <col min="10769" max="10769" width="12.7109375" style="1" bestFit="1" customWidth="1"/>
    <col min="10770" max="10770" width="11.42578125" style="1" bestFit="1" customWidth="1"/>
    <col min="10771" max="10771" width="13.7109375" style="1" customWidth="1"/>
    <col min="10772" max="10772" width="10.5703125" style="1" customWidth="1"/>
    <col min="10773" max="10773" width="12.140625" style="1" customWidth="1"/>
    <col min="10774" max="10774" width="13.85546875" style="1" bestFit="1" customWidth="1"/>
    <col min="10775" max="10775" width="11.140625" style="1" bestFit="1" customWidth="1"/>
    <col min="10776" max="10778" width="12.85546875" style="1" customWidth="1"/>
    <col min="10779" max="10779" width="9.140625" style="1"/>
    <col min="10780" max="10780" width="14.28515625" style="1" customWidth="1"/>
    <col min="10781" max="10781" width="15.85546875" style="1" customWidth="1"/>
    <col min="10782" max="10782" width="12.28515625" style="1" customWidth="1"/>
    <col min="10783" max="10783" width="13.5703125" style="1" customWidth="1"/>
    <col min="10784" max="11008" width="9.140625" style="1"/>
    <col min="11009" max="11009" width="18.28515625" style="1" customWidth="1"/>
    <col min="11010" max="11010" width="14.140625" style="1" bestFit="1" customWidth="1"/>
    <col min="11011" max="11011" width="11.85546875" style="1" customWidth="1"/>
    <col min="11012" max="11012" width="12" style="1" bestFit="1" customWidth="1"/>
    <col min="11013" max="11013" width="12.7109375" style="1" bestFit="1" customWidth="1"/>
    <col min="11014" max="11014" width="11.42578125" style="1" bestFit="1" customWidth="1"/>
    <col min="11015" max="11015" width="11.7109375" style="1" bestFit="1" customWidth="1"/>
    <col min="11016" max="11016" width="12" style="1" customWidth="1"/>
    <col min="11017" max="11017" width="15.42578125" style="1" bestFit="1" customWidth="1"/>
    <col min="11018" max="11018" width="12" style="1" customWidth="1"/>
    <col min="11019" max="11019" width="12.7109375" style="1" bestFit="1" customWidth="1"/>
    <col min="11020" max="11020" width="12.42578125" style="1" customWidth="1"/>
    <col min="11021" max="11021" width="12.7109375" style="1" bestFit="1" customWidth="1"/>
    <col min="11022" max="11022" width="11.42578125" style="1" bestFit="1" customWidth="1"/>
    <col min="11023" max="11023" width="12.5703125" style="1" customWidth="1"/>
    <col min="11024" max="11024" width="11.42578125" style="1" bestFit="1" customWidth="1"/>
    <col min="11025" max="11025" width="12.7109375" style="1" bestFit="1" customWidth="1"/>
    <col min="11026" max="11026" width="11.42578125" style="1" bestFit="1" customWidth="1"/>
    <col min="11027" max="11027" width="13.7109375" style="1" customWidth="1"/>
    <col min="11028" max="11028" width="10.5703125" style="1" customWidth="1"/>
    <col min="11029" max="11029" width="12.140625" style="1" customWidth="1"/>
    <col min="11030" max="11030" width="13.85546875" style="1" bestFit="1" customWidth="1"/>
    <col min="11031" max="11031" width="11.140625" style="1" bestFit="1" customWidth="1"/>
    <col min="11032" max="11034" width="12.85546875" style="1" customWidth="1"/>
    <col min="11035" max="11035" width="9.140625" style="1"/>
    <col min="11036" max="11036" width="14.28515625" style="1" customWidth="1"/>
    <col min="11037" max="11037" width="15.85546875" style="1" customWidth="1"/>
    <col min="11038" max="11038" width="12.28515625" style="1" customWidth="1"/>
    <col min="11039" max="11039" width="13.5703125" style="1" customWidth="1"/>
    <col min="11040" max="11264" width="9.140625" style="1"/>
    <col min="11265" max="11265" width="18.28515625" style="1" customWidth="1"/>
    <col min="11266" max="11266" width="14.140625" style="1" bestFit="1" customWidth="1"/>
    <col min="11267" max="11267" width="11.85546875" style="1" customWidth="1"/>
    <col min="11268" max="11268" width="12" style="1" bestFit="1" customWidth="1"/>
    <col min="11269" max="11269" width="12.7109375" style="1" bestFit="1" customWidth="1"/>
    <col min="11270" max="11270" width="11.42578125" style="1" bestFit="1" customWidth="1"/>
    <col min="11271" max="11271" width="11.7109375" style="1" bestFit="1" customWidth="1"/>
    <col min="11272" max="11272" width="12" style="1" customWidth="1"/>
    <col min="11273" max="11273" width="15.42578125" style="1" bestFit="1" customWidth="1"/>
    <col min="11274" max="11274" width="12" style="1" customWidth="1"/>
    <col min="11275" max="11275" width="12.7109375" style="1" bestFit="1" customWidth="1"/>
    <col min="11276" max="11276" width="12.42578125" style="1" customWidth="1"/>
    <col min="11277" max="11277" width="12.7109375" style="1" bestFit="1" customWidth="1"/>
    <col min="11278" max="11278" width="11.42578125" style="1" bestFit="1" customWidth="1"/>
    <col min="11279" max="11279" width="12.5703125" style="1" customWidth="1"/>
    <col min="11280" max="11280" width="11.42578125" style="1" bestFit="1" customWidth="1"/>
    <col min="11281" max="11281" width="12.7109375" style="1" bestFit="1" customWidth="1"/>
    <col min="11282" max="11282" width="11.42578125" style="1" bestFit="1" customWidth="1"/>
    <col min="11283" max="11283" width="13.7109375" style="1" customWidth="1"/>
    <col min="11284" max="11284" width="10.5703125" style="1" customWidth="1"/>
    <col min="11285" max="11285" width="12.140625" style="1" customWidth="1"/>
    <col min="11286" max="11286" width="13.85546875" style="1" bestFit="1" customWidth="1"/>
    <col min="11287" max="11287" width="11.140625" style="1" bestFit="1" customWidth="1"/>
    <col min="11288" max="11290" width="12.85546875" style="1" customWidth="1"/>
    <col min="11291" max="11291" width="9.140625" style="1"/>
    <col min="11292" max="11292" width="14.28515625" style="1" customWidth="1"/>
    <col min="11293" max="11293" width="15.85546875" style="1" customWidth="1"/>
    <col min="11294" max="11294" width="12.28515625" style="1" customWidth="1"/>
    <col min="11295" max="11295" width="13.5703125" style="1" customWidth="1"/>
    <col min="11296" max="11520" width="9.140625" style="1"/>
    <col min="11521" max="11521" width="18.28515625" style="1" customWidth="1"/>
    <col min="11522" max="11522" width="14.140625" style="1" bestFit="1" customWidth="1"/>
    <col min="11523" max="11523" width="11.85546875" style="1" customWidth="1"/>
    <col min="11524" max="11524" width="12" style="1" bestFit="1" customWidth="1"/>
    <col min="11525" max="11525" width="12.7109375" style="1" bestFit="1" customWidth="1"/>
    <col min="11526" max="11526" width="11.42578125" style="1" bestFit="1" customWidth="1"/>
    <col min="11527" max="11527" width="11.7109375" style="1" bestFit="1" customWidth="1"/>
    <col min="11528" max="11528" width="12" style="1" customWidth="1"/>
    <col min="11529" max="11529" width="15.42578125" style="1" bestFit="1" customWidth="1"/>
    <col min="11530" max="11530" width="12" style="1" customWidth="1"/>
    <col min="11531" max="11531" width="12.7109375" style="1" bestFit="1" customWidth="1"/>
    <col min="11532" max="11532" width="12.42578125" style="1" customWidth="1"/>
    <col min="11533" max="11533" width="12.7109375" style="1" bestFit="1" customWidth="1"/>
    <col min="11534" max="11534" width="11.42578125" style="1" bestFit="1" customWidth="1"/>
    <col min="11535" max="11535" width="12.5703125" style="1" customWidth="1"/>
    <col min="11536" max="11536" width="11.42578125" style="1" bestFit="1" customWidth="1"/>
    <col min="11537" max="11537" width="12.7109375" style="1" bestFit="1" customWidth="1"/>
    <col min="11538" max="11538" width="11.42578125" style="1" bestFit="1" customWidth="1"/>
    <col min="11539" max="11539" width="13.7109375" style="1" customWidth="1"/>
    <col min="11540" max="11540" width="10.5703125" style="1" customWidth="1"/>
    <col min="11541" max="11541" width="12.140625" style="1" customWidth="1"/>
    <col min="11542" max="11542" width="13.85546875" style="1" bestFit="1" customWidth="1"/>
    <col min="11543" max="11543" width="11.140625" style="1" bestFit="1" customWidth="1"/>
    <col min="11544" max="11546" width="12.85546875" style="1" customWidth="1"/>
    <col min="11547" max="11547" width="9.140625" style="1"/>
    <col min="11548" max="11548" width="14.28515625" style="1" customWidth="1"/>
    <col min="11549" max="11549" width="15.85546875" style="1" customWidth="1"/>
    <col min="11550" max="11550" width="12.28515625" style="1" customWidth="1"/>
    <col min="11551" max="11551" width="13.5703125" style="1" customWidth="1"/>
    <col min="11552" max="11776" width="9.140625" style="1"/>
    <col min="11777" max="11777" width="18.28515625" style="1" customWidth="1"/>
    <col min="11778" max="11778" width="14.140625" style="1" bestFit="1" customWidth="1"/>
    <col min="11779" max="11779" width="11.85546875" style="1" customWidth="1"/>
    <col min="11780" max="11780" width="12" style="1" bestFit="1" customWidth="1"/>
    <col min="11781" max="11781" width="12.7109375" style="1" bestFit="1" customWidth="1"/>
    <col min="11782" max="11782" width="11.42578125" style="1" bestFit="1" customWidth="1"/>
    <col min="11783" max="11783" width="11.7109375" style="1" bestFit="1" customWidth="1"/>
    <col min="11784" max="11784" width="12" style="1" customWidth="1"/>
    <col min="11785" max="11785" width="15.42578125" style="1" bestFit="1" customWidth="1"/>
    <col min="11786" max="11786" width="12" style="1" customWidth="1"/>
    <col min="11787" max="11787" width="12.7109375" style="1" bestFit="1" customWidth="1"/>
    <col min="11788" max="11788" width="12.42578125" style="1" customWidth="1"/>
    <col min="11789" max="11789" width="12.7109375" style="1" bestFit="1" customWidth="1"/>
    <col min="11790" max="11790" width="11.42578125" style="1" bestFit="1" customWidth="1"/>
    <col min="11791" max="11791" width="12.5703125" style="1" customWidth="1"/>
    <col min="11792" max="11792" width="11.42578125" style="1" bestFit="1" customWidth="1"/>
    <col min="11793" max="11793" width="12.7109375" style="1" bestFit="1" customWidth="1"/>
    <col min="11794" max="11794" width="11.42578125" style="1" bestFit="1" customWidth="1"/>
    <col min="11795" max="11795" width="13.7109375" style="1" customWidth="1"/>
    <col min="11796" max="11796" width="10.5703125" style="1" customWidth="1"/>
    <col min="11797" max="11797" width="12.140625" style="1" customWidth="1"/>
    <col min="11798" max="11798" width="13.85546875" style="1" bestFit="1" customWidth="1"/>
    <col min="11799" max="11799" width="11.140625" style="1" bestFit="1" customWidth="1"/>
    <col min="11800" max="11802" width="12.85546875" style="1" customWidth="1"/>
    <col min="11803" max="11803" width="9.140625" style="1"/>
    <col min="11804" max="11804" width="14.28515625" style="1" customWidth="1"/>
    <col min="11805" max="11805" width="15.85546875" style="1" customWidth="1"/>
    <col min="11806" max="11806" width="12.28515625" style="1" customWidth="1"/>
    <col min="11807" max="11807" width="13.5703125" style="1" customWidth="1"/>
    <col min="11808" max="12032" width="9.140625" style="1"/>
    <col min="12033" max="12033" width="18.28515625" style="1" customWidth="1"/>
    <col min="12034" max="12034" width="14.140625" style="1" bestFit="1" customWidth="1"/>
    <col min="12035" max="12035" width="11.85546875" style="1" customWidth="1"/>
    <col min="12036" max="12036" width="12" style="1" bestFit="1" customWidth="1"/>
    <col min="12037" max="12037" width="12.7109375" style="1" bestFit="1" customWidth="1"/>
    <col min="12038" max="12038" width="11.42578125" style="1" bestFit="1" customWidth="1"/>
    <col min="12039" max="12039" width="11.7109375" style="1" bestFit="1" customWidth="1"/>
    <col min="12040" max="12040" width="12" style="1" customWidth="1"/>
    <col min="12041" max="12041" width="15.42578125" style="1" bestFit="1" customWidth="1"/>
    <col min="12042" max="12042" width="12" style="1" customWidth="1"/>
    <col min="12043" max="12043" width="12.7109375" style="1" bestFit="1" customWidth="1"/>
    <col min="12044" max="12044" width="12.42578125" style="1" customWidth="1"/>
    <col min="12045" max="12045" width="12.7109375" style="1" bestFit="1" customWidth="1"/>
    <col min="12046" max="12046" width="11.42578125" style="1" bestFit="1" customWidth="1"/>
    <col min="12047" max="12047" width="12.5703125" style="1" customWidth="1"/>
    <col min="12048" max="12048" width="11.42578125" style="1" bestFit="1" customWidth="1"/>
    <col min="12049" max="12049" width="12.7109375" style="1" bestFit="1" customWidth="1"/>
    <col min="12050" max="12050" width="11.42578125" style="1" bestFit="1" customWidth="1"/>
    <col min="12051" max="12051" width="13.7109375" style="1" customWidth="1"/>
    <col min="12052" max="12052" width="10.5703125" style="1" customWidth="1"/>
    <col min="12053" max="12053" width="12.140625" style="1" customWidth="1"/>
    <col min="12054" max="12054" width="13.85546875" style="1" bestFit="1" customWidth="1"/>
    <col min="12055" max="12055" width="11.140625" style="1" bestFit="1" customWidth="1"/>
    <col min="12056" max="12058" width="12.85546875" style="1" customWidth="1"/>
    <col min="12059" max="12059" width="9.140625" style="1"/>
    <col min="12060" max="12060" width="14.28515625" style="1" customWidth="1"/>
    <col min="12061" max="12061" width="15.85546875" style="1" customWidth="1"/>
    <col min="12062" max="12062" width="12.28515625" style="1" customWidth="1"/>
    <col min="12063" max="12063" width="13.5703125" style="1" customWidth="1"/>
    <col min="12064" max="12288" width="9.140625" style="1"/>
    <col min="12289" max="12289" width="18.28515625" style="1" customWidth="1"/>
    <col min="12290" max="12290" width="14.140625" style="1" bestFit="1" customWidth="1"/>
    <col min="12291" max="12291" width="11.85546875" style="1" customWidth="1"/>
    <col min="12292" max="12292" width="12" style="1" bestFit="1" customWidth="1"/>
    <col min="12293" max="12293" width="12.7109375" style="1" bestFit="1" customWidth="1"/>
    <col min="12294" max="12294" width="11.42578125" style="1" bestFit="1" customWidth="1"/>
    <col min="12295" max="12295" width="11.7109375" style="1" bestFit="1" customWidth="1"/>
    <col min="12296" max="12296" width="12" style="1" customWidth="1"/>
    <col min="12297" max="12297" width="15.42578125" style="1" bestFit="1" customWidth="1"/>
    <col min="12298" max="12298" width="12" style="1" customWidth="1"/>
    <col min="12299" max="12299" width="12.7109375" style="1" bestFit="1" customWidth="1"/>
    <col min="12300" max="12300" width="12.42578125" style="1" customWidth="1"/>
    <col min="12301" max="12301" width="12.7109375" style="1" bestFit="1" customWidth="1"/>
    <col min="12302" max="12302" width="11.42578125" style="1" bestFit="1" customWidth="1"/>
    <col min="12303" max="12303" width="12.5703125" style="1" customWidth="1"/>
    <col min="12304" max="12304" width="11.42578125" style="1" bestFit="1" customWidth="1"/>
    <col min="12305" max="12305" width="12.7109375" style="1" bestFit="1" customWidth="1"/>
    <col min="12306" max="12306" width="11.42578125" style="1" bestFit="1" customWidth="1"/>
    <col min="12307" max="12307" width="13.7109375" style="1" customWidth="1"/>
    <col min="12308" max="12308" width="10.5703125" style="1" customWidth="1"/>
    <col min="12309" max="12309" width="12.140625" style="1" customWidth="1"/>
    <col min="12310" max="12310" width="13.85546875" style="1" bestFit="1" customWidth="1"/>
    <col min="12311" max="12311" width="11.140625" style="1" bestFit="1" customWidth="1"/>
    <col min="12312" max="12314" width="12.85546875" style="1" customWidth="1"/>
    <col min="12315" max="12315" width="9.140625" style="1"/>
    <col min="12316" max="12316" width="14.28515625" style="1" customWidth="1"/>
    <col min="12317" max="12317" width="15.85546875" style="1" customWidth="1"/>
    <col min="12318" max="12318" width="12.28515625" style="1" customWidth="1"/>
    <col min="12319" max="12319" width="13.5703125" style="1" customWidth="1"/>
    <col min="12320" max="12544" width="9.140625" style="1"/>
    <col min="12545" max="12545" width="18.28515625" style="1" customWidth="1"/>
    <col min="12546" max="12546" width="14.140625" style="1" bestFit="1" customWidth="1"/>
    <col min="12547" max="12547" width="11.85546875" style="1" customWidth="1"/>
    <col min="12548" max="12548" width="12" style="1" bestFit="1" customWidth="1"/>
    <col min="12549" max="12549" width="12.7109375" style="1" bestFit="1" customWidth="1"/>
    <col min="12550" max="12550" width="11.42578125" style="1" bestFit="1" customWidth="1"/>
    <col min="12551" max="12551" width="11.7109375" style="1" bestFit="1" customWidth="1"/>
    <col min="12552" max="12552" width="12" style="1" customWidth="1"/>
    <col min="12553" max="12553" width="15.42578125" style="1" bestFit="1" customWidth="1"/>
    <col min="12554" max="12554" width="12" style="1" customWidth="1"/>
    <col min="12555" max="12555" width="12.7109375" style="1" bestFit="1" customWidth="1"/>
    <col min="12556" max="12556" width="12.42578125" style="1" customWidth="1"/>
    <col min="12557" max="12557" width="12.7109375" style="1" bestFit="1" customWidth="1"/>
    <col min="12558" max="12558" width="11.42578125" style="1" bestFit="1" customWidth="1"/>
    <col min="12559" max="12559" width="12.5703125" style="1" customWidth="1"/>
    <col min="12560" max="12560" width="11.42578125" style="1" bestFit="1" customWidth="1"/>
    <col min="12561" max="12561" width="12.7109375" style="1" bestFit="1" customWidth="1"/>
    <col min="12562" max="12562" width="11.42578125" style="1" bestFit="1" customWidth="1"/>
    <col min="12563" max="12563" width="13.7109375" style="1" customWidth="1"/>
    <col min="12564" max="12564" width="10.5703125" style="1" customWidth="1"/>
    <col min="12565" max="12565" width="12.140625" style="1" customWidth="1"/>
    <col min="12566" max="12566" width="13.85546875" style="1" bestFit="1" customWidth="1"/>
    <col min="12567" max="12567" width="11.140625" style="1" bestFit="1" customWidth="1"/>
    <col min="12568" max="12570" width="12.85546875" style="1" customWidth="1"/>
    <col min="12571" max="12571" width="9.140625" style="1"/>
    <col min="12572" max="12572" width="14.28515625" style="1" customWidth="1"/>
    <col min="12573" max="12573" width="15.85546875" style="1" customWidth="1"/>
    <col min="12574" max="12574" width="12.28515625" style="1" customWidth="1"/>
    <col min="12575" max="12575" width="13.5703125" style="1" customWidth="1"/>
    <col min="12576" max="12800" width="9.140625" style="1"/>
    <col min="12801" max="12801" width="18.28515625" style="1" customWidth="1"/>
    <col min="12802" max="12802" width="14.140625" style="1" bestFit="1" customWidth="1"/>
    <col min="12803" max="12803" width="11.85546875" style="1" customWidth="1"/>
    <col min="12804" max="12804" width="12" style="1" bestFit="1" customWidth="1"/>
    <col min="12805" max="12805" width="12.7109375" style="1" bestFit="1" customWidth="1"/>
    <col min="12806" max="12806" width="11.42578125" style="1" bestFit="1" customWidth="1"/>
    <col min="12807" max="12807" width="11.7109375" style="1" bestFit="1" customWidth="1"/>
    <col min="12808" max="12808" width="12" style="1" customWidth="1"/>
    <col min="12809" max="12809" width="15.42578125" style="1" bestFit="1" customWidth="1"/>
    <col min="12810" max="12810" width="12" style="1" customWidth="1"/>
    <col min="12811" max="12811" width="12.7109375" style="1" bestFit="1" customWidth="1"/>
    <col min="12812" max="12812" width="12.42578125" style="1" customWidth="1"/>
    <col min="12813" max="12813" width="12.7109375" style="1" bestFit="1" customWidth="1"/>
    <col min="12814" max="12814" width="11.42578125" style="1" bestFit="1" customWidth="1"/>
    <col min="12815" max="12815" width="12.5703125" style="1" customWidth="1"/>
    <col min="12816" max="12816" width="11.42578125" style="1" bestFit="1" customWidth="1"/>
    <col min="12817" max="12817" width="12.7109375" style="1" bestFit="1" customWidth="1"/>
    <col min="12818" max="12818" width="11.42578125" style="1" bestFit="1" customWidth="1"/>
    <col min="12819" max="12819" width="13.7109375" style="1" customWidth="1"/>
    <col min="12820" max="12820" width="10.5703125" style="1" customWidth="1"/>
    <col min="12821" max="12821" width="12.140625" style="1" customWidth="1"/>
    <col min="12822" max="12822" width="13.85546875" style="1" bestFit="1" customWidth="1"/>
    <col min="12823" max="12823" width="11.140625" style="1" bestFit="1" customWidth="1"/>
    <col min="12824" max="12826" width="12.85546875" style="1" customWidth="1"/>
    <col min="12827" max="12827" width="9.140625" style="1"/>
    <col min="12828" max="12828" width="14.28515625" style="1" customWidth="1"/>
    <col min="12829" max="12829" width="15.85546875" style="1" customWidth="1"/>
    <col min="12830" max="12830" width="12.28515625" style="1" customWidth="1"/>
    <col min="12831" max="12831" width="13.5703125" style="1" customWidth="1"/>
    <col min="12832" max="13056" width="9.140625" style="1"/>
    <col min="13057" max="13057" width="18.28515625" style="1" customWidth="1"/>
    <col min="13058" max="13058" width="14.140625" style="1" bestFit="1" customWidth="1"/>
    <col min="13059" max="13059" width="11.85546875" style="1" customWidth="1"/>
    <col min="13060" max="13060" width="12" style="1" bestFit="1" customWidth="1"/>
    <col min="13061" max="13061" width="12.7109375" style="1" bestFit="1" customWidth="1"/>
    <col min="13062" max="13062" width="11.42578125" style="1" bestFit="1" customWidth="1"/>
    <col min="13063" max="13063" width="11.7109375" style="1" bestFit="1" customWidth="1"/>
    <col min="13064" max="13064" width="12" style="1" customWidth="1"/>
    <col min="13065" max="13065" width="15.42578125" style="1" bestFit="1" customWidth="1"/>
    <col min="13066" max="13066" width="12" style="1" customWidth="1"/>
    <col min="13067" max="13067" width="12.7109375" style="1" bestFit="1" customWidth="1"/>
    <col min="13068" max="13068" width="12.42578125" style="1" customWidth="1"/>
    <col min="13069" max="13069" width="12.7109375" style="1" bestFit="1" customWidth="1"/>
    <col min="13070" max="13070" width="11.42578125" style="1" bestFit="1" customWidth="1"/>
    <col min="13071" max="13071" width="12.5703125" style="1" customWidth="1"/>
    <col min="13072" max="13072" width="11.42578125" style="1" bestFit="1" customWidth="1"/>
    <col min="13073" max="13073" width="12.7109375" style="1" bestFit="1" customWidth="1"/>
    <col min="13074" max="13074" width="11.42578125" style="1" bestFit="1" customWidth="1"/>
    <col min="13075" max="13075" width="13.7109375" style="1" customWidth="1"/>
    <col min="13076" max="13076" width="10.5703125" style="1" customWidth="1"/>
    <col min="13077" max="13077" width="12.140625" style="1" customWidth="1"/>
    <col min="13078" max="13078" width="13.85546875" style="1" bestFit="1" customWidth="1"/>
    <col min="13079" max="13079" width="11.140625" style="1" bestFit="1" customWidth="1"/>
    <col min="13080" max="13082" width="12.85546875" style="1" customWidth="1"/>
    <col min="13083" max="13083" width="9.140625" style="1"/>
    <col min="13084" max="13084" width="14.28515625" style="1" customWidth="1"/>
    <col min="13085" max="13085" width="15.85546875" style="1" customWidth="1"/>
    <col min="13086" max="13086" width="12.28515625" style="1" customWidth="1"/>
    <col min="13087" max="13087" width="13.5703125" style="1" customWidth="1"/>
    <col min="13088" max="13312" width="9.140625" style="1"/>
    <col min="13313" max="13313" width="18.28515625" style="1" customWidth="1"/>
    <col min="13314" max="13314" width="14.140625" style="1" bestFit="1" customWidth="1"/>
    <col min="13315" max="13315" width="11.85546875" style="1" customWidth="1"/>
    <col min="13316" max="13316" width="12" style="1" bestFit="1" customWidth="1"/>
    <col min="13317" max="13317" width="12.7109375" style="1" bestFit="1" customWidth="1"/>
    <col min="13318" max="13318" width="11.42578125" style="1" bestFit="1" customWidth="1"/>
    <col min="13319" max="13319" width="11.7109375" style="1" bestFit="1" customWidth="1"/>
    <col min="13320" max="13320" width="12" style="1" customWidth="1"/>
    <col min="13321" max="13321" width="15.42578125" style="1" bestFit="1" customWidth="1"/>
    <col min="13322" max="13322" width="12" style="1" customWidth="1"/>
    <col min="13323" max="13323" width="12.7109375" style="1" bestFit="1" customWidth="1"/>
    <col min="13324" max="13324" width="12.42578125" style="1" customWidth="1"/>
    <col min="13325" max="13325" width="12.7109375" style="1" bestFit="1" customWidth="1"/>
    <col min="13326" max="13326" width="11.42578125" style="1" bestFit="1" customWidth="1"/>
    <col min="13327" max="13327" width="12.5703125" style="1" customWidth="1"/>
    <col min="13328" max="13328" width="11.42578125" style="1" bestFit="1" customWidth="1"/>
    <col min="13329" max="13329" width="12.7109375" style="1" bestFit="1" customWidth="1"/>
    <col min="13330" max="13330" width="11.42578125" style="1" bestFit="1" customWidth="1"/>
    <col min="13331" max="13331" width="13.7109375" style="1" customWidth="1"/>
    <col min="13332" max="13332" width="10.5703125" style="1" customWidth="1"/>
    <col min="13333" max="13333" width="12.140625" style="1" customWidth="1"/>
    <col min="13334" max="13334" width="13.85546875" style="1" bestFit="1" customWidth="1"/>
    <col min="13335" max="13335" width="11.140625" style="1" bestFit="1" customWidth="1"/>
    <col min="13336" max="13338" width="12.85546875" style="1" customWidth="1"/>
    <col min="13339" max="13339" width="9.140625" style="1"/>
    <col min="13340" max="13340" width="14.28515625" style="1" customWidth="1"/>
    <col min="13341" max="13341" width="15.85546875" style="1" customWidth="1"/>
    <col min="13342" max="13342" width="12.28515625" style="1" customWidth="1"/>
    <col min="13343" max="13343" width="13.5703125" style="1" customWidth="1"/>
    <col min="13344" max="13568" width="9.140625" style="1"/>
    <col min="13569" max="13569" width="18.28515625" style="1" customWidth="1"/>
    <col min="13570" max="13570" width="14.140625" style="1" bestFit="1" customWidth="1"/>
    <col min="13571" max="13571" width="11.85546875" style="1" customWidth="1"/>
    <col min="13572" max="13572" width="12" style="1" bestFit="1" customWidth="1"/>
    <col min="13573" max="13573" width="12.7109375" style="1" bestFit="1" customWidth="1"/>
    <col min="13574" max="13574" width="11.42578125" style="1" bestFit="1" customWidth="1"/>
    <col min="13575" max="13575" width="11.7109375" style="1" bestFit="1" customWidth="1"/>
    <col min="13576" max="13576" width="12" style="1" customWidth="1"/>
    <col min="13577" max="13577" width="15.42578125" style="1" bestFit="1" customWidth="1"/>
    <col min="13578" max="13578" width="12" style="1" customWidth="1"/>
    <col min="13579" max="13579" width="12.7109375" style="1" bestFit="1" customWidth="1"/>
    <col min="13580" max="13580" width="12.42578125" style="1" customWidth="1"/>
    <col min="13581" max="13581" width="12.7109375" style="1" bestFit="1" customWidth="1"/>
    <col min="13582" max="13582" width="11.42578125" style="1" bestFit="1" customWidth="1"/>
    <col min="13583" max="13583" width="12.5703125" style="1" customWidth="1"/>
    <col min="13584" max="13584" width="11.42578125" style="1" bestFit="1" customWidth="1"/>
    <col min="13585" max="13585" width="12.7109375" style="1" bestFit="1" customWidth="1"/>
    <col min="13586" max="13586" width="11.42578125" style="1" bestFit="1" customWidth="1"/>
    <col min="13587" max="13587" width="13.7109375" style="1" customWidth="1"/>
    <col min="13588" max="13588" width="10.5703125" style="1" customWidth="1"/>
    <col min="13589" max="13589" width="12.140625" style="1" customWidth="1"/>
    <col min="13590" max="13590" width="13.85546875" style="1" bestFit="1" customWidth="1"/>
    <col min="13591" max="13591" width="11.140625" style="1" bestFit="1" customWidth="1"/>
    <col min="13592" max="13594" width="12.85546875" style="1" customWidth="1"/>
    <col min="13595" max="13595" width="9.140625" style="1"/>
    <col min="13596" max="13596" width="14.28515625" style="1" customWidth="1"/>
    <col min="13597" max="13597" width="15.85546875" style="1" customWidth="1"/>
    <col min="13598" max="13598" width="12.28515625" style="1" customWidth="1"/>
    <col min="13599" max="13599" width="13.5703125" style="1" customWidth="1"/>
    <col min="13600" max="13824" width="9.140625" style="1"/>
    <col min="13825" max="13825" width="18.28515625" style="1" customWidth="1"/>
    <col min="13826" max="13826" width="14.140625" style="1" bestFit="1" customWidth="1"/>
    <col min="13827" max="13827" width="11.85546875" style="1" customWidth="1"/>
    <col min="13828" max="13828" width="12" style="1" bestFit="1" customWidth="1"/>
    <col min="13829" max="13829" width="12.7109375" style="1" bestFit="1" customWidth="1"/>
    <col min="13830" max="13830" width="11.42578125" style="1" bestFit="1" customWidth="1"/>
    <col min="13831" max="13831" width="11.7109375" style="1" bestFit="1" customWidth="1"/>
    <col min="13832" max="13832" width="12" style="1" customWidth="1"/>
    <col min="13833" max="13833" width="15.42578125" style="1" bestFit="1" customWidth="1"/>
    <col min="13834" max="13834" width="12" style="1" customWidth="1"/>
    <col min="13835" max="13835" width="12.7109375" style="1" bestFit="1" customWidth="1"/>
    <col min="13836" max="13836" width="12.42578125" style="1" customWidth="1"/>
    <col min="13837" max="13837" width="12.7109375" style="1" bestFit="1" customWidth="1"/>
    <col min="13838" max="13838" width="11.42578125" style="1" bestFit="1" customWidth="1"/>
    <col min="13839" max="13839" width="12.5703125" style="1" customWidth="1"/>
    <col min="13840" max="13840" width="11.42578125" style="1" bestFit="1" customWidth="1"/>
    <col min="13841" max="13841" width="12.7109375" style="1" bestFit="1" customWidth="1"/>
    <col min="13842" max="13842" width="11.42578125" style="1" bestFit="1" customWidth="1"/>
    <col min="13843" max="13843" width="13.7109375" style="1" customWidth="1"/>
    <col min="13844" max="13844" width="10.5703125" style="1" customWidth="1"/>
    <col min="13845" max="13845" width="12.140625" style="1" customWidth="1"/>
    <col min="13846" max="13846" width="13.85546875" style="1" bestFit="1" customWidth="1"/>
    <col min="13847" max="13847" width="11.140625" style="1" bestFit="1" customWidth="1"/>
    <col min="13848" max="13850" width="12.85546875" style="1" customWidth="1"/>
    <col min="13851" max="13851" width="9.140625" style="1"/>
    <col min="13852" max="13852" width="14.28515625" style="1" customWidth="1"/>
    <col min="13853" max="13853" width="15.85546875" style="1" customWidth="1"/>
    <col min="13854" max="13854" width="12.28515625" style="1" customWidth="1"/>
    <col min="13855" max="13855" width="13.5703125" style="1" customWidth="1"/>
    <col min="13856" max="14080" width="9.140625" style="1"/>
    <col min="14081" max="14081" width="18.28515625" style="1" customWidth="1"/>
    <col min="14082" max="14082" width="14.140625" style="1" bestFit="1" customWidth="1"/>
    <col min="14083" max="14083" width="11.85546875" style="1" customWidth="1"/>
    <col min="14084" max="14084" width="12" style="1" bestFit="1" customWidth="1"/>
    <col min="14085" max="14085" width="12.7109375" style="1" bestFit="1" customWidth="1"/>
    <col min="14086" max="14086" width="11.42578125" style="1" bestFit="1" customWidth="1"/>
    <col min="14087" max="14087" width="11.7109375" style="1" bestFit="1" customWidth="1"/>
    <col min="14088" max="14088" width="12" style="1" customWidth="1"/>
    <col min="14089" max="14089" width="15.42578125" style="1" bestFit="1" customWidth="1"/>
    <col min="14090" max="14090" width="12" style="1" customWidth="1"/>
    <col min="14091" max="14091" width="12.7109375" style="1" bestFit="1" customWidth="1"/>
    <col min="14092" max="14092" width="12.42578125" style="1" customWidth="1"/>
    <col min="14093" max="14093" width="12.7109375" style="1" bestFit="1" customWidth="1"/>
    <col min="14094" max="14094" width="11.42578125" style="1" bestFit="1" customWidth="1"/>
    <col min="14095" max="14095" width="12.5703125" style="1" customWidth="1"/>
    <col min="14096" max="14096" width="11.42578125" style="1" bestFit="1" customWidth="1"/>
    <col min="14097" max="14097" width="12.7109375" style="1" bestFit="1" customWidth="1"/>
    <col min="14098" max="14098" width="11.42578125" style="1" bestFit="1" customWidth="1"/>
    <col min="14099" max="14099" width="13.7109375" style="1" customWidth="1"/>
    <col min="14100" max="14100" width="10.5703125" style="1" customWidth="1"/>
    <col min="14101" max="14101" width="12.140625" style="1" customWidth="1"/>
    <col min="14102" max="14102" width="13.85546875" style="1" bestFit="1" customWidth="1"/>
    <col min="14103" max="14103" width="11.140625" style="1" bestFit="1" customWidth="1"/>
    <col min="14104" max="14106" width="12.85546875" style="1" customWidth="1"/>
    <col min="14107" max="14107" width="9.140625" style="1"/>
    <col min="14108" max="14108" width="14.28515625" style="1" customWidth="1"/>
    <col min="14109" max="14109" width="15.85546875" style="1" customWidth="1"/>
    <col min="14110" max="14110" width="12.28515625" style="1" customWidth="1"/>
    <col min="14111" max="14111" width="13.5703125" style="1" customWidth="1"/>
    <col min="14112" max="14336" width="9.140625" style="1"/>
    <col min="14337" max="14337" width="18.28515625" style="1" customWidth="1"/>
    <col min="14338" max="14338" width="14.140625" style="1" bestFit="1" customWidth="1"/>
    <col min="14339" max="14339" width="11.85546875" style="1" customWidth="1"/>
    <col min="14340" max="14340" width="12" style="1" bestFit="1" customWidth="1"/>
    <col min="14341" max="14341" width="12.7109375" style="1" bestFit="1" customWidth="1"/>
    <col min="14342" max="14342" width="11.42578125" style="1" bestFit="1" customWidth="1"/>
    <col min="14343" max="14343" width="11.7109375" style="1" bestFit="1" customWidth="1"/>
    <col min="14344" max="14344" width="12" style="1" customWidth="1"/>
    <col min="14345" max="14345" width="15.42578125" style="1" bestFit="1" customWidth="1"/>
    <col min="14346" max="14346" width="12" style="1" customWidth="1"/>
    <col min="14347" max="14347" width="12.7109375" style="1" bestFit="1" customWidth="1"/>
    <col min="14348" max="14348" width="12.42578125" style="1" customWidth="1"/>
    <col min="14349" max="14349" width="12.7109375" style="1" bestFit="1" customWidth="1"/>
    <col min="14350" max="14350" width="11.42578125" style="1" bestFit="1" customWidth="1"/>
    <col min="14351" max="14351" width="12.5703125" style="1" customWidth="1"/>
    <col min="14352" max="14352" width="11.42578125" style="1" bestFit="1" customWidth="1"/>
    <col min="14353" max="14353" width="12.7109375" style="1" bestFit="1" customWidth="1"/>
    <col min="14354" max="14354" width="11.42578125" style="1" bestFit="1" customWidth="1"/>
    <col min="14355" max="14355" width="13.7109375" style="1" customWidth="1"/>
    <col min="14356" max="14356" width="10.5703125" style="1" customWidth="1"/>
    <col min="14357" max="14357" width="12.140625" style="1" customWidth="1"/>
    <col min="14358" max="14358" width="13.85546875" style="1" bestFit="1" customWidth="1"/>
    <col min="14359" max="14359" width="11.140625" style="1" bestFit="1" customWidth="1"/>
    <col min="14360" max="14362" width="12.85546875" style="1" customWidth="1"/>
    <col min="14363" max="14363" width="9.140625" style="1"/>
    <col min="14364" max="14364" width="14.28515625" style="1" customWidth="1"/>
    <col min="14365" max="14365" width="15.85546875" style="1" customWidth="1"/>
    <col min="14366" max="14366" width="12.28515625" style="1" customWidth="1"/>
    <col min="14367" max="14367" width="13.5703125" style="1" customWidth="1"/>
    <col min="14368" max="14592" width="9.140625" style="1"/>
    <col min="14593" max="14593" width="18.28515625" style="1" customWidth="1"/>
    <col min="14594" max="14594" width="14.140625" style="1" bestFit="1" customWidth="1"/>
    <col min="14595" max="14595" width="11.85546875" style="1" customWidth="1"/>
    <col min="14596" max="14596" width="12" style="1" bestFit="1" customWidth="1"/>
    <col min="14597" max="14597" width="12.7109375" style="1" bestFit="1" customWidth="1"/>
    <col min="14598" max="14598" width="11.42578125" style="1" bestFit="1" customWidth="1"/>
    <col min="14599" max="14599" width="11.7109375" style="1" bestFit="1" customWidth="1"/>
    <col min="14600" max="14600" width="12" style="1" customWidth="1"/>
    <col min="14601" max="14601" width="15.42578125" style="1" bestFit="1" customWidth="1"/>
    <col min="14602" max="14602" width="12" style="1" customWidth="1"/>
    <col min="14603" max="14603" width="12.7109375" style="1" bestFit="1" customWidth="1"/>
    <col min="14604" max="14604" width="12.42578125" style="1" customWidth="1"/>
    <col min="14605" max="14605" width="12.7109375" style="1" bestFit="1" customWidth="1"/>
    <col min="14606" max="14606" width="11.42578125" style="1" bestFit="1" customWidth="1"/>
    <col min="14607" max="14607" width="12.5703125" style="1" customWidth="1"/>
    <col min="14608" max="14608" width="11.42578125" style="1" bestFit="1" customWidth="1"/>
    <col min="14609" max="14609" width="12.7109375" style="1" bestFit="1" customWidth="1"/>
    <col min="14610" max="14610" width="11.42578125" style="1" bestFit="1" customWidth="1"/>
    <col min="14611" max="14611" width="13.7109375" style="1" customWidth="1"/>
    <col min="14612" max="14612" width="10.5703125" style="1" customWidth="1"/>
    <col min="14613" max="14613" width="12.140625" style="1" customWidth="1"/>
    <col min="14614" max="14614" width="13.85546875" style="1" bestFit="1" customWidth="1"/>
    <col min="14615" max="14615" width="11.140625" style="1" bestFit="1" customWidth="1"/>
    <col min="14616" max="14618" width="12.85546875" style="1" customWidth="1"/>
    <col min="14619" max="14619" width="9.140625" style="1"/>
    <col min="14620" max="14620" width="14.28515625" style="1" customWidth="1"/>
    <col min="14621" max="14621" width="15.85546875" style="1" customWidth="1"/>
    <col min="14622" max="14622" width="12.28515625" style="1" customWidth="1"/>
    <col min="14623" max="14623" width="13.5703125" style="1" customWidth="1"/>
    <col min="14624" max="14848" width="9.140625" style="1"/>
    <col min="14849" max="14849" width="18.28515625" style="1" customWidth="1"/>
    <col min="14850" max="14850" width="14.140625" style="1" bestFit="1" customWidth="1"/>
    <col min="14851" max="14851" width="11.85546875" style="1" customWidth="1"/>
    <col min="14852" max="14852" width="12" style="1" bestFit="1" customWidth="1"/>
    <col min="14853" max="14853" width="12.7109375" style="1" bestFit="1" customWidth="1"/>
    <col min="14854" max="14854" width="11.42578125" style="1" bestFit="1" customWidth="1"/>
    <col min="14855" max="14855" width="11.7109375" style="1" bestFit="1" customWidth="1"/>
    <col min="14856" max="14856" width="12" style="1" customWidth="1"/>
    <col min="14857" max="14857" width="15.42578125" style="1" bestFit="1" customWidth="1"/>
    <col min="14858" max="14858" width="12" style="1" customWidth="1"/>
    <col min="14859" max="14859" width="12.7109375" style="1" bestFit="1" customWidth="1"/>
    <col min="14860" max="14860" width="12.42578125" style="1" customWidth="1"/>
    <col min="14861" max="14861" width="12.7109375" style="1" bestFit="1" customWidth="1"/>
    <col min="14862" max="14862" width="11.42578125" style="1" bestFit="1" customWidth="1"/>
    <col min="14863" max="14863" width="12.5703125" style="1" customWidth="1"/>
    <col min="14864" max="14864" width="11.42578125" style="1" bestFit="1" customWidth="1"/>
    <col min="14865" max="14865" width="12.7109375" style="1" bestFit="1" customWidth="1"/>
    <col min="14866" max="14866" width="11.42578125" style="1" bestFit="1" customWidth="1"/>
    <col min="14867" max="14867" width="13.7109375" style="1" customWidth="1"/>
    <col min="14868" max="14868" width="10.5703125" style="1" customWidth="1"/>
    <col min="14869" max="14869" width="12.140625" style="1" customWidth="1"/>
    <col min="14870" max="14870" width="13.85546875" style="1" bestFit="1" customWidth="1"/>
    <col min="14871" max="14871" width="11.140625" style="1" bestFit="1" customWidth="1"/>
    <col min="14872" max="14874" width="12.85546875" style="1" customWidth="1"/>
    <col min="14875" max="14875" width="9.140625" style="1"/>
    <col min="14876" max="14876" width="14.28515625" style="1" customWidth="1"/>
    <col min="14877" max="14877" width="15.85546875" style="1" customWidth="1"/>
    <col min="14878" max="14878" width="12.28515625" style="1" customWidth="1"/>
    <col min="14879" max="14879" width="13.5703125" style="1" customWidth="1"/>
    <col min="14880" max="15104" width="9.140625" style="1"/>
    <col min="15105" max="15105" width="18.28515625" style="1" customWidth="1"/>
    <col min="15106" max="15106" width="14.140625" style="1" bestFit="1" customWidth="1"/>
    <col min="15107" max="15107" width="11.85546875" style="1" customWidth="1"/>
    <col min="15108" max="15108" width="12" style="1" bestFit="1" customWidth="1"/>
    <col min="15109" max="15109" width="12.7109375" style="1" bestFit="1" customWidth="1"/>
    <col min="15110" max="15110" width="11.42578125" style="1" bestFit="1" customWidth="1"/>
    <col min="15111" max="15111" width="11.7109375" style="1" bestFit="1" customWidth="1"/>
    <col min="15112" max="15112" width="12" style="1" customWidth="1"/>
    <col min="15113" max="15113" width="15.42578125" style="1" bestFit="1" customWidth="1"/>
    <col min="15114" max="15114" width="12" style="1" customWidth="1"/>
    <col min="15115" max="15115" width="12.7109375" style="1" bestFit="1" customWidth="1"/>
    <col min="15116" max="15116" width="12.42578125" style="1" customWidth="1"/>
    <col min="15117" max="15117" width="12.7109375" style="1" bestFit="1" customWidth="1"/>
    <col min="15118" max="15118" width="11.42578125" style="1" bestFit="1" customWidth="1"/>
    <col min="15119" max="15119" width="12.5703125" style="1" customWidth="1"/>
    <col min="15120" max="15120" width="11.42578125" style="1" bestFit="1" customWidth="1"/>
    <col min="15121" max="15121" width="12.7109375" style="1" bestFit="1" customWidth="1"/>
    <col min="15122" max="15122" width="11.42578125" style="1" bestFit="1" customWidth="1"/>
    <col min="15123" max="15123" width="13.7109375" style="1" customWidth="1"/>
    <col min="15124" max="15124" width="10.5703125" style="1" customWidth="1"/>
    <col min="15125" max="15125" width="12.140625" style="1" customWidth="1"/>
    <col min="15126" max="15126" width="13.85546875" style="1" bestFit="1" customWidth="1"/>
    <col min="15127" max="15127" width="11.140625" style="1" bestFit="1" customWidth="1"/>
    <col min="15128" max="15130" width="12.85546875" style="1" customWidth="1"/>
    <col min="15131" max="15131" width="9.140625" style="1"/>
    <col min="15132" max="15132" width="14.28515625" style="1" customWidth="1"/>
    <col min="15133" max="15133" width="15.85546875" style="1" customWidth="1"/>
    <col min="15134" max="15134" width="12.28515625" style="1" customWidth="1"/>
    <col min="15135" max="15135" width="13.5703125" style="1" customWidth="1"/>
    <col min="15136" max="15360" width="9.140625" style="1"/>
    <col min="15361" max="15361" width="18.28515625" style="1" customWidth="1"/>
    <col min="15362" max="15362" width="14.140625" style="1" bestFit="1" customWidth="1"/>
    <col min="15363" max="15363" width="11.85546875" style="1" customWidth="1"/>
    <col min="15364" max="15364" width="12" style="1" bestFit="1" customWidth="1"/>
    <col min="15365" max="15365" width="12.7109375" style="1" bestFit="1" customWidth="1"/>
    <col min="15366" max="15366" width="11.42578125" style="1" bestFit="1" customWidth="1"/>
    <col min="15367" max="15367" width="11.7109375" style="1" bestFit="1" customWidth="1"/>
    <col min="15368" max="15368" width="12" style="1" customWidth="1"/>
    <col min="15369" max="15369" width="15.42578125" style="1" bestFit="1" customWidth="1"/>
    <col min="15370" max="15370" width="12" style="1" customWidth="1"/>
    <col min="15371" max="15371" width="12.7109375" style="1" bestFit="1" customWidth="1"/>
    <col min="15372" max="15372" width="12.42578125" style="1" customWidth="1"/>
    <col min="15373" max="15373" width="12.7109375" style="1" bestFit="1" customWidth="1"/>
    <col min="15374" max="15374" width="11.42578125" style="1" bestFit="1" customWidth="1"/>
    <col min="15375" max="15375" width="12.5703125" style="1" customWidth="1"/>
    <col min="15376" max="15376" width="11.42578125" style="1" bestFit="1" customWidth="1"/>
    <col min="15377" max="15377" width="12.7109375" style="1" bestFit="1" customWidth="1"/>
    <col min="15378" max="15378" width="11.42578125" style="1" bestFit="1" customWidth="1"/>
    <col min="15379" max="15379" width="13.7109375" style="1" customWidth="1"/>
    <col min="15380" max="15380" width="10.5703125" style="1" customWidth="1"/>
    <col min="15381" max="15381" width="12.140625" style="1" customWidth="1"/>
    <col min="15382" max="15382" width="13.85546875" style="1" bestFit="1" customWidth="1"/>
    <col min="15383" max="15383" width="11.140625" style="1" bestFit="1" customWidth="1"/>
    <col min="15384" max="15386" width="12.85546875" style="1" customWidth="1"/>
    <col min="15387" max="15387" width="9.140625" style="1"/>
    <col min="15388" max="15388" width="14.28515625" style="1" customWidth="1"/>
    <col min="15389" max="15389" width="15.85546875" style="1" customWidth="1"/>
    <col min="15390" max="15390" width="12.28515625" style="1" customWidth="1"/>
    <col min="15391" max="15391" width="13.5703125" style="1" customWidth="1"/>
    <col min="15392" max="15616" width="9.140625" style="1"/>
    <col min="15617" max="15617" width="18.28515625" style="1" customWidth="1"/>
    <col min="15618" max="15618" width="14.140625" style="1" bestFit="1" customWidth="1"/>
    <col min="15619" max="15619" width="11.85546875" style="1" customWidth="1"/>
    <col min="15620" max="15620" width="12" style="1" bestFit="1" customWidth="1"/>
    <col min="15621" max="15621" width="12.7109375" style="1" bestFit="1" customWidth="1"/>
    <col min="15622" max="15622" width="11.42578125" style="1" bestFit="1" customWidth="1"/>
    <col min="15623" max="15623" width="11.7109375" style="1" bestFit="1" customWidth="1"/>
    <col min="15624" max="15624" width="12" style="1" customWidth="1"/>
    <col min="15625" max="15625" width="15.42578125" style="1" bestFit="1" customWidth="1"/>
    <col min="15626" max="15626" width="12" style="1" customWidth="1"/>
    <col min="15627" max="15627" width="12.7109375" style="1" bestFit="1" customWidth="1"/>
    <col min="15628" max="15628" width="12.42578125" style="1" customWidth="1"/>
    <col min="15629" max="15629" width="12.7109375" style="1" bestFit="1" customWidth="1"/>
    <col min="15630" max="15630" width="11.42578125" style="1" bestFit="1" customWidth="1"/>
    <col min="15631" max="15631" width="12.5703125" style="1" customWidth="1"/>
    <col min="15632" max="15632" width="11.42578125" style="1" bestFit="1" customWidth="1"/>
    <col min="15633" max="15633" width="12.7109375" style="1" bestFit="1" customWidth="1"/>
    <col min="15634" max="15634" width="11.42578125" style="1" bestFit="1" customWidth="1"/>
    <col min="15635" max="15635" width="13.7109375" style="1" customWidth="1"/>
    <col min="15636" max="15636" width="10.5703125" style="1" customWidth="1"/>
    <col min="15637" max="15637" width="12.140625" style="1" customWidth="1"/>
    <col min="15638" max="15638" width="13.85546875" style="1" bestFit="1" customWidth="1"/>
    <col min="15639" max="15639" width="11.140625" style="1" bestFit="1" customWidth="1"/>
    <col min="15640" max="15642" width="12.85546875" style="1" customWidth="1"/>
    <col min="15643" max="15643" width="9.140625" style="1"/>
    <col min="15644" max="15644" width="14.28515625" style="1" customWidth="1"/>
    <col min="15645" max="15645" width="15.85546875" style="1" customWidth="1"/>
    <col min="15646" max="15646" width="12.28515625" style="1" customWidth="1"/>
    <col min="15647" max="15647" width="13.5703125" style="1" customWidth="1"/>
    <col min="15648" max="15872" width="9.140625" style="1"/>
    <col min="15873" max="15873" width="18.28515625" style="1" customWidth="1"/>
    <col min="15874" max="15874" width="14.140625" style="1" bestFit="1" customWidth="1"/>
    <col min="15875" max="15875" width="11.85546875" style="1" customWidth="1"/>
    <col min="15876" max="15876" width="12" style="1" bestFit="1" customWidth="1"/>
    <col min="15877" max="15877" width="12.7109375" style="1" bestFit="1" customWidth="1"/>
    <col min="15878" max="15878" width="11.42578125" style="1" bestFit="1" customWidth="1"/>
    <col min="15879" max="15879" width="11.7109375" style="1" bestFit="1" customWidth="1"/>
    <col min="15880" max="15880" width="12" style="1" customWidth="1"/>
    <col min="15881" max="15881" width="15.42578125" style="1" bestFit="1" customWidth="1"/>
    <col min="15882" max="15882" width="12" style="1" customWidth="1"/>
    <col min="15883" max="15883" width="12.7109375" style="1" bestFit="1" customWidth="1"/>
    <col min="15884" max="15884" width="12.42578125" style="1" customWidth="1"/>
    <col min="15885" max="15885" width="12.7109375" style="1" bestFit="1" customWidth="1"/>
    <col min="15886" max="15886" width="11.42578125" style="1" bestFit="1" customWidth="1"/>
    <col min="15887" max="15887" width="12.5703125" style="1" customWidth="1"/>
    <col min="15888" max="15888" width="11.42578125" style="1" bestFit="1" customWidth="1"/>
    <col min="15889" max="15889" width="12.7109375" style="1" bestFit="1" customWidth="1"/>
    <col min="15890" max="15890" width="11.42578125" style="1" bestFit="1" customWidth="1"/>
    <col min="15891" max="15891" width="13.7109375" style="1" customWidth="1"/>
    <col min="15892" max="15892" width="10.5703125" style="1" customWidth="1"/>
    <col min="15893" max="15893" width="12.140625" style="1" customWidth="1"/>
    <col min="15894" max="15894" width="13.85546875" style="1" bestFit="1" customWidth="1"/>
    <col min="15895" max="15895" width="11.140625" style="1" bestFit="1" customWidth="1"/>
    <col min="15896" max="15898" width="12.85546875" style="1" customWidth="1"/>
    <col min="15899" max="15899" width="9.140625" style="1"/>
    <col min="15900" max="15900" width="14.28515625" style="1" customWidth="1"/>
    <col min="15901" max="15901" width="15.85546875" style="1" customWidth="1"/>
    <col min="15902" max="15902" width="12.28515625" style="1" customWidth="1"/>
    <col min="15903" max="15903" width="13.5703125" style="1" customWidth="1"/>
    <col min="15904" max="16128" width="9.140625" style="1"/>
    <col min="16129" max="16129" width="18.28515625" style="1" customWidth="1"/>
    <col min="16130" max="16130" width="14.140625" style="1" bestFit="1" customWidth="1"/>
    <col min="16131" max="16131" width="11.85546875" style="1" customWidth="1"/>
    <col min="16132" max="16132" width="12" style="1" bestFit="1" customWidth="1"/>
    <col min="16133" max="16133" width="12.7109375" style="1" bestFit="1" customWidth="1"/>
    <col min="16134" max="16134" width="11.42578125" style="1" bestFit="1" customWidth="1"/>
    <col min="16135" max="16135" width="11.7109375" style="1" bestFit="1" customWidth="1"/>
    <col min="16136" max="16136" width="12" style="1" customWidth="1"/>
    <col min="16137" max="16137" width="15.42578125" style="1" bestFit="1" customWidth="1"/>
    <col min="16138" max="16138" width="12" style="1" customWidth="1"/>
    <col min="16139" max="16139" width="12.7109375" style="1" bestFit="1" customWidth="1"/>
    <col min="16140" max="16140" width="12.42578125" style="1" customWidth="1"/>
    <col min="16141" max="16141" width="12.7109375" style="1" bestFit="1" customWidth="1"/>
    <col min="16142" max="16142" width="11.42578125" style="1" bestFit="1" customWidth="1"/>
    <col min="16143" max="16143" width="12.5703125" style="1" customWidth="1"/>
    <col min="16144" max="16144" width="11.42578125" style="1" bestFit="1" customWidth="1"/>
    <col min="16145" max="16145" width="12.7109375" style="1" bestFit="1" customWidth="1"/>
    <col min="16146" max="16146" width="11.42578125" style="1" bestFit="1" customWidth="1"/>
    <col min="16147" max="16147" width="13.7109375" style="1" customWidth="1"/>
    <col min="16148" max="16148" width="10.5703125" style="1" customWidth="1"/>
    <col min="16149" max="16149" width="12.140625" style="1" customWidth="1"/>
    <col min="16150" max="16150" width="13.85546875" style="1" bestFit="1" customWidth="1"/>
    <col min="16151" max="16151" width="11.140625" style="1" bestFit="1" customWidth="1"/>
    <col min="16152" max="16154" width="12.85546875" style="1" customWidth="1"/>
    <col min="16155" max="16155" width="9.140625" style="1"/>
    <col min="16156" max="16156" width="14.28515625" style="1" customWidth="1"/>
    <col min="16157" max="16157" width="15.85546875" style="1" customWidth="1"/>
    <col min="16158" max="16158" width="12.28515625" style="1" customWidth="1"/>
    <col min="16159" max="16159" width="13.5703125" style="1" customWidth="1"/>
    <col min="16160" max="16384" width="9.140625" style="1"/>
  </cols>
  <sheetData>
    <row r="1" spans="1:31" ht="30" customHeight="1" thickBot="1" x14ac:dyDescent="0.25">
      <c r="A1" s="87" t="s">
        <v>72</v>
      </c>
    </row>
    <row r="2" spans="1:31" s="4" customFormat="1" ht="46.5" customHeight="1" thickBot="1" x14ac:dyDescent="0.3">
      <c r="A2" s="2" t="s">
        <v>0</v>
      </c>
      <c r="B2" s="306" t="s">
        <v>1</v>
      </c>
      <c r="C2" s="306"/>
      <c r="D2" s="306" t="s">
        <v>2</v>
      </c>
      <c r="E2" s="306"/>
      <c r="F2" s="306" t="s">
        <v>3</v>
      </c>
      <c r="G2" s="306"/>
      <c r="H2" s="306" t="s">
        <v>4</v>
      </c>
      <c r="I2" s="306"/>
      <c r="J2" s="306" t="s">
        <v>5</v>
      </c>
      <c r="K2" s="306"/>
      <c r="L2" s="306" t="s">
        <v>6</v>
      </c>
      <c r="M2" s="306"/>
      <c r="N2" s="306" t="s">
        <v>7</v>
      </c>
      <c r="O2" s="306"/>
      <c r="P2" s="306" t="s">
        <v>8</v>
      </c>
      <c r="Q2" s="306"/>
      <c r="R2" s="306" t="s">
        <v>9</v>
      </c>
      <c r="S2" s="306"/>
      <c r="T2" s="306" t="s">
        <v>10</v>
      </c>
      <c r="U2" s="306"/>
      <c r="V2" s="310" t="s">
        <v>11</v>
      </c>
      <c r="W2" s="311"/>
      <c r="X2" s="3" t="s">
        <v>12</v>
      </c>
      <c r="Y2" s="305" t="s">
        <v>13</v>
      </c>
      <c r="Z2" s="306"/>
      <c r="AB2" s="3" t="s">
        <v>14</v>
      </c>
      <c r="AC2" s="3" t="s">
        <v>15</v>
      </c>
      <c r="AD2" s="3"/>
      <c r="AE2" s="3"/>
    </row>
    <row r="3" spans="1:31" x14ac:dyDescent="0.2">
      <c r="A3" s="5"/>
      <c r="B3" s="12" t="s">
        <v>16</v>
      </c>
      <c r="C3" s="12" t="s">
        <v>17</v>
      </c>
      <c r="D3" s="12" t="s">
        <v>16</v>
      </c>
      <c r="E3" s="12" t="s">
        <v>17</v>
      </c>
      <c r="F3" s="12" t="s">
        <v>16</v>
      </c>
      <c r="G3" s="12" t="str">
        <f>E3</f>
        <v>MA</v>
      </c>
      <c r="H3" s="12" t="s">
        <v>16</v>
      </c>
      <c r="I3" s="12" t="str">
        <f>E3</f>
        <v>MA</v>
      </c>
      <c r="J3" s="12" t="s">
        <v>16</v>
      </c>
      <c r="K3" s="12" t="str">
        <f>E3</f>
        <v>MA</v>
      </c>
      <c r="L3" s="12" t="s">
        <v>16</v>
      </c>
      <c r="M3" s="12" t="str">
        <f>K3</f>
        <v>MA</v>
      </c>
      <c r="N3" s="12" t="s">
        <v>16</v>
      </c>
      <c r="O3" s="12" t="str">
        <f>M3</f>
        <v>MA</v>
      </c>
      <c r="P3" s="12" t="s">
        <v>16</v>
      </c>
      <c r="Q3" s="12" t="str">
        <f>O3</f>
        <v>MA</v>
      </c>
      <c r="R3" s="12" t="s">
        <v>16</v>
      </c>
      <c r="S3" s="12" t="str">
        <f>Q3</f>
        <v>MA</v>
      </c>
      <c r="T3" s="12" t="s">
        <v>16</v>
      </c>
      <c r="U3" s="12" t="str">
        <f>S3</f>
        <v>MA</v>
      </c>
      <c r="V3" s="115" t="s">
        <v>16</v>
      </c>
      <c r="W3" s="95" t="str">
        <f>U3</f>
        <v>MA</v>
      </c>
      <c r="Y3" s="12" t="s">
        <v>16</v>
      </c>
      <c r="Z3" s="12" t="s">
        <v>17</v>
      </c>
    </row>
    <row r="4" spans="1:31" x14ac:dyDescent="0.2">
      <c r="A4" s="5" t="s">
        <v>18</v>
      </c>
      <c r="B4" s="30">
        <v>703854.59271721216</v>
      </c>
      <c r="C4" s="30">
        <v>2923.3262398889015</v>
      </c>
      <c r="D4" s="30">
        <v>568517.00001361675</v>
      </c>
      <c r="E4" s="30">
        <v>1060.6823593504503</v>
      </c>
      <c r="F4" s="30">
        <v>1355478.9838270671</v>
      </c>
      <c r="G4" s="30">
        <v>6024.8204176162435</v>
      </c>
      <c r="H4" s="30">
        <v>63025.654508755397</v>
      </c>
      <c r="I4" s="30">
        <v>308.55458949030782</v>
      </c>
      <c r="J4" s="30">
        <v>518672.11824933102</v>
      </c>
      <c r="K4" s="30">
        <v>2533.4955560131598</v>
      </c>
      <c r="L4" s="30">
        <v>1177993.9132124523</v>
      </c>
      <c r="M4" s="30">
        <v>5047.6544936066011</v>
      </c>
      <c r="N4" s="30">
        <v>301013.40006261878</v>
      </c>
      <c r="O4" s="30">
        <v>1978.6790901412828</v>
      </c>
      <c r="P4" s="30">
        <v>1306983.7868120205</v>
      </c>
      <c r="Q4" s="30">
        <v>1306983.7868120205</v>
      </c>
      <c r="R4" s="30">
        <v>1529686.269108586</v>
      </c>
      <c r="S4" s="30">
        <v>8206.7724819308787</v>
      </c>
      <c r="T4" s="30">
        <v>836533.22030862502</v>
      </c>
      <c r="U4" s="30">
        <v>2616.9638428580902</v>
      </c>
      <c r="V4" s="116">
        <f>B4+D4+F4+H4+J4+L4+N4+P4+R4+T4</f>
        <v>8361758.9388202857</v>
      </c>
      <c r="W4" s="117">
        <f>C4+E4+G4+I4+K4+M4+O4+Q4+S4+U4</f>
        <v>1337684.7358829165</v>
      </c>
      <c r="Y4" s="31">
        <f>V4-T4</f>
        <v>7525225.7185116606</v>
      </c>
      <c r="Z4" s="31">
        <f>W4-U4</f>
        <v>1335067.7720400584</v>
      </c>
      <c r="AA4" s="4" t="str">
        <f>A4</f>
        <v>1996</v>
      </c>
      <c r="AB4" s="32">
        <v>0.20515750863495966</v>
      </c>
    </row>
    <row r="5" spans="1:31" x14ac:dyDescent="0.2">
      <c r="A5" s="5" t="s">
        <v>54</v>
      </c>
      <c r="B5" s="30">
        <v>711281.23493850476</v>
      </c>
      <c r="C5" s="30">
        <v>3495.4819618556512</v>
      </c>
      <c r="D5" s="30">
        <v>552238.00000642217</v>
      </c>
      <c r="E5" s="30">
        <v>906.76637719885605</v>
      </c>
      <c r="F5" s="30">
        <v>1352516.6712361597</v>
      </c>
      <c r="G5" s="30">
        <v>6566.3441636873522</v>
      </c>
      <c r="H5" s="30">
        <v>63531.350126280086</v>
      </c>
      <c r="I5" s="30">
        <v>303.51041709458326</v>
      </c>
      <c r="J5" s="30">
        <v>460858.21635238599</v>
      </c>
      <c r="K5" s="30">
        <v>2513.0219082109002</v>
      </c>
      <c r="L5" s="30">
        <v>1228186.0309454855</v>
      </c>
      <c r="M5" s="30">
        <v>5872.5004494278137</v>
      </c>
      <c r="N5" s="30">
        <v>307418.47440049582</v>
      </c>
      <c r="O5" s="30">
        <v>2229.1306916349072</v>
      </c>
      <c r="P5" s="30">
        <v>1319891.0904090554</v>
      </c>
      <c r="Q5" s="30">
        <v>1319891.0904090554</v>
      </c>
      <c r="R5" s="30">
        <v>1561880.4272347151</v>
      </c>
      <c r="S5" s="30">
        <v>8323.3229689861691</v>
      </c>
      <c r="T5" s="30">
        <v>852369.51028614806</v>
      </c>
      <c r="U5" s="30">
        <v>2857.96420828803</v>
      </c>
      <c r="V5" s="116">
        <f t="shared" ref="V5:V21" si="0">B5+D5+F5+H5+J5+L5+N5+P5+R5+T5</f>
        <v>8410171.0059356522</v>
      </c>
      <c r="W5" s="117">
        <f t="shared" ref="W5:W21" si="1">C5+E5+G5+I5+K5+M5+O5+Q5+S5+U5</f>
        <v>1352959.1335554395</v>
      </c>
      <c r="X5" s="33">
        <f>(W5-W4)/W4*100</f>
        <v>1.1418533278277587</v>
      </c>
      <c r="Y5" s="31">
        <f t="shared" ref="Y5:Y21" si="2">V5-T5</f>
        <v>7557801.4956495045</v>
      </c>
      <c r="Z5" s="31">
        <f t="shared" ref="Z5:Z21" si="3">W5-U5</f>
        <v>1350101.1693471514</v>
      </c>
      <c r="AA5" s="4" t="str">
        <f t="shared" ref="AA5:AA21" si="4">A5</f>
        <v>1997</v>
      </c>
      <c r="AB5" s="32">
        <v>0.20297855032793566</v>
      </c>
    </row>
    <row r="6" spans="1:31" x14ac:dyDescent="0.2">
      <c r="A6" s="5" t="s">
        <v>55</v>
      </c>
      <c r="B6" s="30">
        <v>791221.20943648717</v>
      </c>
      <c r="C6" s="30">
        <v>4764.7636721897361</v>
      </c>
      <c r="D6" s="30">
        <v>465851.00001072208</v>
      </c>
      <c r="E6" s="30">
        <v>907.5521142199467</v>
      </c>
      <c r="F6" s="30">
        <v>1406350.7287041743</v>
      </c>
      <c r="G6" s="30">
        <v>7490.4188992856662</v>
      </c>
      <c r="H6" s="30">
        <v>65002.766796051204</v>
      </c>
      <c r="I6" s="30">
        <v>313.22122430422229</v>
      </c>
      <c r="J6" s="30">
        <v>436147.91975252901</v>
      </c>
      <c r="K6" s="30">
        <v>2559.7731444842898</v>
      </c>
      <c r="L6" s="30">
        <v>1353315.948451621</v>
      </c>
      <c r="M6" s="30">
        <v>6709.0974957633352</v>
      </c>
      <c r="N6" s="30">
        <v>322947.922160763</v>
      </c>
      <c r="O6" s="30">
        <v>2504.5712538121461</v>
      </c>
      <c r="P6" s="30">
        <v>1375150.3933645831</v>
      </c>
      <c r="Q6" s="30">
        <v>1375150.3933645831</v>
      </c>
      <c r="R6" s="30">
        <v>1670045.763045419</v>
      </c>
      <c r="S6" s="30">
        <v>8966.0965236603515</v>
      </c>
      <c r="T6" s="30">
        <v>897301.70341562596</v>
      </c>
      <c r="U6" s="30">
        <v>3168.72279658975</v>
      </c>
      <c r="V6" s="116">
        <f t="shared" si="0"/>
        <v>8783335.3551379759</v>
      </c>
      <c r="W6" s="117">
        <f t="shared" si="1"/>
        <v>1412534.6104888928</v>
      </c>
      <c r="X6" s="33">
        <f t="shared" ref="X6:X21" si="5">(W6-W5)/W5*100</f>
        <v>4.4033463728423872</v>
      </c>
      <c r="Y6" s="31">
        <f t="shared" si="2"/>
        <v>7886033.6517223502</v>
      </c>
      <c r="Z6" s="31">
        <f t="shared" si="3"/>
        <v>1409365.8876923029</v>
      </c>
      <c r="AA6" s="4" t="str">
        <f t="shared" si="4"/>
        <v>1998</v>
      </c>
      <c r="AB6" s="32">
        <v>0.23355184017465358</v>
      </c>
    </row>
    <row r="7" spans="1:31" x14ac:dyDescent="0.2">
      <c r="A7" s="5" t="s">
        <v>35</v>
      </c>
      <c r="B7" s="30">
        <v>881755.63136823708</v>
      </c>
      <c r="C7" s="30">
        <v>5702.2456353251273</v>
      </c>
      <c r="D7" s="30">
        <v>436254.00002537301</v>
      </c>
      <c r="E7" s="30">
        <v>902.57100847908453</v>
      </c>
      <c r="F7" s="30">
        <v>1475811.7106090551</v>
      </c>
      <c r="G7" s="30">
        <v>8849.4460482921932</v>
      </c>
      <c r="H7" s="30">
        <v>66129.3715227793</v>
      </c>
      <c r="I7" s="30">
        <v>342.859749389738</v>
      </c>
      <c r="J7" s="30">
        <v>428586.02858624799</v>
      </c>
      <c r="K7" s="30">
        <v>2764.1776429367501</v>
      </c>
      <c r="L7" s="30">
        <v>1502655.9725911531</v>
      </c>
      <c r="M7" s="30">
        <v>7605.6048309730822</v>
      </c>
      <c r="N7" s="30">
        <v>336290.61231016926</v>
      </c>
      <c r="O7" s="30">
        <v>2784.1635168433149</v>
      </c>
      <c r="P7" s="30">
        <v>1427349.6398046531</v>
      </c>
      <c r="Q7" s="30">
        <v>1427349.6398046531</v>
      </c>
      <c r="R7" s="30">
        <v>1794919.4224608119</v>
      </c>
      <c r="S7" s="30">
        <v>10111.878683920591</v>
      </c>
      <c r="T7" s="30">
        <v>980440.25163253397</v>
      </c>
      <c r="U7" s="30">
        <v>3796.2250532796102</v>
      </c>
      <c r="V7" s="116">
        <f t="shared" si="0"/>
        <v>9330192.6409110129</v>
      </c>
      <c r="W7" s="117">
        <f t="shared" si="1"/>
        <v>1470208.8119740926</v>
      </c>
      <c r="X7" s="33">
        <f t="shared" si="5"/>
        <v>4.0830292622166775</v>
      </c>
      <c r="Y7" s="31">
        <f t="shared" si="2"/>
        <v>8349752.3892784789</v>
      </c>
      <c r="Z7" s="31">
        <f t="shared" si="3"/>
        <v>1466412.586920813</v>
      </c>
      <c r="AA7" s="4" t="str">
        <f t="shared" si="4"/>
        <v>1999</v>
      </c>
      <c r="AB7" s="32">
        <v>0.20535480598604225</v>
      </c>
    </row>
    <row r="8" spans="1:31" x14ac:dyDescent="0.2">
      <c r="A8" s="5" t="s">
        <v>56</v>
      </c>
      <c r="B8" s="30">
        <v>920416.89837367996</v>
      </c>
      <c r="C8" s="30">
        <v>5842.44262270749</v>
      </c>
      <c r="D8" s="30">
        <v>417717.00004693132</v>
      </c>
      <c r="E8" s="30">
        <v>913.84074346249213</v>
      </c>
      <c r="F8" s="30">
        <v>1523397.4161837588</v>
      </c>
      <c r="G8" s="30">
        <v>10314.294237265018</v>
      </c>
      <c r="H8" s="30">
        <v>67451.035852286106</v>
      </c>
      <c r="I8" s="30">
        <v>402.78567740514501</v>
      </c>
      <c r="J8" s="30">
        <v>425359.66702265601</v>
      </c>
      <c r="K8" s="30">
        <v>3149.0332775479501</v>
      </c>
      <c r="L8" s="30">
        <v>1604108.7647586779</v>
      </c>
      <c r="M8" s="30">
        <v>8525.7477354205494</v>
      </c>
      <c r="N8" s="30">
        <v>337470.11199240747</v>
      </c>
      <c r="O8" s="30">
        <v>2959.4309557497149</v>
      </c>
      <c r="P8" s="30">
        <v>1446131.6126426316</v>
      </c>
      <c r="Q8" s="30">
        <v>1446131.6126426316</v>
      </c>
      <c r="R8" s="30">
        <v>1875478.6787749669</v>
      </c>
      <c r="S8" s="30">
        <v>10753.21523794944</v>
      </c>
      <c r="T8" s="30">
        <v>1044533.05204357</v>
      </c>
      <c r="U8" s="30">
        <v>4492.5024096327998</v>
      </c>
      <c r="V8" s="116">
        <f t="shared" si="0"/>
        <v>9662064.2376915663</v>
      </c>
      <c r="W8" s="117">
        <f t="shared" si="1"/>
        <v>1493484.9055397722</v>
      </c>
      <c r="X8" s="33">
        <f t="shared" si="5"/>
        <v>1.5831828360779665</v>
      </c>
      <c r="Y8" s="31">
        <f t="shared" si="2"/>
        <v>8617531.1856479961</v>
      </c>
      <c r="Z8" s="31">
        <f t="shared" si="3"/>
        <v>1488992.4031301395</v>
      </c>
      <c r="AA8" s="4" t="str">
        <f t="shared" si="4"/>
        <v>2000</v>
      </c>
      <c r="AB8" s="32">
        <v>0.22479925966209913</v>
      </c>
    </row>
    <row r="9" spans="1:31" x14ac:dyDescent="0.2">
      <c r="A9" s="5" t="s">
        <v>57</v>
      </c>
      <c r="B9" s="30">
        <v>925809.098991159</v>
      </c>
      <c r="C9" s="30">
        <v>5752.3546963392973</v>
      </c>
      <c r="D9" s="30">
        <v>406654.00006634288</v>
      </c>
      <c r="E9" s="30">
        <v>912.90393869916397</v>
      </c>
      <c r="F9" s="30">
        <v>1521127.5996971133</v>
      </c>
      <c r="G9" s="30">
        <v>11303.529630520621</v>
      </c>
      <c r="H9" s="30">
        <v>66016.149594838411</v>
      </c>
      <c r="I9" s="30">
        <v>448.84972848574898</v>
      </c>
      <c r="J9" s="30">
        <v>412768.85153639101</v>
      </c>
      <c r="K9" s="30">
        <v>3408.1015722429602</v>
      </c>
      <c r="L9" s="30">
        <v>1619956.0079988721</v>
      </c>
      <c r="M9" s="30">
        <v>8949.8719707761957</v>
      </c>
      <c r="N9" s="30">
        <v>321752.59615485638</v>
      </c>
      <c r="O9" s="30">
        <v>2987.2007351104912</v>
      </c>
      <c r="P9" s="30">
        <v>1417840.1067763723</v>
      </c>
      <c r="Q9" s="30">
        <v>1417840.1067763723</v>
      </c>
      <c r="R9" s="30">
        <v>1896927.5811699021</v>
      </c>
      <c r="S9" s="30">
        <v>11000.20073022941</v>
      </c>
      <c r="T9" s="30">
        <v>1075200.4110731501</v>
      </c>
      <c r="U9" s="30">
        <v>4986.2360351779798</v>
      </c>
      <c r="V9" s="116">
        <f t="shared" si="0"/>
        <v>9664052.4030589964</v>
      </c>
      <c r="W9" s="117">
        <f t="shared" si="1"/>
        <v>1467589.3558139543</v>
      </c>
      <c r="X9" s="33">
        <f t="shared" si="5"/>
        <v>-1.7339010009250053</v>
      </c>
      <c r="Y9" s="31">
        <f t="shared" si="2"/>
        <v>8588851.9919858463</v>
      </c>
      <c r="Z9" s="31">
        <f t="shared" si="3"/>
        <v>1462603.1197787763</v>
      </c>
      <c r="AA9" s="4" t="str">
        <f t="shared" si="4"/>
        <v>2001</v>
      </c>
      <c r="AB9" s="32">
        <v>0.24137161110702532</v>
      </c>
    </row>
    <row r="10" spans="1:31" x14ac:dyDescent="0.2">
      <c r="A10" s="5" t="s">
        <v>58</v>
      </c>
      <c r="B10" s="30">
        <v>901032.93473147426</v>
      </c>
      <c r="C10" s="30">
        <v>5552.5759276675863</v>
      </c>
      <c r="D10" s="30">
        <v>416153.0000652484</v>
      </c>
      <c r="E10" s="30">
        <v>1006.417347562254</v>
      </c>
      <c r="F10" s="30">
        <v>1510292.5582421236</v>
      </c>
      <c r="G10" s="30">
        <v>11583.535893571723</v>
      </c>
      <c r="H10" s="30">
        <v>65272.914982756207</v>
      </c>
      <c r="I10" s="30">
        <v>470.14810407264304</v>
      </c>
      <c r="J10" s="30">
        <v>407925.79555778299</v>
      </c>
      <c r="K10" s="30">
        <v>3541.7442754409799</v>
      </c>
      <c r="L10" s="30">
        <v>1604065.1617048141</v>
      </c>
      <c r="M10" s="30">
        <v>9181.5281523073354</v>
      </c>
      <c r="N10" s="30">
        <v>309063.8076720158</v>
      </c>
      <c r="O10" s="30">
        <v>2963.1734806401032</v>
      </c>
      <c r="P10" s="30">
        <v>1396300.4962458301</v>
      </c>
      <c r="Q10" s="30">
        <v>1396300.4962458301</v>
      </c>
      <c r="R10" s="30">
        <v>1917953.2242243669</v>
      </c>
      <c r="S10" s="30">
        <v>11145.465456773889</v>
      </c>
      <c r="T10" s="30">
        <v>1084534.4916920499</v>
      </c>
      <c r="U10" s="30">
        <v>5347.2211145621204</v>
      </c>
      <c r="V10" s="116">
        <f t="shared" si="0"/>
        <v>9612594.3851184603</v>
      </c>
      <c r="W10" s="117">
        <f t="shared" si="1"/>
        <v>1447092.3059984287</v>
      </c>
      <c r="X10" s="33">
        <f t="shared" si="5"/>
        <v>-1.3966474841429646</v>
      </c>
      <c r="Y10" s="31">
        <f t="shared" si="2"/>
        <v>8528059.8934264109</v>
      </c>
      <c r="Z10" s="31">
        <f t="shared" si="3"/>
        <v>1441745.0848838666</v>
      </c>
      <c r="AA10" s="4" t="str">
        <f t="shared" si="4"/>
        <v>2002</v>
      </c>
      <c r="AB10" s="32">
        <v>0.27113339520914193</v>
      </c>
    </row>
    <row r="11" spans="1:31" x14ac:dyDescent="0.2">
      <c r="A11" s="5" t="s">
        <v>36</v>
      </c>
      <c r="B11" s="30">
        <v>866424.43625794828</v>
      </c>
      <c r="C11" s="30">
        <v>5190.7069702966191</v>
      </c>
      <c r="D11" s="30">
        <v>433700.00001248997</v>
      </c>
      <c r="E11" s="30">
        <v>1160.0843797108987</v>
      </c>
      <c r="F11" s="30">
        <v>1506047.5960634754</v>
      </c>
      <c r="G11" s="30">
        <v>11425.292185817847</v>
      </c>
      <c r="H11" s="30">
        <v>66548.6027030814</v>
      </c>
      <c r="I11" s="30">
        <v>462.03385036097302</v>
      </c>
      <c r="J11" s="30">
        <v>420938.07920768199</v>
      </c>
      <c r="K11" s="30">
        <v>3647.9754191779398</v>
      </c>
      <c r="L11" s="30">
        <v>1605128.133469823</v>
      </c>
      <c r="M11" s="30">
        <v>9469.9309896784616</v>
      </c>
      <c r="N11" s="30">
        <v>316992.91831179807</v>
      </c>
      <c r="O11" s="30">
        <v>3076.160086871073</v>
      </c>
      <c r="P11" s="30">
        <v>1422605.0319684031</v>
      </c>
      <c r="Q11" s="30">
        <v>1422605.0319684031</v>
      </c>
      <c r="R11" s="30">
        <v>1970648.1831212749</v>
      </c>
      <c r="S11" s="30">
        <v>11465.23859843625</v>
      </c>
      <c r="T11" s="30">
        <v>1090127.5671793199</v>
      </c>
      <c r="U11" s="30">
        <v>5825.9168783987197</v>
      </c>
      <c r="V11" s="116">
        <f t="shared" si="0"/>
        <v>9699160.5482952967</v>
      </c>
      <c r="W11" s="117">
        <f t="shared" si="1"/>
        <v>1474328.371327152</v>
      </c>
      <c r="X11" s="33">
        <f t="shared" si="5"/>
        <v>1.8821235670886678</v>
      </c>
      <c r="Y11" s="31">
        <f t="shared" si="2"/>
        <v>8609032.9811159763</v>
      </c>
      <c r="Z11" s="31">
        <f t="shared" si="3"/>
        <v>1468502.4544487533</v>
      </c>
      <c r="AA11" s="4" t="str">
        <f t="shared" si="4"/>
        <v>2003</v>
      </c>
      <c r="AB11" s="32">
        <v>0.27934950453639301</v>
      </c>
      <c r="AC11" s="8">
        <f>[3]Input!B91*12</f>
        <v>12906.083333333332</v>
      </c>
      <c r="AD11" s="8"/>
      <c r="AE11" s="8"/>
    </row>
    <row r="12" spans="1:31" x14ac:dyDescent="0.2">
      <c r="A12" s="5" t="s">
        <v>59</v>
      </c>
      <c r="B12" s="30">
        <v>810822.02109217271</v>
      </c>
      <c r="C12" s="30">
        <v>4515.4507156475165</v>
      </c>
      <c r="D12" s="30">
        <v>455366.99999017053</v>
      </c>
      <c r="E12" s="30">
        <v>1615.9796899668297</v>
      </c>
      <c r="F12" s="30">
        <v>1498631.9434634789</v>
      </c>
      <c r="G12" s="30">
        <v>11312.029549651745</v>
      </c>
      <c r="H12" s="30">
        <v>64939.048896963403</v>
      </c>
      <c r="I12" s="30">
        <v>418.99581602021203</v>
      </c>
      <c r="J12" s="30">
        <v>450923.77412166802</v>
      </c>
      <c r="K12" s="30">
        <v>3861.3410379124498</v>
      </c>
      <c r="L12" s="30">
        <v>1642333.4254815909</v>
      </c>
      <c r="M12" s="30">
        <v>9489.3786122276906</v>
      </c>
      <c r="N12" s="30">
        <v>338781.03318309051</v>
      </c>
      <c r="O12" s="30">
        <v>3352.1266211934949</v>
      </c>
      <c r="P12" s="30">
        <v>1499357.4643774256</v>
      </c>
      <c r="Q12" s="30">
        <v>1499357.4643774256</v>
      </c>
      <c r="R12" s="30">
        <v>2019317.134419786</v>
      </c>
      <c r="S12" s="30">
        <v>11576.720056553841</v>
      </c>
      <c r="T12" s="30">
        <v>1099705.21981143</v>
      </c>
      <c r="U12" s="30">
        <v>6007.6765462800904</v>
      </c>
      <c r="V12" s="116">
        <f t="shared" si="0"/>
        <v>9880178.0648377761</v>
      </c>
      <c r="W12" s="117">
        <f t="shared" si="1"/>
        <v>1551507.1630228795</v>
      </c>
      <c r="X12" s="33">
        <f t="shared" si="5"/>
        <v>5.2348440955696436</v>
      </c>
      <c r="Y12" s="31">
        <f t="shared" si="2"/>
        <v>8780472.8450263459</v>
      </c>
      <c r="Z12" s="31">
        <f t="shared" si="3"/>
        <v>1545499.4864765995</v>
      </c>
      <c r="AA12" s="4" t="str">
        <f t="shared" si="4"/>
        <v>2004</v>
      </c>
      <c r="AB12" s="32">
        <v>0.25552738382429291</v>
      </c>
      <c r="AC12" s="8">
        <f>[3]Input!B92*12</f>
        <v>12552</v>
      </c>
      <c r="AD12" s="8"/>
      <c r="AE12" s="8"/>
    </row>
    <row r="13" spans="1:31" x14ac:dyDescent="0.2">
      <c r="A13" s="5" t="s">
        <v>60</v>
      </c>
      <c r="B13" s="30">
        <v>754767.30217862839</v>
      </c>
      <c r="C13" s="30">
        <v>3895.1220379945053</v>
      </c>
      <c r="D13" s="30">
        <v>443266.66666814912</v>
      </c>
      <c r="E13" s="30">
        <v>1762.034236723709</v>
      </c>
      <c r="F13" s="30">
        <v>1497055.4401133363</v>
      </c>
      <c r="G13" s="30">
        <v>11423.797559102259</v>
      </c>
      <c r="H13" s="30">
        <v>66405.730557375704</v>
      </c>
      <c r="I13" s="30">
        <v>391.924793108031</v>
      </c>
      <c r="J13" s="30">
        <v>501270.28010690602</v>
      </c>
      <c r="K13" s="30">
        <v>4254.4182864963304</v>
      </c>
      <c r="L13" s="30">
        <v>1726098.3963022169</v>
      </c>
      <c r="M13" s="30">
        <v>9715.1313109017701</v>
      </c>
      <c r="N13" s="30">
        <v>372217.02476360422</v>
      </c>
      <c r="O13" s="30">
        <v>3673.6199228101368</v>
      </c>
      <c r="P13" s="30">
        <v>1633160.496516505</v>
      </c>
      <c r="Q13" s="30">
        <v>1633160.496516505</v>
      </c>
      <c r="R13" s="30">
        <v>2074655.9897913372</v>
      </c>
      <c r="S13" s="30">
        <v>11612.60190883131</v>
      </c>
      <c r="T13" s="30">
        <v>1133282.5856074099</v>
      </c>
      <c r="U13" s="30">
        <v>5745.7425336458</v>
      </c>
      <c r="V13" s="116">
        <f t="shared" si="0"/>
        <v>10202179.912605468</v>
      </c>
      <c r="W13" s="117">
        <f t="shared" si="1"/>
        <v>1685634.8891061191</v>
      </c>
      <c r="X13" s="33">
        <f t="shared" si="5"/>
        <v>8.6449956068466847</v>
      </c>
      <c r="Y13" s="31">
        <f t="shared" si="2"/>
        <v>9068897.3269980587</v>
      </c>
      <c r="Z13" s="31">
        <f t="shared" si="3"/>
        <v>1679889.1465724732</v>
      </c>
      <c r="AA13" s="4" t="str">
        <f t="shared" si="4"/>
        <v>2005</v>
      </c>
      <c r="AB13" s="32">
        <v>0.25039260261786495</v>
      </c>
      <c r="AC13" s="8">
        <f>[3]Input!B93*12</f>
        <v>13254</v>
      </c>
      <c r="AD13" s="8"/>
      <c r="AE13" s="8"/>
    </row>
    <row r="14" spans="1:31" x14ac:dyDescent="0.2">
      <c r="A14" s="5" t="s">
        <v>37</v>
      </c>
      <c r="B14" s="30">
        <v>723504.68466894934</v>
      </c>
      <c r="C14" s="30">
        <v>3644.7388211238658</v>
      </c>
      <c r="D14" s="30">
        <v>495012.07310250489</v>
      </c>
      <c r="E14" s="30">
        <v>1758.9864398951888</v>
      </c>
      <c r="F14" s="30">
        <v>1509624.6145432922</v>
      </c>
      <c r="G14" s="30">
        <v>11578.356539506385</v>
      </c>
      <c r="H14" s="30">
        <v>68997.643937674497</v>
      </c>
      <c r="I14" s="30">
        <v>378.91445873601594</v>
      </c>
      <c r="J14" s="30">
        <v>549938.33357942605</v>
      </c>
      <c r="K14" s="30">
        <v>4628.6588933008497</v>
      </c>
      <c r="L14" s="30">
        <v>1836571.6430889529</v>
      </c>
      <c r="M14" s="30">
        <v>10687.3170844214</v>
      </c>
      <c r="N14" s="30">
        <v>404317.45770512021</v>
      </c>
      <c r="O14" s="30">
        <v>3828.5502812477539</v>
      </c>
      <c r="P14" s="30">
        <v>1772783.0152482751</v>
      </c>
      <c r="Q14" s="30">
        <v>1772783.0152482751</v>
      </c>
      <c r="R14" s="30">
        <v>2131739.6389525542</v>
      </c>
      <c r="S14" s="30">
        <v>11725.3240113147</v>
      </c>
      <c r="T14" s="30">
        <v>1190086.29442208</v>
      </c>
      <c r="U14" s="30">
        <v>5645.00859271442</v>
      </c>
      <c r="V14" s="116">
        <f t="shared" si="0"/>
        <v>10682575.399248831</v>
      </c>
      <c r="W14" s="117">
        <f t="shared" si="1"/>
        <v>1826658.8703705356</v>
      </c>
      <c r="X14" s="33">
        <f t="shared" si="5"/>
        <v>8.3662234435121761</v>
      </c>
      <c r="Y14" s="31">
        <f t="shared" si="2"/>
        <v>9492489.1048267502</v>
      </c>
      <c r="Z14" s="31">
        <f t="shared" si="3"/>
        <v>1821013.8617778213</v>
      </c>
      <c r="AA14" s="4" t="str">
        <f t="shared" si="4"/>
        <v>2006</v>
      </c>
      <c r="AB14" s="32">
        <v>0.23471658784397437</v>
      </c>
      <c r="AC14" s="8">
        <f>[3]Input!B92*12</f>
        <v>12552</v>
      </c>
      <c r="AD14" s="8"/>
      <c r="AE14" s="8"/>
    </row>
    <row r="15" spans="1:31" x14ac:dyDescent="0.2">
      <c r="A15" s="5" t="s">
        <v>61</v>
      </c>
      <c r="B15" s="30">
        <v>707106.96661946073</v>
      </c>
      <c r="C15" s="30">
        <v>3798.2483967461681</v>
      </c>
      <c r="D15" s="30">
        <v>498859.99999600585</v>
      </c>
      <c r="E15" s="30">
        <v>1566.3392076478431</v>
      </c>
      <c r="F15" s="30">
        <v>1538274.3032367167</v>
      </c>
      <c r="G15" s="30">
        <v>11506.798263278926</v>
      </c>
      <c r="H15" s="30">
        <v>72387.040050433294</v>
      </c>
      <c r="I15" s="30">
        <v>351.642422542551</v>
      </c>
      <c r="J15" s="30">
        <v>594056.23233044997</v>
      </c>
      <c r="K15" s="30">
        <v>5162.40128336614</v>
      </c>
      <c r="L15" s="30">
        <v>1947939.3478837432</v>
      </c>
      <c r="M15" s="30">
        <v>11294.501008787382</v>
      </c>
      <c r="N15" s="30">
        <v>436327.44093096635</v>
      </c>
      <c r="O15" s="30">
        <v>3947.147620983983</v>
      </c>
      <c r="P15" s="30">
        <v>1902435.7425671022</v>
      </c>
      <c r="Q15" s="30">
        <v>1902435.7425671022</v>
      </c>
      <c r="R15" s="30">
        <v>2232646.8379678619</v>
      </c>
      <c r="S15" s="30">
        <v>11813.619732863521</v>
      </c>
      <c r="T15" s="30">
        <v>1247990.22295611</v>
      </c>
      <c r="U15" s="30">
        <v>6108.2236319701597</v>
      </c>
      <c r="V15" s="116">
        <f t="shared" si="0"/>
        <v>11178024.13453885</v>
      </c>
      <c r="W15" s="117">
        <f t="shared" si="1"/>
        <v>1957984.6641352889</v>
      </c>
      <c r="X15" s="33">
        <f t="shared" si="5"/>
        <v>7.1893989564736831</v>
      </c>
      <c r="Y15" s="31">
        <f t="shared" si="2"/>
        <v>9930033.91158274</v>
      </c>
      <c r="Z15" s="31">
        <f t="shared" si="3"/>
        <v>1951876.4405033188</v>
      </c>
      <c r="AA15" s="4" t="str">
        <f t="shared" si="4"/>
        <v>2007</v>
      </c>
      <c r="AB15" s="32">
        <v>0.21648488002029162</v>
      </c>
      <c r="AC15" s="8">
        <f>[3]Input!B93*12</f>
        <v>13254</v>
      </c>
      <c r="AD15" s="8"/>
      <c r="AE15" s="8"/>
    </row>
    <row r="16" spans="1:31" x14ac:dyDescent="0.2">
      <c r="A16" s="5" t="s">
        <v>38</v>
      </c>
      <c r="B16" s="30">
        <v>675492.09473602637</v>
      </c>
      <c r="C16" s="30">
        <v>3877.3550909650025</v>
      </c>
      <c r="D16" s="30">
        <v>522251.99996070866</v>
      </c>
      <c r="E16" s="30">
        <v>1562.0208002140519</v>
      </c>
      <c r="F16" s="30">
        <v>1550239.7783109811</v>
      </c>
      <c r="G16" s="30">
        <v>11232.728403840778</v>
      </c>
      <c r="H16" s="30">
        <v>75165.678227606491</v>
      </c>
      <c r="I16" s="30">
        <v>299.06044730248902</v>
      </c>
      <c r="J16" s="30">
        <v>615921.99011944805</v>
      </c>
      <c r="K16" s="30">
        <v>5903.1832775729899</v>
      </c>
      <c r="L16" s="30">
        <v>2008505.7950171719</v>
      </c>
      <c r="M16" s="30">
        <v>10751.530105989679</v>
      </c>
      <c r="N16" s="30">
        <v>459391.9700599038</v>
      </c>
      <c r="O16" s="30">
        <v>4062.4519354158101</v>
      </c>
      <c r="P16" s="30">
        <v>1966518.0331580664</v>
      </c>
      <c r="Q16" s="30">
        <v>1966518.0331580664</v>
      </c>
      <c r="R16" s="30">
        <v>2329483.5501336339</v>
      </c>
      <c r="S16" s="30">
        <v>11826.689030460768</v>
      </c>
      <c r="T16" s="30">
        <v>1266144.49978284</v>
      </c>
      <c r="U16" s="30">
        <v>6602.9786266475603</v>
      </c>
      <c r="V16" s="116">
        <f t="shared" si="0"/>
        <v>11469115.389506387</v>
      </c>
      <c r="W16" s="117">
        <f t="shared" si="1"/>
        <v>2022636.0308764756</v>
      </c>
      <c r="X16" s="33">
        <f t="shared" si="5"/>
        <v>3.3019342758610883</v>
      </c>
      <c r="Y16" s="31">
        <f t="shared" si="2"/>
        <v>10202970.889723547</v>
      </c>
      <c r="Z16" s="31">
        <f t="shared" si="3"/>
        <v>2016033.0522498281</v>
      </c>
      <c r="AA16" s="4" t="str">
        <f t="shared" si="4"/>
        <v>2008</v>
      </c>
      <c r="AB16" s="32">
        <v>0.18309884010297434</v>
      </c>
      <c r="AC16" s="8">
        <v>12685</v>
      </c>
      <c r="AD16" s="8"/>
      <c r="AE16" s="8"/>
    </row>
    <row r="17" spans="1:31" x14ac:dyDescent="0.2">
      <c r="A17" s="5" t="s">
        <v>62</v>
      </c>
      <c r="B17" s="30">
        <v>635860.91527374997</v>
      </c>
      <c r="C17" s="30">
        <v>3569.4519004112785</v>
      </c>
      <c r="D17" s="30">
        <v>488246.4999836717</v>
      </c>
      <c r="E17" s="30">
        <v>1491.7309751339949</v>
      </c>
      <c r="F17" s="30">
        <v>1532096.0488803335</v>
      </c>
      <c r="G17" s="30">
        <v>10892.001160287258</v>
      </c>
      <c r="H17" s="30">
        <v>76497.689566738001</v>
      </c>
      <c r="I17" s="30">
        <v>261.882058009275</v>
      </c>
      <c r="J17" s="30">
        <v>618198.12694507698</v>
      </c>
      <c r="K17" s="30">
        <v>6475.5498960487303</v>
      </c>
      <c r="L17" s="30">
        <v>2012084.7723155906</v>
      </c>
      <c r="M17" s="30">
        <v>9810.5174142005708</v>
      </c>
      <c r="N17" s="30">
        <v>477486.74583397794</v>
      </c>
      <c r="O17" s="30">
        <v>4260.5210526467208</v>
      </c>
      <c r="P17" s="30">
        <v>1974363.0617737242</v>
      </c>
      <c r="Q17" s="30">
        <v>1974363.0617737242</v>
      </c>
      <c r="R17" s="30">
        <v>2413014.4485155488</v>
      </c>
      <c r="S17" s="30">
        <v>11793.99733229602</v>
      </c>
      <c r="T17" s="30">
        <v>1244185.3721505599</v>
      </c>
      <c r="U17" s="30">
        <v>6466.3645416654899</v>
      </c>
      <c r="V17" s="116">
        <f t="shared" si="0"/>
        <v>11472033.681238972</v>
      </c>
      <c r="W17" s="117">
        <f t="shared" si="1"/>
        <v>2029385.0781044236</v>
      </c>
      <c r="X17" s="33">
        <f t="shared" si="5"/>
        <v>0.33367581339008312</v>
      </c>
      <c r="Y17" s="31">
        <f t="shared" si="2"/>
        <v>10227848.309088413</v>
      </c>
      <c r="Z17" s="31">
        <f t="shared" si="3"/>
        <v>2022918.7135627582</v>
      </c>
      <c r="AA17" s="4" t="str">
        <f t="shared" si="4"/>
        <v>2009</v>
      </c>
      <c r="AB17" s="32">
        <v>0.17367121731733332</v>
      </c>
      <c r="AC17" s="8">
        <v>15937</v>
      </c>
      <c r="AD17" s="8"/>
      <c r="AE17" s="8"/>
    </row>
    <row r="18" spans="1:31" x14ac:dyDescent="0.2">
      <c r="A18" s="5" t="s">
        <v>63</v>
      </c>
      <c r="B18" s="30">
        <v>593549.25512595405</v>
      </c>
      <c r="C18" s="30">
        <v>3092.5654604677325</v>
      </c>
      <c r="D18" s="30">
        <v>500204.99997188087</v>
      </c>
      <c r="E18" s="30">
        <v>1575.4785433938769</v>
      </c>
      <c r="F18" s="30">
        <v>1501996.2784338836</v>
      </c>
      <c r="G18" s="30">
        <v>10676.006471882425</v>
      </c>
      <c r="H18" s="30">
        <v>78883.562781048589</v>
      </c>
      <c r="I18" s="30">
        <v>283.37902435549495</v>
      </c>
      <c r="J18" s="30">
        <v>610746.902546703</v>
      </c>
      <c r="K18" s="30">
        <v>6689.7670185322004</v>
      </c>
      <c r="L18" s="30">
        <v>1982873.8766864662</v>
      </c>
      <c r="M18" s="30">
        <v>8984.6681147256295</v>
      </c>
      <c r="N18" s="30">
        <v>494654.74583629286</v>
      </c>
      <c r="O18" s="30">
        <v>4400.7262695761783</v>
      </c>
      <c r="P18" s="30">
        <v>1943276.817297359</v>
      </c>
      <c r="Q18" s="30">
        <v>1943276.817297359</v>
      </c>
      <c r="R18" s="30">
        <v>2482880.984349824</v>
      </c>
      <c r="S18" s="30">
        <v>11762.79350455492</v>
      </c>
      <c r="T18" s="30">
        <v>1208393.34952901</v>
      </c>
      <c r="U18" s="30">
        <v>6002.5455884474804</v>
      </c>
      <c r="V18" s="116">
        <f t="shared" si="0"/>
        <v>11397460.772558421</v>
      </c>
      <c r="W18" s="117">
        <f t="shared" si="1"/>
        <v>1996744.7472932951</v>
      </c>
      <c r="X18" s="33">
        <f t="shared" si="5"/>
        <v>-1.6083852770621858</v>
      </c>
      <c r="Y18" s="31">
        <f t="shared" si="2"/>
        <v>10189067.423029412</v>
      </c>
      <c r="Z18" s="31">
        <f t="shared" si="3"/>
        <v>1990742.2017048476</v>
      </c>
      <c r="AA18" s="4" t="str">
        <f t="shared" si="4"/>
        <v>2010</v>
      </c>
      <c r="AB18" s="32">
        <v>0.16666125208934296</v>
      </c>
      <c r="AC18" s="8">
        <v>11062</v>
      </c>
      <c r="AD18" s="8"/>
      <c r="AE18" s="8"/>
    </row>
    <row r="19" spans="1:31" x14ac:dyDescent="0.2">
      <c r="A19" s="5" t="s">
        <v>152</v>
      </c>
      <c r="B19" s="30">
        <v>585473.39824339619</v>
      </c>
      <c r="C19" s="30">
        <v>2698.8772500282885</v>
      </c>
      <c r="D19" s="30">
        <v>513849.99987032567</v>
      </c>
      <c r="E19" s="30">
        <v>1610.1744684337982</v>
      </c>
      <c r="F19" s="30">
        <v>1473881.7522180832</v>
      </c>
      <c r="G19" s="30">
        <v>10510.65229792587</v>
      </c>
      <c r="H19" s="30">
        <v>82517.294612420897</v>
      </c>
      <c r="I19" s="30">
        <v>326.43655023217798</v>
      </c>
      <c r="J19" s="30">
        <v>599612.26983245695</v>
      </c>
      <c r="K19" s="30">
        <v>6523.5744441464103</v>
      </c>
      <c r="L19" s="30">
        <v>1975812.1942262952</v>
      </c>
      <c r="M19" s="30">
        <v>8489.4339311726599</v>
      </c>
      <c r="N19" s="30">
        <v>509455.8000959421</v>
      </c>
      <c r="O19" s="30">
        <v>4437.6018872952654</v>
      </c>
      <c r="P19" s="30">
        <v>1942606.973421932</v>
      </c>
      <c r="Q19" s="30">
        <v>1942606.973421932</v>
      </c>
      <c r="R19" s="30">
        <v>2547933.2845103811</v>
      </c>
      <c r="S19" s="30">
        <v>11635.09730373118</v>
      </c>
      <c r="T19" s="30">
        <v>1171947.2972777199</v>
      </c>
      <c r="U19" s="30">
        <v>5710.1121941992496</v>
      </c>
      <c r="V19" s="116">
        <f t="shared" si="0"/>
        <v>11403090.264308954</v>
      </c>
      <c r="W19" s="117">
        <f t="shared" si="1"/>
        <v>1994548.9337490969</v>
      </c>
      <c r="X19" s="33">
        <f t="shared" si="5"/>
        <v>-0.10996966673756003</v>
      </c>
      <c r="Y19" s="31">
        <f t="shared" si="2"/>
        <v>10231142.967031233</v>
      </c>
      <c r="Z19" s="31">
        <f t="shared" si="3"/>
        <v>1988838.8215548976</v>
      </c>
      <c r="AA19" s="4" t="str">
        <f t="shared" si="4"/>
        <v>2011</v>
      </c>
      <c r="AB19" s="32">
        <v>0.1589054158934588</v>
      </c>
      <c r="AC19" s="8">
        <v>9702</v>
      </c>
      <c r="AD19" s="8"/>
      <c r="AE19" s="8"/>
    </row>
    <row r="20" spans="1:31" x14ac:dyDescent="0.2">
      <c r="A20" s="5" t="s">
        <v>176</v>
      </c>
      <c r="B20" s="30">
        <v>595139.04462034721</v>
      </c>
      <c r="C20" s="30">
        <v>2541.3078890893257</v>
      </c>
      <c r="D20" s="30">
        <v>534858.49999953003</v>
      </c>
      <c r="E20" s="30">
        <v>1828.5795502948727</v>
      </c>
      <c r="F20" s="30">
        <v>1462996.4833901094</v>
      </c>
      <c r="G20" s="30">
        <v>10359.135379969715</v>
      </c>
      <c r="H20" s="30">
        <v>86597.376821026992</v>
      </c>
      <c r="I20" s="30">
        <v>329.28104719570797</v>
      </c>
      <c r="J20" s="30">
        <v>597515.35738677601</v>
      </c>
      <c r="K20" s="30">
        <v>6465.9077716142201</v>
      </c>
      <c r="L20" s="30">
        <v>2002960.4051168249</v>
      </c>
      <c r="M20" s="30">
        <v>8544.3144216067503</v>
      </c>
      <c r="N20" s="30">
        <v>527788.41636680881</v>
      </c>
      <c r="O20" s="30">
        <v>4591.4022132852606</v>
      </c>
      <c r="P20" s="30">
        <v>1973116.3678412633</v>
      </c>
      <c r="Q20" s="30">
        <v>1973116.3678412633</v>
      </c>
      <c r="R20" s="30">
        <v>2626423.3548196708</v>
      </c>
      <c r="S20" s="30">
        <v>12343.004497096719</v>
      </c>
      <c r="T20" s="30">
        <v>1160315.0506705199</v>
      </c>
      <c r="U20" s="30">
        <v>5693.3147083431604</v>
      </c>
      <c r="V20" s="116">
        <f t="shared" si="0"/>
        <v>11567710.357032876</v>
      </c>
      <c r="W20" s="117">
        <f t="shared" si="1"/>
        <v>2025812.6153197591</v>
      </c>
      <c r="X20" s="33">
        <f t="shared" si="5"/>
        <v>1.5674562324172581</v>
      </c>
      <c r="Y20" s="31">
        <f t="shared" si="2"/>
        <v>10407395.306362357</v>
      </c>
      <c r="Z20" s="31">
        <f t="shared" si="3"/>
        <v>2020119.3006114159</v>
      </c>
      <c r="AA20" s="4" t="str">
        <f t="shared" si="4"/>
        <v>2012</v>
      </c>
      <c r="AB20" s="32">
        <v>0.16200000000000001</v>
      </c>
      <c r="AC20" s="8">
        <v>11246</v>
      </c>
      <c r="AD20" s="8"/>
      <c r="AE20" s="8"/>
    </row>
    <row r="21" spans="1:31" x14ac:dyDescent="0.2">
      <c r="A21" s="5" t="s">
        <v>186</v>
      </c>
      <c r="B21" s="30">
        <v>611101.83185446251</v>
      </c>
      <c r="C21" s="30">
        <v>2491.6211530324226</v>
      </c>
      <c r="D21" s="30">
        <v>511799.49999976973</v>
      </c>
      <c r="E21" s="30">
        <v>1987.1054220373996</v>
      </c>
      <c r="F21" s="30">
        <v>1474495.9081230629</v>
      </c>
      <c r="G21" s="30">
        <v>10163.789715054882</v>
      </c>
      <c r="H21" s="30">
        <v>92296.313380153995</v>
      </c>
      <c r="I21" s="30">
        <v>338.671409439201</v>
      </c>
      <c r="J21" s="30">
        <v>608551.05692678003</v>
      </c>
      <c r="K21" s="30">
        <v>6620.7828184460996</v>
      </c>
      <c r="L21" s="30">
        <v>2051382.8041340192</v>
      </c>
      <c r="M21" s="30">
        <v>8631.7560551592906</v>
      </c>
      <c r="N21" s="30">
        <v>549625.57671914087</v>
      </c>
      <c r="O21" s="30">
        <v>4679.5823662973189</v>
      </c>
      <c r="P21" s="30">
        <v>2021307.5750917306</v>
      </c>
      <c r="Q21" s="30">
        <v>2021307.5750917306</v>
      </c>
      <c r="R21" s="30">
        <v>2709590.5427680332</v>
      </c>
      <c r="S21" s="30">
        <v>12932.868718877</v>
      </c>
      <c r="T21" s="30">
        <v>1164561.2998430701</v>
      </c>
      <c r="U21" s="30">
        <v>5795.1170307258799</v>
      </c>
      <c r="V21" s="116">
        <f t="shared" si="0"/>
        <v>11794712.408840224</v>
      </c>
      <c r="W21" s="117">
        <f t="shared" si="1"/>
        <v>2074948.8697808001</v>
      </c>
      <c r="X21" s="33">
        <f t="shared" si="5"/>
        <v>2.4255083658507659</v>
      </c>
      <c r="Y21" s="31">
        <f t="shared" si="2"/>
        <v>10630151.108997155</v>
      </c>
      <c r="Z21" s="31">
        <f t="shared" si="3"/>
        <v>2069153.7527500743</v>
      </c>
      <c r="AA21" s="4" t="str">
        <f t="shared" si="4"/>
        <v>2013</v>
      </c>
      <c r="AB21" s="32"/>
      <c r="AC21" s="8"/>
      <c r="AD21" s="8"/>
      <c r="AE21" s="8"/>
    </row>
    <row r="22" spans="1:31" ht="13.5" thickBot="1" x14ac:dyDescent="0.25">
      <c r="A22" s="5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AC22" s="8"/>
      <c r="AD22" s="8"/>
      <c r="AE22" s="8"/>
    </row>
    <row r="23" spans="1:31" s="4" customFormat="1" ht="26.25" thickBot="1" x14ac:dyDescent="0.3">
      <c r="A23" s="2" t="s">
        <v>19</v>
      </c>
      <c r="B23" s="306" t="s">
        <v>1</v>
      </c>
      <c r="C23" s="306"/>
      <c r="D23" s="306" t="s">
        <v>2</v>
      </c>
      <c r="E23" s="306"/>
      <c r="F23" s="306" t="s">
        <v>3</v>
      </c>
      <c r="G23" s="306"/>
      <c r="H23" s="306" t="s">
        <v>4</v>
      </c>
      <c r="I23" s="306"/>
      <c r="J23" s="306" t="s">
        <v>5</v>
      </c>
      <c r="K23" s="306"/>
      <c r="L23" s="306" t="s">
        <v>6</v>
      </c>
      <c r="M23" s="306"/>
      <c r="N23" s="306" t="s">
        <v>7</v>
      </c>
      <c r="O23" s="306"/>
      <c r="P23" s="306" t="s">
        <v>8</v>
      </c>
      <c r="Q23" s="306"/>
      <c r="R23" s="306" t="s">
        <v>9</v>
      </c>
      <c r="S23" s="306"/>
      <c r="T23" s="10"/>
      <c r="U23" s="10"/>
      <c r="V23" s="310" t="s">
        <v>11</v>
      </c>
      <c r="W23" s="311"/>
      <c r="X23" s="3" t="s">
        <v>12</v>
      </c>
      <c r="Y23" s="3"/>
      <c r="Z23" s="3"/>
    </row>
    <row r="24" spans="1:31" s="4" customFormat="1" ht="25.5" x14ac:dyDescent="0.25">
      <c r="A24" s="11" t="s">
        <v>20</v>
      </c>
      <c r="B24" s="12" t="str">
        <f>B3</f>
        <v>SA</v>
      </c>
      <c r="C24" s="12" t="str">
        <f t="shared" ref="C24:W24" si="6">C3</f>
        <v>MA</v>
      </c>
      <c r="D24" s="12" t="str">
        <f t="shared" si="6"/>
        <v>SA</v>
      </c>
      <c r="E24" s="12" t="str">
        <f t="shared" si="6"/>
        <v>MA</v>
      </c>
      <c r="F24" s="12" t="str">
        <f t="shared" si="6"/>
        <v>SA</v>
      </c>
      <c r="G24" s="12" t="str">
        <f t="shared" si="6"/>
        <v>MA</v>
      </c>
      <c r="H24" s="12" t="str">
        <f t="shared" si="6"/>
        <v>SA</v>
      </c>
      <c r="I24" s="12" t="str">
        <f t="shared" si="6"/>
        <v>MA</v>
      </c>
      <c r="J24" s="12" t="str">
        <f t="shared" si="6"/>
        <v>SA</v>
      </c>
      <c r="K24" s="12" t="str">
        <f t="shared" si="6"/>
        <v>MA</v>
      </c>
      <c r="L24" s="12" t="str">
        <f t="shared" si="6"/>
        <v>SA</v>
      </c>
      <c r="M24" s="12" t="str">
        <f t="shared" si="6"/>
        <v>MA</v>
      </c>
      <c r="N24" s="12" t="str">
        <f t="shared" si="6"/>
        <v>SA</v>
      </c>
      <c r="O24" s="12" t="str">
        <f t="shared" si="6"/>
        <v>MA</v>
      </c>
      <c r="P24" s="12" t="str">
        <f t="shared" si="6"/>
        <v>SA</v>
      </c>
      <c r="Q24" s="12" t="str">
        <f t="shared" si="6"/>
        <v>MA</v>
      </c>
      <c r="R24" s="12" t="str">
        <f t="shared" si="6"/>
        <v>SA</v>
      </c>
      <c r="S24" s="12" t="str">
        <f t="shared" si="6"/>
        <v>MA</v>
      </c>
      <c r="T24" s="12"/>
      <c r="U24" s="12"/>
      <c r="V24" s="115" t="str">
        <f t="shared" si="6"/>
        <v>SA</v>
      </c>
      <c r="W24" s="95" t="str">
        <f t="shared" si="6"/>
        <v>MA</v>
      </c>
    </row>
    <row r="25" spans="1:31" x14ac:dyDescent="0.2">
      <c r="A25" s="5" t="str">
        <f>A4</f>
        <v>1996</v>
      </c>
      <c r="B25" s="30">
        <v>49257651.779979765</v>
      </c>
      <c r="C25" s="30">
        <v>336072.77417910809</v>
      </c>
      <c r="D25" s="30">
        <v>226970970.87328801</v>
      </c>
      <c r="E25" s="30">
        <v>991675.76538034901</v>
      </c>
      <c r="F25" s="30">
        <v>248271921.26309732</v>
      </c>
      <c r="G25" s="30">
        <v>3214866.0499236993</v>
      </c>
      <c r="H25" s="30">
        <v>55369588.5172529</v>
      </c>
      <c r="I25" s="30">
        <v>80301.801194161497</v>
      </c>
      <c r="J25" s="30">
        <v>42049912.544314697</v>
      </c>
      <c r="K25" s="30">
        <v>253871.83686300099</v>
      </c>
      <c r="L25" s="30">
        <v>215208774.47845542</v>
      </c>
      <c r="M25" s="30">
        <v>518054.81974344712</v>
      </c>
      <c r="N25" s="30">
        <v>107532663.236301</v>
      </c>
      <c r="O25" s="30">
        <v>820041.69623962906</v>
      </c>
      <c r="P25" s="30">
        <v>253785078.50346592</v>
      </c>
      <c r="Q25" s="30">
        <v>710368.62425999169</v>
      </c>
      <c r="R25" s="30">
        <v>398846914.38130301</v>
      </c>
      <c r="S25" s="30">
        <v>1337130.7327372949</v>
      </c>
      <c r="T25" s="10"/>
      <c r="U25" s="10"/>
      <c r="V25" s="116">
        <f>B25+D25+F25+H25+J25+L25+N25+P25+R25+T25</f>
        <v>1597293475.5774581</v>
      </c>
      <c r="W25" s="117">
        <f>C25+E25+G25+I25+K25+M25+O25+Q25+S25+U25</f>
        <v>8262384.1005206816</v>
      </c>
    </row>
    <row r="26" spans="1:31" x14ac:dyDescent="0.2">
      <c r="A26" s="5" t="str">
        <f t="shared" ref="A26:A42" si="7">A5</f>
        <v>1997</v>
      </c>
      <c r="B26" s="30">
        <v>49809600.485375464</v>
      </c>
      <c r="C26" s="30">
        <v>334802.41189527023</v>
      </c>
      <c r="D26" s="30">
        <v>231333994.06513068</v>
      </c>
      <c r="E26" s="30">
        <v>1028244.056456374</v>
      </c>
      <c r="F26" s="30">
        <v>255532545.78600252</v>
      </c>
      <c r="G26" s="30">
        <v>3617760.5249693575</v>
      </c>
      <c r="H26" s="30">
        <v>57654741.790338196</v>
      </c>
      <c r="I26" s="30">
        <v>88204.738285023312</v>
      </c>
      <c r="J26" s="30">
        <v>43497574.842875697</v>
      </c>
      <c r="K26" s="30">
        <v>294592.84719835001</v>
      </c>
      <c r="L26" s="30">
        <v>216541866.08720249</v>
      </c>
      <c r="M26" s="30">
        <v>574927.9376016797</v>
      </c>
      <c r="N26" s="30">
        <v>115958038.7190492</v>
      </c>
      <c r="O26" s="30">
        <v>941225.22159006423</v>
      </c>
      <c r="P26" s="30">
        <v>266309212.37041432</v>
      </c>
      <c r="Q26" s="30">
        <v>801940.99779703072</v>
      </c>
      <c r="R26" s="30">
        <v>402101583.94571775</v>
      </c>
      <c r="S26" s="30">
        <v>1323321.940225211</v>
      </c>
      <c r="T26" s="10"/>
      <c r="U26" s="10"/>
      <c r="V26" s="116">
        <f t="shared" ref="V26:V42" si="8">B26+D26+F26+H26+J26+L26+N26+P26+R26+T26</f>
        <v>1638739158.0921063</v>
      </c>
      <c r="W26" s="117">
        <f t="shared" ref="W26:W42" si="9">C26+E26+G26+I26+K26+M26+O26+Q26+S26+U26</f>
        <v>9005020.676018361</v>
      </c>
      <c r="X26" s="33">
        <f>(W26-W25)/W25*100</f>
        <v>8.9881633008429098</v>
      </c>
      <c r="Y26" s="33"/>
      <c r="Z26" s="33"/>
    </row>
    <row r="27" spans="1:31" x14ac:dyDescent="0.2">
      <c r="A27" s="5" t="str">
        <f t="shared" si="7"/>
        <v>1998</v>
      </c>
      <c r="B27" s="30">
        <v>47231155.30254779</v>
      </c>
      <c r="C27" s="30">
        <v>341393.11261067184</v>
      </c>
      <c r="D27" s="30">
        <v>231403794.35605678</v>
      </c>
      <c r="E27" s="30">
        <v>1120334.166821619</v>
      </c>
      <c r="F27" s="30">
        <v>255353781.88302675</v>
      </c>
      <c r="G27" s="30">
        <v>3775017.8912800085</v>
      </c>
      <c r="H27" s="30">
        <v>54092886.123621494</v>
      </c>
      <c r="I27" s="30">
        <v>85184.410277802905</v>
      </c>
      <c r="J27" s="30">
        <v>40933664.647131898</v>
      </c>
      <c r="K27" s="30">
        <v>277581.996977314</v>
      </c>
      <c r="L27" s="30">
        <v>219642739.53728908</v>
      </c>
      <c r="M27" s="30">
        <v>617422.57309290988</v>
      </c>
      <c r="N27" s="30">
        <v>122495138.28608271</v>
      </c>
      <c r="O27" s="30">
        <v>1035326.2139453588</v>
      </c>
      <c r="P27" s="30">
        <v>272794798.14754736</v>
      </c>
      <c r="Q27" s="30">
        <v>884590.21460675995</v>
      </c>
      <c r="R27" s="30">
        <v>406145390.30255073</v>
      </c>
      <c r="S27" s="30">
        <v>1356041.101094801</v>
      </c>
      <c r="T27" s="10"/>
      <c r="U27" s="10"/>
      <c r="V27" s="116">
        <f t="shared" si="8"/>
        <v>1650093348.5858545</v>
      </c>
      <c r="W27" s="117">
        <f t="shared" si="9"/>
        <v>9492891.6807072461</v>
      </c>
      <c r="X27" s="33">
        <f t="shared" ref="X27:X42" si="10">(W27-W26)/W26*100</f>
        <v>5.4177666242139155</v>
      </c>
      <c r="Y27" s="33"/>
      <c r="Z27" s="33"/>
    </row>
    <row r="28" spans="1:31" x14ac:dyDescent="0.2">
      <c r="A28" s="5" t="str">
        <f t="shared" si="7"/>
        <v>1999</v>
      </c>
      <c r="B28" s="30">
        <v>50334125.585209183</v>
      </c>
      <c r="C28" s="30">
        <v>332388.26289834734</v>
      </c>
      <c r="D28" s="30">
        <v>228958532.90317121</v>
      </c>
      <c r="E28" s="30">
        <v>1231285.7787846909</v>
      </c>
      <c r="F28" s="30">
        <v>257780296.16611207</v>
      </c>
      <c r="G28" s="30">
        <v>4066184.8630794338</v>
      </c>
      <c r="H28" s="30">
        <v>54009813.467707098</v>
      </c>
      <c r="I28" s="30">
        <v>86389.069435260608</v>
      </c>
      <c r="J28" s="30">
        <v>40378049.740364298</v>
      </c>
      <c r="K28" s="30">
        <v>278941.49998500699</v>
      </c>
      <c r="L28" s="30">
        <v>237158429.66969809</v>
      </c>
      <c r="M28" s="30">
        <v>708250.91647663177</v>
      </c>
      <c r="N28" s="30">
        <v>129313550.1566024</v>
      </c>
      <c r="O28" s="30">
        <v>1139010.9000642954</v>
      </c>
      <c r="P28" s="30">
        <v>287734454.16370517</v>
      </c>
      <c r="Q28" s="30">
        <v>995977.07429544802</v>
      </c>
      <c r="R28" s="30">
        <v>408805601.06371498</v>
      </c>
      <c r="S28" s="30">
        <v>1330321.634517014</v>
      </c>
      <c r="T28" s="10"/>
      <c r="U28" s="10"/>
      <c r="V28" s="116">
        <f t="shared" si="8"/>
        <v>1694472852.9162846</v>
      </c>
      <c r="W28" s="117">
        <f t="shared" si="9"/>
        <v>10168749.999536127</v>
      </c>
      <c r="X28" s="33">
        <f t="shared" si="10"/>
        <v>7.1196253108254943</v>
      </c>
      <c r="Y28" s="33"/>
      <c r="Z28" s="33"/>
    </row>
    <row r="29" spans="1:31" x14ac:dyDescent="0.2">
      <c r="A29" s="5" t="str">
        <f t="shared" si="7"/>
        <v>2000</v>
      </c>
      <c r="B29" s="30">
        <v>52957608.401162945</v>
      </c>
      <c r="C29" s="30">
        <v>346842.51587635401</v>
      </c>
      <c r="D29" s="30">
        <v>227547610.35431853</v>
      </c>
      <c r="E29" s="30">
        <v>1340409.308420395</v>
      </c>
      <c r="F29" s="30">
        <v>280023559.81406718</v>
      </c>
      <c r="G29" s="30">
        <v>4516449.2211436238</v>
      </c>
      <c r="H29" s="30">
        <v>55956494.113987207</v>
      </c>
      <c r="I29" s="30">
        <v>93465.391944620089</v>
      </c>
      <c r="J29" s="30">
        <v>42659101.4604638</v>
      </c>
      <c r="K29" s="30">
        <v>303495.19573763799</v>
      </c>
      <c r="L29" s="30">
        <v>257622276.6279327</v>
      </c>
      <c r="M29" s="30">
        <v>797270.58691513969</v>
      </c>
      <c r="N29" s="30">
        <v>140731606.5216037</v>
      </c>
      <c r="O29" s="30">
        <v>1254557.9876304388</v>
      </c>
      <c r="P29" s="30">
        <v>298337267.57298207</v>
      </c>
      <c r="Q29" s="30">
        <v>1044940.6103194</v>
      </c>
      <c r="R29" s="30">
        <v>412998250.56822568</v>
      </c>
      <c r="S29" s="30">
        <v>1351507.195871535</v>
      </c>
      <c r="T29" s="10"/>
      <c r="U29" s="10"/>
      <c r="V29" s="116">
        <f t="shared" si="8"/>
        <v>1768833775.4347436</v>
      </c>
      <c r="W29" s="117">
        <f t="shared" si="9"/>
        <v>11048938.013859145</v>
      </c>
      <c r="X29" s="33">
        <f t="shared" si="10"/>
        <v>8.6558132942905512</v>
      </c>
      <c r="Y29" s="33"/>
      <c r="Z29" s="33"/>
    </row>
    <row r="30" spans="1:31" x14ac:dyDescent="0.2">
      <c r="A30" s="5" t="str">
        <f t="shared" si="7"/>
        <v>2001</v>
      </c>
      <c r="B30" s="30">
        <v>51410651.095828116</v>
      </c>
      <c r="C30" s="30">
        <v>349729.57205398742</v>
      </c>
      <c r="D30" s="30">
        <v>228210715.9034113</v>
      </c>
      <c r="E30" s="30">
        <v>1484374.209296098</v>
      </c>
      <c r="F30" s="30">
        <v>290116572.57624072</v>
      </c>
      <c r="G30" s="30">
        <v>4603233.5885678157</v>
      </c>
      <c r="H30" s="30">
        <v>54097232.704640403</v>
      </c>
      <c r="I30" s="30">
        <v>93128.675051664206</v>
      </c>
      <c r="J30" s="30">
        <v>44760335.942837797</v>
      </c>
      <c r="K30" s="30">
        <v>378610.961416248</v>
      </c>
      <c r="L30" s="30">
        <v>263545657.07146019</v>
      </c>
      <c r="M30" s="30">
        <v>860901.35021582397</v>
      </c>
      <c r="N30" s="30">
        <v>149618698.16408351</v>
      </c>
      <c r="O30" s="30">
        <v>1319050.3429715177</v>
      </c>
      <c r="P30" s="30">
        <v>323968439.1682359</v>
      </c>
      <c r="Q30" s="30">
        <v>1079299.7287350132</v>
      </c>
      <c r="R30" s="30">
        <v>414239920.27785927</v>
      </c>
      <c r="S30" s="30">
        <v>1378592.605411724</v>
      </c>
      <c r="T30" s="10"/>
      <c r="U30" s="10"/>
      <c r="V30" s="116">
        <f t="shared" si="8"/>
        <v>1819968222.9045973</v>
      </c>
      <c r="W30" s="117">
        <f t="shared" si="9"/>
        <v>11546921.033719892</v>
      </c>
      <c r="X30" s="33">
        <f t="shared" si="10"/>
        <v>4.5070668261158255</v>
      </c>
      <c r="Y30" s="33"/>
      <c r="Z30" s="33"/>
    </row>
    <row r="31" spans="1:31" x14ac:dyDescent="0.2">
      <c r="A31" s="5" t="str">
        <f t="shared" si="7"/>
        <v>2002</v>
      </c>
      <c r="B31" s="30">
        <v>54930996.814616397</v>
      </c>
      <c r="C31" s="30">
        <v>360284.53940244968</v>
      </c>
      <c r="D31" s="30">
        <v>231244906.4141928</v>
      </c>
      <c r="E31" s="30">
        <v>1643918.7833439498</v>
      </c>
      <c r="F31" s="30">
        <v>299212975.5274415</v>
      </c>
      <c r="G31" s="30">
        <v>4832456.4060697854</v>
      </c>
      <c r="H31" s="30">
        <v>56173329.715934306</v>
      </c>
      <c r="I31" s="30">
        <v>100765.4176149702</v>
      </c>
      <c r="J31" s="30">
        <v>47360613.700198598</v>
      </c>
      <c r="K31" s="30">
        <v>308728.47365416202</v>
      </c>
      <c r="L31" s="30">
        <v>270486918.27159101</v>
      </c>
      <c r="M31" s="30">
        <v>881027.86303178268</v>
      </c>
      <c r="N31" s="30">
        <v>163616514.91195822</v>
      </c>
      <c r="O31" s="30">
        <v>1426728.0841006497</v>
      </c>
      <c r="P31" s="30">
        <v>345425256.27086765</v>
      </c>
      <c r="Q31" s="30">
        <v>1196033.2018826699</v>
      </c>
      <c r="R31" s="30">
        <v>420538379.50590724</v>
      </c>
      <c r="S31" s="30">
        <v>1392657.492690952</v>
      </c>
      <c r="T31" s="10"/>
      <c r="U31" s="10"/>
      <c r="V31" s="116">
        <f t="shared" si="8"/>
        <v>1888989891.1327076</v>
      </c>
      <c r="W31" s="117">
        <f t="shared" si="9"/>
        <v>12142600.261791371</v>
      </c>
      <c r="X31" s="33">
        <f t="shared" si="10"/>
        <v>5.158771124630948</v>
      </c>
      <c r="Y31" s="33"/>
      <c r="Z31" s="33"/>
    </row>
    <row r="32" spans="1:31" x14ac:dyDescent="0.2">
      <c r="A32" s="5" t="str">
        <f t="shared" si="7"/>
        <v>2003</v>
      </c>
      <c r="B32" s="30">
        <v>55256045.085412078</v>
      </c>
      <c r="C32" s="30">
        <v>379983.91202835424</v>
      </c>
      <c r="D32" s="30">
        <v>238886718.59995762</v>
      </c>
      <c r="E32" s="30">
        <v>1743856.0017937708</v>
      </c>
      <c r="F32" s="30">
        <v>294450615.95872414</v>
      </c>
      <c r="G32" s="30">
        <v>4655061.1195825422</v>
      </c>
      <c r="H32" s="30">
        <v>57779450.260666497</v>
      </c>
      <c r="I32" s="30">
        <v>100913.6714601741</v>
      </c>
      <c r="J32" s="30">
        <v>51001377.092599399</v>
      </c>
      <c r="K32" s="30">
        <v>316351.193900324</v>
      </c>
      <c r="L32" s="30">
        <v>277451062.07339621</v>
      </c>
      <c r="M32" s="30">
        <v>878419.30962302233</v>
      </c>
      <c r="N32" s="30">
        <v>173848248.57898781</v>
      </c>
      <c r="O32" s="30">
        <v>1483976.5096349593</v>
      </c>
      <c r="P32" s="30">
        <v>361681814.33070588</v>
      </c>
      <c r="Q32" s="30">
        <v>1183208.1424733119</v>
      </c>
      <c r="R32" s="30">
        <v>435012613.62873793</v>
      </c>
      <c r="S32" s="30">
        <v>1432109.135252353</v>
      </c>
      <c r="T32" s="10"/>
      <c r="U32" s="10"/>
      <c r="V32" s="116">
        <f t="shared" si="8"/>
        <v>1945367945.6091874</v>
      </c>
      <c r="W32" s="117">
        <f t="shared" si="9"/>
        <v>12173878.995748812</v>
      </c>
      <c r="X32" s="33">
        <f t="shared" si="10"/>
        <v>0.25759502316703164</v>
      </c>
      <c r="Y32" s="33"/>
      <c r="Z32" s="33"/>
    </row>
    <row r="33" spans="1:26" x14ac:dyDescent="0.2">
      <c r="A33" s="5" t="str">
        <f t="shared" si="7"/>
        <v>2004</v>
      </c>
      <c r="B33" s="30">
        <v>55822801.87519493</v>
      </c>
      <c r="C33" s="30">
        <v>384294.83940449491</v>
      </c>
      <c r="D33" s="30">
        <v>242893111.20378578</v>
      </c>
      <c r="E33" s="30">
        <v>1851506.0294987902</v>
      </c>
      <c r="F33" s="30">
        <v>309372027.70536208</v>
      </c>
      <c r="G33" s="30">
        <v>4807554.5729011707</v>
      </c>
      <c r="H33" s="30">
        <v>61801507.910910398</v>
      </c>
      <c r="I33" s="30">
        <v>110571.1011667329</v>
      </c>
      <c r="J33" s="30">
        <v>55646823.105549499</v>
      </c>
      <c r="K33" s="30">
        <v>340362.99983946799</v>
      </c>
      <c r="L33" s="30">
        <v>292909277.46321553</v>
      </c>
      <c r="M33" s="30">
        <v>908266.62244836718</v>
      </c>
      <c r="N33" s="30">
        <v>182645268.63528121</v>
      </c>
      <c r="O33" s="30">
        <v>1521846.2339058465</v>
      </c>
      <c r="P33" s="30">
        <v>387835005.05530673</v>
      </c>
      <c r="Q33" s="30">
        <v>1205098.5267587178</v>
      </c>
      <c r="R33" s="30">
        <v>443863650.87337381</v>
      </c>
      <c r="S33" s="30">
        <v>1462554.4153503079</v>
      </c>
      <c r="T33" s="10"/>
      <c r="U33" s="10"/>
      <c r="V33" s="116">
        <f t="shared" si="8"/>
        <v>2032789473.8279796</v>
      </c>
      <c r="W33" s="117">
        <f t="shared" si="9"/>
        <v>12592055.341273896</v>
      </c>
      <c r="X33" s="33">
        <f t="shared" si="10"/>
        <v>3.4350295881133168</v>
      </c>
      <c r="Y33" s="33"/>
      <c r="Z33" s="33"/>
    </row>
    <row r="34" spans="1:26" x14ac:dyDescent="0.2">
      <c r="A34" s="5" t="str">
        <f t="shared" si="7"/>
        <v>2005</v>
      </c>
      <c r="B34" s="30">
        <v>57495462.618818276</v>
      </c>
      <c r="C34" s="30">
        <v>367545.99836022779</v>
      </c>
      <c r="D34" s="30">
        <v>245831038.4811078</v>
      </c>
      <c r="E34" s="30">
        <v>1812074.789143465</v>
      </c>
      <c r="F34" s="30">
        <v>329162298.80878437</v>
      </c>
      <c r="G34" s="30">
        <v>5067429.1702463431</v>
      </c>
      <c r="H34" s="30">
        <v>65223637.649503201</v>
      </c>
      <c r="I34" s="30">
        <v>117257.22722187451</v>
      </c>
      <c r="J34" s="30">
        <v>62280636.432874002</v>
      </c>
      <c r="K34" s="30">
        <v>384477.98676686798</v>
      </c>
      <c r="L34" s="30">
        <v>314118575.59273225</v>
      </c>
      <c r="M34" s="30">
        <v>960435.92107901804</v>
      </c>
      <c r="N34" s="30">
        <v>192664122.42834938</v>
      </c>
      <c r="O34" s="30">
        <v>1587752.8790913778</v>
      </c>
      <c r="P34" s="30">
        <v>410721034.67580891</v>
      </c>
      <c r="Q34" s="30">
        <v>1381128.4613011871</v>
      </c>
      <c r="R34" s="30">
        <v>463190109.0000608</v>
      </c>
      <c r="S34" s="30">
        <v>1521414.627270448</v>
      </c>
      <c r="T34" s="10"/>
      <c r="U34" s="10"/>
      <c r="V34" s="116">
        <f t="shared" si="8"/>
        <v>2140686915.6880391</v>
      </c>
      <c r="W34" s="117">
        <f t="shared" si="9"/>
        <v>13199517.060480811</v>
      </c>
      <c r="X34" s="33">
        <f t="shared" si="10"/>
        <v>4.8241665299531586</v>
      </c>
      <c r="Y34" s="33"/>
      <c r="Z34" s="33"/>
    </row>
    <row r="35" spans="1:26" x14ac:dyDescent="0.2">
      <c r="A35" s="5" t="str">
        <f t="shared" si="7"/>
        <v>2006</v>
      </c>
      <c r="B35" s="30">
        <v>54543519.000000104</v>
      </c>
      <c r="C35" s="30">
        <v>375096.87811784522</v>
      </c>
      <c r="D35" s="30">
        <v>245224651.0000006</v>
      </c>
      <c r="E35" s="30">
        <v>1755987.466198215</v>
      </c>
      <c r="F35" s="30">
        <v>351572042.40000069</v>
      </c>
      <c r="G35" s="30">
        <v>5397966.6570113078</v>
      </c>
      <c r="H35" s="30">
        <v>67688430</v>
      </c>
      <c r="I35" s="30">
        <v>121246.7036436067</v>
      </c>
      <c r="J35" s="30">
        <v>68780384.396584198</v>
      </c>
      <c r="K35" s="30">
        <v>414591.60661461198</v>
      </c>
      <c r="L35" s="30">
        <v>333998574.07257664</v>
      </c>
      <c r="M35" s="30">
        <v>1024911.736961086</v>
      </c>
      <c r="N35" s="30">
        <v>203224441.25499991</v>
      </c>
      <c r="O35" s="30">
        <v>1661811.1127825617</v>
      </c>
      <c r="P35" s="30">
        <v>451896310.00000101</v>
      </c>
      <c r="Q35" s="30">
        <v>1485381.9568867341</v>
      </c>
      <c r="R35" s="30">
        <v>481829000.00000089</v>
      </c>
      <c r="S35" s="30">
        <v>1578455.5319018571</v>
      </c>
      <c r="T35" s="10"/>
      <c r="U35" s="10"/>
      <c r="V35" s="116">
        <f t="shared" si="8"/>
        <v>2258757352.1241636</v>
      </c>
      <c r="W35" s="117">
        <f t="shared" si="9"/>
        <v>13815449.650117826</v>
      </c>
      <c r="X35" s="33">
        <f t="shared" si="10"/>
        <v>4.6663267058543338</v>
      </c>
      <c r="Y35" s="33"/>
      <c r="Z35" s="33"/>
    </row>
    <row r="36" spans="1:26" x14ac:dyDescent="0.2">
      <c r="A36" s="5" t="str">
        <f t="shared" si="7"/>
        <v>2007</v>
      </c>
      <c r="B36" s="30">
        <v>56168460.00000003</v>
      </c>
      <c r="C36" s="30">
        <v>394088.72205402807</v>
      </c>
      <c r="D36" s="30">
        <v>243663161.0000006</v>
      </c>
      <c r="E36" s="30">
        <v>1808189.2520715541</v>
      </c>
      <c r="F36" s="30">
        <v>370389340.00000018</v>
      </c>
      <c r="G36" s="30">
        <v>5665803.7433024654</v>
      </c>
      <c r="H36" s="30">
        <v>70000001.000000104</v>
      </c>
      <c r="I36" s="30">
        <v>123142.8503142323</v>
      </c>
      <c r="J36" s="30">
        <v>79454823.609810695</v>
      </c>
      <c r="K36" s="30">
        <v>473309.11889122799</v>
      </c>
      <c r="L36" s="30">
        <v>352697827.5990985</v>
      </c>
      <c r="M36" s="30">
        <v>1077654.7035891856</v>
      </c>
      <c r="N36" s="30">
        <v>218488430.00000051</v>
      </c>
      <c r="O36" s="30">
        <v>1774498.429787854</v>
      </c>
      <c r="P36" s="30">
        <v>484674590.00000101</v>
      </c>
      <c r="Q36" s="30">
        <v>1584912.1297212511</v>
      </c>
      <c r="R36" s="30">
        <v>505443001.00000101</v>
      </c>
      <c r="S36" s="30">
        <v>1649094.620875401</v>
      </c>
      <c r="T36" s="10"/>
      <c r="U36" s="10"/>
      <c r="V36" s="116">
        <f t="shared" si="8"/>
        <v>2380979634.2089124</v>
      </c>
      <c r="W36" s="117">
        <f t="shared" si="9"/>
        <v>14550693.5706072</v>
      </c>
      <c r="X36" s="33">
        <f t="shared" si="10"/>
        <v>5.3218964211063806</v>
      </c>
      <c r="Y36" s="33"/>
      <c r="Z36" s="33"/>
    </row>
    <row r="37" spans="1:26" x14ac:dyDescent="0.2">
      <c r="A37" s="5" t="str">
        <f t="shared" si="7"/>
        <v>2008</v>
      </c>
      <c r="B37" s="30">
        <v>67071609.999999925</v>
      </c>
      <c r="C37" s="30">
        <v>467388.38809965202</v>
      </c>
      <c r="D37" s="30">
        <v>230663500.99999988</v>
      </c>
      <c r="E37" s="30">
        <v>1660340.4302694639</v>
      </c>
      <c r="F37" s="30">
        <v>378964089.99999988</v>
      </c>
      <c r="G37" s="30">
        <v>5761302.462197057</v>
      </c>
      <c r="H37" s="30">
        <v>67521999.999999911</v>
      </c>
      <c r="I37" s="30">
        <v>116677.5232664174</v>
      </c>
      <c r="J37" s="30">
        <v>87300371.089533299</v>
      </c>
      <c r="K37" s="30">
        <v>516712.521742168</v>
      </c>
      <c r="L37" s="30">
        <v>358880336.71139312</v>
      </c>
      <c r="M37" s="30">
        <v>1086550.5031521299</v>
      </c>
      <c r="N37" s="30">
        <v>226135868.99999928</v>
      </c>
      <c r="O37" s="30">
        <v>1808933.4148075141</v>
      </c>
      <c r="P37" s="30">
        <v>511716479.99999899</v>
      </c>
      <c r="Q37" s="30">
        <v>1640131.1648643611</v>
      </c>
      <c r="R37" s="30">
        <v>530984210</v>
      </c>
      <c r="S37" s="30">
        <v>1720916.3714688278</v>
      </c>
      <c r="T37" s="10"/>
      <c r="U37" s="10"/>
      <c r="V37" s="116">
        <f t="shared" si="8"/>
        <v>2459238467.8009243</v>
      </c>
      <c r="W37" s="117">
        <f t="shared" si="9"/>
        <v>14778952.779867589</v>
      </c>
      <c r="X37" s="33">
        <f t="shared" si="10"/>
        <v>1.5687170384886606</v>
      </c>
      <c r="Y37" s="33"/>
      <c r="Z37" s="33"/>
    </row>
    <row r="38" spans="1:26" x14ac:dyDescent="0.2">
      <c r="A38" s="5" t="str">
        <f t="shared" si="7"/>
        <v>2009</v>
      </c>
      <c r="B38" s="30">
        <v>65802430.00000003</v>
      </c>
      <c r="C38" s="30">
        <v>468868.25605789019</v>
      </c>
      <c r="D38" s="30">
        <v>218831010.00000021</v>
      </c>
      <c r="E38" s="30">
        <v>1559507.475816976</v>
      </c>
      <c r="F38" s="30">
        <v>338691700.99999976</v>
      </c>
      <c r="G38" s="30">
        <v>4899280.1835106201</v>
      </c>
      <c r="H38" s="30">
        <v>66337000.999999896</v>
      </c>
      <c r="I38" s="30">
        <v>105282.0668168382</v>
      </c>
      <c r="J38" s="30">
        <v>94759083.018927097</v>
      </c>
      <c r="K38" s="30">
        <v>559249.30624801002</v>
      </c>
      <c r="L38" s="30">
        <v>354870483.96406108</v>
      </c>
      <c r="M38" s="30">
        <v>1074628.1046209673</v>
      </c>
      <c r="N38" s="30">
        <v>225711740.00000051</v>
      </c>
      <c r="O38" s="30">
        <v>1761396.156814232</v>
      </c>
      <c r="P38" s="30">
        <v>517114310</v>
      </c>
      <c r="Q38" s="30">
        <v>1660396.413728589</v>
      </c>
      <c r="R38" s="30">
        <v>541936001</v>
      </c>
      <c r="S38" s="30">
        <v>1766058.887640147</v>
      </c>
      <c r="T38" s="10"/>
      <c r="U38" s="10"/>
      <c r="V38" s="116">
        <f t="shared" si="8"/>
        <v>2424053759.9829884</v>
      </c>
      <c r="W38" s="117">
        <f t="shared" si="9"/>
        <v>13854666.851254271</v>
      </c>
      <c r="X38" s="33">
        <f t="shared" si="10"/>
        <v>-6.2540691643078601</v>
      </c>
      <c r="Y38" s="33"/>
      <c r="Z38" s="33"/>
    </row>
    <row r="39" spans="1:26" x14ac:dyDescent="0.2">
      <c r="A39" s="5" t="str">
        <f t="shared" si="7"/>
        <v>2010</v>
      </c>
      <c r="B39" s="30">
        <v>65604790.000000097</v>
      </c>
      <c r="C39" s="30">
        <v>466464.84031560982</v>
      </c>
      <c r="D39" s="30">
        <v>230350839.00000077</v>
      </c>
      <c r="E39" s="30">
        <v>1741673.321782683</v>
      </c>
      <c r="F39" s="30">
        <v>358699339.00000048</v>
      </c>
      <c r="G39" s="30">
        <v>5122243.8523231028</v>
      </c>
      <c r="H39" s="30">
        <v>67938999.000000104</v>
      </c>
      <c r="I39" s="30">
        <v>106084.04168257781</v>
      </c>
      <c r="J39" s="30">
        <v>95452700</v>
      </c>
      <c r="K39" s="30">
        <v>558235.84348460496</v>
      </c>
      <c r="L39" s="30">
        <v>370579528.32153559</v>
      </c>
      <c r="M39" s="30">
        <v>1097616.1450925518</v>
      </c>
      <c r="N39" s="30">
        <v>229499000</v>
      </c>
      <c r="O39" s="30">
        <v>1748074.6668635721</v>
      </c>
      <c r="P39" s="30">
        <v>523526600</v>
      </c>
      <c r="Q39" s="30">
        <v>1656240.8443911341</v>
      </c>
      <c r="R39" s="30">
        <v>553210000.00000095</v>
      </c>
      <c r="S39" s="30">
        <v>1833481.685358861</v>
      </c>
      <c r="T39" s="10"/>
      <c r="U39" s="10"/>
      <c r="V39" s="116">
        <f t="shared" si="8"/>
        <v>2494861795.321538</v>
      </c>
      <c r="W39" s="117">
        <f t="shared" si="9"/>
        <v>14330115.241294697</v>
      </c>
      <c r="X39" s="33">
        <f t="shared" si="10"/>
        <v>3.4316840321381168</v>
      </c>
      <c r="Y39" s="33"/>
      <c r="Z39" s="33"/>
    </row>
    <row r="40" spans="1:26" x14ac:dyDescent="0.2">
      <c r="A40" s="5" t="str">
        <f t="shared" si="7"/>
        <v>2011</v>
      </c>
      <c r="B40" s="30">
        <v>66463569.999999881</v>
      </c>
      <c r="C40" s="30">
        <v>505156.51506969775</v>
      </c>
      <c r="D40" s="30">
        <v>228645940.00000039</v>
      </c>
      <c r="E40" s="30">
        <v>1779358.9048888471</v>
      </c>
      <c r="F40" s="30">
        <v>369260892.99999994</v>
      </c>
      <c r="G40" s="30">
        <v>5153846.3435881352</v>
      </c>
      <c r="H40" s="30">
        <v>68878999.999999911</v>
      </c>
      <c r="I40" s="30">
        <v>105414.97111281109</v>
      </c>
      <c r="J40" s="30">
        <v>95809404.830945507</v>
      </c>
      <c r="K40" s="30">
        <v>545147.73055224796</v>
      </c>
      <c r="L40" s="30">
        <v>384768358.92133063</v>
      </c>
      <c r="M40" s="30">
        <v>1115607.6424819704</v>
      </c>
      <c r="N40" s="30">
        <v>236439080.00000012</v>
      </c>
      <c r="O40" s="30">
        <v>1743086.6326560099</v>
      </c>
      <c r="P40" s="30">
        <v>544997239.99999905</v>
      </c>
      <c r="Q40" s="30">
        <v>1677228.5673615208</v>
      </c>
      <c r="R40" s="30">
        <v>574858000</v>
      </c>
      <c r="S40" s="30">
        <v>1904773.840369059</v>
      </c>
      <c r="T40" s="260"/>
      <c r="U40" s="260"/>
      <c r="V40" s="116">
        <f t="shared" si="8"/>
        <v>2570121486.7522755</v>
      </c>
      <c r="W40" s="117">
        <f t="shared" si="9"/>
        <v>14529621.148080299</v>
      </c>
      <c r="X40" s="33">
        <f t="shared" si="10"/>
        <v>1.3922142524764287</v>
      </c>
      <c r="Y40" s="33"/>
      <c r="Z40" s="33"/>
    </row>
    <row r="41" spans="1:26" x14ac:dyDescent="0.2">
      <c r="A41" s="5" t="str">
        <f t="shared" si="7"/>
        <v>2012</v>
      </c>
      <c r="B41" s="30">
        <v>66860640.000000045</v>
      </c>
      <c r="C41" s="30">
        <v>510648.79267286195</v>
      </c>
      <c r="D41" s="30">
        <v>221972400.00000039</v>
      </c>
      <c r="E41" s="30">
        <v>1821708.3576539911</v>
      </c>
      <c r="F41" s="30">
        <v>376126430.00000054</v>
      </c>
      <c r="G41" s="30">
        <v>5102573.2992299823</v>
      </c>
      <c r="H41" s="30">
        <v>68800999.000000089</v>
      </c>
      <c r="I41" s="30">
        <v>102807.46779090041</v>
      </c>
      <c r="J41" s="30">
        <v>97803606.851689905</v>
      </c>
      <c r="K41" s="30">
        <v>544519.19283326797</v>
      </c>
      <c r="L41" s="30">
        <v>398584623.79101831</v>
      </c>
      <c r="M41" s="30">
        <v>1126475.4836168187</v>
      </c>
      <c r="N41" s="30">
        <v>242233180</v>
      </c>
      <c r="O41" s="30">
        <v>1740568.3437427301</v>
      </c>
      <c r="P41" s="30">
        <v>561079470.00000107</v>
      </c>
      <c r="Q41" s="30">
        <v>1667892.293835988</v>
      </c>
      <c r="R41" s="30">
        <v>593028721.00000095</v>
      </c>
      <c r="S41" s="30">
        <v>1974226.324539924</v>
      </c>
      <c r="T41" s="282"/>
      <c r="U41" s="282"/>
      <c r="V41" s="116">
        <f t="shared" si="8"/>
        <v>2626490070.6427112</v>
      </c>
      <c r="W41" s="117">
        <f t="shared" si="9"/>
        <v>14591419.555916464</v>
      </c>
      <c r="X41" s="33">
        <f t="shared" si="10"/>
        <v>0.42532704195339793</v>
      </c>
      <c r="Y41" s="33"/>
      <c r="Z41" s="33"/>
    </row>
    <row r="42" spans="1:26" x14ac:dyDescent="0.2">
      <c r="A42" s="5" t="str">
        <f t="shared" si="7"/>
        <v>2013</v>
      </c>
      <c r="B42" s="30">
        <v>67880350.00000003</v>
      </c>
      <c r="C42" s="30">
        <v>517110.396703334</v>
      </c>
      <c r="D42" s="30">
        <v>230908400.00000021</v>
      </c>
      <c r="E42" s="30">
        <v>1879978.1272381241</v>
      </c>
      <c r="F42" s="30">
        <v>378933210.00000012</v>
      </c>
      <c r="G42" s="30">
        <v>5045393.5864344761</v>
      </c>
      <c r="H42" s="30">
        <v>68375000</v>
      </c>
      <c r="I42" s="30">
        <v>100592.09740241861</v>
      </c>
      <c r="J42" s="30">
        <v>100468181.969065</v>
      </c>
      <c r="K42" s="30">
        <v>546483.76177283097</v>
      </c>
      <c r="L42" s="30">
        <v>405982714.27390742</v>
      </c>
      <c r="M42" s="30">
        <v>1112396.0532606973</v>
      </c>
      <c r="N42" s="30">
        <v>247062110.00000021</v>
      </c>
      <c r="O42" s="30">
        <v>1728340.457950474</v>
      </c>
      <c r="P42" s="30">
        <v>578127140.00000095</v>
      </c>
      <c r="Q42" s="30">
        <v>1674843.422976935</v>
      </c>
      <c r="R42" s="30">
        <v>609380600.00000107</v>
      </c>
      <c r="S42" s="30">
        <v>2030765.5426933842</v>
      </c>
      <c r="T42" s="30"/>
      <c r="U42" s="30"/>
      <c r="V42" s="116">
        <f t="shared" si="8"/>
        <v>2687117706.2429752</v>
      </c>
      <c r="W42" s="117">
        <f t="shared" si="9"/>
        <v>14635903.446432676</v>
      </c>
      <c r="X42" s="33">
        <f t="shared" si="10"/>
        <v>0.30486335031175965</v>
      </c>
    </row>
    <row r="43" spans="1:26" ht="13.5" thickBot="1" x14ac:dyDescent="0.25"/>
    <row r="44" spans="1:26" ht="64.5" thickBot="1" x14ac:dyDescent="0.25">
      <c r="A44" s="2" t="s">
        <v>21</v>
      </c>
      <c r="C44" s="3" t="s">
        <v>22</v>
      </c>
      <c r="D44" s="3" t="s">
        <v>23</v>
      </c>
      <c r="E44" s="3" t="s">
        <v>3</v>
      </c>
      <c r="F44" s="3" t="s">
        <v>24</v>
      </c>
      <c r="G44" s="3" t="s">
        <v>25</v>
      </c>
      <c r="H44" s="3" t="s">
        <v>26</v>
      </c>
      <c r="I44" s="3" t="s">
        <v>27</v>
      </c>
      <c r="J44" s="3" t="s">
        <v>28</v>
      </c>
      <c r="K44" s="14" t="s">
        <v>29</v>
      </c>
      <c r="L44" s="2" t="s">
        <v>30</v>
      </c>
      <c r="M44" s="3" t="s">
        <v>22</v>
      </c>
      <c r="N44" s="3" t="s">
        <v>23</v>
      </c>
      <c r="O44" s="3" t="s">
        <v>3</v>
      </c>
      <c r="P44" s="3" t="s">
        <v>24</v>
      </c>
      <c r="Q44" s="3" t="s">
        <v>25</v>
      </c>
      <c r="R44" s="3" t="s">
        <v>26</v>
      </c>
      <c r="S44" s="3" t="s">
        <v>27</v>
      </c>
      <c r="T44" s="3" t="s">
        <v>28</v>
      </c>
      <c r="U44" s="14" t="s">
        <v>29</v>
      </c>
    </row>
    <row r="45" spans="1:26" x14ac:dyDescent="0.2">
      <c r="A45" s="5" t="str">
        <f t="shared" ref="A45:A62" si="11">A25</f>
        <v>1996</v>
      </c>
      <c r="B45" s="34"/>
      <c r="C45" s="34">
        <f>(C4/$W4)/(B4/$V4)</f>
        <v>2.5962003716541483E-2</v>
      </c>
      <c r="D45" s="34">
        <f>(E4/$W4)/(D4/$V4)</f>
        <v>1.1662341704191901E-2</v>
      </c>
      <c r="E45" s="34">
        <f>(G4/$W4)/(F4/$V4)</f>
        <v>2.778402682904128E-2</v>
      </c>
      <c r="F45" s="34">
        <f>(I4/$W4)/(H4/$V4)</f>
        <v>3.0602613534039615E-2</v>
      </c>
      <c r="G45" s="34">
        <f>(K4/$W4)/(J4/$V4)</f>
        <v>3.0533115168671639E-2</v>
      </c>
      <c r="H45" s="34">
        <f>(M4/$W4)/(L4/$V4)</f>
        <v>2.6784925671598171E-2</v>
      </c>
      <c r="I45" s="34">
        <f>(O4/$W4)/(N4/$V4)</f>
        <v>4.108974127949782E-2</v>
      </c>
      <c r="J45" s="34">
        <f>(Q4/$W4)/(P4/$V4)</f>
        <v>6.2509190054420749</v>
      </c>
      <c r="K45" s="34">
        <f>(S4/$W4)/(R4/$V4)</f>
        <v>3.3536203544884666E-2</v>
      </c>
      <c r="L45" s="35">
        <f>AVERAGE(C45:K45)</f>
        <v>0.71987488632117136</v>
      </c>
      <c r="M45" s="31">
        <f>(1-1/C45)*C4</f>
        <v>-109676.85176664637</v>
      </c>
      <c r="N45" s="31">
        <f>(1-1/D45)*E4</f>
        <v>-89888.664371692401</v>
      </c>
      <c r="O45" s="31">
        <f>(1-1/E45)*G4</f>
        <v>-210819.93195351213</v>
      </c>
      <c r="P45" s="31">
        <f>(1-1/F45)*I4</f>
        <v>-9774.0675743683187</v>
      </c>
      <c r="Q45" s="31">
        <f>(1-1/G45)*K4</f>
        <v>-80441.842597908369</v>
      </c>
      <c r="R45" s="31">
        <f>(1-1/H45)*M4</f>
        <v>-183403.66157478045</v>
      </c>
      <c r="S45" s="31">
        <f>(1-1/I45)*O4</f>
        <v>-46176.384157447639</v>
      </c>
      <c r="T45" s="31">
        <f>(1-1/J45)*Q4</f>
        <v>1097897.1252068782</v>
      </c>
      <c r="U45" s="31">
        <f>(1-1/K45)*S4</f>
        <v>-236507.04764225165</v>
      </c>
      <c r="V45" s="35">
        <f t="shared" ref="V45:V62" si="12">AVERAGE(M45:U45)</f>
        <v>14578.741507585646</v>
      </c>
      <c r="W45" s="36"/>
    </row>
    <row r="46" spans="1:26" x14ac:dyDescent="0.2">
      <c r="A46" s="5" t="str">
        <f t="shared" si="11"/>
        <v>1997</v>
      </c>
      <c r="B46" s="34"/>
      <c r="C46" s="34">
        <f t="shared" ref="C46:C62" si="13">(C5/$W5)/(B5/$V5)</f>
        <v>3.0548216631882147E-2</v>
      </c>
      <c r="D46" s="34">
        <f t="shared" ref="D46:D62" si="14">(E5/$W5)/(D5/$V5)</f>
        <v>1.0206792087845269E-2</v>
      </c>
      <c r="E46" s="34">
        <f t="shared" ref="E46:E62" si="15">(G5/$W5)/(F5/$V5)</f>
        <v>3.0178744100805111E-2</v>
      </c>
      <c r="F46" s="34">
        <f t="shared" ref="F46:F62" si="16">(I5/$W5)/(H5/$V5)</f>
        <v>2.9696527188336031E-2</v>
      </c>
      <c r="G46" s="34">
        <f t="shared" ref="G46:G62" si="17">(K5/$W5)/(J5/$V5)</f>
        <v>3.3896049697280932E-2</v>
      </c>
      <c r="H46" s="34">
        <f t="shared" ref="H46:H62" si="18">(M5/$W5)/(L5/$V5)</f>
        <v>2.9722070010380554E-2</v>
      </c>
      <c r="I46" s="34">
        <f t="shared" ref="I46:I62" si="19">(O5/$W5)/(N5/$V5)</f>
        <v>4.5073960122660739E-2</v>
      </c>
      <c r="J46" s="34">
        <f t="shared" ref="J46:J62" si="20">(Q5/$W5)/(P5/$V5)</f>
        <v>6.216130847821379</v>
      </c>
      <c r="K46" s="34">
        <f t="shared" ref="K46:K62" si="21">(S5/$W5)/(R5/$V5)</f>
        <v>3.3126008727504194E-2</v>
      </c>
      <c r="L46" s="35">
        <f t="shared" ref="L46:L62" si="22">AVERAGE(C46:K46)</f>
        <v>0.71761991293200822</v>
      </c>
      <c r="M46" s="31">
        <f t="shared" ref="M46:M62" si="23">(1-1/C46)*C5</f>
        <v>-110929.59246974094</v>
      </c>
      <c r="N46" s="31">
        <f t="shared" ref="N46:N62" si="24">(1-1/D46)*E5</f>
        <v>-87932.740628991305</v>
      </c>
      <c r="O46" s="31">
        <f t="shared" ref="O46:O62" si="25">(1-1/E46)*G5</f>
        <v>-211015.4127760315</v>
      </c>
      <c r="P46" s="31">
        <f t="shared" ref="P46:P62" si="26">(1-1/F46)*I5</f>
        <v>-9916.890613965832</v>
      </c>
      <c r="Q46" s="31">
        <f t="shared" ref="Q46:Q62" si="27">(1-1/G46)*K5</f>
        <v>-71626.057148322623</v>
      </c>
      <c r="R46" s="31">
        <f t="shared" ref="R46:R62" si="28">(1-1/H46)*M5</f>
        <v>-191707.96576227344</v>
      </c>
      <c r="S46" s="31">
        <f t="shared" ref="S46:S62" si="29">(1-1/I46)*O5</f>
        <v>-47225.82479860216</v>
      </c>
      <c r="T46" s="31">
        <f t="shared" ref="T46:T62" si="30">(1-1/J46)*Q5</f>
        <v>1107557.8685510166</v>
      </c>
      <c r="U46" s="31">
        <f t="shared" ref="U46:U62" si="31">(1-1/K46)*S5</f>
        <v>-242939.15291376022</v>
      </c>
      <c r="V46" s="35">
        <f t="shared" si="12"/>
        <v>14918.247937703176</v>
      </c>
    </row>
    <row r="47" spans="1:26" x14ac:dyDescent="0.2">
      <c r="A47" s="5" t="str">
        <f t="shared" si="11"/>
        <v>1998</v>
      </c>
      <c r="B47" s="34"/>
      <c r="C47" s="34">
        <f t="shared" si="13"/>
        <v>3.7445860185296845E-2</v>
      </c>
      <c r="D47" s="34">
        <f t="shared" si="14"/>
        <v>1.2113925757212918E-2</v>
      </c>
      <c r="E47" s="34">
        <f t="shared" si="15"/>
        <v>3.3118665632581659E-2</v>
      </c>
      <c r="F47" s="34">
        <f t="shared" si="16"/>
        <v>2.9962614538512018E-2</v>
      </c>
      <c r="G47" s="34">
        <f t="shared" si="17"/>
        <v>3.6494552270229783E-2</v>
      </c>
      <c r="H47" s="34">
        <f t="shared" si="18"/>
        <v>3.0826574654756401E-2</v>
      </c>
      <c r="I47" s="34">
        <f t="shared" si="19"/>
        <v>4.8223781618430814E-2</v>
      </c>
      <c r="J47" s="34">
        <f t="shared" si="20"/>
        <v>6.2181381538665255</v>
      </c>
      <c r="K47" s="34">
        <f t="shared" si="21"/>
        <v>3.3383771941287936E-2</v>
      </c>
      <c r="L47" s="35">
        <f t="shared" si="22"/>
        <v>0.71996754449609268</v>
      </c>
      <c r="M47" s="31">
        <f t="shared" si="23"/>
        <v>-122479.306796797</v>
      </c>
      <c r="N47" s="31">
        <f t="shared" si="24"/>
        <v>-74010.53244474878</v>
      </c>
      <c r="O47" s="31">
        <f t="shared" si="25"/>
        <v>-218678.68411906486</v>
      </c>
      <c r="P47" s="31">
        <f t="shared" si="26"/>
        <v>-10140.513509079203</v>
      </c>
      <c r="Q47" s="31">
        <f t="shared" si="27"/>
        <v>-67581.46671866125</v>
      </c>
      <c r="R47" s="31">
        <f t="shared" si="28"/>
        <v>-210930.96050296575</v>
      </c>
      <c r="S47" s="31">
        <f t="shared" si="29"/>
        <v>-49431.862799192837</v>
      </c>
      <c r="T47" s="31">
        <f t="shared" si="30"/>
        <v>1153998.9233687781</v>
      </c>
      <c r="U47" s="31">
        <f t="shared" si="31"/>
        <v>-259610.40044705439</v>
      </c>
      <c r="V47" s="35">
        <f t="shared" si="12"/>
        <v>15681.68844791268</v>
      </c>
    </row>
    <row r="48" spans="1:26" x14ac:dyDescent="0.2">
      <c r="A48" s="5" t="str">
        <f t="shared" si="11"/>
        <v>1999</v>
      </c>
      <c r="B48" s="34"/>
      <c r="C48" s="34">
        <f t="shared" si="13"/>
        <v>4.1040181120568696E-2</v>
      </c>
      <c r="D48" s="34">
        <f t="shared" si="14"/>
        <v>1.3129662017384289E-2</v>
      </c>
      <c r="E48" s="34">
        <f t="shared" si="15"/>
        <v>3.8053685362442358E-2</v>
      </c>
      <c r="F48" s="34">
        <f t="shared" si="16"/>
        <v>3.2902863620263192E-2</v>
      </c>
      <c r="G48" s="34">
        <f t="shared" si="17"/>
        <v>4.0929791269519809E-2</v>
      </c>
      <c r="H48" s="34">
        <f t="shared" si="18"/>
        <v>3.2120757908319579E-2</v>
      </c>
      <c r="I48" s="34">
        <f t="shared" si="19"/>
        <v>5.2540183296423661E-2</v>
      </c>
      <c r="J48" s="34">
        <f t="shared" si="20"/>
        <v>6.3461683571213863</v>
      </c>
      <c r="K48" s="34">
        <f t="shared" si="21"/>
        <v>3.5751846980946106E-2</v>
      </c>
      <c r="L48" s="35">
        <f t="shared" si="22"/>
        <v>0.73695970318858384</v>
      </c>
      <c r="M48" s="31">
        <f t="shared" si="23"/>
        <v>-133240.74827040231</v>
      </c>
      <c r="N48" s="31">
        <f t="shared" si="24"/>
        <v>-67840.326355066005</v>
      </c>
      <c r="O48" s="31">
        <f t="shared" si="25"/>
        <v>-223702.17054299553</v>
      </c>
      <c r="P48" s="31">
        <f t="shared" si="26"/>
        <v>-10077.502239363976</v>
      </c>
      <c r="Q48" s="31">
        <f t="shared" si="27"/>
        <v>-64770.436074852179</v>
      </c>
      <c r="R48" s="31">
        <f t="shared" si="28"/>
        <v>-229176.00700649724</v>
      </c>
      <c r="S48" s="31">
        <f t="shared" si="29"/>
        <v>-50206.963315270899</v>
      </c>
      <c r="T48" s="31">
        <f t="shared" si="30"/>
        <v>1202434.453272776</v>
      </c>
      <c r="U48" s="31">
        <f t="shared" si="31"/>
        <v>-272723.26237353869</v>
      </c>
      <c r="V48" s="35">
        <f t="shared" si="12"/>
        <v>16744.115232754342</v>
      </c>
    </row>
    <row r="49" spans="1:23" x14ac:dyDescent="0.2">
      <c r="A49" s="5" t="str">
        <f t="shared" si="11"/>
        <v>2000</v>
      </c>
      <c r="B49" s="34"/>
      <c r="C49" s="34">
        <f t="shared" si="13"/>
        <v>4.1065674023236229E-2</v>
      </c>
      <c r="D49" s="34">
        <f t="shared" si="14"/>
        <v>1.4153291443323984E-2</v>
      </c>
      <c r="E49" s="34">
        <f t="shared" si="15"/>
        <v>4.3802145624599137E-2</v>
      </c>
      <c r="F49" s="34">
        <f t="shared" si="16"/>
        <v>3.8632648131803927E-2</v>
      </c>
      <c r="G49" s="34">
        <f t="shared" si="17"/>
        <v>4.7894983247673835E-2</v>
      </c>
      <c r="H49" s="34">
        <f t="shared" si="18"/>
        <v>3.4384898722480774E-2</v>
      </c>
      <c r="I49" s="34">
        <f t="shared" si="19"/>
        <v>5.6733813872345072E-2</v>
      </c>
      <c r="J49" s="34">
        <f t="shared" si="20"/>
        <v>6.4694756551285817</v>
      </c>
      <c r="K49" s="34">
        <f t="shared" si="21"/>
        <v>3.7093284495087996E-2</v>
      </c>
      <c r="L49" s="35">
        <f t="shared" si="22"/>
        <v>0.75369293274323701</v>
      </c>
      <c r="M49" s="31">
        <f t="shared" si="23"/>
        <v>-136428.26793233308</v>
      </c>
      <c r="N49" s="31">
        <f t="shared" si="24"/>
        <v>-63653.524884661056</v>
      </c>
      <c r="O49" s="31">
        <f t="shared" si="25"/>
        <v>-225160.34039964064</v>
      </c>
      <c r="P49" s="31">
        <f t="shared" si="26"/>
        <v>-10023.258015767311</v>
      </c>
      <c r="Q49" s="31">
        <f t="shared" si="27"/>
        <v>-62599.674917289813</v>
      </c>
      <c r="R49" s="31">
        <f t="shared" si="28"/>
        <v>-239424.60408127488</v>
      </c>
      <c r="S49" s="31">
        <f t="shared" si="29"/>
        <v>-49204.01009914984</v>
      </c>
      <c r="T49" s="31">
        <f t="shared" si="30"/>
        <v>1222600.1102872232</v>
      </c>
      <c r="U49" s="31">
        <f t="shared" si="31"/>
        <v>-279143.33569631504</v>
      </c>
      <c r="V49" s="35">
        <f t="shared" si="12"/>
        <v>17440.343806754616</v>
      </c>
    </row>
    <row r="50" spans="1:23" x14ac:dyDescent="0.2">
      <c r="A50" s="5" t="str">
        <f t="shared" si="11"/>
        <v>2001</v>
      </c>
      <c r="B50" s="34"/>
      <c r="C50" s="34">
        <f t="shared" si="13"/>
        <v>4.0914658957990339E-2</v>
      </c>
      <c r="D50" s="34">
        <f t="shared" si="14"/>
        <v>1.4782733759519133E-2</v>
      </c>
      <c r="E50" s="34">
        <f t="shared" si="15"/>
        <v>4.8933147747743232E-2</v>
      </c>
      <c r="F50" s="34">
        <f t="shared" si="16"/>
        <v>4.4771897352715195E-2</v>
      </c>
      <c r="G50" s="34">
        <f t="shared" si="17"/>
        <v>5.4370125520326752E-2</v>
      </c>
      <c r="H50" s="34">
        <f t="shared" si="18"/>
        <v>3.6380471627015819E-2</v>
      </c>
      <c r="I50" s="34">
        <f t="shared" si="19"/>
        <v>6.1136007083207725E-2</v>
      </c>
      <c r="J50" s="34">
        <f t="shared" si="20"/>
        <v>6.5849839839558664</v>
      </c>
      <c r="K50" s="34">
        <f t="shared" si="21"/>
        <v>3.8186036382151373E-2</v>
      </c>
      <c r="L50" s="35">
        <f t="shared" si="22"/>
        <v>0.76938434026517066</v>
      </c>
      <c r="M50" s="31">
        <f t="shared" si="23"/>
        <v>-134841.62415719588</v>
      </c>
      <c r="N50" s="31">
        <f t="shared" si="24"/>
        <v>-60841.840045059078</v>
      </c>
      <c r="O50" s="31">
        <f t="shared" si="25"/>
        <v>-219695.90839443114</v>
      </c>
      <c r="P50" s="31">
        <f t="shared" si="26"/>
        <v>-9576.4061803645927</v>
      </c>
      <c r="Q50" s="31">
        <f t="shared" si="27"/>
        <v>-59275.247778657686</v>
      </c>
      <c r="R50" s="31">
        <f t="shared" si="28"/>
        <v>-237057.71315712246</v>
      </c>
      <c r="S50" s="31">
        <f t="shared" si="29"/>
        <v>-45874.360194847402</v>
      </c>
      <c r="T50" s="31">
        <f t="shared" si="30"/>
        <v>1202525.9753781941</v>
      </c>
      <c r="U50" s="31">
        <f t="shared" si="31"/>
        <v>-277068.46971630689</v>
      </c>
      <c r="V50" s="35">
        <f t="shared" si="12"/>
        <v>17588.267306023212</v>
      </c>
    </row>
    <row r="51" spans="1:23" x14ac:dyDescent="0.2">
      <c r="A51" s="5" t="str">
        <f t="shared" si="11"/>
        <v>2002</v>
      </c>
      <c r="B51" s="34"/>
      <c r="C51" s="34">
        <f t="shared" si="13"/>
        <v>4.0935323132015887E-2</v>
      </c>
      <c r="D51" s="34">
        <f t="shared" si="14"/>
        <v>1.6064583377094148E-2</v>
      </c>
      <c r="E51" s="34">
        <f t="shared" si="15"/>
        <v>5.0947684292127184E-2</v>
      </c>
      <c r="F51" s="34">
        <f t="shared" si="16"/>
        <v>4.7846047134315388E-2</v>
      </c>
      <c r="G51" s="34">
        <f t="shared" si="17"/>
        <v>5.7674045286842238E-2</v>
      </c>
      <c r="H51" s="34">
        <f t="shared" si="18"/>
        <v>3.8022209135044054E-2</v>
      </c>
      <c r="I51" s="34">
        <f t="shared" si="19"/>
        <v>6.3687369302932048E-2</v>
      </c>
      <c r="J51" s="34">
        <f t="shared" si="20"/>
        <v>6.6426960776950592</v>
      </c>
      <c r="K51" s="34">
        <f t="shared" si="21"/>
        <v>3.8601535605091886E-2</v>
      </c>
      <c r="L51" s="35">
        <f t="shared" si="22"/>
        <v>0.7773860972178358</v>
      </c>
      <c r="M51" s="31">
        <f t="shared" si="23"/>
        <v>-130090.07943285322</v>
      </c>
      <c r="N51" s="31">
        <f t="shared" si="24"/>
        <v>-61641.7898258192</v>
      </c>
      <c r="O51" s="31">
        <f t="shared" si="25"/>
        <v>-215777.84577695295</v>
      </c>
      <c r="P51" s="31">
        <f t="shared" si="26"/>
        <v>-9356.1203597112926</v>
      </c>
      <c r="Q51" s="31">
        <f t="shared" si="27"/>
        <v>-57867.928963640683</v>
      </c>
      <c r="R51" s="31">
        <f t="shared" si="28"/>
        <v>-232296.50169328012</v>
      </c>
      <c r="S51" s="31">
        <f t="shared" si="29"/>
        <v>-43563.689115075314</v>
      </c>
      <c r="T51" s="31">
        <f t="shared" si="30"/>
        <v>1186099.6260096699</v>
      </c>
      <c r="U51" s="31">
        <f t="shared" si="31"/>
        <v>-277585.67650597496</v>
      </c>
      <c r="V51" s="35">
        <f t="shared" si="12"/>
        <v>17546.666037373569</v>
      </c>
    </row>
    <row r="52" spans="1:23" x14ac:dyDescent="0.2">
      <c r="A52" s="5" t="str">
        <f t="shared" si="11"/>
        <v>2003</v>
      </c>
      <c r="B52" s="34"/>
      <c r="C52" s="34">
        <f t="shared" si="13"/>
        <v>3.9412659852625549E-2</v>
      </c>
      <c r="D52" s="34">
        <f t="shared" si="14"/>
        <v>1.7597058676899171E-2</v>
      </c>
      <c r="E52" s="34">
        <f t="shared" si="15"/>
        <v>4.9907813480062506E-2</v>
      </c>
      <c r="F52" s="34">
        <f t="shared" si="16"/>
        <v>4.5674602748984411E-2</v>
      </c>
      <c r="G52" s="34">
        <f t="shared" si="17"/>
        <v>5.7012963177351064E-2</v>
      </c>
      <c r="H52" s="34">
        <f t="shared" si="18"/>
        <v>3.8812983941341285E-2</v>
      </c>
      <c r="I52" s="34">
        <f t="shared" si="19"/>
        <v>6.3840943676510165E-2</v>
      </c>
      <c r="J52" s="34">
        <f t="shared" si="20"/>
        <v>6.5786976205065946</v>
      </c>
      <c r="K52" s="34">
        <f t="shared" si="21"/>
        <v>3.8274887690306278E-2</v>
      </c>
      <c r="L52" s="35">
        <f t="shared" si="22"/>
        <v>0.76991461486118618</v>
      </c>
      <c r="M52" s="31">
        <f t="shared" si="23"/>
        <v>-126510.80695203334</v>
      </c>
      <c r="N52" s="31">
        <f t="shared" si="24"/>
        <v>-64764.818242442576</v>
      </c>
      <c r="O52" s="31">
        <f t="shared" si="25"/>
        <v>-217502.63290515204</v>
      </c>
      <c r="P52" s="31">
        <f t="shared" si="26"/>
        <v>-9653.7377722230121</v>
      </c>
      <c r="Q52" s="31">
        <f t="shared" si="27"/>
        <v>-60337.041599322372</v>
      </c>
      <c r="R52" s="31">
        <f t="shared" si="28"/>
        <v>-234518.80752088098</v>
      </c>
      <c r="S52" s="31">
        <f t="shared" si="29"/>
        <v>-45108.592670831742</v>
      </c>
      <c r="T52" s="31">
        <f t="shared" si="30"/>
        <v>1206360.8581164281</v>
      </c>
      <c r="U52" s="31">
        <f t="shared" si="31"/>
        <v>-288084.65665416309</v>
      </c>
      <c r="V52" s="35">
        <f t="shared" si="12"/>
        <v>17764.418199931006</v>
      </c>
    </row>
    <row r="53" spans="1:23" x14ac:dyDescent="0.2">
      <c r="A53" s="5" t="str">
        <f t="shared" si="11"/>
        <v>2004</v>
      </c>
      <c r="B53" s="34"/>
      <c r="C53" s="34">
        <f t="shared" si="13"/>
        <v>3.5463905254780215E-2</v>
      </c>
      <c r="D53" s="34">
        <f t="shared" si="14"/>
        <v>2.2598797486921705E-2</v>
      </c>
      <c r="E53" s="34">
        <f t="shared" si="15"/>
        <v>4.8068053100980217E-2</v>
      </c>
      <c r="F53" s="34">
        <f t="shared" si="16"/>
        <v>4.1087976090919208E-2</v>
      </c>
      <c r="G53" s="34">
        <f t="shared" si="17"/>
        <v>5.4531320459275515E-2</v>
      </c>
      <c r="H53" s="34">
        <f t="shared" si="18"/>
        <v>3.6794883270088896E-2</v>
      </c>
      <c r="I53" s="34">
        <f t="shared" si="19"/>
        <v>6.3010411173383213E-2</v>
      </c>
      <c r="J53" s="34">
        <f t="shared" si="20"/>
        <v>6.3681163067192861</v>
      </c>
      <c r="K53" s="34">
        <f t="shared" si="21"/>
        <v>3.6508331709693219E-2</v>
      </c>
      <c r="L53" s="35">
        <f t="shared" si="22"/>
        <v>0.74513110947392536</v>
      </c>
      <c r="M53" s="31">
        <f t="shared" si="23"/>
        <v>-122809.80247368854</v>
      </c>
      <c r="N53" s="31">
        <f t="shared" si="24"/>
        <v>-69891.35121567201</v>
      </c>
      <c r="O53" s="31">
        <f t="shared" si="25"/>
        <v>-224021.60307923181</v>
      </c>
      <c r="P53" s="31">
        <f t="shared" si="26"/>
        <v>-9778.5328987809462</v>
      </c>
      <c r="Q53" s="31">
        <f t="shared" si="27"/>
        <v>-66948.259855506854</v>
      </c>
      <c r="R53" s="31">
        <f t="shared" si="28"/>
        <v>-248410.02937262511</v>
      </c>
      <c r="S53" s="31">
        <f t="shared" si="29"/>
        <v>-49847.440859323069</v>
      </c>
      <c r="T53" s="31">
        <f t="shared" si="30"/>
        <v>1263909.901525066</v>
      </c>
      <c r="U53" s="31">
        <f t="shared" si="31"/>
        <v>-305521.309746877</v>
      </c>
      <c r="V53" s="35">
        <f t="shared" si="12"/>
        <v>18520.174669262298</v>
      </c>
    </row>
    <row r="54" spans="1:23" x14ac:dyDescent="0.2">
      <c r="A54" s="5" t="str">
        <f t="shared" si="11"/>
        <v>2005</v>
      </c>
      <c r="B54" s="34"/>
      <c r="C54" s="34">
        <f t="shared" si="13"/>
        <v>3.1234708543734405E-2</v>
      </c>
      <c r="D54" s="34">
        <f t="shared" si="14"/>
        <v>2.4059064416574287E-2</v>
      </c>
      <c r="E54" s="34">
        <f t="shared" si="15"/>
        <v>4.6185120477751682E-2</v>
      </c>
      <c r="F54" s="34">
        <f t="shared" si="16"/>
        <v>3.5721249774648384E-2</v>
      </c>
      <c r="G54" s="34">
        <f t="shared" si="17"/>
        <v>5.1368596084316077E-2</v>
      </c>
      <c r="H54" s="34">
        <f t="shared" si="18"/>
        <v>3.4065329350476688E-2</v>
      </c>
      <c r="I54" s="34">
        <f t="shared" si="19"/>
        <v>5.9734805582617637E-2</v>
      </c>
      <c r="J54" s="34">
        <f t="shared" si="20"/>
        <v>6.0524256934522853</v>
      </c>
      <c r="K54" s="34">
        <f t="shared" si="21"/>
        <v>3.3877621401663158E-2</v>
      </c>
      <c r="L54" s="35">
        <f t="shared" si="22"/>
        <v>0.70763024323156309</v>
      </c>
      <c r="M54" s="31">
        <f t="shared" si="23"/>
        <v>-120809.80461565458</v>
      </c>
      <c r="N54" s="31">
        <f t="shared" si="24"/>
        <v>-71475.819331258099</v>
      </c>
      <c r="O54" s="31">
        <f t="shared" si="25"/>
        <v>-235924.21065071362</v>
      </c>
      <c r="P54" s="31">
        <f t="shared" si="26"/>
        <v>-10579.829990964017</v>
      </c>
      <c r="Q54" s="31">
        <f t="shared" si="27"/>
        <v>-78566.966972177193</v>
      </c>
      <c r="R54" s="31">
        <f t="shared" si="28"/>
        <v>-275476.04388511385</v>
      </c>
      <c r="S54" s="31">
        <f t="shared" si="29"/>
        <v>-57825.197843144582</v>
      </c>
      <c r="T54" s="31">
        <f t="shared" si="30"/>
        <v>1363324.8010063046</v>
      </c>
      <c r="U54" s="31">
        <f t="shared" si="31"/>
        <v>-331168.30856740451</v>
      </c>
      <c r="V54" s="35">
        <f t="shared" si="12"/>
        <v>20166.513238874897</v>
      </c>
    </row>
    <row r="55" spans="1:23" x14ac:dyDescent="0.2">
      <c r="A55" s="5" t="str">
        <f t="shared" si="11"/>
        <v>2006</v>
      </c>
      <c r="B55" s="34"/>
      <c r="C55" s="34">
        <f t="shared" si="13"/>
        <v>2.9460735279078294E-2</v>
      </c>
      <c r="D55" s="34">
        <f t="shared" si="14"/>
        <v>2.0780941358451922E-2</v>
      </c>
      <c r="E55" s="34">
        <f t="shared" si="15"/>
        <v>4.485351339245288E-2</v>
      </c>
      <c r="F55" s="34">
        <f t="shared" si="16"/>
        <v>3.2116294602533096E-2</v>
      </c>
      <c r="G55" s="34">
        <f t="shared" si="17"/>
        <v>4.922205033059418E-2</v>
      </c>
      <c r="H55" s="34">
        <f t="shared" si="18"/>
        <v>3.4031362486004572E-2</v>
      </c>
      <c r="I55" s="34">
        <f t="shared" si="19"/>
        <v>5.5377121578341383E-2</v>
      </c>
      <c r="J55" s="34">
        <f t="shared" si="20"/>
        <v>5.8481501787369217</v>
      </c>
      <c r="K55" s="34">
        <f t="shared" si="21"/>
        <v>3.2166899962610566E-2</v>
      </c>
      <c r="L55" s="35">
        <f t="shared" si="22"/>
        <v>0.68290656641410985</v>
      </c>
      <c r="M55" s="31">
        <f t="shared" si="23"/>
        <v>-120070.39546176681</v>
      </c>
      <c r="N55" s="31">
        <f t="shared" si="24"/>
        <v>-82885.227195777421</v>
      </c>
      <c r="O55" s="31">
        <f t="shared" si="25"/>
        <v>-246558.75834377445</v>
      </c>
      <c r="P55" s="31">
        <f t="shared" si="26"/>
        <v>-11419.285284584621</v>
      </c>
      <c r="Q55" s="31">
        <f t="shared" si="27"/>
        <v>-89407.628953568608</v>
      </c>
      <c r="R55" s="31">
        <f t="shared" si="28"/>
        <v>-303355.85673257074</v>
      </c>
      <c r="S55" s="31">
        <f t="shared" si="29"/>
        <v>-65307.406448311529</v>
      </c>
      <c r="T55" s="31">
        <f t="shared" si="30"/>
        <v>1469647.3294216914</v>
      </c>
      <c r="U55" s="31">
        <f t="shared" si="31"/>
        <v>-352789.87717200472</v>
      </c>
      <c r="V55" s="35">
        <f t="shared" si="12"/>
        <v>21983.654869925831</v>
      </c>
    </row>
    <row r="56" spans="1:23" x14ac:dyDescent="0.2">
      <c r="A56" s="5" t="str">
        <f t="shared" si="11"/>
        <v>2007</v>
      </c>
      <c r="B56" s="34"/>
      <c r="C56" s="34">
        <f t="shared" si="13"/>
        <v>3.0665779191906752E-2</v>
      </c>
      <c r="D56" s="34">
        <f t="shared" si="14"/>
        <v>1.7925153928676076E-2</v>
      </c>
      <c r="E56" s="34">
        <f t="shared" si="15"/>
        <v>4.2704778239433402E-2</v>
      </c>
      <c r="F56" s="34">
        <f t="shared" si="16"/>
        <v>2.7732958514881927E-2</v>
      </c>
      <c r="G56" s="34">
        <f t="shared" si="17"/>
        <v>4.9611226130946713E-2</v>
      </c>
      <c r="H56" s="34">
        <f t="shared" si="18"/>
        <v>3.3101477207771325E-2</v>
      </c>
      <c r="I56" s="34">
        <f t="shared" si="19"/>
        <v>5.1644799917950387E-2</v>
      </c>
      <c r="J56" s="34">
        <f t="shared" si="20"/>
        <v>5.7089436599215846</v>
      </c>
      <c r="K56" s="34">
        <f t="shared" si="21"/>
        <v>3.0207773270600237E-2</v>
      </c>
      <c r="L56" s="35">
        <f t="shared" si="22"/>
        <v>0.66583751181375017</v>
      </c>
      <c r="M56" s="31">
        <f t="shared" si="23"/>
        <v>-120061.26200332199</v>
      </c>
      <c r="N56" s="31">
        <f t="shared" si="24"/>
        <v>-85815.850863371001</v>
      </c>
      <c r="O56" s="31">
        <f t="shared" si="25"/>
        <v>-257943.10260644625</v>
      </c>
      <c r="P56" s="31">
        <f t="shared" si="26"/>
        <v>-12327.943217548978</v>
      </c>
      <c r="Q56" s="31">
        <f t="shared" si="27"/>
        <v>-98894.718162547215</v>
      </c>
      <c r="R56" s="31">
        <f t="shared" si="28"/>
        <v>-329913.86675963778</v>
      </c>
      <c r="S56" s="31">
        <f t="shared" si="29"/>
        <v>-72481.604688153297</v>
      </c>
      <c r="T56" s="31">
        <f t="shared" si="30"/>
        <v>1569197.957103787</v>
      </c>
      <c r="U56" s="31">
        <f t="shared" si="31"/>
        <v>-379265.18064866425</v>
      </c>
      <c r="V56" s="35">
        <f t="shared" si="12"/>
        <v>23610.492017121818</v>
      </c>
      <c r="W56" s="38"/>
    </row>
    <row r="57" spans="1:23" x14ac:dyDescent="0.2">
      <c r="A57" s="5" t="str">
        <f t="shared" si="11"/>
        <v>2008</v>
      </c>
      <c r="B57" s="34"/>
      <c r="C57" s="34">
        <f t="shared" si="13"/>
        <v>3.2548238353375461E-2</v>
      </c>
      <c r="D57" s="34">
        <f t="shared" si="14"/>
        <v>1.6959728036113324E-2</v>
      </c>
      <c r="E57" s="34">
        <f t="shared" si="15"/>
        <v>4.1086444893338174E-2</v>
      </c>
      <c r="F57" s="34">
        <f t="shared" si="16"/>
        <v>2.2560648583464269E-2</v>
      </c>
      <c r="G57" s="34">
        <f t="shared" si="17"/>
        <v>5.4346645141048394E-2</v>
      </c>
      <c r="H57" s="34">
        <f t="shared" si="18"/>
        <v>3.0353541450009864E-2</v>
      </c>
      <c r="I57" s="34">
        <f t="shared" si="19"/>
        <v>5.0143774154813053E-2</v>
      </c>
      <c r="J57" s="34">
        <f t="shared" si="20"/>
        <v>5.670380243615277</v>
      </c>
      <c r="K57" s="34">
        <f t="shared" si="21"/>
        <v>2.8788279626125353E-2</v>
      </c>
      <c r="L57" s="35">
        <f t="shared" si="22"/>
        <v>0.66079639376150723</v>
      </c>
      <c r="M57" s="31">
        <f t="shared" si="23"/>
        <v>-115249.06425218498</v>
      </c>
      <c r="N57" s="31">
        <f t="shared" si="24"/>
        <v>-90539.739138857563</v>
      </c>
      <c r="O57" s="31">
        <f t="shared" si="25"/>
        <v>-262159.83288982499</v>
      </c>
      <c r="P57" s="31">
        <f t="shared" si="26"/>
        <v>-12956.783957883808</v>
      </c>
      <c r="Q57" s="31">
        <f t="shared" si="27"/>
        <v>-102717.74929797387</v>
      </c>
      <c r="R57" s="31">
        <f t="shared" si="28"/>
        <v>-343458.54201019777</v>
      </c>
      <c r="S57" s="31">
        <f t="shared" si="29"/>
        <v>-76953.626409095392</v>
      </c>
      <c r="T57" s="31">
        <f t="shared" si="30"/>
        <v>1619712.7134667949</v>
      </c>
      <c r="U57" s="31">
        <f t="shared" si="31"/>
        <v>-398989.42030481371</v>
      </c>
      <c r="V57" s="35">
        <f t="shared" si="12"/>
        <v>24076.439467329215</v>
      </c>
      <c r="W57" s="38"/>
    </row>
    <row r="58" spans="1:23" x14ac:dyDescent="0.2">
      <c r="A58" s="5" t="str">
        <f t="shared" si="11"/>
        <v>2009</v>
      </c>
      <c r="B58" s="34"/>
      <c r="C58" s="34">
        <f t="shared" si="13"/>
        <v>3.1733308506533144E-2</v>
      </c>
      <c r="D58" s="34">
        <f t="shared" si="14"/>
        <v>1.7271391143568314E-2</v>
      </c>
      <c r="E58" s="34">
        <f t="shared" si="15"/>
        <v>4.0188115063348663E-2</v>
      </c>
      <c r="F58" s="34">
        <f t="shared" si="16"/>
        <v>1.9352335180048221E-2</v>
      </c>
      <c r="G58" s="34">
        <f t="shared" si="17"/>
        <v>5.9214070971776431E-2</v>
      </c>
      <c r="H58" s="34">
        <f t="shared" si="18"/>
        <v>2.7562689290222427E-2</v>
      </c>
      <c r="I58" s="34">
        <f t="shared" si="19"/>
        <v>5.0440263359268676E-2</v>
      </c>
      <c r="J58" s="34">
        <f t="shared" si="20"/>
        <v>5.6529604977457462</v>
      </c>
      <c r="K58" s="34">
        <f t="shared" si="21"/>
        <v>2.7629756245762693E-2</v>
      </c>
      <c r="L58" s="35">
        <f t="shared" si="22"/>
        <v>0.65848360305625286</v>
      </c>
      <c r="M58" s="31">
        <f t="shared" si="23"/>
        <v>-108913.36405546084</v>
      </c>
      <c r="N58" s="31">
        <f t="shared" si="24"/>
        <v>-84878.322411648347</v>
      </c>
      <c r="O58" s="31">
        <f t="shared" si="25"/>
        <v>-260133.42869921622</v>
      </c>
      <c r="P58" s="31">
        <f t="shared" si="26"/>
        <v>-13270.441332052145</v>
      </c>
      <c r="Q58" s="31">
        <f t="shared" si="27"/>
        <v>-102882.74602545972</v>
      </c>
      <c r="R58" s="31">
        <f t="shared" si="28"/>
        <v>-346124.17788713012</v>
      </c>
      <c r="S58" s="31">
        <f t="shared" si="29"/>
        <v>-80206.148407433051</v>
      </c>
      <c r="T58" s="31">
        <f t="shared" si="30"/>
        <v>1625101.2789324946</v>
      </c>
      <c r="U58" s="31">
        <f t="shared" si="31"/>
        <v>-415064.53979666432</v>
      </c>
      <c r="V58" s="35">
        <f t="shared" si="12"/>
        <v>23736.456701936633</v>
      </c>
      <c r="W58" s="38"/>
    </row>
    <row r="59" spans="1:23" x14ac:dyDescent="0.2">
      <c r="A59" s="5" t="str">
        <f t="shared" si="11"/>
        <v>2010</v>
      </c>
      <c r="B59" s="34"/>
      <c r="C59" s="34">
        <f t="shared" si="13"/>
        <v>2.9740460738866908E-2</v>
      </c>
      <c r="D59" s="34">
        <f t="shared" si="14"/>
        <v>1.7978357817056746E-2</v>
      </c>
      <c r="E59" s="34">
        <f t="shared" si="15"/>
        <v>4.0571916900343466E-2</v>
      </c>
      <c r="F59" s="34">
        <f t="shared" si="16"/>
        <v>2.0505328865567718E-2</v>
      </c>
      <c r="G59" s="34">
        <f t="shared" si="17"/>
        <v>6.2522347433754788E-2</v>
      </c>
      <c r="H59" s="34">
        <f t="shared" si="18"/>
        <v>2.586381014197638E-2</v>
      </c>
      <c r="I59" s="34">
        <f t="shared" si="19"/>
        <v>5.078175795167441E-2</v>
      </c>
      <c r="J59" s="34">
        <f t="shared" si="20"/>
        <v>5.7080209115403209</v>
      </c>
      <c r="K59" s="34">
        <f t="shared" si="21"/>
        <v>2.7042082051191126E-2</v>
      </c>
      <c r="L59" s="35">
        <f t="shared" si="22"/>
        <v>0.66478077482675024</v>
      </c>
      <c r="M59" s="31">
        <f t="shared" si="23"/>
        <v>-100892.55728600513</v>
      </c>
      <c r="N59" s="31">
        <f t="shared" si="24"/>
        <v>-86056.470905246024</v>
      </c>
      <c r="O59" s="31">
        <f t="shared" si="25"/>
        <v>-252461.83091711326</v>
      </c>
      <c r="P59" s="31">
        <f t="shared" si="26"/>
        <v>-13536.395640723948</v>
      </c>
      <c r="Q59" s="31">
        <f t="shared" si="27"/>
        <v>-100308.24718143536</v>
      </c>
      <c r="R59" s="31">
        <f t="shared" si="28"/>
        <v>-338399.1112049236</v>
      </c>
      <c r="S59" s="31">
        <f t="shared" si="29"/>
        <v>-82258.862667145033</v>
      </c>
      <c r="T59" s="31">
        <f t="shared" si="30"/>
        <v>1602830.1287842712</v>
      </c>
      <c r="U59" s="31">
        <f t="shared" si="31"/>
        <v>-423218.26610053581</v>
      </c>
      <c r="V59" s="35">
        <f t="shared" si="12"/>
        <v>22855.37632012699</v>
      </c>
      <c r="W59" s="38"/>
    </row>
    <row r="60" spans="1:23" x14ac:dyDescent="0.2">
      <c r="A60" s="5" t="str">
        <f t="shared" si="11"/>
        <v>2011</v>
      </c>
      <c r="B60" s="34"/>
      <c r="C60" s="34">
        <f t="shared" si="13"/>
        <v>2.6354442392235632E-2</v>
      </c>
      <c r="D60" s="34">
        <f t="shared" si="14"/>
        <v>1.7914902203981006E-2</v>
      </c>
      <c r="E60" s="34">
        <f t="shared" si="15"/>
        <v>4.0770392638908776E-2</v>
      </c>
      <c r="F60" s="34">
        <f t="shared" si="16"/>
        <v>2.2616826434201855E-2</v>
      </c>
      <c r="G60" s="34">
        <f t="shared" si="17"/>
        <v>6.2200371414581818E-2</v>
      </c>
      <c r="H60" s="34">
        <f t="shared" si="18"/>
        <v>2.4564670201894984E-2</v>
      </c>
      <c r="I60" s="34">
        <f t="shared" si="19"/>
        <v>4.9798893491770038E-2</v>
      </c>
      <c r="J60" s="34">
        <f t="shared" si="20"/>
        <v>5.7171273521351464</v>
      </c>
      <c r="K60" s="34">
        <f t="shared" si="21"/>
        <v>2.6107172210632662E-2</v>
      </c>
      <c r="L60" s="35"/>
      <c r="M60" s="31">
        <f t="shared" si="23"/>
        <v>-99708.041851527567</v>
      </c>
      <c r="N60" s="31">
        <f t="shared" si="24"/>
        <v>-88268.879857410589</v>
      </c>
      <c r="O60" s="31">
        <f t="shared" si="25"/>
        <v>-247290.45329886311</v>
      </c>
      <c r="P60" s="31">
        <f t="shared" si="26"/>
        <v>-14106.912495526543</v>
      </c>
      <c r="Q60" s="31">
        <f t="shared" si="27"/>
        <v>-98356.417359521016</v>
      </c>
      <c r="R60" s="31">
        <f t="shared" si="28"/>
        <v>-337105.84015143081</v>
      </c>
      <c r="S60" s="31">
        <f t="shared" si="29"/>
        <v>-84672.849693895812</v>
      </c>
      <c r="T60" s="31">
        <f t="shared" si="30"/>
        <v>1602819.724726757</v>
      </c>
      <c r="U60" s="31">
        <f t="shared" si="31"/>
        <v>-434031.6033967206</v>
      </c>
      <c r="V60" s="35">
        <f t="shared" si="12"/>
        <v>22142.080735762345</v>
      </c>
      <c r="W60" s="38"/>
    </row>
    <row r="61" spans="1:23" x14ac:dyDescent="0.2">
      <c r="A61" s="5" t="str">
        <f t="shared" si="11"/>
        <v>2012</v>
      </c>
      <c r="B61" s="34"/>
      <c r="C61" s="34">
        <f t="shared" si="13"/>
        <v>2.4382990852419476E-2</v>
      </c>
      <c r="D61" s="34">
        <f t="shared" si="14"/>
        <v>1.9521945279090697E-2</v>
      </c>
      <c r="E61" s="34">
        <f t="shared" si="15"/>
        <v>4.0432292003607359E-2</v>
      </c>
      <c r="F61" s="34">
        <f t="shared" si="16"/>
        <v>2.1712515029508273E-2</v>
      </c>
      <c r="G61" s="34">
        <f t="shared" si="17"/>
        <v>6.1791475843105029E-2</v>
      </c>
      <c r="H61" s="34">
        <f t="shared" si="18"/>
        <v>2.4358637474034512E-2</v>
      </c>
      <c r="I61" s="34">
        <f t="shared" si="19"/>
        <v>4.9674513161044744E-2</v>
      </c>
      <c r="J61" s="34">
        <f t="shared" si="20"/>
        <v>5.7101581210199939</v>
      </c>
      <c r="K61" s="34">
        <f t="shared" si="21"/>
        <v>2.6835166249015593E-2</v>
      </c>
      <c r="L61" s="35"/>
      <c r="M61" s="31">
        <f t="shared" si="23"/>
        <v>-101683.30936442355</v>
      </c>
      <c r="N61" s="31">
        <f t="shared" si="24"/>
        <v>-91839.316970929518</v>
      </c>
      <c r="O61" s="31">
        <f t="shared" si="25"/>
        <v>-245850.31668486685</v>
      </c>
      <c r="P61" s="31">
        <f t="shared" si="26"/>
        <v>-14836.214370916859</v>
      </c>
      <c r="Q61" s="31">
        <f t="shared" si="27"/>
        <v>-98174.864817016467</v>
      </c>
      <c r="R61" s="31">
        <f t="shared" si="28"/>
        <v>-342227.12879703392</v>
      </c>
      <c r="S61" s="31">
        <f t="shared" si="29"/>
        <v>-87838.335314286203</v>
      </c>
      <c r="T61" s="31">
        <f t="shared" si="30"/>
        <v>1627571.4063842574</v>
      </c>
      <c r="U61" s="31">
        <f t="shared" si="31"/>
        <v>-447613.32230782858</v>
      </c>
      <c r="V61" s="35">
        <f t="shared" si="12"/>
        <v>21945.399750772824</v>
      </c>
      <c r="W61" s="38"/>
    </row>
    <row r="62" spans="1:23" x14ac:dyDescent="0.2">
      <c r="A62" s="5" t="str">
        <f t="shared" si="11"/>
        <v>2013</v>
      </c>
      <c r="C62" s="34">
        <f t="shared" si="13"/>
        <v>2.3176528207304706E-2</v>
      </c>
      <c r="D62" s="34">
        <f t="shared" si="14"/>
        <v>2.2069932637301094E-2</v>
      </c>
      <c r="E62" s="34">
        <f t="shared" si="15"/>
        <v>3.9182492207398327E-2</v>
      </c>
      <c r="F62" s="34">
        <f t="shared" si="16"/>
        <v>2.0858070807001094E-2</v>
      </c>
      <c r="G62" s="34">
        <f t="shared" si="17"/>
        <v>6.1843246119737481E-2</v>
      </c>
      <c r="H62" s="34">
        <f t="shared" si="18"/>
        <v>2.3918415385644286E-2</v>
      </c>
      <c r="I62" s="34">
        <f t="shared" si="19"/>
        <v>4.8397186794466897E-2</v>
      </c>
      <c r="J62" s="34">
        <f t="shared" si="20"/>
        <v>5.6843388194361779</v>
      </c>
      <c r="K62" s="34">
        <f t="shared" si="21"/>
        <v>2.7131334622346268E-2</v>
      </c>
      <c r="L62" s="35">
        <f t="shared" si="22"/>
        <v>0.66121289180193088</v>
      </c>
      <c r="M62" s="31">
        <f t="shared" si="23"/>
        <v>-105014.6080261559</v>
      </c>
      <c r="N62" s="31">
        <f t="shared" si="24"/>
        <v>-88049.663366233828</v>
      </c>
      <c r="O62" s="31">
        <f t="shared" si="25"/>
        <v>-249232.41360086855</v>
      </c>
      <c r="P62" s="31">
        <f t="shared" si="26"/>
        <v>-15898.27651220294</v>
      </c>
      <c r="Q62" s="31">
        <f t="shared" si="27"/>
        <v>-100436.70904780079</v>
      </c>
      <c r="R62" s="31">
        <f t="shared" si="28"/>
        <v>-352251.51802411053</v>
      </c>
      <c r="S62" s="31">
        <f t="shared" si="29"/>
        <v>-92011.62380175048</v>
      </c>
      <c r="T62" s="31">
        <f t="shared" si="30"/>
        <v>1665715.1941132476</v>
      </c>
      <c r="U62" s="31">
        <f t="shared" si="31"/>
        <v>-463743.59776888142</v>
      </c>
      <c r="V62" s="35">
        <f t="shared" si="12"/>
        <v>22119.642662804788</v>
      </c>
      <c r="W62" s="38"/>
    </row>
    <row r="63" spans="1:23" ht="13.5" thickBot="1" x14ac:dyDescent="0.25"/>
    <row r="64" spans="1:23" ht="51.75" thickBot="1" x14ac:dyDescent="0.25">
      <c r="A64" s="2" t="s">
        <v>31</v>
      </c>
      <c r="C64" s="3" t="s">
        <v>22</v>
      </c>
      <c r="D64" s="3" t="s">
        <v>23</v>
      </c>
      <c r="E64" s="3" t="s">
        <v>3</v>
      </c>
      <c r="F64" s="3" t="s">
        <v>24</v>
      </c>
      <c r="G64" s="3" t="s">
        <v>25</v>
      </c>
      <c r="H64" s="3" t="s">
        <v>26</v>
      </c>
      <c r="I64" s="3" t="s">
        <v>27</v>
      </c>
      <c r="J64" s="3" t="s">
        <v>28</v>
      </c>
      <c r="K64" s="14" t="s">
        <v>29</v>
      </c>
      <c r="L64" s="18" t="s">
        <v>32</v>
      </c>
    </row>
    <row r="65" spans="1:12" x14ac:dyDescent="0.2">
      <c r="A65" s="1" t="str">
        <f t="shared" ref="A65:A82" si="32">A45</f>
        <v>1996</v>
      </c>
      <c r="C65" s="34">
        <f t="shared" ref="C65:C82" si="33">C25/$W25*100</f>
        <v>4.0675036416901671</v>
      </c>
      <c r="D65" s="34">
        <f t="shared" ref="D65:D82" si="34">E25/$W25*100</f>
        <v>12.002295624550488</v>
      </c>
      <c r="E65" s="34">
        <f t="shared" ref="E65:E82" si="35">G25/$W25*100</f>
        <v>38.909665912543382</v>
      </c>
      <c r="F65" s="34">
        <f t="shared" ref="F65:F82" si="36">I25/$W25*100</f>
        <v>0.97189624952319764</v>
      </c>
      <c r="G65" s="34">
        <f t="shared" ref="G65:G82" si="37">K25/$W25*100</f>
        <v>3.0726220637334256</v>
      </c>
      <c r="H65" s="34">
        <f t="shared" ref="H65:H82" si="38">M25/$W25*100</f>
        <v>6.2700403835111009</v>
      </c>
      <c r="I65" s="34">
        <f t="shared" ref="I65:I82" si="39">O25/$W25*100</f>
        <v>9.9250008988077845</v>
      </c>
      <c r="J65" s="34">
        <f t="shared" ref="J65:J82" si="40">Q25/$W25*100</f>
        <v>8.5976228606368643</v>
      </c>
      <c r="K65" s="34">
        <f t="shared" ref="K65:K82" si="41">S25/$W25*100</f>
        <v>16.183352365003596</v>
      </c>
      <c r="L65" s="37">
        <f>AVERAGE(C65:K65)</f>
        <v>11.111111111111111</v>
      </c>
    </row>
    <row r="66" spans="1:12" x14ac:dyDescent="0.2">
      <c r="A66" s="1" t="str">
        <f t="shared" si="32"/>
        <v>1997</v>
      </c>
      <c r="C66" s="34">
        <f t="shared" si="33"/>
        <v>3.7179527281585951</v>
      </c>
      <c r="D66" s="34">
        <f t="shared" si="34"/>
        <v>11.418564081643174</v>
      </c>
      <c r="E66" s="34">
        <f t="shared" si="35"/>
        <v>40.174927466895923</v>
      </c>
      <c r="F66" s="34">
        <f t="shared" si="36"/>
        <v>0.97950622723082648</v>
      </c>
      <c r="G66" s="34">
        <f t="shared" si="37"/>
        <v>3.2714288817003196</v>
      </c>
      <c r="H66" s="34">
        <f t="shared" si="38"/>
        <v>6.3845265689705055</v>
      </c>
      <c r="I66" s="34">
        <f t="shared" si="39"/>
        <v>10.45222721250024</v>
      </c>
      <c r="J66" s="34">
        <f t="shared" si="40"/>
        <v>8.9054875790869925</v>
      </c>
      <c r="K66" s="34">
        <f t="shared" si="41"/>
        <v>14.695379253813417</v>
      </c>
      <c r="L66" s="37">
        <f t="shared" ref="L66:L82" si="42">AVERAGE(C66:K66)</f>
        <v>11.111111111111111</v>
      </c>
    </row>
    <row r="67" spans="1:12" x14ac:dyDescent="0.2">
      <c r="A67" s="1" t="str">
        <f t="shared" si="32"/>
        <v>1998</v>
      </c>
      <c r="C67" s="34">
        <f t="shared" si="33"/>
        <v>3.5963026240412885</v>
      </c>
      <c r="D67" s="34">
        <f t="shared" si="34"/>
        <v>11.801821873713312</v>
      </c>
      <c r="E67" s="34">
        <f t="shared" si="35"/>
        <v>39.766785698736207</v>
      </c>
      <c r="F67" s="34">
        <f t="shared" si="36"/>
        <v>0.89734943938027145</v>
      </c>
      <c r="G67" s="34">
        <f t="shared" si="37"/>
        <v>2.9241037011035758</v>
      </c>
      <c r="H67" s="34">
        <f t="shared" si="38"/>
        <v>6.5040515983946241</v>
      </c>
      <c r="I67" s="34">
        <f t="shared" si="39"/>
        <v>10.906331271529099</v>
      </c>
      <c r="J67" s="34">
        <f t="shared" si="40"/>
        <v>9.3184484176148903</v>
      </c>
      <c r="K67" s="34">
        <f t="shared" si="41"/>
        <v>14.284805375486728</v>
      </c>
      <c r="L67" s="37">
        <f t="shared" si="42"/>
        <v>11.111111111111109</v>
      </c>
    </row>
    <row r="68" spans="1:12" x14ac:dyDescent="0.2">
      <c r="A68" s="1" t="str">
        <f t="shared" si="32"/>
        <v>1999</v>
      </c>
      <c r="C68" s="34">
        <f t="shared" si="33"/>
        <v>3.268722929696473</v>
      </c>
      <c r="D68" s="34">
        <f t="shared" si="34"/>
        <v>12.108526405318836</v>
      </c>
      <c r="E68" s="34">
        <f t="shared" si="35"/>
        <v>39.987066879065011</v>
      </c>
      <c r="F68" s="34">
        <f t="shared" si="36"/>
        <v>0.84955446283172908</v>
      </c>
      <c r="G68" s="34">
        <f t="shared" si="37"/>
        <v>2.7431247694921361</v>
      </c>
      <c r="H68" s="34">
        <f t="shared" si="38"/>
        <v>6.9649752084468632</v>
      </c>
      <c r="I68" s="34">
        <f t="shared" si="39"/>
        <v>11.201090597332556</v>
      </c>
      <c r="J68" s="34">
        <f t="shared" si="40"/>
        <v>9.7944887458230561</v>
      </c>
      <c r="K68" s="34">
        <f t="shared" si="41"/>
        <v>13.082450001993362</v>
      </c>
      <c r="L68" s="37">
        <f t="shared" si="42"/>
        <v>11.111111111111112</v>
      </c>
    </row>
    <row r="69" spans="1:12" x14ac:dyDescent="0.2">
      <c r="A69" s="1" t="str">
        <f t="shared" si="32"/>
        <v>2000</v>
      </c>
      <c r="C69" s="34">
        <f t="shared" si="33"/>
        <v>3.1391479926966275</v>
      </c>
      <c r="D69" s="34">
        <f t="shared" si="34"/>
        <v>12.131566913843335</v>
      </c>
      <c r="E69" s="34">
        <f t="shared" si="35"/>
        <v>40.876772188227072</v>
      </c>
      <c r="F69" s="34">
        <f t="shared" si="36"/>
        <v>0.8459219503936265</v>
      </c>
      <c r="G69" s="34">
        <f t="shared" si="37"/>
        <v>2.7468268475843676</v>
      </c>
      <c r="H69" s="34">
        <f t="shared" si="38"/>
        <v>7.2158119261334424</v>
      </c>
      <c r="I69" s="34">
        <f t="shared" si="39"/>
        <v>11.354557207731586</v>
      </c>
      <c r="J69" s="34">
        <f t="shared" si="40"/>
        <v>9.4573850356358893</v>
      </c>
      <c r="K69" s="34">
        <f t="shared" si="41"/>
        <v>12.232009937754045</v>
      </c>
      <c r="L69" s="37">
        <f t="shared" si="42"/>
        <v>11.111111111111109</v>
      </c>
    </row>
    <row r="70" spans="1:12" x14ac:dyDescent="0.2">
      <c r="A70" s="1" t="str">
        <f t="shared" si="32"/>
        <v>2001</v>
      </c>
      <c r="C70" s="34">
        <f t="shared" si="33"/>
        <v>3.0287690634818563</v>
      </c>
      <c r="D70" s="34">
        <f t="shared" si="34"/>
        <v>12.855151645718843</v>
      </c>
      <c r="E70" s="34">
        <f t="shared" si="35"/>
        <v>39.865463486978257</v>
      </c>
      <c r="F70" s="34">
        <f t="shared" si="36"/>
        <v>0.80652387575618834</v>
      </c>
      <c r="G70" s="34">
        <f t="shared" si="37"/>
        <v>3.2788910594487435</v>
      </c>
      <c r="H70" s="34">
        <f t="shared" si="38"/>
        <v>7.4556788576086834</v>
      </c>
      <c r="I70" s="34">
        <f t="shared" si="39"/>
        <v>11.423394505942852</v>
      </c>
      <c r="J70" s="34">
        <f t="shared" si="40"/>
        <v>9.3470781135784033</v>
      </c>
      <c r="K70" s="34">
        <f t="shared" si="41"/>
        <v>11.939049391486176</v>
      </c>
      <c r="L70" s="37">
        <f t="shared" si="42"/>
        <v>11.111111111111112</v>
      </c>
    </row>
    <row r="71" spans="1:12" x14ac:dyDescent="0.2">
      <c r="A71" s="1" t="str">
        <f t="shared" si="32"/>
        <v>2002</v>
      </c>
      <c r="C71" s="34">
        <f t="shared" si="33"/>
        <v>2.9671119170095919</v>
      </c>
      <c r="D71" s="34">
        <f t="shared" si="34"/>
        <v>13.538441090882342</v>
      </c>
      <c r="E71" s="34">
        <f t="shared" si="35"/>
        <v>39.797541728157519</v>
      </c>
      <c r="F71" s="34">
        <f t="shared" si="36"/>
        <v>0.82985040635855123</v>
      </c>
      <c r="G71" s="34">
        <f t="shared" si="37"/>
        <v>2.5425235698948718</v>
      </c>
      <c r="H71" s="34">
        <f t="shared" si="38"/>
        <v>7.2556770711136513</v>
      </c>
      <c r="I71" s="34">
        <f t="shared" si="39"/>
        <v>11.749773963901927</v>
      </c>
      <c r="J71" s="34">
        <f t="shared" si="40"/>
        <v>9.8498935655996132</v>
      </c>
      <c r="K71" s="34">
        <f t="shared" si="41"/>
        <v>11.469186687081935</v>
      </c>
      <c r="L71" s="37">
        <f t="shared" si="42"/>
        <v>11.111111111111111</v>
      </c>
    </row>
    <row r="72" spans="1:12" x14ac:dyDescent="0.2">
      <c r="A72" s="1" t="str">
        <f t="shared" si="32"/>
        <v>2003</v>
      </c>
      <c r="C72" s="34">
        <f t="shared" si="33"/>
        <v>3.1213051498297855</v>
      </c>
      <c r="D72" s="34">
        <f t="shared" si="34"/>
        <v>14.324571505949216</v>
      </c>
      <c r="E72" s="34">
        <f t="shared" si="35"/>
        <v>38.238108997207185</v>
      </c>
      <c r="F72" s="34">
        <f t="shared" si="36"/>
        <v>0.82893604820134748</v>
      </c>
      <c r="G72" s="34">
        <f t="shared" si="37"/>
        <v>2.598606360477179</v>
      </c>
      <c r="H72" s="34">
        <f t="shared" si="38"/>
        <v>7.2156073666394356</v>
      </c>
      <c r="I72" s="34">
        <f t="shared" si="39"/>
        <v>12.189841135706805</v>
      </c>
      <c r="J72" s="34">
        <f t="shared" si="40"/>
        <v>9.7192369242908931</v>
      </c>
      <c r="K72" s="34">
        <f t="shared" si="41"/>
        <v>11.76378651169815</v>
      </c>
      <c r="L72" s="37">
        <f t="shared" si="42"/>
        <v>11.111111111111111</v>
      </c>
    </row>
    <row r="73" spans="1:12" x14ac:dyDescent="0.2">
      <c r="A73" s="1" t="str">
        <f t="shared" si="32"/>
        <v>2004</v>
      </c>
      <c r="C73" s="34">
        <f t="shared" si="33"/>
        <v>3.0518833422282046</v>
      </c>
      <c r="D73" s="34">
        <f t="shared" si="34"/>
        <v>14.703763439078719</v>
      </c>
      <c r="E73" s="34">
        <f t="shared" si="35"/>
        <v>38.179268138562726</v>
      </c>
      <c r="F73" s="34">
        <f t="shared" si="36"/>
        <v>0.87810209032600073</v>
      </c>
      <c r="G73" s="34">
        <f t="shared" si="37"/>
        <v>2.7029979666928194</v>
      </c>
      <c r="H73" s="34">
        <f t="shared" si="38"/>
        <v>7.2130132677488756</v>
      </c>
      <c r="I73" s="34">
        <f t="shared" si="39"/>
        <v>12.085765132540201</v>
      </c>
      <c r="J73" s="34">
        <f t="shared" si="40"/>
        <v>9.5703083737940595</v>
      </c>
      <c r="K73" s="34">
        <f t="shared" si="41"/>
        <v>11.614898249028393</v>
      </c>
      <c r="L73" s="37">
        <f t="shared" si="42"/>
        <v>11.111111111111111</v>
      </c>
    </row>
    <row r="74" spans="1:12" x14ac:dyDescent="0.2">
      <c r="A74" s="1" t="str">
        <f t="shared" si="32"/>
        <v>2005</v>
      </c>
      <c r="C74" s="34">
        <f t="shared" si="33"/>
        <v>2.784541257654463</v>
      </c>
      <c r="D74" s="34">
        <f t="shared" si="34"/>
        <v>13.72834158129008</v>
      </c>
      <c r="E74" s="34">
        <f t="shared" si="35"/>
        <v>38.391019512510525</v>
      </c>
      <c r="F74" s="34">
        <f t="shared" si="36"/>
        <v>0.888344828713023</v>
      </c>
      <c r="G74" s="34">
        <f t="shared" si="37"/>
        <v>2.9128185902951729</v>
      </c>
      <c r="H74" s="34">
        <f t="shared" si="38"/>
        <v>7.2762959180874223</v>
      </c>
      <c r="I74" s="34">
        <f t="shared" si="39"/>
        <v>12.028870994417593</v>
      </c>
      <c r="J74" s="34">
        <f t="shared" si="40"/>
        <v>10.463477223998357</v>
      </c>
      <c r="K74" s="34">
        <f t="shared" si="41"/>
        <v>11.526290093033362</v>
      </c>
      <c r="L74" s="37">
        <f t="shared" si="42"/>
        <v>11.111111111111111</v>
      </c>
    </row>
    <row r="75" spans="1:12" x14ac:dyDescent="0.2">
      <c r="A75" s="1" t="str">
        <f t="shared" si="32"/>
        <v>2006</v>
      </c>
      <c r="C75" s="34">
        <f t="shared" si="33"/>
        <v>2.7150537088356455</v>
      </c>
      <c r="D75" s="34">
        <f t="shared" si="34"/>
        <v>12.710317149780492</v>
      </c>
      <c r="E75" s="34">
        <f t="shared" si="35"/>
        <v>39.071957798820328</v>
      </c>
      <c r="F75" s="34">
        <f t="shared" si="36"/>
        <v>0.87761677480090294</v>
      </c>
      <c r="G75" s="34">
        <f t="shared" si="37"/>
        <v>3.0009273466613235</v>
      </c>
      <c r="H75" s="34">
        <f t="shared" si="38"/>
        <v>7.418591236024989</v>
      </c>
      <c r="I75" s="34">
        <f t="shared" si="39"/>
        <v>12.028642967609736</v>
      </c>
      <c r="J75" s="34">
        <f t="shared" si="40"/>
        <v>10.751600523360931</v>
      </c>
      <c r="K75" s="34">
        <f t="shared" si="41"/>
        <v>11.42529249410565</v>
      </c>
      <c r="L75" s="37">
        <f t="shared" si="42"/>
        <v>11.111111111111112</v>
      </c>
    </row>
    <row r="76" spans="1:12" x14ac:dyDescent="0.2">
      <c r="A76" s="1" t="str">
        <f t="shared" si="32"/>
        <v>2007</v>
      </c>
      <c r="C76" s="34">
        <f t="shared" si="33"/>
        <v>2.7083844501412502</v>
      </c>
      <c r="D76" s="34">
        <f t="shared" si="34"/>
        <v>12.426825177077097</v>
      </c>
      <c r="E76" s="34">
        <f t="shared" si="35"/>
        <v>38.938375795003644</v>
      </c>
      <c r="F76" s="34">
        <f t="shared" si="36"/>
        <v>0.84630227223659105</v>
      </c>
      <c r="G76" s="34">
        <f t="shared" si="37"/>
        <v>3.2528285788886753</v>
      </c>
      <c r="H76" s="34">
        <f t="shared" si="38"/>
        <v>7.4062084969343163</v>
      </c>
      <c r="I76" s="34">
        <f t="shared" si="39"/>
        <v>12.195284171006044</v>
      </c>
      <c r="J76" s="34">
        <f t="shared" si="40"/>
        <v>10.892347653604753</v>
      </c>
      <c r="K76" s="34">
        <f t="shared" si="41"/>
        <v>11.333443405107625</v>
      </c>
      <c r="L76" s="37">
        <f t="shared" si="42"/>
        <v>11.111111111111111</v>
      </c>
    </row>
    <row r="77" spans="1:12" x14ac:dyDescent="0.2">
      <c r="A77" s="1" t="str">
        <f t="shared" si="32"/>
        <v>2008</v>
      </c>
      <c r="C77" s="34">
        <f t="shared" si="33"/>
        <v>3.1625271090678697</v>
      </c>
      <c r="D77" s="34">
        <f t="shared" si="34"/>
        <v>11.234493099749518</v>
      </c>
      <c r="E77" s="34">
        <f t="shared" si="35"/>
        <v>38.98315765678138</v>
      </c>
      <c r="F77" s="34">
        <f t="shared" si="36"/>
        <v>0.78948437689955708</v>
      </c>
      <c r="G77" s="34">
        <f t="shared" si="37"/>
        <v>3.4962729053850965</v>
      </c>
      <c r="H77" s="34">
        <f t="shared" si="38"/>
        <v>7.3520128207748749</v>
      </c>
      <c r="I77" s="34">
        <f t="shared" si="39"/>
        <v>12.239929592790274</v>
      </c>
      <c r="J77" s="34">
        <f t="shared" si="40"/>
        <v>11.097749544870361</v>
      </c>
      <c r="K77" s="34">
        <f t="shared" si="41"/>
        <v>11.64437289368108</v>
      </c>
      <c r="L77" s="37">
        <f t="shared" si="42"/>
        <v>11.111111111111112</v>
      </c>
    </row>
    <row r="78" spans="1:12" x14ac:dyDescent="0.2">
      <c r="A78" s="1" t="str">
        <f t="shared" si="32"/>
        <v>2009</v>
      </c>
      <c r="C78" s="34">
        <f t="shared" si="33"/>
        <v>3.384190042905602</v>
      </c>
      <c r="D78" s="34">
        <f t="shared" si="34"/>
        <v>11.256188925797179</v>
      </c>
      <c r="E78" s="34">
        <f t="shared" si="35"/>
        <v>35.36194869288456</v>
      </c>
      <c r="F78" s="34">
        <f t="shared" si="36"/>
        <v>0.7599032726456858</v>
      </c>
      <c r="G78" s="34">
        <f t="shared" si="37"/>
        <v>4.0365409883340559</v>
      </c>
      <c r="H78" s="34">
        <f t="shared" si="38"/>
        <v>7.7564341038173765</v>
      </c>
      <c r="I78" s="34">
        <f t="shared" si="39"/>
        <v>12.713377923300781</v>
      </c>
      <c r="J78" s="34">
        <f t="shared" si="40"/>
        <v>11.98438354061377</v>
      </c>
      <c r="K78" s="34">
        <f t="shared" si="41"/>
        <v>12.747032509700979</v>
      </c>
      <c r="L78" s="37">
        <f t="shared" si="42"/>
        <v>11.111111111111107</v>
      </c>
    </row>
    <row r="79" spans="1:12" x14ac:dyDescent="0.2">
      <c r="A79" s="1" t="str">
        <f t="shared" si="32"/>
        <v>2010</v>
      </c>
      <c r="C79" s="34">
        <f t="shared" si="33"/>
        <v>3.2551366996087441</v>
      </c>
      <c r="D79" s="34">
        <f t="shared" si="34"/>
        <v>12.153938000189637</v>
      </c>
      <c r="E79" s="34">
        <f t="shared" si="35"/>
        <v>35.744610326387843</v>
      </c>
      <c r="F79" s="34">
        <f t="shared" si="36"/>
        <v>0.74028742893063659</v>
      </c>
      <c r="G79" s="34">
        <f t="shared" si="37"/>
        <v>3.8955432952552411</v>
      </c>
      <c r="H79" s="34">
        <f t="shared" si="38"/>
        <v>7.6595067563000594</v>
      </c>
      <c r="I79" s="34">
        <f t="shared" si="39"/>
        <v>12.198608576616284</v>
      </c>
      <c r="J79" s="34">
        <f t="shared" si="40"/>
        <v>11.557763608337151</v>
      </c>
      <c r="K79" s="34">
        <f t="shared" si="41"/>
        <v>12.794605308374404</v>
      </c>
      <c r="L79" s="37">
        <f t="shared" si="42"/>
        <v>11.111111111111111</v>
      </c>
    </row>
    <row r="80" spans="1:12" x14ac:dyDescent="0.2">
      <c r="A80" s="1" t="str">
        <f t="shared" si="32"/>
        <v>2011</v>
      </c>
      <c r="C80" s="34">
        <f t="shared" si="33"/>
        <v>3.4767356280066579</v>
      </c>
      <c r="D80" s="34">
        <f t="shared" si="34"/>
        <v>12.246423267023324</v>
      </c>
      <c r="E80" s="34">
        <f t="shared" si="35"/>
        <v>35.471305762635652</v>
      </c>
      <c r="F80" s="34">
        <f t="shared" si="36"/>
        <v>0.72551768582581988</v>
      </c>
      <c r="G80" s="34">
        <f t="shared" si="37"/>
        <v>3.7519748450170338</v>
      </c>
      <c r="H80" s="34">
        <f t="shared" si="38"/>
        <v>7.6781605735767453</v>
      </c>
      <c r="I80" s="34">
        <f t="shared" si="39"/>
        <v>11.996779646841048</v>
      </c>
      <c r="J80" s="34">
        <f t="shared" si="40"/>
        <v>11.54351204527533</v>
      </c>
      <c r="K80" s="34">
        <f t="shared" si="41"/>
        <v>13.109590545798394</v>
      </c>
      <c r="L80" s="37">
        <f t="shared" si="42"/>
        <v>11.111111111111112</v>
      </c>
    </row>
    <row r="81" spans="1:30" x14ac:dyDescent="0.2">
      <c r="A81" s="1" t="str">
        <f t="shared" si="32"/>
        <v>2012</v>
      </c>
      <c r="C81" s="34">
        <f t="shared" si="33"/>
        <v>3.4996512211576172</v>
      </c>
      <c r="D81" s="34">
        <f t="shared" si="34"/>
        <v>12.484791837236514</v>
      </c>
      <c r="E81" s="34">
        <f t="shared" si="35"/>
        <v>34.969683927435383</v>
      </c>
      <c r="F81" s="34">
        <f t="shared" si="36"/>
        <v>0.70457481807665856</v>
      </c>
      <c r="G81" s="34">
        <f t="shared" si="37"/>
        <v>3.7317766838695192</v>
      </c>
      <c r="H81" s="34">
        <f t="shared" si="38"/>
        <v>7.7201226330310027</v>
      </c>
      <c r="I81" s="34">
        <f t="shared" si="39"/>
        <v>11.928711507969574</v>
      </c>
      <c r="J81" s="34">
        <f t="shared" si="40"/>
        <v>11.430637625382367</v>
      </c>
      <c r="K81" s="34">
        <f t="shared" si="41"/>
        <v>13.530049745841374</v>
      </c>
      <c r="L81" s="37">
        <f t="shared" si="42"/>
        <v>11.111111111111114</v>
      </c>
    </row>
    <row r="82" spans="1:30" x14ac:dyDescent="0.2">
      <c r="A82" s="1" t="str">
        <f t="shared" si="32"/>
        <v>2013</v>
      </c>
      <c r="C82" s="34">
        <f t="shared" si="33"/>
        <v>3.5331634879661178</v>
      </c>
      <c r="D82" s="34">
        <f t="shared" si="34"/>
        <v>12.844974921560759</v>
      </c>
      <c r="E82" s="34">
        <f t="shared" si="35"/>
        <v>34.472717074833049</v>
      </c>
      <c r="F82" s="34">
        <f t="shared" si="36"/>
        <v>0.68729680931952797</v>
      </c>
      <c r="G82" s="34">
        <f t="shared" si="37"/>
        <v>3.7338573855242925</v>
      </c>
      <c r="H82" s="34">
        <f t="shared" si="38"/>
        <v>7.6004604521481074</v>
      </c>
      <c r="I82" s="34">
        <f t="shared" si="39"/>
        <v>11.808908580711742</v>
      </c>
      <c r="J82" s="34">
        <f t="shared" si="40"/>
        <v>11.443389395856924</v>
      </c>
      <c r="K82" s="34">
        <f t="shared" si="41"/>
        <v>13.875231892079466</v>
      </c>
      <c r="L82" s="37">
        <f t="shared" si="42"/>
        <v>11.111111111111109</v>
      </c>
    </row>
    <row r="83" spans="1:30" x14ac:dyDescent="0.2">
      <c r="C83" s="34"/>
    </row>
    <row r="84" spans="1:30" x14ac:dyDescent="0.2">
      <c r="A84" s="20" t="s">
        <v>32</v>
      </c>
      <c r="B84" s="38"/>
      <c r="C84" s="34">
        <f>AVERAGE(C65:C82)</f>
        <v>3.2487823885653646</v>
      </c>
      <c r="D84" s="34">
        <f t="shared" ref="D84:K84" si="43">AVERAGE(D65:D82)</f>
        <v>12.553944252244602</v>
      </c>
      <c r="E84" s="34">
        <f t="shared" si="43"/>
        <v>38.177798724648099</v>
      </c>
      <c r="F84" s="34">
        <f t="shared" si="43"/>
        <v>0.82816494541389662</v>
      </c>
      <c r="G84" s="34">
        <f t="shared" si="43"/>
        <v>3.205203657742103</v>
      </c>
      <c r="H84" s="34">
        <f t="shared" si="43"/>
        <v>7.2415097355145592</v>
      </c>
      <c r="I84" s="34">
        <f t="shared" si="43"/>
        <v>11.690394215958674</v>
      </c>
      <c r="J84" s="34">
        <f t="shared" si="43"/>
        <v>10.3180450431867</v>
      </c>
      <c r="K84" s="34">
        <f t="shared" si="43"/>
        <v>12.736157036726006</v>
      </c>
    </row>
    <row r="85" spans="1:30" x14ac:dyDescent="0.2">
      <c r="A85" s="20" t="s">
        <v>33</v>
      </c>
      <c r="B85" s="38"/>
      <c r="C85" s="34">
        <f>C82-C65</f>
        <v>-0.5343401537240493</v>
      </c>
      <c r="D85" s="34">
        <f t="shared" ref="D85:K85" si="44">D82-D65</f>
        <v>0.842679297010271</v>
      </c>
      <c r="E85" s="34">
        <f t="shared" si="44"/>
        <v>-4.4369488377103323</v>
      </c>
      <c r="F85" s="34">
        <f t="shared" si="44"/>
        <v>-0.28459944020366967</v>
      </c>
      <c r="G85" s="34">
        <f t="shared" si="44"/>
        <v>0.66123532179086686</v>
      </c>
      <c r="H85" s="34">
        <f t="shared" si="44"/>
        <v>1.3304200686370065</v>
      </c>
      <c r="I85" s="34">
        <f t="shared" si="44"/>
        <v>1.883907681903958</v>
      </c>
      <c r="J85" s="34">
        <f t="shared" si="44"/>
        <v>2.8457665352200596</v>
      </c>
      <c r="K85" s="34">
        <f t="shared" si="44"/>
        <v>-2.3081204729241307</v>
      </c>
    </row>
    <row r="86" spans="1:30" x14ac:dyDescent="0.2">
      <c r="A86" s="20" t="s">
        <v>34</v>
      </c>
      <c r="B86" s="38"/>
      <c r="C86" s="34">
        <f>STDEV(C65:C82)</f>
        <v>0.36140077501848056</v>
      </c>
      <c r="D86" s="34">
        <f t="shared" ref="D86:K86" si="45">STDEV(D65:D82)</f>
        <v>0.98642824307979438</v>
      </c>
      <c r="E86" s="34">
        <f t="shared" si="45"/>
        <v>2.0342447161606594</v>
      </c>
      <c r="F86" s="34">
        <f t="shared" si="45"/>
        <v>8.331967279499379E-2</v>
      </c>
      <c r="G86" s="34">
        <f t="shared" si="45"/>
        <v>0.47446335701288117</v>
      </c>
      <c r="H86" s="34">
        <f t="shared" si="45"/>
        <v>0.44767728824678787</v>
      </c>
      <c r="I86" s="34">
        <f t="shared" si="45"/>
        <v>0.70094820538912395</v>
      </c>
      <c r="J86" s="34">
        <f t="shared" si="45"/>
        <v>1.0436174735546384</v>
      </c>
      <c r="K86" s="34">
        <f t="shared" si="45"/>
        <v>1.3579809521991155</v>
      </c>
    </row>
    <row r="89" spans="1:30" ht="13.5" thickBot="1" x14ac:dyDescent="0.25"/>
    <row r="90" spans="1:30" ht="13.5" customHeight="1" x14ac:dyDescent="0.2">
      <c r="C90" s="118" t="s">
        <v>18</v>
      </c>
      <c r="D90" s="119" t="s">
        <v>35</v>
      </c>
      <c r="E90" s="119" t="s">
        <v>36</v>
      </c>
      <c r="F90" s="119" t="s">
        <v>37</v>
      </c>
      <c r="G90" s="119" t="s">
        <v>38</v>
      </c>
      <c r="H90" s="119" t="str">
        <f>A79</f>
        <v>2010</v>
      </c>
      <c r="I90" s="119">
        <v>2011</v>
      </c>
      <c r="J90" s="119">
        <v>2012</v>
      </c>
      <c r="K90" s="119" t="s">
        <v>32</v>
      </c>
      <c r="L90" s="119" t="s">
        <v>33</v>
      </c>
      <c r="M90" s="256" t="s">
        <v>34</v>
      </c>
      <c r="AC90" s="4"/>
      <c r="AD90" s="4"/>
    </row>
    <row r="91" spans="1:30" ht="12.75" customHeight="1" x14ac:dyDescent="0.2">
      <c r="A91" s="314" t="s">
        <v>22</v>
      </c>
      <c r="B91" s="315"/>
      <c r="C91" s="101">
        <f t="array" ref="C91:C99">TRANSPOSE(C65:K65)</f>
        <v>4.0675036416901671</v>
      </c>
      <c r="D91" s="102">
        <f t="array" ref="D91:D99">TRANSPOSE(C68:K68)</f>
        <v>3.268722929696473</v>
      </c>
      <c r="E91" s="102">
        <f t="array" ref="E91:E99">TRANSPOSE(C72:K72)</f>
        <v>3.1213051498297855</v>
      </c>
      <c r="F91" s="102">
        <f t="array" ref="F91:F99">TRANSPOSE(C75:K75)</f>
        <v>2.7150537088356455</v>
      </c>
      <c r="G91" s="102">
        <f t="array" ref="G91:G99">TRANSPOSE(C77:K77)</f>
        <v>3.1625271090678697</v>
      </c>
      <c r="H91" s="102">
        <f t="array" ref="H91:H99">TRANSPOSE(C79:K79)</f>
        <v>3.2551366996087441</v>
      </c>
      <c r="I91" s="102">
        <f t="array" ref="I91:I99">TRANSPOSE(C80:K80)</f>
        <v>3.4767356280066579</v>
      </c>
      <c r="J91" s="102">
        <f t="array" ref="J91:J99">TRANSPOSE(C82:K82)</f>
        <v>3.5331634879661178</v>
      </c>
      <c r="K91" s="120">
        <f>AVERAGE(C91:J91)</f>
        <v>3.3250185443376825</v>
      </c>
      <c r="L91" s="120">
        <f>J91-C91</f>
        <v>-0.5343401537240493</v>
      </c>
      <c r="M91" s="121">
        <f>STDEV(C91:J91)</f>
        <v>0.39017192061653827</v>
      </c>
      <c r="N91" s="33"/>
      <c r="O91" s="33"/>
      <c r="P91" s="33"/>
      <c r="Q91" s="33"/>
      <c r="R91" s="33"/>
      <c r="S91" s="33"/>
      <c r="AC91" s="4"/>
      <c r="AD91" s="4"/>
    </row>
    <row r="92" spans="1:30" ht="12.75" customHeight="1" x14ac:dyDescent="0.2">
      <c r="A92" s="314" t="s">
        <v>23</v>
      </c>
      <c r="B92" s="315"/>
      <c r="C92" s="101">
        <v>12.002295624550488</v>
      </c>
      <c r="D92" s="102">
        <v>12.108526405318836</v>
      </c>
      <c r="E92" s="102">
        <v>14.324571505949216</v>
      </c>
      <c r="F92" s="102">
        <v>12.710317149780492</v>
      </c>
      <c r="G92" s="102">
        <v>11.234493099749518</v>
      </c>
      <c r="H92" s="102">
        <v>12.153938000189637</v>
      </c>
      <c r="I92" s="102">
        <v>12.246423267023324</v>
      </c>
      <c r="J92" s="102">
        <v>12.844974921560759</v>
      </c>
      <c r="K92" s="120">
        <f t="shared" ref="K92:K99" si="46">AVERAGE(C92:J92)</f>
        <v>12.453192496765285</v>
      </c>
      <c r="L92" s="120">
        <f t="shared" ref="L92:L99" si="47">J92-C92</f>
        <v>0.842679297010271</v>
      </c>
      <c r="M92" s="121">
        <f t="shared" ref="M92:M99" si="48">STDEV(C92:J92)</f>
        <v>0.89930954816320252</v>
      </c>
      <c r="N92" s="33"/>
      <c r="O92" s="33"/>
      <c r="P92" s="33"/>
      <c r="Q92" s="33"/>
      <c r="R92" s="33"/>
      <c r="S92" s="33"/>
      <c r="AC92" s="4"/>
      <c r="AD92" s="4"/>
    </row>
    <row r="93" spans="1:30" ht="12.75" customHeight="1" x14ac:dyDescent="0.2">
      <c r="A93" s="314" t="s">
        <v>3</v>
      </c>
      <c r="B93" s="315"/>
      <c r="C93" s="101">
        <v>38.909665912543382</v>
      </c>
      <c r="D93" s="102">
        <v>39.987066879065011</v>
      </c>
      <c r="E93" s="102">
        <v>38.238108997207185</v>
      </c>
      <c r="F93" s="102">
        <v>39.071957798820328</v>
      </c>
      <c r="G93" s="102">
        <v>38.98315765678138</v>
      </c>
      <c r="H93" s="102">
        <v>35.744610326387843</v>
      </c>
      <c r="I93" s="102">
        <v>35.471305762635652</v>
      </c>
      <c r="J93" s="102">
        <v>34.472717074833049</v>
      </c>
      <c r="K93" s="120">
        <f t="shared" si="46"/>
        <v>37.609823801034231</v>
      </c>
      <c r="L93" s="120">
        <f t="shared" si="47"/>
        <v>-4.4369488377103323</v>
      </c>
      <c r="M93" s="121">
        <f t="shared" si="48"/>
        <v>2.0581967655341433</v>
      </c>
      <c r="N93" s="33"/>
      <c r="O93" s="33"/>
      <c r="P93" s="33"/>
      <c r="Q93" s="33"/>
      <c r="R93" s="33"/>
      <c r="S93" s="33"/>
      <c r="AC93" s="4"/>
      <c r="AD93" s="4"/>
    </row>
    <row r="94" spans="1:30" ht="12.75" customHeight="1" x14ac:dyDescent="0.2">
      <c r="A94" s="314" t="s">
        <v>24</v>
      </c>
      <c r="B94" s="315"/>
      <c r="C94" s="101">
        <v>0.97189624952319764</v>
      </c>
      <c r="D94" s="102">
        <v>0.84955446283172908</v>
      </c>
      <c r="E94" s="102">
        <v>0.82893604820134748</v>
      </c>
      <c r="F94" s="102">
        <v>0.87761677480090294</v>
      </c>
      <c r="G94" s="102">
        <v>0.78948437689955708</v>
      </c>
      <c r="H94" s="102">
        <v>0.74028742893063659</v>
      </c>
      <c r="I94" s="102">
        <v>0.72551768582581988</v>
      </c>
      <c r="J94" s="102">
        <v>0.68729680931952797</v>
      </c>
      <c r="K94" s="120">
        <f t="shared" si="46"/>
        <v>0.80882372954158976</v>
      </c>
      <c r="L94" s="120">
        <f t="shared" si="47"/>
        <v>-0.28459944020366967</v>
      </c>
      <c r="M94" s="121">
        <f t="shared" si="48"/>
        <v>9.2711959596612173E-2</v>
      </c>
      <c r="N94" s="33"/>
      <c r="O94" s="33"/>
      <c r="P94" s="33"/>
      <c r="Q94" s="33"/>
      <c r="R94" s="33"/>
      <c r="S94" s="33"/>
      <c r="AC94" s="4"/>
      <c r="AD94" s="4"/>
    </row>
    <row r="95" spans="1:30" ht="12.75" customHeight="1" x14ac:dyDescent="0.2">
      <c r="A95" s="314" t="s">
        <v>25</v>
      </c>
      <c r="B95" s="315"/>
      <c r="C95" s="101">
        <v>3.0726220637334256</v>
      </c>
      <c r="D95" s="102">
        <v>2.7431247694921361</v>
      </c>
      <c r="E95" s="102">
        <v>2.598606360477179</v>
      </c>
      <c r="F95" s="102">
        <v>3.0009273466613235</v>
      </c>
      <c r="G95" s="102">
        <v>3.4962729053850965</v>
      </c>
      <c r="H95" s="102">
        <v>3.8955432952552411</v>
      </c>
      <c r="I95" s="102">
        <v>3.7519748450170338</v>
      </c>
      <c r="J95" s="102">
        <v>3.7338573855242925</v>
      </c>
      <c r="K95" s="120">
        <f t="shared" si="46"/>
        <v>3.2866161214432164</v>
      </c>
      <c r="L95" s="120">
        <f t="shared" si="47"/>
        <v>0.66123532179086686</v>
      </c>
      <c r="M95" s="121">
        <f t="shared" si="48"/>
        <v>0.49677295382502534</v>
      </c>
      <c r="N95" s="33"/>
      <c r="O95" s="33"/>
      <c r="P95" s="33"/>
      <c r="Q95" s="33"/>
      <c r="R95" s="33"/>
      <c r="S95" s="33"/>
      <c r="AC95" s="4"/>
      <c r="AD95" s="4"/>
    </row>
    <row r="96" spans="1:30" ht="12.75" customHeight="1" x14ac:dyDescent="0.2">
      <c r="A96" s="314" t="s">
        <v>26</v>
      </c>
      <c r="B96" s="315"/>
      <c r="C96" s="101">
        <v>6.2700403835111009</v>
      </c>
      <c r="D96" s="102">
        <v>6.9649752084468632</v>
      </c>
      <c r="E96" s="102">
        <v>7.2156073666394356</v>
      </c>
      <c r="F96" s="102">
        <v>7.418591236024989</v>
      </c>
      <c r="G96" s="102">
        <v>7.3520128207748749</v>
      </c>
      <c r="H96" s="102">
        <v>7.6595067563000594</v>
      </c>
      <c r="I96" s="102">
        <v>7.6781605735767453</v>
      </c>
      <c r="J96" s="102">
        <v>7.6004604521481074</v>
      </c>
      <c r="K96" s="120">
        <f t="shared" si="46"/>
        <v>7.2699193496777719</v>
      </c>
      <c r="L96" s="120">
        <f t="shared" si="47"/>
        <v>1.3304200686370065</v>
      </c>
      <c r="M96" s="121">
        <f t="shared" si="48"/>
        <v>0.4709015669441925</v>
      </c>
      <c r="N96" s="33"/>
      <c r="O96" s="33"/>
      <c r="P96" s="33"/>
      <c r="Q96" s="33"/>
      <c r="R96" s="33"/>
      <c r="S96" s="33"/>
      <c r="AC96" s="4"/>
      <c r="AD96" s="4"/>
    </row>
    <row r="97" spans="1:30" ht="12.75" customHeight="1" x14ac:dyDescent="0.2">
      <c r="A97" s="314" t="s">
        <v>27</v>
      </c>
      <c r="B97" s="315"/>
      <c r="C97" s="101">
        <v>9.9250008988077845</v>
      </c>
      <c r="D97" s="102">
        <v>11.201090597332556</v>
      </c>
      <c r="E97" s="102">
        <v>12.189841135706805</v>
      </c>
      <c r="F97" s="102">
        <v>12.028642967609736</v>
      </c>
      <c r="G97" s="102">
        <v>12.239929592790274</v>
      </c>
      <c r="H97" s="102">
        <v>12.198608576616284</v>
      </c>
      <c r="I97" s="102">
        <v>11.996779646841048</v>
      </c>
      <c r="J97" s="102">
        <v>11.808908580711742</v>
      </c>
      <c r="K97" s="120">
        <f t="shared" si="46"/>
        <v>11.69860024955203</v>
      </c>
      <c r="L97" s="120">
        <f t="shared" si="47"/>
        <v>1.883907681903958</v>
      </c>
      <c r="M97" s="121">
        <f t="shared" si="48"/>
        <v>0.79170169173389915</v>
      </c>
      <c r="N97" s="33"/>
      <c r="O97" s="33"/>
      <c r="P97" s="33"/>
      <c r="Q97" s="33"/>
      <c r="R97" s="33"/>
      <c r="S97" s="33"/>
      <c r="AC97" s="4"/>
      <c r="AD97" s="4"/>
    </row>
    <row r="98" spans="1:30" ht="12.75" customHeight="1" x14ac:dyDescent="0.2">
      <c r="A98" s="314" t="s">
        <v>28</v>
      </c>
      <c r="B98" s="315"/>
      <c r="C98" s="101">
        <v>8.5976228606368643</v>
      </c>
      <c r="D98" s="102">
        <v>9.7944887458230561</v>
      </c>
      <c r="E98" s="102">
        <v>9.7192369242908931</v>
      </c>
      <c r="F98" s="102">
        <v>10.751600523360931</v>
      </c>
      <c r="G98" s="102">
        <v>11.097749544870361</v>
      </c>
      <c r="H98" s="102">
        <v>11.557763608337151</v>
      </c>
      <c r="I98" s="102">
        <v>11.54351204527533</v>
      </c>
      <c r="J98" s="102">
        <v>11.443389395856924</v>
      </c>
      <c r="K98" s="120">
        <f t="shared" si="46"/>
        <v>10.56317045605644</v>
      </c>
      <c r="L98" s="120">
        <f t="shared" si="47"/>
        <v>2.8457665352200596</v>
      </c>
      <c r="M98" s="121">
        <f t="shared" si="48"/>
        <v>1.0831715318654456</v>
      </c>
      <c r="N98" s="33"/>
      <c r="O98" s="33"/>
      <c r="P98" s="33"/>
      <c r="Q98" s="33"/>
      <c r="R98" s="33"/>
      <c r="S98" s="33"/>
      <c r="AC98" s="4"/>
      <c r="AD98" s="4"/>
    </row>
    <row r="99" spans="1:30" ht="12.75" customHeight="1" thickBot="1" x14ac:dyDescent="0.25">
      <c r="A99" s="314" t="s">
        <v>29</v>
      </c>
      <c r="B99" s="315"/>
      <c r="C99" s="104">
        <v>16.183352365003596</v>
      </c>
      <c r="D99" s="105">
        <v>13.082450001993362</v>
      </c>
      <c r="E99" s="105">
        <v>11.76378651169815</v>
      </c>
      <c r="F99" s="105">
        <v>11.42529249410565</v>
      </c>
      <c r="G99" s="105">
        <v>11.64437289368108</v>
      </c>
      <c r="H99" s="105">
        <v>12.794605308374404</v>
      </c>
      <c r="I99" s="105">
        <v>13.109590545798394</v>
      </c>
      <c r="J99" s="105">
        <v>13.875231892079466</v>
      </c>
      <c r="K99" s="122">
        <f t="shared" si="46"/>
        <v>12.984835251591763</v>
      </c>
      <c r="L99" s="122">
        <f t="shared" si="47"/>
        <v>-2.3081204729241307</v>
      </c>
      <c r="M99" s="123">
        <f t="shared" si="48"/>
        <v>1.5494040710177102</v>
      </c>
      <c r="N99" s="33"/>
      <c r="O99" s="33"/>
      <c r="P99" s="33"/>
      <c r="Q99" s="33"/>
      <c r="R99" s="33"/>
      <c r="S99" s="33"/>
      <c r="AC99" s="4"/>
      <c r="AD99" s="4"/>
    </row>
    <row r="101" spans="1:30" ht="13.5" thickBot="1" x14ac:dyDescent="0.25"/>
    <row r="102" spans="1:30" ht="51.75" thickBot="1" x14ac:dyDescent="0.25">
      <c r="A102" s="2" t="s">
        <v>39</v>
      </c>
      <c r="C102" s="3" t="s">
        <v>22</v>
      </c>
      <c r="D102" s="3" t="s">
        <v>23</v>
      </c>
      <c r="E102" s="3" t="s">
        <v>3</v>
      </c>
      <c r="F102" s="3" t="s">
        <v>24</v>
      </c>
      <c r="G102" s="3" t="s">
        <v>25</v>
      </c>
      <c r="H102" s="3" t="s">
        <v>26</v>
      </c>
      <c r="I102" s="3" t="s">
        <v>27</v>
      </c>
      <c r="J102" s="3" t="s">
        <v>28</v>
      </c>
      <c r="K102" s="14" t="s">
        <v>29</v>
      </c>
      <c r="L102" s="18" t="s">
        <v>32</v>
      </c>
    </row>
    <row r="103" spans="1:30" x14ac:dyDescent="0.2">
      <c r="A103" s="1" t="s">
        <v>18</v>
      </c>
      <c r="C103" s="33">
        <f>C4/($W4-C4)</f>
        <v>2.1901489050921274E-3</v>
      </c>
      <c r="D103" s="33">
        <f>E4/($W4-E4)</f>
        <v>7.9355324824082949E-4</v>
      </c>
      <c r="E103" s="33">
        <f>G4/($W4-G4)</f>
        <v>4.5242935885106139E-3</v>
      </c>
      <c r="F103" s="33">
        <f>I4/($W4-I4)</f>
        <v>2.3071637868702974E-4</v>
      </c>
      <c r="G103" s="33">
        <f>K4/($W4-K4)</f>
        <v>1.8975345110662141E-3</v>
      </c>
      <c r="H103" s="33">
        <f>M4/($W4-M4)</f>
        <v>3.7877187751253973E-3</v>
      </c>
      <c r="I103" s="33">
        <f>O4/($W4-O4)</f>
        <v>1.4813731509853146E-3</v>
      </c>
      <c r="J103" s="33">
        <f>Q4/($W4-Q4)</f>
        <v>42.571445716348194</v>
      </c>
      <c r="K103" s="33">
        <f>S4/($W4-S4)</f>
        <v>6.1729285538038086E-3</v>
      </c>
      <c r="L103" s="37">
        <f>AVERAGE(C103:K103)</f>
        <v>4.7325026648288562</v>
      </c>
      <c r="M103" s="33"/>
    </row>
    <row r="104" spans="1:30" x14ac:dyDescent="0.2">
      <c r="A104" s="1" t="s">
        <v>54</v>
      </c>
      <c r="C104" s="33">
        <f t="shared" ref="C104:C120" si="49">C5/($W5-C5)</f>
        <v>2.5902750012776043E-3</v>
      </c>
      <c r="D104" s="33">
        <f t="shared" ref="D104:D120" si="50">E5/($W5-E5)</f>
        <v>6.7065921351204386E-4</v>
      </c>
      <c r="E104" s="33">
        <f t="shared" ref="E104:E120" si="51">G5/($W5-G5)</f>
        <v>4.8769899953592082E-3</v>
      </c>
      <c r="F104" s="33">
        <f t="shared" ref="F104:F120" si="52">I5/($W5-I5)</f>
        <v>2.2438114469254034E-4</v>
      </c>
      <c r="G104" s="33">
        <f t="shared" ref="G104:G120" si="53">K5/($W5-K5)</f>
        <v>1.8608827753560642E-3</v>
      </c>
      <c r="H104" s="33">
        <f t="shared" ref="H104:H120" si="54">M5/($W5-M5)</f>
        <v>4.3594081517143715E-3</v>
      </c>
      <c r="I104" s="33">
        <f t="shared" ref="I104:I120" si="55">O5/($W5-O5)</f>
        <v>1.6503155233901121E-3</v>
      </c>
      <c r="J104" s="33">
        <f t="shared" ref="J104:J120" si="56">Q5/($W5-Q5)</f>
        <v>39.914399668774429</v>
      </c>
      <c r="K104" s="33">
        <f t="shared" ref="K104:K120" si="57">S5/($W5-S5)</f>
        <v>6.1900203039780789E-3</v>
      </c>
      <c r="L104" s="37">
        <f t="shared" ref="L104:L120" si="58">AVERAGE(C104:K104)</f>
        <v>4.4374247334315235</v>
      </c>
      <c r="M104" s="33"/>
    </row>
    <row r="105" spans="1:30" x14ac:dyDescent="0.2">
      <c r="A105" s="1" t="s">
        <v>55</v>
      </c>
      <c r="C105" s="33">
        <f t="shared" si="49"/>
        <v>3.384618361420357E-3</v>
      </c>
      <c r="D105" s="33">
        <f t="shared" si="50"/>
        <v>6.4291209837312783E-4</v>
      </c>
      <c r="E105" s="33">
        <f t="shared" si="51"/>
        <v>5.3310913237620845E-3</v>
      </c>
      <c r="F105" s="33">
        <f t="shared" si="52"/>
        <v>2.2179328728856855E-4</v>
      </c>
      <c r="G105" s="33">
        <f t="shared" si="53"/>
        <v>1.8154743451347316E-3</v>
      </c>
      <c r="H105" s="33">
        <f t="shared" si="54"/>
        <v>4.7723543453689786E-3</v>
      </c>
      <c r="I105" s="33">
        <f t="shared" si="55"/>
        <v>1.776253827309124E-3</v>
      </c>
      <c r="J105" s="33">
        <f t="shared" si="56"/>
        <v>36.784250123305959</v>
      </c>
      <c r="K105" s="33">
        <f t="shared" si="57"/>
        <v>6.3880718571622573E-3</v>
      </c>
      <c r="L105" s="37">
        <f t="shared" si="58"/>
        <v>4.0898425214168643</v>
      </c>
      <c r="M105" s="33"/>
    </row>
    <row r="106" spans="1:30" x14ac:dyDescent="0.2">
      <c r="A106" s="1" t="s">
        <v>35</v>
      </c>
      <c r="C106" s="33">
        <f t="shared" si="49"/>
        <v>3.8936292717216075E-3</v>
      </c>
      <c r="D106" s="33">
        <f t="shared" si="50"/>
        <v>6.1428379143474118E-4</v>
      </c>
      <c r="E106" s="33">
        <f t="shared" si="51"/>
        <v>6.0556261893089458E-3</v>
      </c>
      <c r="F106" s="33">
        <f t="shared" si="52"/>
        <v>2.3325919541901464E-4</v>
      </c>
      <c r="G106" s="33">
        <f t="shared" si="53"/>
        <v>1.8836674163155941E-3</v>
      </c>
      <c r="H106" s="33">
        <f t="shared" si="54"/>
        <v>5.200046597620276E-3</v>
      </c>
      <c r="I106" s="33">
        <f t="shared" si="55"/>
        <v>1.8973127647613085E-3</v>
      </c>
      <c r="J106" s="33">
        <f t="shared" si="56"/>
        <v>33.303247999325968</v>
      </c>
      <c r="K106" s="33">
        <f t="shared" si="57"/>
        <v>6.9254845026861028E-3</v>
      </c>
      <c r="L106" s="37">
        <f t="shared" si="58"/>
        <v>3.7033279232283598</v>
      </c>
      <c r="M106" s="33"/>
    </row>
    <row r="107" spans="1:30" x14ac:dyDescent="0.2">
      <c r="A107" s="1" t="s">
        <v>56</v>
      </c>
      <c r="C107" s="33">
        <f t="shared" si="49"/>
        <v>3.9273163870647077E-3</v>
      </c>
      <c r="D107" s="33">
        <f t="shared" si="50"/>
        <v>6.1225945284367649E-4</v>
      </c>
      <c r="E107" s="33">
        <f t="shared" si="51"/>
        <v>6.9542196687723589E-3</v>
      </c>
      <c r="F107" s="33">
        <f t="shared" si="52"/>
        <v>2.6976793308748078E-4</v>
      </c>
      <c r="G107" s="33">
        <f t="shared" si="53"/>
        <v>2.11296885229498E-3</v>
      </c>
      <c r="H107" s="33">
        <f t="shared" si="54"/>
        <v>5.7414021729908374E-3</v>
      </c>
      <c r="I107" s="33">
        <f t="shared" si="55"/>
        <v>1.9854950527267144E-3</v>
      </c>
      <c r="J107" s="33">
        <f t="shared" si="56"/>
        <v>30.539198525937259</v>
      </c>
      <c r="K107" s="33">
        <f t="shared" si="57"/>
        <v>7.2523001351380914E-3</v>
      </c>
      <c r="L107" s="37">
        <f t="shared" si="58"/>
        <v>3.3964504728435756</v>
      </c>
      <c r="M107" s="33"/>
    </row>
    <row r="108" spans="1:30" x14ac:dyDescent="0.2">
      <c r="A108" s="1" t="s">
        <v>57</v>
      </c>
      <c r="C108" s="33">
        <f t="shared" si="49"/>
        <v>3.9350178521555153E-3</v>
      </c>
      <c r="D108" s="33">
        <f t="shared" si="50"/>
        <v>6.2243035096932813E-4</v>
      </c>
      <c r="E108" s="33">
        <f t="shared" si="51"/>
        <v>7.7618894775240569E-3</v>
      </c>
      <c r="F108" s="33">
        <f t="shared" si="52"/>
        <v>3.059350666306266E-4</v>
      </c>
      <c r="G108" s="33">
        <f t="shared" si="53"/>
        <v>2.3276500517744924E-3</v>
      </c>
      <c r="H108" s="33">
        <f t="shared" si="54"/>
        <v>6.135766973203928E-3</v>
      </c>
      <c r="I108" s="33">
        <f t="shared" si="55"/>
        <v>2.0395987570765808E-3</v>
      </c>
      <c r="J108" s="33">
        <f t="shared" si="56"/>
        <v>28.499728824153639</v>
      </c>
      <c r="K108" s="33">
        <f t="shared" si="57"/>
        <v>7.5520270708023486E-3</v>
      </c>
      <c r="L108" s="37">
        <f t="shared" si="58"/>
        <v>3.1700454599726418</v>
      </c>
      <c r="M108" s="33"/>
    </row>
    <row r="109" spans="1:30" x14ac:dyDescent="0.2">
      <c r="A109" s="1" t="s">
        <v>58</v>
      </c>
      <c r="C109" s="33">
        <f t="shared" si="49"/>
        <v>3.8518369017793395E-3</v>
      </c>
      <c r="D109" s="33">
        <f t="shared" si="50"/>
        <v>6.9595959372869371E-4</v>
      </c>
      <c r="E109" s="33">
        <f t="shared" si="51"/>
        <v>8.0692895333029577E-3</v>
      </c>
      <c r="F109" s="33">
        <f t="shared" si="52"/>
        <v>3.2499716771722291E-4</v>
      </c>
      <c r="G109" s="33">
        <f t="shared" si="53"/>
        <v>2.4534951316243733E-3</v>
      </c>
      <c r="H109" s="33">
        <f t="shared" si="54"/>
        <v>6.3853253579895623E-3</v>
      </c>
      <c r="I109" s="33">
        <f t="shared" si="55"/>
        <v>2.0518757041303598E-3</v>
      </c>
      <c r="J109" s="33">
        <f t="shared" si="56"/>
        <v>27.490662432527163</v>
      </c>
      <c r="K109" s="33">
        <f t="shared" si="57"/>
        <v>7.761753528821233E-3</v>
      </c>
      <c r="L109" s="37">
        <f t="shared" si="58"/>
        <v>3.0580285517162507</v>
      </c>
      <c r="M109" s="33"/>
    </row>
    <row r="110" spans="1:30" x14ac:dyDescent="0.2">
      <c r="A110" s="1" t="s">
        <v>36</v>
      </c>
      <c r="C110" s="33">
        <f t="shared" si="49"/>
        <v>3.5331658130002101E-3</v>
      </c>
      <c r="D110" s="33">
        <f t="shared" si="50"/>
        <v>7.874758029951317E-4</v>
      </c>
      <c r="E110" s="33">
        <f t="shared" si="51"/>
        <v>7.8100130820177357E-3</v>
      </c>
      <c r="F110" s="33">
        <f t="shared" si="52"/>
        <v>3.1348422758060898E-4</v>
      </c>
      <c r="G110" s="33">
        <f t="shared" si="53"/>
        <v>2.4804678360628714E-3</v>
      </c>
      <c r="H110" s="33">
        <f t="shared" si="54"/>
        <v>6.4647413899576412E-3</v>
      </c>
      <c r="I110" s="33">
        <f t="shared" si="55"/>
        <v>2.0908448350115565E-3</v>
      </c>
      <c r="J110" s="33">
        <f t="shared" si="56"/>
        <v>27.504121922626275</v>
      </c>
      <c r="K110" s="33">
        <f t="shared" si="57"/>
        <v>7.8375333562818346E-3</v>
      </c>
      <c r="L110" s="37">
        <f t="shared" si="58"/>
        <v>3.0594932943299091</v>
      </c>
      <c r="M110" s="33"/>
    </row>
    <row r="111" spans="1:30" x14ac:dyDescent="0.2">
      <c r="A111" s="1" t="s">
        <v>59</v>
      </c>
      <c r="C111" s="33">
        <f t="shared" si="49"/>
        <v>2.9188590214960053E-3</v>
      </c>
      <c r="D111" s="33">
        <f t="shared" si="50"/>
        <v>1.0426407397787754E-3</v>
      </c>
      <c r="E111" s="33">
        <f t="shared" si="51"/>
        <v>7.3445431061338788E-3</v>
      </c>
      <c r="F111" s="33">
        <f t="shared" si="52"/>
        <v>2.7013023816352351E-4</v>
      </c>
      <c r="G111" s="33">
        <f t="shared" si="53"/>
        <v>2.4949771989562848E-3</v>
      </c>
      <c r="H111" s="33">
        <f t="shared" si="54"/>
        <v>6.1538710565873685E-3</v>
      </c>
      <c r="I111" s="33">
        <f t="shared" si="55"/>
        <v>2.1652396190143248E-3</v>
      </c>
      <c r="J111" s="33">
        <f t="shared" si="56"/>
        <v>28.751028353413709</v>
      </c>
      <c r="K111" s="33">
        <f t="shared" si="57"/>
        <v>7.5176902368745456E-3</v>
      </c>
      <c r="L111" s="37">
        <f t="shared" si="58"/>
        <v>3.1978818116256349</v>
      </c>
      <c r="M111" s="33"/>
    </row>
    <row r="112" spans="1:30" x14ac:dyDescent="0.2">
      <c r="A112" s="1" t="s">
        <v>60</v>
      </c>
      <c r="C112" s="33">
        <f t="shared" si="49"/>
        <v>2.3161264984445837E-3</v>
      </c>
      <c r="D112" s="33">
        <f t="shared" si="50"/>
        <v>1.0464176268583985E-3</v>
      </c>
      <c r="E112" s="33">
        <f t="shared" si="51"/>
        <v>6.8233913971662667E-3</v>
      </c>
      <c r="F112" s="33">
        <f t="shared" si="52"/>
        <v>2.3256278258239108E-4</v>
      </c>
      <c r="G112" s="33">
        <f t="shared" si="53"/>
        <v>2.5303126569695606E-3</v>
      </c>
      <c r="H112" s="33">
        <f t="shared" si="54"/>
        <v>5.7968952664432249E-3</v>
      </c>
      <c r="I112" s="33">
        <f t="shared" si="55"/>
        <v>2.184128725267197E-3</v>
      </c>
      <c r="J112" s="33">
        <f t="shared" si="56"/>
        <v>31.122999541680215</v>
      </c>
      <c r="K112" s="33">
        <f t="shared" si="57"/>
        <v>6.9369458206399231E-3</v>
      </c>
      <c r="L112" s="37">
        <f t="shared" si="58"/>
        <v>3.4612073691616208</v>
      </c>
      <c r="M112" s="33"/>
    </row>
    <row r="113" spans="1:23" x14ac:dyDescent="0.2">
      <c r="A113" s="1" t="s">
        <v>37</v>
      </c>
      <c r="C113" s="33">
        <f t="shared" si="49"/>
        <v>1.9992926867912638E-3</v>
      </c>
      <c r="D113" s="33">
        <f t="shared" si="50"/>
        <v>9.6388106294714585E-4</v>
      </c>
      <c r="E113" s="33">
        <f t="shared" si="51"/>
        <v>6.3789768284539285E-3</v>
      </c>
      <c r="F113" s="33">
        <f t="shared" si="52"/>
        <v>2.0747884655331324E-4</v>
      </c>
      <c r="G113" s="33">
        <f t="shared" si="53"/>
        <v>2.5403853702009168E-3</v>
      </c>
      <c r="H113" s="33">
        <f t="shared" si="54"/>
        <v>5.8851786885549115E-3</v>
      </c>
      <c r="I113" s="33">
        <f t="shared" si="55"/>
        <v>2.1003327841618413E-3</v>
      </c>
      <c r="J113" s="33">
        <f t="shared" si="56"/>
        <v>32.904962923099731</v>
      </c>
      <c r="K113" s="33">
        <f t="shared" si="57"/>
        <v>6.4604701559656799E-3</v>
      </c>
      <c r="L113" s="37">
        <f t="shared" si="58"/>
        <v>3.6590554355025953</v>
      </c>
      <c r="M113" s="33"/>
    </row>
    <row r="114" spans="1:23" x14ac:dyDescent="0.2">
      <c r="A114" s="1" t="s">
        <v>61</v>
      </c>
      <c r="C114" s="33">
        <f t="shared" si="49"/>
        <v>1.9436469142124814E-3</v>
      </c>
      <c r="D114" s="33">
        <f t="shared" si="50"/>
        <v>8.0061569025927765E-4</v>
      </c>
      <c r="E114" s="33">
        <f t="shared" si="51"/>
        <v>5.9115998517270335E-3</v>
      </c>
      <c r="F114" s="33">
        <f t="shared" si="52"/>
        <v>1.7962632354602225E-4</v>
      </c>
      <c r="G114" s="33">
        <f t="shared" si="53"/>
        <v>2.6435592125147699E-3</v>
      </c>
      <c r="H114" s="33">
        <f t="shared" si="54"/>
        <v>5.8018996667901857E-3</v>
      </c>
      <c r="I114" s="33">
        <f t="shared" si="55"/>
        <v>2.0199958228156603E-3</v>
      </c>
      <c r="J114" s="33">
        <f t="shared" si="56"/>
        <v>34.247932972593318</v>
      </c>
      <c r="K114" s="33">
        <f t="shared" si="57"/>
        <v>6.0701857459249733E-3</v>
      </c>
      <c r="L114" s="37">
        <f t="shared" si="58"/>
        <v>3.8081449002023455</v>
      </c>
      <c r="M114" s="33"/>
    </row>
    <row r="115" spans="1:23" x14ac:dyDescent="0.2">
      <c r="A115" s="1" t="s">
        <v>38</v>
      </c>
      <c r="C115" s="33">
        <f t="shared" si="49"/>
        <v>1.9206629982438596E-3</v>
      </c>
      <c r="D115" s="33">
        <f t="shared" si="50"/>
        <v>7.7286669979745662E-4</v>
      </c>
      <c r="E115" s="33">
        <f t="shared" si="51"/>
        <v>5.5845231983224306E-3</v>
      </c>
      <c r="F115" s="33">
        <f t="shared" si="52"/>
        <v>1.4787864321098946E-4</v>
      </c>
      <c r="G115" s="33">
        <f t="shared" si="53"/>
        <v>2.927102260768573E-3</v>
      </c>
      <c r="H115" s="33">
        <f t="shared" si="54"/>
        <v>5.3440096098320731E-3</v>
      </c>
      <c r="I115" s="33">
        <f t="shared" si="55"/>
        <v>2.0125359698540024E-3</v>
      </c>
      <c r="J115" s="33">
        <f t="shared" si="56"/>
        <v>35.042555207078642</v>
      </c>
      <c r="K115" s="33">
        <f t="shared" si="57"/>
        <v>5.8815566370918719E-3</v>
      </c>
      <c r="L115" s="37">
        <f t="shared" si="58"/>
        <v>3.8963495936773072</v>
      </c>
      <c r="M115" s="33"/>
    </row>
    <row r="116" spans="1:23" x14ac:dyDescent="0.2">
      <c r="A116" s="1" t="s">
        <v>62</v>
      </c>
      <c r="C116" s="33">
        <f t="shared" si="49"/>
        <v>1.7619826080124293E-3</v>
      </c>
      <c r="D116" s="33">
        <f t="shared" si="50"/>
        <v>7.3560622763801031E-4</v>
      </c>
      <c r="E116" s="33">
        <f t="shared" si="51"/>
        <v>5.3961052850263029E-3</v>
      </c>
      <c r="F116" s="33">
        <f t="shared" si="52"/>
        <v>1.2906168463281651E-4</v>
      </c>
      <c r="G116" s="33">
        <f t="shared" si="53"/>
        <v>3.2011070222126609E-3</v>
      </c>
      <c r="H116" s="33">
        <f t="shared" si="54"/>
        <v>4.857714889638768E-3</v>
      </c>
      <c r="I116" s="33">
        <f t="shared" si="55"/>
        <v>2.1038316076959166E-3</v>
      </c>
      <c r="J116" s="33">
        <f t="shared" si="56"/>
        <v>35.883146301058616</v>
      </c>
      <c r="K116" s="33">
        <f t="shared" si="57"/>
        <v>5.845583599518334E-3</v>
      </c>
      <c r="L116" s="37">
        <f t="shared" si="58"/>
        <v>3.9896863659981099</v>
      </c>
      <c r="M116" s="33"/>
    </row>
    <row r="117" spans="1:23" x14ac:dyDescent="0.2">
      <c r="A117" s="1" t="s">
        <v>63</v>
      </c>
      <c r="C117" s="33">
        <f t="shared" si="49"/>
        <v>1.5512061174204617E-3</v>
      </c>
      <c r="D117" s="33">
        <f t="shared" si="50"/>
        <v>7.8964655684628346E-4</v>
      </c>
      <c r="E117" s="33">
        <f t="shared" si="51"/>
        <v>5.3754466058747617E-3</v>
      </c>
      <c r="F117" s="33">
        <f t="shared" si="52"/>
        <v>1.419406500217947E-4</v>
      </c>
      <c r="G117" s="33">
        <f t="shared" si="53"/>
        <v>3.3615990939147608E-3</v>
      </c>
      <c r="H117" s="33">
        <f t="shared" si="54"/>
        <v>4.5199962555030754E-3</v>
      </c>
      <c r="I117" s="33">
        <f t="shared" si="55"/>
        <v>2.2088184686673584E-3</v>
      </c>
      <c r="J117" s="33">
        <f t="shared" si="56"/>
        <v>36.344717617552426</v>
      </c>
      <c r="K117" s="33">
        <f t="shared" si="57"/>
        <v>5.9258944304774394E-3</v>
      </c>
      <c r="L117" s="37">
        <f t="shared" si="58"/>
        <v>4.040954685081239</v>
      </c>
      <c r="M117" s="33"/>
    </row>
    <row r="118" spans="1:23" x14ac:dyDescent="0.2">
      <c r="A118" s="1" t="s">
        <v>152</v>
      </c>
      <c r="C118" s="33">
        <f t="shared" si="49"/>
        <v>1.3549600489365704E-3</v>
      </c>
      <c r="D118" s="33">
        <f t="shared" si="50"/>
        <v>8.0793976279280107E-4</v>
      </c>
      <c r="E118" s="33">
        <f t="shared" si="51"/>
        <v>5.2976055936975863E-3</v>
      </c>
      <c r="F118" s="33">
        <f t="shared" si="52"/>
        <v>1.6369113812059535E-4</v>
      </c>
      <c r="G118" s="33">
        <f t="shared" si="53"/>
        <v>3.28143421994736E-3</v>
      </c>
      <c r="H118" s="33">
        <f t="shared" si="54"/>
        <v>4.2745113789143504E-3</v>
      </c>
      <c r="I118" s="33">
        <f t="shared" si="55"/>
        <v>2.2298259480507412E-3</v>
      </c>
      <c r="J118" s="33">
        <f t="shared" si="56"/>
        <v>37.399569850388836</v>
      </c>
      <c r="K118" s="33">
        <f t="shared" si="57"/>
        <v>5.8676766937027502E-3</v>
      </c>
      <c r="L118" s="37">
        <f t="shared" si="58"/>
        <v>4.1580941661303337</v>
      </c>
      <c r="M118" s="33"/>
    </row>
    <row r="119" spans="1:23" x14ac:dyDescent="0.2">
      <c r="A119" s="1" t="s">
        <v>176</v>
      </c>
      <c r="C119" s="33">
        <f t="shared" si="49"/>
        <v>1.2560391084260986E-3</v>
      </c>
      <c r="D119" s="33">
        <f t="shared" si="50"/>
        <v>9.03455520388873E-4</v>
      </c>
      <c r="E119" s="33">
        <f t="shared" si="51"/>
        <v>5.1398533794385515E-3</v>
      </c>
      <c r="F119" s="33">
        <f t="shared" si="52"/>
        <v>1.6256912195921212E-4</v>
      </c>
      <c r="G119" s="33">
        <f t="shared" si="53"/>
        <v>3.2019800004849147E-3</v>
      </c>
      <c r="H119" s="33">
        <f t="shared" si="54"/>
        <v>4.2355865195534718E-3</v>
      </c>
      <c r="I119" s="33">
        <f t="shared" si="55"/>
        <v>2.2715980732403852E-3</v>
      </c>
      <c r="J119" s="33">
        <f t="shared" si="56"/>
        <v>37.443204445372487</v>
      </c>
      <c r="K119" s="33">
        <f t="shared" si="57"/>
        <v>6.1302164337377904E-3</v>
      </c>
      <c r="L119" s="37">
        <f t="shared" si="58"/>
        <v>4.1629450826144128</v>
      </c>
      <c r="M119" s="33"/>
    </row>
    <row r="120" spans="1:23" x14ac:dyDescent="0.2">
      <c r="A120" s="1" t="s">
        <v>186</v>
      </c>
      <c r="C120" s="33">
        <f t="shared" si="49"/>
        <v>1.2022545481612202E-3</v>
      </c>
      <c r="D120" s="33">
        <f t="shared" si="50"/>
        <v>9.5858276607049657E-4</v>
      </c>
      <c r="E120" s="33">
        <f t="shared" si="51"/>
        <v>4.9224443808608184E-3</v>
      </c>
      <c r="F120" s="33">
        <f t="shared" si="52"/>
        <v>1.6324580381657698E-4</v>
      </c>
      <c r="G120" s="33">
        <f t="shared" si="53"/>
        <v>3.2010312387962103E-3</v>
      </c>
      <c r="H120" s="33">
        <f t="shared" si="54"/>
        <v>4.1773627086676632E-3</v>
      </c>
      <c r="I120" s="33">
        <f t="shared" si="55"/>
        <v>2.2603737565664748E-3</v>
      </c>
      <c r="J120" s="33">
        <f t="shared" si="56"/>
        <v>37.681931183954305</v>
      </c>
      <c r="K120" s="33">
        <f t="shared" si="57"/>
        <v>6.2719536183117241E-3</v>
      </c>
      <c r="L120" s="37">
        <f t="shared" si="58"/>
        <v>4.1894542703083948</v>
      </c>
      <c r="M120" s="33"/>
    </row>
    <row r="122" spans="1:23" x14ac:dyDescent="0.2">
      <c r="A122" s="20" t="s">
        <v>32</v>
      </c>
      <c r="B122" s="38"/>
      <c r="C122" s="34">
        <f>AVERAGE(C103:C120)</f>
        <v>2.529502169092025E-3</v>
      </c>
      <c r="D122" s="34">
        <f t="shared" ref="D122:K122" si="59">AVERAGE(D103:D120)</f>
        <v>7.9228812252639413E-4</v>
      </c>
      <c r="E122" s="34">
        <f t="shared" si="59"/>
        <v>6.0865501380699735E-3</v>
      </c>
      <c r="F122" s="34">
        <f t="shared" si="59"/>
        <v>2.1791775742835157E-4</v>
      </c>
      <c r="G122" s="34">
        <f t="shared" si="59"/>
        <v>2.5675349552441852E-3</v>
      </c>
      <c r="H122" s="34">
        <f t="shared" si="59"/>
        <v>5.2163216558031161E-3</v>
      </c>
      <c r="I122" s="34">
        <f t="shared" si="59"/>
        <v>2.0294305772624987E-3</v>
      </c>
      <c r="J122" s="34">
        <f t="shared" si="59"/>
        <v>34.079394644955059</v>
      </c>
      <c r="K122" s="34">
        <f t="shared" si="59"/>
        <v>6.6104607044954874E-3</v>
      </c>
    </row>
    <row r="123" spans="1:23" x14ac:dyDescent="0.2">
      <c r="A123" s="20" t="s">
        <v>33</v>
      </c>
      <c r="B123" s="38"/>
      <c r="C123" s="34">
        <f>C120-C103</f>
        <v>-9.8789435693090715E-4</v>
      </c>
      <c r="D123" s="34">
        <f t="shared" ref="D123:K123" si="60">D120-D103</f>
        <v>1.6502951782966708E-4</v>
      </c>
      <c r="E123" s="34">
        <f t="shared" si="60"/>
        <v>3.9815079235020444E-4</v>
      </c>
      <c r="F123" s="34">
        <f t="shared" si="60"/>
        <v>-6.7470574870452757E-5</v>
      </c>
      <c r="G123" s="34">
        <f t="shared" si="60"/>
        <v>1.3034967277299962E-3</v>
      </c>
      <c r="H123" s="34">
        <f t="shared" si="60"/>
        <v>3.8964393354226591E-4</v>
      </c>
      <c r="I123" s="34">
        <f t="shared" si="60"/>
        <v>7.7900060558116027E-4</v>
      </c>
      <c r="J123" s="34">
        <f t="shared" si="60"/>
        <v>-4.8895145323938891</v>
      </c>
      <c r="K123" s="34">
        <f t="shared" si="60"/>
        <v>9.9025064507915483E-5</v>
      </c>
    </row>
    <row r="124" spans="1:23" x14ac:dyDescent="0.2">
      <c r="A124" s="20" t="s">
        <v>34</v>
      </c>
      <c r="B124" s="38"/>
      <c r="C124" s="34">
        <f>STDEV(C103:C120)</f>
        <v>9.9697612815009026E-4</v>
      </c>
      <c r="D124" s="34">
        <f t="shared" ref="D124:K124" si="61">STDEV(D103:D120)</f>
        <v>1.4141804148982696E-4</v>
      </c>
      <c r="E124" s="34">
        <f t="shared" si="61"/>
        <v>1.1189904609812092E-3</v>
      </c>
      <c r="F124" s="34">
        <f t="shared" si="61"/>
        <v>6.1152000694690141E-5</v>
      </c>
      <c r="G124" s="34">
        <f t="shared" si="61"/>
        <v>5.2882700071553825E-4</v>
      </c>
      <c r="H124" s="34">
        <f t="shared" si="61"/>
        <v>8.6034128815933107E-4</v>
      </c>
      <c r="I124" s="34">
        <f t="shared" si="61"/>
        <v>2.1276731649605424E-4</v>
      </c>
      <c r="J124" s="34">
        <f t="shared" si="61"/>
        <v>4.389569955578704</v>
      </c>
      <c r="K124" s="34">
        <f t="shared" si="61"/>
        <v>7.0178594844976514E-4</v>
      </c>
    </row>
    <row r="126" spans="1:23" ht="13.5" thickBot="1" x14ac:dyDescent="0.25"/>
    <row r="127" spans="1:23" ht="13.5" thickBot="1" x14ac:dyDescent="0.25">
      <c r="A127" s="2" t="s">
        <v>40</v>
      </c>
      <c r="B127" s="306" t="s">
        <v>1</v>
      </c>
      <c r="C127" s="306"/>
      <c r="D127" s="306" t="s">
        <v>2</v>
      </c>
      <c r="E127" s="306"/>
      <c r="F127" s="306" t="s">
        <v>3</v>
      </c>
      <c r="G127" s="306"/>
      <c r="H127" s="306" t="s">
        <v>4</v>
      </c>
      <c r="I127" s="306"/>
      <c r="J127" s="306" t="s">
        <v>5</v>
      </c>
      <c r="K127" s="306"/>
      <c r="L127" s="306" t="s">
        <v>6</v>
      </c>
      <c r="M127" s="306"/>
      <c r="N127" s="306" t="s">
        <v>7</v>
      </c>
      <c r="O127" s="306"/>
      <c r="P127" s="306" t="s">
        <v>8</v>
      </c>
      <c r="Q127" s="306"/>
      <c r="R127" s="306" t="s">
        <v>9</v>
      </c>
      <c r="S127" s="306"/>
      <c r="T127" s="306"/>
      <c r="U127" s="306"/>
      <c r="V127" s="310" t="s">
        <v>11</v>
      </c>
      <c r="W127" s="311"/>
    </row>
    <row r="128" spans="1:23" x14ac:dyDescent="0.2">
      <c r="A128" s="11" t="s">
        <v>41</v>
      </c>
      <c r="B128" s="12" t="s">
        <v>16</v>
      </c>
      <c r="C128" s="12" t="s">
        <v>17</v>
      </c>
      <c r="D128" s="12" t="s">
        <v>16</v>
      </c>
      <c r="E128" s="12" t="str">
        <f>C128</f>
        <v>MA</v>
      </c>
      <c r="F128" s="12" t="s">
        <v>16</v>
      </c>
      <c r="G128" s="12" t="str">
        <f>E128</f>
        <v>MA</v>
      </c>
      <c r="H128" s="12" t="s">
        <v>16</v>
      </c>
      <c r="I128" s="12" t="str">
        <f>G128</f>
        <v>MA</v>
      </c>
      <c r="J128" s="12" t="s">
        <v>16</v>
      </c>
      <c r="K128" s="12" t="str">
        <f>I128</f>
        <v>MA</v>
      </c>
      <c r="L128" s="12" t="s">
        <v>16</v>
      </c>
      <c r="M128" s="12" t="str">
        <f>K128</f>
        <v>MA</v>
      </c>
      <c r="N128" s="12" t="s">
        <v>16</v>
      </c>
      <c r="O128" s="12" t="str">
        <f>M128</f>
        <v>MA</v>
      </c>
      <c r="P128" s="12" t="s">
        <v>16</v>
      </c>
      <c r="Q128" s="12" t="str">
        <f>O128</f>
        <v>MA</v>
      </c>
      <c r="R128" s="12" t="s">
        <v>16</v>
      </c>
      <c r="S128" s="12" t="str">
        <f>Q128</f>
        <v>MA</v>
      </c>
      <c r="T128" s="12"/>
      <c r="U128" s="12"/>
      <c r="V128" s="148" t="s">
        <v>16</v>
      </c>
      <c r="W128" s="149" t="s">
        <v>17</v>
      </c>
    </row>
    <row r="129" spans="1:23" x14ac:dyDescent="0.2">
      <c r="A129" s="1" t="str">
        <f>A103</f>
        <v>1996</v>
      </c>
      <c r="B129" s="30">
        <v>17560327.279132519</v>
      </c>
      <c r="C129" s="30">
        <v>86633.652123601016</v>
      </c>
      <c r="D129" s="30">
        <v>18976218.340329085</v>
      </c>
      <c r="E129" s="30">
        <v>113719.2314345645</v>
      </c>
      <c r="F129" s="30">
        <v>58115899.996032827</v>
      </c>
      <c r="G129" s="30">
        <v>1264948.6382792215</v>
      </c>
      <c r="H129" s="30">
        <v>12065889.608386679</v>
      </c>
      <c r="I129" s="30">
        <v>13495.726658693507</v>
      </c>
      <c r="J129" s="30">
        <v>8399069.6271733996</v>
      </c>
      <c r="K129" s="30">
        <v>38454.598252172407</v>
      </c>
      <c r="L129" s="30">
        <v>43493838.729583159</v>
      </c>
      <c r="M129" s="30">
        <v>103344.94083386772</v>
      </c>
      <c r="N129" s="30">
        <v>30182080.865338504</v>
      </c>
      <c r="O129" s="30">
        <v>247898.90334840908</v>
      </c>
      <c r="P129" s="30">
        <v>57814506.840013951</v>
      </c>
      <c r="Q129" s="30">
        <v>164492.54955612117</v>
      </c>
      <c r="R129" s="30">
        <v>25480060.026335001</v>
      </c>
      <c r="S129" s="30">
        <v>108410.74318454968</v>
      </c>
      <c r="T129" s="31"/>
      <c r="U129" s="31"/>
      <c r="V129" s="116">
        <f>B129+D129+F129+H129+J129+L129+N129+P129+R129+T129</f>
        <v>272087891.31232512</v>
      </c>
      <c r="W129" s="117">
        <f>C129+E129+G129+I129+K129+M129+O129+Q129+S129+U129</f>
        <v>2141398.9836712005</v>
      </c>
    </row>
    <row r="130" spans="1:23" x14ac:dyDescent="0.2">
      <c r="A130" s="1" t="str">
        <f t="shared" ref="A130:A146" si="62">A104</f>
        <v>1997</v>
      </c>
      <c r="B130" s="30">
        <v>18528279.987999287</v>
      </c>
      <c r="C130" s="30">
        <v>92684.659311131894</v>
      </c>
      <c r="D130" s="30">
        <v>18635465.964544088</v>
      </c>
      <c r="E130" s="30">
        <v>125841.96902074479</v>
      </c>
      <c r="F130" s="30">
        <v>65421119.200892441</v>
      </c>
      <c r="G130" s="30">
        <v>1517432.2180772426</v>
      </c>
      <c r="H130" s="30">
        <v>12769358.914204491</v>
      </c>
      <c r="I130" s="30">
        <v>14524.727221455745</v>
      </c>
      <c r="J130" s="30">
        <v>10003010.5914436</v>
      </c>
      <c r="K130" s="30">
        <v>51462.413974340707</v>
      </c>
      <c r="L130" s="30">
        <v>46300798.504550301</v>
      </c>
      <c r="M130" s="30">
        <v>121032.14351204709</v>
      </c>
      <c r="N130" s="30">
        <v>34515715.682445876</v>
      </c>
      <c r="O130" s="30">
        <v>295287.94243530801</v>
      </c>
      <c r="P130" s="30">
        <v>67927541.145235002</v>
      </c>
      <c r="Q130" s="30">
        <v>206334.80774990271</v>
      </c>
      <c r="R130" s="30">
        <v>28182008.489207089</v>
      </c>
      <c r="S130" s="30">
        <v>116028.99388612347</v>
      </c>
      <c r="T130" s="31"/>
      <c r="U130" s="31"/>
      <c r="V130" s="116">
        <f t="shared" ref="V130:V146" si="63">B130+D130+F130+H130+J130+L130+N130+P130+R130+T130</f>
        <v>302283298.48052222</v>
      </c>
      <c r="W130" s="117">
        <f t="shared" ref="W130:W146" si="64">C130+E130+G130+I130+K130+M130+O130+Q130+S130+U130</f>
        <v>2540629.8751882971</v>
      </c>
    </row>
    <row r="131" spans="1:23" x14ac:dyDescent="0.2">
      <c r="A131" s="1" t="str">
        <f t="shared" si="62"/>
        <v>1998</v>
      </c>
      <c r="B131" s="30">
        <v>17916443.830195971</v>
      </c>
      <c r="C131" s="30">
        <v>95519.538992933551</v>
      </c>
      <c r="D131" s="30">
        <v>22398461.294924431</v>
      </c>
      <c r="E131" s="30">
        <v>171587.6029910573</v>
      </c>
      <c r="F131" s="30">
        <v>63378597.572437614</v>
      </c>
      <c r="G131" s="30">
        <v>1631955.7252366908</v>
      </c>
      <c r="H131" s="30">
        <v>13241810.629269922</v>
      </c>
      <c r="I131" s="30">
        <v>15414.299433164077</v>
      </c>
      <c r="J131" s="30">
        <v>10023103.931776499</v>
      </c>
      <c r="K131" s="30">
        <v>51507.407923627296</v>
      </c>
      <c r="L131" s="30">
        <v>47594050.523999907</v>
      </c>
      <c r="M131" s="30">
        <v>131249.48428252214</v>
      </c>
      <c r="N131" s="30">
        <v>38510153.983710602</v>
      </c>
      <c r="O131" s="30">
        <v>334130.84244608344</v>
      </c>
      <c r="P131" s="30">
        <v>73014485.418153167</v>
      </c>
      <c r="Q131" s="30">
        <v>244545.1552508912</v>
      </c>
      <c r="R131" s="30">
        <v>31996569.716940001</v>
      </c>
      <c r="S131" s="30">
        <v>134139.90456318733</v>
      </c>
      <c r="T131" s="31"/>
      <c r="U131" s="31"/>
      <c r="V131" s="116">
        <f t="shared" si="63"/>
        <v>318073676.90140808</v>
      </c>
      <c r="W131" s="117">
        <f t="shared" si="64"/>
        <v>2810049.961120157</v>
      </c>
    </row>
    <row r="132" spans="1:23" x14ac:dyDescent="0.2">
      <c r="A132" s="1" t="str">
        <f t="shared" si="62"/>
        <v>1999</v>
      </c>
      <c r="B132" s="30">
        <v>18182215.915460795</v>
      </c>
      <c r="C132" s="30">
        <v>87557.760953867502</v>
      </c>
      <c r="D132" s="30">
        <v>26172150.666659545</v>
      </c>
      <c r="E132" s="30">
        <v>210122.13175072821</v>
      </c>
      <c r="F132" s="30">
        <v>66143628.707974151</v>
      </c>
      <c r="G132" s="30">
        <v>1790574.8084245885</v>
      </c>
      <c r="H132" s="30">
        <v>12924921.57239056</v>
      </c>
      <c r="I132" s="30">
        <v>13929.457642004501</v>
      </c>
      <c r="J132" s="30">
        <v>10233415.202857301</v>
      </c>
      <c r="K132" s="30">
        <v>53663.115465088791</v>
      </c>
      <c r="L132" s="30">
        <v>51786998.403407447</v>
      </c>
      <c r="M132" s="30">
        <v>150936.90083447454</v>
      </c>
      <c r="N132" s="30">
        <v>44169666.342739686</v>
      </c>
      <c r="O132" s="30">
        <v>394520.13381571957</v>
      </c>
      <c r="P132" s="30">
        <v>85901665.641901582</v>
      </c>
      <c r="Q132" s="30">
        <v>299007.88713074289</v>
      </c>
      <c r="R132" s="30">
        <v>36163490.733855903</v>
      </c>
      <c r="S132" s="30">
        <v>145192.29432651261</v>
      </c>
      <c r="T132" s="31"/>
      <c r="U132" s="31"/>
      <c r="V132" s="116">
        <f t="shared" si="63"/>
        <v>351678153.18724698</v>
      </c>
      <c r="W132" s="117">
        <f t="shared" si="64"/>
        <v>3145504.4903437272</v>
      </c>
    </row>
    <row r="133" spans="1:23" x14ac:dyDescent="0.2">
      <c r="A133" s="1" t="str">
        <f t="shared" si="62"/>
        <v>2000</v>
      </c>
      <c r="B133" s="30">
        <v>18893764.007708989</v>
      </c>
      <c r="C133" s="30">
        <v>97936.066003272354</v>
      </c>
      <c r="D133" s="30">
        <v>35200912.831353039</v>
      </c>
      <c r="E133" s="30">
        <v>308342.135746877</v>
      </c>
      <c r="F133" s="30">
        <v>81758666.644037649</v>
      </c>
      <c r="G133" s="30">
        <v>2181237.0530792349</v>
      </c>
      <c r="H133" s="30">
        <v>14070592.36064326</v>
      </c>
      <c r="I133" s="30">
        <v>16029.260677178063</v>
      </c>
      <c r="J133" s="30">
        <v>10938034.9190979</v>
      </c>
      <c r="K133" s="30">
        <v>58466.700426686002</v>
      </c>
      <c r="L133" s="30">
        <v>64901635.358436599</v>
      </c>
      <c r="M133" s="30">
        <v>197514.92635432028</v>
      </c>
      <c r="N133" s="30">
        <v>53238011.500092998</v>
      </c>
      <c r="O133" s="30">
        <v>465691.35180933046</v>
      </c>
      <c r="P133" s="30">
        <v>94650767.369816482</v>
      </c>
      <c r="Q133" s="30">
        <v>338870.87751045916</v>
      </c>
      <c r="R133" s="30">
        <v>42069036.234312892</v>
      </c>
      <c r="S133" s="30">
        <v>166659.07082153438</v>
      </c>
      <c r="T133" s="31"/>
      <c r="U133" s="31"/>
      <c r="V133" s="116">
        <f t="shared" si="63"/>
        <v>415721421.22549981</v>
      </c>
      <c r="W133" s="117">
        <f t="shared" si="64"/>
        <v>3830747.4424288925</v>
      </c>
    </row>
    <row r="134" spans="1:23" x14ac:dyDescent="0.2">
      <c r="A134" s="1" t="str">
        <f t="shared" si="62"/>
        <v>2001</v>
      </c>
      <c r="B134" s="30">
        <v>23630215.625865038</v>
      </c>
      <c r="C134" s="30">
        <v>125486.26761021744</v>
      </c>
      <c r="D134" s="30">
        <v>46053956.113113582</v>
      </c>
      <c r="E134" s="30">
        <v>386500.08731611981</v>
      </c>
      <c r="F134" s="30">
        <v>94514156.093868107</v>
      </c>
      <c r="G134" s="30">
        <v>2362762.9426589888</v>
      </c>
      <c r="H134" s="30">
        <v>14256010.234179182</v>
      </c>
      <c r="I134" s="30">
        <v>16772.355968801803</v>
      </c>
      <c r="J134" s="30">
        <v>12158879.5092091</v>
      </c>
      <c r="K134" s="30">
        <v>82748.132302350394</v>
      </c>
      <c r="L134" s="30">
        <v>72340832.963283032</v>
      </c>
      <c r="M134" s="30">
        <v>232838.37431115896</v>
      </c>
      <c r="N134" s="30">
        <v>59966349.332803279</v>
      </c>
      <c r="O134" s="30">
        <v>507657.21130516683</v>
      </c>
      <c r="P134" s="30">
        <v>106208487.23514694</v>
      </c>
      <c r="Q134" s="30">
        <v>380275.23181479931</v>
      </c>
      <c r="R134" s="30">
        <v>46559838.192917913</v>
      </c>
      <c r="S134" s="30">
        <v>185906.2246162438</v>
      </c>
      <c r="T134" s="31"/>
      <c r="U134" s="31"/>
      <c r="V134" s="116">
        <f t="shared" si="63"/>
        <v>475688725.30038619</v>
      </c>
      <c r="W134" s="117">
        <f t="shared" si="64"/>
        <v>4280946.8279038472</v>
      </c>
    </row>
    <row r="135" spans="1:23" x14ac:dyDescent="0.2">
      <c r="A135" s="1" t="str">
        <f t="shared" si="62"/>
        <v>2002</v>
      </c>
      <c r="B135" s="30">
        <v>29537887.410453726</v>
      </c>
      <c r="C135" s="30">
        <v>141915.0450569613</v>
      </c>
      <c r="D135" s="30">
        <v>58471605.527461857</v>
      </c>
      <c r="E135" s="30">
        <v>439426.41276247439</v>
      </c>
      <c r="F135" s="30">
        <v>115012146.33631596</v>
      </c>
      <c r="G135" s="30">
        <v>2811501.9565999443</v>
      </c>
      <c r="H135" s="30">
        <v>16211874.542157987</v>
      </c>
      <c r="I135" s="30">
        <v>19091.235831429985</v>
      </c>
      <c r="J135" s="30">
        <v>12795600</v>
      </c>
      <c r="K135" s="30">
        <v>64268.353570389299</v>
      </c>
      <c r="L135" s="30">
        <v>86306000</v>
      </c>
      <c r="M135" s="30">
        <v>279077.04967918922</v>
      </c>
      <c r="N135" s="30">
        <v>69629955</v>
      </c>
      <c r="O135" s="30">
        <v>614051.76045926195</v>
      </c>
      <c r="P135" s="30">
        <v>136695820.50503677</v>
      </c>
      <c r="Q135" s="30">
        <v>517330.31447321887</v>
      </c>
      <c r="R135" s="30">
        <v>54884301</v>
      </c>
      <c r="S135" s="30">
        <v>226345.61715210951</v>
      </c>
      <c r="T135" s="31"/>
      <c r="U135" s="31"/>
      <c r="V135" s="116">
        <f t="shared" si="63"/>
        <v>579545190.32142639</v>
      </c>
      <c r="W135" s="117">
        <f t="shared" si="64"/>
        <v>5113007.7455849797</v>
      </c>
    </row>
    <row r="136" spans="1:23" x14ac:dyDescent="0.2">
      <c r="A136" s="1" t="str">
        <f t="shared" si="62"/>
        <v>2003</v>
      </c>
      <c r="B136" s="30">
        <v>27036527.615941368</v>
      </c>
      <c r="C136" s="30">
        <v>128161.09617283993</v>
      </c>
      <c r="D136" s="30">
        <v>51170213.325230494</v>
      </c>
      <c r="E136" s="30">
        <v>406520.16100408533</v>
      </c>
      <c r="F136" s="30">
        <v>124172698.17712712</v>
      </c>
      <c r="G136" s="30">
        <v>2936649.884455977</v>
      </c>
      <c r="H136" s="30">
        <v>14328763.097947501</v>
      </c>
      <c r="I136" s="30">
        <v>10461.729884829438</v>
      </c>
      <c r="J136" s="30">
        <v>14069000</v>
      </c>
      <c r="K136" s="30">
        <v>67286.397368304009</v>
      </c>
      <c r="L136" s="30">
        <v>95778999</v>
      </c>
      <c r="M136" s="30">
        <v>297855.52566577477</v>
      </c>
      <c r="N136" s="30">
        <v>84919920</v>
      </c>
      <c r="O136" s="30">
        <v>699493.18535461347</v>
      </c>
      <c r="P136" s="30">
        <v>153059578.98127234</v>
      </c>
      <c r="Q136" s="30">
        <v>560389.01763011306</v>
      </c>
      <c r="R136" s="30">
        <v>59213399.999999911</v>
      </c>
      <c r="S136" s="30">
        <v>245150.08143336501</v>
      </c>
      <c r="T136" s="31"/>
      <c r="U136" s="31"/>
      <c r="V136" s="116">
        <f t="shared" si="63"/>
        <v>623749100.19751871</v>
      </c>
      <c r="W136" s="117">
        <f t="shared" si="64"/>
        <v>5351967.0789699024</v>
      </c>
    </row>
    <row r="137" spans="1:23" x14ac:dyDescent="0.2">
      <c r="A137" s="1" t="str">
        <f t="shared" si="62"/>
        <v>2004</v>
      </c>
      <c r="B137" s="30">
        <v>27769949.479119748</v>
      </c>
      <c r="C137" s="30">
        <v>137783.62216931829</v>
      </c>
      <c r="D137" s="30">
        <v>53688692.167440079</v>
      </c>
      <c r="E137" s="30">
        <v>432674.8509432089</v>
      </c>
      <c r="F137" s="30">
        <v>135220815.5805251</v>
      </c>
      <c r="G137" s="30">
        <v>3126698.5004776418</v>
      </c>
      <c r="H137" s="30">
        <v>16010051.862</v>
      </c>
      <c r="I137" s="30">
        <v>13390.372126669121</v>
      </c>
      <c r="J137" s="30">
        <v>18035400</v>
      </c>
      <c r="K137" s="30">
        <v>97172.680537219188</v>
      </c>
      <c r="L137" s="30">
        <v>107502000.99999997</v>
      </c>
      <c r="M137" s="30">
        <v>320547.24254428112</v>
      </c>
      <c r="N137" s="30">
        <v>97155179.999999791</v>
      </c>
      <c r="O137" s="30">
        <v>787167.23869555839</v>
      </c>
      <c r="P137" s="30">
        <v>169598476.64868855</v>
      </c>
      <c r="Q137" s="30">
        <v>599932.94370788115</v>
      </c>
      <c r="R137" s="30">
        <v>63065000.00000003</v>
      </c>
      <c r="S137" s="30">
        <v>264025.25848608103</v>
      </c>
      <c r="T137" s="31"/>
      <c r="U137" s="31"/>
      <c r="V137" s="116">
        <f t="shared" si="63"/>
        <v>688045566.73777318</v>
      </c>
      <c r="W137" s="117">
        <f t="shared" si="64"/>
        <v>5779392.7096878598</v>
      </c>
    </row>
    <row r="138" spans="1:23" x14ac:dyDescent="0.2">
      <c r="A138" s="1" t="str">
        <f t="shared" si="62"/>
        <v>2005</v>
      </c>
      <c r="B138" s="30">
        <v>26950000</v>
      </c>
      <c r="C138" s="30">
        <v>147702.10559321754</v>
      </c>
      <c r="D138" s="30">
        <v>65358004.071291655</v>
      </c>
      <c r="E138" s="30">
        <v>538059.44925072871</v>
      </c>
      <c r="F138" s="30">
        <v>145271138</v>
      </c>
      <c r="G138" s="30">
        <v>3380440.3085207986</v>
      </c>
      <c r="H138" s="30">
        <v>15966182.719000001</v>
      </c>
      <c r="I138" s="30">
        <v>10671.521789919068</v>
      </c>
      <c r="J138" s="30">
        <v>22496000.000000097</v>
      </c>
      <c r="K138" s="30">
        <v>107044.54881641878</v>
      </c>
      <c r="L138" s="30">
        <v>115636520.99981582</v>
      </c>
      <c r="M138" s="30">
        <v>354209.6188461014</v>
      </c>
      <c r="N138" s="30">
        <v>108419483.99999988</v>
      </c>
      <c r="O138" s="30">
        <v>891058.34408767195</v>
      </c>
      <c r="P138" s="30">
        <v>191949302.2609964</v>
      </c>
      <c r="Q138" s="30">
        <v>723781.98958930606</v>
      </c>
      <c r="R138" s="30">
        <v>68906599.999999791</v>
      </c>
      <c r="S138" s="30">
        <v>290469.09865799116</v>
      </c>
      <c r="T138" s="31"/>
      <c r="U138" s="31"/>
      <c r="V138" s="116">
        <f t="shared" si="63"/>
        <v>760953232.05110359</v>
      </c>
      <c r="W138" s="117">
        <f t="shared" si="64"/>
        <v>6443436.9851521524</v>
      </c>
    </row>
    <row r="139" spans="1:23" x14ac:dyDescent="0.2">
      <c r="A139" s="1" t="str">
        <f t="shared" si="62"/>
        <v>2006</v>
      </c>
      <c r="B139" s="30">
        <v>29992800</v>
      </c>
      <c r="C139" s="30">
        <v>154423.4401596495</v>
      </c>
      <c r="D139" s="30">
        <v>83308375.551026881</v>
      </c>
      <c r="E139" s="30">
        <v>726564.48525056813</v>
      </c>
      <c r="F139" s="30">
        <v>135302021.45796004</v>
      </c>
      <c r="G139" s="30">
        <v>3421074.8295427468</v>
      </c>
      <c r="H139" s="30">
        <v>17005308.280949831</v>
      </c>
      <c r="I139" s="30">
        <v>9107.414234977623</v>
      </c>
      <c r="J139" s="30">
        <v>25517199.655820496</v>
      </c>
      <c r="K139" s="30">
        <v>129729.213266732</v>
      </c>
      <c r="L139" s="30">
        <v>127406342.37397447</v>
      </c>
      <c r="M139" s="30">
        <v>428969.70816488238</v>
      </c>
      <c r="N139" s="30">
        <v>139920391.00000048</v>
      </c>
      <c r="O139" s="30">
        <v>1117669.1398919881</v>
      </c>
      <c r="P139" s="30">
        <v>217310670.36880404</v>
      </c>
      <c r="Q139" s="30">
        <v>821301.46164881403</v>
      </c>
      <c r="R139" s="30">
        <v>78276001.000000179</v>
      </c>
      <c r="S139" s="30">
        <v>325790.16802018206</v>
      </c>
      <c r="T139" s="31"/>
      <c r="U139" s="31"/>
      <c r="V139" s="116">
        <f t="shared" si="63"/>
        <v>854039109.68853641</v>
      </c>
      <c r="W139" s="117">
        <f t="shared" si="64"/>
        <v>7134629.8601805409</v>
      </c>
    </row>
    <row r="140" spans="1:23" x14ac:dyDescent="0.2">
      <c r="A140" s="1" t="str">
        <f t="shared" si="62"/>
        <v>2007</v>
      </c>
      <c r="B140" s="30">
        <v>41053180.000000037</v>
      </c>
      <c r="C140" s="30">
        <v>202061.70280280182</v>
      </c>
      <c r="D140" s="30">
        <v>99450890.457227588</v>
      </c>
      <c r="E140" s="30">
        <v>892104.23507100123</v>
      </c>
      <c r="F140" s="30">
        <v>148664624.50000006</v>
      </c>
      <c r="G140" s="30">
        <v>3764858.4299795721</v>
      </c>
      <c r="H140" s="30">
        <v>17818060.858713798</v>
      </c>
      <c r="I140" s="30">
        <v>10565.909907362562</v>
      </c>
      <c r="J140" s="30">
        <v>33401700</v>
      </c>
      <c r="K140" s="30">
        <v>161030.21820580302</v>
      </c>
      <c r="L140" s="30">
        <v>145157465.47547692</v>
      </c>
      <c r="M140" s="30">
        <v>516881.28619532293</v>
      </c>
      <c r="N140" s="30">
        <v>149775880.00000021</v>
      </c>
      <c r="O140" s="30">
        <v>1230297.2424118123</v>
      </c>
      <c r="P140" s="30">
        <v>266197419.65414095</v>
      </c>
      <c r="Q140" s="30">
        <v>976508.0934305581</v>
      </c>
      <c r="R140" s="30">
        <v>85462599.999999464</v>
      </c>
      <c r="S140" s="30">
        <v>352467.87962980499</v>
      </c>
      <c r="T140" s="31"/>
      <c r="U140" s="31"/>
      <c r="V140" s="116">
        <f t="shared" si="63"/>
        <v>986981820.94555902</v>
      </c>
      <c r="W140" s="117">
        <f t="shared" si="64"/>
        <v>8106774.9976340393</v>
      </c>
    </row>
    <row r="141" spans="1:23" x14ac:dyDescent="0.2">
      <c r="A141" s="1" t="str">
        <f t="shared" si="62"/>
        <v>2008</v>
      </c>
      <c r="B141" s="30">
        <v>51083000</v>
      </c>
      <c r="C141" s="30">
        <v>256254.43340378028</v>
      </c>
      <c r="D141" s="30">
        <v>127967967.32279204</v>
      </c>
      <c r="E141" s="30">
        <v>1123754.123251654</v>
      </c>
      <c r="F141" s="30">
        <v>164510697.00383511</v>
      </c>
      <c r="G141" s="30">
        <v>4231283.3289341815</v>
      </c>
      <c r="H141" s="30">
        <v>20156238.059542101</v>
      </c>
      <c r="I141" s="30">
        <v>12191.508782018565</v>
      </c>
      <c r="J141" s="30">
        <v>55349000</v>
      </c>
      <c r="K141" s="30">
        <v>289445.20522816002</v>
      </c>
      <c r="L141" s="30">
        <v>170889426.69521511</v>
      </c>
      <c r="M141" s="30">
        <v>621626.2952116786</v>
      </c>
      <c r="N141" s="30">
        <v>155920754.99999982</v>
      </c>
      <c r="O141" s="30">
        <v>1315697.6049205544</v>
      </c>
      <c r="P141" s="30">
        <v>275313497.33559823</v>
      </c>
      <c r="Q141" s="30">
        <v>1040308.539299591</v>
      </c>
      <c r="R141" s="30">
        <v>95263801.000000298</v>
      </c>
      <c r="S141" s="30">
        <v>403831.473877221</v>
      </c>
      <c r="T141" s="31"/>
      <c r="U141" s="31"/>
      <c r="V141" s="116">
        <f t="shared" si="63"/>
        <v>1116454382.4169827</v>
      </c>
      <c r="W141" s="117">
        <f t="shared" si="64"/>
        <v>9294392.5129088387</v>
      </c>
    </row>
    <row r="142" spans="1:23" x14ac:dyDescent="0.2">
      <c r="A142" s="1" t="str">
        <f t="shared" si="62"/>
        <v>2009</v>
      </c>
      <c r="B142" s="30">
        <v>49653400</v>
      </c>
      <c r="C142" s="30">
        <v>267264.1695472771</v>
      </c>
      <c r="D142" s="30">
        <v>125223625.7968286</v>
      </c>
      <c r="E142" s="30">
        <v>987487.65989171015</v>
      </c>
      <c r="F142" s="30">
        <v>156551606.78471911</v>
      </c>
      <c r="G142" s="30">
        <v>4057727.0961537394</v>
      </c>
      <c r="H142" s="30">
        <v>33466677.5303455</v>
      </c>
      <c r="I142" s="30">
        <v>31198.350791485434</v>
      </c>
      <c r="J142" s="30">
        <v>53815200</v>
      </c>
      <c r="K142" s="30">
        <v>310195.20389597502</v>
      </c>
      <c r="L142" s="30">
        <v>183353966.81847501</v>
      </c>
      <c r="M142" s="30">
        <v>579443.31254098716</v>
      </c>
      <c r="N142" s="30">
        <v>154650989.99999949</v>
      </c>
      <c r="O142" s="30">
        <v>1262862.9975835253</v>
      </c>
      <c r="P142" s="30">
        <v>307788168.37772894</v>
      </c>
      <c r="Q142" s="30">
        <v>1170248.9757832533</v>
      </c>
      <c r="R142" s="30">
        <v>106449599.99999905</v>
      </c>
      <c r="S142" s="30">
        <v>452397.99381911196</v>
      </c>
      <c r="T142" s="31"/>
      <c r="U142" s="31"/>
      <c r="V142" s="116">
        <f t="shared" si="63"/>
        <v>1170953235.3080957</v>
      </c>
      <c r="W142" s="117">
        <f t="shared" si="64"/>
        <v>9118825.7600070648</v>
      </c>
    </row>
    <row r="143" spans="1:23" x14ac:dyDescent="0.2">
      <c r="A143" s="1" t="str">
        <f t="shared" si="62"/>
        <v>2010</v>
      </c>
      <c r="B143" s="30">
        <v>46111209.000000015</v>
      </c>
      <c r="C143" s="30">
        <v>261424.71993413079</v>
      </c>
      <c r="D143" s="30">
        <v>143950312.55786818</v>
      </c>
      <c r="E143" s="30">
        <v>1172949.3355687039</v>
      </c>
      <c r="F143" s="30">
        <v>153019649.43283892</v>
      </c>
      <c r="G143" s="30">
        <v>4040768.1601574197</v>
      </c>
      <c r="H143" s="30">
        <v>45848120.252634101</v>
      </c>
      <c r="I143" s="30">
        <v>48305.518210640803</v>
      </c>
      <c r="J143" s="30">
        <v>51165700.000000104</v>
      </c>
      <c r="K143" s="30">
        <v>297789.95362648898</v>
      </c>
      <c r="L143" s="30">
        <v>222537349.99999955</v>
      </c>
      <c r="M143" s="30">
        <v>633394.59774963721</v>
      </c>
      <c r="N143" s="30">
        <v>154835999.0000003</v>
      </c>
      <c r="O143" s="30">
        <v>1265458.3478557388</v>
      </c>
      <c r="P143" s="30">
        <v>327227935.26032722</v>
      </c>
      <c r="Q143" s="30">
        <v>1164454.8492854142</v>
      </c>
      <c r="R143" s="30">
        <v>115457200.00000018</v>
      </c>
      <c r="S143" s="30">
        <v>500942.5998711891</v>
      </c>
      <c r="T143" s="31"/>
      <c r="U143" s="31"/>
      <c r="V143" s="116">
        <f t="shared" si="63"/>
        <v>1260153475.5036685</v>
      </c>
      <c r="W143" s="117">
        <f t="shared" si="64"/>
        <v>9385488.0822593644</v>
      </c>
    </row>
    <row r="144" spans="1:23" x14ac:dyDescent="0.2">
      <c r="A144" s="1" t="str">
        <f t="shared" si="62"/>
        <v>2011</v>
      </c>
      <c r="B144" s="30">
        <v>48600820.000000089</v>
      </c>
      <c r="C144" s="30">
        <v>262339.29127779609</v>
      </c>
      <c r="D144" s="30">
        <v>166411176.30128062</v>
      </c>
      <c r="E144" s="30">
        <v>1214891.9743510108</v>
      </c>
      <c r="F144" s="30">
        <v>144609953.46649593</v>
      </c>
      <c r="G144" s="30">
        <v>3898798.9984778645</v>
      </c>
      <c r="H144" s="30">
        <v>60851187.7752131</v>
      </c>
      <c r="I144" s="30">
        <v>77628.299989490508</v>
      </c>
      <c r="J144" s="30">
        <v>55382051.439483702</v>
      </c>
      <c r="K144" s="30">
        <v>338001.93687112897</v>
      </c>
      <c r="L144" s="30">
        <v>243547635.18476081</v>
      </c>
      <c r="M144" s="30">
        <v>715805.45805922116</v>
      </c>
      <c r="N144" s="30">
        <v>176040499.99999961</v>
      </c>
      <c r="O144" s="30">
        <v>1464839.6601944163</v>
      </c>
      <c r="P144" s="30">
        <v>346807890.67004287</v>
      </c>
      <c r="Q144" s="30">
        <v>1202557.3385532799</v>
      </c>
      <c r="R144" s="30">
        <v>124660671.00000107</v>
      </c>
      <c r="S144" s="30">
        <v>545215.28014125885</v>
      </c>
      <c r="T144" s="31"/>
      <c r="U144" s="31"/>
      <c r="V144" s="116">
        <f t="shared" si="63"/>
        <v>1366911885.8372779</v>
      </c>
      <c r="W144" s="117">
        <f t="shared" si="64"/>
        <v>9720078.2379154675</v>
      </c>
    </row>
    <row r="145" spans="1:23" x14ac:dyDescent="0.2">
      <c r="A145" s="1" t="str">
        <f t="shared" si="62"/>
        <v>2012</v>
      </c>
      <c r="B145" s="30">
        <v>48623909.99999997</v>
      </c>
      <c r="C145" s="30">
        <v>206632.59132733138</v>
      </c>
      <c r="D145" s="30">
        <v>162348143.00925702</v>
      </c>
      <c r="E145" s="30">
        <v>1277098.0349903831</v>
      </c>
      <c r="F145" s="30">
        <v>147571348.69992298</v>
      </c>
      <c r="G145" s="30">
        <v>4344788.3848521477</v>
      </c>
      <c r="H145" s="30">
        <v>76232225.427227497</v>
      </c>
      <c r="I145" s="30">
        <v>99580.405519052816</v>
      </c>
      <c r="J145" s="30">
        <v>58663503.981858</v>
      </c>
      <c r="K145" s="30">
        <v>308161.97552163294</v>
      </c>
      <c r="L145" s="30">
        <v>263715139.99999958</v>
      </c>
      <c r="M145" s="30">
        <v>747291.35587063665</v>
      </c>
      <c r="N145" s="30">
        <v>204546792.99999958</v>
      </c>
      <c r="O145" s="30">
        <v>1737796.6960849841</v>
      </c>
      <c r="P145" s="30">
        <v>369377437.23563188</v>
      </c>
      <c r="Q145" s="30">
        <v>1289013.6159247861</v>
      </c>
      <c r="R145" s="30">
        <v>134709561.00000089</v>
      </c>
      <c r="S145" s="30">
        <v>593622.60246654018</v>
      </c>
      <c r="T145" s="31"/>
      <c r="U145" s="31"/>
      <c r="V145" s="116">
        <f t="shared" si="63"/>
        <v>1465788062.3538976</v>
      </c>
      <c r="W145" s="117">
        <f t="shared" si="64"/>
        <v>10603985.662557494</v>
      </c>
    </row>
    <row r="146" spans="1:23" x14ac:dyDescent="0.2">
      <c r="A146" s="1" t="str">
        <f t="shared" si="62"/>
        <v>2013</v>
      </c>
      <c r="B146" s="30">
        <v>50338200</v>
      </c>
      <c r="C146" s="30">
        <v>202688.11784956383</v>
      </c>
      <c r="D146" s="30">
        <v>166521200</v>
      </c>
      <c r="E146" s="30">
        <v>1241099.2939431071</v>
      </c>
      <c r="F146" s="30">
        <v>159208106.26796678</v>
      </c>
      <c r="G146" s="30">
        <v>4592076.8592452537</v>
      </c>
      <c r="H146" s="30">
        <v>85035612.238624394</v>
      </c>
      <c r="I146" s="30">
        <v>108509.83996027888</v>
      </c>
      <c r="J146" s="30">
        <v>70444607.354411006</v>
      </c>
      <c r="K146" s="30">
        <v>362221.81528045906</v>
      </c>
      <c r="L146" s="30">
        <v>281644164.00000042</v>
      </c>
      <c r="M146" s="30">
        <v>746049.08516783093</v>
      </c>
      <c r="N146" s="30">
        <v>223296988.9999997</v>
      </c>
      <c r="O146" s="30">
        <v>1914194.0047955178</v>
      </c>
      <c r="P146" s="30">
        <v>378595658.02841312</v>
      </c>
      <c r="Q146" s="30">
        <v>1290450.4487921302</v>
      </c>
      <c r="R146" s="30">
        <v>147229029.99999988</v>
      </c>
      <c r="S146" s="30">
        <v>649444.96183678717</v>
      </c>
      <c r="T146" s="30"/>
      <c r="U146" s="30"/>
      <c r="V146" s="116">
        <f t="shared" si="63"/>
        <v>1562313566.8894153</v>
      </c>
      <c r="W146" s="117">
        <f t="shared" si="64"/>
        <v>11106734.426870929</v>
      </c>
    </row>
    <row r="147" spans="1:23" ht="13.5" thickBot="1" x14ac:dyDescent="0.25"/>
    <row r="148" spans="1:23" ht="51.75" thickBot="1" x14ac:dyDescent="0.25">
      <c r="A148" s="2" t="s">
        <v>42</v>
      </c>
      <c r="C148" s="3" t="s">
        <v>22</v>
      </c>
      <c r="D148" s="3" t="s">
        <v>23</v>
      </c>
      <c r="E148" s="3" t="s">
        <v>3</v>
      </c>
      <c r="F148" s="3" t="s">
        <v>24</v>
      </c>
      <c r="G148" s="3" t="s">
        <v>25</v>
      </c>
      <c r="H148" s="3" t="s">
        <v>26</v>
      </c>
      <c r="I148" s="3" t="s">
        <v>27</v>
      </c>
      <c r="J148" s="3" t="s">
        <v>28</v>
      </c>
      <c r="K148" s="14" t="s">
        <v>29</v>
      </c>
      <c r="L148" s="18" t="s">
        <v>32</v>
      </c>
    </row>
    <row r="149" spans="1:23" x14ac:dyDescent="0.2">
      <c r="A149" s="5" t="s">
        <v>18</v>
      </c>
      <c r="C149" s="33">
        <f>(C129*1000/C4)/(B129*1000/B4)</f>
        <v>1.1878447458936392</v>
      </c>
      <c r="D149" s="33">
        <f>(E129*1000/E4)/(D129*1000/D4)</f>
        <v>3.2120504422294291</v>
      </c>
      <c r="E149" s="33">
        <f>(G129*1000/G4)/(F129*1000/F4)</f>
        <v>4.8969605585584253</v>
      </c>
      <c r="F149" s="33">
        <f>(I129*1000/I4)/(H129*1000/H4)</f>
        <v>0.22846636912041457</v>
      </c>
      <c r="G149" s="33">
        <f>(K129*1000/K4)/(J129*1000/J4)</f>
        <v>0.9373242495519174</v>
      </c>
      <c r="H149" s="33">
        <f>(M129*1000/M4)/(L129*1000/L4)</f>
        <v>0.55451705400038143</v>
      </c>
      <c r="I149" s="33">
        <f>(O129*1000/O4)/(N129*1000/N4)</f>
        <v>1.2494989402887593</v>
      </c>
      <c r="J149" s="33">
        <f>(Q129*1000/Q4)/(P129*1000/P4)</f>
        <v>2.8451777684675218E-3</v>
      </c>
      <c r="K149" s="33">
        <f>(S129*1000/S4)/(R129*1000/R4)</f>
        <v>0.79305233772308303</v>
      </c>
      <c r="L149" s="37">
        <f>AVERAGE(C149:K149)</f>
        <v>1.4513955416816131</v>
      </c>
    </row>
    <row r="150" spans="1:23" x14ac:dyDescent="0.2">
      <c r="A150" s="5" t="s">
        <v>54</v>
      </c>
      <c r="C150" s="33">
        <f t="shared" ref="C150:C166" si="65">(C130*1000/C5)/(B130*1000/B5)</f>
        <v>1.0179045108526263</v>
      </c>
      <c r="D150" s="33">
        <f t="shared" ref="D150:D166" si="66">(E130*1000/E5)/(D130*1000/D5)</f>
        <v>4.1125967497157916</v>
      </c>
      <c r="E150" s="33">
        <f t="shared" ref="E150:E166" si="67">(G130*1000/G5)/(F130*1000/F5)</f>
        <v>4.7776058334594582</v>
      </c>
      <c r="F150" s="33">
        <f t="shared" ref="F150:F166" si="68">(I130*1000/I5)/(H130*1000/H5)</f>
        <v>0.23809669889597432</v>
      </c>
      <c r="G150" s="33">
        <f t="shared" ref="G150:G166" si="69">(K130*1000/K5)/(J130*1000/J5)</f>
        <v>0.9434751922542105</v>
      </c>
      <c r="H150" s="33">
        <f t="shared" ref="H150:H166" si="70">(M130*1000/M5)/(L130*1000/L5)</f>
        <v>0.54670536871046171</v>
      </c>
      <c r="I150" s="33">
        <f t="shared" ref="I150:I166" si="71">(O130*1000/O5)/(N130*1000/N5)</f>
        <v>1.1798403976675762</v>
      </c>
      <c r="J150" s="33">
        <f t="shared" ref="J150:J166" si="72">(Q130*1000/Q5)/(P130*1000/P5)</f>
        <v>3.037572158084464E-3</v>
      </c>
      <c r="K150" s="33">
        <f t="shared" ref="K150:K166" si="73">(S130*1000/S5)/(R130*1000/R5)</f>
        <v>0.77258384157398785</v>
      </c>
      <c r="L150" s="37">
        <f t="shared" ref="L150:L166" si="74">AVERAGE(C150:K150)</f>
        <v>1.5102051294764636</v>
      </c>
    </row>
    <row r="151" spans="1:23" x14ac:dyDescent="0.2">
      <c r="A151" s="5" t="s">
        <v>55</v>
      </c>
      <c r="C151" s="33">
        <f t="shared" si="65"/>
        <v>0.88531324347321982</v>
      </c>
      <c r="D151" s="33">
        <f t="shared" si="66"/>
        <v>3.9322686595771024</v>
      </c>
      <c r="E151" s="33">
        <f t="shared" si="67"/>
        <v>4.8345191363114335</v>
      </c>
      <c r="F151" s="33">
        <f t="shared" si="68"/>
        <v>0.24157783126709992</v>
      </c>
      <c r="G151" s="33">
        <f t="shared" si="69"/>
        <v>0.8755879743352003</v>
      </c>
      <c r="H151" s="33">
        <f t="shared" si="70"/>
        <v>0.55626282259254356</v>
      </c>
      <c r="I151" s="33">
        <f t="shared" si="71"/>
        <v>1.1187689730055868</v>
      </c>
      <c r="J151" s="33">
        <f t="shared" si="72"/>
        <v>3.349269036827196E-3</v>
      </c>
      <c r="K151" s="33">
        <f t="shared" si="73"/>
        <v>0.78087143104872614</v>
      </c>
      <c r="L151" s="37">
        <f t="shared" si="74"/>
        <v>1.4698354822941933</v>
      </c>
    </row>
    <row r="152" spans="1:23" x14ac:dyDescent="0.2">
      <c r="A152" s="5" t="s">
        <v>35</v>
      </c>
      <c r="C152" s="33">
        <f t="shared" si="65"/>
        <v>0.74464650751371297</v>
      </c>
      <c r="D152" s="33">
        <f t="shared" si="66"/>
        <v>3.8805244940252734</v>
      </c>
      <c r="E152" s="33">
        <f t="shared" si="67"/>
        <v>4.5146004374866378</v>
      </c>
      <c r="F152" s="33">
        <f t="shared" si="68"/>
        <v>0.20786634631008696</v>
      </c>
      <c r="G152" s="33">
        <f t="shared" si="69"/>
        <v>0.81306889457718678</v>
      </c>
      <c r="H152" s="33">
        <f t="shared" si="70"/>
        <v>0.57583822911040172</v>
      </c>
      <c r="I152" s="33">
        <f t="shared" si="71"/>
        <v>1.078859919124237</v>
      </c>
      <c r="J152" s="33">
        <f t="shared" si="72"/>
        <v>3.4808159410693804E-3</v>
      </c>
      <c r="K152" s="33">
        <f t="shared" si="73"/>
        <v>0.7126664755793708</v>
      </c>
      <c r="L152" s="37">
        <f t="shared" si="74"/>
        <v>1.3923946799631084</v>
      </c>
    </row>
    <row r="153" spans="1:23" x14ac:dyDescent="0.2">
      <c r="A153" s="5" t="s">
        <v>56</v>
      </c>
      <c r="C153" s="33">
        <f t="shared" si="65"/>
        <v>0.8166092515804545</v>
      </c>
      <c r="D153" s="33">
        <f t="shared" si="66"/>
        <v>4.003967869009653</v>
      </c>
      <c r="E153" s="33">
        <f t="shared" si="67"/>
        <v>3.9404222669842124</v>
      </c>
      <c r="F153" s="33">
        <f t="shared" si="68"/>
        <v>0.19077247533825961</v>
      </c>
      <c r="G153" s="33">
        <f t="shared" si="69"/>
        <v>0.7220185188786894</v>
      </c>
      <c r="H153" s="33">
        <f t="shared" si="70"/>
        <v>0.5725924463891392</v>
      </c>
      <c r="I153" s="33">
        <f t="shared" si="71"/>
        <v>0.99747828646658609</v>
      </c>
      <c r="J153" s="33">
        <f t="shared" si="72"/>
        <v>3.5802232451685643E-3</v>
      </c>
      <c r="K153" s="33">
        <f t="shared" si="73"/>
        <v>0.69093976163970094</v>
      </c>
      <c r="L153" s="37">
        <f t="shared" si="74"/>
        <v>1.3264867888368739</v>
      </c>
    </row>
    <row r="154" spans="1:23" x14ac:dyDescent="0.2">
      <c r="A154" s="5" t="s">
        <v>57</v>
      </c>
      <c r="C154" s="33">
        <f t="shared" si="65"/>
        <v>0.85468150290316558</v>
      </c>
      <c r="D154" s="33">
        <f t="shared" si="66"/>
        <v>3.7383729138595108</v>
      </c>
      <c r="E154" s="33">
        <f t="shared" si="67"/>
        <v>3.3641461838961484</v>
      </c>
      <c r="F154" s="33">
        <f t="shared" si="68"/>
        <v>0.17303951781310464</v>
      </c>
      <c r="G154" s="33">
        <f t="shared" si="69"/>
        <v>0.8242501460606213</v>
      </c>
      <c r="H154" s="33">
        <f t="shared" si="70"/>
        <v>0.58258252220063389</v>
      </c>
      <c r="I154" s="33">
        <f t="shared" si="71"/>
        <v>0.91184411952148592</v>
      </c>
      <c r="J154" s="33">
        <f t="shared" si="72"/>
        <v>3.580459920993556E-3</v>
      </c>
      <c r="K154" s="33">
        <f t="shared" si="73"/>
        <v>0.6885454455434441</v>
      </c>
      <c r="L154" s="37">
        <f t="shared" si="74"/>
        <v>1.2378936457465675</v>
      </c>
    </row>
    <row r="155" spans="1:23" x14ac:dyDescent="0.2">
      <c r="A155" s="5" t="s">
        <v>58</v>
      </c>
      <c r="C155" s="33">
        <f t="shared" si="65"/>
        <v>0.77964189499670455</v>
      </c>
      <c r="D155" s="33">
        <f t="shared" si="66"/>
        <v>3.1075351837206564</v>
      </c>
      <c r="E155" s="33">
        <f t="shared" si="67"/>
        <v>3.1872388872183892</v>
      </c>
      <c r="F155" s="33">
        <f t="shared" si="68"/>
        <v>0.16349298651579977</v>
      </c>
      <c r="G155" s="33">
        <f t="shared" si="69"/>
        <v>0.57849616945429116</v>
      </c>
      <c r="H155" s="33">
        <f t="shared" si="70"/>
        <v>0.56492418865289196</v>
      </c>
      <c r="I155" s="33">
        <f t="shared" si="71"/>
        <v>0.91981383782204662</v>
      </c>
      <c r="J155" s="33">
        <f t="shared" si="72"/>
        <v>3.7845364442152568E-3</v>
      </c>
      <c r="K155" s="33">
        <f t="shared" si="73"/>
        <v>0.70968193931816681</v>
      </c>
      <c r="L155" s="37">
        <f t="shared" si="74"/>
        <v>1.1127344026825734</v>
      </c>
    </row>
    <row r="156" spans="1:23" x14ac:dyDescent="0.2">
      <c r="A156" s="5" t="s">
        <v>36</v>
      </c>
      <c r="C156" s="33">
        <f t="shared" si="65"/>
        <v>0.79124226999251279</v>
      </c>
      <c r="D156" s="33">
        <f t="shared" si="66"/>
        <v>2.9700564544007051</v>
      </c>
      <c r="E156" s="33">
        <f t="shared" si="67"/>
        <v>3.1174352050896279</v>
      </c>
      <c r="F156" s="33">
        <f t="shared" si="68"/>
        <v>0.10516226867682024</v>
      </c>
      <c r="G156" s="33">
        <f t="shared" si="69"/>
        <v>0.5518618317019538</v>
      </c>
      <c r="H156" s="33">
        <f t="shared" si="70"/>
        <v>0.52710636448442572</v>
      </c>
      <c r="I156" s="33">
        <f t="shared" si="71"/>
        <v>0.84881791801958817</v>
      </c>
      <c r="J156" s="33">
        <f t="shared" si="72"/>
        <v>3.6612476093291729E-3</v>
      </c>
      <c r="K156" s="33">
        <f t="shared" si="73"/>
        <v>0.7116034472220587</v>
      </c>
      <c r="L156" s="37">
        <f t="shared" si="74"/>
        <v>1.069660778577447</v>
      </c>
    </row>
    <row r="157" spans="1:23" x14ac:dyDescent="0.2">
      <c r="A157" s="5" t="s">
        <v>59</v>
      </c>
      <c r="C157" s="33">
        <f t="shared" si="65"/>
        <v>0.89093687984010483</v>
      </c>
      <c r="D157" s="33">
        <f t="shared" si="66"/>
        <v>2.2709338519821984</v>
      </c>
      <c r="E157" s="33">
        <f t="shared" si="67"/>
        <v>3.0633520402033572</v>
      </c>
      <c r="F157" s="33">
        <f t="shared" si="68"/>
        <v>0.12962720147063495</v>
      </c>
      <c r="G157" s="33">
        <f t="shared" si="69"/>
        <v>0.62919226769314285</v>
      </c>
      <c r="H157" s="33">
        <f t="shared" si="70"/>
        <v>0.51605864104157984</v>
      </c>
      <c r="I157" s="33">
        <f t="shared" si="71"/>
        <v>0.81884126995880901</v>
      </c>
      <c r="J157" s="33">
        <f t="shared" si="72"/>
        <v>3.5373722427389509E-3</v>
      </c>
      <c r="K157" s="33">
        <f t="shared" si="73"/>
        <v>0.73025758287585929</v>
      </c>
      <c r="L157" s="37">
        <f t="shared" si="74"/>
        <v>1.0058596785898251</v>
      </c>
    </row>
    <row r="158" spans="1:23" x14ac:dyDescent="0.2">
      <c r="A158" s="5" t="s">
        <v>60</v>
      </c>
      <c r="C158" s="33">
        <f t="shared" si="65"/>
        <v>1.0619887726702053</v>
      </c>
      <c r="D158" s="33">
        <f t="shared" si="66"/>
        <v>2.0710100814074544</v>
      </c>
      <c r="E158" s="33">
        <f t="shared" si="67"/>
        <v>3.0494486060223354</v>
      </c>
      <c r="F158" s="33">
        <f t="shared" si="68"/>
        <v>0.11324735868394857</v>
      </c>
      <c r="G158" s="33">
        <f t="shared" si="69"/>
        <v>0.56064896194309377</v>
      </c>
      <c r="H158" s="33">
        <f t="shared" si="70"/>
        <v>0.5442296610597922</v>
      </c>
      <c r="I158" s="33">
        <f t="shared" si="71"/>
        <v>0.83272349267221679</v>
      </c>
      <c r="J158" s="33">
        <f t="shared" si="72"/>
        <v>3.7706935167973084E-3</v>
      </c>
      <c r="K158" s="33">
        <f t="shared" si="73"/>
        <v>0.75310524394570322</v>
      </c>
      <c r="L158" s="37">
        <f t="shared" si="74"/>
        <v>0.99890809688017179</v>
      </c>
    </row>
    <row r="159" spans="1:23" x14ac:dyDescent="0.2">
      <c r="A159" s="5" t="s">
        <v>37</v>
      </c>
      <c r="C159" s="33">
        <f t="shared" si="65"/>
        <v>1.0220476560830791</v>
      </c>
      <c r="D159" s="33">
        <f t="shared" si="66"/>
        <v>2.4543630225688298</v>
      </c>
      <c r="E159" s="33">
        <f t="shared" si="67"/>
        <v>3.296706906892295</v>
      </c>
      <c r="F159" s="33">
        <f t="shared" si="68"/>
        <v>9.7522239151387163E-2</v>
      </c>
      <c r="G159" s="33">
        <f t="shared" si="69"/>
        <v>0.6040370656274634</v>
      </c>
      <c r="H159" s="33">
        <f t="shared" si="70"/>
        <v>0.57859510764370903</v>
      </c>
      <c r="I159" s="33">
        <f t="shared" si="71"/>
        <v>0.84356856617478149</v>
      </c>
      <c r="J159" s="33">
        <f t="shared" si="72"/>
        <v>3.7793885604188709E-3</v>
      </c>
      <c r="K159" s="33">
        <f t="shared" si="73"/>
        <v>0.75669114496508683</v>
      </c>
      <c r="L159" s="37">
        <f t="shared" si="74"/>
        <v>1.0730345664074501</v>
      </c>
    </row>
    <row r="160" spans="1:23" x14ac:dyDescent="0.2">
      <c r="A160" s="5" t="s">
        <v>61</v>
      </c>
      <c r="C160" s="33">
        <f t="shared" si="65"/>
        <v>0.91630268248116087</v>
      </c>
      <c r="D160" s="33">
        <f t="shared" si="66"/>
        <v>2.856931242423919</v>
      </c>
      <c r="E160" s="33">
        <f t="shared" si="67"/>
        <v>3.385480354096353</v>
      </c>
      <c r="F160" s="33">
        <f t="shared" si="68"/>
        <v>0.12206917808049134</v>
      </c>
      <c r="G160" s="33">
        <f t="shared" si="69"/>
        <v>0.55477209350021384</v>
      </c>
      <c r="H160" s="33">
        <f t="shared" si="70"/>
        <v>0.61412929423127038</v>
      </c>
      <c r="I160" s="33">
        <f t="shared" si="71"/>
        <v>0.9080240020600594</v>
      </c>
      <c r="J160" s="33">
        <f t="shared" si="72"/>
        <v>3.6683604773453237E-3</v>
      </c>
      <c r="K160" s="33">
        <f t="shared" si="73"/>
        <v>0.77943605056334009</v>
      </c>
      <c r="L160" s="37">
        <f t="shared" si="74"/>
        <v>1.1267570286571282</v>
      </c>
    </row>
    <row r="161" spans="1:13" x14ac:dyDescent="0.2">
      <c r="A161" s="5" t="s">
        <v>38</v>
      </c>
      <c r="C161" s="33">
        <f t="shared" si="65"/>
        <v>0.87393611799626236</v>
      </c>
      <c r="D161" s="33">
        <f t="shared" si="66"/>
        <v>2.9360491788078518</v>
      </c>
      <c r="E161" s="33">
        <f t="shared" si="67"/>
        <v>3.5496994456778306</v>
      </c>
      <c r="F161" s="33">
        <f t="shared" si="68"/>
        <v>0.15202274802356264</v>
      </c>
      <c r="G161" s="33">
        <f t="shared" si="69"/>
        <v>0.54562721450544116</v>
      </c>
      <c r="H161" s="33">
        <f t="shared" si="70"/>
        <v>0.67954308598190483</v>
      </c>
      <c r="I161" s="33">
        <f t="shared" si="71"/>
        <v>0.95421737241663795</v>
      </c>
      <c r="J161" s="33">
        <f t="shared" si="72"/>
        <v>3.7786325384239652E-3</v>
      </c>
      <c r="K161" s="33">
        <f t="shared" si="73"/>
        <v>0.83496587948019851</v>
      </c>
      <c r="L161" s="37">
        <f t="shared" si="74"/>
        <v>1.1699821861586794</v>
      </c>
    </row>
    <row r="162" spans="1:13" x14ac:dyDescent="0.2">
      <c r="A162" s="5" t="s">
        <v>62</v>
      </c>
      <c r="C162" s="33">
        <f t="shared" si="65"/>
        <v>0.95885369075455562</v>
      </c>
      <c r="D162" s="33">
        <f t="shared" si="66"/>
        <v>2.581035831350563</v>
      </c>
      <c r="E162" s="33">
        <f t="shared" si="67"/>
        <v>3.6458904857011496</v>
      </c>
      <c r="F162" s="33">
        <f t="shared" si="68"/>
        <v>0.2723087591517846</v>
      </c>
      <c r="G162" s="33">
        <f t="shared" si="69"/>
        <v>0.55027673376059183</v>
      </c>
      <c r="H162" s="33">
        <f t="shared" si="70"/>
        <v>0.64814922485819026</v>
      </c>
      <c r="I162" s="33">
        <f t="shared" si="71"/>
        <v>0.91517076702348132</v>
      </c>
      <c r="J162" s="33">
        <f t="shared" si="72"/>
        <v>3.8021246299080641E-3</v>
      </c>
      <c r="K162" s="33">
        <f t="shared" si="73"/>
        <v>0.86951190719762395</v>
      </c>
      <c r="L162" s="37">
        <f t="shared" si="74"/>
        <v>1.1605555027142056</v>
      </c>
    </row>
    <row r="163" spans="1:13" x14ac:dyDescent="0.2">
      <c r="A163" s="5" t="s">
        <v>63</v>
      </c>
      <c r="C163" s="33">
        <f t="shared" si="65"/>
        <v>1.0881230379733862</v>
      </c>
      <c r="D163" s="33">
        <f t="shared" si="66"/>
        <v>2.5870342421094117</v>
      </c>
      <c r="E163" s="33">
        <f t="shared" si="67"/>
        <v>3.7151534713064245</v>
      </c>
      <c r="F163" s="33">
        <f t="shared" si="68"/>
        <v>0.29328782004043152</v>
      </c>
      <c r="G163" s="33">
        <f t="shared" si="69"/>
        <v>0.53135087739331377</v>
      </c>
      <c r="H163" s="33">
        <f t="shared" si="70"/>
        <v>0.62815163528486206</v>
      </c>
      <c r="I163" s="33">
        <f t="shared" si="71"/>
        <v>0.91865774101506981</v>
      </c>
      <c r="J163" s="33">
        <f t="shared" si="72"/>
        <v>3.5585435221446738E-3</v>
      </c>
      <c r="K163" s="33">
        <f t="shared" si="73"/>
        <v>0.91582474493999411</v>
      </c>
      <c r="L163" s="37">
        <f t="shared" si="74"/>
        <v>1.1867935681761153</v>
      </c>
    </row>
    <row r="164" spans="1:13" x14ac:dyDescent="0.2">
      <c r="A164" s="5" t="s">
        <v>152</v>
      </c>
      <c r="C164" s="33">
        <f t="shared" si="65"/>
        <v>1.1709646346924056</v>
      </c>
      <c r="D164" s="33">
        <f t="shared" si="66"/>
        <v>2.3297997662278118</v>
      </c>
      <c r="E164" s="33">
        <f t="shared" si="67"/>
        <v>3.7806426728429812</v>
      </c>
      <c r="F164" s="33">
        <f t="shared" si="68"/>
        <v>0.32247586545755108</v>
      </c>
      <c r="G164" s="33">
        <f t="shared" si="69"/>
        <v>0.56096406144028499</v>
      </c>
      <c r="H164" s="33">
        <f t="shared" si="70"/>
        <v>0.68403451716752062</v>
      </c>
      <c r="I164" s="33">
        <f t="shared" si="71"/>
        <v>0.95529096417733117</v>
      </c>
      <c r="J164" s="33">
        <f t="shared" si="72"/>
        <v>3.4675028190099843E-3</v>
      </c>
      <c r="K164" s="33">
        <f t="shared" si="73"/>
        <v>0.95775977068076201</v>
      </c>
      <c r="L164" s="37">
        <f t="shared" si="74"/>
        <v>1.1961555283895173</v>
      </c>
    </row>
    <row r="165" spans="1:13" x14ac:dyDescent="0.2">
      <c r="A165" s="5" t="s">
        <v>176</v>
      </c>
      <c r="C165" s="33">
        <f t="shared" si="65"/>
        <v>0.99519939202701468</v>
      </c>
      <c r="D165" s="33">
        <f t="shared" si="66"/>
        <v>2.3009223081144428</v>
      </c>
      <c r="E165" s="33">
        <f t="shared" si="67"/>
        <v>4.1580179111751328</v>
      </c>
      <c r="F165" s="33">
        <f t="shared" si="68"/>
        <v>0.34353682280924536</v>
      </c>
      <c r="G165" s="33">
        <f t="shared" si="69"/>
        <v>0.48543447485945895</v>
      </c>
      <c r="H165" s="33">
        <f t="shared" si="70"/>
        <v>0.66427825746465285</v>
      </c>
      <c r="I165" s="33">
        <f t="shared" si="71"/>
        <v>0.97660919174623029</v>
      </c>
      <c r="J165" s="33">
        <f t="shared" si="72"/>
        <v>3.4896923471330042E-3</v>
      </c>
      <c r="K165" s="33">
        <f t="shared" si="73"/>
        <v>0.93768258909354507</v>
      </c>
      <c r="L165" s="37">
        <f t="shared" si="74"/>
        <v>1.2072411821818725</v>
      </c>
    </row>
    <row r="166" spans="1:13" x14ac:dyDescent="0.2">
      <c r="A166" s="5" t="s">
        <v>186</v>
      </c>
      <c r="C166" s="33">
        <f t="shared" si="65"/>
        <v>0.98755702857697703</v>
      </c>
      <c r="D166" s="33">
        <f t="shared" si="66"/>
        <v>1.9196230033749972</v>
      </c>
      <c r="E166" s="33">
        <f t="shared" si="67"/>
        <v>4.184387272130814</v>
      </c>
      <c r="F166" s="33">
        <f t="shared" si="68"/>
        <v>0.34775557344887298</v>
      </c>
      <c r="G166" s="33">
        <f t="shared" si="69"/>
        <v>0.47262264788804953</v>
      </c>
      <c r="H166" s="33">
        <f t="shared" si="70"/>
        <v>0.62952676331840818</v>
      </c>
      <c r="I166" s="33">
        <f t="shared" si="71"/>
        <v>1.0068457084470208</v>
      </c>
      <c r="J166" s="33">
        <f t="shared" si="72"/>
        <v>3.4085188813636194E-3</v>
      </c>
      <c r="K166" s="33">
        <f t="shared" si="73"/>
        <v>0.92418241355564246</v>
      </c>
      <c r="L166" s="37">
        <f t="shared" si="74"/>
        <v>1.1639898810691272</v>
      </c>
    </row>
    <row r="168" spans="1:13" x14ac:dyDescent="0.2">
      <c r="A168" s="20" t="s">
        <v>32</v>
      </c>
      <c r="B168" s="38"/>
      <c r="C168" s="34">
        <f>AVERAGE(C149:C166)</f>
        <v>0.946877434461177</v>
      </c>
      <c r="D168" s="34">
        <f t="shared" ref="D168:K168" si="75">AVERAGE(D149:D166)</f>
        <v>2.959170849716978</v>
      </c>
      <c r="E168" s="34">
        <f t="shared" si="75"/>
        <v>3.8034282041696112</v>
      </c>
      <c r="F168" s="34">
        <f t="shared" si="75"/>
        <v>0.20790711445863727</v>
      </c>
      <c r="G168" s="34">
        <f t="shared" si="75"/>
        <v>0.65227829863472908</v>
      </c>
      <c r="H168" s="34">
        <f t="shared" si="75"/>
        <v>0.59262362134404278</v>
      </c>
      <c r="I168" s="34">
        <f t="shared" si="75"/>
        <v>0.96860397042263913</v>
      </c>
      <c r="J168" s="34">
        <f t="shared" si="75"/>
        <v>3.532229536635493E-3</v>
      </c>
      <c r="K168" s="34">
        <f t="shared" si="75"/>
        <v>0.7955201114970164</v>
      </c>
    </row>
    <row r="169" spans="1:13" x14ac:dyDescent="0.2">
      <c r="A169" s="20" t="s">
        <v>33</v>
      </c>
      <c r="B169" s="38"/>
      <c r="C169" s="34">
        <f>C166-C149</f>
        <v>-0.20028771731666217</v>
      </c>
      <c r="D169" s="34">
        <f t="shared" ref="D169:K169" si="76">D166-D149</f>
        <v>-1.2924274388544319</v>
      </c>
      <c r="E169" s="34">
        <f t="shared" si="76"/>
        <v>-0.71257328642761131</v>
      </c>
      <c r="F169" s="34">
        <f t="shared" si="76"/>
        <v>0.11928920432845841</v>
      </c>
      <c r="G169" s="34">
        <f t="shared" si="76"/>
        <v>-0.46470160166386787</v>
      </c>
      <c r="H169" s="34">
        <f t="shared" si="76"/>
        <v>7.5009709318026752E-2</v>
      </c>
      <c r="I169" s="34">
        <f t="shared" si="76"/>
        <v>-0.24265323184173848</v>
      </c>
      <c r="J169" s="34">
        <f t="shared" si="76"/>
        <v>5.6334111289609761E-4</v>
      </c>
      <c r="K169" s="34">
        <f t="shared" si="76"/>
        <v>0.13113007583255942</v>
      </c>
    </row>
    <row r="170" spans="1:13" x14ac:dyDescent="0.2">
      <c r="A170" s="20" t="s">
        <v>34</v>
      </c>
      <c r="B170" s="38"/>
      <c r="C170" s="34">
        <f>STDEV(C149:C166)</f>
        <v>0.13016775424915603</v>
      </c>
      <c r="D170" s="34">
        <f t="shared" ref="D170:K170" si="77">STDEV(D149:D166)</f>
        <v>0.71253017283761111</v>
      </c>
      <c r="E170" s="34">
        <f t="shared" si="77"/>
        <v>0.62740257236033992</v>
      </c>
      <c r="F170" s="34">
        <f t="shared" si="77"/>
        <v>8.2884387699262832E-2</v>
      </c>
      <c r="G170" s="34">
        <f t="shared" si="77"/>
        <v>0.15668440203323067</v>
      </c>
      <c r="H170" s="34">
        <f t="shared" si="77"/>
        <v>5.2211259657302125E-2</v>
      </c>
      <c r="I170" s="34">
        <f t="shared" si="77"/>
        <v>0.120408595980921</v>
      </c>
      <c r="J170" s="34">
        <f t="shared" si="77"/>
        <v>2.5780090446508402E-4</v>
      </c>
      <c r="K170" s="34">
        <f t="shared" si="77"/>
        <v>8.9710884272037231E-2</v>
      </c>
    </row>
    <row r="172" spans="1:13" ht="13.5" thickBot="1" x14ac:dyDescent="0.25"/>
    <row r="173" spans="1:13" ht="64.5" thickBot="1" x14ac:dyDescent="0.25">
      <c r="A173" s="2" t="s">
        <v>43</v>
      </c>
      <c r="B173" s="14" t="s">
        <v>44</v>
      </c>
      <c r="C173" s="3" t="s">
        <v>22</v>
      </c>
      <c r="D173" s="3" t="s">
        <v>23</v>
      </c>
      <c r="E173" s="3" t="s">
        <v>3</v>
      </c>
      <c r="F173" s="3" t="s">
        <v>24</v>
      </c>
      <c r="G173" s="3" t="s">
        <v>25</v>
      </c>
      <c r="H173" s="3" t="s">
        <v>26</v>
      </c>
      <c r="I173" s="3" t="s">
        <v>27</v>
      </c>
      <c r="J173" s="3" t="s">
        <v>28</v>
      </c>
      <c r="K173" s="14" t="s">
        <v>29</v>
      </c>
      <c r="L173" s="107" t="s">
        <v>11</v>
      </c>
      <c r="M173" s="114" t="str">
        <f>X23</f>
        <v>Year-on-Year MA</v>
      </c>
    </row>
    <row r="174" spans="1:13" x14ac:dyDescent="0.2">
      <c r="A174" s="5" t="str">
        <f>A149</f>
        <v>1996</v>
      </c>
      <c r="B174" s="4">
        <f>KZN!B175</f>
        <v>2</v>
      </c>
      <c r="D174" s="34"/>
      <c r="L174" s="124"/>
      <c r="M174" s="125"/>
    </row>
    <row r="175" spans="1:13" x14ac:dyDescent="0.2">
      <c r="A175" s="5" t="str">
        <f t="shared" ref="A175:A191" si="78">A150</f>
        <v>1997</v>
      </c>
      <c r="B175" s="4">
        <f>KZN!B176</f>
        <v>2.9</v>
      </c>
      <c r="D175" s="34">
        <f>$B175+(E5-E4)/E4*100</f>
        <v>-11.61103441051387</v>
      </c>
      <c r="E175" s="34">
        <f>$B175+(G5-G4)/G4*100</f>
        <v>11.888213897425441</v>
      </c>
      <c r="F175" s="34">
        <f>$B175+(I5-I4)/I4*100</f>
        <v>1.2652252899375511</v>
      </c>
      <c r="G175" s="34">
        <f>$B175+(K5-K4)/K4*100</f>
        <v>2.0918814401049111</v>
      </c>
      <c r="H175" s="34">
        <f>$B175+(M5-M4)/M4*100</f>
        <v>19.241173051086776</v>
      </c>
      <c r="I175" s="34">
        <f>$B175+(O5-O4)/O4*100</f>
        <v>15.557514942240658</v>
      </c>
      <c r="J175" s="34">
        <f>$B175+(Q5-Q4)/Q4*100</f>
        <v>3.8875641708240489</v>
      </c>
      <c r="K175" s="34">
        <f>$B175+(S5-S4)/S4*100</f>
        <v>4.3201744633703871</v>
      </c>
      <c r="L175" s="126">
        <f>$B175+(W5-W4)/W4*100</f>
        <v>4.0418533278277584</v>
      </c>
      <c r="M175" s="127">
        <f t="shared" ref="M175:M191" si="79">X26</f>
        <v>8.9881633008429098</v>
      </c>
    </row>
    <row r="176" spans="1:13" x14ac:dyDescent="0.2">
      <c r="A176" s="5" t="str">
        <f t="shared" si="78"/>
        <v>1998</v>
      </c>
      <c r="B176" s="4">
        <f>KZN!B177</f>
        <v>3.2</v>
      </c>
      <c r="D176" s="34">
        <f t="shared" ref="D176:D191" si="80">$B176+(E6-E5)/E5*100</f>
        <v>3.2866526418323891</v>
      </c>
      <c r="E176" s="34">
        <f t="shared" ref="E176:E191" si="81">$B176+(G6-G5)/G5*100</f>
        <v>17.272895245250087</v>
      </c>
      <c r="F176" s="34">
        <f t="shared" ref="F176:F191" si="82">$B176+(I6-I5)/I5*100</f>
        <v>6.3994971713319622</v>
      </c>
      <c r="G176" s="34">
        <f t="shared" ref="G176:G191" si="83">$B176+(K6-K5)/K5*100</f>
        <v>5.0603592798231238</v>
      </c>
      <c r="H176" s="34">
        <f t="shared" ref="H176:H191" si="84">$B176+(M6-M5)/M5*100</f>
        <v>17.446010767305012</v>
      </c>
      <c r="I176" s="34">
        <f t="shared" ref="I176:I191" si="85">$B176+(O6-O5)/O5*100</f>
        <v>15.556411546925634</v>
      </c>
      <c r="J176" s="34">
        <f t="shared" ref="J176:J191" si="86">$B176+(Q6-Q5)/Q5*100</f>
        <v>7.3866562595253251</v>
      </c>
      <c r="K176" s="34">
        <f t="shared" ref="K176:K191" si="87">$B176+(S6-S5)/S5*100</f>
        <v>10.922559332002901</v>
      </c>
      <c r="L176" s="126">
        <f t="shared" ref="L176:L191" si="88">$B176+(W6-W5)/W5*100</f>
        <v>7.6033463728423873</v>
      </c>
      <c r="M176" s="127">
        <f t="shared" si="79"/>
        <v>5.4177666242139155</v>
      </c>
    </row>
    <row r="177" spans="1:13" x14ac:dyDescent="0.2">
      <c r="A177" s="5" t="str">
        <f t="shared" si="78"/>
        <v>1999</v>
      </c>
      <c r="B177" s="4">
        <f>KZN!B178</f>
        <v>3.5</v>
      </c>
      <c r="D177" s="34">
        <f t="shared" si="80"/>
        <v>2.9511493430717746</v>
      </c>
      <c r="E177" s="34">
        <f t="shared" si="81"/>
        <v>21.643539997958356</v>
      </c>
      <c r="F177" s="34">
        <f t="shared" si="82"/>
        <v>12.962489379943394</v>
      </c>
      <c r="G177" s="34">
        <f t="shared" si="83"/>
        <v>11.485258337947016</v>
      </c>
      <c r="H177" s="34">
        <f t="shared" si="84"/>
        <v>16.862562338315609</v>
      </c>
      <c r="I177" s="34">
        <f t="shared" si="85"/>
        <v>14.663278449579279</v>
      </c>
      <c r="J177" s="34">
        <f t="shared" si="86"/>
        <v>7.2958936485742463</v>
      </c>
      <c r="K177" s="34">
        <f t="shared" si="87"/>
        <v>16.279052257988425</v>
      </c>
      <c r="L177" s="126">
        <f t="shared" si="88"/>
        <v>7.5830292622166775</v>
      </c>
      <c r="M177" s="127">
        <f t="shared" si="79"/>
        <v>7.1196253108254943</v>
      </c>
    </row>
    <row r="178" spans="1:13" x14ac:dyDescent="0.2">
      <c r="A178" s="5" t="str">
        <f t="shared" si="78"/>
        <v>2000</v>
      </c>
      <c r="B178" s="4">
        <f>KZN!B179</f>
        <v>6</v>
      </c>
      <c r="D178" s="34">
        <f t="shared" si="80"/>
        <v>7.2486258563077648</v>
      </c>
      <c r="E178" s="34">
        <f t="shared" si="81"/>
        <v>22.552993045881305</v>
      </c>
      <c r="F178" s="34">
        <f t="shared" si="82"/>
        <v>23.478262794647144</v>
      </c>
      <c r="G178" s="34">
        <f t="shared" si="83"/>
        <v>19.922970384867057</v>
      </c>
      <c r="H178" s="34">
        <f t="shared" si="84"/>
        <v>18.098221310424584</v>
      </c>
      <c r="I178" s="34">
        <f t="shared" si="85"/>
        <v>12.295156079953173</v>
      </c>
      <c r="J178" s="34">
        <f t="shared" si="86"/>
        <v>7.3158634937231639</v>
      </c>
      <c r="K178" s="34">
        <f t="shared" si="87"/>
        <v>12.342407519669617</v>
      </c>
      <c r="L178" s="126">
        <f t="shared" si="88"/>
        <v>7.5831828360779667</v>
      </c>
      <c r="M178" s="127">
        <f t="shared" si="79"/>
        <v>8.6558132942905512</v>
      </c>
    </row>
    <row r="179" spans="1:13" x14ac:dyDescent="0.2">
      <c r="A179" s="5" t="str">
        <f t="shared" si="78"/>
        <v>2001</v>
      </c>
      <c r="B179" s="4">
        <f>KZN!B180</f>
        <v>3.9</v>
      </c>
      <c r="D179" s="34">
        <f t="shared" si="80"/>
        <v>3.7974870873256696</v>
      </c>
      <c r="E179" s="34">
        <f t="shared" si="81"/>
        <v>13.490916940119341</v>
      </c>
      <c r="F179" s="34">
        <f t="shared" si="82"/>
        <v>15.336367692456477</v>
      </c>
      <c r="G179" s="34">
        <f t="shared" si="83"/>
        <v>12.126915115255249</v>
      </c>
      <c r="H179" s="34">
        <f t="shared" si="84"/>
        <v>8.8746280152485131</v>
      </c>
      <c r="I179" s="34">
        <f t="shared" si="85"/>
        <v>4.8383486141761107</v>
      </c>
      <c r="J179" s="34">
        <f t="shared" si="86"/>
        <v>1.9436423891902885</v>
      </c>
      <c r="K179" s="34">
        <f t="shared" si="87"/>
        <v>6.1968524930880848</v>
      </c>
      <c r="L179" s="126">
        <f t="shared" si="88"/>
        <v>2.1660989990749946</v>
      </c>
      <c r="M179" s="127">
        <f t="shared" si="79"/>
        <v>4.5070668261158255</v>
      </c>
    </row>
    <row r="180" spans="1:13" x14ac:dyDescent="0.2">
      <c r="A180" s="5" t="str">
        <f t="shared" si="78"/>
        <v>2002</v>
      </c>
      <c r="B180" s="4">
        <f>KZN!B181</f>
        <v>3</v>
      </c>
      <c r="D180" s="34">
        <f t="shared" si="80"/>
        <v>13.243510286125099</v>
      </c>
      <c r="E180" s="34">
        <f t="shared" si="81"/>
        <v>5.4771577746393305</v>
      </c>
      <c r="F180" s="34">
        <f t="shared" si="82"/>
        <v>7.7451015863921322</v>
      </c>
      <c r="G180" s="34">
        <f t="shared" si="83"/>
        <v>6.921323950156391</v>
      </c>
      <c r="H180" s="34">
        <f t="shared" si="84"/>
        <v>5.5883742503530911</v>
      </c>
      <c r="I180" s="34">
        <f t="shared" si="85"/>
        <v>2.1956598634976139</v>
      </c>
      <c r="J180" s="34">
        <f t="shared" si="86"/>
        <v>1.4808152606491665</v>
      </c>
      <c r="K180" s="34">
        <f t="shared" si="87"/>
        <v>4.3205643252061803</v>
      </c>
      <c r="L180" s="126">
        <f t="shared" si="88"/>
        <v>1.6033525158570354</v>
      </c>
      <c r="M180" s="127">
        <f t="shared" si="79"/>
        <v>5.158771124630948</v>
      </c>
    </row>
    <row r="181" spans="1:13" x14ac:dyDescent="0.2">
      <c r="A181" s="5" t="str">
        <f t="shared" si="78"/>
        <v>2003</v>
      </c>
      <c r="B181" s="4">
        <f>KZN!B182</f>
        <v>4.7</v>
      </c>
      <c r="D181" s="34">
        <f t="shared" si="80"/>
        <v>19.968718541155642</v>
      </c>
      <c r="E181" s="34">
        <f t="shared" si="81"/>
        <v>3.333891160628307</v>
      </c>
      <c r="F181" s="34">
        <f t="shared" si="82"/>
        <v>2.974106894959152</v>
      </c>
      <c r="G181" s="34">
        <f t="shared" si="83"/>
        <v>7.6994018617770799</v>
      </c>
      <c r="H181" s="34">
        <f t="shared" si="84"/>
        <v>7.8411202208060544</v>
      </c>
      <c r="I181" s="34">
        <f t="shared" si="85"/>
        <v>8.5130270458063926</v>
      </c>
      <c r="J181" s="34">
        <f t="shared" si="86"/>
        <v>6.5838735496619005</v>
      </c>
      <c r="K181" s="34">
        <f t="shared" si="87"/>
        <v>7.5690873692315135</v>
      </c>
      <c r="L181" s="126">
        <f t="shared" si="88"/>
        <v>6.5821235670886677</v>
      </c>
      <c r="M181" s="127">
        <f t="shared" si="79"/>
        <v>0.25759502316703164</v>
      </c>
    </row>
    <row r="182" spans="1:13" x14ac:dyDescent="0.2">
      <c r="A182" s="5" t="str">
        <f t="shared" si="78"/>
        <v>2004</v>
      </c>
      <c r="B182" s="4">
        <f>KZN!B183</f>
        <v>2.4</v>
      </c>
      <c r="D182" s="34">
        <f t="shared" si="80"/>
        <v>41.698461235168374</v>
      </c>
      <c r="E182" s="34">
        <f t="shared" si="81"/>
        <v>1.4086674868000784</v>
      </c>
      <c r="F182" s="34">
        <f t="shared" si="82"/>
        <v>-6.9149093528832744</v>
      </c>
      <c r="G182" s="34">
        <f t="shared" si="83"/>
        <v>8.2488776435503315</v>
      </c>
      <c r="H182" s="34">
        <f t="shared" si="84"/>
        <v>2.6053618191138401</v>
      </c>
      <c r="I182" s="34">
        <f t="shared" si="85"/>
        <v>11.371136954160349</v>
      </c>
      <c r="J182" s="34">
        <f t="shared" si="86"/>
        <v>7.7952032141221324</v>
      </c>
      <c r="K182" s="34">
        <f t="shared" si="87"/>
        <v>3.372343114889869</v>
      </c>
      <c r="L182" s="126">
        <f t="shared" si="88"/>
        <v>7.6348440955696439</v>
      </c>
      <c r="M182" s="127">
        <f t="shared" si="79"/>
        <v>3.4350295881133168</v>
      </c>
    </row>
    <row r="183" spans="1:13" x14ac:dyDescent="0.2">
      <c r="A183" s="5" t="str">
        <f t="shared" si="78"/>
        <v>2005</v>
      </c>
      <c r="B183" s="4">
        <f>KZN!B184</f>
        <v>4.3</v>
      </c>
      <c r="D183" s="34">
        <f t="shared" si="80"/>
        <v>13.338142475656813</v>
      </c>
      <c r="E183" s="34">
        <f t="shared" si="81"/>
        <v>5.2880455930558892</v>
      </c>
      <c r="F183" s="34">
        <f t="shared" si="82"/>
        <v>-2.1609291733059104</v>
      </c>
      <c r="G183" s="34">
        <f t="shared" si="83"/>
        <v>14.479811747381664</v>
      </c>
      <c r="H183" s="34">
        <f t="shared" si="84"/>
        <v>6.6790040201703222</v>
      </c>
      <c r="I183" s="34">
        <f t="shared" si="85"/>
        <v>13.890726662412803</v>
      </c>
      <c r="J183" s="34">
        <f t="shared" si="86"/>
        <v>13.224024811830855</v>
      </c>
      <c r="K183" s="34">
        <f t="shared" si="87"/>
        <v>4.6099483454914809</v>
      </c>
      <c r="L183" s="126">
        <f t="shared" si="88"/>
        <v>12.944995606846685</v>
      </c>
      <c r="M183" s="127">
        <f t="shared" si="79"/>
        <v>4.8241665299531586</v>
      </c>
    </row>
    <row r="184" spans="1:13" x14ac:dyDescent="0.2">
      <c r="A184" s="5" t="str">
        <f t="shared" si="78"/>
        <v>2006</v>
      </c>
      <c r="B184" s="4">
        <f>KZN!B185</f>
        <v>2.8</v>
      </c>
      <c r="D184" s="34">
        <f t="shared" si="80"/>
        <v>2.6270296476084827</v>
      </c>
      <c r="E184" s="34">
        <f t="shared" si="81"/>
        <v>4.1529562267231963</v>
      </c>
      <c r="F184" s="34">
        <f t="shared" si="82"/>
        <v>-0.51959972954016598</v>
      </c>
      <c r="G184" s="34">
        <f t="shared" si="83"/>
        <v>11.596516505966793</v>
      </c>
      <c r="H184" s="34">
        <f t="shared" si="84"/>
        <v>12.806923657621571</v>
      </c>
      <c r="I184" s="34">
        <f t="shared" si="85"/>
        <v>7.0173758225674865</v>
      </c>
      <c r="J184" s="34">
        <f t="shared" si="86"/>
        <v>11.349222138888482</v>
      </c>
      <c r="K184" s="34">
        <f t="shared" si="87"/>
        <v>3.7706877353443611</v>
      </c>
      <c r="L184" s="126">
        <f t="shared" si="88"/>
        <v>11.166223443512177</v>
      </c>
      <c r="M184" s="127">
        <f t="shared" si="79"/>
        <v>4.6663267058543338</v>
      </c>
    </row>
    <row r="185" spans="1:13" x14ac:dyDescent="0.2">
      <c r="A185" s="5" t="str">
        <f t="shared" si="78"/>
        <v>2007</v>
      </c>
      <c r="B185" s="4">
        <f>KZN!B186</f>
        <v>2.9</v>
      </c>
      <c r="D185" s="34">
        <f t="shared" si="80"/>
        <v>-8.0521726761477961</v>
      </c>
      <c r="E185" s="34">
        <f t="shared" si="81"/>
        <v>2.2819651693805101</v>
      </c>
      <c r="F185" s="34">
        <f t="shared" si="82"/>
        <v>-4.2974123881255633</v>
      </c>
      <c r="G185" s="34">
        <f t="shared" si="83"/>
        <v>14.431253487652466</v>
      </c>
      <c r="H185" s="34">
        <f t="shared" si="84"/>
        <v>8.5813503292707232</v>
      </c>
      <c r="I185" s="34">
        <f t="shared" si="85"/>
        <v>5.9977088198924555</v>
      </c>
      <c r="J185" s="34">
        <f t="shared" si="86"/>
        <v>10.213513622572101</v>
      </c>
      <c r="K185" s="34">
        <f t="shared" si="87"/>
        <v>3.653034384922897</v>
      </c>
      <c r="L185" s="126">
        <f t="shared" si="88"/>
        <v>10.089398956473683</v>
      </c>
      <c r="M185" s="127">
        <f t="shared" si="79"/>
        <v>5.3218964211063806</v>
      </c>
    </row>
    <row r="186" spans="1:13" x14ac:dyDescent="0.2">
      <c r="A186" s="5" t="str">
        <f t="shared" si="78"/>
        <v>2008</v>
      </c>
      <c r="B186" s="4">
        <f>KZN!B187</f>
        <v>1.7</v>
      </c>
      <c r="D186" s="34">
        <f t="shared" si="80"/>
        <v>1.4242993463544771</v>
      </c>
      <c r="E186" s="34">
        <f t="shared" si="81"/>
        <v>-0.68180815520833371</v>
      </c>
      <c r="F186" s="34">
        <f t="shared" si="82"/>
        <v>-13.253251334087606</v>
      </c>
      <c r="G186" s="34">
        <f t="shared" si="83"/>
        <v>16.049562413788639</v>
      </c>
      <c r="H186" s="34">
        <f t="shared" si="84"/>
        <v>-3.1073916888869952</v>
      </c>
      <c r="I186" s="34">
        <f t="shared" si="85"/>
        <v>4.6212060329044133</v>
      </c>
      <c r="J186" s="34">
        <f t="shared" si="86"/>
        <v>5.0684339059196351</v>
      </c>
      <c r="K186" s="34">
        <f t="shared" si="87"/>
        <v>1.8106290696059091</v>
      </c>
      <c r="L186" s="126">
        <f t="shared" si="88"/>
        <v>5.0019342758610881</v>
      </c>
      <c r="M186" s="127">
        <f t="shared" si="79"/>
        <v>1.5687170384886606</v>
      </c>
    </row>
    <row r="187" spans="1:13" x14ac:dyDescent="0.2">
      <c r="A187" s="5" t="str">
        <f t="shared" si="78"/>
        <v>2009</v>
      </c>
      <c r="B187" s="4">
        <f>KZN!B188</f>
        <v>1.7</v>
      </c>
      <c r="D187" s="34">
        <f t="shared" si="80"/>
        <v>-2.7999288786951357</v>
      </c>
      <c r="E187" s="34">
        <f t="shared" si="81"/>
        <v>-1.3333435591393419</v>
      </c>
      <c r="F187" s="34">
        <f t="shared" si="82"/>
        <v>-10.731730651298532</v>
      </c>
      <c r="G187" s="34">
        <f t="shared" si="83"/>
        <v>11.395897815848617</v>
      </c>
      <c r="H187" s="34">
        <f t="shared" si="84"/>
        <v>-7.0523606641334711</v>
      </c>
      <c r="I187" s="34">
        <f t="shared" si="85"/>
        <v>6.5756051857297226</v>
      </c>
      <c r="J187" s="34">
        <f t="shared" si="86"/>
        <v>2.098929909788787</v>
      </c>
      <c r="K187" s="34">
        <f t="shared" si="87"/>
        <v>1.4235769192835996</v>
      </c>
      <c r="L187" s="126">
        <f t="shared" si="88"/>
        <v>2.033675813390083</v>
      </c>
      <c r="M187" s="127">
        <f t="shared" si="79"/>
        <v>-6.2540691643078601</v>
      </c>
    </row>
    <row r="188" spans="1:13" x14ac:dyDescent="0.2">
      <c r="A188" s="5" t="str">
        <f t="shared" si="78"/>
        <v>2010</v>
      </c>
      <c r="B188" s="4">
        <f>KZN!B189</f>
        <v>3.9</v>
      </c>
      <c r="D188" s="34">
        <f t="shared" si="80"/>
        <v>9.5141200830370458</v>
      </c>
      <c r="E188" s="34">
        <f t="shared" si="81"/>
        <v>1.9169421098451602</v>
      </c>
      <c r="F188" s="34">
        <f t="shared" si="82"/>
        <v>12.108644192592454</v>
      </c>
      <c r="G188" s="34">
        <f t="shared" si="83"/>
        <v>7.2080916049180903</v>
      </c>
      <c r="H188" s="34">
        <f t="shared" si="84"/>
        <v>-4.5179994245720145</v>
      </c>
      <c r="I188" s="34">
        <f t="shared" si="85"/>
        <v>7.1907997683137648</v>
      </c>
      <c r="J188" s="34">
        <f t="shared" si="86"/>
        <v>2.3255051627415497</v>
      </c>
      <c r="K188" s="34">
        <f t="shared" si="87"/>
        <v>3.6354261929867282</v>
      </c>
      <c r="L188" s="126">
        <f t="shared" si="88"/>
        <v>2.2916147229378141</v>
      </c>
      <c r="M188" s="127">
        <f t="shared" si="79"/>
        <v>3.4316840321381168</v>
      </c>
    </row>
    <row r="189" spans="1:13" x14ac:dyDescent="0.2">
      <c r="A189" s="5" t="str">
        <f t="shared" si="78"/>
        <v>2011</v>
      </c>
      <c r="B189" s="4">
        <f>KZN!B190</f>
        <v>1.2</v>
      </c>
      <c r="D189" s="34">
        <f t="shared" si="80"/>
        <v>3.402246751338156</v>
      </c>
      <c r="E189" s="34">
        <f t="shared" si="81"/>
        <v>-0.3488392067956434</v>
      </c>
      <c r="F189" s="34">
        <f t="shared" si="82"/>
        <v>16.39432356527136</v>
      </c>
      <c r="G189" s="34">
        <f t="shared" si="83"/>
        <v>-1.2842804528976604</v>
      </c>
      <c r="H189" s="34">
        <f t="shared" si="84"/>
        <v>-4.3119919537294216</v>
      </c>
      <c r="I189" s="34">
        <f t="shared" si="85"/>
        <v>2.0379439088048192</v>
      </c>
      <c r="J189" s="34">
        <f t="shared" si="86"/>
        <v>1.1655301874923498</v>
      </c>
      <c r="K189" s="34">
        <f t="shared" si="87"/>
        <v>0.1144058273717663</v>
      </c>
      <c r="L189" s="126">
        <f t="shared" si="88"/>
        <v>1.0900303332624399</v>
      </c>
      <c r="M189" s="127">
        <f t="shared" si="79"/>
        <v>1.3922142524764287</v>
      </c>
    </row>
    <row r="190" spans="1:13" x14ac:dyDescent="0.2">
      <c r="A190" s="5" t="str">
        <f t="shared" si="78"/>
        <v>2012</v>
      </c>
      <c r="B190" s="4">
        <f>KZN!B191</f>
        <v>1.2</v>
      </c>
      <c r="D190" s="34">
        <f t="shared" si="80"/>
        <v>14.764063158541761</v>
      </c>
      <c r="E190" s="34">
        <f t="shared" si="81"/>
        <v>-0.24155580130887011</v>
      </c>
      <c r="F190" s="34">
        <f t="shared" si="82"/>
        <v>2.0713782085697336</v>
      </c>
      <c r="G190" s="34">
        <f t="shared" si="83"/>
        <v>0.31602645105193217</v>
      </c>
      <c r="H190" s="34">
        <f t="shared" si="84"/>
        <v>1.84645641722439</v>
      </c>
      <c r="I190" s="34">
        <f t="shared" si="85"/>
        <v>4.6658432616571881</v>
      </c>
      <c r="J190" s="34">
        <f t="shared" si="86"/>
        <v>2.7705387058087498</v>
      </c>
      <c r="K190" s="34">
        <f t="shared" si="87"/>
        <v>7.2842395631579775</v>
      </c>
      <c r="L190" s="126">
        <f t="shared" si="88"/>
        <v>2.767456232417258</v>
      </c>
      <c r="M190" s="127">
        <f t="shared" si="79"/>
        <v>0.42532704195339793</v>
      </c>
    </row>
    <row r="191" spans="1:13" x14ac:dyDescent="0.2">
      <c r="A191" s="5" t="str">
        <f t="shared" si="78"/>
        <v>2013</v>
      </c>
      <c r="B191" s="4">
        <f>KZN!B192</f>
        <v>1</v>
      </c>
      <c r="D191" s="34">
        <f t="shared" si="80"/>
        <v>9.6693451054379054</v>
      </c>
      <c r="E191" s="34">
        <f t="shared" si="81"/>
        <v>-0.88573329481292018</v>
      </c>
      <c r="F191" s="34">
        <f t="shared" si="82"/>
        <v>3.851777326227912</v>
      </c>
      <c r="G191" s="34">
        <f t="shared" si="83"/>
        <v>3.3952560460542225</v>
      </c>
      <c r="H191" s="34">
        <f t="shared" si="84"/>
        <v>2.0233896979659241</v>
      </c>
      <c r="I191" s="34">
        <f t="shared" si="85"/>
        <v>2.9205495165923021</v>
      </c>
      <c r="J191" s="34">
        <f t="shared" si="86"/>
        <v>3.442390526778309</v>
      </c>
      <c r="K191" s="34">
        <f t="shared" si="87"/>
        <v>5.7789354846222949</v>
      </c>
      <c r="L191" s="126">
        <f t="shared" si="88"/>
        <v>3.4255083658507659</v>
      </c>
      <c r="M191" s="127">
        <f t="shared" si="79"/>
        <v>0.30486335031175965</v>
      </c>
    </row>
    <row r="192" spans="1:13" ht="13.5" thickBot="1" x14ac:dyDescent="0.25"/>
    <row r="193" spans="1:12" ht="13.5" thickBot="1" x14ac:dyDescent="0.25">
      <c r="A193" s="2" t="s">
        <v>45</v>
      </c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13.5" thickBot="1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51" x14ac:dyDescent="0.2">
      <c r="A195" s="11" t="s">
        <v>46</v>
      </c>
      <c r="C195" s="3" t="s">
        <v>22</v>
      </c>
      <c r="D195" s="3" t="s">
        <v>23</v>
      </c>
      <c r="E195" s="3" t="s">
        <v>3</v>
      </c>
      <c r="F195" s="3" t="s">
        <v>24</v>
      </c>
      <c r="G195" s="3" t="s">
        <v>25</v>
      </c>
      <c r="H195" s="3" t="s">
        <v>26</v>
      </c>
      <c r="I195" s="3" t="s">
        <v>27</v>
      </c>
      <c r="J195" s="3" t="s">
        <v>28</v>
      </c>
      <c r="K195" s="14" t="s">
        <v>29</v>
      </c>
      <c r="L195" s="18" t="s">
        <v>47</v>
      </c>
    </row>
    <row r="196" spans="1:12" x14ac:dyDescent="0.2">
      <c r="A196" s="5" t="str">
        <f t="shared" ref="A196:A213" si="89">A174</f>
        <v>1996</v>
      </c>
      <c r="L196" s="37"/>
    </row>
    <row r="197" spans="1:12" x14ac:dyDescent="0.2">
      <c r="A197" s="5" t="str">
        <f t="shared" si="89"/>
        <v>1997</v>
      </c>
      <c r="C197" s="31">
        <f>C4*($Y5/$Y4-1)</f>
        <v>12.654719958442074</v>
      </c>
      <c r="D197" s="31">
        <f>E4*($Y5/$Y4-1)</f>
        <v>4.5915635549967515</v>
      </c>
      <c r="E197" s="31">
        <f>G4*($Y5/$Y4-1)</f>
        <v>26.080707019458462</v>
      </c>
      <c r="F197" s="31">
        <f>I4*($Y5/$Y4-1)</f>
        <v>1.3356948905026396</v>
      </c>
      <c r="G197" s="31">
        <f>K4*($Y5/$Y4-1)</f>
        <v>10.967190845768371</v>
      </c>
      <c r="H197" s="31">
        <f>M4*($Y5/$Y4-1)</f>
        <v>21.850675847246816</v>
      </c>
      <c r="I197" s="31">
        <f>O4*($Y5/$Y4-1)</f>
        <v>8.5654585628166178</v>
      </c>
      <c r="J197" s="31">
        <f>Q4*($Y5/$Y4-1)</f>
        <v>5657.7721592095877</v>
      </c>
      <c r="K197" s="31">
        <f>S4*($Y5/$Y4-1)</f>
        <v>35.526109301242677</v>
      </c>
      <c r="L197" s="39">
        <f>SUM(C197:K197)</f>
        <v>5779.3442791900616</v>
      </c>
    </row>
    <row r="198" spans="1:12" x14ac:dyDescent="0.2">
      <c r="A198" s="5" t="str">
        <f t="shared" si="89"/>
        <v>1998</v>
      </c>
      <c r="B198" s="34"/>
      <c r="C198" s="31">
        <f t="shared" ref="C198:C213" si="90">C5*($Y6/$Y5-1)</f>
        <v>151.8073187704203</v>
      </c>
      <c r="D198" s="31">
        <f t="shared" ref="D198:D213" si="91">E5*($Y6/$Y5-1)</f>
        <v>39.380484286821918</v>
      </c>
      <c r="E198" s="31">
        <f t="shared" ref="E198:E213" si="92">G5*($Y6/$Y5-1)</f>
        <v>285.17357906318364</v>
      </c>
      <c r="F198" s="31">
        <f t="shared" ref="F198:F213" si="93">I5*($Y6/$Y5-1)</f>
        <v>13.181330397585766</v>
      </c>
      <c r="G198" s="31">
        <f t="shared" ref="G198:G213" si="94">K5*($Y6/$Y5-1)</f>
        <v>109.13948979278875</v>
      </c>
      <c r="H198" s="31">
        <f t="shared" ref="H198:H213" si="95">M5*($Y6/$Y5-1)</f>
        <v>255.04023692127964</v>
      </c>
      <c r="I198" s="31">
        <f t="shared" ref="I198:I213" si="96">O5*($Y6/$Y5-1)</f>
        <v>96.810213063237171</v>
      </c>
      <c r="J198" s="31">
        <f t="shared" ref="J198:J213" si="97">Q5*($Y6/$Y5-1)</f>
        <v>57322.317691948519</v>
      </c>
      <c r="K198" s="31">
        <f t="shared" ref="K198:K213" si="98">S5*($Y6/$Y5-1)</f>
        <v>361.47843329486574</v>
      </c>
      <c r="L198" s="39">
        <f t="shared" ref="L198:L213" si="99">SUM(C198:K198)</f>
        <v>58634.328777538707</v>
      </c>
    </row>
    <row r="199" spans="1:12" x14ac:dyDescent="0.2">
      <c r="A199" s="5" t="str">
        <f t="shared" si="89"/>
        <v>1999</v>
      </c>
      <c r="B199" s="34"/>
      <c r="C199" s="31">
        <f t="shared" si="90"/>
        <v>280.18016310880921</v>
      </c>
      <c r="D199" s="31">
        <f t="shared" si="91"/>
        <v>53.366361248097554</v>
      </c>
      <c r="E199" s="31">
        <f t="shared" si="92"/>
        <v>440.45558884784811</v>
      </c>
      <c r="F199" s="31">
        <f t="shared" si="93"/>
        <v>18.418200723555913</v>
      </c>
      <c r="G199" s="31">
        <f t="shared" si="94"/>
        <v>150.52113944899102</v>
      </c>
      <c r="H199" s="31">
        <f t="shared" si="95"/>
        <v>394.51191286723309</v>
      </c>
      <c r="I199" s="31">
        <f t="shared" si="96"/>
        <v>147.27512856649787</v>
      </c>
      <c r="J199" s="31">
        <f t="shared" si="97"/>
        <v>80862.323510572969</v>
      </c>
      <c r="K199" s="31">
        <f t="shared" si="98"/>
        <v>527.22916796710547</v>
      </c>
      <c r="L199" s="39">
        <f t="shared" si="99"/>
        <v>82874.281173351104</v>
      </c>
    </row>
    <row r="200" spans="1:12" x14ac:dyDescent="0.2">
      <c r="A200" s="5" t="str">
        <f t="shared" si="89"/>
        <v>2000</v>
      </c>
      <c r="B200" s="34"/>
      <c r="C200" s="31">
        <f t="shared" si="90"/>
        <v>182.87254539324681</v>
      </c>
      <c r="D200" s="31">
        <f t="shared" si="91"/>
        <v>28.945694078173275</v>
      </c>
      <c r="E200" s="31">
        <f t="shared" si="92"/>
        <v>283.80410590276688</v>
      </c>
      <c r="F200" s="31">
        <f t="shared" si="93"/>
        <v>10.995604029291719</v>
      </c>
      <c r="G200" s="31">
        <f t="shared" si="94"/>
        <v>88.647917646944194</v>
      </c>
      <c r="H200" s="31">
        <f t="shared" si="95"/>
        <v>243.91378478663506</v>
      </c>
      <c r="I200" s="31">
        <f t="shared" si="96"/>
        <v>89.288869978173182</v>
      </c>
      <c r="J200" s="31">
        <f t="shared" si="97"/>
        <v>45775.48539476905</v>
      </c>
      <c r="K200" s="31">
        <f t="shared" si="98"/>
        <v>324.29065878549051</v>
      </c>
      <c r="L200" s="39">
        <f t="shared" si="99"/>
        <v>47028.244575369768</v>
      </c>
    </row>
    <row r="201" spans="1:12" x14ac:dyDescent="0.2">
      <c r="A201" s="5" t="str">
        <f t="shared" si="89"/>
        <v>2001</v>
      </c>
      <c r="B201" s="34"/>
      <c r="C201" s="31">
        <f t="shared" si="90"/>
        <v>-19.443682863101756</v>
      </c>
      <c r="D201" s="31">
        <f t="shared" si="91"/>
        <v>-3.0412672833458867</v>
      </c>
      <c r="E201" s="31">
        <f t="shared" si="92"/>
        <v>-34.326030918410908</v>
      </c>
      <c r="F201" s="31">
        <f t="shared" si="93"/>
        <v>-1.340473065636361</v>
      </c>
      <c r="G201" s="31">
        <f t="shared" si="94"/>
        <v>-10.480000973569123</v>
      </c>
      <c r="H201" s="31">
        <f t="shared" si="95"/>
        <v>-28.373737808571498</v>
      </c>
      <c r="I201" s="31">
        <f t="shared" si="96"/>
        <v>-9.8490033492494113</v>
      </c>
      <c r="J201" s="31">
        <f t="shared" si="97"/>
        <v>-4812.7343767560724</v>
      </c>
      <c r="K201" s="31">
        <f t="shared" si="98"/>
        <v>-35.786762549063752</v>
      </c>
      <c r="L201" s="39">
        <f t="shared" si="99"/>
        <v>-4955.3753355670206</v>
      </c>
    </row>
    <row r="202" spans="1:12" x14ac:dyDescent="0.2">
      <c r="A202" s="5" t="str">
        <f t="shared" si="89"/>
        <v>2002</v>
      </c>
      <c r="B202" s="34"/>
      <c r="C202" s="31">
        <f t="shared" si="90"/>
        <v>-40.715303276268813</v>
      </c>
      <c r="D202" s="31">
        <f t="shared" si="91"/>
        <v>-6.4615557781738682</v>
      </c>
      <c r="E202" s="31">
        <f t="shared" si="92"/>
        <v>-80.006651413866805</v>
      </c>
      <c r="F202" s="31">
        <f t="shared" si="93"/>
        <v>-3.1769690475446728</v>
      </c>
      <c r="G202" s="31">
        <f t="shared" si="94"/>
        <v>-24.122623940159052</v>
      </c>
      <c r="H202" s="31">
        <f t="shared" si="95"/>
        <v>-63.347406550890625</v>
      </c>
      <c r="I202" s="31">
        <f t="shared" si="96"/>
        <v>-21.143477809968285</v>
      </c>
      <c r="J202" s="31">
        <f t="shared" si="97"/>
        <v>-10035.505978342113</v>
      </c>
      <c r="K202" s="31">
        <f t="shared" si="98"/>
        <v>-77.859682247366493</v>
      </c>
      <c r="L202" s="39">
        <f t="shared" si="99"/>
        <v>-10352.339648406352</v>
      </c>
    </row>
    <row r="203" spans="1:12" x14ac:dyDescent="0.2">
      <c r="A203" s="5" t="str">
        <f t="shared" si="89"/>
        <v>2003</v>
      </c>
      <c r="B203" s="34"/>
      <c r="C203" s="31">
        <f t="shared" si="90"/>
        <v>52.721160863394225</v>
      </c>
      <c r="D203" s="31">
        <f t="shared" si="91"/>
        <v>9.5558334667975071</v>
      </c>
      <c r="E203" s="31">
        <f t="shared" si="92"/>
        <v>109.98453099378422</v>
      </c>
      <c r="F203" s="31">
        <f t="shared" si="93"/>
        <v>4.4640098842998697</v>
      </c>
      <c r="G203" s="31">
        <f t="shared" si="94"/>
        <v>33.628512624583799</v>
      </c>
      <c r="H203" s="31">
        <f t="shared" si="95"/>
        <v>87.17770436556863</v>
      </c>
      <c r="I203" s="31">
        <f t="shared" si="96"/>
        <v>28.135039983972487</v>
      </c>
      <c r="J203" s="31">
        <f t="shared" si="97"/>
        <v>13257.735515043398</v>
      </c>
      <c r="K203" s="31">
        <f t="shared" si="98"/>
        <v>105.82509539690486</v>
      </c>
      <c r="L203" s="39">
        <f t="shared" si="99"/>
        <v>13689.227402622704</v>
      </c>
    </row>
    <row r="204" spans="1:12" x14ac:dyDescent="0.2">
      <c r="A204" s="5" t="str">
        <f t="shared" si="89"/>
        <v>2004</v>
      </c>
      <c r="B204" s="34"/>
      <c r="C204" s="31">
        <f t="shared" si="90"/>
        <v>103.36748605078569</v>
      </c>
      <c r="D204" s="31">
        <f t="shared" si="91"/>
        <v>23.101863893243088</v>
      </c>
      <c r="E204" s="31">
        <f t="shared" si="92"/>
        <v>227.52271268670546</v>
      </c>
      <c r="F204" s="31">
        <f t="shared" si="93"/>
        <v>9.2009196156664395</v>
      </c>
      <c r="G204" s="31">
        <f t="shared" si="94"/>
        <v>72.645605003962814</v>
      </c>
      <c r="H204" s="31">
        <f t="shared" si="95"/>
        <v>188.58374496558298</v>
      </c>
      <c r="I204" s="31">
        <f t="shared" si="96"/>
        <v>61.258502298283055</v>
      </c>
      <c r="J204" s="31">
        <f t="shared" si="97"/>
        <v>28329.687389262952</v>
      </c>
      <c r="K204" s="31">
        <f t="shared" si="98"/>
        <v>228.31820360398137</v>
      </c>
      <c r="L204" s="39">
        <f t="shared" si="99"/>
        <v>29243.686427381163</v>
      </c>
    </row>
    <row r="205" spans="1:12" x14ac:dyDescent="0.2">
      <c r="A205" s="5" t="str">
        <f t="shared" si="89"/>
        <v>2005</v>
      </c>
      <c r="B205" s="34"/>
      <c r="C205" s="31">
        <f t="shared" si="90"/>
        <v>148.32533014063787</v>
      </c>
      <c r="D205" s="31">
        <f t="shared" si="91"/>
        <v>53.082346837335365</v>
      </c>
      <c r="E205" s="31">
        <f t="shared" si="92"/>
        <v>371.58206858473943</v>
      </c>
      <c r="F205" s="31">
        <f t="shared" si="93"/>
        <v>13.763342056504303</v>
      </c>
      <c r="G205" s="31">
        <f t="shared" si="94"/>
        <v>126.83887396871459</v>
      </c>
      <c r="H205" s="31">
        <f t="shared" si="95"/>
        <v>311.71090199493904</v>
      </c>
      <c r="I205" s="31">
        <f t="shared" si="96"/>
        <v>110.11199525193949</v>
      </c>
      <c r="J205" s="31">
        <f t="shared" si="97"/>
        <v>49251.493351914527</v>
      </c>
      <c r="K205" s="31">
        <f t="shared" si="98"/>
        <v>380.27672816441248</v>
      </c>
      <c r="L205" s="39">
        <f t="shared" si="99"/>
        <v>50767.18493891375</v>
      </c>
    </row>
    <row r="206" spans="1:12" x14ac:dyDescent="0.2">
      <c r="A206" s="5" t="str">
        <f t="shared" si="89"/>
        <v>2006</v>
      </c>
      <c r="B206" s="34"/>
      <c r="C206" s="31">
        <f t="shared" si="90"/>
        <v>181.93409953180745</v>
      </c>
      <c r="D206" s="31">
        <f t="shared" si="91"/>
        <v>82.301429602344044</v>
      </c>
      <c r="E206" s="31">
        <f t="shared" si="92"/>
        <v>533.5849048824748</v>
      </c>
      <c r="F206" s="31">
        <f t="shared" si="93"/>
        <v>18.306097632569259</v>
      </c>
      <c r="G206" s="31">
        <f t="shared" si="94"/>
        <v>198.71617690928352</v>
      </c>
      <c r="H206" s="31">
        <f t="shared" si="95"/>
        <v>453.77619741850953</v>
      </c>
      <c r="I206" s="31">
        <f t="shared" si="96"/>
        <v>171.58813668972726</v>
      </c>
      <c r="J206" s="31">
        <f t="shared" si="97"/>
        <v>76281.970481631681</v>
      </c>
      <c r="K206" s="31">
        <f t="shared" si="98"/>
        <v>542.40361428890185</v>
      </c>
      <c r="L206" s="39">
        <f t="shared" si="99"/>
        <v>78464.581138587309</v>
      </c>
    </row>
    <row r="207" spans="1:12" x14ac:dyDescent="0.2">
      <c r="A207" s="5" t="str">
        <f t="shared" si="89"/>
        <v>2007</v>
      </c>
      <c r="B207" s="34"/>
      <c r="C207" s="31">
        <f t="shared" si="90"/>
        <v>167.99982865967198</v>
      </c>
      <c r="D207" s="31">
        <f t="shared" si="91"/>
        <v>81.078352941063955</v>
      </c>
      <c r="E207" s="31">
        <f t="shared" si="92"/>
        <v>533.69034387980344</v>
      </c>
      <c r="F207" s="31">
        <f t="shared" si="93"/>
        <v>17.465603783563846</v>
      </c>
      <c r="G207" s="31">
        <f t="shared" si="94"/>
        <v>213.35243460842284</v>
      </c>
      <c r="H207" s="31">
        <f t="shared" si="95"/>
        <v>492.61895766258027</v>
      </c>
      <c r="I207" s="31">
        <f t="shared" si="96"/>
        <v>176.47239564513717</v>
      </c>
      <c r="J207" s="31">
        <f t="shared" si="97"/>
        <v>81714.28939883571</v>
      </c>
      <c r="K207" s="31">
        <f t="shared" si="98"/>
        <v>540.46463177644034</v>
      </c>
      <c r="L207" s="39">
        <f t="shared" si="99"/>
        <v>83937.4319477924</v>
      </c>
    </row>
    <row r="208" spans="1:12" x14ac:dyDescent="0.2">
      <c r="A208" s="5" t="str">
        <f t="shared" si="89"/>
        <v>2008</v>
      </c>
      <c r="B208" s="34"/>
      <c r="C208" s="31">
        <f t="shared" si="90"/>
        <v>104.398680696029</v>
      </c>
      <c r="D208" s="31">
        <f t="shared" si="91"/>
        <v>43.052409879507493</v>
      </c>
      <c r="E208" s="31">
        <f t="shared" si="92"/>
        <v>316.27593359896798</v>
      </c>
      <c r="F208" s="31">
        <f t="shared" si="93"/>
        <v>9.665245964862903</v>
      </c>
      <c r="G208" s="31">
        <f t="shared" si="94"/>
        <v>141.89379601097457</v>
      </c>
      <c r="H208" s="31">
        <f t="shared" si="95"/>
        <v>310.44072984997331</v>
      </c>
      <c r="I208" s="31">
        <f t="shared" si="96"/>
        <v>108.49132576379414</v>
      </c>
      <c r="J208" s="31">
        <f t="shared" si="97"/>
        <v>52290.361473757162</v>
      </c>
      <c r="K208" s="31">
        <f t="shared" si="98"/>
        <v>324.70923055271356</v>
      </c>
      <c r="L208" s="39">
        <f t="shared" si="99"/>
        <v>53649.288826073986</v>
      </c>
    </row>
    <row r="209" spans="1:12" x14ac:dyDescent="0.2">
      <c r="A209" s="5" t="str">
        <f t="shared" si="89"/>
        <v>2009</v>
      </c>
      <c r="B209" s="34"/>
      <c r="C209" s="31">
        <f t="shared" si="90"/>
        <v>9.4539707764517722</v>
      </c>
      <c r="D209" s="31">
        <f t="shared" si="91"/>
        <v>3.8086011342742792</v>
      </c>
      <c r="E209" s="31">
        <f t="shared" si="92"/>
        <v>27.38822820669251</v>
      </c>
      <c r="F209" s="31">
        <f t="shared" si="93"/>
        <v>0.7291848857945743</v>
      </c>
      <c r="G209" s="31">
        <f t="shared" si="94"/>
        <v>14.393451434009394</v>
      </c>
      <c r="H209" s="31">
        <f t="shared" si="95"/>
        <v>26.214945249925606</v>
      </c>
      <c r="I209" s="31">
        <f t="shared" si="96"/>
        <v>9.9052836217284366</v>
      </c>
      <c r="J209" s="31">
        <f t="shared" si="97"/>
        <v>4794.8675271355451</v>
      </c>
      <c r="K209" s="31">
        <f t="shared" si="98"/>
        <v>28.836454194431699</v>
      </c>
      <c r="L209" s="39">
        <f t="shared" si="99"/>
        <v>4915.5976466388538</v>
      </c>
    </row>
    <row r="210" spans="1:12" x14ac:dyDescent="0.2">
      <c r="A210" s="5" t="str">
        <f t="shared" si="89"/>
        <v>2010</v>
      </c>
      <c r="B210" s="34"/>
      <c r="C210" s="31">
        <f t="shared" si="90"/>
        <v>-13.534274586369049</v>
      </c>
      <c r="D210" s="31">
        <f t="shared" si="91"/>
        <v>-5.6561895746877218</v>
      </c>
      <c r="E210" s="31">
        <f t="shared" si="92"/>
        <v>-41.299151413524463</v>
      </c>
      <c r="F210" s="31">
        <f t="shared" si="93"/>
        <v>-0.99297701194196397</v>
      </c>
      <c r="G210" s="31">
        <f t="shared" si="94"/>
        <v>-24.553313179751441</v>
      </c>
      <c r="H210" s="31">
        <f t="shared" si="95"/>
        <v>-37.198494397094088</v>
      </c>
      <c r="I210" s="31">
        <f t="shared" si="96"/>
        <v>-16.154598357490904</v>
      </c>
      <c r="J210" s="31">
        <f t="shared" si="97"/>
        <v>-7486.1834692746515</v>
      </c>
      <c r="K210" s="31">
        <f t="shared" si="98"/>
        <v>-44.719246209146654</v>
      </c>
      <c r="L210" s="39">
        <f t="shared" si="99"/>
        <v>-7670.2917140046584</v>
      </c>
    </row>
    <row r="211" spans="1:12" x14ac:dyDescent="0.2">
      <c r="A211" s="5" t="str">
        <f t="shared" si="89"/>
        <v>2011</v>
      </c>
      <c r="B211" s="34"/>
      <c r="C211" s="31">
        <f t="shared" si="90"/>
        <v>12.770685354021854</v>
      </c>
      <c r="D211" s="31">
        <f t="shared" si="91"/>
        <v>6.5059061859446761</v>
      </c>
      <c r="E211" s="31">
        <f t="shared" si="92"/>
        <v>44.086348771835148</v>
      </c>
      <c r="F211" s="31">
        <f t="shared" si="93"/>
        <v>1.1702078427230371</v>
      </c>
      <c r="G211" s="31">
        <f t="shared" si="94"/>
        <v>27.625255076238997</v>
      </c>
      <c r="H211" s="31">
        <f t="shared" si="95"/>
        <v>37.102001871973286</v>
      </c>
      <c r="I211" s="31">
        <f t="shared" si="96"/>
        <v>18.172708463683016</v>
      </c>
      <c r="J211" s="31">
        <f t="shared" si="97"/>
        <v>8024.7215804176258</v>
      </c>
      <c r="K211" s="31">
        <f t="shared" si="98"/>
        <v>48.574213432585893</v>
      </c>
      <c r="L211" s="39">
        <f t="shared" si="99"/>
        <v>8220.728907416631</v>
      </c>
    </row>
    <row r="212" spans="1:12" x14ac:dyDescent="0.2">
      <c r="A212" s="5" t="str">
        <f t="shared" si="89"/>
        <v>2012</v>
      </c>
      <c r="B212" s="34"/>
      <c r="C212" s="31">
        <f t="shared" si="90"/>
        <v>46.493674305781731</v>
      </c>
      <c r="D212" s="31">
        <f t="shared" si="91"/>
        <v>27.738544726352991</v>
      </c>
      <c r="E212" s="31">
        <f t="shared" si="92"/>
        <v>181.06745857965922</v>
      </c>
      <c r="F212" s="31">
        <f t="shared" si="93"/>
        <v>5.6235364716341802</v>
      </c>
      <c r="G212" s="31">
        <f t="shared" si="94"/>
        <v>112.38189714351965</v>
      </c>
      <c r="H212" s="31">
        <f t="shared" si="95"/>
        <v>146.24784296220096</v>
      </c>
      <c r="I212" s="31">
        <f t="shared" si="96"/>
        <v>76.44675831198542</v>
      </c>
      <c r="J212" s="31">
        <f t="shared" si="97"/>
        <v>33465.37376810042</v>
      </c>
      <c r="K212" s="31">
        <f t="shared" si="98"/>
        <v>200.43832099073293</v>
      </c>
      <c r="L212" s="39">
        <f t="shared" si="99"/>
        <v>34261.811801592288</v>
      </c>
    </row>
    <row r="213" spans="1:12" x14ac:dyDescent="0.2">
      <c r="A213" s="5" t="str">
        <f t="shared" si="89"/>
        <v>2013</v>
      </c>
      <c r="B213" s="34"/>
      <c r="C213" s="31">
        <f t="shared" si="90"/>
        <v>54.393156204047337</v>
      </c>
      <c r="D213" s="31">
        <f t="shared" si="91"/>
        <v>39.138198695931251</v>
      </c>
      <c r="E213" s="31">
        <f t="shared" si="92"/>
        <v>221.7228661197299</v>
      </c>
      <c r="F213" s="31">
        <f t="shared" si="93"/>
        <v>7.0478022407456811</v>
      </c>
      <c r="G213" s="31">
        <f t="shared" si="94"/>
        <v>138.3937510808293</v>
      </c>
      <c r="H213" s="31">
        <f t="shared" si="95"/>
        <v>182.87915092314677</v>
      </c>
      <c r="I213" s="31">
        <f t="shared" si="96"/>
        <v>98.272570141954802</v>
      </c>
      <c r="J213" s="31">
        <f t="shared" si="97"/>
        <v>42231.807985773725</v>
      </c>
      <c r="K213" s="31">
        <f t="shared" si="98"/>
        <v>264.18482172910853</v>
      </c>
      <c r="L213" s="39">
        <f t="shared" si="99"/>
        <v>43237.840302909222</v>
      </c>
    </row>
    <row r="214" spans="1:12" x14ac:dyDescent="0.2">
      <c r="C214" s="31"/>
      <c r="D214" s="31"/>
      <c r="E214" s="31"/>
      <c r="F214" s="31"/>
      <c r="G214" s="31"/>
      <c r="H214" s="31"/>
      <c r="I214" s="31"/>
      <c r="J214" s="31"/>
      <c r="K214" s="31"/>
      <c r="L214" s="31"/>
    </row>
    <row r="215" spans="1:12" x14ac:dyDescent="0.2">
      <c r="A215" s="20" t="s">
        <v>32</v>
      </c>
      <c r="B215" s="38"/>
      <c r="C215" s="31">
        <f>AVERAGE(C196:C213)</f>
        <v>84.451738769871028</v>
      </c>
      <c r="D215" s="31">
        <f t="shared" ref="D215:L215" si="100">AVERAGE(D196:D213)</f>
        <v>28.264033993804507</v>
      </c>
      <c r="E215" s="31">
        <f t="shared" si="100"/>
        <v>202.75220843481452</v>
      </c>
      <c r="F215" s="31">
        <f t="shared" si="100"/>
        <v>7.4033153702457142</v>
      </c>
      <c r="G215" s="31">
        <f t="shared" si="100"/>
        <v>81.175856088326597</v>
      </c>
      <c r="H215" s="31">
        <f t="shared" si="100"/>
        <v>177.83230287824935</v>
      </c>
      <c r="I215" s="31">
        <f t="shared" si="100"/>
        <v>67.861606283895384</v>
      </c>
      <c r="J215" s="31">
        <f t="shared" si="100"/>
        <v>32760.3402002353</v>
      </c>
      <c r="K215" s="31">
        <f t="shared" si="100"/>
        <v>220.83470543960829</v>
      </c>
      <c r="L215" s="31">
        <f t="shared" si="100"/>
        <v>33630.915967494118</v>
      </c>
    </row>
    <row r="216" spans="1:12" x14ac:dyDescent="0.2">
      <c r="A216" s="20" t="s">
        <v>33</v>
      </c>
      <c r="B216" s="38"/>
      <c r="C216" s="31">
        <f>C213-C196</f>
        <v>54.393156204047337</v>
      </c>
      <c r="D216" s="31">
        <f t="shared" ref="D216:L216" si="101">D213-D196</f>
        <v>39.138198695931251</v>
      </c>
      <c r="E216" s="31">
        <f t="shared" si="101"/>
        <v>221.7228661197299</v>
      </c>
      <c r="F216" s="31">
        <f t="shared" si="101"/>
        <v>7.0478022407456811</v>
      </c>
      <c r="G216" s="31">
        <f t="shared" si="101"/>
        <v>138.3937510808293</v>
      </c>
      <c r="H216" s="31">
        <f t="shared" si="101"/>
        <v>182.87915092314677</v>
      </c>
      <c r="I216" s="31">
        <f t="shared" si="101"/>
        <v>98.272570141954802</v>
      </c>
      <c r="J216" s="31">
        <f t="shared" si="101"/>
        <v>42231.807985773725</v>
      </c>
      <c r="K216" s="31">
        <f t="shared" si="101"/>
        <v>264.18482172910853</v>
      </c>
      <c r="L216" s="31">
        <f t="shared" si="101"/>
        <v>43237.840302909222</v>
      </c>
    </row>
    <row r="217" spans="1:12" x14ac:dyDescent="0.2">
      <c r="A217" s="20" t="s">
        <v>34</v>
      </c>
      <c r="B217" s="38"/>
      <c r="C217" s="31">
        <f>STDEV(C196:C213)</f>
        <v>89.855015194305594</v>
      </c>
      <c r="D217" s="31">
        <f t="shared" ref="D217:L217" si="102">STDEV(D196:D213)</f>
        <v>28.24193764122672</v>
      </c>
      <c r="E217" s="31">
        <f t="shared" si="102"/>
        <v>197.34749406015555</v>
      </c>
      <c r="F217" s="31">
        <f t="shared" si="102"/>
        <v>7.191900042431608</v>
      </c>
      <c r="G217" s="31">
        <f t="shared" si="102"/>
        <v>75.915238562430886</v>
      </c>
      <c r="H217" s="31">
        <f t="shared" si="102"/>
        <v>175.25496789795409</v>
      </c>
      <c r="I217" s="31">
        <f t="shared" si="102"/>
        <v>64.507207576150023</v>
      </c>
      <c r="J217" s="31">
        <f t="shared" si="102"/>
        <v>31136.941115575712</v>
      </c>
      <c r="K217" s="31">
        <f t="shared" si="102"/>
        <v>210.38498098498854</v>
      </c>
      <c r="L217" s="31">
        <f t="shared" si="102"/>
        <v>31966.333312896699</v>
      </c>
    </row>
    <row r="219" spans="1:12" ht="13.5" thickBot="1" x14ac:dyDescent="0.25"/>
    <row r="220" spans="1:12" ht="51" x14ac:dyDescent="0.2">
      <c r="A220" s="11" t="s">
        <v>48</v>
      </c>
      <c r="C220" s="3" t="s">
        <v>22</v>
      </c>
      <c r="D220" s="3" t="s">
        <v>23</v>
      </c>
      <c r="E220" s="3" t="s">
        <v>3</v>
      </c>
      <c r="F220" s="3" t="s">
        <v>24</v>
      </c>
      <c r="G220" s="3" t="s">
        <v>25</v>
      </c>
      <c r="H220" s="3" t="s">
        <v>26</v>
      </c>
      <c r="I220" s="3" t="s">
        <v>27</v>
      </c>
      <c r="J220" s="3" t="s">
        <v>28</v>
      </c>
      <c r="K220" s="14" t="s">
        <v>29</v>
      </c>
      <c r="L220" s="18" t="s">
        <v>47</v>
      </c>
    </row>
    <row r="221" spans="1:12" x14ac:dyDescent="0.2">
      <c r="A221" s="5" t="str">
        <f t="shared" ref="A221:A238" si="103">A196</f>
        <v>1996</v>
      </c>
      <c r="L221" s="37"/>
    </row>
    <row r="222" spans="1:12" x14ac:dyDescent="0.2">
      <c r="A222" s="5" t="str">
        <f t="shared" si="103"/>
        <v>1997</v>
      </c>
      <c r="C222" s="40">
        <f>C4*((B5/B4)-($Y5/$Y4))</f>
        <v>18.190426616447539</v>
      </c>
      <c r="D222" s="40">
        <f>E4*((D5/D4)-($Y5/$Y4))</f>
        <v>-34.963299378346896</v>
      </c>
      <c r="E222" s="40">
        <f>G4*((F5/F4)-($Y5/$Y4))</f>
        <v>-39.247566553252256</v>
      </c>
      <c r="F222" s="40">
        <f>I4*((H5/H4)-($Y5/$Y4))</f>
        <v>1.1400382833702898</v>
      </c>
      <c r="G222" s="40">
        <f>K4*((J5/J4)-($Y5/$Y4))</f>
        <v>-293.36383099306227</v>
      </c>
      <c r="H222" s="40">
        <f>M4*((L5/L4)-($Y5/$Y4))</f>
        <v>193.22044275290867</v>
      </c>
      <c r="I222" s="40">
        <f>O4*((N5/N4)-($Y5/$Y4))</f>
        <v>33.537606152978206</v>
      </c>
      <c r="J222" s="40">
        <f>Q4*((P5/P4)-($Y5/$Y4))</f>
        <v>7249.5314378251824</v>
      </c>
      <c r="K222" s="40">
        <f>S4*((R5/R4)-($Y5/$Y4))</f>
        <v>137.19566791809149</v>
      </c>
      <c r="L222" s="39">
        <f>SUM(C222:K222)</f>
        <v>7265.2409226243171</v>
      </c>
    </row>
    <row r="223" spans="1:12" x14ac:dyDescent="0.2">
      <c r="A223" s="5" t="str">
        <f t="shared" si="103"/>
        <v>1998</v>
      </c>
      <c r="C223" s="40">
        <f t="shared" ref="C223:C238" si="104">C5*((B6/B5)-($Y6/$Y5))</f>
        <v>241.04536054011552</v>
      </c>
      <c r="D223" s="40">
        <f t="shared" ref="D223:D238" si="105">E5*((D6/D5)-($Y6/$Y5))</f>
        <v>-181.22662131880381</v>
      </c>
      <c r="E223" s="40">
        <f t="shared" ref="E223:E238" si="106">G5*((F6/F5)-($Y6/$Y5))</f>
        <v>-23.814176565301729</v>
      </c>
      <c r="F223" s="40">
        <f t="shared" ref="F223:F238" si="107">I5*((H6/H5)-($Y6/$Y5))</f>
        <v>-6.1518829472407512</v>
      </c>
      <c r="G223" s="40">
        <f t="shared" ref="G223:G238" si="108">K5*((J6/J5)-($Y6/$Y5))</f>
        <v>-243.8827025867823</v>
      </c>
      <c r="H223" s="40">
        <f t="shared" ref="H223:H238" si="109">M5*((L6/L5)-($Y6/$Y5))</f>
        <v>343.2612241578384</v>
      </c>
      <c r="I223" s="40">
        <f t="shared" ref="I223:I238" si="110">O5*((N6/N5)-($Y6/$Y5))</f>
        <v>15.795799617231628</v>
      </c>
      <c r="J223" s="40">
        <f t="shared" ref="J223:J238" si="111">Q5*((P6/P5)-($Y6/$Y5))</f>
        <v>-2063.0147364207601</v>
      </c>
      <c r="K223" s="40">
        <f t="shared" ref="K223:K238" si="112">S5*((R6/R5)-($Y6/$Y5))</f>
        <v>214.93894687250844</v>
      </c>
      <c r="L223" s="39">
        <f t="shared" ref="L223:L238" si="113">SUM(C223:K223)</f>
        <v>-1703.0487886511946</v>
      </c>
    </row>
    <row r="224" spans="1:12" x14ac:dyDescent="0.2">
      <c r="A224" s="5" t="str">
        <f t="shared" si="103"/>
        <v>1999</v>
      </c>
      <c r="C224" s="40">
        <f t="shared" si="104"/>
        <v>265.02150686453211</v>
      </c>
      <c r="D224" s="40">
        <f t="shared" si="105"/>
        <v>-111.02604194139445</v>
      </c>
      <c r="E224" s="40">
        <f t="shared" si="106"/>
        <v>-70.496772029328042</v>
      </c>
      <c r="F224" s="40">
        <f t="shared" si="107"/>
        <v>-12.989562386977683</v>
      </c>
      <c r="G224" s="40">
        <f t="shared" si="108"/>
        <v>-194.9022428598295</v>
      </c>
      <c r="H224" s="40">
        <f t="shared" si="109"/>
        <v>345.84497357759432</v>
      </c>
      <c r="I224" s="40">
        <f t="shared" si="110"/>
        <v>-43.798016922193511</v>
      </c>
      <c r="J224" s="40">
        <f t="shared" si="111"/>
        <v>-28663.077070503015</v>
      </c>
      <c r="K224" s="40">
        <f t="shared" si="112"/>
        <v>143.18915730045777</v>
      </c>
      <c r="L224" s="39">
        <f t="shared" si="113"/>
        <v>-28342.234068900154</v>
      </c>
    </row>
    <row r="225" spans="1:12" x14ac:dyDescent="0.2">
      <c r="A225" s="5" t="str">
        <f t="shared" si="103"/>
        <v>2000</v>
      </c>
      <c r="C225" s="40">
        <f t="shared" si="104"/>
        <v>67.14688538242045</v>
      </c>
      <c r="D225" s="40">
        <f t="shared" si="105"/>
        <v>-67.297110371767801</v>
      </c>
      <c r="E225" s="40">
        <f t="shared" si="106"/>
        <v>1.5352304950111206</v>
      </c>
      <c r="F225" s="40">
        <f t="shared" si="107"/>
        <v>-4.1431950261913961</v>
      </c>
      <c r="G225" s="40">
        <f t="shared" si="108"/>
        <v>-109.45642727459003</v>
      </c>
      <c r="H225" s="40">
        <f t="shared" si="109"/>
        <v>269.58355612133414</v>
      </c>
      <c r="I225" s="40">
        <f t="shared" si="110"/>
        <v>-79.523744627641179</v>
      </c>
      <c r="J225" s="40">
        <f t="shared" si="111"/>
        <v>-26993.512556790483</v>
      </c>
      <c r="K225" s="40">
        <f t="shared" si="112"/>
        <v>129.54889329801563</v>
      </c>
      <c r="L225" s="39">
        <f t="shared" si="113"/>
        <v>-26786.118468793891</v>
      </c>
    </row>
    <row r="226" spans="1:12" x14ac:dyDescent="0.2">
      <c r="A226" s="5" t="str">
        <f t="shared" si="103"/>
        <v>2001</v>
      </c>
      <c r="C226" s="40">
        <f t="shared" si="104"/>
        <v>53.671240802785228</v>
      </c>
      <c r="D226" s="40">
        <f t="shared" si="105"/>
        <v>-21.161291209726301</v>
      </c>
      <c r="E226" s="40">
        <f t="shared" si="106"/>
        <v>18.958041673355336</v>
      </c>
      <c r="F226" s="40">
        <f t="shared" si="107"/>
        <v>-7.2279888697901411</v>
      </c>
      <c r="G226" s="40">
        <f t="shared" si="108"/>
        <v>-82.732637721680547</v>
      </c>
      <c r="H226" s="40">
        <f t="shared" si="109"/>
        <v>112.60094305551031</v>
      </c>
      <c r="I226" s="40">
        <f t="shared" si="110"/>
        <v>-127.98513740624844</v>
      </c>
      <c r="J226" s="40">
        <f t="shared" si="111"/>
        <v>-23478.771489503266</v>
      </c>
      <c r="K226" s="40">
        <f t="shared" si="112"/>
        <v>158.76585406353627</v>
      </c>
      <c r="L226" s="39">
        <f t="shared" si="113"/>
        <v>-23373.882465115526</v>
      </c>
    </row>
    <row r="227" spans="1:12" x14ac:dyDescent="0.2">
      <c r="A227" s="5" t="str">
        <f t="shared" si="103"/>
        <v>2002</v>
      </c>
      <c r="C227" s="40">
        <f t="shared" si="104"/>
        <v>-113.2271077367305</v>
      </c>
      <c r="D227" s="40">
        <f t="shared" si="105"/>
        <v>27.786009764337653</v>
      </c>
      <c r="E227" s="40">
        <f t="shared" si="106"/>
        <v>-0.50875844312456819</v>
      </c>
      <c r="F227" s="40">
        <f t="shared" si="107"/>
        <v>-1.8763498127905398</v>
      </c>
      <c r="G227" s="40">
        <f t="shared" si="108"/>
        <v>-15.864954177032043</v>
      </c>
      <c r="H227" s="40">
        <f t="shared" si="109"/>
        <v>-24.445742853695954</v>
      </c>
      <c r="I227" s="40">
        <f t="shared" si="110"/>
        <v>-96.661191792014165</v>
      </c>
      <c r="J227" s="40">
        <f t="shared" si="111"/>
        <v>-11504.104552200073</v>
      </c>
      <c r="K227" s="40">
        <f t="shared" si="112"/>
        <v>199.7864739589541</v>
      </c>
      <c r="L227" s="39">
        <f t="shared" si="113"/>
        <v>-11529.116173292168</v>
      </c>
    </row>
    <row r="228" spans="1:12" x14ac:dyDescent="0.2">
      <c r="A228" s="5" t="str">
        <f t="shared" si="103"/>
        <v>2003</v>
      </c>
      <c r="C228" s="40">
        <f t="shared" si="104"/>
        <v>-265.99451426649711</v>
      </c>
      <c r="D228" s="40">
        <f t="shared" si="105"/>
        <v>32.879533193562956</v>
      </c>
      <c r="E228" s="40">
        <f t="shared" si="106"/>
        <v>-142.54224406393206</v>
      </c>
      <c r="F228" s="40">
        <f t="shared" si="107"/>
        <v>4.7245205077944048</v>
      </c>
      <c r="G228" s="40">
        <f t="shared" si="108"/>
        <v>79.348361182642819</v>
      </c>
      <c r="H228" s="40">
        <f t="shared" si="109"/>
        <v>-81.093347309172117</v>
      </c>
      <c r="I228" s="40">
        <f t="shared" si="110"/>
        <v>47.885929762824489</v>
      </c>
      <c r="J228" s="40">
        <f t="shared" si="111"/>
        <v>13046.800207529752</v>
      </c>
      <c r="K228" s="40">
        <f t="shared" si="112"/>
        <v>200.39188461788126</v>
      </c>
      <c r="L228" s="39">
        <f t="shared" si="113"/>
        <v>12922.400331154855</v>
      </c>
    </row>
    <row r="229" spans="1:12" x14ac:dyDescent="0.2">
      <c r="A229" s="5" t="str">
        <f t="shared" si="103"/>
        <v>2004</v>
      </c>
      <c r="C229" s="40">
        <f t="shared" si="104"/>
        <v>-436.47887105838993</v>
      </c>
      <c r="D229" s="40">
        <f t="shared" si="105"/>
        <v>34.854207650634656</v>
      </c>
      <c r="E229" s="40">
        <f t="shared" si="106"/>
        <v>-283.77989733673678</v>
      </c>
      <c r="F229" s="40">
        <f t="shared" si="107"/>
        <v>-20.375734896490112</v>
      </c>
      <c r="G229" s="40">
        <f t="shared" si="108"/>
        <v>187.21940454586417</v>
      </c>
      <c r="H229" s="40">
        <f t="shared" si="109"/>
        <v>30.919944774523515</v>
      </c>
      <c r="I229" s="40">
        <f t="shared" si="110"/>
        <v>150.17754394583682</v>
      </c>
      <c r="J229" s="40">
        <f t="shared" si="111"/>
        <v>48422.745019759401</v>
      </c>
      <c r="K229" s="40">
        <f t="shared" si="112"/>
        <v>54.837939512998084</v>
      </c>
      <c r="L229" s="39">
        <f t="shared" si="113"/>
        <v>48140.11955689764</v>
      </c>
    </row>
    <row r="230" spans="1:12" x14ac:dyDescent="0.2">
      <c r="A230" s="5" t="str">
        <f t="shared" si="103"/>
        <v>2005</v>
      </c>
      <c r="C230" s="40">
        <f t="shared" si="104"/>
        <v>-460.49287622262909</v>
      </c>
      <c r="D230" s="40">
        <f t="shared" si="105"/>
        <v>-96.023299718500567</v>
      </c>
      <c r="E230" s="40">
        <f t="shared" si="106"/>
        <v>-383.48188999167087</v>
      </c>
      <c r="F230" s="40">
        <f t="shared" si="107"/>
        <v>-4.3001070756318569</v>
      </c>
      <c r="G230" s="40">
        <f t="shared" si="108"/>
        <v>304.28727380421276</v>
      </c>
      <c r="H230" s="40">
        <f t="shared" si="109"/>
        <v>172.28187938929028</v>
      </c>
      <c r="I230" s="40">
        <f t="shared" si="110"/>
        <v>220.72611699405624</v>
      </c>
      <c r="J230" s="40">
        <f t="shared" si="111"/>
        <v>84551.538787164915</v>
      </c>
      <c r="K230" s="40">
        <f t="shared" si="112"/>
        <v>-63.019757495145122</v>
      </c>
      <c r="L230" s="39">
        <f t="shared" si="113"/>
        <v>84241.516126848903</v>
      </c>
    </row>
    <row r="231" spans="1:12" x14ac:dyDescent="0.2">
      <c r="A231" s="5" t="str">
        <f t="shared" si="103"/>
        <v>2006</v>
      </c>
      <c r="C231" s="40">
        <f t="shared" si="104"/>
        <v>-343.27085865723694</v>
      </c>
      <c r="D231" s="40">
        <f t="shared" si="105"/>
        <v>123.39230869712941</v>
      </c>
      <c r="E231" s="40">
        <f t="shared" si="106"/>
        <v>-437.67148689844186</v>
      </c>
      <c r="F231" s="40">
        <f t="shared" si="107"/>
        <v>-3.0086962366183196</v>
      </c>
      <c r="G231" s="40">
        <f t="shared" si="108"/>
        <v>214.34293486872161</v>
      </c>
      <c r="H231" s="40">
        <f t="shared" si="109"/>
        <v>168.00880694394434</v>
      </c>
      <c r="I231" s="40">
        <f t="shared" si="110"/>
        <v>145.22915574787189</v>
      </c>
      <c r="J231" s="40">
        <f t="shared" si="111"/>
        <v>63340.548250138556</v>
      </c>
      <c r="K231" s="40">
        <f t="shared" si="112"/>
        <v>-222.88572964949236</v>
      </c>
      <c r="L231" s="39">
        <f t="shared" si="113"/>
        <v>62984.684684954438</v>
      </c>
    </row>
    <row r="232" spans="1:12" x14ac:dyDescent="0.2">
      <c r="A232" s="5" t="str">
        <f t="shared" si="103"/>
        <v>2007</v>
      </c>
      <c r="C232" s="40">
        <f t="shared" si="104"/>
        <v>-250.6052365018632</v>
      </c>
      <c r="D232" s="40">
        <f t="shared" si="105"/>
        <v>-67.405047591247595</v>
      </c>
      <c r="E232" s="40">
        <f t="shared" si="106"/>
        <v>-313.95604222449646</v>
      </c>
      <c r="F232" s="40">
        <f t="shared" si="107"/>
        <v>1.1479476395550738</v>
      </c>
      <c r="G232" s="40">
        <f t="shared" si="108"/>
        <v>157.97411591322845</v>
      </c>
      <c r="H232" s="40">
        <f t="shared" si="109"/>
        <v>155.44831408529092</v>
      </c>
      <c r="I232" s="40">
        <f t="shared" si="110"/>
        <v>126.63554082054351</v>
      </c>
      <c r="J232" s="40">
        <f t="shared" si="111"/>
        <v>47938.437919991491</v>
      </c>
      <c r="K232" s="40">
        <f t="shared" si="112"/>
        <v>14.560748391494304</v>
      </c>
      <c r="L232" s="39">
        <f t="shared" si="113"/>
        <v>47762.238260523998</v>
      </c>
    </row>
    <row r="233" spans="1:12" x14ac:dyDescent="0.2">
      <c r="A233" s="5" t="str">
        <f t="shared" si="103"/>
        <v>2008</v>
      </c>
      <c r="C233" s="40">
        <f t="shared" si="104"/>
        <v>-274.21900790716404</v>
      </c>
      <c r="D233" s="40">
        <f t="shared" si="105"/>
        <v>30.394662826871869</v>
      </c>
      <c r="E233" s="40">
        <f t="shared" si="106"/>
        <v>-226.77024042438242</v>
      </c>
      <c r="F233" s="40">
        <f t="shared" si="107"/>
        <v>3.8328478832851598</v>
      </c>
      <c r="G233" s="40">
        <f t="shared" si="108"/>
        <v>48.121576151481399</v>
      </c>
      <c r="H233" s="40">
        <f t="shared" si="109"/>
        <v>40.734371669666956</v>
      </c>
      <c r="I233" s="40">
        <f t="shared" si="110"/>
        <v>100.15725495841838</v>
      </c>
      <c r="J233" s="40">
        <f t="shared" si="111"/>
        <v>11791.929117207039</v>
      </c>
      <c r="K233" s="40">
        <f t="shared" si="112"/>
        <v>187.68353764184837</v>
      </c>
      <c r="L233" s="39">
        <f t="shared" si="113"/>
        <v>11701.864120007063</v>
      </c>
    </row>
    <row r="234" spans="1:12" x14ac:dyDescent="0.2">
      <c r="A234" s="5" t="str">
        <f t="shared" si="103"/>
        <v>2009</v>
      </c>
      <c r="C234" s="40">
        <f t="shared" si="104"/>
        <v>-236.9387284020091</v>
      </c>
      <c r="D234" s="40">
        <f t="shared" si="105"/>
        <v>-105.51677705280872</v>
      </c>
      <c r="E234" s="40">
        <f t="shared" si="106"/>
        <v>-158.85407483158357</v>
      </c>
      <c r="F234" s="40">
        <f t="shared" si="107"/>
        <v>4.5704667143203226</v>
      </c>
      <c r="G234" s="40">
        <f t="shared" si="108"/>
        <v>7.4217346805750424</v>
      </c>
      <c r="H234" s="40">
        <f t="shared" si="109"/>
        <v>-7.0566822924243562</v>
      </c>
      <c r="I234" s="40">
        <f t="shared" si="110"/>
        <v>150.10873850999701</v>
      </c>
      <c r="J234" s="40">
        <f t="shared" si="111"/>
        <v>3050.1610885220412</v>
      </c>
      <c r="K234" s="40">
        <f t="shared" si="112"/>
        <v>395.24636860174201</v>
      </c>
      <c r="L234" s="39">
        <f t="shared" si="113"/>
        <v>3099.1421344498494</v>
      </c>
    </row>
    <row r="235" spans="1:12" x14ac:dyDescent="0.2">
      <c r="A235" s="5" t="str">
        <f t="shared" si="103"/>
        <v>2010</v>
      </c>
      <c r="C235" s="40">
        <f t="shared" si="104"/>
        <v>-223.98533402031083</v>
      </c>
      <c r="D235" s="40">
        <f t="shared" si="105"/>
        <v>42.192785022167044</v>
      </c>
      <c r="E235" s="40">
        <f t="shared" si="106"/>
        <v>-172.68660676835046</v>
      </c>
      <c r="F235" s="40">
        <f t="shared" si="107"/>
        <v>9.1607712427436621</v>
      </c>
      <c r="G235" s="40">
        <f t="shared" si="108"/>
        <v>-53.497352578110203</v>
      </c>
      <c r="H235" s="40">
        <f t="shared" si="109"/>
        <v>-105.22791039305747</v>
      </c>
      <c r="I235" s="40">
        <f t="shared" si="110"/>
        <v>169.34131208280584</v>
      </c>
      <c r="J235" s="40">
        <f t="shared" si="111"/>
        <v>-23600.061007090608</v>
      </c>
      <c r="K235" s="40">
        <f t="shared" si="112"/>
        <v>386.20320945400897</v>
      </c>
      <c r="L235" s="39">
        <f t="shared" si="113"/>
        <v>-23548.560133048712</v>
      </c>
    </row>
    <row r="236" spans="1:12" x14ac:dyDescent="0.2">
      <c r="A236" s="5" t="str">
        <f t="shared" si="103"/>
        <v>2011</v>
      </c>
      <c r="C236" s="40">
        <f t="shared" si="104"/>
        <v>-54.848265003884499</v>
      </c>
      <c r="D236" s="40">
        <f t="shared" si="105"/>
        <v>36.471282298416597</v>
      </c>
      <c r="E236" s="40">
        <f t="shared" si="106"/>
        <v>-243.92097429218347</v>
      </c>
      <c r="F236" s="40">
        <f t="shared" si="107"/>
        <v>11.883505058175185</v>
      </c>
      <c r="G236" s="40">
        <f t="shared" si="108"/>
        <v>-149.58755792973039</v>
      </c>
      <c r="H236" s="40">
        <f t="shared" si="109"/>
        <v>-69.099434478347192</v>
      </c>
      <c r="I236" s="40">
        <f t="shared" si="110"/>
        <v>113.50577808907214</v>
      </c>
      <c r="J236" s="40">
        <f t="shared" si="111"/>
        <v>-8694.5654558447259</v>
      </c>
      <c r="K236" s="40">
        <f t="shared" si="112"/>
        <v>259.61485346517082</v>
      </c>
      <c r="L236" s="39">
        <f t="shared" si="113"/>
        <v>-8790.5462686380361</v>
      </c>
    </row>
    <row r="237" spans="1:12" x14ac:dyDescent="0.2">
      <c r="A237" s="5" t="str">
        <f t="shared" si="103"/>
        <v>2012</v>
      </c>
      <c r="C237" s="40">
        <f t="shared" si="104"/>
        <v>-1.9376053334957595</v>
      </c>
      <c r="D237" s="40">
        <f t="shared" si="105"/>
        <v>38.092632731406333</v>
      </c>
      <c r="E237" s="40">
        <f t="shared" si="106"/>
        <v>-258.69327601589782</v>
      </c>
      <c r="F237" s="40">
        <f t="shared" si="107"/>
        <v>10.517176418879988</v>
      </c>
      <c r="G237" s="40">
        <f t="shared" si="108"/>
        <v>-135.19558046937806</v>
      </c>
      <c r="H237" s="40">
        <f t="shared" si="109"/>
        <v>-29.600651808011428</v>
      </c>
      <c r="I237" s="40">
        <f t="shared" si="110"/>
        <v>83.239032972238405</v>
      </c>
      <c r="J237" s="40">
        <f t="shared" si="111"/>
        <v>-2955.9793487692041</v>
      </c>
      <c r="K237" s="40">
        <f t="shared" si="112"/>
        <v>157.98535162939856</v>
      </c>
      <c r="L237" s="39">
        <f t="shared" si="113"/>
        <v>-3091.572268644064</v>
      </c>
    </row>
    <row r="238" spans="1:12" x14ac:dyDescent="0.2">
      <c r="A238" s="5" t="str">
        <f t="shared" si="103"/>
        <v>2013</v>
      </c>
      <c r="C238" s="40">
        <f t="shared" si="104"/>
        <v>13.76966641127887</v>
      </c>
      <c r="D238" s="40">
        <f t="shared" si="105"/>
        <v>-117.97253684302657</v>
      </c>
      <c r="E238" s="40">
        <f t="shared" si="106"/>
        <v>-140.29813342016956</v>
      </c>
      <c r="F238" s="40">
        <f t="shared" si="107"/>
        <v>14.622043509542582</v>
      </c>
      <c r="G238" s="40">
        <f t="shared" si="108"/>
        <v>-18.972861661375422</v>
      </c>
      <c r="H238" s="40">
        <f t="shared" si="109"/>
        <v>23.683196088039615</v>
      </c>
      <c r="I238" s="40">
        <f t="shared" si="110"/>
        <v>91.69595372932416</v>
      </c>
      <c r="J238" s="40">
        <f t="shared" si="111"/>
        <v>5959.3992646934457</v>
      </c>
      <c r="K238" s="40">
        <f t="shared" si="112"/>
        <v>126.66342936253818</v>
      </c>
      <c r="L238" s="39">
        <f t="shared" si="113"/>
        <v>5952.5900218695979</v>
      </c>
    </row>
    <row r="239" spans="1:12" x14ac:dyDescent="0.2">
      <c r="C239" s="40"/>
      <c r="D239" s="40"/>
      <c r="E239" s="40"/>
      <c r="F239" s="40"/>
      <c r="G239" s="40"/>
      <c r="H239" s="40"/>
      <c r="I239" s="40"/>
      <c r="J239" s="40"/>
      <c r="K239" s="40"/>
      <c r="L239" s="40"/>
    </row>
    <row r="240" spans="1:12" x14ac:dyDescent="0.2">
      <c r="A240" s="20" t="s">
        <v>32</v>
      </c>
      <c r="C240" s="31">
        <f>AVERAGE(C221:C238)</f>
        <v>-117.83254814662537</v>
      </c>
      <c r="D240" s="31">
        <f t="shared" ref="D240:L240" si="114">AVERAGE(D221:D238)</f>
        <v>-25.678153131829184</v>
      </c>
      <c r="E240" s="31">
        <f t="shared" si="114"/>
        <v>-169.18993339355796</v>
      </c>
      <c r="F240" s="31">
        <f t="shared" si="114"/>
        <v>8.9752941525639243E-2</v>
      </c>
      <c r="G240" s="31">
        <f t="shared" si="114"/>
        <v>-17.572985123814387</v>
      </c>
      <c r="H240" s="31">
        <f t="shared" si="114"/>
        <v>90.533169616543105</v>
      </c>
      <c r="I240" s="31">
        <f t="shared" si="114"/>
        <v>64.709863096182431</v>
      </c>
      <c r="J240" s="31">
        <f t="shared" si="114"/>
        <v>9258.7061691593917</v>
      </c>
      <c r="K240" s="31">
        <f t="shared" si="114"/>
        <v>145.92393111435334</v>
      </c>
      <c r="L240" s="31">
        <f t="shared" si="114"/>
        <v>9229.6892661321726</v>
      </c>
    </row>
    <row r="241" spans="1:12" x14ac:dyDescent="0.2">
      <c r="A241" s="20" t="s">
        <v>33</v>
      </c>
      <c r="C241" s="31">
        <f>C238-C221</f>
        <v>13.76966641127887</v>
      </c>
      <c r="D241" s="31">
        <f t="shared" ref="D241:L241" si="115">D238-D221</f>
        <v>-117.97253684302657</v>
      </c>
      <c r="E241" s="31">
        <f t="shared" si="115"/>
        <v>-140.29813342016956</v>
      </c>
      <c r="F241" s="31">
        <f t="shared" si="115"/>
        <v>14.622043509542582</v>
      </c>
      <c r="G241" s="31">
        <f t="shared" si="115"/>
        <v>-18.972861661375422</v>
      </c>
      <c r="H241" s="31">
        <f t="shared" si="115"/>
        <v>23.683196088039615</v>
      </c>
      <c r="I241" s="31">
        <f t="shared" si="115"/>
        <v>91.69595372932416</v>
      </c>
      <c r="J241" s="31">
        <f t="shared" si="115"/>
        <v>5959.3992646934457</v>
      </c>
      <c r="K241" s="31">
        <f t="shared" si="115"/>
        <v>126.66342936253818</v>
      </c>
      <c r="L241" s="31">
        <f t="shared" si="115"/>
        <v>5952.5900218695979</v>
      </c>
    </row>
    <row r="242" spans="1:12" x14ac:dyDescent="0.2">
      <c r="A242" s="20" t="s">
        <v>34</v>
      </c>
      <c r="C242" s="31">
        <f>STDEV(C221:C238)</f>
        <v>216.72401355678304</v>
      </c>
      <c r="D242" s="31">
        <f t="shared" ref="D242:L242" si="116">STDEV(D221:D238)</f>
        <v>80.138104696916329</v>
      </c>
      <c r="E242" s="31">
        <f t="shared" si="116"/>
        <v>139.51388470813293</v>
      </c>
      <c r="F242" s="31">
        <f t="shared" si="116"/>
        <v>9.1246671357808502</v>
      </c>
      <c r="G242" s="31">
        <f t="shared" si="116"/>
        <v>167.41397752133383</v>
      </c>
      <c r="H242" s="31">
        <f t="shared" si="116"/>
        <v>143.61077229823198</v>
      </c>
      <c r="I242" s="31">
        <f t="shared" si="116"/>
        <v>101.33804884916661</v>
      </c>
      <c r="J242" s="31">
        <f t="shared" si="116"/>
        <v>33196.907986778555</v>
      </c>
      <c r="K242" s="31">
        <f t="shared" si="116"/>
        <v>148.21024796044222</v>
      </c>
      <c r="L242" s="31">
        <f t="shared" si="116"/>
        <v>33034.330551399224</v>
      </c>
    </row>
    <row r="244" spans="1:12" ht="13.5" thickBot="1" x14ac:dyDescent="0.25"/>
    <row r="245" spans="1:12" ht="51" x14ac:dyDescent="0.2">
      <c r="A245" s="11" t="s">
        <v>49</v>
      </c>
      <c r="C245" s="3" t="s">
        <v>22</v>
      </c>
      <c r="D245" s="3" t="s">
        <v>23</v>
      </c>
      <c r="E245" s="3" t="s">
        <v>3</v>
      </c>
      <c r="F245" s="3" t="s">
        <v>24</v>
      </c>
      <c r="G245" s="3" t="s">
        <v>25</v>
      </c>
      <c r="H245" s="3" t="s">
        <v>26</v>
      </c>
      <c r="I245" s="3" t="s">
        <v>27</v>
      </c>
      <c r="J245" s="3" t="s">
        <v>28</v>
      </c>
      <c r="K245" s="14" t="s">
        <v>29</v>
      </c>
      <c r="L245" s="18" t="s">
        <v>47</v>
      </c>
    </row>
    <row r="246" spans="1:12" x14ac:dyDescent="0.2">
      <c r="A246" s="5" t="str">
        <f t="shared" ref="A246:A263" si="117">A221</f>
        <v>1996</v>
      </c>
      <c r="L246" s="37"/>
    </row>
    <row r="247" spans="1:12" x14ac:dyDescent="0.2">
      <c r="A247" s="5" t="str">
        <f t="shared" si="117"/>
        <v>1997</v>
      </c>
      <c r="C247" s="31">
        <f>C4*((C5/C4)-(B5/B4))</f>
        <v>541.31057539185997</v>
      </c>
      <c r="D247" s="31">
        <f>E4*((E5/E4)-(D5/D4))</f>
        <v>-123.54424632824406</v>
      </c>
      <c r="E247" s="31">
        <f>G4*((G5/G4)-(F5/F4))</f>
        <v>554.69060560490209</v>
      </c>
      <c r="F247" s="31">
        <f>I4*((I5/I4)-(H5/H4))</f>
        <v>-7.5199055695974844</v>
      </c>
      <c r="G247" s="31">
        <f>K4*((K5/K4)-(J5/J4))</f>
        <v>261.92299234503434</v>
      </c>
      <c r="H247" s="31">
        <f>M4*((M5/M4)-(L5/L4))</f>
        <v>609.77483722105717</v>
      </c>
      <c r="I247" s="31">
        <f>O4*((O5/O4)-(N5/N4))</f>
        <v>208.34853677782951</v>
      </c>
      <c r="J247" s="31">
        <f>Q4*((Q5/Q4)-(P5/P4))</f>
        <v>0</v>
      </c>
      <c r="K247" s="31">
        <f>S4*((S5/S4)-(R5/R4))</f>
        <v>-56.171290164043157</v>
      </c>
      <c r="L247" s="39">
        <f>SUM(C247:K247)</f>
        <v>1988.8121052787983</v>
      </c>
    </row>
    <row r="248" spans="1:12" x14ac:dyDescent="0.2">
      <c r="A248" s="5" t="str">
        <f t="shared" si="117"/>
        <v>1998</v>
      </c>
      <c r="C248" s="31">
        <f t="shared" ref="C248:C263" si="118">C5*((C6/C5)-(B6/B5))</f>
        <v>876.42903102354899</v>
      </c>
      <c r="D248" s="31">
        <f t="shared" ref="D248:D262" si="119">E5*((E6/E5)-(D6/D5))</f>
        <v>142.63187405307252</v>
      </c>
      <c r="E248" s="31">
        <f t="shared" ref="E248:E263" si="120">G5*((G6/G5)-(F6/F5))</f>
        <v>662.71533310043185</v>
      </c>
      <c r="F248" s="31">
        <f t="shared" ref="F248:F263" si="121">I5*((I6/I5)-(H6/H5))</f>
        <v>2.6813597592940299</v>
      </c>
      <c r="G248" s="31">
        <f t="shared" ref="G248:G263" si="122">K5*((K6/K5)-(J6/J5))</f>
        <v>181.49444906738336</v>
      </c>
      <c r="H248" s="31">
        <f t="shared" ref="H248:H263" si="123">M5*((M6/M5)-(L6/L5))</f>
        <v>238.2955852564032</v>
      </c>
      <c r="I248" s="31">
        <f t="shared" ref="I248:I263" si="124">O5*((O6/O5)-(N6/N5))</f>
        <v>162.83454949677022</v>
      </c>
      <c r="J248" s="31">
        <f t="shared" ref="J248:J263" si="125">Q5*((Q6/Q5)-(P6/P5))</f>
        <v>0</v>
      </c>
      <c r="K248" s="31">
        <f t="shared" ref="K248:K263" si="126">S5*((S6/S5)-(R6/R5))</f>
        <v>66.356174506807918</v>
      </c>
      <c r="L248" s="39">
        <f t="shared" ref="L248:L263" si="127">SUM(C248:K248)</f>
        <v>2333.4383562637122</v>
      </c>
    </row>
    <row r="249" spans="1:12" x14ac:dyDescent="0.2">
      <c r="A249" s="5" t="str">
        <f t="shared" si="117"/>
        <v>1999</v>
      </c>
      <c r="C249" s="31">
        <f t="shared" si="118"/>
        <v>392.28029316205027</v>
      </c>
      <c r="D249" s="31">
        <f t="shared" si="119"/>
        <v>52.678574952434744</v>
      </c>
      <c r="E249" s="31">
        <f t="shared" si="120"/>
        <v>989.06833218800614</v>
      </c>
      <c r="F249" s="31">
        <f t="shared" si="121"/>
        <v>24.20988674893745</v>
      </c>
      <c r="G249" s="31">
        <f t="shared" si="122"/>
        <v>248.78560186329861</v>
      </c>
      <c r="H249" s="31">
        <f t="shared" si="123"/>
        <v>156.15044876491967</v>
      </c>
      <c r="I249" s="31">
        <f t="shared" si="124"/>
        <v>176.11515138686431</v>
      </c>
      <c r="J249" s="31">
        <f t="shared" si="125"/>
        <v>0</v>
      </c>
      <c r="K249" s="31">
        <f t="shared" si="126"/>
        <v>475.36383499267725</v>
      </c>
      <c r="L249" s="39">
        <f t="shared" si="127"/>
        <v>2514.6521240591883</v>
      </c>
    </row>
    <row r="250" spans="1:12" x14ac:dyDescent="0.2">
      <c r="A250" s="5" t="str">
        <f t="shared" si="117"/>
        <v>2000</v>
      </c>
      <c r="C250" s="31">
        <f t="shared" si="118"/>
        <v>-109.82244339330447</v>
      </c>
      <c r="D250" s="31">
        <f t="shared" si="119"/>
        <v>49.621151277002085</v>
      </c>
      <c r="E250" s="31">
        <f t="shared" si="120"/>
        <v>1179.5088525750475</v>
      </c>
      <c r="F250" s="31">
        <f t="shared" si="121"/>
        <v>53.073519012306704</v>
      </c>
      <c r="G250" s="31">
        <f t="shared" si="122"/>
        <v>405.66414423884567</v>
      </c>
      <c r="H250" s="31">
        <f t="shared" si="123"/>
        <v>406.64556353949877</v>
      </c>
      <c r="I250" s="31">
        <f t="shared" si="124"/>
        <v>165.50231355586789</v>
      </c>
      <c r="J250" s="31">
        <f t="shared" si="125"/>
        <v>0</v>
      </c>
      <c r="K250" s="31">
        <f t="shared" si="126"/>
        <v>187.49700194534213</v>
      </c>
      <c r="L250" s="39">
        <f t="shared" si="127"/>
        <v>2337.6901027506065</v>
      </c>
    </row>
    <row r="251" spans="1:12" x14ac:dyDescent="0.2">
      <c r="A251" s="5" t="str">
        <f t="shared" si="117"/>
        <v>2001</v>
      </c>
      <c r="C251" s="31">
        <f t="shared" si="118"/>
        <v>-124.31548430787586</v>
      </c>
      <c r="D251" s="31">
        <f t="shared" si="119"/>
        <v>23.265753729743988</v>
      </c>
      <c r="E251" s="31">
        <f t="shared" si="120"/>
        <v>1004.6033825006582</v>
      </c>
      <c r="F251" s="31">
        <f t="shared" si="121"/>
        <v>54.632513016030501</v>
      </c>
      <c r="G251" s="31">
        <f t="shared" si="122"/>
        <v>352.28093339025946</v>
      </c>
      <c r="H251" s="31">
        <f t="shared" si="123"/>
        <v>339.89703010870687</v>
      </c>
      <c r="I251" s="31">
        <f t="shared" si="124"/>
        <v>165.60392011627442</v>
      </c>
      <c r="J251" s="31">
        <f t="shared" si="125"/>
        <v>0</v>
      </c>
      <c r="K251" s="31">
        <f t="shared" si="126"/>
        <v>124.00640076549719</v>
      </c>
      <c r="L251" s="39">
        <f t="shared" si="127"/>
        <v>1939.9744493192945</v>
      </c>
    </row>
    <row r="252" spans="1:12" x14ac:dyDescent="0.2">
      <c r="A252" s="5" t="str">
        <f t="shared" si="117"/>
        <v>2002</v>
      </c>
      <c r="C252" s="31">
        <f t="shared" si="118"/>
        <v>-45.836357658711769</v>
      </c>
      <c r="D252" s="31">
        <f t="shared" si="119"/>
        <v>72.188954876926161</v>
      </c>
      <c r="E252" s="31">
        <f t="shared" si="120"/>
        <v>360.52167290809291</v>
      </c>
      <c r="F252" s="31">
        <f t="shared" si="121"/>
        <v>26.35169444722931</v>
      </c>
      <c r="G252" s="31">
        <f t="shared" si="122"/>
        <v>173.63028131521062</v>
      </c>
      <c r="H252" s="31">
        <f t="shared" si="123"/>
        <v>319.449330935727</v>
      </c>
      <c r="I252" s="31">
        <f t="shared" si="124"/>
        <v>93.77741513159431</v>
      </c>
      <c r="J252" s="31">
        <f t="shared" si="125"/>
        <v>0</v>
      </c>
      <c r="K252" s="31">
        <f t="shared" si="126"/>
        <v>23.337934832891122</v>
      </c>
      <c r="L252" s="39">
        <f t="shared" si="127"/>
        <v>1023.4209267889597</v>
      </c>
    </row>
    <row r="253" spans="1:12" x14ac:dyDescent="0.2">
      <c r="A253" s="5" t="str">
        <f t="shared" si="117"/>
        <v>2003</v>
      </c>
      <c r="C253" s="31">
        <f t="shared" si="118"/>
        <v>-148.59560396786446</v>
      </c>
      <c r="D253" s="31">
        <f t="shared" si="119"/>
        <v>111.23166548828416</v>
      </c>
      <c r="E253" s="31">
        <f t="shared" si="120"/>
        <v>-125.68599468372835</v>
      </c>
      <c r="F253" s="31">
        <f t="shared" si="121"/>
        <v>-17.302784103764267</v>
      </c>
      <c r="G253" s="31">
        <f t="shared" si="122"/>
        <v>-6.7457300702669531</v>
      </c>
      <c r="H253" s="31">
        <f t="shared" si="123"/>
        <v>282.31848031473015</v>
      </c>
      <c r="I253" s="31">
        <f t="shared" si="124"/>
        <v>36.965636484172862</v>
      </c>
      <c r="J253" s="31">
        <f t="shared" si="125"/>
        <v>0</v>
      </c>
      <c r="K253" s="31">
        <f t="shared" si="126"/>
        <v>13.556161647573916</v>
      </c>
      <c r="L253" s="39">
        <f t="shared" si="127"/>
        <v>145.74183110913702</v>
      </c>
    </row>
    <row r="254" spans="1:12" x14ac:dyDescent="0.2">
      <c r="A254" s="5" t="str">
        <f t="shared" si="117"/>
        <v>2004</v>
      </c>
      <c r="C254" s="31">
        <f t="shared" si="118"/>
        <v>-342.14486964149825</v>
      </c>
      <c r="D254" s="31">
        <f t="shared" si="119"/>
        <v>397.93923871205334</v>
      </c>
      <c r="E254" s="31">
        <f t="shared" si="120"/>
        <v>-57.005451516070387</v>
      </c>
      <c r="F254" s="31">
        <f t="shared" si="121"/>
        <v>-31.863219059937304</v>
      </c>
      <c r="G254" s="31">
        <f t="shared" si="122"/>
        <v>-46.499390815316943</v>
      </c>
      <c r="H254" s="31">
        <f t="shared" si="123"/>
        <v>-200.05606719087788</v>
      </c>
      <c r="I254" s="31">
        <f t="shared" si="124"/>
        <v>64.530488078301829</v>
      </c>
      <c r="J254" s="31">
        <f t="shared" si="125"/>
        <v>0</v>
      </c>
      <c r="K254" s="31">
        <f t="shared" si="126"/>
        <v>-171.67468499938838</v>
      </c>
      <c r="L254" s="39">
        <f t="shared" si="127"/>
        <v>-386.77395643273394</v>
      </c>
    </row>
    <row r="255" spans="1:12" x14ac:dyDescent="0.2">
      <c r="A255" s="5" t="str">
        <f t="shared" si="117"/>
        <v>2005</v>
      </c>
      <c r="C255" s="31">
        <f t="shared" si="118"/>
        <v>-308.16113157101995</v>
      </c>
      <c r="D255" s="31">
        <f t="shared" si="119"/>
        <v>188.99549963804461</v>
      </c>
      <c r="E255" s="31">
        <f t="shared" si="120"/>
        <v>123.66783085744636</v>
      </c>
      <c r="F255" s="31">
        <f t="shared" si="121"/>
        <v>-36.534257893053471</v>
      </c>
      <c r="G255" s="31">
        <f t="shared" si="122"/>
        <v>-38.048899189046395</v>
      </c>
      <c r="H255" s="31">
        <f t="shared" si="123"/>
        <v>-258.2400827101493</v>
      </c>
      <c r="I255" s="31">
        <f t="shared" si="124"/>
        <v>-9.3448106293536402</v>
      </c>
      <c r="J255" s="31">
        <f t="shared" si="125"/>
        <v>0</v>
      </c>
      <c r="K255" s="31">
        <f t="shared" si="126"/>
        <v>-281.37511839179922</v>
      </c>
      <c r="L255" s="39">
        <f t="shared" si="127"/>
        <v>-619.04096988893093</v>
      </c>
    </row>
    <row r="256" spans="1:12" x14ac:dyDescent="0.2">
      <c r="A256" s="5" t="str">
        <f t="shared" si="117"/>
        <v>2006</v>
      </c>
      <c r="C256" s="31">
        <f t="shared" si="118"/>
        <v>-89.046457745210091</v>
      </c>
      <c r="D256" s="31">
        <f t="shared" si="119"/>
        <v>-208.7415351279937</v>
      </c>
      <c r="E256" s="31">
        <f t="shared" si="120"/>
        <v>58.645562420094116</v>
      </c>
      <c r="F256" s="31">
        <f t="shared" si="121"/>
        <v>-28.307735767965998</v>
      </c>
      <c r="G256" s="31">
        <f t="shared" si="122"/>
        <v>-38.818504973485517</v>
      </c>
      <c r="H256" s="31">
        <f t="shared" si="123"/>
        <v>350.40076915717589</v>
      </c>
      <c r="I256" s="31">
        <f t="shared" si="124"/>
        <v>-161.88693399998186</v>
      </c>
      <c r="J256" s="31">
        <f t="shared" si="125"/>
        <v>0</v>
      </c>
      <c r="K256" s="31">
        <f t="shared" si="126"/>
        <v>-206.79578215601811</v>
      </c>
      <c r="L256" s="39">
        <f t="shared" si="127"/>
        <v>-324.55061819338528</v>
      </c>
    </row>
    <row r="257" spans="1:12" x14ac:dyDescent="0.2">
      <c r="A257" s="5" t="str">
        <f t="shared" si="117"/>
        <v>2007</v>
      </c>
      <c r="C257" s="31">
        <f t="shared" si="118"/>
        <v>236.11498346449315</v>
      </c>
      <c r="D257" s="31">
        <f t="shared" si="119"/>
        <v>-206.32053759716212</v>
      </c>
      <c r="E257" s="31">
        <f t="shared" si="120"/>
        <v>-291.29257788276533</v>
      </c>
      <c r="F257" s="31">
        <f t="shared" si="121"/>
        <v>-45.885587616583877</v>
      </c>
      <c r="G257" s="31">
        <f t="shared" si="122"/>
        <v>162.41583954363921</v>
      </c>
      <c r="H257" s="31">
        <f t="shared" si="123"/>
        <v>-40.883347381889088</v>
      </c>
      <c r="I257" s="31">
        <f t="shared" si="124"/>
        <v>-184.51059672945127</v>
      </c>
      <c r="J257" s="31">
        <f t="shared" si="125"/>
        <v>0</v>
      </c>
      <c r="K257" s="31">
        <f t="shared" si="126"/>
        <v>-466.72965861911501</v>
      </c>
      <c r="L257" s="39">
        <f t="shared" si="127"/>
        <v>-837.09148281883427</v>
      </c>
    </row>
    <row r="258" spans="1:12" x14ac:dyDescent="0.2">
      <c r="A258" s="5" t="str">
        <f t="shared" si="117"/>
        <v>2008</v>
      </c>
      <c r="C258" s="31">
        <f t="shared" si="118"/>
        <v>248.92702142996924</v>
      </c>
      <c r="D258" s="31">
        <f t="shared" si="119"/>
        <v>-77.765480140170652</v>
      </c>
      <c r="E258" s="31">
        <f t="shared" si="120"/>
        <v>-363.5755526127337</v>
      </c>
      <c r="F258" s="31">
        <f t="shared" si="121"/>
        <v>-66.080069088210038</v>
      </c>
      <c r="G258" s="31">
        <f t="shared" si="122"/>
        <v>550.76662204439413</v>
      </c>
      <c r="H258" s="31">
        <f t="shared" si="123"/>
        <v>-894.14600431734289</v>
      </c>
      <c r="I258" s="31">
        <f t="shared" si="124"/>
        <v>-93.344266290385036</v>
      </c>
      <c r="J258" s="31">
        <f t="shared" si="125"/>
        <v>0</v>
      </c>
      <c r="K258" s="31">
        <f t="shared" si="126"/>
        <v>-499.32347059731541</v>
      </c>
      <c r="L258" s="39">
        <f t="shared" si="127"/>
        <v>-1194.5411995717943</v>
      </c>
    </row>
    <row r="259" spans="1:12" x14ac:dyDescent="0.2">
      <c r="A259" s="5" t="str">
        <f t="shared" si="117"/>
        <v>2009</v>
      </c>
      <c r="C259" s="31">
        <f t="shared" si="118"/>
        <v>-80.418432928166567</v>
      </c>
      <c r="D259" s="31">
        <f t="shared" si="119"/>
        <v>31.418350838477462</v>
      </c>
      <c r="E259" s="31">
        <f t="shared" si="120"/>
        <v>-209.26139692862895</v>
      </c>
      <c r="F259" s="31">
        <f t="shared" si="121"/>
        <v>-42.478040893328924</v>
      </c>
      <c r="G259" s="31">
        <f t="shared" si="122"/>
        <v>550.55143236115543</v>
      </c>
      <c r="H259" s="31">
        <f t="shared" si="123"/>
        <v>-960.17095474660994</v>
      </c>
      <c r="I259" s="31">
        <f t="shared" si="124"/>
        <v>38.055095099184953</v>
      </c>
      <c r="J259" s="31">
        <f t="shared" si="125"/>
        <v>0</v>
      </c>
      <c r="K259" s="31">
        <f t="shared" si="126"/>
        <v>-456.77452096092236</v>
      </c>
      <c r="L259" s="39">
        <f t="shared" si="127"/>
        <v>-1129.0784681588389</v>
      </c>
    </row>
    <row r="260" spans="1:12" x14ac:dyDescent="0.2">
      <c r="A260" s="5" t="str">
        <f t="shared" si="117"/>
        <v>2010</v>
      </c>
      <c r="C260" s="31">
        <f t="shared" si="118"/>
        <v>-239.36683133686617</v>
      </c>
      <c r="D260" s="31">
        <f t="shared" si="119"/>
        <v>47.21097281240278</v>
      </c>
      <c r="E260" s="31">
        <f t="shared" si="120"/>
        <v>-2.0089302229580301</v>
      </c>
      <c r="F260" s="31">
        <f t="shared" si="121"/>
        <v>13.329172115418279</v>
      </c>
      <c r="G260" s="31">
        <f t="shared" si="122"/>
        <v>292.26778824133214</v>
      </c>
      <c r="H260" s="31">
        <f t="shared" si="123"/>
        <v>-683.42289468478918</v>
      </c>
      <c r="I260" s="31">
        <f t="shared" si="124"/>
        <v>-12.98149679585733</v>
      </c>
      <c r="J260" s="31">
        <f t="shared" si="125"/>
        <v>0</v>
      </c>
      <c r="K260" s="31">
        <f t="shared" si="126"/>
        <v>-372.68779098596121</v>
      </c>
      <c r="L260" s="39">
        <f t="shared" si="127"/>
        <v>-957.66001085727873</v>
      </c>
    </row>
    <row r="261" spans="1:12" x14ac:dyDescent="0.2">
      <c r="A261" s="5" t="str">
        <f t="shared" si="117"/>
        <v>2011</v>
      </c>
      <c r="C261" s="31">
        <f t="shared" si="118"/>
        <v>-351.61063078958131</v>
      </c>
      <c r="D261" s="31">
        <f t="shared" si="119"/>
        <v>-8.2812634444399382</v>
      </c>
      <c r="E261" s="31">
        <f t="shared" si="120"/>
        <v>34.480451563793594</v>
      </c>
      <c r="F261" s="31">
        <f t="shared" si="121"/>
        <v>30.003812975784786</v>
      </c>
      <c r="G261" s="31">
        <f t="shared" si="122"/>
        <v>-44.230271532298509</v>
      </c>
      <c r="H261" s="31">
        <f t="shared" si="123"/>
        <v>-463.23675094659581</v>
      </c>
      <c r="I261" s="31">
        <f t="shared" si="124"/>
        <v>-94.802868833667631</v>
      </c>
      <c r="J261" s="31">
        <f t="shared" si="125"/>
        <v>0</v>
      </c>
      <c r="K261" s="31">
        <f t="shared" si="126"/>
        <v>-435.88526772149748</v>
      </c>
      <c r="L261" s="39">
        <f t="shared" si="127"/>
        <v>-1333.5627887285023</v>
      </c>
    </row>
    <row r="262" spans="1:12" x14ac:dyDescent="0.2">
      <c r="A262" s="5" t="str">
        <f t="shared" si="117"/>
        <v>2012</v>
      </c>
      <c r="C262" s="31">
        <f t="shared" si="118"/>
        <v>-202.12542991124886</v>
      </c>
      <c r="D262" s="31">
        <f t="shared" si="119"/>
        <v>152.57390440331497</v>
      </c>
      <c r="E262" s="31">
        <f t="shared" si="120"/>
        <v>-73.891100519915753</v>
      </c>
      <c r="F262" s="31">
        <f t="shared" si="121"/>
        <v>-13.296215926984193</v>
      </c>
      <c r="G262" s="31">
        <f t="shared" si="122"/>
        <v>-34.85298920633192</v>
      </c>
      <c r="H262" s="31">
        <f t="shared" si="123"/>
        <v>-61.7667007200996</v>
      </c>
      <c r="I262" s="31">
        <f t="shared" si="124"/>
        <v>-5.885465294228224</v>
      </c>
      <c r="J262" s="31">
        <f t="shared" si="125"/>
        <v>0</v>
      </c>
      <c r="K262" s="31">
        <f t="shared" si="126"/>
        <v>349.4835207454081</v>
      </c>
      <c r="L262" s="39">
        <f t="shared" si="127"/>
        <v>110.2395235699145</v>
      </c>
    </row>
    <row r="263" spans="1:12" x14ac:dyDescent="0.2">
      <c r="A263" s="5" t="str">
        <f t="shared" si="117"/>
        <v>2013</v>
      </c>
      <c r="C263" s="31">
        <f t="shared" si="118"/>
        <v>-117.84955867222921</v>
      </c>
      <c r="D263" s="31">
        <f>E19*((E21/E19)-(D21/D19))</f>
        <v>383.35629668023694</v>
      </c>
      <c r="E263" s="31">
        <f t="shared" si="120"/>
        <v>-276.77039761439408</v>
      </c>
      <c r="F263" s="31">
        <f t="shared" si="121"/>
        <v>-12.2794835067952</v>
      </c>
      <c r="G263" s="31">
        <f t="shared" si="122"/>
        <v>35.454157412425232</v>
      </c>
      <c r="H263" s="31">
        <f t="shared" si="123"/>
        <v>-119.12071345864693</v>
      </c>
      <c r="I263" s="31">
        <f t="shared" si="124"/>
        <v>-101.78837085922039</v>
      </c>
      <c r="J263" s="31">
        <f t="shared" si="125"/>
        <v>0</v>
      </c>
      <c r="K263" s="31">
        <f t="shared" si="126"/>
        <v>199.01597068863384</v>
      </c>
      <c r="L263" s="39">
        <f t="shared" si="127"/>
        <v>-9.9820993299898078</v>
      </c>
    </row>
    <row r="264" spans="1:12" x14ac:dyDescent="0.2">
      <c r="C264" s="31"/>
      <c r="D264" s="31"/>
      <c r="E264" s="31"/>
      <c r="F264" s="31"/>
      <c r="G264" s="31"/>
      <c r="H264" s="31"/>
      <c r="I264" s="31"/>
      <c r="J264" s="31"/>
      <c r="K264" s="31"/>
      <c r="L264" s="31"/>
    </row>
    <row r="265" spans="1:12" x14ac:dyDescent="0.2">
      <c r="A265" s="20" t="s">
        <v>32</v>
      </c>
      <c r="C265" s="31">
        <f>AVERAGE(C246:C263)</f>
        <v>7.9863925028438381</v>
      </c>
      <c r="D265" s="31">
        <f t="shared" ref="D265:L265" si="128">AVERAGE(D246:D263)</f>
        <v>60.497598519057846</v>
      </c>
      <c r="E265" s="31">
        <f t="shared" si="128"/>
        <v>209.90650716101641</v>
      </c>
      <c r="F265" s="31">
        <f t="shared" si="128"/>
        <v>-5.7214906677188067</v>
      </c>
      <c r="G265" s="31">
        <f t="shared" si="128"/>
        <v>176.82579153154308</v>
      </c>
      <c r="H265" s="31">
        <f t="shared" si="128"/>
        <v>-57.535968874045956</v>
      </c>
      <c r="I265" s="31">
        <f t="shared" si="128"/>
        <v>26.305193923218543</v>
      </c>
      <c r="J265" s="31">
        <f t="shared" si="128"/>
        <v>0</v>
      </c>
      <c r="K265" s="31">
        <f t="shared" si="128"/>
        <v>-88.752975557131137</v>
      </c>
      <c r="L265" s="31">
        <f t="shared" si="128"/>
        <v>329.5110485387836</v>
      </c>
    </row>
    <row r="266" spans="1:12" x14ac:dyDescent="0.2">
      <c r="A266" s="20" t="s">
        <v>33</v>
      </c>
      <c r="C266" s="31">
        <f>C263-C246</f>
        <v>-117.84955867222921</v>
      </c>
      <c r="D266" s="31">
        <f t="shared" ref="D266:L266" si="129">D263-D246</f>
        <v>383.35629668023694</v>
      </c>
      <c r="E266" s="31">
        <f t="shared" si="129"/>
        <v>-276.77039761439408</v>
      </c>
      <c r="F266" s="31">
        <f t="shared" si="129"/>
        <v>-12.2794835067952</v>
      </c>
      <c r="G266" s="31">
        <f t="shared" si="129"/>
        <v>35.454157412425232</v>
      </c>
      <c r="H266" s="31">
        <f t="shared" si="129"/>
        <v>-119.12071345864693</v>
      </c>
      <c r="I266" s="31">
        <f t="shared" si="129"/>
        <v>-101.78837085922039</v>
      </c>
      <c r="J266" s="31">
        <f t="shared" si="129"/>
        <v>0</v>
      </c>
      <c r="K266" s="31">
        <f t="shared" si="129"/>
        <v>199.01597068863384</v>
      </c>
      <c r="L266" s="31">
        <f t="shared" si="129"/>
        <v>-9.9820993299898078</v>
      </c>
    </row>
    <row r="267" spans="1:12" x14ac:dyDescent="0.2">
      <c r="A267" s="20" t="s">
        <v>34</v>
      </c>
      <c r="C267" s="31">
        <f>STDEV(C246:C263)</f>
        <v>339.61825146257559</v>
      </c>
      <c r="D267" s="31">
        <f t="shared" ref="D267:L267" si="130">STDEV(D246:D263)</f>
        <v>168.91918382738069</v>
      </c>
      <c r="E267" s="31">
        <f t="shared" si="130"/>
        <v>492.97597517543602</v>
      </c>
      <c r="F267" s="31">
        <f t="shared" si="130"/>
        <v>35.108692431983734</v>
      </c>
      <c r="G267" s="31">
        <f t="shared" si="130"/>
        <v>205.9347922853232</v>
      </c>
      <c r="H267" s="31">
        <f t="shared" si="130"/>
        <v>468.48202882324387</v>
      </c>
      <c r="I267" s="31">
        <f t="shared" si="130"/>
        <v>124.59176255055588</v>
      </c>
      <c r="J267" s="31">
        <f t="shared" si="130"/>
        <v>0</v>
      </c>
      <c r="K267" s="31">
        <f t="shared" si="130"/>
        <v>302.97793769075872</v>
      </c>
      <c r="L267" s="31">
        <f t="shared" si="130"/>
        <v>1390.2170496371427</v>
      </c>
    </row>
    <row r="269" spans="1:12" ht="13.5" thickBot="1" x14ac:dyDescent="0.25"/>
    <row r="270" spans="1:12" ht="16.5" thickBot="1" x14ac:dyDescent="0.3">
      <c r="A270" s="307" t="s">
        <v>50</v>
      </c>
      <c r="B270" s="308"/>
      <c r="C270" s="309"/>
    </row>
    <row r="272" spans="1:12" x14ac:dyDescent="0.2">
      <c r="A272" s="5" t="str">
        <f t="shared" ref="A272:A289" si="131">A246</f>
        <v>1996</v>
      </c>
    </row>
    <row r="273" spans="1:3" x14ac:dyDescent="0.2">
      <c r="A273" s="5" t="str">
        <f t="shared" si="131"/>
        <v>1997</v>
      </c>
      <c r="B273" s="31">
        <f>L197+L222+L247</f>
        <v>15033.397307093175</v>
      </c>
      <c r="C273" s="31">
        <f>Z5-Z4</f>
        <v>15033.397307093022</v>
      </c>
    </row>
    <row r="274" spans="1:3" x14ac:dyDescent="0.2">
      <c r="A274" s="5" t="str">
        <f t="shared" si="131"/>
        <v>1998</v>
      </c>
      <c r="B274" s="31">
        <f t="shared" ref="B274:B289" si="132">L198+L223+L248</f>
        <v>59264.718345151225</v>
      </c>
      <c r="C274" s="31">
        <f t="shared" ref="C274:C289" si="133">Z6-Z5</f>
        <v>59264.718345151516</v>
      </c>
    </row>
    <row r="275" spans="1:3" x14ac:dyDescent="0.2">
      <c r="A275" s="5" t="str">
        <f t="shared" si="131"/>
        <v>1999</v>
      </c>
      <c r="B275" s="31">
        <f t="shared" si="132"/>
        <v>57046.699228510137</v>
      </c>
      <c r="C275" s="31">
        <f t="shared" si="133"/>
        <v>57046.699228510028</v>
      </c>
    </row>
    <row r="276" spans="1:3" x14ac:dyDescent="0.2">
      <c r="A276" s="5" t="str">
        <f t="shared" si="131"/>
        <v>2000</v>
      </c>
      <c r="B276" s="31">
        <f t="shared" si="132"/>
        <v>22579.816209326484</v>
      </c>
      <c r="C276" s="31">
        <f t="shared" si="133"/>
        <v>22579.816209326498</v>
      </c>
    </row>
    <row r="277" spans="1:3" x14ac:dyDescent="0.2">
      <c r="A277" s="5" t="str">
        <f t="shared" si="131"/>
        <v>2001</v>
      </c>
      <c r="B277" s="31">
        <f t="shared" si="132"/>
        <v>-26389.28335136325</v>
      </c>
      <c r="C277" s="31">
        <f t="shared" si="133"/>
        <v>-26389.283351363149</v>
      </c>
    </row>
    <row r="278" spans="1:3" x14ac:dyDescent="0.2">
      <c r="A278" s="5" t="str">
        <f t="shared" si="131"/>
        <v>2002</v>
      </c>
      <c r="B278" s="31">
        <f t="shared" si="132"/>
        <v>-20858.034894909561</v>
      </c>
      <c r="C278" s="31">
        <f t="shared" si="133"/>
        <v>-20858.03489490971</v>
      </c>
    </row>
    <row r="279" spans="1:3" x14ac:dyDescent="0.2">
      <c r="A279" s="5" t="str">
        <f t="shared" si="131"/>
        <v>2003</v>
      </c>
      <c r="B279" s="31">
        <f t="shared" si="132"/>
        <v>26757.3695648867</v>
      </c>
      <c r="C279" s="31">
        <f t="shared" si="133"/>
        <v>26757.369564886671</v>
      </c>
    </row>
    <row r="280" spans="1:3" x14ac:dyDescent="0.2">
      <c r="A280" s="5" t="str">
        <f t="shared" si="131"/>
        <v>2004</v>
      </c>
      <c r="B280" s="31">
        <f t="shared" si="132"/>
        <v>76997.032027846071</v>
      </c>
      <c r="C280" s="31">
        <f t="shared" si="133"/>
        <v>76997.032027846202</v>
      </c>
    </row>
    <row r="281" spans="1:3" x14ac:dyDescent="0.2">
      <c r="A281" s="5" t="str">
        <f t="shared" si="131"/>
        <v>2005</v>
      </c>
      <c r="B281" s="31">
        <f t="shared" si="132"/>
        <v>134389.66009587373</v>
      </c>
      <c r="C281" s="31">
        <f t="shared" si="133"/>
        <v>134389.66009587375</v>
      </c>
    </row>
    <row r="282" spans="1:3" x14ac:dyDescent="0.2">
      <c r="A282" s="5" t="str">
        <f t="shared" si="131"/>
        <v>2006</v>
      </c>
      <c r="B282" s="31">
        <f t="shared" si="132"/>
        <v>141124.71520534836</v>
      </c>
      <c r="C282" s="31">
        <f t="shared" si="133"/>
        <v>141124.7152053481</v>
      </c>
    </row>
    <row r="283" spans="1:3" x14ac:dyDescent="0.2">
      <c r="A283" s="5" t="str">
        <f t="shared" si="131"/>
        <v>2007</v>
      </c>
      <c r="B283" s="31">
        <f t="shared" si="132"/>
        <v>130862.57872549757</v>
      </c>
      <c r="C283" s="31">
        <f t="shared" si="133"/>
        <v>130862.57872549747</v>
      </c>
    </row>
    <row r="284" spans="1:3" x14ac:dyDescent="0.2">
      <c r="A284" s="5" t="str">
        <f t="shared" si="131"/>
        <v>2008</v>
      </c>
      <c r="B284" s="31">
        <f t="shared" si="132"/>
        <v>64156.611746509254</v>
      </c>
      <c r="C284" s="31">
        <f t="shared" si="133"/>
        <v>64156.611746509327</v>
      </c>
    </row>
    <row r="285" spans="1:3" x14ac:dyDescent="0.2">
      <c r="A285" s="5" t="str">
        <f t="shared" si="131"/>
        <v>2009</v>
      </c>
      <c r="B285" s="31">
        <f t="shared" si="132"/>
        <v>6885.6613129298639</v>
      </c>
      <c r="C285" s="31">
        <f t="shared" si="133"/>
        <v>6885.6613129300531</v>
      </c>
    </row>
    <row r="286" spans="1:3" x14ac:dyDescent="0.2">
      <c r="A286" s="5" t="str">
        <f t="shared" si="131"/>
        <v>2010</v>
      </c>
      <c r="B286" s="31">
        <f t="shared" si="132"/>
        <v>-32176.511857910649</v>
      </c>
      <c r="C286" s="31">
        <f t="shared" si="133"/>
        <v>-32176.511857910547</v>
      </c>
    </row>
    <row r="287" spans="1:3" x14ac:dyDescent="0.2">
      <c r="A287" s="5" t="str">
        <f t="shared" si="131"/>
        <v>2011</v>
      </c>
      <c r="B287" s="31">
        <f t="shared" si="132"/>
        <v>-1903.3801499499073</v>
      </c>
      <c r="C287" s="31">
        <f t="shared" si="133"/>
        <v>-1903.3801499500405</v>
      </c>
    </row>
    <row r="288" spans="1:3" x14ac:dyDescent="0.2">
      <c r="A288" s="5" t="str">
        <f t="shared" si="131"/>
        <v>2012</v>
      </c>
      <c r="B288" s="31">
        <f t="shared" si="132"/>
        <v>31280.479056518139</v>
      </c>
      <c r="C288" s="31">
        <f t="shared" si="133"/>
        <v>31280.479056518292</v>
      </c>
    </row>
    <row r="289" spans="1:12" x14ac:dyDescent="0.2">
      <c r="A289" s="5" t="str">
        <f t="shared" si="131"/>
        <v>2013</v>
      </c>
      <c r="B289" s="31">
        <f t="shared" si="132"/>
        <v>49180.448225448832</v>
      </c>
      <c r="C289" s="31">
        <f t="shared" si="133"/>
        <v>49034.45213865838</v>
      </c>
    </row>
    <row r="290" spans="1:12" ht="13.5" thickBot="1" x14ac:dyDescent="0.25"/>
    <row r="291" spans="1:12" ht="13.5" thickBot="1" x14ac:dyDescent="0.25">
      <c r="A291" s="2" t="s">
        <v>51</v>
      </c>
    </row>
    <row r="292" spans="1:12" ht="51" x14ac:dyDescent="0.2">
      <c r="A292" s="11" t="s">
        <v>52</v>
      </c>
      <c r="C292" s="3" t="s">
        <v>22</v>
      </c>
      <c r="D292" s="3" t="s">
        <v>23</v>
      </c>
      <c r="E292" s="3" t="s">
        <v>3</v>
      </c>
      <c r="F292" s="3" t="s">
        <v>24</v>
      </c>
      <c r="G292" s="3" t="s">
        <v>25</v>
      </c>
      <c r="H292" s="3" t="s">
        <v>26</v>
      </c>
      <c r="I292" s="3" t="s">
        <v>27</v>
      </c>
      <c r="J292" s="3" t="s">
        <v>28</v>
      </c>
      <c r="K292" s="14" t="s">
        <v>29</v>
      </c>
      <c r="L292" s="18" t="s">
        <v>32</v>
      </c>
    </row>
    <row r="293" spans="1:12" x14ac:dyDescent="0.2">
      <c r="A293" s="5" t="str">
        <f t="shared" ref="A293:A310" si="134">A272</f>
        <v>1996</v>
      </c>
      <c r="C293" s="3"/>
      <c r="D293" s="34"/>
      <c r="E293" s="34"/>
      <c r="F293" s="34"/>
      <c r="G293" s="34"/>
      <c r="H293" s="34"/>
      <c r="I293" s="34"/>
      <c r="J293" s="34"/>
      <c r="K293" s="34"/>
      <c r="L293" s="37"/>
    </row>
    <row r="294" spans="1:12" x14ac:dyDescent="0.2">
      <c r="A294" s="5" t="str">
        <f t="shared" si="134"/>
        <v>1997</v>
      </c>
      <c r="C294" s="34">
        <f>LOG(C5/C$4)-LOG(B5/B$4)</f>
        <v>7.3071377998025294E-2</v>
      </c>
      <c r="D294" s="34">
        <f>LOG(E5/E$4)-LOG(D5/D$4)</f>
        <v>-5.5472769697167044E-2</v>
      </c>
      <c r="E294" s="34">
        <f>LOG(G5/G$4)-LOG(F5/F$4)</f>
        <v>3.8329696847518177E-2</v>
      </c>
      <c r="F294" s="34">
        <f>LOG(I5/I$4)-LOG(H5/H$4)</f>
        <v>-1.0629129367280998E-2</v>
      </c>
      <c r="G294" s="34">
        <f>LOG(K5/K$4)-LOG(J5/J$4)</f>
        <v>4.7801695917099304E-2</v>
      </c>
      <c r="H294" s="34">
        <f>LOG(M5/M$4)-LOG(L5/L$4)</f>
        <v>4.7612331308682629E-2</v>
      </c>
      <c r="I294" s="34">
        <f>LOG(O5/O$4)-LOG(N5/N$4)</f>
        <v>4.2616033408321867E-2</v>
      </c>
      <c r="J294" s="34">
        <f>LOG(Q5/Q$4)-LOG(P5/P$4)</f>
        <v>0</v>
      </c>
      <c r="K294" s="34">
        <f>LOG(S5/S$4)-LOG(R5/R$4)</f>
        <v>-2.9210609195979417E-3</v>
      </c>
      <c r="L294" s="41">
        <f>AVERAGE(C294:K294)</f>
        <v>2.0045352832844587E-2</v>
      </c>
    </row>
    <row r="295" spans="1:12" x14ac:dyDescent="0.2">
      <c r="A295" s="5" t="str">
        <f t="shared" si="134"/>
        <v>1998</v>
      </c>
      <c r="C295" s="34">
        <f t="shared" ref="C295:C310" si="135">LOG(C6/C$4)-LOG(B6/B$4)</f>
        <v>0.16134910842334851</v>
      </c>
      <c r="D295" s="34">
        <f t="shared" ref="D295:D310" si="136">LOG(E6/E$4)-LOG(D6/D$4)</f>
        <v>1.8782650429071013E-2</v>
      </c>
      <c r="E295" s="34">
        <f t="shared" ref="E295:E310" si="137">LOG(G6/G$4)-LOG(F6/F$4)</f>
        <v>7.8561145625905479E-2</v>
      </c>
      <c r="F295" s="34">
        <f t="shared" ref="F295:F310" si="138">LOG(I6/I$4)-LOG(H6/H$4)</f>
        <v>-6.8953058210348261E-3</v>
      </c>
      <c r="G295" s="34">
        <f t="shared" ref="G295:G310" si="139">LOG(K6/K$4)-LOG(J6/J$4)</f>
        <v>7.9740428844468844E-2</v>
      </c>
      <c r="H295" s="34">
        <f t="shared" ref="H295:H310" si="140">LOG(M6/M$4)-LOG(L6/L$4)</f>
        <v>6.331832929637693E-2</v>
      </c>
      <c r="I295" s="34">
        <f t="shared" ref="I295:I310" si="141">LOG(O6/O$4)-LOG(N6/N$4)</f>
        <v>7.1811361958422415E-2</v>
      </c>
      <c r="J295" s="34">
        <f t="shared" ref="J295:J310" si="142">LOG(Q6/Q$4)-LOG(P6/P$4)</f>
        <v>0</v>
      </c>
      <c r="K295" s="34">
        <f t="shared" ref="K295:K310" si="143">LOG(S6/S$4)-LOG(R6/R$4)</f>
        <v>3.050127480771006E-4</v>
      </c>
      <c r="L295" s="41">
        <f t="shared" ref="L295:L310" si="144">AVERAGE(C295:K295)</f>
        <v>5.1885859056070606E-2</v>
      </c>
    </row>
    <row r="296" spans="1:12" x14ac:dyDescent="0.2">
      <c r="A296" s="5" t="str">
        <f t="shared" si="134"/>
        <v>1999</v>
      </c>
      <c r="C296" s="34">
        <f t="shared" si="135"/>
        <v>0.19230334340378896</v>
      </c>
      <c r="D296" s="34">
        <f t="shared" si="136"/>
        <v>4.4900067051775114E-2</v>
      </c>
      <c r="E296" s="34">
        <f t="shared" si="137"/>
        <v>0.13003381572943912</v>
      </c>
      <c r="F296" s="34">
        <f t="shared" si="138"/>
        <v>2.4907461932138879E-2</v>
      </c>
      <c r="G296" s="34">
        <f t="shared" si="139"/>
        <v>0.12070069642316966</v>
      </c>
      <c r="H296" s="34">
        <f t="shared" si="140"/>
        <v>7.2327621022415384E-2</v>
      </c>
      <c r="I296" s="34">
        <f t="shared" si="141"/>
        <v>0.10019045922396007</v>
      </c>
      <c r="J296" s="34">
        <f t="shared" si="142"/>
        <v>0</v>
      </c>
      <c r="K296" s="34">
        <f t="shared" si="143"/>
        <v>2.1216868374919054E-2</v>
      </c>
      <c r="L296" s="41">
        <f t="shared" si="144"/>
        <v>7.8508925906845162E-2</v>
      </c>
    </row>
    <row r="297" spans="1:12" x14ac:dyDescent="0.2">
      <c r="A297" s="5" t="str">
        <f t="shared" si="134"/>
        <v>2000</v>
      </c>
      <c r="C297" s="34">
        <f t="shared" si="135"/>
        <v>0.18421553642410393</v>
      </c>
      <c r="D297" s="34">
        <f t="shared" si="136"/>
        <v>6.9146476455000688E-2</v>
      </c>
      <c r="E297" s="34">
        <f t="shared" si="137"/>
        <v>0.1827749837869152</v>
      </c>
      <c r="F297" s="34">
        <f t="shared" si="138"/>
        <v>8.6270749450456249E-2</v>
      </c>
      <c r="G297" s="34">
        <f t="shared" si="139"/>
        <v>0.18059369859441499</v>
      </c>
      <c r="H297" s="34">
        <f t="shared" si="140"/>
        <v>9.3552092715897539E-2</v>
      </c>
      <c r="I297" s="34">
        <f t="shared" si="141"/>
        <v>0.12518336154949072</v>
      </c>
      <c r="J297" s="34">
        <f t="shared" si="142"/>
        <v>0</v>
      </c>
      <c r="K297" s="34">
        <f t="shared" si="143"/>
        <v>2.8856182321968918E-2</v>
      </c>
      <c r="L297" s="41">
        <f t="shared" si="144"/>
        <v>0.10562145347758316</v>
      </c>
    </row>
    <row r="298" spans="1:12" x14ac:dyDescent="0.2">
      <c r="A298" s="5" t="str">
        <f t="shared" si="134"/>
        <v>2001</v>
      </c>
      <c r="C298" s="34">
        <f t="shared" si="135"/>
        <v>0.17492987641853805</v>
      </c>
      <c r="D298" s="34">
        <f t="shared" si="136"/>
        <v>8.0358141902206706E-2</v>
      </c>
      <c r="E298" s="34">
        <f t="shared" si="137"/>
        <v>0.22319711275629689</v>
      </c>
      <c r="F298" s="34">
        <f t="shared" si="138"/>
        <v>0.14263613025848748</v>
      </c>
      <c r="G298" s="34">
        <f t="shared" si="139"/>
        <v>0.22797836846388167</v>
      </c>
      <c r="H298" s="34">
        <f t="shared" si="140"/>
        <v>0.11036702798896159</v>
      </c>
      <c r="I298" s="34">
        <f t="shared" si="141"/>
        <v>0.14995281259856658</v>
      </c>
      <c r="J298" s="34">
        <f t="shared" si="142"/>
        <v>0</v>
      </c>
      <c r="K298" s="34">
        <f t="shared" si="143"/>
        <v>3.3779833797635272E-2</v>
      </c>
      <c r="L298" s="41">
        <f t="shared" si="144"/>
        <v>0.12702214490939712</v>
      </c>
    </row>
    <row r="299" spans="1:12" x14ac:dyDescent="0.2">
      <c r="A299" s="5" t="str">
        <f t="shared" si="134"/>
        <v>2002</v>
      </c>
      <c r="C299" s="34">
        <f t="shared" si="135"/>
        <v>0.17135950418992851</v>
      </c>
      <c r="D299" s="34">
        <f t="shared" si="136"/>
        <v>0.11268319392705989</v>
      </c>
      <c r="E299" s="34">
        <f t="shared" si="137"/>
        <v>0.23692874828519642</v>
      </c>
      <c r="F299" s="34">
        <f t="shared" si="138"/>
        <v>0.16768703495561416</v>
      </c>
      <c r="G299" s="34">
        <f t="shared" si="139"/>
        <v>0.2498087872730444</v>
      </c>
      <c r="H299" s="34">
        <f t="shared" si="140"/>
        <v>0.12574638974716101</v>
      </c>
      <c r="I299" s="34">
        <f t="shared" si="141"/>
        <v>0.16391939236490435</v>
      </c>
      <c r="J299" s="34">
        <f t="shared" si="142"/>
        <v>0</v>
      </c>
      <c r="K299" s="34">
        <f t="shared" si="143"/>
        <v>3.4690173773558375E-2</v>
      </c>
      <c r="L299" s="41">
        <f t="shared" si="144"/>
        <v>0.14031369161294074</v>
      </c>
    </row>
    <row r="300" spans="1:12" x14ac:dyDescent="0.2">
      <c r="A300" s="5" t="str">
        <f t="shared" si="134"/>
        <v>2003</v>
      </c>
      <c r="C300" s="34">
        <f t="shared" si="135"/>
        <v>0.15910148394404899</v>
      </c>
      <c r="D300" s="34">
        <f t="shared" si="136"/>
        <v>0.15645826666684221</v>
      </c>
      <c r="E300" s="34">
        <f t="shared" si="137"/>
        <v>0.23217730015706242</v>
      </c>
      <c r="F300" s="34">
        <f t="shared" si="138"/>
        <v>0.15172020747722348</v>
      </c>
      <c r="G300" s="34">
        <f t="shared" si="139"/>
        <v>0.24900644415177658</v>
      </c>
      <c r="H300" s="34">
        <f t="shared" si="140"/>
        <v>0.13889053352957517</v>
      </c>
      <c r="I300" s="34">
        <f t="shared" si="141"/>
        <v>0.16916983774203434</v>
      </c>
      <c r="J300" s="34">
        <f t="shared" si="142"/>
        <v>0</v>
      </c>
      <c r="K300" s="34">
        <f t="shared" si="143"/>
        <v>3.5203974635111421E-2</v>
      </c>
      <c r="L300" s="41">
        <f t="shared" si="144"/>
        <v>0.14352533870040829</v>
      </c>
    </row>
    <row r="301" spans="1:12" x14ac:dyDescent="0.2">
      <c r="A301" s="5" t="str">
        <f t="shared" si="134"/>
        <v>2004</v>
      </c>
      <c r="C301" s="34">
        <f t="shared" si="135"/>
        <v>0.12738123525042591</v>
      </c>
      <c r="D301" s="34">
        <f t="shared" si="136"/>
        <v>0.27923245331609942</v>
      </c>
      <c r="E301" s="34">
        <f t="shared" si="137"/>
        <v>0.22999422756747778</v>
      </c>
      <c r="F301" s="34">
        <f t="shared" si="138"/>
        <v>0.11988911648729451</v>
      </c>
      <c r="G301" s="34">
        <f t="shared" si="139"/>
        <v>0.24380778324610591</v>
      </c>
      <c r="H301" s="34">
        <f t="shared" si="140"/>
        <v>0.1298298689172141</v>
      </c>
      <c r="I301" s="34">
        <f t="shared" si="141"/>
        <v>0.17761179182921319</v>
      </c>
      <c r="J301" s="34">
        <f t="shared" si="142"/>
        <v>0</v>
      </c>
      <c r="K301" s="34">
        <f t="shared" si="143"/>
        <v>2.8810975900203553E-2</v>
      </c>
      <c r="L301" s="41">
        <f t="shared" si="144"/>
        <v>0.14850638361267049</v>
      </c>
    </row>
    <row r="302" spans="1:12" x14ac:dyDescent="0.2">
      <c r="A302" s="5" t="str">
        <f t="shared" si="134"/>
        <v>2005</v>
      </c>
      <c r="C302" s="34">
        <f t="shared" si="135"/>
        <v>9.4313655514908043E-2</v>
      </c>
      <c r="D302" s="34">
        <f t="shared" si="136"/>
        <v>0.32850737837956789</v>
      </c>
      <c r="E302" s="34">
        <f t="shared" si="137"/>
        <v>0.23472129662497818</v>
      </c>
      <c r="F302" s="34">
        <f t="shared" si="138"/>
        <v>8.1182532707482324E-2</v>
      </c>
      <c r="G302" s="34">
        <f t="shared" si="139"/>
        <v>0.23994098611213144</v>
      </c>
      <c r="H302" s="34">
        <f t="shared" si="140"/>
        <v>0.11843655204385059</v>
      </c>
      <c r="I302" s="34">
        <f t="shared" si="141"/>
        <v>0.17650845323848427</v>
      </c>
      <c r="J302" s="34">
        <f t="shared" si="142"/>
        <v>0</v>
      </c>
      <c r="K302" s="34">
        <f t="shared" si="143"/>
        <v>1.8413418820891897E-2</v>
      </c>
      <c r="L302" s="41">
        <f t="shared" si="144"/>
        <v>0.1435582526046994</v>
      </c>
    </row>
    <row r="303" spans="1:12" x14ac:dyDescent="0.2">
      <c r="A303" s="5" t="str">
        <f t="shared" si="134"/>
        <v>2006</v>
      </c>
      <c r="C303" s="34">
        <f t="shared" si="135"/>
        <v>8.3830729025532305E-2</v>
      </c>
      <c r="D303" s="34">
        <f t="shared" si="136"/>
        <v>0.27980480986070594</v>
      </c>
      <c r="E303" s="34">
        <f t="shared" si="137"/>
        <v>0.23692663253526933</v>
      </c>
      <c r="F303" s="34">
        <f t="shared" si="138"/>
        <v>4.9892270265999669E-2</v>
      </c>
      <c r="G303" s="34">
        <f t="shared" si="139"/>
        <v>0.23631393935499925</v>
      </c>
      <c r="H303" s="34">
        <f t="shared" si="140"/>
        <v>0.13291424644328767</v>
      </c>
      <c r="I303" s="34">
        <f t="shared" si="141"/>
        <v>0.15852232630256721</v>
      </c>
      <c r="J303" s="34">
        <f t="shared" si="142"/>
        <v>0</v>
      </c>
      <c r="K303" s="34">
        <f t="shared" si="143"/>
        <v>1.0820666588516797E-2</v>
      </c>
      <c r="L303" s="41">
        <f t="shared" si="144"/>
        <v>0.13211395781965315</v>
      </c>
    </row>
    <row r="304" spans="1:12" x14ac:dyDescent="0.2">
      <c r="A304" s="5" t="str">
        <f t="shared" si="134"/>
        <v>2007</v>
      </c>
      <c r="C304" s="34">
        <f t="shared" si="135"/>
        <v>0.11170391107146885</v>
      </c>
      <c r="D304" s="34">
        <f t="shared" si="136"/>
        <v>0.22606524636294004</v>
      </c>
      <c r="E304" s="34">
        <f t="shared" si="137"/>
        <v>0.22606939590138081</v>
      </c>
      <c r="F304" s="34">
        <f t="shared" si="138"/>
        <v>-3.3742012167996827E-3</v>
      </c>
      <c r="G304" s="34">
        <f t="shared" si="139"/>
        <v>0.25019695941845055</v>
      </c>
      <c r="H304" s="34">
        <f t="shared" si="140"/>
        <v>0.13134504437263711</v>
      </c>
      <c r="I304" s="34">
        <f t="shared" si="141"/>
        <v>0.13868130707517731</v>
      </c>
      <c r="J304" s="34">
        <f t="shared" si="142"/>
        <v>0</v>
      </c>
      <c r="K304" s="34">
        <f t="shared" si="143"/>
        <v>-6.0070693244014539E-3</v>
      </c>
      <c r="L304" s="41">
        <f t="shared" si="144"/>
        <v>0.11940895485120596</v>
      </c>
    </row>
    <row r="305" spans="1:12" x14ac:dyDescent="0.2">
      <c r="A305" s="5" t="str">
        <f t="shared" si="134"/>
        <v>2008</v>
      </c>
      <c r="C305" s="34">
        <f t="shared" si="135"/>
        <v>0.14052096891227653</v>
      </c>
      <c r="D305" s="34">
        <f t="shared" si="136"/>
        <v>0.20496481063628547</v>
      </c>
      <c r="E305" s="34">
        <f t="shared" si="137"/>
        <v>0.21223506376573437</v>
      </c>
      <c r="F305" s="34">
        <f t="shared" si="138"/>
        <v>-9.0075248083209478E-2</v>
      </c>
      <c r="G305" s="34">
        <f t="shared" si="139"/>
        <v>0.29273331303766892</v>
      </c>
      <c r="H305" s="34">
        <f t="shared" si="140"/>
        <v>9.6650612385691559E-2</v>
      </c>
      <c r="I305" s="34">
        <f t="shared" si="141"/>
        <v>0.12881530096118629</v>
      </c>
      <c r="J305" s="34">
        <f t="shared" si="142"/>
        <v>0</v>
      </c>
      <c r="K305" s="34">
        <f t="shared" si="143"/>
        <v>-2.3966495507085239E-2</v>
      </c>
      <c r="L305" s="41">
        <f t="shared" si="144"/>
        <v>0.10687536956761649</v>
      </c>
    </row>
    <row r="306" spans="1:12" x14ac:dyDescent="0.2">
      <c r="A306" s="5" t="str">
        <f t="shared" si="134"/>
        <v>2009</v>
      </c>
      <c r="C306" s="34">
        <f t="shared" si="135"/>
        <v>0.13084506715710656</v>
      </c>
      <c r="D306" s="34">
        <f t="shared" si="136"/>
        <v>0.21420947872154275</v>
      </c>
      <c r="E306" s="34">
        <f t="shared" si="137"/>
        <v>0.20397036837484395</v>
      </c>
      <c r="F306" s="34">
        <f t="shared" si="138"/>
        <v>-0.15535721945518183</v>
      </c>
      <c r="G306" s="34">
        <f t="shared" si="139"/>
        <v>0.33132172505888202</v>
      </c>
      <c r="H306" s="34">
        <f t="shared" si="140"/>
        <v>5.6099064873141979E-2</v>
      </c>
      <c r="I306" s="34">
        <f t="shared" si="141"/>
        <v>0.13271185972256669</v>
      </c>
      <c r="J306" s="34">
        <f t="shared" si="142"/>
        <v>0</v>
      </c>
      <c r="K306" s="34">
        <f t="shared" si="143"/>
        <v>-4.046892235066904E-2</v>
      </c>
      <c r="L306" s="41">
        <f t="shared" si="144"/>
        <v>9.7036824678025921E-2</v>
      </c>
    </row>
    <row r="307" spans="1:12" x14ac:dyDescent="0.2">
      <c r="A307" s="5" t="str">
        <f t="shared" si="134"/>
        <v>2010</v>
      </c>
      <c r="B307" s="34"/>
      <c r="C307" s="34">
        <f t="shared" si="135"/>
        <v>9.8467800759419785E-2</v>
      </c>
      <c r="D307" s="34">
        <f t="shared" si="136"/>
        <v>0.22742257397059196</v>
      </c>
      <c r="E307" s="34">
        <f t="shared" si="137"/>
        <v>0.20388865380902749</v>
      </c>
      <c r="F307" s="34">
        <f t="shared" si="138"/>
        <v>-0.13443346271259152</v>
      </c>
      <c r="G307" s="34">
        <f t="shared" si="139"/>
        <v>0.35072247580654481</v>
      </c>
      <c r="H307" s="34">
        <f t="shared" si="140"/>
        <v>2.4260374246982325E-2</v>
      </c>
      <c r="I307" s="34">
        <f t="shared" si="141"/>
        <v>0.13143264055127729</v>
      </c>
      <c r="J307" s="34">
        <f t="shared" si="142"/>
        <v>0</v>
      </c>
      <c r="K307" s="34">
        <f t="shared" si="143"/>
        <v>-5.401545450179987E-2</v>
      </c>
      <c r="L307" s="41">
        <f t="shared" si="144"/>
        <v>9.4193955769939136E-2</v>
      </c>
    </row>
    <row r="308" spans="1:12" x14ac:dyDescent="0.2">
      <c r="A308" s="5" t="str">
        <f t="shared" si="134"/>
        <v>2011</v>
      </c>
      <c r="B308" s="34"/>
      <c r="C308" s="34">
        <f t="shared" si="135"/>
        <v>4.5281629304270446E-2</v>
      </c>
      <c r="D308" s="34">
        <f t="shared" si="136"/>
        <v>0.22519468493958988</v>
      </c>
      <c r="E308" s="34">
        <f t="shared" si="137"/>
        <v>0.20531570949105973</v>
      </c>
      <c r="F308" s="34">
        <f t="shared" si="138"/>
        <v>-9.2560847413279163E-2</v>
      </c>
      <c r="G308" s="34">
        <f t="shared" si="139"/>
        <v>0.3477878673570623</v>
      </c>
      <c r="H308" s="34">
        <f t="shared" si="140"/>
        <v>1.1864974787121618E-3</v>
      </c>
      <c r="I308" s="34">
        <f t="shared" si="141"/>
        <v>0.12225229151879816</v>
      </c>
      <c r="J308" s="34">
        <f t="shared" si="142"/>
        <v>0</v>
      </c>
      <c r="K308" s="34">
        <f t="shared" si="143"/>
        <v>-6.9988057753197858E-2</v>
      </c>
      <c r="L308" s="41">
        <f t="shared" si="144"/>
        <v>8.7163308324779518E-2</v>
      </c>
    </row>
    <row r="309" spans="1:12" x14ac:dyDescent="0.2">
      <c r="A309" s="5" t="str">
        <f t="shared" si="134"/>
        <v>2012</v>
      </c>
      <c r="B309" s="34"/>
      <c r="C309" s="34">
        <f t="shared" si="135"/>
        <v>1.2044505126170044E-2</v>
      </c>
      <c r="D309" s="34">
        <f t="shared" si="136"/>
        <v>0.26303306623042655</v>
      </c>
      <c r="E309" s="34">
        <f t="shared" si="137"/>
        <v>0.20222890855816719</v>
      </c>
      <c r="F309" s="34">
        <f t="shared" si="138"/>
        <v>-0.10975264859451087</v>
      </c>
      <c r="G309" s="34">
        <f t="shared" si="139"/>
        <v>0.3454531894396225</v>
      </c>
      <c r="H309" s="34">
        <f t="shared" si="140"/>
        <v>-1.9417164681823085E-3</v>
      </c>
      <c r="I309" s="34">
        <f t="shared" si="141"/>
        <v>0.12169594986828261</v>
      </c>
      <c r="J309" s="34">
        <f t="shared" si="142"/>
        <v>0</v>
      </c>
      <c r="K309" s="34">
        <f t="shared" si="143"/>
        <v>-5.7513869567510756E-2</v>
      </c>
      <c r="L309" s="41">
        <f t="shared" si="144"/>
        <v>8.6138598288051663E-2</v>
      </c>
    </row>
    <row r="310" spans="1:12" x14ac:dyDescent="0.2">
      <c r="A310" s="5" t="str">
        <f t="shared" si="134"/>
        <v>2013</v>
      </c>
      <c r="B310" s="34"/>
      <c r="C310" s="34">
        <f t="shared" si="135"/>
        <v>-8.0259124055920769E-3</v>
      </c>
      <c r="D310" s="34">
        <f t="shared" si="136"/>
        <v>0.31827916078473367</v>
      </c>
      <c r="E310" s="34">
        <f t="shared" si="137"/>
        <v>0.19056078142410904</v>
      </c>
      <c r="F310" s="34">
        <f t="shared" si="138"/>
        <v>-0.12522046519239688</v>
      </c>
      <c r="G310" s="34">
        <f t="shared" si="139"/>
        <v>0.34778507675428177</v>
      </c>
      <c r="H310" s="34">
        <f t="shared" si="140"/>
        <v>-7.894126429624948E-3</v>
      </c>
      <c r="I310" s="34">
        <f t="shared" si="141"/>
        <v>0.11235062639765625</v>
      </c>
      <c r="J310" s="34">
        <f t="shared" si="142"/>
        <v>0</v>
      </c>
      <c r="K310" s="34">
        <f t="shared" si="143"/>
        <v>-5.0778823939943207E-2</v>
      </c>
      <c r="L310" s="41">
        <f t="shared" si="144"/>
        <v>8.6339590821469303E-2</v>
      </c>
    </row>
    <row r="312" spans="1:12" ht="13.5" thickBot="1" x14ac:dyDescent="0.25">
      <c r="A312" s="11" t="s">
        <v>53</v>
      </c>
    </row>
    <row r="313" spans="1:12" x14ac:dyDescent="0.2">
      <c r="A313" s="5" t="str">
        <f t="shared" ref="A313:A330" si="145">A293</f>
        <v>1996</v>
      </c>
      <c r="L313" s="43">
        <f>LOG(Z4/'[3]Land Use'!B$4)</f>
        <v>3.2395769725478205</v>
      </c>
    </row>
    <row r="314" spans="1:12" x14ac:dyDescent="0.2">
      <c r="A314" s="5" t="str">
        <f t="shared" si="145"/>
        <v>1997</v>
      </c>
      <c r="L314" s="41">
        <f>LOG(Z5/'[3]Land Use'!B$4)</f>
        <v>3.2444399736142802</v>
      </c>
    </row>
    <row r="315" spans="1:12" x14ac:dyDescent="0.2">
      <c r="A315" s="5" t="str">
        <f t="shared" si="145"/>
        <v>1998</v>
      </c>
      <c r="L315" s="41">
        <f>LOG(Z6/'[3]Land Use'!B$4)</f>
        <v>3.2630974158185349</v>
      </c>
    </row>
    <row r="316" spans="1:12" x14ac:dyDescent="0.2">
      <c r="A316" s="5" t="str">
        <f t="shared" si="145"/>
        <v>1999</v>
      </c>
      <c r="L316" s="41">
        <f>LOG(Z7/'[3]Land Use'!B$4)</f>
        <v>3.2803298399260465</v>
      </c>
    </row>
    <row r="317" spans="1:12" x14ac:dyDescent="0.2">
      <c r="A317" s="5" t="str">
        <f t="shared" si="145"/>
        <v>2000</v>
      </c>
      <c r="L317" s="41">
        <f>LOG(Z8/'[3]Land Use'!B$4)</f>
        <v>3.28696614217702</v>
      </c>
    </row>
    <row r="318" spans="1:12" x14ac:dyDescent="0.2">
      <c r="A318" s="5" t="str">
        <f t="shared" si="145"/>
        <v>2001</v>
      </c>
      <c r="L318" s="41">
        <f>LOG(Z9/'[3]Land Use'!B$4)</f>
        <v>3.2792001556516701</v>
      </c>
    </row>
    <row r="319" spans="1:12" x14ac:dyDescent="0.2">
      <c r="A319" s="5" t="str">
        <f t="shared" si="145"/>
        <v>2002</v>
      </c>
      <c r="L319" s="41">
        <f>LOG(Z10/'[3]Land Use'!B$4)</f>
        <v>3.2729621397117428</v>
      </c>
    </row>
    <row r="320" spans="1:12" x14ac:dyDescent="0.2">
      <c r="A320" s="5" t="str">
        <f t="shared" si="145"/>
        <v>2003</v>
      </c>
      <c r="L320" s="41">
        <f>LOG(Z11/'[3]Land Use'!B$4)</f>
        <v>3.2809483369359436</v>
      </c>
    </row>
    <row r="321" spans="1:13" x14ac:dyDescent="0.2">
      <c r="A321" s="5" t="str">
        <f t="shared" si="145"/>
        <v>2004</v>
      </c>
      <c r="L321" s="41">
        <f>LOG(Z12/'[3]Land Use'!B$4)</f>
        <v>3.3031425252948088</v>
      </c>
    </row>
    <row r="322" spans="1:13" x14ac:dyDescent="0.2">
      <c r="A322" s="5" t="str">
        <f t="shared" si="145"/>
        <v>2005</v>
      </c>
      <c r="L322" s="41">
        <f>LOG(Z13/'[3]Land Use'!B$4)</f>
        <v>3.3393542844123578</v>
      </c>
    </row>
    <row r="323" spans="1:13" x14ac:dyDescent="0.2">
      <c r="A323" s="5" t="str">
        <f t="shared" si="145"/>
        <v>2006</v>
      </c>
      <c r="L323" s="41">
        <f>LOG(Z14/'[3]Land Use'!B$4)</f>
        <v>3.3743869119082084</v>
      </c>
    </row>
    <row r="324" spans="1:13" x14ac:dyDescent="0.2">
      <c r="A324" s="5" t="str">
        <f t="shared" si="145"/>
        <v>2007</v>
      </c>
      <c r="L324" s="41">
        <f>LOG(Z15/'[3]Land Use'!B$4)</f>
        <v>3.404525982286406</v>
      </c>
    </row>
    <row r="325" spans="1:13" x14ac:dyDescent="0.2">
      <c r="A325" s="5" t="str">
        <f t="shared" si="145"/>
        <v>2008</v>
      </c>
      <c r="L325" s="41">
        <f>LOG(Z16/'[3]Land Use'!B$4)</f>
        <v>3.4185713081566034</v>
      </c>
    </row>
    <row r="326" spans="1:13" x14ac:dyDescent="0.2">
      <c r="A326" s="5" t="str">
        <f t="shared" si="145"/>
        <v>2009</v>
      </c>
      <c r="L326" s="41">
        <f>LOG(Z17/'[3]Land Use'!B$4)</f>
        <v>3.4200520921733237</v>
      </c>
    </row>
    <row r="327" spans="1:13" x14ac:dyDescent="0.2">
      <c r="A327" s="5" t="str">
        <f t="shared" si="145"/>
        <v>2010</v>
      </c>
      <c r="L327" s="41">
        <f>LOG(Z18/'[3]Land Use'!B$4)</f>
        <v>3.4130886833469876</v>
      </c>
    </row>
    <row r="328" spans="1:13" x14ac:dyDescent="0.2">
      <c r="A328" s="5" t="str">
        <f t="shared" si="145"/>
        <v>2011</v>
      </c>
      <c r="L328" s="41">
        <f>LOG(Z19/'[3]Land Use'!B$4)</f>
        <v>3.4126732488807519</v>
      </c>
    </row>
    <row r="329" spans="1:13" x14ac:dyDescent="0.2">
      <c r="A329" s="5" t="str">
        <f t="shared" si="145"/>
        <v>2012</v>
      </c>
      <c r="L329" s="41">
        <f>LOG(Z20/'[3]Land Use'!B$4)</f>
        <v>3.4194506781933596</v>
      </c>
    </row>
    <row r="330" spans="1:13" ht="13.5" thickBot="1" x14ac:dyDescent="0.25">
      <c r="A330" s="5" t="str">
        <f t="shared" si="145"/>
        <v>2013</v>
      </c>
      <c r="L330" s="42">
        <f>LOG(Z21/'[3]Land Use'!B$4)</f>
        <v>3.429866423213257</v>
      </c>
    </row>
    <row r="331" spans="1:13" ht="13.5" thickBot="1" x14ac:dyDescent="0.25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1:13" ht="39" thickBot="1" x14ac:dyDescent="0.25">
      <c r="B332" s="91" t="str">
        <f>A44</f>
        <v>Location Quotients</v>
      </c>
      <c r="C332" s="92" t="str">
        <f>A102</f>
        <v>Diversity</v>
      </c>
      <c r="D332" s="92" t="str">
        <f>A148</f>
        <v>Competition</v>
      </c>
      <c r="E332" s="93" t="str">
        <f>L44</f>
        <v>Actual vs Necessary Employment</v>
      </c>
      <c r="F332" s="1"/>
      <c r="G332" s="1"/>
      <c r="H332" s="1"/>
      <c r="I332" s="1"/>
      <c r="J332" s="1"/>
      <c r="K332" s="1"/>
      <c r="L332" s="1"/>
      <c r="M332" s="1"/>
    </row>
    <row r="333" spans="1:13" x14ac:dyDescent="0.2">
      <c r="A333" s="1">
        <v>1996</v>
      </c>
      <c r="B333" s="15">
        <f>AVERAGE(C45:K45)</f>
        <v>0.71987488632117136</v>
      </c>
      <c r="C333" s="15">
        <f>L103</f>
        <v>4.7325026648288562</v>
      </c>
      <c r="D333" s="15">
        <f>L149</f>
        <v>1.4513955416816131</v>
      </c>
      <c r="E333" s="15">
        <f>V45/1000</f>
        <v>14.578741507585645</v>
      </c>
      <c r="F333" s="1"/>
      <c r="G333" s="1"/>
      <c r="H333" s="1"/>
      <c r="I333" s="1"/>
      <c r="J333" s="1"/>
      <c r="K333" s="1"/>
      <c r="L333" s="1"/>
      <c r="M333" s="1"/>
    </row>
    <row r="334" spans="1:13" x14ac:dyDescent="0.2">
      <c r="A334" s="1">
        <f>A333+1</f>
        <v>1997</v>
      </c>
      <c r="B334" s="15">
        <f t="shared" ref="B334:B350" si="146">AVERAGE(C46:K46)</f>
        <v>0.71761991293200822</v>
      </c>
      <c r="C334" s="15">
        <f t="shared" ref="C334:C350" si="147">L104</f>
        <v>4.4374247334315235</v>
      </c>
      <c r="D334" s="15">
        <f t="shared" ref="D334:D350" si="148">L150</f>
        <v>1.5102051294764636</v>
      </c>
      <c r="E334" s="15">
        <f t="shared" ref="E334:E350" si="149">V46/1000</f>
        <v>14.918247937703176</v>
      </c>
      <c r="F334" s="1"/>
      <c r="G334" s="1"/>
      <c r="H334" s="1"/>
      <c r="I334" s="1"/>
      <c r="J334" s="1"/>
      <c r="K334" s="1"/>
      <c r="L334" s="1"/>
      <c r="M334" s="1"/>
    </row>
    <row r="335" spans="1:13" x14ac:dyDescent="0.2">
      <c r="A335" s="1">
        <f t="shared" ref="A335:A350" si="150">A334+1</f>
        <v>1998</v>
      </c>
      <c r="B335" s="15">
        <f t="shared" si="146"/>
        <v>0.71996754449609268</v>
      </c>
      <c r="C335" s="15">
        <f t="shared" si="147"/>
        <v>4.0898425214168643</v>
      </c>
      <c r="D335" s="15">
        <f t="shared" si="148"/>
        <v>1.4698354822941933</v>
      </c>
      <c r="E335" s="15">
        <f t="shared" si="149"/>
        <v>15.681688447912681</v>
      </c>
      <c r="F335" s="1"/>
      <c r="G335" s="1"/>
      <c r="H335" s="1"/>
      <c r="I335" s="1"/>
      <c r="J335" s="1"/>
      <c r="K335" s="1"/>
      <c r="L335" s="1"/>
      <c r="M335" s="1"/>
    </row>
    <row r="336" spans="1:13" x14ac:dyDescent="0.2">
      <c r="A336" s="1">
        <f t="shared" si="150"/>
        <v>1999</v>
      </c>
      <c r="B336" s="15">
        <f t="shared" si="146"/>
        <v>0.73695970318858384</v>
      </c>
      <c r="C336" s="15">
        <f t="shared" si="147"/>
        <v>3.7033279232283598</v>
      </c>
      <c r="D336" s="15">
        <f t="shared" si="148"/>
        <v>1.3923946799631084</v>
      </c>
      <c r="E336" s="15">
        <f t="shared" si="149"/>
        <v>16.744115232754343</v>
      </c>
      <c r="F336" s="1"/>
      <c r="G336" s="1"/>
      <c r="H336" s="1"/>
      <c r="I336" s="1"/>
      <c r="J336" s="1"/>
      <c r="K336" s="1"/>
      <c r="L336" s="1"/>
      <c r="M336" s="1"/>
    </row>
    <row r="337" spans="1:13" x14ac:dyDescent="0.2">
      <c r="A337" s="1">
        <f t="shared" si="150"/>
        <v>2000</v>
      </c>
      <c r="B337" s="15">
        <f t="shared" si="146"/>
        <v>0.75369293274323701</v>
      </c>
      <c r="C337" s="15">
        <f t="shared" si="147"/>
        <v>3.3964504728435756</v>
      </c>
      <c r="D337" s="15">
        <f t="shared" si="148"/>
        <v>1.3264867888368739</v>
      </c>
      <c r="E337" s="15">
        <f t="shared" si="149"/>
        <v>17.440343806754615</v>
      </c>
      <c r="F337" s="1"/>
      <c r="G337" s="1"/>
      <c r="H337" s="1"/>
      <c r="I337" s="1"/>
      <c r="J337" s="1"/>
      <c r="K337" s="1"/>
      <c r="L337" s="1"/>
      <c r="M337" s="1"/>
    </row>
    <row r="338" spans="1:13" x14ac:dyDescent="0.2">
      <c r="A338" s="1">
        <f t="shared" si="150"/>
        <v>2001</v>
      </c>
      <c r="B338" s="15">
        <f t="shared" si="146"/>
        <v>0.76938434026517066</v>
      </c>
      <c r="C338" s="15">
        <f t="shared" si="147"/>
        <v>3.1700454599726418</v>
      </c>
      <c r="D338" s="15">
        <f t="shared" si="148"/>
        <v>1.2378936457465675</v>
      </c>
      <c r="E338" s="15">
        <f t="shared" si="149"/>
        <v>17.588267306023212</v>
      </c>
      <c r="F338" s="1"/>
      <c r="G338" s="1"/>
      <c r="H338" s="1"/>
      <c r="I338" s="1"/>
      <c r="J338" s="1"/>
      <c r="K338" s="1"/>
      <c r="L338" s="1"/>
      <c r="M338" s="1"/>
    </row>
    <row r="339" spans="1:13" x14ac:dyDescent="0.2">
      <c r="A339" s="1">
        <f t="shared" si="150"/>
        <v>2002</v>
      </c>
      <c r="B339" s="15">
        <f t="shared" si="146"/>
        <v>0.7773860972178358</v>
      </c>
      <c r="C339" s="15">
        <f t="shared" si="147"/>
        <v>3.0580285517162507</v>
      </c>
      <c r="D339" s="15">
        <f t="shared" si="148"/>
        <v>1.1127344026825734</v>
      </c>
      <c r="E339" s="15">
        <f t="shared" si="149"/>
        <v>17.546666037373569</v>
      </c>
      <c r="F339" s="1"/>
      <c r="G339" s="1"/>
      <c r="H339" s="1"/>
      <c r="I339" s="1"/>
      <c r="J339" s="1"/>
      <c r="K339" s="1"/>
      <c r="L339" s="1"/>
      <c r="M339" s="1"/>
    </row>
    <row r="340" spans="1:13" x14ac:dyDescent="0.2">
      <c r="A340" s="1">
        <f t="shared" si="150"/>
        <v>2003</v>
      </c>
      <c r="B340" s="15">
        <f t="shared" si="146"/>
        <v>0.76991461486118618</v>
      </c>
      <c r="C340" s="15">
        <f t="shared" si="147"/>
        <v>3.0594932943299091</v>
      </c>
      <c r="D340" s="15">
        <f t="shared" si="148"/>
        <v>1.069660778577447</v>
      </c>
      <c r="E340" s="15">
        <f t="shared" si="149"/>
        <v>17.764418199931004</v>
      </c>
      <c r="F340" s="1"/>
      <c r="G340" s="1"/>
      <c r="H340" s="1"/>
      <c r="I340" s="1"/>
      <c r="J340" s="1"/>
      <c r="K340" s="1"/>
      <c r="L340" s="1"/>
      <c r="M340" s="1"/>
    </row>
    <row r="341" spans="1:13" x14ac:dyDescent="0.2">
      <c r="A341" s="1">
        <f t="shared" si="150"/>
        <v>2004</v>
      </c>
      <c r="B341" s="15">
        <f t="shared" si="146"/>
        <v>0.74513110947392536</v>
      </c>
      <c r="C341" s="15">
        <f t="shared" si="147"/>
        <v>3.1978818116256349</v>
      </c>
      <c r="D341" s="15">
        <f t="shared" si="148"/>
        <v>1.0058596785898251</v>
      </c>
      <c r="E341" s="15">
        <f t="shared" si="149"/>
        <v>18.5201746692623</v>
      </c>
      <c r="F341" s="1"/>
      <c r="G341" s="1"/>
      <c r="H341" s="1"/>
      <c r="I341" s="1"/>
      <c r="J341" s="1"/>
      <c r="K341" s="1"/>
      <c r="L341" s="1"/>
      <c r="M341" s="1"/>
    </row>
    <row r="342" spans="1:13" x14ac:dyDescent="0.2">
      <c r="A342" s="1">
        <f t="shared" si="150"/>
        <v>2005</v>
      </c>
      <c r="B342" s="15">
        <f t="shared" si="146"/>
        <v>0.70763024323156309</v>
      </c>
      <c r="C342" s="15">
        <f t="shared" si="147"/>
        <v>3.4612073691616208</v>
      </c>
      <c r="D342" s="15">
        <f t="shared" si="148"/>
        <v>0.99890809688017179</v>
      </c>
      <c r="E342" s="15">
        <f t="shared" si="149"/>
        <v>20.166513238874899</v>
      </c>
      <c r="F342" s="1"/>
      <c r="G342" s="1"/>
      <c r="H342" s="1"/>
      <c r="I342" s="1"/>
      <c r="J342" s="1"/>
      <c r="K342" s="1"/>
      <c r="L342" s="1"/>
      <c r="M342" s="1"/>
    </row>
    <row r="343" spans="1:13" x14ac:dyDescent="0.2">
      <c r="A343" s="1">
        <f t="shared" si="150"/>
        <v>2006</v>
      </c>
      <c r="B343" s="15">
        <f t="shared" si="146"/>
        <v>0.68290656641410985</v>
      </c>
      <c r="C343" s="15">
        <f t="shared" si="147"/>
        <v>3.6590554355025953</v>
      </c>
      <c r="D343" s="15">
        <f t="shared" si="148"/>
        <v>1.0730345664074501</v>
      </c>
      <c r="E343" s="15">
        <f t="shared" si="149"/>
        <v>21.983654869925832</v>
      </c>
      <c r="F343" s="1"/>
      <c r="G343" s="1"/>
      <c r="H343" s="1"/>
      <c r="I343" s="1"/>
      <c r="J343" s="1"/>
      <c r="K343" s="1"/>
      <c r="L343" s="1"/>
      <c r="M343" s="1"/>
    </row>
    <row r="344" spans="1:13" x14ac:dyDescent="0.2">
      <c r="A344" s="1">
        <f t="shared" si="150"/>
        <v>2007</v>
      </c>
      <c r="B344" s="15">
        <f t="shared" si="146"/>
        <v>0.66583751181375017</v>
      </c>
      <c r="C344" s="15">
        <f t="shared" si="147"/>
        <v>3.8081449002023455</v>
      </c>
      <c r="D344" s="15">
        <f t="shared" si="148"/>
        <v>1.1267570286571282</v>
      </c>
      <c r="E344" s="15">
        <f t="shared" si="149"/>
        <v>23.610492017121818</v>
      </c>
      <c r="F344" s="1"/>
      <c r="G344" s="1"/>
      <c r="H344" s="1"/>
      <c r="I344" s="1"/>
      <c r="J344" s="1"/>
      <c r="K344" s="1"/>
      <c r="L344" s="1"/>
      <c r="M344" s="1"/>
    </row>
    <row r="345" spans="1:13" x14ac:dyDescent="0.2">
      <c r="A345" s="1">
        <f t="shared" si="150"/>
        <v>2008</v>
      </c>
      <c r="B345" s="15">
        <f t="shared" si="146"/>
        <v>0.66079639376150723</v>
      </c>
      <c r="C345" s="15">
        <f t="shared" si="147"/>
        <v>3.8963495936773072</v>
      </c>
      <c r="D345" s="15">
        <f t="shared" si="148"/>
        <v>1.1699821861586794</v>
      </c>
      <c r="E345" s="15">
        <f t="shared" si="149"/>
        <v>24.076439467329216</v>
      </c>
      <c r="F345" s="1"/>
      <c r="G345" s="1"/>
      <c r="H345" s="1"/>
      <c r="I345" s="1"/>
      <c r="J345" s="1"/>
      <c r="K345" s="1"/>
      <c r="L345" s="1"/>
      <c r="M345" s="1"/>
    </row>
    <row r="346" spans="1:13" x14ac:dyDescent="0.2">
      <c r="A346" s="1">
        <f t="shared" si="150"/>
        <v>2009</v>
      </c>
      <c r="B346" s="15">
        <f t="shared" si="146"/>
        <v>0.65848360305625286</v>
      </c>
      <c r="C346" s="15">
        <f t="shared" si="147"/>
        <v>3.9896863659981099</v>
      </c>
      <c r="D346" s="15">
        <f t="shared" si="148"/>
        <v>1.1605555027142056</v>
      </c>
      <c r="E346" s="15">
        <f t="shared" si="149"/>
        <v>23.736456701936632</v>
      </c>
      <c r="F346" s="1"/>
      <c r="G346" s="1"/>
      <c r="H346" s="1"/>
      <c r="I346" s="1"/>
      <c r="J346" s="1"/>
      <c r="K346" s="1"/>
      <c r="L346" s="1"/>
      <c r="M346" s="1"/>
    </row>
    <row r="347" spans="1:13" x14ac:dyDescent="0.2">
      <c r="A347" s="1">
        <f t="shared" si="150"/>
        <v>2010</v>
      </c>
      <c r="B347" s="15">
        <f t="shared" si="146"/>
        <v>0.66478077482675024</v>
      </c>
      <c r="C347" s="15">
        <f t="shared" si="147"/>
        <v>4.040954685081239</v>
      </c>
      <c r="D347" s="15">
        <f t="shared" si="148"/>
        <v>1.1867935681761153</v>
      </c>
      <c r="E347" s="15">
        <f t="shared" si="149"/>
        <v>22.855376320126989</v>
      </c>
      <c r="F347" s="1"/>
      <c r="G347" s="1"/>
      <c r="H347" s="1"/>
      <c r="I347" s="1"/>
      <c r="J347" s="1"/>
      <c r="K347" s="1"/>
      <c r="L347" s="1"/>
      <c r="M347" s="1"/>
    </row>
    <row r="348" spans="1:13" x14ac:dyDescent="0.2">
      <c r="A348" s="1">
        <f t="shared" si="150"/>
        <v>2011</v>
      </c>
      <c r="B348" s="15">
        <f t="shared" si="146"/>
        <v>0.66527278034703929</v>
      </c>
      <c r="C348" s="15">
        <f t="shared" si="147"/>
        <v>4.1580941661303337</v>
      </c>
      <c r="D348" s="15">
        <f t="shared" si="148"/>
        <v>1.1961555283895173</v>
      </c>
      <c r="E348" s="15">
        <f t="shared" si="149"/>
        <v>22.142080735762345</v>
      </c>
      <c r="F348" s="1"/>
      <c r="G348" s="1"/>
      <c r="H348" s="1"/>
      <c r="I348" s="1"/>
      <c r="J348" s="1"/>
      <c r="K348" s="1"/>
      <c r="L348" s="1"/>
      <c r="M348" s="1"/>
    </row>
    <row r="349" spans="1:13" x14ac:dyDescent="0.2">
      <c r="A349" s="1">
        <f t="shared" si="150"/>
        <v>2012</v>
      </c>
      <c r="B349" s="15">
        <f t="shared" si="146"/>
        <v>0.66431862854575774</v>
      </c>
      <c r="C349" s="15">
        <f t="shared" si="147"/>
        <v>4.1629450826144128</v>
      </c>
      <c r="D349" s="15">
        <f t="shared" si="148"/>
        <v>1.2072411821818725</v>
      </c>
      <c r="E349" s="15">
        <f t="shared" si="149"/>
        <v>21.945399750772825</v>
      </c>
      <c r="F349" s="1"/>
      <c r="G349" s="1"/>
      <c r="H349" s="1"/>
      <c r="I349" s="1"/>
      <c r="J349" s="1"/>
      <c r="K349" s="1"/>
      <c r="L349" s="1"/>
      <c r="M349" s="1"/>
    </row>
    <row r="350" spans="1:13" x14ac:dyDescent="0.2">
      <c r="A350" s="1">
        <f t="shared" si="150"/>
        <v>2013</v>
      </c>
      <c r="B350" s="15">
        <f t="shared" si="146"/>
        <v>0.66121289180193088</v>
      </c>
      <c r="C350" s="15">
        <f t="shared" si="147"/>
        <v>4.1894542703083948</v>
      </c>
      <c r="D350" s="15">
        <f t="shared" si="148"/>
        <v>1.1639898810691272</v>
      </c>
      <c r="E350" s="15">
        <f t="shared" si="149"/>
        <v>22.11964266280479</v>
      </c>
      <c r="F350" s="1"/>
      <c r="G350" s="1"/>
      <c r="H350" s="1"/>
      <c r="I350" s="1"/>
      <c r="J350" s="1"/>
      <c r="K350" s="1"/>
      <c r="L350" s="1"/>
      <c r="M350" s="1"/>
    </row>
    <row r="351" spans="1:13" ht="13.5" thickBot="1" x14ac:dyDescent="0.25">
      <c r="B351" s="15"/>
      <c r="C351" s="15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1:13" ht="39" thickBot="1" x14ac:dyDescent="0.25">
      <c r="B352" s="91" t="str">
        <f>A195</f>
        <v>National Share</v>
      </c>
      <c r="C352" s="92" t="str">
        <f>A220</f>
        <v>Industry Mix</v>
      </c>
      <c r="D352" s="92" t="str">
        <f>A245</f>
        <v>Regional Shift</v>
      </c>
      <c r="E352" s="93" t="str">
        <f>A270</f>
        <v>Total Employment Change</v>
      </c>
      <c r="F352" s="1"/>
      <c r="G352" s="1"/>
      <c r="H352" s="1"/>
      <c r="I352" s="1"/>
      <c r="J352" s="1"/>
      <c r="K352" s="1"/>
      <c r="L352" s="1"/>
      <c r="M352" s="1"/>
    </row>
    <row r="353" spans="1:13" x14ac:dyDescent="0.2">
      <c r="A353" s="1">
        <f t="shared" ref="A353:A369" si="151">A334</f>
        <v>1997</v>
      </c>
      <c r="B353" s="15">
        <f>L197</f>
        <v>5779.3442791900616</v>
      </c>
      <c r="C353" s="15">
        <f>L222</f>
        <v>7265.2409226243171</v>
      </c>
      <c r="D353" s="8">
        <f>L247</f>
        <v>1988.8121052787983</v>
      </c>
      <c r="E353" s="8">
        <f>C273</f>
        <v>15033.397307093022</v>
      </c>
      <c r="F353" s="1"/>
      <c r="G353" s="1"/>
      <c r="H353" s="1"/>
      <c r="I353" s="1"/>
      <c r="J353" s="1"/>
      <c r="K353" s="1"/>
      <c r="L353" s="1"/>
      <c r="M353" s="1"/>
    </row>
    <row r="354" spans="1:13" x14ac:dyDescent="0.2">
      <c r="A354" s="1">
        <f t="shared" si="151"/>
        <v>1998</v>
      </c>
      <c r="B354" s="15">
        <f t="shared" ref="B354:B369" si="152">L198</f>
        <v>58634.328777538707</v>
      </c>
      <c r="C354" s="15">
        <f t="shared" ref="C354:C369" si="153">L223</f>
        <v>-1703.0487886511946</v>
      </c>
      <c r="D354" s="8">
        <f t="shared" ref="D354:D369" si="154">L248</f>
        <v>2333.4383562637122</v>
      </c>
      <c r="E354" s="8">
        <f t="shared" ref="E354:E369" si="155">C274</f>
        <v>59264.718345151516</v>
      </c>
      <c r="F354" s="1"/>
      <c r="G354" s="1"/>
      <c r="H354" s="1"/>
      <c r="I354" s="1"/>
      <c r="J354" s="1"/>
      <c r="K354" s="1"/>
      <c r="L354" s="1"/>
      <c r="M354" s="1"/>
    </row>
    <row r="355" spans="1:13" x14ac:dyDescent="0.2">
      <c r="A355" s="1">
        <f t="shared" si="151"/>
        <v>1999</v>
      </c>
      <c r="B355" s="15">
        <f t="shared" si="152"/>
        <v>82874.281173351104</v>
      </c>
      <c r="C355" s="15">
        <f t="shared" si="153"/>
        <v>-28342.234068900154</v>
      </c>
      <c r="D355" s="8">
        <f t="shared" si="154"/>
        <v>2514.6521240591883</v>
      </c>
      <c r="E355" s="8">
        <f t="shared" si="155"/>
        <v>57046.699228510028</v>
      </c>
      <c r="F355" s="1"/>
      <c r="G355" s="1"/>
      <c r="H355" s="1"/>
      <c r="I355" s="1"/>
      <c r="J355" s="1"/>
      <c r="K355" s="1"/>
      <c r="L355" s="1"/>
      <c r="M355" s="1"/>
    </row>
    <row r="356" spans="1:13" x14ac:dyDescent="0.2">
      <c r="A356" s="1">
        <f t="shared" si="151"/>
        <v>2000</v>
      </c>
      <c r="B356" s="15">
        <f t="shared" si="152"/>
        <v>47028.244575369768</v>
      </c>
      <c r="C356" s="15">
        <f t="shared" si="153"/>
        <v>-26786.118468793891</v>
      </c>
      <c r="D356" s="8">
        <f t="shared" si="154"/>
        <v>2337.6901027506065</v>
      </c>
      <c r="E356" s="8">
        <f t="shared" si="155"/>
        <v>22579.816209326498</v>
      </c>
      <c r="F356" s="1"/>
      <c r="G356" s="1"/>
      <c r="H356" s="1"/>
      <c r="I356" s="1"/>
      <c r="J356" s="1"/>
      <c r="K356" s="1"/>
      <c r="L356" s="1"/>
      <c r="M356" s="1"/>
    </row>
    <row r="357" spans="1:13" x14ac:dyDescent="0.2">
      <c r="A357" s="1">
        <f t="shared" si="151"/>
        <v>2001</v>
      </c>
      <c r="B357" s="15">
        <f t="shared" si="152"/>
        <v>-4955.3753355670206</v>
      </c>
      <c r="C357" s="15">
        <f t="shared" si="153"/>
        <v>-23373.882465115526</v>
      </c>
      <c r="D357" s="8">
        <f t="shared" si="154"/>
        <v>1939.9744493192945</v>
      </c>
      <c r="E357" s="8">
        <f t="shared" si="155"/>
        <v>-26389.283351363149</v>
      </c>
      <c r="F357" s="1"/>
      <c r="G357" s="1"/>
      <c r="H357" s="1"/>
      <c r="I357" s="1"/>
      <c r="J357" s="1"/>
      <c r="K357" s="1"/>
      <c r="L357" s="1"/>
      <c r="M357" s="1"/>
    </row>
    <row r="358" spans="1:13" x14ac:dyDescent="0.2">
      <c r="A358" s="1">
        <f t="shared" si="151"/>
        <v>2002</v>
      </c>
      <c r="B358" s="15">
        <f t="shared" si="152"/>
        <v>-10352.339648406352</v>
      </c>
      <c r="C358" s="15">
        <f t="shared" si="153"/>
        <v>-11529.116173292168</v>
      </c>
      <c r="D358" s="8">
        <f t="shared" si="154"/>
        <v>1023.4209267889597</v>
      </c>
      <c r="E358" s="8">
        <f t="shared" si="155"/>
        <v>-20858.03489490971</v>
      </c>
      <c r="F358" s="1"/>
      <c r="G358" s="1"/>
      <c r="H358" s="1"/>
      <c r="I358" s="1"/>
      <c r="J358" s="1"/>
      <c r="K358" s="1"/>
      <c r="L358" s="1"/>
      <c r="M358" s="1"/>
    </row>
    <row r="359" spans="1:13" x14ac:dyDescent="0.2">
      <c r="A359" s="1">
        <f t="shared" si="151"/>
        <v>2003</v>
      </c>
      <c r="B359" s="15">
        <f t="shared" si="152"/>
        <v>13689.227402622704</v>
      </c>
      <c r="C359" s="15">
        <f t="shared" si="153"/>
        <v>12922.400331154855</v>
      </c>
      <c r="D359" s="8">
        <f t="shared" si="154"/>
        <v>145.74183110913702</v>
      </c>
      <c r="E359" s="8">
        <f t="shared" si="155"/>
        <v>26757.369564886671</v>
      </c>
      <c r="F359" s="1"/>
      <c r="G359" s="1"/>
      <c r="H359" s="1"/>
      <c r="I359" s="1"/>
      <c r="J359" s="1"/>
      <c r="K359" s="1"/>
      <c r="L359" s="1"/>
      <c r="M359" s="1"/>
    </row>
    <row r="360" spans="1:13" x14ac:dyDescent="0.2">
      <c r="A360" s="1">
        <f t="shared" si="151"/>
        <v>2004</v>
      </c>
      <c r="B360" s="15">
        <f t="shared" si="152"/>
        <v>29243.686427381163</v>
      </c>
      <c r="C360" s="15">
        <f t="shared" si="153"/>
        <v>48140.11955689764</v>
      </c>
      <c r="D360" s="8">
        <f t="shared" si="154"/>
        <v>-386.77395643273394</v>
      </c>
      <c r="E360" s="8">
        <f t="shared" si="155"/>
        <v>76997.032027846202</v>
      </c>
      <c r="F360" s="1"/>
      <c r="G360" s="1"/>
      <c r="H360" s="1"/>
      <c r="I360" s="1"/>
      <c r="J360" s="1"/>
      <c r="K360" s="1"/>
      <c r="L360" s="1"/>
      <c r="M360" s="1"/>
    </row>
    <row r="361" spans="1:13" x14ac:dyDescent="0.2">
      <c r="A361" s="1">
        <f t="shared" si="151"/>
        <v>2005</v>
      </c>
      <c r="B361" s="15">
        <f t="shared" si="152"/>
        <v>50767.18493891375</v>
      </c>
      <c r="C361" s="15">
        <f t="shared" si="153"/>
        <v>84241.516126848903</v>
      </c>
      <c r="D361" s="8">
        <f t="shared" si="154"/>
        <v>-619.04096988893093</v>
      </c>
      <c r="E361" s="8">
        <f t="shared" si="155"/>
        <v>134389.66009587375</v>
      </c>
      <c r="F361" s="1"/>
      <c r="G361" s="1"/>
      <c r="H361" s="1"/>
      <c r="I361" s="1"/>
      <c r="J361" s="1"/>
      <c r="K361" s="1"/>
      <c r="L361" s="1"/>
      <c r="M361" s="1"/>
    </row>
    <row r="362" spans="1:13" x14ac:dyDescent="0.2">
      <c r="A362" s="1">
        <f t="shared" si="151"/>
        <v>2006</v>
      </c>
      <c r="B362" s="15">
        <f t="shared" si="152"/>
        <v>78464.581138587309</v>
      </c>
      <c r="C362" s="15">
        <f t="shared" si="153"/>
        <v>62984.684684954438</v>
      </c>
      <c r="D362" s="8">
        <f t="shared" si="154"/>
        <v>-324.55061819338528</v>
      </c>
      <c r="E362" s="8">
        <f t="shared" si="155"/>
        <v>141124.7152053481</v>
      </c>
      <c r="F362" s="1"/>
      <c r="G362" s="1"/>
      <c r="H362" s="1"/>
      <c r="I362" s="1"/>
      <c r="J362" s="1"/>
      <c r="K362" s="1"/>
      <c r="L362" s="1"/>
      <c r="M362" s="1"/>
    </row>
    <row r="363" spans="1:13" x14ac:dyDescent="0.2">
      <c r="A363" s="1">
        <f t="shared" si="151"/>
        <v>2007</v>
      </c>
      <c r="B363" s="15">
        <f t="shared" si="152"/>
        <v>83937.4319477924</v>
      </c>
      <c r="C363" s="15">
        <f t="shared" si="153"/>
        <v>47762.238260523998</v>
      </c>
      <c r="D363" s="8">
        <f t="shared" si="154"/>
        <v>-837.09148281883427</v>
      </c>
      <c r="E363" s="8">
        <f t="shared" si="155"/>
        <v>130862.57872549747</v>
      </c>
      <c r="F363" s="1"/>
      <c r="G363" s="1"/>
      <c r="H363" s="1"/>
      <c r="I363" s="1"/>
      <c r="J363" s="1"/>
      <c r="K363" s="1"/>
      <c r="L363" s="1"/>
      <c r="M363" s="1"/>
    </row>
    <row r="364" spans="1:13" x14ac:dyDescent="0.2">
      <c r="A364" s="1">
        <f t="shared" si="151"/>
        <v>2008</v>
      </c>
      <c r="B364" s="15">
        <f t="shared" si="152"/>
        <v>53649.288826073986</v>
      </c>
      <c r="C364" s="15">
        <f t="shared" si="153"/>
        <v>11701.864120007063</v>
      </c>
      <c r="D364" s="8">
        <f t="shared" si="154"/>
        <v>-1194.5411995717943</v>
      </c>
      <c r="E364" s="8">
        <f t="shared" si="155"/>
        <v>64156.611746509327</v>
      </c>
      <c r="F364" s="1"/>
      <c r="G364" s="1"/>
      <c r="H364" s="1"/>
      <c r="I364" s="1"/>
      <c r="J364" s="1"/>
      <c r="K364" s="1"/>
      <c r="L364" s="1"/>
      <c r="M364" s="1"/>
    </row>
    <row r="365" spans="1:13" x14ac:dyDescent="0.2">
      <c r="A365" s="1">
        <f t="shared" si="151"/>
        <v>2009</v>
      </c>
      <c r="B365" s="15">
        <f t="shared" si="152"/>
        <v>4915.5976466388538</v>
      </c>
      <c r="C365" s="15">
        <f t="shared" si="153"/>
        <v>3099.1421344498494</v>
      </c>
      <c r="D365" s="8">
        <f t="shared" si="154"/>
        <v>-1129.0784681588389</v>
      </c>
      <c r="E365" s="8">
        <f t="shared" si="155"/>
        <v>6885.6613129300531</v>
      </c>
      <c r="F365" s="1"/>
      <c r="G365" s="1"/>
      <c r="H365" s="1"/>
      <c r="I365" s="1"/>
      <c r="J365" s="1"/>
      <c r="K365" s="1"/>
      <c r="L365" s="1"/>
      <c r="M365" s="1"/>
    </row>
    <row r="366" spans="1:13" x14ac:dyDescent="0.2">
      <c r="A366" s="1">
        <f t="shared" si="151"/>
        <v>2010</v>
      </c>
      <c r="B366" s="15">
        <f t="shared" si="152"/>
        <v>-7670.2917140046584</v>
      </c>
      <c r="C366" s="15">
        <f t="shared" si="153"/>
        <v>-23548.560133048712</v>
      </c>
      <c r="D366" s="8">
        <f t="shared" si="154"/>
        <v>-957.66001085727873</v>
      </c>
      <c r="E366" s="8">
        <f t="shared" si="155"/>
        <v>-32176.511857910547</v>
      </c>
      <c r="F366" s="1"/>
      <c r="G366" s="1"/>
      <c r="H366" s="1"/>
      <c r="I366" s="1"/>
      <c r="J366" s="1"/>
      <c r="K366" s="1"/>
      <c r="L366" s="1"/>
      <c r="M366" s="1"/>
    </row>
    <row r="367" spans="1:13" x14ac:dyDescent="0.2">
      <c r="A367" s="1">
        <f t="shared" si="151"/>
        <v>2011</v>
      </c>
      <c r="B367" s="15">
        <f t="shared" si="152"/>
        <v>8220.728907416631</v>
      </c>
      <c r="C367" s="15">
        <f t="shared" si="153"/>
        <v>-8790.5462686380361</v>
      </c>
      <c r="D367" s="8">
        <f t="shared" si="154"/>
        <v>-1333.5627887285023</v>
      </c>
      <c r="E367" s="8">
        <f t="shared" si="155"/>
        <v>-1903.3801499500405</v>
      </c>
      <c r="F367" s="1"/>
      <c r="G367" s="1"/>
      <c r="H367" s="1"/>
      <c r="I367" s="1"/>
      <c r="J367" s="1"/>
      <c r="K367" s="1"/>
      <c r="L367" s="1"/>
      <c r="M367" s="1"/>
    </row>
    <row r="368" spans="1:13" x14ac:dyDescent="0.2">
      <c r="A368" s="1">
        <f t="shared" si="151"/>
        <v>2012</v>
      </c>
      <c r="B368" s="15">
        <f t="shared" si="152"/>
        <v>34261.811801592288</v>
      </c>
      <c r="C368" s="15">
        <f t="shared" si="153"/>
        <v>-3091.572268644064</v>
      </c>
      <c r="D368" s="8">
        <f t="shared" si="154"/>
        <v>110.2395235699145</v>
      </c>
      <c r="E368" s="8">
        <f t="shared" si="155"/>
        <v>31280.479056518292</v>
      </c>
      <c r="F368" s="1"/>
      <c r="G368" s="1"/>
      <c r="H368" s="1"/>
      <c r="I368" s="1"/>
      <c r="J368" s="1"/>
      <c r="K368" s="1"/>
      <c r="L368" s="1"/>
      <c r="M368" s="1"/>
    </row>
    <row r="369" spans="1:13" x14ac:dyDescent="0.2">
      <c r="A369" s="1">
        <f t="shared" si="151"/>
        <v>2013</v>
      </c>
      <c r="B369" s="15">
        <f t="shared" si="152"/>
        <v>43237.840302909222</v>
      </c>
      <c r="C369" s="15">
        <f t="shared" si="153"/>
        <v>5952.5900218695979</v>
      </c>
      <c r="D369" s="8">
        <f t="shared" si="154"/>
        <v>-9.9820993299898078</v>
      </c>
      <c r="E369" s="8">
        <f t="shared" si="155"/>
        <v>49034.45213865838</v>
      </c>
      <c r="F369" s="1"/>
      <c r="G369" s="1"/>
      <c r="H369" s="1"/>
      <c r="I369" s="1"/>
      <c r="J369" s="1"/>
      <c r="K369" s="1"/>
      <c r="L369" s="1"/>
      <c r="M369" s="1"/>
    </row>
    <row r="370" spans="1:13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1:13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1:13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1:13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1:13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</row>
  </sheetData>
  <mergeCells count="43">
    <mergeCell ref="A96:B96"/>
    <mergeCell ref="A97:B97"/>
    <mergeCell ref="A98:B98"/>
    <mergeCell ref="A99:B99"/>
    <mergeCell ref="A91:B91"/>
    <mergeCell ref="A92:B92"/>
    <mergeCell ref="A93:B93"/>
    <mergeCell ref="A94:B94"/>
    <mergeCell ref="A95:B95"/>
    <mergeCell ref="N127:O127"/>
    <mergeCell ref="P127:Q127"/>
    <mergeCell ref="R127:S127"/>
    <mergeCell ref="T127:U127"/>
    <mergeCell ref="V127:W127"/>
    <mergeCell ref="A270:C270"/>
    <mergeCell ref="N23:O23"/>
    <mergeCell ref="P23:Q23"/>
    <mergeCell ref="R23:S23"/>
    <mergeCell ref="V23:W23"/>
    <mergeCell ref="B127:C127"/>
    <mergeCell ref="D127:E127"/>
    <mergeCell ref="F127:G127"/>
    <mergeCell ref="H127:I127"/>
    <mergeCell ref="J127:K127"/>
    <mergeCell ref="L127:M127"/>
    <mergeCell ref="B23:C23"/>
    <mergeCell ref="D23:E23"/>
    <mergeCell ref="F23:G23"/>
    <mergeCell ref="H23:I23"/>
    <mergeCell ref="J23:K23"/>
    <mergeCell ref="L23:M23"/>
    <mergeCell ref="N2:O2"/>
    <mergeCell ref="P2:Q2"/>
    <mergeCell ref="R2:S2"/>
    <mergeCell ref="T2:U2"/>
    <mergeCell ref="V2:W2"/>
    <mergeCell ref="Y2:Z2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4"/>
  <sheetViews>
    <sheetView workbookViewId="0"/>
  </sheetViews>
  <sheetFormatPr defaultRowHeight="12.75" x14ac:dyDescent="0.2"/>
  <cols>
    <col min="1" max="1" width="21.140625" style="44" customWidth="1"/>
    <col min="2" max="2" width="17.7109375" style="44" customWidth="1"/>
    <col min="3" max="3" width="11.85546875" style="44" customWidth="1"/>
    <col min="4" max="4" width="12" style="44" bestFit="1" customWidth="1"/>
    <col min="5" max="5" width="12.7109375" style="44" bestFit="1" customWidth="1"/>
    <col min="6" max="6" width="12" style="44" bestFit="1" customWidth="1"/>
    <col min="7" max="7" width="11.7109375" style="44" bestFit="1" customWidth="1"/>
    <col min="8" max="8" width="12" style="44" customWidth="1"/>
    <col min="9" max="9" width="15.42578125" style="44" bestFit="1" customWidth="1"/>
    <col min="10" max="10" width="12" style="44" customWidth="1"/>
    <col min="11" max="11" width="12.7109375" style="44" bestFit="1" customWidth="1"/>
    <col min="12" max="12" width="12.42578125" style="44" customWidth="1"/>
    <col min="13" max="13" width="12.7109375" style="44" bestFit="1" customWidth="1"/>
    <col min="14" max="14" width="11.42578125" style="44" bestFit="1" customWidth="1"/>
    <col min="15" max="15" width="12.5703125" style="44" customWidth="1"/>
    <col min="16" max="16" width="11.42578125" style="44" bestFit="1" customWidth="1"/>
    <col min="17" max="17" width="12.7109375" style="44" bestFit="1" customWidth="1"/>
    <col min="18" max="18" width="11.42578125" style="44" bestFit="1" customWidth="1"/>
    <col min="19" max="19" width="13.7109375" style="44" customWidth="1"/>
    <col min="20" max="20" width="10.5703125" style="44" customWidth="1"/>
    <col min="21" max="21" width="12.140625" style="44" customWidth="1"/>
    <col min="22" max="22" width="13.85546875" style="44" bestFit="1" customWidth="1"/>
    <col min="23" max="23" width="11.140625" style="44" bestFit="1" customWidth="1"/>
    <col min="24" max="26" width="12.85546875" style="44" customWidth="1"/>
    <col min="27" max="27" width="9.140625" style="44"/>
    <col min="28" max="28" width="14.28515625" style="44" customWidth="1"/>
    <col min="29" max="29" width="15.85546875" style="44" customWidth="1"/>
    <col min="30" max="30" width="12.28515625" style="44" customWidth="1"/>
    <col min="31" max="31" width="13.5703125" style="44" customWidth="1"/>
    <col min="32" max="258" width="9.140625" style="44"/>
    <col min="259" max="259" width="18.28515625" style="44" customWidth="1"/>
    <col min="260" max="260" width="14.140625" style="44" bestFit="1" customWidth="1"/>
    <col min="261" max="261" width="11.85546875" style="44" customWidth="1"/>
    <col min="262" max="262" width="12" style="44" bestFit="1" customWidth="1"/>
    <col min="263" max="263" width="12.7109375" style="44" bestFit="1" customWidth="1"/>
    <col min="264" max="264" width="11.42578125" style="44" bestFit="1" customWidth="1"/>
    <col min="265" max="265" width="11.7109375" style="44" bestFit="1" customWidth="1"/>
    <col min="266" max="266" width="12" style="44" customWidth="1"/>
    <col min="267" max="267" width="15.42578125" style="44" bestFit="1" customWidth="1"/>
    <col min="268" max="268" width="12" style="44" customWidth="1"/>
    <col min="269" max="269" width="12.7109375" style="44" bestFit="1" customWidth="1"/>
    <col min="270" max="270" width="12.42578125" style="44" customWidth="1"/>
    <col min="271" max="271" width="12.7109375" style="44" bestFit="1" customWidth="1"/>
    <col min="272" max="272" width="11.42578125" style="44" bestFit="1" customWidth="1"/>
    <col min="273" max="273" width="12.5703125" style="44" customWidth="1"/>
    <col min="274" max="274" width="11.42578125" style="44" bestFit="1" customWidth="1"/>
    <col min="275" max="275" width="12.7109375" style="44" bestFit="1" customWidth="1"/>
    <col min="276" max="276" width="11.42578125" style="44" bestFit="1" customWidth="1"/>
    <col min="277" max="277" width="13.7109375" style="44" customWidth="1"/>
    <col min="278" max="278" width="10.5703125" style="44" customWidth="1"/>
    <col min="279" max="279" width="12.140625" style="44" customWidth="1"/>
    <col min="280" max="280" width="13.85546875" style="44" bestFit="1" customWidth="1"/>
    <col min="281" max="281" width="11.140625" style="44" bestFit="1" customWidth="1"/>
    <col min="282" max="282" width="12.85546875" style="44" customWidth="1"/>
    <col min="283" max="283" width="9.140625" style="44"/>
    <col min="284" max="284" width="14.28515625" style="44" customWidth="1"/>
    <col min="285" max="285" width="15.85546875" style="44" customWidth="1"/>
    <col min="286" max="286" width="12.28515625" style="44" customWidth="1"/>
    <col min="287" max="287" width="13.5703125" style="44" customWidth="1"/>
    <col min="288" max="514" width="9.140625" style="44"/>
    <col min="515" max="515" width="18.28515625" style="44" customWidth="1"/>
    <col min="516" max="516" width="14.140625" style="44" bestFit="1" customWidth="1"/>
    <col min="517" max="517" width="11.85546875" style="44" customWidth="1"/>
    <col min="518" max="518" width="12" style="44" bestFit="1" customWidth="1"/>
    <col min="519" max="519" width="12.7109375" style="44" bestFit="1" customWidth="1"/>
    <col min="520" max="520" width="11.42578125" style="44" bestFit="1" customWidth="1"/>
    <col min="521" max="521" width="11.7109375" style="44" bestFit="1" customWidth="1"/>
    <col min="522" max="522" width="12" style="44" customWidth="1"/>
    <col min="523" max="523" width="15.42578125" style="44" bestFit="1" customWidth="1"/>
    <col min="524" max="524" width="12" style="44" customWidth="1"/>
    <col min="525" max="525" width="12.7109375" style="44" bestFit="1" customWidth="1"/>
    <col min="526" max="526" width="12.42578125" style="44" customWidth="1"/>
    <col min="527" max="527" width="12.7109375" style="44" bestFit="1" customWidth="1"/>
    <col min="528" max="528" width="11.42578125" style="44" bestFit="1" customWidth="1"/>
    <col min="529" max="529" width="12.5703125" style="44" customWidth="1"/>
    <col min="530" max="530" width="11.42578125" style="44" bestFit="1" customWidth="1"/>
    <col min="531" max="531" width="12.7109375" style="44" bestFit="1" customWidth="1"/>
    <col min="532" max="532" width="11.42578125" style="44" bestFit="1" customWidth="1"/>
    <col min="533" max="533" width="13.7109375" style="44" customWidth="1"/>
    <col min="534" max="534" width="10.5703125" style="44" customWidth="1"/>
    <col min="535" max="535" width="12.140625" style="44" customWidth="1"/>
    <col min="536" max="536" width="13.85546875" style="44" bestFit="1" customWidth="1"/>
    <col min="537" max="537" width="11.140625" style="44" bestFit="1" customWidth="1"/>
    <col min="538" max="538" width="12.85546875" style="44" customWidth="1"/>
    <col min="539" max="539" width="9.140625" style="44"/>
    <col min="540" max="540" width="14.28515625" style="44" customWidth="1"/>
    <col min="541" max="541" width="15.85546875" style="44" customWidth="1"/>
    <col min="542" max="542" width="12.28515625" style="44" customWidth="1"/>
    <col min="543" max="543" width="13.5703125" style="44" customWidth="1"/>
    <col min="544" max="770" width="9.140625" style="44"/>
    <col min="771" max="771" width="18.28515625" style="44" customWidth="1"/>
    <col min="772" max="772" width="14.140625" style="44" bestFit="1" customWidth="1"/>
    <col min="773" max="773" width="11.85546875" style="44" customWidth="1"/>
    <col min="774" max="774" width="12" style="44" bestFit="1" customWidth="1"/>
    <col min="775" max="775" width="12.7109375" style="44" bestFit="1" customWidth="1"/>
    <col min="776" max="776" width="11.42578125" style="44" bestFit="1" customWidth="1"/>
    <col min="777" max="777" width="11.7109375" style="44" bestFit="1" customWidth="1"/>
    <col min="778" max="778" width="12" style="44" customWidth="1"/>
    <col min="779" max="779" width="15.42578125" style="44" bestFit="1" customWidth="1"/>
    <col min="780" max="780" width="12" style="44" customWidth="1"/>
    <col min="781" max="781" width="12.7109375" style="44" bestFit="1" customWidth="1"/>
    <col min="782" max="782" width="12.42578125" style="44" customWidth="1"/>
    <col min="783" max="783" width="12.7109375" style="44" bestFit="1" customWidth="1"/>
    <col min="784" max="784" width="11.42578125" style="44" bestFit="1" customWidth="1"/>
    <col min="785" max="785" width="12.5703125" style="44" customWidth="1"/>
    <col min="786" max="786" width="11.42578125" style="44" bestFit="1" customWidth="1"/>
    <col min="787" max="787" width="12.7109375" style="44" bestFit="1" customWidth="1"/>
    <col min="788" max="788" width="11.42578125" style="44" bestFit="1" customWidth="1"/>
    <col min="789" max="789" width="13.7109375" style="44" customWidth="1"/>
    <col min="790" max="790" width="10.5703125" style="44" customWidth="1"/>
    <col min="791" max="791" width="12.140625" style="44" customWidth="1"/>
    <col min="792" max="792" width="13.85546875" style="44" bestFit="1" customWidth="1"/>
    <col min="793" max="793" width="11.140625" style="44" bestFit="1" customWidth="1"/>
    <col min="794" max="794" width="12.85546875" style="44" customWidth="1"/>
    <col min="795" max="795" width="9.140625" style="44"/>
    <col min="796" max="796" width="14.28515625" style="44" customWidth="1"/>
    <col min="797" max="797" width="15.85546875" style="44" customWidth="1"/>
    <col min="798" max="798" width="12.28515625" style="44" customWidth="1"/>
    <col min="799" max="799" width="13.5703125" style="44" customWidth="1"/>
    <col min="800" max="1026" width="9.140625" style="44"/>
    <col min="1027" max="1027" width="18.28515625" style="44" customWidth="1"/>
    <col min="1028" max="1028" width="14.140625" style="44" bestFit="1" customWidth="1"/>
    <col min="1029" max="1029" width="11.85546875" style="44" customWidth="1"/>
    <col min="1030" max="1030" width="12" style="44" bestFit="1" customWidth="1"/>
    <col min="1031" max="1031" width="12.7109375" style="44" bestFit="1" customWidth="1"/>
    <col min="1032" max="1032" width="11.42578125" style="44" bestFit="1" customWidth="1"/>
    <col min="1033" max="1033" width="11.7109375" style="44" bestFit="1" customWidth="1"/>
    <col min="1034" max="1034" width="12" style="44" customWidth="1"/>
    <col min="1035" max="1035" width="15.42578125" style="44" bestFit="1" customWidth="1"/>
    <col min="1036" max="1036" width="12" style="44" customWidth="1"/>
    <col min="1037" max="1037" width="12.7109375" style="44" bestFit="1" customWidth="1"/>
    <col min="1038" max="1038" width="12.42578125" style="44" customWidth="1"/>
    <col min="1039" max="1039" width="12.7109375" style="44" bestFit="1" customWidth="1"/>
    <col min="1040" max="1040" width="11.42578125" style="44" bestFit="1" customWidth="1"/>
    <col min="1041" max="1041" width="12.5703125" style="44" customWidth="1"/>
    <col min="1042" max="1042" width="11.42578125" style="44" bestFit="1" customWidth="1"/>
    <col min="1043" max="1043" width="12.7109375" style="44" bestFit="1" customWidth="1"/>
    <col min="1044" max="1044" width="11.42578125" style="44" bestFit="1" customWidth="1"/>
    <col min="1045" max="1045" width="13.7109375" style="44" customWidth="1"/>
    <col min="1046" max="1046" width="10.5703125" style="44" customWidth="1"/>
    <col min="1047" max="1047" width="12.140625" style="44" customWidth="1"/>
    <col min="1048" max="1048" width="13.85546875" style="44" bestFit="1" customWidth="1"/>
    <col min="1049" max="1049" width="11.140625" style="44" bestFit="1" customWidth="1"/>
    <col min="1050" max="1050" width="12.85546875" style="44" customWidth="1"/>
    <col min="1051" max="1051" width="9.140625" style="44"/>
    <col min="1052" max="1052" width="14.28515625" style="44" customWidth="1"/>
    <col min="1053" max="1053" width="15.85546875" style="44" customWidth="1"/>
    <col min="1054" max="1054" width="12.28515625" style="44" customWidth="1"/>
    <col min="1055" max="1055" width="13.5703125" style="44" customWidth="1"/>
    <col min="1056" max="1282" width="9.140625" style="44"/>
    <col min="1283" max="1283" width="18.28515625" style="44" customWidth="1"/>
    <col min="1284" max="1284" width="14.140625" style="44" bestFit="1" customWidth="1"/>
    <col min="1285" max="1285" width="11.85546875" style="44" customWidth="1"/>
    <col min="1286" max="1286" width="12" style="44" bestFit="1" customWidth="1"/>
    <col min="1287" max="1287" width="12.7109375" style="44" bestFit="1" customWidth="1"/>
    <col min="1288" max="1288" width="11.42578125" style="44" bestFit="1" customWidth="1"/>
    <col min="1289" max="1289" width="11.7109375" style="44" bestFit="1" customWidth="1"/>
    <col min="1290" max="1290" width="12" style="44" customWidth="1"/>
    <col min="1291" max="1291" width="15.42578125" style="44" bestFit="1" customWidth="1"/>
    <col min="1292" max="1292" width="12" style="44" customWidth="1"/>
    <col min="1293" max="1293" width="12.7109375" style="44" bestFit="1" customWidth="1"/>
    <col min="1294" max="1294" width="12.42578125" style="44" customWidth="1"/>
    <col min="1295" max="1295" width="12.7109375" style="44" bestFit="1" customWidth="1"/>
    <col min="1296" max="1296" width="11.42578125" style="44" bestFit="1" customWidth="1"/>
    <col min="1297" max="1297" width="12.5703125" style="44" customWidth="1"/>
    <col min="1298" max="1298" width="11.42578125" style="44" bestFit="1" customWidth="1"/>
    <col min="1299" max="1299" width="12.7109375" style="44" bestFit="1" customWidth="1"/>
    <col min="1300" max="1300" width="11.42578125" style="44" bestFit="1" customWidth="1"/>
    <col min="1301" max="1301" width="13.7109375" style="44" customWidth="1"/>
    <col min="1302" max="1302" width="10.5703125" style="44" customWidth="1"/>
    <col min="1303" max="1303" width="12.140625" style="44" customWidth="1"/>
    <col min="1304" max="1304" width="13.85546875" style="44" bestFit="1" customWidth="1"/>
    <col min="1305" max="1305" width="11.140625" style="44" bestFit="1" customWidth="1"/>
    <col min="1306" max="1306" width="12.85546875" style="44" customWidth="1"/>
    <col min="1307" max="1307" width="9.140625" style="44"/>
    <col min="1308" max="1308" width="14.28515625" style="44" customWidth="1"/>
    <col min="1309" max="1309" width="15.85546875" style="44" customWidth="1"/>
    <col min="1310" max="1310" width="12.28515625" style="44" customWidth="1"/>
    <col min="1311" max="1311" width="13.5703125" style="44" customWidth="1"/>
    <col min="1312" max="1538" width="9.140625" style="44"/>
    <col min="1539" max="1539" width="18.28515625" style="44" customWidth="1"/>
    <col min="1540" max="1540" width="14.140625" style="44" bestFit="1" customWidth="1"/>
    <col min="1541" max="1541" width="11.85546875" style="44" customWidth="1"/>
    <col min="1542" max="1542" width="12" style="44" bestFit="1" customWidth="1"/>
    <col min="1543" max="1543" width="12.7109375" style="44" bestFit="1" customWidth="1"/>
    <col min="1544" max="1544" width="11.42578125" style="44" bestFit="1" customWidth="1"/>
    <col min="1545" max="1545" width="11.7109375" style="44" bestFit="1" customWidth="1"/>
    <col min="1546" max="1546" width="12" style="44" customWidth="1"/>
    <col min="1547" max="1547" width="15.42578125" style="44" bestFit="1" customWidth="1"/>
    <col min="1548" max="1548" width="12" style="44" customWidth="1"/>
    <col min="1549" max="1549" width="12.7109375" style="44" bestFit="1" customWidth="1"/>
    <col min="1550" max="1550" width="12.42578125" style="44" customWidth="1"/>
    <col min="1551" max="1551" width="12.7109375" style="44" bestFit="1" customWidth="1"/>
    <col min="1552" max="1552" width="11.42578125" style="44" bestFit="1" customWidth="1"/>
    <col min="1553" max="1553" width="12.5703125" style="44" customWidth="1"/>
    <col min="1554" max="1554" width="11.42578125" style="44" bestFit="1" customWidth="1"/>
    <col min="1555" max="1555" width="12.7109375" style="44" bestFit="1" customWidth="1"/>
    <col min="1556" max="1556" width="11.42578125" style="44" bestFit="1" customWidth="1"/>
    <col min="1557" max="1557" width="13.7109375" style="44" customWidth="1"/>
    <col min="1558" max="1558" width="10.5703125" style="44" customWidth="1"/>
    <col min="1559" max="1559" width="12.140625" style="44" customWidth="1"/>
    <col min="1560" max="1560" width="13.85546875" style="44" bestFit="1" customWidth="1"/>
    <col min="1561" max="1561" width="11.140625" style="44" bestFit="1" customWidth="1"/>
    <col min="1562" max="1562" width="12.85546875" style="44" customWidth="1"/>
    <col min="1563" max="1563" width="9.140625" style="44"/>
    <col min="1564" max="1564" width="14.28515625" style="44" customWidth="1"/>
    <col min="1565" max="1565" width="15.85546875" style="44" customWidth="1"/>
    <col min="1566" max="1566" width="12.28515625" style="44" customWidth="1"/>
    <col min="1567" max="1567" width="13.5703125" style="44" customWidth="1"/>
    <col min="1568" max="1794" width="9.140625" style="44"/>
    <col min="1795" max="1795" width="18.28515625" style="44" customWidth="1"/>
    <col min="1796" max="1796" width="14.140625" style="44" bestFit="1" customWidth="1"/>
    <col min="1797" max="1797" width="11.85546875" style="44" customWidth="1"/>
    <col min="1798" max="1798" width="12" style="44" bestFit="1" customWidth="1"/>
    <col min="1799" max="1799" width="12.7109375" style="44" bestFit="1" customWidth="1"/>
    <col min="1800" max="1800" width="11.42578125" style="44" bestFit="1" customWidth="1"/>
    <col min="1801" max="1801" width="11.7109375" style="44" bestFit="1" customWidth="1"/>
    <col min="1802" max="1802" width="12" style="44" customWidth="1"/>
    <col min="1803" max="1803" width="15.42578125" style="44" bestFit="1" customWidth="1"/>
    <col min="1804" max="1804" width="12" style="44" customWidth="1"/>
    <col min="1805" max="1805" width="12.7109375" style="44" bestFit="1" customWidth="1"/>
    <col min="1806" max="1806" width="12.42578125" style="44" customWidth="1"/>
    <col min="1807" max="1807" width="12.7109375" style="44" bestFit="1" customWidth="1"/>
    <col min="1808" max="1808" width="11.42578125" style="44" bestFit="1" customWidth="1"/>
    <col min="1809" max="1809" width="12.5703125" style="44" customWidth="1"/>
    <col min="1810" max="1810" width="11.42578125" style="44" bestFit="1" customWidth="1"/>
    <col min="1811" max="1811" width="12.7109375" style="44" bestFit="1" customWidth="1"/>
    <col min="1812" max="1812" width="11.42578125" style="44" bestFit="1" customWidth="1"/>
    <col min="1813" max="1813" width="13.7109375" style="44" customWidth="1"/>
    <col min="1814" max="1814" width="10.5703125" style="44" customWidth="1"/>
    <col min="1815" max="1815" width="12.140625" style="44" customWidth="1"/>
    <col min="1816" max="1816" width="13.85546875" style="44" bestFit="1" customWidth="1"/>
    <col min="1817" max="1817" width="11.140625" style="44" bestFit="1" customWidth="1"/>
    <col min="1818" max="1818" width="12.85546875" style="44" customWidth="1"/>
    <col min="1819" max="1819" width="9.140625" style="44"/>
    <col min="1820" max="1820" width="14.28515625" style="44" customWidth="1"/>
    <col min="1821" max="1821" width="15.85546875" style="44" customWidth="1"/>
    <col min="1822" max="1822" width="12.28515625" style="44" customWidth="1"/>
    <col min="1823" max="1823" width="13.5703125" style="44" customWidth="1"/>
    <col min="1824" max="2050" width="9.140625" style="44"/>
    <col min="2051" max="2051" width="18.28515625" style="44" customWidth="1"/>
    <col min="2052" max="2052" width="14.140625" style="44" bestFit="1" customWidth="1"/>
    <col min="2053" max="2053" width="11.85546875" style="44" customWidth="1"/>
    <col min="2054" max="2054" width="12" style="44" bestFit="1" customWidth="1"/>
    <col min="2055" max="2055" width="12.7109375" style="44" bestFit="1" customWidth="1"/>
    <col min="2056" max="2056" width="11.42578125" style="44" bestFit="1" customWidth="1"/>
    <col min="2057" max="2057" width="11.7109375" style="44" bestFit="1" customWidth="1"/>
    <col min="2058" max="2058" width="12" style="44" customWidth="1"/>
    <col min="2059" max="2059" width="15.42578125" style="44" bestFit="1" customWidth="1"/>
    <col min="2060" max="2060" width="12" style="44" customWidth="1"/>
    <col min="2061" max="2061" width="12.7109375" style="44" bestFit="1" customWidth="1"/>
    <col min="2062" max="2062" width="12.42578125" style="44" customWidth="1"/>
    <col min="2063" max="2063" width="12.7109375" style="44" bestFit="1" customWidth="1"/>
    <col min="2064" max="2064" width="11.42578125" style="44" bestFit="1" customWidth="1"/>
    <col min="2065" max="2065" width="12.5703125" style="44" customWidth="1"/>
    <col min="2066" max="2066" width="11.42578125" style="44" bestFit="1" customWidth="1"/>
    <col min="2067" max="2067" width="12.7109375" style="44" bestFit="1" customWidth="1"/>
    <col min="2068" max="2068" width="11.42578125" style="44" bestFit="1" customWidth="1"/>
    <col min="2069" max="2069" width="13.7109375" style="44" customWidth="1"/>
    <col min="2070" max="2070" width="10.5703125" style="44" customWidth="1"/>
    <col min="2071" max="2071" width="12.140625" style="44" customWidth="1"/>
    <col min="2072" max="2072" width="13.85546875" style="44" bestFit="1" customWidth="1"/>
    <col min="2073" max="2073" width="11.140625" style="44" bestFit="1" customWidth="1"/>
    <col min="2074" max="2074" width="12.85546875" style="44" customWidth="1"/>
    <col min="2075" max="2075" width="9.140625" style="44"/>
    <col min="2076" max="2076" width="14.28515625" style="44" customWidth="1"/>
    <col min="2077" max="2077" width="15.85546875" style="44" customWidth="1"/>
    <col min="2078" max="2078" width="12.28515625" style="44" customWidth="1"/>
    <col min="2079" max="2079" width="13.5703125" style="44" customWidth="1"/>
    <col min="2080" max="2306" width="9.140625" style="44"/>
    <col min="2307" max="2307" width="18.28515625" style="44" customWidth="1"/>
    <col min="2308" max="2308" width="14.140625" style="44" bestFit="1" customWidth="1"/>
    <col min="2309" max="2309" width="11.85546875" style="44" customWidth="1"/>
    <col min="2310" max="2310" width="12" style="44" bestFit="1" customWidth="1"/>
    <col min="2311" max="2311" width="12.7109375" style="44" bestFit="1" customWidth="1"/>
    <col min="2312" max="2312" width="11.42578125" style="44" bestFit="1" customWidth="1"/>
    <col min="2313" max="2313" width="11.7109375" style="44" bestFit="1" customWidth="1"/>
    <col min="2314" max="2314" width="12" style="44" customWidth="1"/>
    <col min="2315" max="2315" width="15.42578125" style="44" bestFit="1" customWidth="1"/>
    <col min="2316" max="2316" width="12" style="44" customWidth="1"/>
    <col min="2317" max="2317" width="12.7109375" style="44" bestFit="1" customWidth="1"/>
    <col min="2318" max="2318" width="12.42578125" style="44" customWidth="1"/>
    <col min="2319" max="2319" width="12.7109375" style="44" bestFit="1" customWidth="1"/>
    <col min="2320" max="2320" width="11.42578125" style="44" bestFit="1" customWidth="1"/>
    <col min="2321" max="2321" width="12.5703125" style="44" customWidth="1"/>
    <col min="2322" max="2322" width="11.42578125" style="44" bestFit="1" customWidth="1"/>
    <col min="2323" max="2323" width="12.7109375" style="44" bestFit="1" customWidth="1"/>
    <col min="2324" max="2324" width="11.42578125" style="44" bestFit="1" customWidth="1"/>
    <col min="2325" max="2325" width="13.7109375" style="44" customWidth="1"/>
    <col min="2326" max="2326" width="10.5703125" style="44" customWidth="1"/>
    <col min="2327" max="2327" width="12.140625" style="44" customWidth="1"/>
    <col min="2328" max="2328" width="13.85546875" style="44" bestFit="1" customWidth="1"/>
    <col min="2329" max="2329" width="11.140625" style="44" bestFit="1" customWidth="1"/>
    <col min="2330" max="2330" width="12.85546875" style="44" customWidth="1"/>
    <col min="2331" max="2331" width="9.140625" style="44"/>
    <col min="2332" max="2332" width="14.28515625" style="44" customWidth="1"/>
    <col min="2333" max="2333" width="15.85546875" style="44" customWidth="1"/>
    <col min="2334" max="2334" width="12.28515625" style="44" customWidth="1"/>
    <col min="2335" max="2335" width="13.5703125" style="44" customWidth="1"/>
    <col min="2336" max="2562" width="9.140625" style="44"/>
    <col min="2563" max="2563" width="18.28515625" style="44" customWidth="1"/>
    <col min="2564" max="2564" width="14.140625" style="44" bestFit="1" customWidth="1"/>
    <col min="2565" max="2565" width="11.85546875" style="44" customWidth="1"/>
    <col min="2566" max="2566" width="12" style="44" bestFit="1" customWidth="1"/>
    <col min="2567" max="2567" width="12.7109375" style="44" bestFit="1" customWidth="1"/>
    <col min="2568" max="2568" width="11.42578125" style="44" bestFit="1" customWidth="1"/>
    <col min="2569" max="2569" width="11.7109375" style="44" bestFit="1" customWidth="1"/>
    <col min="2570" max="2570" width="12" style="44" customWidth="1"/>
    <col min="2571" max="2571" width="15.42578125" style="44" bestFit="1" customWidth="1"/>
    <col min="2572" max="2572" width="12" style="44" customWidth="1"/>
    <col min="2573" max="2573" width="12.7109375" style="44" bestFit="1" customWidth="1"/>
    <col min="2574" max="2574" width="12.42578125" style="44" customWidth="1"/>
    <col min="2575" max="2575" width="12.7109375" style="44" bestFit="1" customWidth="1"/>
    <col min="2576" max="2576" width="11.42578125" style="44" bestFit="1" customWidth="1"/>
    <col min="2577" max="2577" width="12.5703125" style="44" customWidth="1"/>
    <col min="2578" max="2578" width="11.42578125" style="44" bestFit="1" customWidth="1"/>
    <col min="2579" max="2579" width="12.7109375" style="44" bestFit="1" customWidth="1"/>
    <col min="2580" max="2580" width="11.42578125" style="44" bestFit="1" customWidth="1"/>
    <col min="2581" max="2581" width="13.7109375" style="44" customWidth="1"/>
    <col min="2582" max="2582" width="10.5703125" style="44" customWidth="1"/>
    <col min="2583" max="2583" width="12.140625" style="44" customWidth="1"/>
    <col min="2584" max="2584" width="13.85546875" style="44" bestFit="1" customWidth="1"/>
    <col min="2585" max="2585" width="11.140625" style="44" bestFit="1" customWidth="1"/>
    <col min="2586" max="2586" width="12.85546875" style="44" customWidth="1"/>
    <col min="2587" max="2587" width="9.140625" style="44"/>
    <col min="2588" max="2588" width="14.28515625" style="44" customWidth="1"/>
    <col min="2589" max="2589" width="15.85546875" style="44" customWidth="1"/>
    <col min="2590" max="2590" width="12.28515625" style="44" customWidth="1"/>
    <col min="2591" max="2591" width="13.5703125" style="44" customWidth="1"/>
    <col min="2592" max="2818" width="9.140625" style="44"/>
    <col min="2819" max="2819" width="18.28515625" style="44" customWidth="1"/>
    <col min="2820" max="2820" width="14.140625" style="44" bestFit="1" customWidth="1"/>
    <col min="2821" max="2821" width="11.85546875" style="44" customWidth="1"/>
    <col min="2822" max="2822" width="12" style="44" bestFit="1" customWidth="1"/>
    <col min="2823" max="2823" width="12.7109375" style="44" bestFit="1" customWidth="1"/>
    <col min="2824" max="2824" width="11.42578125" style="44" bestFit="1" customWidth="1"/>
    <col min="2825" max="2825" width="11.7109375" style="44" bestFit="1" customWidth="1"/>
    <col min="2826" max="2826" width="12" style="44" customWidth="1"/>
    <col min="2827" max="2827" width="15.42578125" style="44" bestFit="1" customWidth="1"/>
    <col min="2828" max="2828" width="12" style="44" customWidth="1"/>
    <col min="2829" max="2829" width="12.7109375" style="44" bestFit="1" customWidth="1"/>
    <col min="2830" max="2830" width="12.42578125" style="44" customWidth="1"/>
    <col min="2831" max="2831" width="12.7109375" style="44" bestFit="1" customWidth="1"/>
    <col min="2832" max="2832" width="11.42578125" style="44" bestFit="1" customWidth="1"/>
    <col min="2833" max="2833" width="12.5703125" style="44" customWidth="1"/>
    <col min="2834" max="2834" width="11.42578125" style="44" bestFit="1" customWidth="1"/>
    <col min="2835" max="2835" width="12.7109375" style="44" bestFit="1" customWidth="1"/>
    <col min="2836" max="2836" width="11.42578125" style="44" bestFit="1" customWidth="1"/>
    <col min="2837" max="2837" width="13.7109375" style="44" customWidth="1"/>
    <col min="2838" max="2838" width="10.5703125" style="44" customWidth="1"/>
    <col min="2839" max="2839" width="12.140625" style="44" customWidth="1"/>
    <col min="2840" max="2840" width="13.85546875" style="44" bestFit="1" customWidth="1"/>
    <col min="2841" max="2841" width="11.140625" style="44" bestFit="1" customWidth="1"/>
    <col min="2842" max="2842" width="12.85546875" style="44" customWidth="1"/>
    <col min="2843" max="2843" width="9.140625" style="44"/>
    <col min="2844" max="2844" width="14.28515625" style="44" customWidth="1"/>
    <col min="2845" max="2845" width="15.85546875" style="44" customWidth="1"/>
    <col min="2846" max="2846" width="12.28515625" style="44" customWidth="1"/>
    <col min="2847" max="2847" width="13.5703125" style="44" customWidth="1"/>
    <col min="2848" max="3074" width="9.140625" style="44"/>
    <col min="3075" max="3075" width="18.28515625" style="44" customWidth="1"/>
    <col min="3076" max="3076" width="14.140625" style="44" bestFit="1" customWidth="1"/>
    <col min="3077" max="3077" width="11.85546875" style="44" customWidth="1"/>
    <col min="3078" max="3078" width="12" style="44" bestFit="1" customWidth="1"/>
    <col min="3079" max="3079" width="12.7109375" style="44" bestFit="1" customWidth="1"/>
    <col min="3080" max="3080" width="11.42578125" style="44" bestFit="1" customWidth="1"/>
    <col min="3081" max="3081" width="11.7109375" style="44" bestFit="1" customWidth="1"/>
    <col min="3082" max="3082" width="12" style="44" customWidth="1"/>
    <col min="3083" max="3083" width="15.42578125" style="44" bestFit="1" customWidth="1"/>
    <col min="3084" max="3084" width="12" style="44" customWidth="1"/>
    <col min="3085" max="3085" width="12.7109375" style="44" bestFit="1" customWidth="1"/>
    <col min="3086" max="3086" width="12.42578125" style="44" customWidth="1"/>
    <col min="3087" max="3087" width="12.7109375" style="44" bestFit="1" customWidth="1"/>
    <col min="3088" max="3088" width="11.42578125" style="44" bestFit="1" customWidth="1"/>
    <col min="3089" max="3089" width="12.5703125" style="44" customWidth="1"/>
    <col min="3090" max="3090" width="11.42578125" style="44" bestFit="1" customWidth="1"/>
    <col min="3091" max="3091" width="12.7109375" style="44" bestFit="1" customWidth="1"/>
    <col min="3092" max="3092" width="11.42578125" style="44" bestFit="1" customWidth="1"/>
    <col min="3093" max="3093" width="13.7109375" style="44" customWidth="1"/>
    <col min="3094" max="3094" width="10.5703125" style="44" customWidth="1"/>
    <col min="3095" max="3095" width="12.140625" style="44" customWidth="1"/>
    <col min="3096" max="3096" width="13.85546875" style="44" bestFit="1" customWidth="1"/>
    <col min="3097" max="3097" width="11.140625" style="44" bestFit="1" customWidth="1"/>
    <col min="3098" max="3098" width="12.85546875" style="44" customWidth="1"/>
    <col min="3099" max="3099" width="9.140625" style="44"/>
    <col min="3100" max="3100" width="14.28515625" style="44" customWidth="1"/>
    <col min="3101" max="3101" width="15.85546875" style="44" customWidth="1"/>
    <col min="3102" max="3102" width="12.28515625" style="44" customWidth="1"/>
    <col min="3103" max="3103" width="13.5703125" style="44" customWidth="1"/>
    <col min="3104" max="3330" width="9.140625" style="44"/>
    <col min="3331" max="3331" width="18.28515625" style="44" customWidth="1"/>
    <col min="3332" max="3332" width="14.140625" style="44" bestFit="1" customWidth="1"/>
    <col min="3333" max="3333" width="11.85546875" style="44" customWidth="1"/>
    <col min="3334" max="3334" width="12" style="44" bestFit="1" customWidth="1"/>
    <col min="3335" max="3335" width="12.7109375" style="44" bestFit="1" customWidth="1"/>
    <col min="3336" max="3336" width="11.42578125" style="44" bestFit="1" customWidth="1"/>
    <col min="3337" max="3337" width="11.7109375" style="44" bestFit="1" customWidth="1"/>
    <col min="3338" max="3338" width="12" style="44" customWidth="1"/>
    <col min="3339" max="3339" width="15.42578125" style="44" bestFit="1" customWidth="1"/>
    <col min="3340" max="3340" width="12" style="44" customWidth="1"/>
    <col min="3341" max="3341" width="12.7109375" style="44" bestFit="1" customWidth="1"/>
    <col min="3342" max="3342" width="12.42578125" style="44" customWidth="1"/>
    <col min="3343" max="3343" width="12.7109375" style="44" bestFit="1" customWidth="1"/>
    <col min="3344" max="3344" width="11.42578125" style="44" bestFit="1" customWidth="1"/>
    <col min="3345" max="3345" width="12.5703125" style="44" customWidth="1"/>
    <col min="3346" max="3346" width="11.42578125" style="44" bestFit="1" customWidth="1"/>
    <col min="3347" max="3347" width="12.7109375" style="44" bestFit="1" customWidth="1"/>
    <col min="3348" max="3348" width="11.42578125" style="44" bestFit="1" customWidth="1"/>
    <col min="3349" max="3349" width="13.7109375" style="44" customWidth="1"/>
    <col min="3350" max="3350" width="10.5703125" style="44" customWidth="1"/>
    <col min="3351" max="3351" width="12.140625" style="44" customWidth="1"/>
    <col min="3352" max="3352" width="13.85546875" style="44" bestFit="1" customWidth="1"/>
    <col min="3353" max="3353" width="11.140625" style="44" bestFit="1" customWidth="1"/>
    <col min="3354" max="3354" width="12.85546875" style="44" customWidth="1"/>
    <col min="3355" max="3355" width="9.140625" style="44"/>
    <col min="3356" max="3356" width="14.28515625" style="44" customWidth="1"/>
    <col min="3357" max="3357" width="15.85546875" style="44" customWidth="1"/>
    <col min="3358" max="3358" width="12.28515625" style="44" customWidth="1"/>
    <col min="3359" max="3359" width="13.5703125" style="44" customWidth="1"/>
    <col min="3360" max="3586" width="9.140625" style="44"/>
    <col min="3587" max="3587" width="18.28515625" style="44" customWidth="1"/>
    <col min="3588" max="3588" width="14.140625" style="44" bestFit="1" customWidth="1"/>
    <col min="3589" max="3589" width="11.85546875" style="44" customWidth="1"/>
    <col min="3590" max="3590" width="12" style="44" bestFit="1" customWidth="1"/>
    <col min="3591" max="3591" width="12.7109375" style="44" bestFit="1" customWidth="1"/>
    <col min="3592" max="3592" width="11.42578125" style="44" bestFit="1" customWidth="1"/>
    <col min="3593" max="3593" width="11.7109375" style="44" bestFit="1" customWidth="1"/>
    <col min="3594" max="3594" width="12" style="44" customWidth="1"/>
    <col min="3595" max="3595" width="15.42578125" style="44" bestFit="1" customWidth="1"/>
    <col min="3596" max="3596" width="12" style="44" customWidth="1"/>
    <col min="3597" max="3597" width="12.7109375" style="44" bestFit="1" customWidth="1"/>
    <col min="3598" max="3598" width="12.42578125" style="44" customWidth="1"/>
    <col min="3599" max="3599" width="12.7109375" style="44" bestFit="1" customWidth="1"/>
    <col min="3600" max="3600" width="11.42578125" style="44" bestFit="1" customWidth="1"/>
    <col min="3601" max="3601" width="12.5703125" style="44" customWidth="1"/>
    <col min="3602" max="3602" width="11.42578125" style="44" bestFit="1" customWidth="1"/>
    <col min="3603" max="3603" width="12.7109375" style="44" bestFit="1" customWidth="1"/>
    <col min="3604" max="3604" width="11.42578125" style="44" bestFit="1" customWidth="1"/>
    <col min="3605" max="3605" width="13.7109375" style="44" customWidth="1"/>
    <col min="3606" max="3606" width="10.5703125" style="44" customWidth="1"/>
    <col min="3607" max="3607" width="12.140625" style="44" customWidth="1"/>
    <col min="3608" max="3608" width="13.85546875" style="44" bestFit="1" customWidth="1"/>
    <col min="3609" max="3609" width="11.140625" style="44" bestFit="1" customWidth="1"/>
    <col min="3610" max="3610" width="12.85546875" style="44" customWidth="1"/>
    <col min="3611" max="3611" width="9.140625" style="44"/>
    <col min="3612" max="3612" width="14.28515625" style="44" customWidth="1"/>
    <col min="3613" max="3613" width="15.85546875" style="44" customWidth="1"/>
    <col min="3614" max="3614" width="12.28515625" style="44" customWidth="1"/>
    <col min="3615" max="3615" width="13.5703125" style="44" customWidth="1"/>
    <col min="3616" max="3842" width="9.140625" style="44"/>
    <col min="3843" max="3843" width="18.28515625" style="44" customWidth="1"/>
    <col min="3844" max="3844" width="14.140625" style="44" bestFit="1" customWidth="1"/>
    <col min="3845" max="3845" width="11.85546875" style="44" customWidth="1"/>
    <col min="3846" max="3846" width="12" style="44" bestFit="1" customWidth="1"/>
    <col min="3847" max="3847" width="12.7109375" style="44" bestFit="1" customWidth="1"/>
    <col min="3848" max="3848" width="11.42578125" style="44" bestFit="1" customWidth="1"/>
    <col min="3849" max="3849" width="11.7109375" style="44" bestFit="1" customWidth="1"/>
    <col min="3850" max="3850" width="12" style="44" customWidth="1"/>
    <col min="3851" max="3851" width="15.42578125" style="44" bestFit="1" customWidth="1"/>
    <col min="3852" max="3852" width="12" style="44" customWidth="1"/>
    <col min="3853" max="3853" width="12.7109375" style="44" bestFit="1" customWidth="1"/>
    <col min="3854" max="3854" width="12.42578125" style="44" customWidth="1"/>
    <col min="3855" max="3855" width="12.7109375" style="44" bestFit="1" customWidth="1"/>
    <col min="3856" max="3856" width="11.42578125" style="44" bestFit="1" customWidth="1"/>
    <col min="3857" max="3857" width="12.5703125" style="44" customWidth="1"/>
    <col min="3858" max="3858" width="11.42578125" style="44" bestFit="1" customWidth="1"/>
    <col min="3859" max="3859" width="12.7109375" style="44" bestFit="1" customWidth="1"/>
    <col min="3860" max="3860" width="11.42578125" style="44" bestFit="1" customWidth="1"/>
    <col min="3861" max="3861" width="13.7109375" style="44" customWidth="1"/>
    <col min="3862" max="3862" width="10.5703125" style="44" customWidth="1"/>
    <col min="3863" max="3863" width="12.140625" style="44" customWidth="1"/>
    <col min="3864" max="3864" width="13.85546875" style="44" bestFit="1" customWidth="1"/>
    <col min="3865" max="3865" width="11.140625" style="44" bestFit="1" customWidth="1"/>
    <col min="3866" max="3866" width="12.85546875" style="44" customWidth="1"/>
    <col min="3867" max="3867" width="9.140625" style="44"/>
    <col min="3868" max="3868" width="14.28515625" style="44" customWidth="1"/>
    <col min="3869" max="3869" width="15.85546875" style="44" customWidth="1"/>
    <col min="3870" max="3870" width="12.28515625" style="44" customWidth="1"/>
    <col min="3871" max="3871" width="13.5703125" style="44" customWidth="1"/>
    <col min="3872" max="4098" width="9.140625" style="44"/>
    <col min="4099" max="4099" width="18.28515625" style="44" customWidth="1"/>
    <col min="4100" max="4100" width="14.140625" style="44" bestFit="1" customWidth="1"/>
    <col min="4101" max="4101" width="11.85546875" style="44" customWidth="1"/>
    <col min="4102" max="4102" width="12" style="44" bestFit="1" customWidth="1"/>
    <col min="4103" max="4103" width="12.7109375" style="44" bestFit="1" customWidth="1"/>
    <col min="4104" max="4104" width="11.42578125" style="44" bestFit="1" customWidth="1"/>
    <col min="4105" max="4105" width="11.7109375" style="44" bestFit="1" customWidth="1"/>
    <col min="4106" max="4106" width="12" style="44" customWidth="1"/>
    <col min="4107" max="4107" width="15.42578125" style="44" bestFit="1" customWidth="1"/>
    <col min="4108" max="4108" width="12" style="44" customWidth="1"/>
    <col min="4109" max="4109" width="12.7109375" style="44" bestFit="1" customWidth="1"/>
    <col min="4110" max="4110" width="12.42578125" style="44" customWidth="1"/>
    <col min="4111" max="4111" width="12.7109375" style="44" bestFit="1" customWidth="1"/>
    <col min="4112" max="4112" width="11.42578125" style="44" bestFit="1" customWidth="1"/>
    <col min="4113" max="4113" width="12.5703125" style="44" customWidth="1"/>
    <col min="4114" max="4114" width="11.42578125" style="44" bestFit="1" customWidth="1"/>
    <col min="4115" max="4115" width="12.7109375" style="44" bestFit="1" customWidth="1"/>
    <col min="4116" max="4116" width="11.42578125" style="44" bestFit="1" customWidth="1"/>
    <col min="4117" max="4117" width="13.7109375" style="44" customWidth="1"/>
    <col min="4118" max="4118" width="10.5703125" style="44" customWidth="1"/>
    <col min="4119" max="4119" width="12.140625" style="44" customWidth="1"/>
    <col min="4120" max="4120" width="13.85546875" style="44" bestFit="1" customWidth="1"/>
    <col min="4121" max="4121" width="11.140625" style="44" bestFit="1" customWidth="1"/>
    <col min="4122" max="4122" width="12.85546875" style="44" customWidth="1"/>
    <col min="4123" max="4123" width="9.140625" style="44"/>
    <col min="4124" max="4124" width="14.28515625" style="44" customWidth="1"/>
    <col min="4125" max="4125" width="15.85546875" style="44" customWidth="1"/>
    <col min="4126" max="4126" width="12.28515625" style="44" customWidth="1"/>
    <col min="4127" max="4127" width="13.5703125" style="44" customWidth="1"/>
    <col min="4128" max="4354" width="9.140625" style="44"/>
    <col min="4355" max="4355" width="18.28515625" style="44" customWidth="1"/>
    <col min="4356" max="4356" width="14.140625" style="44" bestFit="1" customWidth="1"/>
    <col min="4357" max="4357" width="11.85546875" style="44" customWidth="1"/>
    <col min="4358" max="4358" width="12" style="44" bestFit="1" customWidth="1"/>
    <col min="4359" max="4359" width="12.7109375" style="44" bestFit="1" customWidth="1"/>
    <col min="4360" max="4360" width="11.42578125" style="44" bestFit="1" customWidth="1"/>
    <col min="4361" max="4361" width="11.7109375" style="44" bestFit="1" customWidth="1"/>
    <col min="4362" max="4362" width="12" style="44" customWidth="1"/>
    <col min="4363" max="4363" width="15.42578125" style="44" bestFit="1" customWidth="1"/>
    <col min="4364" max="4364" width="12" style="44" customWidth="1"/>
    <col min="4365" max="4365" width="12.7109375" style="44" bestFit="1" customWidth="1"/>
    <col min="4366" max="4366" width="12.42578125" style="44" customWidth="1"/>
    <col min="4367" max="4367" width="12.7109375" style="44" bestFit="1" customWidth="1"/>
    <col min="4368" max="4368" width="11.42578125" style="44" bestFit="1" customWidth="1"/>
    <col min="4369" max="4369" width="12.5703125" style="44" customWidth="1"/>
    <col min="4370" max="4370" width="11.42578125" style="44" bestFit="1" customWidth="1"/>
    <col min="4371" max="4371" width="12.7109375" style="44" bestFit="1" customWidth="1"/>
    <col min="4372" max="4372" width="11.42578125" style="44" bestFit="1" customWidth="1"/>
    <col min="4373" max="4373" width="13.7109375" style="44" customWidth="1"/>
    <col min="4374" max="4374" width="10.5703125" style="44" customWidth="1"/>
    <col min="4375" max="4375" width="12.140625" style="44" customWidth="1"/>
    <col min="4376" max="4376" width="13.85546875" style="44" bestFit="1" customWidth="1"/>
    <col min="4377" max="4377" width="11.140625" style="44" bestFit="1" customWidth="1"/>
    <col min="4378" max="4378" width="12.85546875" style="44" customWidth="1"/>
    <col min="4379" max="4379" width="9.140625" style="44"/>
    <col min="4380" max="4380" width="14.28515625" style="44" customWidth="1"/>
    <col min="4381" max="4381" width="15.85546875" style="44" customWidth="1"/>
    <col min="4382" max="4382" width="12.28515625" style="44" customWidth="1"/>
    <col min="4383" max="4383" width="13.5703125" style="44" customWidth="1"/>
    <col min="4384" max="4610" width="9.140625" style="44"/>
    <col min="4611" max="4611" width="18.28515625" style="44" customWidth="1"/>
    <col min="4612" max="4612" width="14.140625" style="44" bestFit="1" customWidth="1"/>
    <col min="4613" max="4613" width="11.85546875" style="44" customWidth="1"/>
    <col min="4614" max="4614" width="12" style="44" bestFit="1" customWidth="1"/>
    <col min="4615" max="4615" width="12.7109375" style="44" bestFit="1" customWidth="1"/>
    <col min="4616" max="4616" width="11.42578125" style="44" bestFit="1" customWidth="1"/>
    <col min="4617" max="4617" width="11.7109375" style="44" bestFit="1" customWidth="1"/>
    <col min="4618" max="4618" width="12" style="44" customWidth="1"/>
    <col min="4619" max="4619" width="15.42578125" style="44" bestFit="1" customWidth="1"/>
    <col min="4620" max="4620" width="12" style="44" customWidth="1"/>
    <col min="4621" max="4621" width="12.7109375" style="44" bestFit="1" customWidth="1"/>
    <col min="4622" max="4622" width="12.42578125" style="44" customWidth="1"/>
    <col min="4623" max="4623" width="12.7109375" style="44" bestFit="1" customWidth="1"/>
    <col min="4624" max="4624" width="11.42578125" style="44" bestFit="1" customWidth="1"/>
    <col min="4625" max="4625" width="12.5703125" style="44" customWidth="1"/>
    <col min="4626" max="4626" width="11.42578125" style="44" bestFit="1" customWidth="1"/>
    <col min="4627" max="4627" width="12.7109375" style="44" bestFit="1" customWidth="1"/>
    <col min="4628" max="4628" width="11.42578125" style="44" bestFit="1" customWidth="1"/>
    <col min="4629" max="4629" width="13.7109375" style="44" customWidth="1"/>
    <col min="4630" max="4630" width="10.5703125" style="44" customWidth="1"/>
    <col min="4631" max="4631" width="12.140625" style="44" customWidth="1"/>
    <col min="4632" max="4632" width="13.85546875" style="44" bestFit="1" customWidth="1"/>
    <col min="4633" max="4633" width="11.140625" style="44" bestFit="1" customWidth="1"/>
    <col min="4634" max="4634" width="12.85546875" style="44" customWidth="1"/>
    <col min="4635" max="4635" width="9.140625" style="44"/>
    <col min="4636" max="4636" width="14.28515625" style="44" customWidth="1"/>
    <col min="4637" max="4637" width="15.85546875" style="44" customWidth="1"/>
    <col min="4638" max="4638" width="12.28515625" style="44" customWidth="1"/>
    <col min="4639" max="4639" width="13.5703125" style="44" customWidth="1"/>
    <col min="4640" max="4866" width="9.140625" style="44"/>
    <col min="4867" max="4867" width="18.28515625" style="44" customWidth="1"/>
    <col min="4868" max="4868" width="14.140625" style="44" bestFit="1" customWidth="1"/>
    <col min="4869" max="4869" width="11.85546875" style="44" customWidth="1"/>
    <col min="4870" max="4870" width="12" style="44" bestFit="1" customWidth="1"/>
    <col min="4871" max="4871" width="12.7109375" style="44" bestFit="1" customWidth="1"/>
    <col min="4872" max="4872" width="11.42578125" style="44" bestFit="1" customWidth="1"/>
    <col min="4873" max="4873" width="11.7109375" style="44" bestFit="1" customWidth="1"/>
    <col min="4874" max="4874" width="12" style="44" customWidth="1"/>
    <col min="4875" max="4875" width="15.42578125" style="44" bestFit="1" customWidth="1"/>
    <col min="4876" max="4876" width="12" style="44" customWidth="1"/>
    <col min="4877" max="4877" width="12.7109375" style="44" bestFit="1" customWidth="1"/>
    <col min="4878" max="4878" width="12.42578125" style="44" customWidth="1"/>
    <col min="4879" max="4879" width="12.7109375" style="44" bestFit="1" customWidth="1"/>
    <col min="4880" max="4880" width="11.42578125" style="44" bestFit="1" customWidth="1"/>
    <col min="4881" max="4881" width="12.5703125" style="44" customWidth="1"/>
    <col min="4882" max="4882" width="11.42578125" style="44" bestFit="1" customWidth="1"/>
    <col min="4883" max="4883" width="12.7109375" style="44" bestFit="1" customWidth="1"/>
    <col min="4884" max="4884" width="11.42578125" style="44" bestFit="1" customWidth="1"/>
    <col min="4885" max="4885" width="13.7109375" style="44" customWidth="1"/>
    <col min="4886" max="4886" width="10.5703125" style="44" customWidth="1"/>
    <col min="4887" max="4887" width="12.140625" style="44" customWidth="1"/>
    <col min="4888" max="4888" width="13.85546875" style="44" bestFit="1" customWidth="1"/>
    <col min="4889" max="4889" width="11.140625" style="44" bestFit="1" customWidth="1"/>
    <col min="4890" max="4890" width="12.85546875" style="44" customWidth="1"/>
    <col min="4891" max="4891" width="9.140625" style="44"/>
    <col min="4892" max="4892" width="14.28515625" style="44" customWidth="1"/>
    <col min="4893" max="4893" width="15.85546875" style="44" customWidth="1"/>
    <col min="4894" max="4894" width="12.28515625" style="44" customWidth="1"/>
    <col min="4895" max="4895" width="13.5703125" style="44" customWidth="1"/>
    <col min="4896" max="5122" width="9.140625" style="44"/>
    <col min="5123" max="5123" width="18.28515625" style="44" customWidth="1"/>
    <col min="5124" max="5124" width="14.140625" style="44" bestFit="1" customWidth="1"/>
    <col min="5125" max="5125" width="11.85546875" style="44" customWidth="1"/>
    <col min="5126" max="5126" width="12" style="44" bestFit="1" customWidth="1"/>
    <col min="5127" max="5127" width="12.7109375" style="44" bestFit="1" customWidth="1"/>
    <col min="5128" max="5128" width="11.42578125" style="44" bestFit="1" customWidth="1"/>
    <col min="5129" max="5129" width="11.7109375" style="44" bestFit="1" customWidth="1"/>
    <col min="5130" max="5130" width="12" style="44" customWidth="1"/>
    <col min="5131" max="5131" width="15.42578125" style="44" bestFit="1" customWidth="1"/>
    <col min="5132" max="5132" width="12" style="44" customWidth="1"/>
    <col min="5133" max="5133" width="12.7109375" style="44" bestFit="1" customWidth="1"/>
    <col min="5134" max="5134" width="12.42578125" style="44" customWidth="1"/>
    <col min="5135" max="5135" width="12.7109375" style="44" bestFit="1" customWidth="1"/>
    <col min="5136" max="5136" width="11.42578125" style="44" bestFit="1" customWidth="1"/>
    <col min="5137" max="5137" width="12.5703125" style="44" customWidth="1"/>
    <col min="5138" max="5138" width="11.42578125" style="44" bestFit="1" customWidth="1"/>
    <col min="5139" max="5139" width="12.7109375" style="44" bestFit="1" customWidth="1"/>
    <col min="5140" max="5140" width="11.42578125" style="44" bestFit="1" customWidth="1"/>
    <col min="5141" max="5141" width="13.7109375" style="44" customWidth="1"/>
    <col min="5142" max="5142" width="10.5703125" style="44" customWidth="1"/>
    <col min="5143" max="5143" width="12.140625" style="44" customWidth="1"/>
    <col min="5144" max="5144" width="13.85546875" style="44" bestFit="1" customWidth="1"/>
    <col min="5145" max="5145" width="11.140625" style="44" bestFit="1" customWidth="1"/>
    <col min="5146" max="5146" width="12.85546875" style="44" customWidth="1"/>
    <col min="5147" max="5147" width="9.140625" style="44"/>
    <col min="5148" max="5148" width="14.28515625" style="44" customWidth="1"/>
    <col min="5149" max="5149" width="15.85546875" style="44" customWidth="1"/>
    <col min="5150" max="5150" width="12.28515625" style="44" customWidth="1"/>
    <col min="5151" max="5151" width="13.5703125" style="44" customWidth="1"/>
    <col min="5152" max="5378" width="9.140625" style="44"/>
    <col min="5379" max="5379" width="18.28515625" style="44" customWidth="1"/>
    <col min="5380" max="5380" width="14.140625" style="44" bestFit="1" customWidth="1"/>
    <col min="5381" max="5381" width="11.85546875" style="44" customWidth="1"/>
    <col min="5382" max="5382" width="12" style="44" bestFit="1" customWidth="1"/>
    <col min="5383" max="5383" width="12.7109375" style="44" bestFit="1" customWidth="1"/>
    <col min="5384" max="5384" width="11.42578125" style="44" bestFit="1" customWidth="1"/>
    <col min="5385" max="5385" width="11.7109375" style="44" bestFit="1" customWidth="1"/>
    <col min="5386" max="5386" width="12" style="44" customWidth="1"/>
    <col min="5387" max="5387" width="15.42578125" style="44" bestFit="1" customWidth="1"/>
    <col min="5388" max="5388" width="12" style="44" customWidth="1"/>
    <col min="5389" max="5389" width="12.7109375" style="44" bestFit="1" customWidth="1"/>
    <col min="5390" max="5390" width="12.42578125" style="44" customWidth="1"/>
    <col min="5391" max="5391" width="12.7109375" style="44" bestFit="1" customWidth="1"/>
    <col min="5392" max="5392" width="11.42578125" style="44" bestFit="1" customWidth="1"/>
    <col min="5393" max="5393" width="12.5703125" style="44" customWidth="1"/>
    <col min="5394" max="5394" width="11.42578125" style="44" bestFit="1" customWidth="1"/>
    <col min="5395" max="5395" width="12.7109375" style="44" bestFit="1" customWidth="1"/>
    <col min="5396" max="5396" width="11.42578125" style="44" bestFit="1" customWidth="1"/>
    <col min="5397" max="5397" width="13.7109375" style="44" customWidth="1"/>
    <col min="5398" max="5398" width="10.5703125" style="44" customWidth="1"/>
    <col min="5399" max="5399" width="12.140625" style="44" customWidth="1"/>
    <col min="5400" max="5400" width="13.85546875" style="44" bestFit="1" customWidth="1"/>
    <col min="5401" max="5401" width="11.140625" style="44" bestFit="1" customWidth="1"/>
    <col min="5402" max="5402" width="12.85546875" style="44" customWidth="1"/>
    <col min="5403" max="5403" width="9.140625" style="44"/>
    <col min="5404" max="5404" width="14.28515625" style="44" customWidth="1"/>
    <col min="5405" max="5405" width="15.85546875" style="44" customWidth="1"/>
    <col min="5406" max="5406" width="12.28515625" style="44" customWidth="1"/>
    <col min="5407" max="5407" width="13.5703125" style="44" customWidth="1"/>
    <col min="5408" max="5634" width="9.140625" style="44"/>
    <col min="5635" max="5635" width="18.28515625" style="44" customWidth="1"/>
    <col min="5636" max="5636" width="14.140625" style="44" bestFit="1" customWidth="1"/>
    <col min="5637" max="5637" width="11.85546875" style="44" customWidth="1"/>
    <col min="5638" max="5638" width="12" style="44" bestFit="1" customWidth="1"/>
    <col min="5639" max="5639" width="12.7109375" style="44" bestFit="1" customWidth="1"/>
    <col min="5640" max="5640" width="11.42578125" style="44" bestFit="1" customWidth="1"/>
    <col min="5641" max="5641" width="11.7109375" style="44" bestFit="1" customWidth="1"/>
    <col min="5642" max="5642" width="12" style="44" customWidth="1"/>
    <col min="5643" max="5643" width="15.42578125" style="44" bestFit="1" customWidth="1"/>
    <col min="5644" max="5644" width="12" style="44" customWidth="1"/>
    <col min="5645" max="5645" width="12.7109375" style="44" bestFit="1" customWidth="1"/>
    <col min="5646" max="5646" width="12.42578125" style="44" customWidth="1"/>
    <col min="5647" max="5647" width="12.7109375" style="44" bestFit="1" customWidth="1"/>
    <col min="5648" max="5648" width="11.42578125" style="44" bestFit="1" customWidth="1"/>
    <col min="5649" max="5649" width="12.5703125" style="44" customWidth="1"/>
    <col min="5650" max="5650" width="11.42578125" style="44" bestFit="1" customWidth="1"/>
    <col min="5651" max="5651" width="12.7109375" style="44" bestFit="1" customWidth="1"/>
    <col min="5652" max="5652" width="11.42578125" style="44" bestFit="1" customWidth="1"/>
    <col min="5653" max="5653" width="13.7109375" style="44" customWidth="1"/>
    <col min="5654" max="5654" width="10.5703125" style="44" customWidth="1"/>
    <col min="5655" max="5655" width="12.140625" style="44" customWidth="1"/>
    <col min="5656" max="5656" width="13.85546875" style="44" bestFit="1" customWidth="1"/>
    <col min="5657" max="5657" width="11.140625" style="44" bestFit="1" customWidth="1"/>
    <col min="5658" max="5658" width="12.85546875" style="44" customWidth="1"/>
    <col min="5659" max="5659" width="9.140625" style="44"/>
    <col min="5660" max="5660" width="14.28515625" style="44" customWidth="1"/>
    <col min="5661" max="5661" width="15.85546875" style="44" customWidth="1"/>
    <col min="5662" max="5662" width="12.28515625" style="44" customWidth="1"/>
    <col min="5663" max="5663" width="13.5703125" style="44" customWidth="1"/>
    <col min="5664" max="5890" width="9.140625" style="44"/>
    <col min="5891" max="5891" width="18.28515625" style="44" customWidth="1"/>
    <col min="5892" max="5892" width="14.140625" style="44" bestFit="1" customWidth="1"/>
    <col min="5893" max="5893" width="11.85546875" style="44" customWidth="1"/>
    <col min="5894" max="5894" width="12" style="44" bestFit="1" customWidth="1"/>
    <col min="5895" max="5895" width="12.7109375" style="44" bestFit="1" customWidth="1"/>
    <col min="5896" max="5896" width="11.42578125" style="44" bestFit="1" customWidth="1"/>
    <col min="5897" max="5897" width="11.7109375" style="44" bestFit="1" customWidth="1"/>
    <col min="5898" max="5898" width="12" style="44" customWidth="1"/>
    <col min="5899" max="5899" width="15.42578125" style="44" bestFit="1" customWidth="1"/>
    <col min="5900" max="5900" width="12" style="44" customWidth="1"/>
    <col min="5901" max="5901" width="12.7109375" style="44" bestFit="1" customWidth="1"/>
    <col min="5902" max="5902" width="12.42578125" style="44" customWidth="1"/>
    <col min="5903" max="5903" width="12.7109375" style="44" bestFit="1" customWidth="1"/>
    <col min="5904" max="5904" width="11.42578125" style="44" bestFit="1" customWidth="1"/>
    <col min="5905" max="5905" width="12.5703125" style="44" customWidth="1"/>
    <col min="5906" max="5906" width="11.42578125" style="44" bestFit="1" customWidth="1"/>
    <col min="5907" max="5907" width="12.7109375" style="44" bestFit="1" customWidth="1"/>
    <col min="5908" max="5908" width="11.42578125" style="44" bestFit="1" customWidth="1"/>
    <col min="5909" max="5909" width="13.7109375" style="44" customWidth="1"/>
    <col min="5910" max="5910" width="10.5703125" style="44" customWidth="1"/>
    <col min="5911" max="5911" width="12.140625" style="44" customWidth="1"/>
    <col min="5912" max="5912" width="13.85546875" style="44" bestFit="1" customWidth="1"/>
    <col min="5913" max="5913" width="11.140625" style="44" bestFit="1" customWidth="1"/>
    <col min="5914" max="5914" width="12.85546875" style="44" customWidth="1"/>
    <col min="5915" max="5915" width="9.140625" style="44"/>
    <col min="5916" max="5916" width="14.28515625" style="44" customWidth="1"/>
    <col min="5917" max="5917" width="15.85546875" style="44" customWidth="1"/>
    <col min="5918" max="5918" width="12.28515625" style="44" customWidth="1"/>
    <col min="5919" max="5919" width="13.5703125" style="44" customWidth="1"/>
    <col min="5920" max="6146" width="9.140625" style="44"/>
    <col min="6147" max="6147" width="18.28515625" style="44" customWidth="1"/>
    <col min="6148" max="6148" width="14.140625" style="44" bestFit="1" customWidth="1"/>
    <col min="6149" max="6149" width="11.85546875" style="44" customWidth="1"/>
    <col min="6150" max="6150" width="12" style="44" bestFit="1" customWidth="1"/>
    <col min="6151" max="6151" width="12.7109375" style="44" bestFit="1" customWidth="1"/>
    <col min="6152" max="6152" width="11.42578125" style="44" bestFit="1" customWidth="1"/>
    <col min="6153" max="6153" width="11.7109375" style="44" bestFit="1" customWidth="1"/>
    <col min="6154" max="6154" width="12" style="44" customWidth="1"/>
    <col min="6155" max="6155" width="15.42578125" style="44" bestFit="1" customWidth="1"/>
    <col min="6156" max="6156" width="12" style="44" customWidth="1"/>
    <col min="6157" max="6157" width="12.7109375" style="44" bestFit="1" customWidth="1"/>
    <col min="6158" max="6158" width="12.42578125" style="44" customWidth="1"/>
    <col min="6159" max="6159" width="12.7109375" style="44" bestFit="1" customWidth="1"/>
    <col min="6160" max="6160" width="11.42578125" style="44" bestFit="1" customWidth="1"/>
    <col min="6161" max="6161" width="12.5703125" style="44" customWidth="1"/>
    <col min="6162" max="6162" width="11.42578125" style="44" bestFit="1" customWidth="1"/>
    <col min="6163" max="6163" width="12.7109375" style="44" bestFit="1" customWidth="1"/>
    <col min="6164" max="6164" width="11.42578125" style="44" bestFit="1" customWidth="1"/>
    <col min="6165" max="6165" width="13.7109375" style="44" customWidth="1"/>
    <col min="6166" max="6166" width="10.5703125" style="44" customWidth="1"/>
    <col min="6167" max="6167" width="12.140625" style="44" customWidth="1"/>
    <col min="6168" max="6168" width="13.85546875" style="44" bestFit="1" customWidth="1"/>
    <col min="6169" max="6169" width="11.140625" style="44" bestFit="1" customWidth="1"/>
    <col min="6170" max="6170" width="12.85546875" style="44" customWidth="1"/>
    <col min="6171" max="6171" width="9.140625" style="44"/>
    <col min="6172" max="6172" width="14.28515625" style="44" customWidth="1"/>
    <col min="6173" max="6173" width="15.85546875" style="44" customWidth="1"/>
    <col min="6174" max="6174" width="12.28515625" style="44" customWidth="1"/>
    <col min="6175" max="6175" width="13.5703125" style="44" customWidth="1"/>
    <col min="6176" max="6402" width="9.140625" style="44"/>
    <col min="6403" max="6403" width="18.28515625" style="44" customWidth="1"/>
    <col min="6404" max="6404" width="14.140625" style="44" bestFit="1" customWidth="1"/>
    <col min="6405" max="6405" width="11.85546875" style="44" customWidth="1"/>
    <col min="6406" max="6406" width="12" style="44" bestFit="1" customWidth="1"/>
    <col min="6407" max="6407" width="12.7109375" style="44" bestFit="1" customWidth="1"/>
    <col min="6408" max="6408" width="11.42578125" style="44" bestFit="1" customWidth="1"/>
    <col min="6409" max="6409" width="11.7109375" style="44" bestFit="1" customWidth="1"/>
    <col min="6410" max="6410" width="12" style="44" customWidth="1"/>
    <col min="6411" max="6411" width="15.42578125" style="44" bestFit="1" customWidth="1"/>
    <col min="6412" max="6412" width="12" style="44" customWidth="1"/>
    <col min="6413" max="6413" width="12.7109375" style="44" bestFit="1" customWidth="1"/>
    <col min="6414" max="6414" width="12.42578125" style="44" customWidth="1"/>
    <col min="6415" max="6415" width="12.7109375" style="44" bestFit="1" customWidth="1"/>
    <col min="6416" max="6416" width="11.42578125" style="44" bestFit="1" customWidth="1"/>
    <col min="6417" max="6417" width="12.5703125" style="44" customWidth="1"/>
    <col min="6418" max="6418" width="11.42578125" style="44" bestFit="1" customWidth="1"/>
    <col min="6419" max="6419" width="12.7109375" style="44" bestFit="1" customWidth="1"/>
    <col min="6420" max="6420" width="11.42578125" style="44" bestFit="1" customWidth="1"/>
    <col min="6421" max="6421" width="13.7109375" style="44" customWidth="1"/>
    <col min="6422" max="6422" width="10.5703125" style="44" customWidth="1"/>
    <col min="6423" max="6423" width="12.140625" style="44" customWidth="1"/>
    <col min="6424" max="6424" width="13.85546875" style="44" bestFit="1" customWidth="1"/>
    <col min="6425" max="6425" width="11.140625" style="44" bestFit="1" customWidth="1"/>
    <col min="6426" max="6426" width="12.85546875" style="44" customWidth="1"/>
    <col min="6427" max="6427" width="9.140625" style="44"/>
    <col min="6428" max="6428" width="14.28515625" style="44" customWidth="1"/>
    <col min="6429" max="6429" width="15.85546875" style="44" customWidth="1"/>
    <col min="6430" max="6430" width="12.28515625" style="44" customWidth="1"/>
    <col min="6431" max="6431" width="13.5703125" style="44" customWidth="1"/>
    <col min="6432" max="6658" width="9.140625" style="44"/>
    <col min="6659" max="6659" width="18.28515625" style="44" customWidth="1"/>
    <col min="6660" max="6660" width="14.140625" style="44" bestFit="1" customWidth="1"/>
    <col min="6661" max="6661" width="11.85546875" style="44" customWidth="1"/>
    <col min="6662" max="6662" width="12" style="44" bestFit="1" customWidth="1"/>
    <col min="6663" max="6663" width="12.7109375" style="44" bestFit="1" customWidth="1"/>
    <col min="6664" max="6664" width="11.42578125" style="44" bestFit="1" customWidth="1"/>
    <col min="6665" max="6665" width="11.7109375" style="44" bestFit="1" customWidth="1"/>
    <col min="6666" max="6666" width="12" style="44" customWidth="1"/>
    <col min="6667" max="6667" width="15.42578125" style="44" bestFit="1" customWidth="1"/>
    <col min="6668" max="6668" width="12" style="44" customWidth="1"/>
    <col min="6669" max="6669" width="12.7109375" style="44" bestFit="1" customWidth="1"/>
    <col min="6670" max="6670" width="12.42578125" style="44" customWidth="1"/>
    <col min="6671" max="6671" width="12.7109375" style="44" bestFit="1" customWidth="1"/>
    <col min="6672" max="6672" width="11.42578125" style="44" bestFit="1" customWidth="1"/>
    <col min="6673" max="6673" width="12.5703125" style="44" customWidth="1"/>
    <col min="6674" max="6674" width="11.42578125" style="44" bestFit="1" customWidth="1"/>
    <col min="6675" max="6675" width="12.7109375" style="44" bestFit="1" customWidth="1"/>
    <col min="6676" max="6676" width="11.42578125" style="44" bestFit="1" customWidth="1"/>
    <col min="6677" max="6677" width="13.7109375" style="44" customWidth="1"/>
    <col min="6678" max="6678" width="10.5703125" style="44" customWidth="1"/>
    <col min="6679" max="6679" width="12.140625" style="44" customWidth="1"/>
    <col min="6680" max="6680" width="13.85546875" style="44" bestFit="1" customWidth="1"/>
    <col min="6681" max="6681" width="11.140625" style="44" bestFit="1" customWidth="1"/>
    <col min="6682" max="6682" width="12.85546875" style="44" customWidth="1"/>
    <col min="6683" max="6683" width="9.140625" style="44"/>
    <col min="6684" max="6684" width="14.28515625" style="44" customWidth="1"/>
    <col min="6685" max="6685" width="15.85546875" style="44" customWidth="1"/>
    <col min="6686" max="6686" width="12.28515625" style="44" customWidth="1"/>
    <col min="6687" max="6687" width="13.5703125" style="44" customWidth="1"/>
    <col min="6688" max="6914" width="9.140625" style="44"/>
    <col min="6915" max="6915" width="18.28515625" style="44" customWidth="1"/>
    <col min="6916" max="6916" width="14.140625" style="44" bestFit="1" customWidth="1"/>
    <col min="6917" max="6917" width="11.85546875" style="44" customWidth="1"/>
    <col min="6918" max="6918" width="12" style="44" bestFit="1" customWidth="1"/>
    <col min="6919" max="6919" width="12.7109375" style="44" bestFit="1" customWidth="1"/>
    <col min="6920" max="6920" width="11.42578125" style="44" bestFit="1" customWidth="1"/>
    <col min="6921" max="6921" width="11.7109375" style="44" bestFit="1" customWidth="1"/>
    <col min="6922" max="6922" width="12" style="44" customWidth="1"/>
    <col min="6923" max="6923" width="15.42578125" style="44" bestFit="1" customWidth="1"/>
    <col min="6924" max="6924" width="12" style="44" customWidth="1"/>
    <col min="6925" max="6925" width="12.7109375" style="44" bestFit="1" customWidth="1"/>
    <col min="6926" max="6926" width="12.42578125" style="44" customWidth="1"/>
    <col min="6927" max="6927" width="12.7109375" style="44" bestFit="1" customWidth="1"/>
    <col min="6928" max="6928" width="11.42578125" style="44" bestFit="1" customWidth="1"/>
    <col min="6929" max="6929" width="12.5703125" style="44" customWidth="1"/>
    <col min="6930" max="6930" width="11.42578125" style="44" bestFit="1" customWidth="1"/>
    <col min="6931" max="6931" width="12.7109375" style="44" bestFit="1" customWidth="1"/>
    <col min="6932" max="6932" width="11.42578125" style="44" bestFit="1" customWidth="1"/>
    <col min="6933" max="6933" width="13.7109375" style="44" customWidth="1"/>
    <col min="6934" max="6934" width="10.5703125" style="44" customWidth="1"/>
    <col min="6935" max="6935" width="12.140625" style="44" customWidth="1"/>
    <col min="6936" max="6936" width="13.85546875" style="44" bestFit="1" customWidth="1"/>
    <col min="6937" max="6937" width="11.140625" style="44" bestFit="1" customWidth="1"/>
    <col min="6938" max="6938" width="12.85546875" style="44" customWidth="1"/>
    <col min="6939" max="6939" width="9.140625" style="44"/>
    <col min="6940" max="6940" width="14.28515625" style="44" customWidth="1"/>
    <col min="6941" max="6941" width="15.85546875" style="44" customWidth="1"/>
    <col min="6942" max="6942" width="12.28515625" style="44" customWidth="1"/>
    <col min="6943" max="6943" width="13.5703125" style="44" customWidth="1"/>
    <col min="6944" max="7170" width="9.140625" style="44"/>
    <col min="7171" max="7171" width="18.28515625" style="44" customWidth="1"/>
    <col min="7172" max="7172" width="14.140625" style="44" bestFit="1" customWidth="1"/>
    <col min="7173" max="7173" width="11.85546875" style="44" customWidth="1"/>
    <col min="7174" max="7174" width="12" style="44" bestFit="1" customWidth="1"/>
    <col min="7175" max="7175" width="12.7109375" style="44" bestFit="1" customWidth="1"/>
    <col min="7176" max="7176" width="11.42578125" style="44" bestFit="1" customWidth="1"/>
    <col min="7177" max="7177" width="11.7109375" style="44" bestFit="1" customWidth="1"/>
    <col min="7178" max="7178" width="12" style="44" customWidth="1"/>
    <col min="7179" max="7179" width="15.42578125" style="44" bestFit="1" customWidth="1"/>
    <col min="7180" max="7180" width="12" style="44" customWidth="1"/>
    <col min="7181" max="7181" width="12.7109375" style="44" bestFit="1" customWidth="1"/>
    <col min="7182" max="7182" width="12.42578125" style="44" customWidth="1"/>
    <col min="7183" max="7183" width="12.7109375" style="44" bestFit="1" customWidth="1"/>
    <col min="7184" max="7184" width="11.42578125" style="44" bestFit="1" customWidth="1"/>
    <col min="7185" max="7185" width="12.5703125" style="44" customWidth="1"/>
    <col min="7186" max="7186" width="11.42578125" style="44" bestFit="1" customWidth="1"/>
    <col min="7187" max="7187" width="12.7109375" style="44" bestFit="1" customWidth="1"/>
    <col min="7188" max="7188" width="11.42578125" style="44" bestFit="1" customWidth="1"/>
    <col min="7189" max="7189" width="13.7109375" style="44" customWidth="1"/>
    <col min="7190" max="7190" width="10.5703125" style="44" customWidth="1"/>
    <col min="7191" max="7191" width="12.140625" style="44" customWidth="1"/>
    <col min="7192" max="7192" width="13.85546875" style="44" bestFit="1" customWidth="1"/>
    <col min="7193" max="7193" width="11.140625" style="44" bestFit="1" customWidth="1"/>
    <col min="7194" max="7194" width="12.85546875" style="44" customWidth="1"/>
    <col min="7195" max="7195" width="9.140625" style="44"/>
    <col min="7196" max="7196" width="14.28515625" style="44" customWidth="1"/>
    <col min="7197" max="7197" width="15.85546875" style="44" customWidth="1"/>
    <col min="7198" max="7198" width="12.28515625" style="44" customWidth="1"/>
    <col min="7199" max="7199" width="13.5703125" style="44" customWidth="1"/>
    <col min="7200" max="7426" width="9.140625" style="44"/>
    <col min="7427" max="7427" width="18.28515625" style="44" customWidth="1"/>
    <col min="7428" max="7428" width="14.140625" style="44" bestFit="1" customWidth="1"/>
    <col min="7429" max="7429" width="11.85546875" style="44" customWidth="1"/>
    <col min="7430" max="7430" width="12" style="44" bestFit="1" customWidth="1"/>
    <col min="7431" max="7431" width="12.7109375" style="44" bestFit="1" customWidth="1"/>
    <col min="7432" max="7432" width="11.42578125" style="44" bestFit="1" customWidth="1"/>
    <col min="7433" max="7433" width="11.7109375" style="44" bestFit="1" customWidth="1"/>
    <col min="7434" max="7434" width="12" style="44" customWidth="1"/>
    <col min="7435" max="7435" width="15.42578125" style="44" bestFit="1" customWidth="1"/>
    <col min="7436" max="7436" width="12" style="44" customWidth="1"/>
    <col min="7437" max="7437" width="12.7109375" style="44" bestFit="1" customWidth="1"/>
    <col min="7438" max="7438" width="12.42578125" style="44" customWidth="1"/>
    <col min="7439" max="7439" width="12.7109375" style="44" bestFit="1" customWidth="1"/>
    <col min="7440" max="7440" width="11.42578125" style="44" bestFit="1" customWidth="1"/>
    <col min="7441" max="7441" width="12.5703125" style="44" customWidth="1"/>
    <col min="7442" max="7442" width="11.42578125" style="44" bestFit="1" customWidth="1"/>
    <col min="7443" max="7443" width="12.7109375" style="44" bestFit="1" customWidth="1"/>
    <col min="7444" max="7444" width="11.42578125" style="44" bestFit="1" customWidth="1"/>
    <col min="7445" max="7445" width="13.7109375" style="44" customWidth="1"/>
    <col min="7446" max="7446" width="10.5703125" style="44" customWidth="1"/>
    <col min="7447" max="7447" width="12.140625" style="44" customWidth="1"/>
    <col min="7448" max="7448" width="13.85546875" style="44" bestFit="1" customWidth="1"/>
    <col min="7449" max="7449" width="11.140625" style="44" bestFit="1" customWidth="1"/>
    <col min="7450" max="7450" width="12.85546875" style="44" customWidth="1"/>
    <col min="7451" max="7451" width="9.140625" style="44"/>
    <col min="7452" max="7452" width="14.28515625" style="44" customWidth="1"/>
    <col min="7453" max="7453" width="15.85546875" style="44" customWidth="1"/>
    <col min="7454" max="7454" width="12.28515625" style="44" customWidth="1"/>
    <col min="7455" max="7455" width="13.5703125" style="44" customWidth="1"/>
    <col min="7456" max="7682" width="9.140625" style="44"/>
    <col min="7683" max="7683" width="18.28515625" style="44" customWidth="1"/>
    <col min="7684" max="7684" width="14.140625" style="44" bestFit="1" customWidth="1"/>
    <col min="7685" max="7685" width="11.85546875" style="44" customWidth="1"/>
    <col min="7686" max="7686" width="12" style="44" bestFit="1" customWidth="1"/>
    <col min="7687" max="7687" width="12.7109375" style="44" bestFit="1" customWidth="1"/>
    <col min="7688" max="7688" width="11.42578125" style="44" bestFit="1" customWidth="1"/>
    <col min="7689" max="7689" width="11.7109375" style="44" bestFit="1" customWidth="1"/>
    <col min="7690" max="7690" width="12" style="44" customWidth="1"/>
    <col min="7691" max="7691" width="15.42578125" style="44" bestFit="1" customWidth="1"/>
    <col min="7692" max="7692" width="12" style="44" customWidth="1"/>
    <col min="7693" max="7693" width="12.7109375" style="44" bestFit="1" customWidth="1"/>
    <col min="7694" max="7694" width="12.42578125" style="44" customWidth="1"/>
    <col min="7695" max="7695" width="12.7109375" style="44" bestFit="1" customWidth="1"/>
    <col min="7696" max="7696" width="11.42578125" style="44" bestFit="1" customWidth="1"/>
    <col min="7697" max="7697" width="12.5703125" style="44" customWidth="1"/>
    <col min="7698" max="7698" width="11.42578125" style="44" bestFit="1" customWidth="1"/>
    <col min="7699" max="7699" width="12.7109375" style="44" bestFit="1" customWidth="1"/>
    <col min="7700" max="7700" width="11.42578125" style="44" bestFit="1" customWidth="1"/>
    <col min="7701" max="7701" width="13.7109375" style="44" customWidth="1"/>
    <col min="7702" max="7702" width="10.5703125" style="44" customWidth="1"/>
    <col min="7703" max="7703" width="12.140625" style="44" customWidth="1"/>
    <col min="7704" max="7704" width="13.85546875" style="44" bestFit="1" customWidth="1"/>
    <col min="7705" max="7705" width="11.140625" style="44" bestFit="1" customWidth="1"/>
    <col min="7706" max="7706" width="12.85546875" style="44" customWidth="1"/>
    <col min="7707" max="7707" width="9.140625" style="44"/>
    <col min="7708" max="7708" width="14.28515625" style="44" customWidth="1"/>
    <col min="7709" max="7709" width="15.85546875" style="44" customWidth="1"/>
    <col min="7710" max="7710" width="12.28515625" style="44" customWidth="1"/>
    <col min="7711" max="7711" width="13.5703125" style="44" customWidth="1"/>
    <col min="7712" max="7938" width="9.140625" style="44"/>
    <col min="7939" max="7939" width="18.28515625" style="44" customWidth="1"/>
    <col min="7940" max="7940" width="14.140625" style="44" bestFit="1" customWidth="1"/>
    <col min="7941" max="7941" width="11.85546875" style="44" customWidth="1"/>
    <col min="7942" max="7942" width="12" style="44" bestFit="1" customWidth="1"/>
    <col min="7943" max="7943" width="12.7109375" style="44" bestFit="1" customWidth="1"/>
    <col min="7944" max="7944" width="11.42578125" style="44" bestFit="1" customWidth="1"/>
    <col min="7945" max="7945" width="11.7109375" style="44" bestFit="1" customWidth="1"/>
    <col min="7946" max="7946" width="12" style="44" customWidth="1"/>
    <col min="7947" max="7947" width="15.42578125" style="44" bestFit="1" customWidth="1"/>
    <col min="7948" max="7948" width="12" style="44" customWidth="1"/>
    <col min="7949" max="7949" width="12.7109375" style="44" bestFit="1" customWidth="1"/>
    <col min="7950" max="7950" width="12.42578125" style="44" customWidth="1"/>
    <col min="7951" max="7951" width="12.7109375" style="44" bestFit="1" customWidth="1"/>
    <col min="7952" max="7952" width="11.42578125" style="44" bestFit="1" customWidth="1"/>
    <col min="7953" max="7953" width="12.5703125" style="44" customWidth="1"/>
    <col min="7954" max="7954" width="11.42578125" style="44" bestFit="1" customWidth="1"/>
    <col min="7955" max="7955" width="12.7109375" style="44" bestFit="1" customWidth="1"/>
    <col min="7956" max="7956" width="11.42578125" style="44" bestFit="1" customWidth="1"/>
    <col min="7957" max="7957" width="13.7109375" style="44" customWidth="1"/>
    <col min="7958" max="7958" width="10.5703125" style="44" customWidth="1"/>
    <col min="7959" max="7959" width="12.140625" style="44" customWidth="1"/>
    <col min="7960" max="7960" width="13.85546875" style="44" bestFit="1" customWidth="1"/>
    <col min="7961" max="7961" width="11.140625" style="44" bestFit="1" customWidth="1"/>
    <col min="7962" max="7962" width="12.85546875" style="44" customWidth="1"/>
    <col min="7963" max="7963" width="9.140625" style="44"/>
    <col min="7964" max="7964" width="14.28515625" style="44" customWidth="1"/>
    <col min="7965" max="7965" width="15.85546875" style="44" customWidth="1"/>
    <col min="7966" max="7966" width="12.28515625" style="44" customWidth="1"/>
    <col min="7967" max="7967" width="13.5703125" style="44" customWidth="1"/>
    <col min="7968" max="8194" width="9.140625" style="44"/>
    <col min="8195" max="8195" width="18.28515625" style="44" customWidth="1"/>
    <col min="8196" max="8196" width="14.140625" style="44" bestFit="1" customWidth="1"/>
    <col min="8197" max="8197" width="11.85546875" style="44" customWidth="1"/>
    <col min="8198" max="8198" width="12" style="44" bestFit="1" customWidth="1"/>
    <col min="8199" max="8199" width="12.7109375" style="44" bestFit="1" customWidth="1"/>
    <col min="8200" max="8200" width="11.42578125" style="44" bestFit="1" customWidth="1"/>
    <col min="8201" max="8201" width="11.7109375" style="44" bestFit="1" customWidth="1"/>
    <col min="8202" max="8202" width="12" style="44" customWidth="1"/>
    <col min="8203" max="8203" width="15.42578125" style="44" bestFit="1" customWidth="1"/>
    <col min="8204" max="8204" width="12" style="44" customWidth="1"/>
    <col min="8205" max="8205" width="12.7109375" style="44" bestFit="1" customWidth="1"/>
    <col min="8206" max="8206" width="12.42578125" style="44" customWidth="1"/>
    <col min="8207" max="8207" width="12.7109375" style="44" bestFit="1" customWidth="1"/>
    <col min="8208" max="8208" width="11.42578125" style="44" bestFit="1" customWidth="1"/>
    <col min="8209" max="8209" width="12.5703125" style="44" customWidth="1"/>
    <col min="8210" max="8210" width="11.42578125" style="44" bestFit="1" customWidth="1"/>
    <col min="8211" max="8211" width="12.7109375" style="44" bestFit="1" customWidth="1"/>
    <col min="8212" max="8212" width="11.42578125" style="44" bestFit="1" customWidth="1"/>
    <col min="8213" max="8213" width="13.7109375" style="44" customWidth="1"/>
    <col min="8214" max="8214" width="10.5703125" style="44" customWidth="1"/>
    <col min="8215" max="8215" width="12.140625" style="44" customWidth="1"/>
    <col min="8216" max="8216" width="13.85546875" style="44" bestFit="1" customWidth="1"/>
    <col min="8217" max="8217" width="11.140625" style="44" bestFit="1" customWidth="1"/>
    <col min="8218" max="8218" width="12.85546875" style="44" customWidth="1"/>
    <col min="8219" max="8219" width="9.140625" style="44"/>
    <col min="8220" max="8220" width="14.28515625" style="44" customWidth="1"/>
    <col min="8221" max="8221" width="15.85546875" style="44" customWidth="1"/>
    <col min="8222" max="8222" width="12.28515625" style="44" customWidth="1"/>
    <col min="8223" max="8223" width="13.5703125" style="44" customWidth="1"/>
    <col min="8224" max="8450" width="9.140625" style="44"/>
    <col min="8451" max="8451" width="18.28515625" style="44" customWidth="1"/>
    <col min="8452" max="8452" width="14.140625" style="44" bestFit="1" customWidth="1"/>
    <col min="8453" max="8453" width="11.85546875" style="44" customWidth="1"/>
    <col min="8454" max="8454" width="12" style="44" bestFit="1" customWidth="1"/>
    <col min="8455" max="8455" width="12.7109375" style="44" bestFit="1" customWidth="1"/>
    <col min="8456" max="8456" width="11.42578125" style="44" bestFit="1" customWidth="1"/>
    <col min="8457" max="8457" width="11.7109375" style="44" bestFit="1" customWidth="1"/>
    <col min="8458" max="8458" width="12" style="44" customWidth="1"/>
    <col min="8459" max="8459" width="15.42578125" style="44" bestFit="1" customWidth="1"/>
    <col min="8460" max="8460" width="12" style="44" customWidth="1"/>
    <col min="8461" max="8461" width="12.7109375" style="44" bestFit="1" customWidth="1"/>
    <col min="8462" max="8462" width="12.42578125" style="44" customWidth="1"/>
    <col min="8463" max="8463" width="12.7109375" style="44" bestFit="1" customWidth="1"/>
    <col min="8464" max="8464" width="11.42578125" style="44" bestFit="1" customWidth="1"/>
    <col min="8465" max="8465" width="12.5703125" style="44" customWidth="1"/>
    <col min="8466" max="8466" width="11.42578125" style="44" bestFit="1" customWidth="1"/>
    <col min="8467" max="8467" width="12.7109375" style="44" bestFit="1" customWidth="1"/>
    <col min="8468" max="8468" width="11.42578125" style="44" bestFit="1" customWidth="1"/>
    <col min="8469" max="8469" width="13.7109375" style="44" customWidth="1"/>
    <col min="8470" max="8470" width="10.5703125" style="44" customWidth="1"/>
    <col min="8471" max="8471" width="12.140625" style="44" customWidth="1"/>
    <col min="8472" max="8472" width="13.85546875" style="44" bestFit="1" customWidth="1"/>
    <col min="8473" max="8473" width="11.140625" style="44" bestFit="1" customWidth="1"/>
    <col min="8474" max="8474" width="12.85546875" style="44" customWidth="1"/>
    <col min="8475" max="8475" width="9.140625" style="44"/>
    <col min="8476" max="8476" width="14.28515625" style="44" customWidth="1"/>
    <col min="8477" max="8477" width="15.85546875" style="44" customWidth="1"/>
    <col min="8478" max="8478" width="12.28515625" style="44" customWidth="1"/>
    <col min="8479" max="8479" width="13.5703125" style="44" customWidth="1"/>
    <col min="8480" max="8706" width="9.140625" style="44"/>
    <col min="8707" max="8707" width="18.28515625" style="44" customWidth="1"/>
    <col min="8708" max="8708" width="14.140625" style="44" bestFit="1" customWidth="1"/>
    <col min="8709" max="8709" width="11.85546875" style="44" customWidth="1"/>
    <col min="8710" max="8710" width="12" style="44" bestFit="1" customWidth="1"/>
    <col min="8711" max="8711" width="12.7109375" style="44" bestFit="1" customWidth="1"/>
    <col min="8712" max="8712" width="11.42578125" style="44" bestFit="1" customWidth="1"/>
    <col min="8713" max="8713" width="11.7109375" style="44" bestFit="1" customWidth="1"/>
    <col min="8714" max="8714" width="12" style="44" customWidth="1"/>
    <col min="8715" max="8715" width="15.42578125" style="44" bestFit="1" customWidth="1"/>
    <col min="8716" max="8716" width="12" style="44" customWidth="1"/>
    <col min="8717" max="8717" width="12.7109375" style="44" bestFit="1" customWidth="1"/>
    <col min="8718" max="8718" width="12.42578125" style="44" customWidth="1"/>
    <col min="8719" max="8719" width="12.7109375" style="44" bestFit="1" customWidth="1"/>
    <col min="8720" max="8720" width="11.42578125" style="44" bestFit="1" customWidth="1"/>
    <col min="8721" max="8721" width="12.5703125" style="44" customWidth="1"/>
    <col min="8722" max="8722" width="11.42578125" style="44" bestFit="1" customWidth="1"/>
    <col min="8723" max="8723" width="12.7109375" style="44" bestFit="1" customWidth="1"/>
    <col min="8724" max="8724" width="11.42578125" style="44" bestFit="1" customWidth="1"/>
    <col min="8725" max="8725" width="13.7109375" style="44" customWidth="1"/>
    <col min="8726" max="8726" width="10.5703125" style="44" customWidth="1"/>
    <col min="8727" max="8727" width="12.140625" style="44" customWidth="1"/>
    <col min="8728" max="8728" width="13.85546875" style="44" bestFit="1" customWidth="1"/>
    <col min="8729" max="8729" width="11.140625" style="44" bestFit="1" customWidth="1"/>
    <col min="8730" max="8730" width="12.85546875" style="44" customWidth="1"/>
    <col min="8731" max="8731" width="9.140625" style="44"/>
    <col min="8732" max="8732" width="14.28515625" style="44" customWidth="1"/>
    <col min="8733" max="8733" width="15.85546875" style="44" customWidth="1"/>
    <col min="8734" max="8734" width="12.28515625" style="44" customWidth="1"/>
    <col min="8735" max="8735" width="13.5703125" style="44" customWidth="1"/>
    <col min="8736" max="8962" width="9.140625" style="44"/>
    <col min="8963" max="8963" width="18.28515625" style="44" customWidth="1"/>
    <col min="8964" max="8964" width="14.140625" style="44" bestFit="1" customWidth="1"/>
    <col min="8965" max="8965" width="11.85546875" style="44" customWidth="1"/>
    <col min="8966" max="8966" width="12" style="44" bestFit="1" customWidth="1"/>
    <col min="8967" max="8967" width="12.7109375" style="44" bestFit="1" customWidth="1"/>
    <col min="8968" max="8968" width="11.42578125" style="44" bestFit="1" customWidth="1"/>
    <col min="8969" max="8969" width="11.7109375" style="44" bestFit="1" customWidth="1"/>
    <col min="8970" max="8970" width="12" style="44" customWidth="1"/>
    <col min="8971" max="8971" width="15.42578125" style="44" bestFit="1" customWidth="1"/>
    <col min="8972" max="8972" width="12" style="44" customWidth="1"/>
    <col min="8973" max="8973" width="12.7109375" style="44" bestFit="1" customWidth="1"/>
    <col min="8974" max="8974" width="12.42578125" style="44" customWidth="1"/>
    <col min="8975" max="8975" width="12.7109375" style="44" bestFit="1" customWidth="1"/>
    <col min="8976" max="8976" width="11.42578125" style="44" bestFit="1" customWidth="1"/>
    <col min="8977" max="8977" width="12.5703125" style="44" customWidth="1"/>
    <col min="8978" max="8978" width="11.42578125" style="44" bestFit="1" customWidth="1"/>
    <col min="8979" max="8979" width="12.7109375" style="44" bestFit="1" customWidth="1"/>
    <col min="8980" max="8980" width="11.42578125" style="44" bestFit="1" customWidth="1"/>
    <col min="8981" max="8981" width="13.7109375" style="44" customWidth="1"/>
    <col min="8982" max="8982" width="10.5703125" style="44" customWidth="1"/>
    <col min="8983" max="8983" width="12.140625" style="44" customWidth="1"/>
    <col min="8984" max="8984" width="13.85546875" style="44" bestFit="1" customWidth="1"/>
    <col min="8985" max="8985" width="11.140625" style="44" bestFit="1" customWidth="1"/>
    <col min="8986" max="8986" width="12.85546875" style="44" customWidth="1"/>
    <col min="8987" max="8987" width="9.140625" style="44"/>
    <col min="8988" max="8988" width="14.28515625" style="44" customWidth="1"/>
    <col min="8989" max="8989" width="15.85546875" style="44" customWidth="1"/>
    <col min="8990" max="8990" width="12.28515625" style="44" customWidth="1"/>
    <col min="8991" max="8991" width="13.5703125" style="44" customWidth="1"/>
    <col min="8992" max="9218" width="9.140625" style="44"/>
    <col min="9219" max="9219" width="18.28515625" style="44" customWidth="1"/>
    <col min="9220" max="9220" width="14.140625" style="44" bestFit="1" customWidth="1"/>
    <col min="9221" max="9221" width="11.85546875" style="44" customWidth="1"/>
    <col min="9222" max="9222" width="12" style="44" bestFit="1" customWidth="1"/>
    <col min="9223" max="9223" width="12.7109375" style="44" bestFit="1" customWidth="1"/>
    <col min="9224" max="9224" width="11.42578125" style="44" bestFit="1" customWidth="1"/>
    <col min="9225" max="9225" width="11.7109375" style="44" bestFit="1" customWidth="1"/>
    <col min="9226" max="9226" width="12" style="44" customWidth="1"/>
    <col min="9227" max="9227" width="15.42578125" style="44" bestFit="1" customWidth="1"/>
    <col min="9228" max="9228" width="12" style="44" customWidth="1"/>
    <col min="9229" max="9229" width="12.7109375" style="44" bestFit="1" customWidth="1"/>
    <col min="9230" max="9230" width="12.42578125" style="44" customWidth="1"/>
    <col min="9231" max="9231" width="12.7109375" style="44" bestFit="1" customWidth="1"/>
    <col min="9232" max="9232" width="11.42578125" style="44" bestFit="1" customWidth="1"/>
    <col min="9233" max="9233" width="12.5703125" style="44" customWidth="1"/>
    <col min="9234" max="9234" width="11.42578125" style="44" bestFit="1" customWidth="1"/>
    <col min="9235" max="9235" width="12.7109375" style="44" bestFit="1" customWidth="1"/>
    <col min="9236" max="9236" width="11.42578125" style="44" bestFit="1" customWidth="1"/>
    <col min="9237" max="9237" width="13.7109375" style="44" customWidth="1"/>
    <col min="9238" max="9238" width="10.5703125" style="44" customWidth="1"/>
    <col min="9239" max="9239" width="12.140625" style="44" customWidth="1"/>
    <col min="9240" max="9240" width="13.85546875" style="44" bestFit="1" customWidth="1"/>
    <col min="9241" max="9241" width="11.140625" style="44" bestFit="1" customWidth="1"/>
    <col min="9242" max="9242" width="12.85546875" style="44" customWidth="1"/>
    <col min="9243" max="9243" width="9.140625" style="44"/>
    <col min="9244" max="9244" width="14.28515625" style="44" customWidth="1"/>
    <col min="9245" max="9245" width="15.85546875" style="44" customWidth="1"/>
    <col min="9246" max="9246" width="12.28515625" style="44" customWidth="1"/>
    <col min="9247" max="9247" width="13.5703125" style="44" customWidth="1"/>
    <col min="9248" max="9474" width="9.140625" style="44"/>
    <col min="9475" max="9475" width="18.28515625" style="44" customWidth="1"/>
    <col min="9476" max="9476" width="14.140625" style="44" bestFit="1" customWidth="1"/>
    <col min="9477" max="9477" width="11.85546875" style="44" customWidth="1"/>
    <col min="9478" max="9478" width="12" style="44" bestFit="1" customWidth="1"/>
    <col min="9479" max="9479" width="12.7109375" style="44" bestFit="1" customWidth="1"/>
    <col min="9480" max="9480" width="11.42578125" style="44" bestFit="1" customWidth="1"/>
    <col min="9481" max="9481" width="11.7109375" style="44" bestFit="1" customWidth="1"/>
    <col min="9482" max="9482" width="12" style="44" customWidth="1"/>
    <col min="9483" max="9483" width="15.42578125" style="44" bestFit="1" customWidth="1"/>
    <col min="9484" max="9484" width="12" style="44" customWidth="1"/>
    <col min="9485" max="9485" width="12.7109375" style="44" bestFit="1" customWidth="1"/>
    <col min="9486" max="9486" width="12.42578125" style="44" customWidth="1"/>
    <col min="9487" max="9487" width="12.7109375" style="44" bestFit="1" customWidth="1"/>
    <col min="9488" max="9488" width="11.42578125" style="44" bestFit="1" customWidth="1"/>
    <col min="9489" max="9489" width="12.5703125" style="44" customWidth="1"/>
    <col min="9490" max="9490" width="11.42578125" style="44" bestFit="1" customWidth="1"/>
    <col min="9491" max="9491" width="12.7109375" style="44" bestFit="1" customWidth="1"/>
    <col min="9492" max="9492" width="11.42578125" style="44" bestFit="1" customWidth="1"/>
    <col min="9493" max="9493" width="13.7109375" style="44" customWidth="1"/>
    <col min="9494" max="9494" width="10.5703125" style="44" customWidth="1"/>
    <col min="9495" max="9495" width="12.140625" style="44" customWidth="1"/>
    <col min="9496" max="9496" width="13.85546875" style="44" bestFit="1" customWidth="1"/>
    <col min="9497" max="9497" width="11.140625" style="44" bestFit="1" customWidth="1"/>
    <col min="9498" max="9498" width="12.85546875" style="44" customWidth="1"/>
    <col min="9499" max="9499" width="9.140625" style="44"/>
    <col min="9500" max="9500" width="14.28515625" style="44" customWidth="1"/>
    <col min="9501" max="9501" width="15.85546875" style="44" customWidth="1"/>
    <col min="9502" max="9502" width="12.28515625" style="44" customWidth="1"/>
    <col min="9503" max="9503" width="13.5703125" style="44" customWidth="1"/>
    <col min="9504" max="9730" width="9.140625" style="44"/>
    <col min="9731" max="9731" width="18.28515625" style="44" customWidth="1"/>
    <col min="9732" max="9732" width="14.140625" style="44" bestFit="1" customWidth="1"/>
    <col min="9733" max="9733" width="11.85546875" style="44" customWidth="1"/>
    <col min="9734" max="9734" width="12" style="44" bestFit="1" customWidth="1"/>
    <col min="9735" max="9735" width="12.7109375" style="44" bestFit="1" customWidth="1"/>
    <col min="9736" max="9736" width="11.42578125" style="44" bestFit="1" customWidth="1"/>
    <col min="9737" max="9737" width="11.7109375" style="44" bestFit="1" customWidth="1"/>
    <col min="9738" max="9738" width="12" style="44" customWidth="1"/>
    <col min="9739" max="9739" width="15.42578125" style="44" bestFit="1" customWidth="1"/>
    <col min="9740" max="9740" width="12" style="44" customWidth="1"/>
    <col min="9741" max="9741" width="12.7109375" style="44" bestFit="1" customWidth="1"/>
    <col min="9742" max="9742" width="12.42578125" style="44" customWidth="1"/>
    <col min="9743" max="9743" width="12.7109375" style="44" bestFit="1" customWidth="1"/>
    <col min="9744" max="9744" width="11.42578125" style="44" bestFit="1" customWidth="1"/>
    <col min="9745" max="9745" width="12.5703125" style="44" customWidth="1"/>
    <col min="9746" max="9746" width="11.42578125" style="44" bestFit="1" customWidth="1"/>
    <col min="9747" max="9747" width="12.7109375" style="44" bestFit="1" customWidth="1"/>
    <col min="9748" max="9748" width="11.42578125" style="44" bestFit="1" customWidth="1"/>
    <col min="9749" max="9749" width="13.7109375" style="44" customWidth="1"/>
    <col min="9750" max="9750" width="10.5703125" style="44" customWidth="1"/>
    <col min="9751" max="9751" width="12.140625" style="44" customWidth="1"/>
    <col min="9752" max="9752" width="13.85546875" style="44" bestFit="1" customWidth="1"/>
    <col min="9753" max="9753" width="11.140625" style="44" bestFit="1" customWidth="1"/>
    <col min="9754" max="9754" width="12.85546875" style="44" customWidth="1"/>
    <col min="9755" max="9755" width="9.140625" style="44"/>
    <col min="9756" max="9756" width="14.28515625" style="44" customWidth="1"/>
    <col min="9757" max="9757" width="15.85546875" style="44" customWidth="1"/>
    <col min="9758" max="9758" width="12.28515625" style="44" customWidth="1"/>
    <col min="9759" max="9759" width="13.5703125" style="44" customWidth="1"/>
    <col min="9760" max="9986" width="9.140625" style="44"/>
    <col min="9987" max="9987" width="18.28515625" style="44" customWidth="1"/>
    <col min="9988" max="9988" width="14.140625" style="44" bestFit="1" customWidth="1"/>
    <col min="9989" max="9989" width="11.85546875" style="44" customWidth="1"/>
    <col min="9990" max="9990" width="12" style="44" bestFit="1" customWidth="1"/>
    <col min="9991" max="9991" width="12.7109375" style="44" bestFit="1" customWidth="1"/>
    <col min="9992" max="9992" width="11.42578125" style="44" bestFit="1" customWidth="1"/>
    <col min="9993" max="9993" width="11.7109375" style="44" bestFit="1" customWidth="1"/>
    <col min="9994" max="9994" width="12" style="44" customWidth="1"/>
    <col min="9995" max="9995" width="15.42578125" style="44" bestFit="1" customWidth="1"/>
    <col min="9996" max="9996" width="12" style="44" customWidth="1"/>
    <col min="9997" max="9997" width="12.7109375" style="44" bestFit="1" customWidth="1"/>
    <col min="9998" max="9998" width="12.42578125" style="44" customWidth="1"/>
    <col min="9999" max="9999" width="12.7109375" style="44" bestFit="1" customWidth="1"/>
    <col min="10000" max="10000" width="11.42578125" style="44" bestFit="1" customWidth="1"/>
    <col min="10001" max="10001" width="12.5703125" style="44" customWidth="1"/>
    <col min="10002" max="10002" width="11.42578125" style="44" bestFit="1" customWidth="1"/>
    <col min="10003" max="10003" width="12.7109375" style="44" bestFit="1" customWidth="1"/>
    <col min="10004" max="10004" width="11.42578125" style="44" bestFit="1" customWidth="1"/>
    <col min="10005" max="10005" width="13.7109375" style="44" customWidth="1"/>
    <col min="10006" max="10006" width="10.5703125" style="44" customWidth="1"/>
    <col min="10007" max="10007" width="12.140625" style="44" customWidth="1"/>
    <col min="10008" max="10008" width="13.85546875" style="44" bestFit="1" customWidth="1"/>
    <col min="10009" max="10009" width="11.140625" style="44" bestFit="1" customWidth="1"/>
    <col min="10010" max="10010" width="12.85546875" style="44" customWidth="1"/>
    <col min="10011" max="10011" width="9.140625" style="44"/>
    <col min="10012" max="10012" width="14.28515625" style="44" customWidth="1"/>
    <col min="10013" max="10013" width="15.85546875" style="44" customWidth="1"/>
    <col min="10014" max="10014" width="12.28515625" style="44" customWidth="1"/>
    <col min="10015" max="10015" width="13.5703125" style="44" customWidth="1"/>
    <col min="10016" max="10242" width="9.140625" style="44"/>
    <col min="10243" max="10243" width="18.28515625" style="44" customWidth="1"/>
    <col min="10244" max="10244" width="14.140625" style="44" bestFit="1" customWidth="1"/>
    <col min="10245" max="10245" width="11.85546875" style="44" customWidth="1"/>
    <col min="10246" max="10246" width="12" style="44" bestFit="1" customWidth="1"/>
    <col min="10247" max="10247" width="12.7109375" style="44" bestFit="1" customWidth="1"/>
    <col min="10248" max="10248" width="11.42578125" style="44" bestFit="1" customWidth="1"/>
    <col min="10249" max="10249" width="11.7109375" style="44" bestFit="1" customWidth="1"/>
    <col min="10250" max="10250" width="12" style="44" customWidth="1"/>
    <col min="10251" max="10251" width="15.42578125" style="44" bestFit="1" customWidth="1"/>
    <col min="10252" max="10252" width="12" style="44" customWidth="1"/>
    <col min="10253" max="10253" width="12.7109375" style="44" bestFit="1" customWidth="1"/>
    <col min="10254" max="10254" width="12.42578125" style="44" customWidth="1"/>
    <col min="10255" max="10255" width="12.7109375" style="44" bestFit="1" customWidth="1"/>
    <col min="10256" max="10256" width="11.42578125" style="44" bestFit="1" customWidth="1"/>
    <col min="10257" max="10257" width="12.5703125" style="44" customWidth="1"/>
    <col min="10258" max="10258" width="11.42578125" style="44" bestFit="1" customWidth="1"/>
    <col min="10259" max="10259" width="12.7109375" style="44" bestFit="1" customWidth="1"/>
    <col min="10260" max="10260" width="11.42578125" style="44" bestFit="1" customWidth="1"/>
    <col min="10261" max="10261" width="13.7109375" style="44" customWidth="1"/>
    <col min="10262" max="10262" width="10.5703125" style="44" customWidth="1"/>
    <col min="10263" max="10263" width="12.140625" style="44" customWidth="1"/>
    <col min="10264" max="10264" width="13.85546875" style="44" bestFit="1" customWidth="1"/>
    <col min="10265" max="10265" width="11.140625" style="44" bestFit="1" customWidth="1"/>
    <col min="10266" max="10266" width="12.85546875" style="44" customWidth="1"/>
    <col min="10267" max="10267" width="9.140625" style="44"/>
    <col min="10268" max="10268" width="14.28515625" style="44" customWidth="1"/>
    <col min="10269" max="10269" width="15.85546875" style="44" customWidth="1"/>
    <col min="10270" max="10270" width="12.28515625" style="44" customWidth="1"/>
    <col min="10271" max="10271" width="13.5703125" style="44" customWidth="1"/>
    <col min="10272" max="10498" width="9.140625" style="44"/>
    <col min="10499" max="10499" width="18.28515625" style="44" customWidth="1"/>
    <col min="10500" max="10500" width="14.140625" style="44" bestFit="1" customWidth="1"/>
    <col min="10501" max="10501" width="11.85546875" style="44" customWidth="1"/>
    <col min="10502" max="10502" width="12" style="44" bestFit="1" customWidth="1"/>
    <col min="10503" max="10503" width="12.7109375" style="44" bestFit="1" customWidth="1"/>
    <col min="10504" max="10504" width="11.42578125" style="44" bestFit="1" customWidth="1"/>
    <col min="10505" max="10505" width="11.7109375" style="44" bestFit="1" customWidth="1"/>
    <col min="10506" max="10506" width="12" style="44" customWidth="1"/>
    <col min="10507" max="10507" width="15.42578125" style="44" bestFit="1" customWidth="1"/>
    <col min="10508" max="10508" width="12" style="44" customWidth="1"/>
    <col min="10509" max="10509" width="12.7109375" style="44" bestFit="1" customWidth="1"/>
    <col min="10510" max="10510" width="12.42578125" style="44" customWidth="1"/>
    <col min="10511" max="10511" width="12.7109375" style="44" bestFit="1" customWidth="1"/>
    <col min="10512" max="10512" width="11.42578125" style="44" bestFit="1" customWidth="1"/>
    <col min="10513" max="10513" width="12.5703125" style="44" customWidth="1"/>
    <col min="10514" max="10514" width="11.42578125" style="44" bestFit="1" customWidth="1"/>
    <col min="10515" max="10515" width="12.7109375" style="44" bestFit="1" customWidth="1"/>
    <col min="10516" max="10516" width="11.42578125" style="44" bestFit="1" customWidth="1"/>
    <col min="10517" max="10517" width="13.7109375" style="44" customWidth="1"/>
    <col min="10518" max="10518" width="10.5703125" style="44" customWidth="1"/>
    <col min="10519" max="10519" width="12.140625" style="44" customWidth="1"/>
    <col min="10520" max="10520" width="13.85546875" style="44" bestFit="1" customWidth="1"/>
    <col min="10521" max="10521" width="11.140625" style="44" bestFit="1" customWidth="1"/>
    <col min="10522" max="10522" width="12.85546875" style="44" customWidth="1"/>
    <col min="10523" max="10523" width="9.140625" style="44"/>
    <col min="10524" max="10524" width="14.28515625" style="44" customWidth="1"/>
    <col min="10525" max="10525" width="15.85546875" style="44" customWidth="1"/>
    <col min="10526" max="10526" width="12.28515625" style="44" customWidth="1"/>
    <col min="10527" max="10527" width="13.5703125" style="44" customWidth="1"/>
    <col min="10528" max="10754" width="9.140625" style="44"/>
    <col min="10755" max="10755" width="18.28515625" style="44" customWidth="1"/>
    <col min="10756" max="10756" width="14.140625" style="44" bestFit="1" customWidth="1"/>
    <col min="10757" max="10757" width="11.85546875" style="44" customWidth="1"/>
    <col min="10758" max="10758" width="12" style="44" bestFit="1" customWidth="1"/>
    <col min="10759" max="10759" width="12.7109375" style="44" bestFit="1" customWidth="1"/>
    <col min="10760" max="10760" width="11.42578125" style="44" bestFit="1" customWidth="1"/>
    <col min="10761" max="10761" width="11.7109375" style="44" bestFit="1" customWidth="1"/>
    <col min="10762" max="10762" width="12" style="44" customWidth="1"/>
    <col min="10763" max="10763" width="15.42578125" style="44" bestFit="1" customWidth="1"/>
    <col min="10764" max="10764" width="12" style="44" customWidth="1"/>
    <col min="10765" max="10765" width="12.7109375" style="44" bestFit="1" customWidth="1"/>
    <col min="10766" max="10766" width="12.42578125" style="44" customWidth="1"/>
    <col min="10767" max="10767" width="12.7109375" style="44" bestFit="1" customWidth="1"/>
    <col min="10768" max="10768" width="11.42578125" style="44" bestFit="1" customWidth="1"/>
    <col min="10769" max="10769" width="12.5703125" style="44" customWidth="1"/>
    <col min="10770" max="10770" width="11.42578125" style="44" bestFit="1" customWidth="1"/>
    <col min="10771" max="10771" width="12.7109375" style="44" bestFit="1" customWidth="1"/>
    <col min="10772" max="10772" width="11.42578125" style="44" bestFit="1" customWidth="1"/>
    <col min="10773" max="10773" width="13.7109375" style="44" customWidth="1"/>
    <col min="10774" max="10774" width="10.5703125" style="44" customWidth="1"/>
    <col min="10775" max="10775" width="12.140625" style="44" customWidth="1"/>
    <col min="10776" max="10776" width="13.85546875" style="44" bestFit="1" customWidth="1"/>
    <col min="10777" max="10777" width="11.140625" style="44" bestFit="1" customWidth="1"/>
    <col min="10778" max="10778" width="12.85546875" style="44" customWidth="1"/>
    <col min="10779" max="10779" width="9.140625" style="44"/>
    <col min="10780" max="10780" width="14.28515625" style="44" customWidth="1"/>
    <col min="10781" max="10781" width="15.85546875" style="44" customWidth="1"/>
    <col min="10782" max="10782" width="12.28515625" style="44" customWidth="1"/>
    <col min="10783" max="10783" width="13.5703125" style="44" customWidth="1"/>
    <col min="10784" max="11010" width="9.140625" style="44"/>
    <col min="11011" max="11011" width="18.28515625" style="44" customWidth="1"/>
    <col min="11012" max="11012" width="14.140625" style="44" bestFit="1" customWidth="1"/>
    <col min="11013" max="11013" width="11.85546875" style="44" customWidth="1"/>
    <col min="11014" max="11014" width="12" style="44" bestFit="1" customWidth="1"/>
    <col min="11015" max="11015" width="12.7109375" style="44" bestFit="1" customWidth="1"/>
    <col min="11016" max="11016" width="11.42578125" style="44" bestFit="1" customWidth="1"/>
    <col min="11017" max="11017" width="11.7109375" style="44" bestFit="1" customWidth="1"/>
    <col min="11018" max="11018" width="12" style="44" customWidth="1"/>
    <col min="11019" max="11019" width="15.42578125" style="44" bestFit="1" customWidth="1"/>
    <col min="11020" max="11020" width="12" style="44" customWidth="1"/>
    <col min="11021" max="11021" width="12.7109375" style="44" bestFit="1" customWidth="1"/>
    <col min="11022" max="11022" width="12.42578125" style="44" customWidth="1"/>
    <col min="11023" max="11023" width="12.7109375" style="44" bestFit="1" customWidth="1"/>
    <col min="11024" max="11024" width="11.42578125" style="44" bestFit="1" customWidth="1"/>
    <col min="11025" max="11025" width="12.5703125" style="44" customWidth="1"/>
    <col min="11026" max="11026" width="11.42578125" style="44" bestFit="1" customWidth="1"/>
    <col min="11027" max="11027" width="12.7109375" style="44" bestFit="1" customWidth="1"/>
    <col min="11028" max="11028" width="11.42578125" style="44" bestFit="1" customWidth="1"/>
    <col min="11029" max="11029" width="13.7109375" style="44" customWidth="1"/>
    <col min="11030" max="11030" width="10.5703125" style="44" customWidth="1"/>
    <col min="11031" max="11031" width="12.140625" style="44" customWidth="1"/>
    <col min="11032" max="11032" width="13.85546875" style="44" bestFit="1" customWidth="1"/>
    <col min="11033" max="11033" width="11.140625" style="44" bestFit="1" customWidth="1"/>
    <col min="11034" max="11034" width="12.85546875" style="44" customWidth="1"/>
    <col min="11035" max="11035" width="9.140625" style="44"/>
    <col min="11036" max="11036" width="14.28515625" style="44" customWidth="1"/>
    <col min="11037" max="11037" width="15.85546875" style="44" customWidth="1"/>
    <col min="11038" max="11038" width="12.28515625" style="44" customWidth="1"/>
    <col min="11039" max="11039" width="13.5703125" style="44" customWidth="1"/>
    <col min="11040" max="11266" width="9.140625" style="44"/>
    <col min="11267" max="11267" width="18.28515625" style="44" customWidth="1"/>
    <col min="11268" max="11268" width="14.140625" style="44" bestFit="1" customWidth="1"/>
    <col min="11269" max="11269" width="11.85546875" style="44" customWidth="1"/>
    <col min="11270" max="11270" width="12" style="44" bestFit="1" customWidth="1"/>
    <col min="11271" max="11271" width="12.7109375" style="44" bestFit="1" customWidth="1"/>
    <col min="11272" max="11272" width="11.42578125" style="44" bestFit="1" customWidth="1"/>
    <col min="11273" max="11273" width="11.7109375" style="44" bestFit="1" customWidth="1"/>
    <col min="11274" max="11274" width="12" style="44" customWidth="1"/>
    <col min="11275" max="11275" width="15.42578125" style="44" bestFit="1" customWidth="1"/>
    <col min="11276" max="11276" width="12" style="44" customWidth="1"/>
    <col min="11277" max="11277" width="12.7109375" style="44" bestFit="1" customWidth="1"/>
    <col min="11278" max="11278" width="12.42578125" style="44" customWidth="1"/>
    <col min="11279" max="11279" width="12.7109375" style="44" bestFit="1" customWidth="1"/>
    <col min="11280" max="11280" width="11.42578125" style="44" bestFit="1" customWidth="1"/>
    <col min="11281" max="11281" width="12.5703125" style="44" customWidth="1"/>
    <col min="11282" max="11282" width="11.42578125" style="44" bestFit="1" customWidth="1"/>
    <col min="11283" max="11283" width="12.7109375" style="44" bestFit="1" customWidth="1"/>
    <col min="11284" max="11284" width="11.42578125" style="44" bestFit="1" customWidth="1"/>
    <col min="11285" max="11285" width="13.7109375" style="44" customWidth="1"/>
    <col min="11286" max="11286" width="10.5703125" style="44" customWidth="1"/>
    <col min="11287" max="11287" width="12.140625" style="44" customWidth="1"/>
    <col min="11288" max="11288" width="13.85546875" style="44" bestFit="1" customWidth="1"/>
    <col min="11289" max="11289" width="11.140625" style="44" bestFit="1" customWidth="1"/>
    <col min="11290" max="11290" width="12.85546875" style="44" customWidth="1"/>
    <col min="11291" max="11291" width="9.140625" style="44"/>
    <col min="11292" max="11292" width="14.28515625" style="44" customWidth="1"/>
    <col min="11293" max="11293" width="15.85546875" style="44" customWidth="1"/>
    <col min="11294" max="11294" width="12.28515625" style="44" customWidth="1"/>
    <col min="11295" max="11295" width="13.5703125" style="44" customWidth="1"/>
    <col min="11296" max="11522" width="9.140625" style="44"/>
    <col min="11523" max="11523" width="18.28515625" style="44" customWidth="1"/>
    <col min="11524" max="11524" width="14.140625" style="44" bestFit="1" customWidth="1"/>
    <col min="11525" max="11525" width="11.85546875" style="44" customWidth="1"/>
    <col min="11526" max="11526" width="12" style="44" bestFit="1" customWidth="1"/>
    <col min="11527" max="11527" width="12.7109375" style="44" bestFit="1" customWidth="1"/>
    <col min="11528" max="11528" width="11.42578125" style="44" bestFit="1" customWidth="1"/>
    <col min="11529" max="11529" width="11.7109375" style="44" bestFit="1" customWidth="1"/>
    <col min="11530" max="11530" width="12" style="44" customWidth="1"/>
    <col min="11531" max="11531" width="15.42578125" style="44" bestFit="1" customWidth="1"/>
    <col min="11532" max="11532" width="12" style="44" customWidth="1"/>
    <col min="11533" max="11533" width="12.7109375" style="44" bestFit="1" customWidth="1"/>
    <col min="11534" max="11534" width="12.42578125" style="44" customWidth="1"/>
    <col min="11535" max="11535" width="12.7109375" style="44" bestFit="1" customWidth="1"/>
    <col min="11536" max="11536" width="11.42578125" style="44" bestFit="1" customWidth="1"/>
    <col min="11537" max="11537" width="12.5703125" style="44" customWidth="1"/>
    <col min="11538" max="11538" width="11.42578125" style="44" bestFit="1" customWidth="1"/>
    <col min="11539" max="11539" width="12.7109375" style="44" bestFit="1" customWidth="1"/>
    <col min="11540" max="11540" width="11.42578125" style="44" bestFit="1" customWidth="1"/>
    <col min="11541" max="11541" width="13.7109375" style="44" customWidth="1"/>
    <col min="11542" max="11542" width="10.5703125" style="44" customWidth="1"/>
    <col min="11543" max="11543" width="12.140625" style="44" customWidth="1"/>
    <col min="11544" max="11544" width="13.85546875" style="44" bestFit="1" customWidth="1"/>
    <col min="11545" max="11545" width="11.140625" style="44" bestFit="1" customWidth="1"/>
    <col min="11546" max="11546" width="12.85546875" style="44" customWidth="1"/>
    <col min="11547" max="11547" width="9.140625" style="44"/>
    <col min="11548" max="11548" width="14.28515625" style="44" customWidth="1"/>
    <col min="11549" max="11549" width="15.85546875" style="44" customWidth="1"/>
    <col min="11550" max="11550" width="12.28515625" style="44" customWidth="1"/>
    <col min="11551" max="11551" width="13.5703125" style="44" customWidth="1"/>
    <col min="11552" max="11778" width="9.140625" style="44"/>
    <col min="11779" max="11779" width="18.28515625" style="44" customWidth="1"/>
    <col min="11780" max="11780" width="14.140625" style="44" bestFit="1" customWidth="1"/>
    <col min="11781" max="11781" width="11.85546875" style="44" customWidth="1"/>
    <col min="11782" max="11782" width="12" style="44" bestFit="1" customWidth="1"/>
    <col min="11783" max="11783" width="12.7109375" style="44" bestFit="1" customWidth="1"/>
    <col min="11784" max="11784" width="11.42578125" style="44" bestFit="1" customWidth="1"/>
    <col min="11785" max="11785" width="11.7109375" style="44" bestFit="1" customWidth="1"/>
    <col min="11786" max="11786" width="12" style="44" customWidth="1"/>
    <col min="11787" max="11787" width="15.42578125" style="44" bestFit="1" customWidth="1"/>
    <col min="11788" max="11788" width="12" style="44" customWidth="1"/>
    <col min="11789" max="11789" width="12.7109375" style="44" bestFit="1" customWidth="1"/>
    <col min="11790" max="11790" width="12.42578125" style="44" customWidth="1"/>
    <col min="11791" max="11791" width="12.7109375" style="44" bestFit="1" customWidth="1"/>
    <col min="11792" max="11792" width="11.42578125" style="44" bestFit="1" customWidth="1"/>
    <col min="11793" max="11793" width="12.5703125" style="44" customWidth="1"/>
    <col min="11794" max="11794" width="11.42578125" style="44" bestFit="1" customWidth="1"/>
    <col min="11795" max="11795" width="12.7109375" style="44" bestFit="1" customWidth="1"/>
    <col min="11796" max="11796" width="11.42578125" style="44" bestFit="1" customWidth="1"/>
    <col min="11797" max="11797" width="13.7109375" style="44" customWidth="1"/>
    <col min="11798" max="11798" width="10.5703125" style="44" customWidth="1"/>
    <col min="11799" max="11799" width="12.140625" style="44" customWidth="1"/>
    <col min="11800" max="11800" width="13.85546875" style="44" bestFit="1" customWidth="1"/>
    <col min="11801" max="11801" width="11.140625" style="44" bestFit="1" customWidth="1"/>
    <col min="11802" max="11802" width="12.85546875" style="44" customWidth="1"/>
    <col min="11803" max="11803" width="9.140625" style="44"/>
    <col min="11804" max="11804" width="14.28515625" style="44" customWidth="1"/>
    <col min="11805" max="11805" width="15.85546875" style="44" customWidth="1"/>
    <col min="11806" max="11806" width="12.28515625" style="44" customWidth="1"/>
    <col min="11807" max="11807" width="13.5703125" style="44" customWidth="1"/>
    <col min="11808" max="12034" width="9.140625" style="44"/>
    <col min="12035" max="12035" width="18.28515625" style="44" customWidth="1"/>
    <col min="12036" max="12036" width="14.140625" style="44" bestFit="1" customWidth="1"/>
    <col min="12037" max="12037" width="11.85546875" style="44" customWidth="1"/>
    <col min="12038" max="12038" width="12" style="44" bestFit="1" customWidth="1"/>
    <col min="12039" max="12039" width="12.7109375" style="44" bestFit="1" customWidth="1"/>
    <col min="12040" max="12040" width="11.42578125" style="44" bestFit="1" customWidth="1"/>
    <col min="12041" max="12041" width="11.7109375" style="44" bestFit="1" customWidth="1"/>
    <col min="12042" max="12042" width="12" style="44" customWidth="1"/>
    <col min="12043" max="12043" width="15.42578125" style="44" bestFit="1" customWidth="1"/>
    <col min="12044" max="12044" width="12" style="44" customWidth="1"/>
    <col min="12045" max="12045" width="12.7109375" style="44" bestFit="1" customWidth="1"/>
    <col min="12046" max="12046" width="12.42578125" style="44" customWidth="1"/>
    <col min="12047" max="12047" width="12.7109375" style="44" bestFit="1" customWidth="1"/>
    <col min="12048" max="12048" width="11.42578125" style="44" bestFit="1" customWidth="1"/>
    <col min="12049" max="12049" width="12.5703125" style="44" customWidth="1"/>
    <col min="12050" max="12050" width="11.42578125" style="44" bestFit="1" customWidth="1"/>
    <col min="12051" max="12051" width="12.7109375" style="44" bestFit="1" customWidth="1"/>
    <col min="12052" max="12052" width="11.42578125" style="44" bestFit="1" customWidth="1"/>
    <col min="12053" max="12053" width="13.7109375" style="44" customWidth="1"/>
    <col min="12054" max="12054" width="10.5703125" style="44" customWidth="1"/>
    <col min="12055" max="12055" width="12.140625" style="44" customWidth="1"/>
    <col min="12056" max="12056" width="13.85546875" style="44" bestFit="1" customWidth="1"/>
    <col min="12057" max="12057" width="11.140625" style="44" bestFit="1" customWidth="1"/>
    <col min="12058" max="12058" width="12.85546875" style="44" customWidth="1"/>
    <col min="12059" max="12059" width="9.140625" style="44"/>
    <col min="12060" max="12060" width="14.28515625" style="44" customWidth="1"/>
    <col min="12061" max="12061" width="15.85546875" style="44" customWidth="1"/>
    <col min="12062" max="12062" width="12.28515625" style="44" customWidth="1"/>
    <col min="12063" max="12063" width="13.5703125" style="44" customWidth="1"/>
    <col min="12064" max="12290" width="9.140625" style="44"/>
    <col min="12291" max="12291" width="18.28515625" style="44" customWidth="1"/>
    <col min="12292" max="12292" width="14.140625" style="44" bestFit="1" customWidth="1"/>
    <col min="12293" max="12293" width="11.85546875" style="44" customWidth="1"/>
    <col min="12294" max="12294" width="12" style="44" bestFit="1" customWidth="1"/>
    <col min="12295" max="12295" width="12.7109375" style="44" bestFit="1" customWidth="1"/>
    <col min="12296" max="12296" width="11.42578125" style="44" bestFit="1" customWidth="1"/>
    <col min="12297" max="12297" width="11.7109375" style="44" bestFit="1" customWidth="1"/>
    <col min="12298" max="12298" width="12" style="44" customWidth="1"/>
    <col min="12299" max="12299" width="15.42578125" style="44" bestFit="1" customWidth="1"/>
    <col min="12300" max="12300" width="12" style="44" customWidth="1"/>
    <col min="12301" max="12301" width="12.7109375" style="44" bestFit="1" customWidth="1"/>
    <col min="12302" max="12302" width="12.42578125" style="44" customWidth="1"/>
    <col min="12303" max="12303" width="12.7109375" style="44" bestFit="1" customWidth="1"/>
    <col min="12304" max="12304" width="11.42578125" style="44" bestFit="1" customWidth="1"/>
    <col min="12305" max="12305" width="12.5703125" style="44" customWidth="1"/>
    <col min="12306" max="12306" width="11.42578125" style="44" bestFit="1" customWidth="1"/>
    <col min="12307" max="12307" width="12.7109375" style="44" bestFit="1" customWidth="1"/>
    <col min="12308" max="12308" width="11.42578125" style="44" bestFit="1" customWidth="1"/>
    <col min="12309" max="12309" width="13.7109375" style="44" customWidth="1"/>
    <col min="12310" max="12310" width="10.5703125" style="44" customWidth="1"/>
    <col min="12311" max="12311" width="12.140625" style="44" customWidth="1"/>
    <col min="12312" max="12312" width="13.85546875" style="44" bestFit="1" customWidth="1"/>
    <col min="12313" max="12313" width="11.140625" style="44" bestFit="1" customWidth="1"/>
    <col min="12314" max="12314" width="12.85546875" style="44" customWidth="1"/>
    <col min="12315" max="12315" width="9.140625" style="44"/>
    <col min="12316" max="12316" width="14.28515625" style="44" customWidth="1"/>
    <col min="12317" max="12317" width="15.85546875" style="44" customWidth="1"/>
    <col min="12318" max="12318" width="12.28515625" style="44" customWidth="1"/>
    <col min="12319" max="12319" width="13.5703125" style="44" customWidth="1"/>
    <col min="12320" max="12546" width="9.140625" style="44"/>
    <col min="12547" max="12547" width="18.28515625" style="44" customWidth="1"/>
    <col min="12548" max="12548" width="14.140625" style="44" bestFit="1" customWidth="1"/>
    <col min="12549" max="12549" width="11.85546875" style="44" customWidth="1"/>
    <col min="12550" max="12550" width="12" style="44" bestFit="1" customWidth="1"/>
    <col min="12551" max="12551" width="12.7109375" style="44" bestFit="1" customWidth="1"/>
    <col min="12552" max="12552" width="11.42578125" style="44" bestFit="1" customWidth="1"/>
    <col min="12553" max="12553" width="11.7109375" style="44" bestFit="1" customWidth="1"/>
    <col min="12554" max="12554" width="12" style="44" customWidth="1"/>
    <col min="12555" max="12555" width="15.42578125" style="44" bestFit="1" customWidth="1"/>
    <col min="12556" max="12556" width="12" style="44" customWidth="1"/>
    <col min="12557" max="12557" width="12.7109375" style="44" bestFit="1" customWidth="1"/>
    <col min="12558" max="12558" width="12.42578125" style="44" customWidth="1"/>
    <col min="12559" max="12559" width="12.7109375" style="44" bestFit="1" customWidth="1"/>
    <col min="12560" max="12560" width="11.42578125" style="44" bestFit="1" customWidth="1"/>
    <col min="12561" max="12561" width="12.5703125" style="44" customWidth="1"/>
    <col min="12562" max="12562" width="11.42578125" style="44" bestFit="1" customWidth="1"/>
    <col min="12563" max="12563" width="12.7109375" style="44" bestFit="1" customWidth="1"/>
    <col min="12564" max="12564" width="11.42578125" style="44" bestFit="1" customWidth="1"/>
    <col min="12565" max="12565" width="13.7109375" style="44" customWidth="1"/>
    <col min="12566" max="12566" width="10.5703125" style="44" customWidth="1"/>
    <col min="12567" max="12567" width="12.140625" style="44" customWidth="1"/>
    <col min="12568" max="12568" width="13.85546875" style="44" bestFit="1" customWidth="1"/>
    <col min="12569" max="12569" width="11.140625" style="44" bestFit="1" customWidth="1"/>
    <col min="12570" max="12570" width="12.85546875" style="44" customWidth="1"/>
    <col min="12571" max="12571" width="9.140625" style="44"/>
    <col min="12572" max="12572" width="14.28515625" style="44" customWidth="1"/>
    <col min="12573" max="12573" width="15.85546875" style="44" customWidth="1"/>
    <col min="12574" max="12574" width="12.28515625" style="44" customWidth="1"/>
    <col min="12575" max="12575" width="13.5703125" style="44" customWidth="1"/>
    <col min="12576" max="12802" width="9.140625" style="44"/>
    <col min="12803" max="12803" width="18.28515625" style="44" customWidth="1"/>
    <col min="12804" max="12804" width="14.140625" style="44" bestFit="1" customWidth="1"/>
    <col min="12805" max="12805" width="11.85546875" style="44" customWidth="1"/>
    <col min="12806" max="12806" width="12" style="44" bestFit="1" customWidth="1"/>
    <col min="12807" max="12807" width="12.7109375" style="44" bestFit="1" customWidth="1"/>
    <col min="12808" max="12808" width="11.42578125" style="44" bestFit="1" customWidth="1"/>
    <col min="12809" max="12809" width="11.7109375" style="44" bestFit="1" customWidth="1"/>
    <col min="12810" max="12810" width="12" style="44" customWidth="1"/>
    <col min="12811" max="12811" width="15.42578125" style="44" bestFit="1" customWidth="1"/>
    <col min="12812" max="12812" width="12" style="44" customWidth="1"/>
    <col min="12813" max="12813" width="12.7109375" style="44" bestFit="1" customWidth="1"/>
    <col min="12814" max="12814" width="12.42578125" style="44" customWidth="1"/>
    <col min="12815" max="12815" width="12.7109375" style="44" bestFit="1" customWidth="1"/>
    <col min="12816" max="12816" width="11.42578125" style="44" bestFit="1" customWidth="1"/>
    <col min="12817" max="12817" width="12.5703125" style="44" customWidth="1"/>
    <col min="12818" max="12818" width="11.42578125" style="44" bestFit="1" customWidth="1"/>
    <col min="12819" max="12819" width="12.7109375" style="44" bestFit="1" customWidth="1"/>
    <col min="12820" max="12820" width="11.42578125" style="44" bestFit="1" customWidth="1"/>
    <col min="12821" max="12821" width="13.7109375" style="44" customWidth="1"/>
    <col min="12822" max="12822" width="10.5703125" style="44" customWidth="1"/>
    <col min="12823" max="12823" width="12.140625" style="44" customWidth="1"/>
    <col min="12824" max="12824" width="13.85546875" style="44" bestFit="1" customWidth="1"/>
    <col min="12825" max="12825" width="11.140625" style="44" bestFit="1" customWidth="1"/>
    <col min="12826" max="12826" width="12.85546875" style="44" customWidth="1"/>
    <col min="12827" max="12827" width="9.140625" style="44"/>
    <col min="12828" max="12828" width="14.28515625" style="44" customWidth="1"/>
    <col min="12829" max="12829" width="15.85546875" style="44" customWidth="1"/>
    <col min="12830" max="12830" width="12.28515625" style="44" customWidth="1"/>
    <col min="12831" max="12831" width="13.5703125" style="44" customWidth="1"/>
    <col min="12832" max="13058" width="9.140625" style="44"/>
    <col min="13059" max="13059" width="18.28515625" style="44" customWidth="1"/>
    <col min="13060" max="13060" width="14.140625" style="44" bestFit="1" customWidth="1"/>
    <col min="13061" max="13061" width="11.85546875" style="44" customWidth="1"/>
    <col min="13062" max="13062" width="12" style="44" bestFit="1" customWidth="1"/>
    <col min="13063" max="13063" width="12.7109375" style="44" bestFit="1" customWidth="1"/>
    <col min="13064" max="13064" width="11.42578125" style="44" bestFit="1" customWidth="1"/>
    <col min="13065" max="13065" width="11.7109375" style="44" bestFit="1" customWidth="1"/>
    <col min="13066" max="13066" width="12" style="44" customWidth="1"/>
    <col min="13067" max="13067" width="15.42578125" style="44" bestFit="1" customWidth="1"/>
    <col min="13068" max="13068" width="12" style="44" customWidth="1"/>
    <col min="13069" max="13069" width="12.7109375" style="44" bestFit="1" customWidth="1"/>
    <col min="13070" max="13070" width="12.42578125" style="44" customWidth="1"/>
    <col min="13071" max="13071" width="12.7109375" style="44" bestFit="1" customWidth="1"/>
    <col min="13072" max="13072" width="11.42578125" style="44" bestFit="1" customWidth="1"/>
    <col min="13073" max="13073" width="12.5703125" style="44" customWidth="1"/>
    <col min="13074" max="13074" width="11.42578125" style="44" bestFit="1" customWidth="1"/>
    <col min="13075" max="13075" width="12.7109375" style="44" bestFit="1" customWidth="1"/>
    <col min="13076" max="13076" width="11.42578125" style="44" bestFit="1" customWidth="1"/>
    <col min="13077" max="13077" width="13.7109375" style="44" customWidth="1"/>
    <col min="13078" max="13078" width="10.5703125" style="44" customWidth="1"/>
    <col min="13079" max="13079" width="12.140625" style="44" customWidth="1"/>
    <col min="13080" max="13080" width="13.85546875" style="44" bestFit="1" customWidth="1"/>
    <col min="13081" max="13081" width="11.140625" style="44" bestFit="1" customWidth="1"/>
    <col min="13082" max="13082" width="12.85546875" style="44" customWidth="1"/>
    <col min="13083" max="13083" width="9.140625" style="44"/>
    <col min="13084" max="13084" width="14.28515625" style="44" customWidth="1"/>
    <col min="13085" max="13085" width="15.85546875" style="44" customWidth="1"/>
    <col min="13086" max="13086" width="12.28515625" style="44" customWidth="1"/>
    <col min="13087" max="13087" width="13.5703125" style="44" customWidth="1"/>
    <col min="13088" max="13314" width="9.140625" style="44"/>
    <col min="13315" max="13315" width="18.28515625" style="44" customWidth="1"/>
    <col min="13316" max="13316" width="14.140625" style="44" bestFit="1" customWidth="1"/>
    <col min="13317" max="13317" width="11.85546875" style="44" customWidth="1"/>
    <col min="13318" max="13318" width="12" style="44" bestFit="1" customWidth="1"/>
    <col min="13319" max="13319" width="12.7109375" style="44" bestFit="1" customWidth="1"/>
    <col min="13320" max="13320" width="11.42578125" style="44" bestFit="1" customWidth="1"/>
    <col min="13321" max="13321" width="11.7109375" style="44" bestFit="1" customWidth="1"/>
    <col min="13322" max="13322" width="12" style="44" customWidth="1"/>
    <col min="13323" max="13323" width="15.42578125" style="44" bestFit="1" customWidth="1"/>
    <col min="13324" max="13324" width="12" style="44" customWidth="1"/>
    <col min="13325" max="13325" width="12.7109375" style="44" bestFit="1" customWidth="1"/>
    <col min="13326" max="13326" width="12.42578125" style="44" customWidth="1"/>
    <col min="13327" max="13327" width="12.7109375" style="44" bestFit="1" customWidth="1"/>
    <col min="13328" max="13328" width="11.42578125" style="44" bestFit="1" customWidth="1"/>
    <col min="13329" max="13329" width="12.5703125" style="44" customWidth="1"/>
    <col min="13330" max="13330" width="11.42578125" style="44" bestFit="1" customWidth="1"/>
    <col min="13331" max="13331" width="12.7109375" style="44" bestFit="1" customWidth="1"/>
    <col min="13332" max="13332" width="11.42578125" style="44" bestFit="1" customWidth="1"/>
    <col min="13333" max="13333" width="13.7109375" style="44" customWidth="1"/>
    <col min="13334" max="13334" width="10.5703125" style="44" customWidth="1"/>
    <col min="13335" max="13335" width="12.140625" style="44" customWidth="1"/>
    <col min="13336" max="13336" width="13.85546875" style="44" bestFit="1" customWidth="1"/>
    <col min="13337" max="13337" width="11.140625" style="44" bestFit="1" customWidth="1"/>
    <col min="13338" max="13338" width="12.85546875" style="44" customWidth="1"/>
    <col min="13339" max="13339" width="9.140625" style="44"/>
    <col min="13340" max="13340" width="14.28515625" style="44" customWidth="1"/>
    <col min="13341" max="13341" width="15.85546875" style="44" customWidth="1"/>
    <col min="13342" max="13342" width="12.28515625" style="44" customWidth="1"/>
    <col min="13343" max="13343" width="13.5703125" style="44" customWidth="1"/>
    <col min="13344" max="13570" width="9.140625" style="44"/>
    <col min="13571" max="13571" width="18.28515625" style="44" customWidth="1"/>
    <col min="13572" max="13572" width="14.140625" style="44" bestFit="1" customWidth="1"/>
    <col min="13573" max="13573" width="11.85546875" style="44" customWidth="1"/>
    <col min="13574" max="13574" width="12" style="44" bestFit="1" customWidth="1"/>
    <col min="13575" max="13575" width="12.7109375" style="44" bestFit="1" customWidth="1"/>
    <col min="13576" max="13576" width="11.42578125" style="44" bestFit="1" customWidth="1"/>
    <col min="13577" max="13577" width="11.7109375" style="44" bestFit="1" customWidth="1"/>
    <col min="13578" max="13578" width="12" style="44" customWidth="1"/>
    <col min="13579" max="13579" width="15.42578125" style="44" bestFit="1" customWidth="1"/>
    <col min="13580" max="13580" width="12" style="44" customWidth="1"/>
    <col min="13581" max="13581" width="12.7109375" style="44" bestFit="1" customWidth="1"/>
    <col min="13582" max="13582" width="12.42578125" style="44" customWidth="1"/>
    <col min="13583" max="13583" width="12.7109375" style="44" bestFit="1" customWidth="1"/>
    <col min="13584" max="13584" width="11.42578125" style="44" bestFit="1" customWidth="1"/>
    <col min="13585" max="13585" width="12.5703125" style="44" customWidth="1"/>
    <col min="13586" max="13586" width="11.42578125" style="44" bestFit="1" customWidth="1"/>
    <col min="13587" max="13587" width="12.7109375" style="44" bestFit="1" customWidth="1"/>
    <col min="13588" max="13588" width="11.42578125" style="44" bestFit="1" customWidth="1"/>
    <col min="13589" max="13589" width="13.7109375" style="44" customWidth="1"/>
    <col min="13590" max="13590" width="10.5703125" style="44" customWidth="1"/>
    <col min="13591" max="13591" width="12.140625" style="44" customWidth="1"/>
    <col min="13592" max="13592" width="13.85546875" style="44" bestFit="1" customWidth="1"/>
    <col min="13593" max="13593" width="11.140625" style="44" bestFit="1" customWidth="1"/>
    <col min="13594" max="13594" width="12.85546875" style="44" customWidth="1"/>
    <col min="13595" max="13595" width="9.140625" style="44"/>
    <col min="13596" max="13596" width="14.28515625" style="44" customWidth="1"/>
    <col min="13597" max="13597" width="15.85546875" style="44" customWidth="1"/>
    <col min="13598" max="13598" width="12.28515625" style="44" customWidth="1"/>
    <col min="13599" max="13599" width="13.5703125" style="44" customWidth="1"/>
    <col min="13600" max="13826" width="9.140625" style="44"/>
    <col min="13827" max="13827" width="18.28515625" style="44" customWidth="1"/>
    <col min="13828" max="13828" width="14.140625" style="44" bestFit="1" customWidth="1"/>
    <col min="13829" max="13829" width="11.85546875" style="44" customWidth="1"/>
    <col min="13830" max="13830" width="12" style="44" bestFit="1" customWidth="1"/>
    <col min="13831" max="13831" width="12.7109375" style="44" bestFit="1" customWidth="1"/>
    <col min="13832" max="13832" width="11.42578125" style="44" bestFit="1" customWidth="1"/>
    <col min="13833" max="13833" width="11.7109375" style="44" bestFit="1" customWidth="1"/>
    <col min="13834" max="13834" width="12" style="44" customWidth="1"/>
    <col min="13835" max="13835" width="15.42578125" style="44" bestFit="1" customWidth="1"/>
    <col min="13836" max="13836" width="12" style="44" customWidth="1"/>
    <col min="13837" max="13837" width="12.7109375" style="44" bestFit="1" customWidth="1"/>
    <col min="13838" max="13838" width="12.42578125" style="44" customWidth="1"/>
    <col min="13839" max="13839" width="12.7109375" style="44" bestFit="1" customWidth="1"/>
    <col min="13840" max="13840" width="11.42578125" style="44" bestFit="1" customWidth="1"/>
    <col min="13841" max="13841" width="12.5703125" style="44" customWidth="1"/>
    <col min="13842" max="13842" width="11.42578125" style="44" bestFit="1" customWidth="1"/>
    <col min="13843" max="13843" width="12.7109375" style="44" bestFit="1" customWidth="1"/>
    <col min="13844" max="13844" width="11.42578125" style="44" bestFit="1" customWidth="1"/>
    <col min="13845" max="13845" width="13.7109375" style="44" customWidth="1"/>
    <col min="13846" max="13846" width="10.5703125" style="44" customWidth="1"/>
    <col min="13847" max="13847" width="12.140625" style="44" customWidth="1"/>
    <col min="13848" max="13848" width="13.85546875" style="44" bestFit="1" customWidth="1"/>
    <col min="13849" max="13849" width="11.140625" style="44" bestFit="1" customWidth="1"/>
    <col min="13850" max="13850" width="12.85546875" style="44" customWidth="1"/>
    <col min="13851" max="13851" width="9.140625" style="44"/>
    <col min="13852" max="13852" width="14.28515625" style="44" customWidth="1"/>
    <col min="13853" max="13853" width="15.85546875" style="44" customWidth="1"/>
    <col min="13854" max="13854" width="12.28515625" style="44" customWidth="1"/>
    <col min="13855" max="13855" width="13.5703125" style="44" customWidth="1"/>
    <col min="13856" max="14082" width="9.140625" style="44"/>
    <col min="14083" max="14083" width="18.28515625" style="44" customWidth="1"/>
    <col min="14084" max="14084" width="14.140625" style="44" bestFit="1" customWidth="1"/>
    <col min="14085" max="14085" width="11.85546875" style="44" customWidth="1"/>
    <col min="14086" max="14086" width="12" style="44" bestFit="1" customWidth="1"/>
    <col min="14087" max="14087" width="12.7109375" style="44" bestFit="1" customWidth="1"/>
    <col min="14088" max="14088" width="11.42578125" style="44" bestFit="1" customWidth="1"/>
    <col min="14089" max="14089" width="11.7109375" style="44" bestFit="1" customWidth="1"/>
    <col min="14090" max="14090" width="12" style="44" customWidth="1"/>
    <col min="14091" max="14091" width="15.42578125" style="44" bestFit="1" customWidth="1"/>
    <col min="14092" max="14092" width="12" style="44" customWidth="1"/>
    <col min="14093" max="14093" width="12.7109375" style="44" bestFit="1" customWidth="1"/>
    <col min="14094" max="14094" width="12.42578125" style="44" customWidth="1"/>
    <col min="14095" max="14095" width="12.7109375" style="44" bestFit="1" customWidth="1"/>
    <col min="14096" max="14096" width="11.42578125" style="44" bestFit="1" customWidth="1"/>
    <col min="14097" max="14097" width="12.5703125" style="44" customWidth="1"/>
    <col min="14098" max="14098" width="11.42578125" style="44" bestFit="1" customWidth="1"/>
    <col min="14099" max="14099" width="12.7109375" style="44" bestFit="1" customWidth="1"/>
    <col min="14100" max="14100" width="11.42578125" style="44" bestFit="1" customWidth="1"/>
    <col min="14101" max="14101" width="13.7109375" style="44" customWidth="1"/>
    <col min="14102" max="14102" width="10.5703125" style="44" customWidth="1"/>
    <col min="14103" max="14103" width="12.140625" style="44" customWidth="1"/>
    <col min="14104" max="14104" width="13.85546875" style="44" bestFit="1" customWidth="1"/>
    <col min="14105" max="14105" width="11.140625" style="44" bestFit="1" customWidth="1"/>
    <col min="14106" max="14106" width="12.85546875" style="44" customWidth="1"/>
    <col min="14107" max="14107" width="9.140625" style="44"/>
    <col min="14108" max="14108" width="14.28515625" style="44" customWidth="1"/>
    <col min="14109" max="14109" width="15.85546875" style="44" customWidth="1"/>
    <col min="14110" max="14110" width="12.28515625" style="44" customWidth="1"/>
    <col min="14111" max="14111" width="13.5703125" style="44" customWidth="1"/>
    <col min="14112" max="14338" width="9.140625" style="44"/>
    <col min="14339" max="14339" width="18.28515625" style="44" customWidth="1"/>
    <col min="14340" max="14340" width="14.140625" style="44" bestFit="1" customWidth="1"/>
    <col min="14341" max="14341" width="11.85546875" style="44" customWidth="1"/>
    <col min="14342" max="14342" width="12" style="44" bestFit="1" customWidth="1"/>
    <col min="14343" max="14343" width="12.7109375" style="44" bestFit="1" customWidth="1"/>
    <col min="14344" max="14344" width="11.42578125" style="44" bestFit="1" customWidth="1"/>
    <col min="14345" max="14345" width="11.7109375" style="44" bestFit="1" customWidth="1"/>
    <col min="14346" max="14346" width="12" style="44" customWidth="1"/>
    <col min="14347" max="14347" width="15.42578125" style="44" bestFit="1" customWidth="1"/>
    <col min="14348" max="14348" width="12" style="44" customWidth="1"/>
    <col min="14349" max="14349" width="12.7109375" style="44" bestFit="1" customWidth="1"/>
    <col min="14350" max="14350" width="12.42578125" style="44" customWidth="1"/>
    <col min="14351" max="14351" width="12.7109375" style="44" bestFit="1" customWidth="1"/>
    <col min="14352" max="14352" width="11.42578125" style="44" bestFit="1" customWidth="1"/>
    <col min="14353" max="14353" width="12.5703125" style="44" customWidth="1"/>
    <col min="14354" max="14354" width="11.42578125" style="44" bestFit="1" customWidth="1"/>
    <col min="14355" max="14355" width="12.7109375" style="44" bestFit="1" customWidth="1"/>
    <col min="14356" max="14356" width="11.42578125" style="44" bestFit="1" customWidth="1"/>
    <col min="14357" max="14357" width="13.7109375" style="44" customWidth="1"/>
    <col min="14358" max="14358" width="10.5703125" style="44" customWidth="1"/>
    <col min="14359" max="14359" width="12.140625" style="44" customWidth="1"/>
    <col min="14360" max="14360" width="13.85546875" style="44" bestFit="1" customWidth="1"/>
    <col min="14361" max="14361" width="11.140625" style="44" bestFit="1" customWidth="1"/>
    <col min="14362" max="14362" width="12.85546875" style="44" customWidth="1"/>
    <col min="14363" max="14363" width="9.140625" style="44"/>
    <col min="14364" max="14364" width="14.28515625" style="44" customWidth="1"/>
    <col min="14365" max="14365" width="15.85546875" style="44" customWidth="1"/>
    <col min="14366" max="14366" width="12.28515625" style="44" customWidth="1"/>
    <col min="14367" max="14367" width="13.5703125" style="44" customWidth="1"/>
    <col min="14368" max="14594" width="9.140625" style="44"/>
    <col min="14595" max="14595" width="18.28515625" style="44" customWidth="1"/>
    <col min="14596" max="14596" width="14.140625" style="44" bestFit="1" customWidth="1"/>
    <col min="14597" max="14597" width="11.85546875" style="44" customWidth="1"/>
    <col min="14598" max="14598" width="12" style="44" bestFit="1" customWidth="1"/>
    <col min="14599" max="14599" width="12.7109375" style="44" bestFit="1" customWidth="1"/>
    <col min="14600" max="14600" width="11.42578125" style="44" bestFit="1" customWidth="1"/>
    <col min="14601" max="14601" width="11.7109375" style="44" bestFit="1" customWidth="1"/>
    <col min="14602" max="14602" width="12" style="44" customWidth="1"/>
    <col min="14603" max="14603" width="15.42578125" style="44" bestFit="1" customWidth="1"/>
    <col min="14604" max="14604" width="12" style="44" customWidth="1"/>
    <col min="14605" max="14605" width="12.7109375" style="44" bestFit="1" customWidth="1"/>
    <col min="14606" max="14606" width="12.42578125" style="44" customWidth="1"/>
    <col min="14607" max="14607" width="12.7109375" style="44" bestFit="1" customWidth="1"/>
    <col min="14608" max="14608" width="11.42578125" style="44" bestFit="1" customWidth="1"/>
    <col min="14609" max="14609" width="12.5703125" style="44" customWidth="1"/>
    <col min="14610" max="14610" width="11.42578125" style="44" bestFit="1" customWidth="1"/>
    <col min="14611" max="14611" width="12.7109375" style="44" bestFit="1" customWidth="1"/>
    <col min="14612" max="14612" width="11.42578125" style="44" bestFit="1" customWidth="1"/>
    <col min="14613" max="14613" width="13.7109375" style="44" customWidth="1"/>
    <col min="14614" max="14614" width="10.5703125" style="44" customWidth="1"/>
    <col min="14615" max="14615" width="12.140625" style="44" customWidth="1"/>
    <col min="14616" max="14616" width="13.85546875" style="44" bestFit="1" customWidth="1"/>
    <col min="14617" max="14617" width="11.140625" style="44" bestFit="1" customWidth="1"/>
    <col min="14618" max="14618" width="12.85546875" style="44" customWidth="1"/>
    <col min="14619" max="14619" width="9.140625" style="44"/>
    <col min="14620" max="14620" width="14.28515625" style="44" customWidth="1"/>
    <col min="14621" max="14621" width="15.85546875" style="44" customWidth="1"/>
    <col min="14622" max="14622" width="12.28515625" style="44" customWidth="1"/>
    <col min="14623" max="14623" width="13.5703125" style="44" customWidth="1"/>
    <col min="14624" max="14850" width="9.140625" style="44"/>
    <col min="14851" max="14851" width="18.28515625" style="44" customWidth="1"/>
    <col min="14852" max="14852" width="14.140625" style="44" bestFit="1" customWidth="1"/>
    <col min="14853" max="14853" width="11.85546875" style="44" customWidth="1"/>
    <col min="14854" max="14854" width="12" style="44" bestFit="1" customWidth="1"/>
    <col min="14855" max="14855" width="12.7109375" style="44" bestFit="1" customWidth="1"/>
    <col min="14856" max="14856" width="11.42578125" style="44" bestFit="1" customWidth="1"/>
    <col min="14857" max="14857" width="11.7109375" style="44" bestFit="1" customWidth="1"/>
    <col min="14858" max="14858" width="12" style="44" customWidth="1"/>
    <col min="14859" max="14859" width="15.42578125" style="44" bestFit="1" customWidth="1"/>
    <col min="14860" max="14860" width="12" style="44" customWidth="1"/>
    <col min="14861" max="14861" width="12.7109375" style="44" bestFit="1" customWidth="1"/>
    <col min="14862" max="14862" width="12.42578125" style="44" customWidth="1"/>
    <col min="14863" max="14863" width="12.7109375" style="44" bestFit="1" customWidth="1"/>
    <col min="14864" max="14864" width="11.42578125" style="44" bestFit="1" customWidth="1"/>
    <col min="14865" max="14865" width="12.5703125" style="44" customWidth="1"/>
    <col min="14866" max="14866" width="11.42578125" style="44" bestFit="1" customWidth="1"/>
    <col min="14867" max="14867" width="12.7109375" style="44" bestFit="1" customWidth="1"/>
    <col min="14868" max="14868" width="11.42578125" style="44" bestFit="1" customWidth="1"/>
    <col min="14869" max="14869" width="13.7109375" style="44" customWidth="1"/>
    <col min="14870" max="14870" width="10.5703125" style="44" customWidth="1"/>
    <col min="14871" max="14871" width="12.140625" style="44" customWidth="1"/>
    <col min="14872" max="14872" width="13.85546875" style="44" bestFit="1" customWidth="1"/>
    <col min="14873" max="14873" width="11.140625" style="44" bestFit="1" customWidth="1"/>
    <col min="14874" max="14874" width="12.85546875" style="44" customWidth="1"/>
    <col min="14875" max="14875" width="9.140625" style="44"/>
    <col min="14876" max="14876" width="14.28515625" style="44" customWidth="1"/>
    <col min="14877" max="14877" width="15.85546875" style="44" customWidth="1"/>
    <col min="14878" max="14878" width="12.28515625" style="44" customWidth="1"/>
    <col min="14879" max="14879" width="13.5703125" style="44" customWidth="1"/>
    <col min="14880" max="15106" width="9.140625" style="44"/>
    <col min="15107" max="15107" width="18.28515625" style="44" customWidth="1"/>
    <col min="15108" max="15108" width="14.140625" style="44" bestFit="1" customWidth="1"/>
    <col min="15109" max="15109" width="11.85546875" style="44" customWidth="1"/>
    <col min="15110" max="15110" width="12" style="44" bestFit="1" customWidth="1"/>
    <col min="15111" max="15111" width="12.7109375" style="44" bestFit="1" customWidth="1"/>
    <col min="15112" max="15112" width="11.42578125" style="44" bestFit="1" customWidth="1"/>
    <col min="15113" max="15113" width="11.7109375" style="44" bestFit="1" customWidth="1"/>
    <col min="15114" max="15114" width="12" style="44" customWidth="1"/>
    <col min="15115" max="15115" width="15.42578125" style="44" bestFit="1" customWidth="1"/>
    <col min="15116" max="15116" width="12" style="44" customWidth="1"/>
    <col min="15117" max="15117" width="12.7109375" style="44" bestFit="1" customWidth="1"/>
    <col min="15118" max="15118" width="12.42578125" style="44" customWidth="1"/>
    <col min="15119" max="15119" width="12.7109375" style="44" bestFit="1" customWidth="1"/>
    <col min="15120" max="15120" width="11.42578125" style="44" bestFit="1" customWidth="1"/>
    <col min="15121" max="15121" width="12.5703125" style="44" customWidth="1"/>
    <col min="15122" max="15122" width="11.42578125" style="44" bestFit="1" customWidth="1"/>
    <col min="15123" max="15123" width="12.7109375" style="44" bestFit="1" customWidth="1"/>
    <col min="15124" max="15124" width="11.42578125" style="44" bestFit="1" customWidth="1"/>
    <col min="15125" max="15125" width="13.7109375" style="44" customWidth="1"/>
    <col min="15126" max="15126" width="10.5703125" style="44" customWidth="1"/>
    <col min="15127" max="15127" width="12.140625" style="44" customWidth="1"/>
    <col min="15128" max="15128" width="13.85546875" style="44" bestFit="1" customWidth="1"/>
    <col min="15129" max="15129" width="11.140625" style="44" bestFit="1" customWidth="1"/>
    <col min="15130" max="15130" width="12.85546875" style="44" customWidth="1"/>
    <col min="15131" max="15131" width="9.140625" style="44"/>
    <col min="15132" max="15132" width="14.28515625" style="44" customWidth="1"/>
    <col min="15133" max="15133" width="15.85546875" style="44" customWidth="1"/>
    <col min="15134" max="15134" width="12.28515625" style="44" customWidth="1"/>
    <col min="15135" max="15135" width="13.5703125" style="44" customWidth="1"/>
    <col min="15136" max="15362" width="9.140625" style="44"/>
    <col min="15363" max="15363" width="18.28515625" style="44" customWidth="1"/>
    <col min="15364" max="15364" width="14.140625" style="44" bestFit="1" customWidth="1"/>
    <col min="15365" max="15365" width="11.85546875" style="44" customWidth="1"/>
    <col min="15366" max="15366" width="12" style="44" bestFit="1" customWidth="1"/>
    <col min="15367" max="15367" width="12.7109375" style="44" bestFit="1" customWidth="1"/>
    <col min="15368" max="15368" width="11.42578125" style="44" bestFit="1" customWidth="1"/>
    <col min="15369" max="15369" width="11.7109375" style="44" bestFit="1" customWidth="1"/>
    <col min="15370" max="15370" width="12" style="44" customWidth="1"/>
    <col min="15371" max="15371" width="15.42578125" style="44" bestFit="1" customWidth="1"/>
    <col min="15372" max="15372" width="12" style="44" customWidth="1"/>
    <col min="15373" max="15373" width="12.7109375" style="44" bestFit="1" customWidth="1"/>
    <col min="15374" max="15374" width="12.42578125" style="44" customWidth="1"/>
    <col min="15375" max="15375" width="12.7109375" style="44" bestFit="1" customWidth="1"/>
    <col min="15376" max="15376" width="11.42578125" style="44" bestFit="1" customWidth="1"/>
    <col min="15377" max="15377" width="12.5703125" style="44" customWidth="1"/>
    <col min="15378" max="15378" width="11.42578125" style="44" bestFit="1" customWidth="1"/>
    <col min="15379" max="15379" width="12.7109375" style="44" bestFit="1" customWidth="1"/>
    <col min="15380" max="15380" width="11.42578125" style="44" bestFit="1" customWidth="1"/>
    <col min="15381" max="15381" width="13.7109375" style="44" customWidth="1"/>
    <col min="15382" max="15382" width="10.5703125" style="44" customWidth="1"/>
    <col min="15383" max="15383" width="12.140625" style="44" customWidth="1"/>
    <col min="15384" max="15384" width="13.85546875" style="44" bestFit="1" customWidth="1"/>
    <col min="15385" max="15385" width="11.140625" style="44" bestFit="1" customWidth="1"/>
    <col min="15386" max="15386" width="12.85546875" style="44" customWidth="1"/>
    <col min="15387" max="15387" width="9.140625" style="44"/>
    <col min="15388" max="15388" width="14.28515625" style="44" customWidth="1"/>
    <col min="15389" max="15389" width="15.85546875" style="44" customWidth="1"/>
    <col min="15390" max="15390" width="12.28515625" style="44" customWidth="1"/>
    <col min="15391" max="15391" width="13.5703125" style="44" customWidth="1"/>
    <col min="15392" max="15618" width="9.140625" style="44"/>
    <col min="15619" max="15619" width="18.28515625" style="44" customWidth="1"/>
    <col min="15620" max="15620" width="14.140625" style="44" bestFit="1" customWidth="1"/>
    <col min="15621" max="15621" width="11.85546875" style="44" customWidth="1"/>
    <col min="15622" max="15622" width="12" style="44" bestFit="1" customWidth="1"/>
    <col min="15623" max="15623" width="12.7109375" style="44" bestFit="1" customWidth="1"/>
    <col min="15624" max="15624" width="11.42578125" style="44" bestFit="1" customWidth="1"/>
    <col min="15625" max="15625" width="11.7109375" style="44" bestFit="1" customWidth="1"/>
    <col min="15626" max="15626" width="12" style="44" customWidth="1"/>
    <col min="15627" max="15627" width="15.42578125" style="44" bestFit="1" customWidth="1"/>
    <col min="15628" max="15628" width="12" style="44" customWidth="1"/>
    <col min="15629" max="15629" width="12.7109375" style="44" bestFit="1" customWidth="1"/>
    <col min="15630" max="15630" width="12.42578125" style="44" customWidth="1"/>
    <col min="15631" max="15631" width="12.7109375" style="44" bestFit="1" customWidth="1"/>
    <col min="15632" max="15632" width="11.42578125" style="44" bestFit="1" customWidth="1"/>
    <col min="15633" max="15633" width="12.5703125" style="44" customWidth="1"/>
    <col min="15634" max="15634" width="11.42578125" style="44" bestFit="1" customWidth="1"/>
    <col min="15635" max="15635" width="12.7109375" style="44" bestFit="1" customWidth="1"/>
    <col min="15636" max="15636" width="11.42578125" style="44" bestFit="1" customWidth="1"/>
    <col min="15637" max="15637" width="13.7109375" style="44" customWidth="1"/>
    <col min="15638" max="15638" width="10.5703125" style="44" customWidth="1"/>
    <col min="15639" max="15639" width="12.140625" style="44" customWidth="1"/>
    <col min="15640" max="15640" width="13.85546875" style="44" bestFit="1" customWidth="1"/>
    <col min="15641" max="15641" width="11.140625" style="44" bestFit="1" customWidth="1"/>
    <col min="15642" max="15642" width="12.85546875" style="44" customWidth="1"/>
    <col min="15643" max="15643" width="9.140625" style="44"/>
    <col min="15644" max="15644" width="14.28515625" style="44" customWidth="1"/>
    <col min="15645" max="15645" width="15.85546875" style="44" customWidth="1"/>
    <col min="15646" max="15646" width="12.28515625" style="44" customWidth="1"/>
    <col min="15647" max="15647" width="13.5703125" style="44" customWidth="1"/>
    <col min="15648" max="15874" width="9.140625" style="44"/>
    <col min="15875" max="15875" width="18.28515625" style="44" customWidth="1"/>
    <col min="15876" max="15876" width="14.140625" style="44" bestFit="1" customWidth="1"/>
    <col min="15877" max="15877" width="11.85546875" style="44" customWidth="1"/>
    <col min="15878" max="15878" width="12" style="44" bestFit="1" customWidth="1"/>
    <col min="15879" max="15879" width="12.7109375" style="44" bestFit="1" customWidth="1"/>
    <col min="15880" max="15880" width="11.42578125" style="44" bestFit="1" customWidth="1"/>
    <col min="15881" max="15881" width="11.7109375" style="44" bestFit="1" customWidth="1"/>
    <col min="15882" max="15882" width="12" style="44" customWidth="1"/>
    <col min="15883" max="15883" width="15.42578125" style="44" bestFit="1" customWidth="1"/>
    <col min="15884" max="15884" width="12" style="44" customWidth="1"/>
    <col min="15885" max="15885" width="12.7109375" style="44" bestFit="1" customWidth="1"/>
    <col min="15886" max="15886" width="12.42578125" style="44" customWidth="1"/>
    <col min="15887" max="15887" width="12.7109375" style="44" bestFit="1" customWidth="1"/>
    <col min="15888" max="15888" width="11.42578125" style="44" bestFit="1" customWidth="1"/>
    <col min="15889" max="15889" width="12.5703125" style="44" customWidth="1"/>
    <col min="15890" max="15890" width="11.42578125" style="44" bestFit="1" customWidth="1"/>
    <col min="15891" max="15891" width="12.7109375" style="44" bestFit="1" customWidth="1"/>
    <col min="15892" max="15892" width="11.42578125" style="44" bestFit="1" customWidth="1"/>
    <col min="15893" max="15893" width="13.7109375" style="44" customWidth="1"/>
    <col min="15894" max="15894" width="10.5703125" style="44" customWidth="1"/>
    <col min="15895" max="15895" width="12.140625" style="44" customWidth="1"/>
    <col min="15896" max="15896" width="13.85546875" style="44" bestFit="1" customWidth="1"/>
    <col min="15897" max="15897" width="11.140625" style="44" bestFit="1" customWidth="1"/>
    <col min="15898" max="15898" width="12.85546875" style="44" customWidth="1"/>
    <col min="15899" max="15899" width="9.140625" style="44"/>
    <col min="15900" max="15900" width="14.28515625" style="44" customWidth="1"/>
    <col min="15901" max="15901" width="15.85546875" style="44" customWidth="1"/>
    <col min="15902" max="15902" width="12.28515625" style="44" customWidth="1"/>
    <col min="15903" max="15903" width="13.5703125" style="44" customWidth="1"/>
    <col min="15904" max="16130" width="9.140625" style="44"/>
    <col min="16131" max="16131" width="18.28515625" style="44" customWidth="1"/>
    <col min="16132" max="16132" width="14.140625" style="44" bestFit="1" customWidth="1"/>
    <col min="16133" max="16133" width="11.85546875" style="44" customWidth="1"/>
    <col min="16134" max="16134" width="12" style="44" bestFit="1" customWidth="1"/>
    <col min="16135" max="16135" width="12.7109375" style="44" bestFit="1" customWidth="1"/>
    <col min="16136" max="16136" width="11.42578125" style="44" bestFit="1" customWidth="1"/>
    <col min="16137" max="16137" width="11.7109375" style="44" bestFit="1" customWidth="1"/>
    <col min="16138" max="16138" width="12" style="44" customWidth="1"/>
    <col min="16139" max="16139" width="15.42578125" style="44" bestFit="1" customWidth="1"/>
    <col min="16140" max="16140" width="12" style="44" customWidth="1"/>
    <col min="16141" max="16141" width="12.7109375" style="44" bestFit="1" customWidth="1"/>
    <col min="16142" max="16142" width="12.42578125" style="44" customWidth="1"/>
    <col min="16143" max="16143" width="12.7109375" style="44" bestFit="1" customWidth="1"/>
    <col min="16144" max="16144" width="11.42578125" style="44" bestFit="1" customWidth="1"/>
    <col min="16145" max="16145" width="12.5703125" style="44" customWidth="1"/>
    <col min="16146" max="16146" width="11.42578125" style="44" bestFit="1" customWidth="1"/>
    <col min="16147" max="16147" width="12.7109375" style="44" bestFit="1" customWidth="1"/>
    <col min="16148" max="16148" width="11.42578125" style="44" bestFit="1" customWidth="1"/>
    <col min="16149" max="16149" width="13.7109375" style="44" customWidth="1"/>
    <col min="16150" max="16150" width="10.5703125" style="44" customWidth="1"/>
    <col min="16151" max="16151" width="12.140625" style="44" customWidth="1"/>
    <col min="16152" max="16152" width="13.85546875" style="44" bestFit="1" customWidth="1"/>
    <col min="16153" max="16153" width="11.140625" style="44" bestFit="1" customWidth="1"/>
    <col min="16154" max="16154" width="12.85546875" style="44" customWidth="1"/>
    <col min="16155" max="16155" width="9.140625" style="44"/>
    <col min="16156" max="16156" width="14.28515625" style="44" customWidth="1"/>
    <col min="16157" max="16157" width="15.85546875" style="44" customWidth="1"/>
    <col min="16158" max="16158" width="12.28515625" style="44" customWidth="1"/>
    <col min="16159" max="16159" width="13.5703125" style="44" customWidth="1"/>
    <col min="16160" max="16384" width="9.140625" style="44"/>
  </cols>
  <sheetData>
    <row r="1" spans="1:31" ht="32.25" customHeight="1" thickBot="1" x14ac:dyDescent="0.25">
      <c r="A1" s="87" t="s">
        <v>69</v>
      </c>
    </row>
    <row r="2" spans="1:31" s="47" customFormat="1" ht="46.5" customHeight="1" thickBot="1" x14ac:dyDescent="0.3">
      <c r="A2" s="45" t="s">
        <v>0</v>
      </c>
      <c r="B2" s="322" t="s">
        <v>1</v>
      </c>
      <c r="C2" s="322"/>
      <c r="D2" s="322" t="s">
        <v>2</v>
      </c>
      <c r="E2" s="322"/>
      <c r="F2" s="322" t="s">
        <v>3</v>
      </c>
      <c r="G2" s="322"/>
      <c r="H2" s="322" t="s">
        <v>4</v>
      </c>
      <c r="I2" s="322"/>
      <c r="J2" s="322" t="s">
        <v>5</v>
      </c>
      <c r="K2" s="322"/>
      <c r="L2" s="322" t="s">
        <v>6</v>
      </c>
      <c r="M2" s="322"/>
      <c r="N2" s="322" t="s">
        <v>7</v>
      </c>
      <c r="O2" s="322"/>
      <c r="P2" s="322" t="s">
        <v>8</v>
      </c>
      <c r="Q2" s="322"/>
      <c r="R2" s="322" t="s">
        <v>9</v>
      </c>
      <c r="S2" s="322"/>
      <c r="T2" s="322" t="s">
        <v>10</v>
      </c>
      <c r="U2" s="322"/>
      <c r="V2" s="318" t="s">
        <v>11</v>
      </c>
      <c r="W2" s="319"/>
      <c r="X2" s="46" t="s">
        <v>12</v>
      </c>
      <c r="Y2" s="320" t="s">
        <v>13</v>
      </c>
      <c r="Z2" s="321"/>
      <c r="AB2" s="46" t="s">
        <v>14</v>
      </c>
      <c r="AC2" s="46" t="s">
        <v>15</v>
      </c>
      <c r="AD2" s="46"/>
      <c r="AE2" s="46"/>
    </row>
    <row r="3" spans="1:31" x14ac:dyDescent="0.2">
      <c r="A3" s="48"/>
      <c r="B3" s="48" t="s">
        <v>16</v>
      </c>
      <c r="C3" s="48" t="s">
        <v>17</v>
      </c>
      <c r="D3" s="48" t="s">
        <v>16</v>
      </c>
      <c r="E3" s="48" t="str">
        <f>C3</f>
        <v>MA</v>
      </c>
      <c r="F3" s="48" t="s">
        <v>16</v>
      </c>
      <c r="G3" s="48" t="str">
        <f>E3</f>
        <v>MA</v>
      </c>
      <c r="H3" s="48" t="s">
        <v>16</v>
      </c>
      <c r="I3" s="48" t="str">
        <f>G3</f>
        <v>MA</v>
      </c>
      <c r="J3" s="48" t="s">
        <v>16</v>
      </c>
      <c r="K3" s="48" t="str">
        <f>I3</f>
        <v>MA</v>
      </c>
      <c r="L3" s="48" t="s">
        <v>16</v>
      </c>
      <c r="M3" s="48" t="str">
        <f>K3</f>
        <v>MA</v>
      </c>
      <c r="N3" s="48" t="s">
        <v>16</v>
      </c>
      <c r="O3" s="48" t="str">
        <f>M3</f>
        <v>MA</v>
      </c>
      <c r="P3" s="48" t="s">
        <v>16</v>
      </c>
      <c r="Q3" s="48" t="str">
        <f>O3</f>
        <v>MA</v>
      </c>
      <c r="R3" s="48" t="s">
        <v>16</v>
      </c>
      <c r="S3" s="48" t="str">
        <f>Q3</f>
        <v>MA</v>
      </c>
      <c r="T3" s="48" t="s">
        <v>16</v>
      </c>
      <c r="U3" s="48" t="str">
        <f>S3</f>
        <v>MA</v>
      </c>
      <c r="V3" s="128" t="s">
        <v>16</v>
      </c>
      <c r="W3" s="129" t="str">
        <f>U3</f>
        <v>MA</v>
      </c>
      <c r="Y3" s="49" t="s">
        <v>16</v>
      </c>
      <c r="Z3" s="49" t="s">
        <v>17</v>
      </c>
    </row>
    <row r="4" spans="1:31" x14ac:dyDescent="0.2">
      <c r="A4" s="48" t="s">
        <v>18</v>
      </c>
      <c r="B4" s="50">
        <v>703854.59271721216</v>
      </c>
      <c r="C4" s="51">
        <v>1328.594643042657</v>
      </c>
      <c r="D4" s="50">
        <v>568517.00001361675</v>
      </c>
      <c r="E4" s="51">
        <v>1664.3533323296742</v>
      </c>
      <c r="F4" s="50">
        <v>1355478.9838270671</v>
      </c>
      <c r="G4" s="51">
        <v>12612.454752478865</v>
      </c>
      <c r="H4" s="50">
        <v>63025.654508755397</v>
      </c>
      <c r="I4" s="51">
        <v>430.39362073451161</v>
      </c>
      <c r="J4" s="50">
        <v>518672.11824933102</v>
      </c>
      <c r="K4" s="51">
        <v>2279.0531920091676</v>
      </c>
      <c r="L4" s="50">
        <v>1177993.9132124523</v>
      </c>
      <c r="M4" s="51">
        <v>5218.2091002322386</v>
      </c>
      <c r="N4" s="50">
        <v>301013.40006261878</v>
      </c>
      <c r="O4" s="51">
        <v>1503.4424127259008</v>
      </c>
      <c r="P4" s="50">
        <v>1306983.7868120205</v>
      </c>
      <c r="Q4" s="51">
        <v>4322.4156007771289</v>
      </c>
      <c r="R4" s="50">
        <v>1529686.269108586</v>
      </c>
      <c r="S4" s="51">
        <v>9622.8947082472514</v>
      </c>
      <c r="T4" s="50">
        <v>836533.22030862502</v>
      </c>
      <c r="U4" s="51">
        <v>5072.0716623289336</v>
      </c>
      <c r="V4" s="130">
        <f>B4+D4+F4+H4+J4+L4+N4+P4+R4+T4</f>
        <v>8361758.9388202857</v>
      </c>
      <c r="W4" s="131">
        <f>C4+E4+G4+I4+K4+M4+O4+Q4+S4+U4</f>
        <v>44053.883024906332</v>
      </c>
      <c r="X4" s="52"/>
      <c r="Y4" s="52">
        <f>V4-T4</f>
        <v>7525225.7185116606</v>
      </c>
      <c r="Z4" s="52">
        <f>W4-U4</f>
        <v>38981.811362577399</v>
      </c>
      <c r="AA4" s="44" t="s">
        <v>18</v>
      </c>
      <c r="AB4" s="53">
        <v>0.32595526657266083</v>
      </c>
    </row>
    <row r="5" spans="1:31" x14ac:dyDescent="0.2">
      <c r="A5" s="48" t="s">
        <v>54</v>
      </c>
      <c r="B5" s="50">
        <v>711281.23493850476</v>
      </c>
      <c r="C5" s="51">
        <v>1548.08979743655</v>
      </c>
      <c r="D5" s="50">
        <v>552238.00000642217</v>
      </c>
      <c r="E5" s="51">
        <v>1470.9247918878254</v>
      </c>
      <c r="F5" s="50">
        <v>1352516.6712361597</v>
      </c>
      <c r="G5" s="51">
        <v>11514.205212230278</v>
      </c>
      <c r="H5" s="50">
        <v>63531.350126280086</v>
      </c>
      <c r="I5" s="51">
        <v>398.35580396052046</v>
      </c>
      <c r="J5" s="50">
        <v>460858.21635238599</v>
      </c>
      <c r="K5" s="51">
        <v>2018.1079852212008</v>
      </c>
      <c r="L5" s="50">
        <v>1228186.0309454855</v>
      </c>
      <c r="M5" s="51">
        <v>6162.2935302524766</v>
      </c>
      <c r="N5" s="50">
        <v>307418.47440049582</v>
      </c>
      <c r="O5" s="51">
        <v>1520.5076066087631</v>
      </c>
      <c r="P5" s="50">
        <v>1319891.0904090554</v>
      </c>
      <c r="Q5" s="51">
        <v>4498.9437140371801</v>
      </c>
      <c r="R5" s="50">
        <v>1561880.4272347151</v>
      </c>
      <c r="S5" s="51">
        <v>9633.2622554468744</v>
      </c>
      <c r="T5" s="50">
        <v>852369.51028614806</v>
      </c>
      <c r="U5" s="51">
        <v>5075.3938037140697</v>
      </c>
      <c r="V5" s="130">
        <f t="shared" ref="V5:V21" si="0">B5+D5+F5+H5+J5+L5+N5+P5+R5+T5</f>
        <v>8410171.0059356522</v>
      </c>
      <c r="W5" s="131">
        <f t="shared" ref="W5:W21" si="1">C5+E5+G5+I5+K5+M5+O5+Q5+S5+U5</f>
        <v>43840.08450079574</v>
      </c>
      <c r="X5" s="56">
        <f>(W5-W4)/W4*100</f>
        <v>-0.48531141736068817</v>
      </c>
      <c r="Y5" s="52">
        <f t="shared" ref="Y5:Y21" si="2">V5-T5</f>
        <v>7557801.4956495045</v>
      </c>
      <c r="Z5" s="52">
        <f t="shared" ref="Z5:Z21" si="3">W5-U5</f>
        <v>38764.690697081671</v>
      </c>
      <c r="AA5" s="44" t="s">
        <v>54</v>
      </c>
      <c r="AB5" s="53">
        <v>0.34072451120357311</v>
      </c>
    </row>
    <row r="6" spans="1:31" x14ac:dyDescent="0.2">
      <c r="A6" s="48" t="s">
        <v>55</v>
      </c>
      <c r="B6" s="50">
        <v>791221.20943648717</v>
      </c>
      <c r="C6" s="51">
        <v>2099.066321513727</v>
      </c>
      <c r="D6" s="50">
        <v>465851.00001072208</v>
      </c>
      <c r="E6" s="51">
        <v>1348.7671189613475</v>
      </c>
      <c r="F6" s="50">
        <v>1406350.7287041743</v>
      </c>
      <c r="G6" s="51">
        <v>11397.995032740078</v>
      </c>
      <c r="H6" s="50">
        <v>65002.766796051204</v>
      </c>
      <c r="I6" s="51">
        <v>378.65531541320092</v>
      </c>
      <c r="J6" s="50">
        <v>436147.91975252901</v>
      </c>
      <c r="K6" s="51">
        <v>1862.0751535481663</v>
      </c>
      <c r="L6" s="50">
        <v>1353315.948451621</v>
      </c>
      <c r="M6" s="51">
        <v>7028.5453482363991</v>
      </c>
      <c r="N6" s="50">
        <v>322947.922160763</v>
      </c>
      <c r="O6" s="51">
        <v>1569.1478326115234</v>
      </c>
      <c r="P6" s="50">
        <v>1375150.3933645831</v>
      </c>
      <c r="Q6" s="51">
        <v>4635.968804278793</v>
      </c>
      <c r="R6" s="50">
        <v>1670045.763045419</v>
      </c>
      <c r="S6" s="51">
        <v>10414.015358111237</v>
      </c>
      <c r="T6" s="50">
        <v>897301.70341562596</v>
      </c>
      <c r="U6" s="51">
        <v>5262.0330119633891</v>
      </c>
      <c r="V6" s="130">
        <f t="shared" si="0"/>
        <v>8783335.3551379759</v>
      </c>
      <c r="W6" s="131">
        <f t="shared" si="1"/>
        <v>45996.269297377861</v>
      </c>
      <c r="X6" s="56">
        <f t="shared" ref="X6:X21" si="4">(W6-W5)/W5*100</f>
        <v>4.918295256805413</v>
      </c>
      <c r="Y6" s="52">
        <f t="shared" si="2"/>
        <v>7886033.6517223502</v>
      </c>
      <c r="Z6" s="52">
        <f t="shared" si="3"/>
        <v>40734.236285414474</v>
      </c>
      <c r="AA6" s="44" t="s">
        <v>55</v>
      </c>
      <c r="AB6" s="53">
        <v>0.38680444931813807</v>
      </c>
    </row>
    <row r="7" spans="1:31" x14ac:dyDescent="0.2">
      <c r="A7" s="48" t="s">
        <v>35</v>
      </c>
      <c r="B7" s="50">
        <v>881755.63136823708</v>
      </c>
      <c r="C7" s="51">
        <v>2529.543360895263</v>
      </c>
      <c r="D7" s="50">
        <v>436254.00002537301</v>
      </c>
      <c r="E7" s="51">
        <v>959.11278679662803</v>
      </c>
      <c r="F7" s="50">
        <v>1475811.7106090551</v>
      </c>
      <c r="G7" s="51">
        <v>11683.79985152689</v>
      </c>
      <c r="H7" s="50">
        <v>66129.3715227793</v>
      </c>
      <c r="I7" s="51">
        <v>380.54902481719012</v>
      </c>
      <c r="J7" s="50">
        <v>428586.02858624799</v>
      </c>
      <c r="K7" s="51">
        <v>1819.3213565899828</v>
      </c>
      <c r="L7" s="50">
        <v>1502655.9725911531</v>
      </c>
      <c r="M7" s="51">
        <v>7808.5521783042823</v>
      </c>
      <c r="N7" s="50">
        <v>336290.61231016926</v>
      </c>
      <c r="O7" s="51">
        <v>1598.2904250632571</v>
      </c>
      <c r="P7" s="50">
        <v>1427349.6398046531</v>
      </c>
      <c r="Q7" s="51">
        <v>4806.2643634922988</v>
      </c>
      <c r="R7" s="50">
        <v>1794919.4224608119</v>
      </c>
      <c r="S7" s="51">
        <v>11680.679778955058</v>
      </c>
      <c r="T7" s="50">
        <v>980440.25163253397</v>
      </c>
      <c r="U7" s="51">
        <v>5978.8687347716404</v>
      </c>
      <c r="V7" s="130">
        <f t="shared" si="0"/>
        <v>9330192.6409110129</v>
      </c>
      <c r="W7" s="131">
        <f t="shared" si="1"/>
        <v>49244.981861212487</v>
      </c>
      <c r="X7" s="56">
        <f t="shared" si="4"/>
        <v>7.062991441394634</v>
      </c>
      <c r="Y7" s="52">
        <f t="shared" si="2"/>
        <v>8349752.3892784789</v>
      </c>
      <c r="Z7" s="52">
        <f t="shared" si="3"/>
        <v>43266.113126440847</v>
      </c>
      <c r="AA7" s="44" t="s">
        <v>35</v>
      </c>
      <c r="AB7" s="53">
        <v>0.33968476238866735</v>
      </c>
    </row>
    <row r="8" spans="1:31" x14ac:dyDescent="0.2">
      <c r="A8" s="48" t="s">
        <v>56</v>
      </c>
      <c r="B8" s="50">
        <v>920416.89837367996</v>
      </c>
      <c r="C8" s="51">
        <v>2589.1980418491303</v>
      </c>
      <c r="D8" s="50">
        <v>417717.00004693132</v>
      </c>
      <c r="E8" s="51">
        <v>715.856934212586</v>
      </c>
      <c r="F8" s="50">
        <v>1523397.4161837588</v>
      </c>
      <c r="G8" s="51">
        <v>11648.668998190446</v>
      </c>
      <c r="H8" s="50">
        <v>67451.035852286106</v>
      </c>
      <c r="I8" s="51">
        <v>438.06042957368692</v>
      </c>
      <c r="J8" s="50">
        <v>425359.66702265601</v>
      </c>
      <c r="K8" s="51">
        <v>1864.5527329498329</v>
      </c>
      <c r="L8" s="50">
        <v>1604108.7647586779</v>
      </c>
      <c r="M8" s="51">
        <v>8484.7089911925523</v>
      </c>
      <c r="N8" s="50">
        <v>337470.11199240747</v>
      </c>
      <c r="O8" s="51">
        <v>1542.5614840038836</v>
      </c>
      <c r="P8" s="50">
        <v>1446131.6126426316</v>
      </c>
      <c r="Q8" s="51">
        <v>4930.0045913688364</v>
      </c>
      <c r="R8" s="50">
        <v>1875478.6787749669</v>
      </c>
      <c r="S8" s="51">
        <v>12336.660111930847</v>
      </c>
      <c r="T8" s="50">
        <v>1044533.05204357</v>
      </c>
      <c r="U8" s="51">
        <v>6644.2570806796612</v>
      </c>
      <c r="V8" s="130">
        <f t="shared" si="0"/>
        <v>9662064.2376915663</v>
      </c>
      <c r="W8" s="131">
        <f t="shared" si="1"/>
        <v>51194.529395951467</v>
      </c>
      <c r="X8" s="56">
        <f t="shared" si="4"/>
        <v>3.958875526106203</v>
      </c>
      <c r="Y8" s="52">
        <f t="shared" si="2"/>
        <v>8617531.1856479961</v>
      </c>
      <c r="Z8" s="52">
        <f t="shared" si="3"/>
        <v>44550.27231527181</v>
      </c>
      <c r="AA8" s="44" t="s">
        <v>56</v>
      </c>
      <c r="AB8" s="53">
        <v>0.36673036314198709</v>
      </c>
    </row>
    <row r="9" spans="1:31" x14ac:dyDescent="0.2">
      <c r="A9" s="48" t="s">
        <v>57</v>
      </c>
      <c r="B9" s="50">
        <v>925809.098991159</v>
      </c>
      <c r="C9" s="51">
        <v>2511.2986219801733</v>
      </c>
      <c r="D9" s="50">
        <v>406654.00006634288</v>
      </c>
      <c r="E9" s="51">
        <v>542.41449392413494</v>
      </c>
      <c r="F9" s="50">
        <v>1521127.5996971133</v>
      </c>
      <c r="G9" s="51">
        <v>11034.921744067986</v>
      </c>
      <c r="H9" s="50">
        <v>66016.149594838411</v>
      </c>
      <c r="I9" s="51">
        <v>474.29537047485746</v>
      </c>
      <c r="J9" s="50">
        <v>412768.85153639101</v>
      </c>
      <c r="K9" s="51">
        <v>1815.3999581575645</v>
      </c>
      <c r="L9" s="50">
        <v>1619956.0079988721</v>
      </c>
      <c r="M9" s="51">
        <v>8639.0658154999801</v>
      </c>
      <c r="N9" s="50">
        <v>321752.59615485638</v>
      </c>
      <c r="O9" s="51">
        <v>1417.6210318894134</v>
      </c>
      <c r="P9" s="50">
        <v>1417840.1067763723</v>
      </c>
      <c r="Q9" s="51">
        <v>4698.8193072218064</v>
      </c>
      <c r="R9" s="50">
        <v>1896927.5811699021</v>
      </c>
      <c r="S9" s="51">
        <v>12675.309577824162</v>
      </c>
      <c r="T9" s="50">
        <v>1075200.4110731501</v>
      </c>
      <c r="U9" s="51">
        <v>6727.6967843390321</v>
      </c>
      <c r="V9" s="130">
        <f t="shared" si="0"/>
        <v>9664052.4030589964</v>
      </c>
      <c r="W9" s="131">
        <f t="shared" si="1"/>
        <v>50536.842705379109</v>
      </c>
      <c r="X9" s="56">
        <f t="shared" si="4"/>
        <v>-1.2846815828418747</v>
      </c>
      <c r="Y9" s="52">
        <f t="shared" si="2"/>
        <v>8588851.9919858463</v>
      </c>
      <c r="Z9" s="52">
        <f t="shared" si="3"/>
        <v>43809.145921040079</v>
      </c>
      <c r="AA9" s="44" t="s">
        <v>57</v>
      </c>
      <c r="AB9" s="53">
        <v>0.38446870612274514</v>
      </c>
    </row>
    <row r="10" spans="1:31" x14ac:dyDescent="0.2">
      <c r="A10" s="48" t="s">
        <v>58</v>
      </c>
      <c r="B10" s="50">
        <v>901032.93473147426</v>
      </c>
      <c r="C10" s="51">
        <v>2393.6968066306599</v>
      </c>
      <c r="D10" s="50">
        <v>416153.0000652484</v>
      </c>
      <c r="E10" s="51">
        <v>454.89287478659594</v>
      </c>
      <c r="F10" s="50">
        <v>1510292.5582421236</v>
      </c>
      <c r="G10" s="51">
        <v>10115.40681720875</v>
      </c>
      <c r="H10" s="50">
        <v>65272.914982756207</v>
      </c>
      <c r="I10" s="51">
        <v>476.5876571437197</v>
      </c>
      <c r="J10" s="50">
        <v>407925.79555778299</v>
      </c>
      <c r="K10" s="51">
        <v>1725.1389020929314</v>
      </c>
      <c r="L10" s="50">
        <v>1604065.1617048141</v>
      </c>
      <c r="M10" s="51">
        <v>8671.7865657775146</v>
      </c>
      <c r="N10" s="50">
        <v>309063.8076720158</v>
      </c>
      <c r="O10" s="51">
        <v>1304.4908844472807</v>
      </c>
      <c r="P10" s="50">
        <v>1396300.4962458301</v>
      </c>
      <c r="Q10" s="51">
        <v>4380.8242166302671</v>
      </c>
      <c r="R10" s="50">
        <v>1917953.2242243669</v>
      </c>
      <c r="S10" s="51">
        <v>13014.72837025017</v>
      </c>
      <c r="T10" s="50">
        <v>1084534.4916920499</v>
      </c>
      <c r="U10" s="51">
        <v>6609.1924519020949</v>
      </c>
      <c r="V10" s="130">
        <f t="shared" si="0"/>
        <v>9612594.3851184603</v>
      </c>
      <c r="W10" s="131">
        <f t="shared" si="1"/>
        <v>49146.745546869992</v>
      </c>
      <c r="X10" s="56">
        <f t="shared" si="4"/>
        <v>-2.7506608725304407</v>
      </c>
      <c r="Y10" s="52">
        <f t="shared" si="2"/>
        <v>8528059.8934264109</v>
      </c>
      <c r="Z10" s="52">
        <f t="shared" si="3"/>
        <v>42537.553094967894</v>
      </c>
      <c r="AA10" s="44" t="s">
        <v>58</v>
      </c>
      <c r="AB10" s="53">
        <v>0.42583635308567419</v>
      </c>
    </row>
    <row r="11" spans="1:31" x14ac:dyDescent="0.2">
      <c r="A11" s="48" t="s">
        <v>36</v>
      </c>
      <c r="B11" s="50">
        <v>866424.43625794828</v>
      </c>
      <c r="C11" s="51">
        <v>2230.383181529915</v>
      </c>
      <c r="D11" s="50">
        <v>433700.00001248997</v>
      </c>
      <c r="E11" s="51">
        <v>406.3689800726637</v>
      </c>
      <c r="F11" s="50">
        <v>1506047.5960634754</v>
      </c>
      <c r="G11" s="51">
        <v>9165.8452936322647</v>
      </c>
      <c r="H11" s="50">
        <v>66548.6027030814</v>
      </c>
      <c r="I11" s="51">
        <v>460.21545277633606</v>
      </c>
      <c r="J11" s="50">
        <v>420938.07920768199</v>
      </c>
      <c r="K11" s="51">
        <v>1653.3073574472942</v>
      </c>
      <c r="L11" s="50">
        <v>1605128.133469823</v>
      </c>
      <c r="M11" s="51">
        <v>8792.0666786170204</v>
      </c>
      <c r="N11" s="50">
        <v>316992.91831179807</v>
      </c>
      <c r="O11" s="51">
        <v>1281.9372224452152</v>
      </c>
      <c r="P11" s="50">
        <v>1422605.0319684031</v>
      </c>
      <c r="Q11" s="51">
        <v>4282.7021585069206</v>
      </c>
      <c r="R11" s="50">
        <v>1970648.1831212749</v>
      </c>
      <c r="S11" s="51">
        <v>13643.455605771667</v>
      </c>
      <c r="T11" s="50">
        <v>1090127.5671793199</v>
      </c>
      <c r="U11" s="51">
        <v>6575.6797099113219</v>
      </c>
      <c r="V11" s="130">
        <f t="shared" si="0"/>
        <v>9699160.5482952967</v>
      </c>
      <c r="W11" s="131">
        <f t="shared" si="1"/>
        <v>48491.961640710622</v>
      </c>
      <c r="X11" s="56">
        <f t="shared" si="4"/>
        <v>-1.3323036935068648</v>
      </c>
      <c r="Y11" s="52">
        <f t="shared" si="2"/>
        <v>8609032.9811159763</v>
      </c>
      <c r="Z11" s="52">
        <f t="shared" si="3"/>
        <v>41916.281930799298</v>
      </c>
      <c r="AA11" s="44" t="s">
        <v>36</v>
      </c>
      <c r="AB11" s="53">
        <v>0.42832467715709671</v>
      </c>
      <c r="AC11" s="52"/>
      <c r="AD11" s="52"/>
      <c r="AE11" s="52"/>
    </row>
    <row r="12" spans="1:31" x14ac:dyDescent="0.2">
      <c r="A12" s="48" t="s">
        <v>59</v>
      </c>
      <c r="B12" s="50">
        <v>810822.02109217271</v>
      </c>
      <c r="C12" s="51">
        <v>1949.85634390626</v>
      </c>
      <c r="D12" s="50">
        <v>455366.99999017053</v>
      </c>
      <c r="E12" s="51">
        <v>511.40990315749099</v>
      </c>
      <c r="F12" s="50">
        <v>1498631.9434634789</v>
      </c>
      <c r="G12" s="51">
        <v>8404.6177786513563</v>
      </c>
      <c r="H12" s="50">
        <v>64939.048896963403</v>
      </c>
      <c r="I12" s="51">
        <v>428.25542548341826</v>
      </c>
      <c r="J12" s="50">
        <v>450923.77412166802</v>
      </c>
      <c r="K12" s="51">
        <v>1650.0188803137687</v>
      </c>
      <c r="L12" s="50">
        <v>1642333.4254815909</v>
      </c>
      <c r="M12" s="51">
        <v>8722.4403428547193</v>
      </c>
      <c r="N12" s="50">
        <v>338781.03318309051</v>
      </c>
      <c r="O12" s="51">
        <v>1331.0936311160801</v>
      </c>
      <c r="P12" s="50">
        <v>1499357.4643774256</v>
      </c>
      <c r="Q12" s="51">
        <v>4446.7069956230407</v>
      </c>
      <c r="R12" s="50">
        <v>2019317.134419786</v>
      </c>
      <c r="S12" s="51">
        <v>14040.999887811849</v>
      </c>
      <c r="T12" s="50">
        <v>1099705.21981143</v>
      </c>
      <c r="U12" s="51">
        <v>6209.1714382173113</v>
      </c>
      <c r="V12" s="130">
        <f t="shared" si="0"/>
        <v>9880178.0648377761</v>
      </c>
      <c r="W12" s="131">
        <f t="shared" si="1"/>
        <v>47694.570627135297</v>
      </c>
      <c r="X12" s="56">
        <f t="shared" si="4"/>
        <v>-1.6443777207517389</v>
      </c>
      <c r="Y12" s="52">
        <f t="shared" si="2"/>
        <v>8780472.8450263459</v>
      </c>
      <c r="Z12" s="52">
        <f t="shared" si="3"/>
        <v>41485.399188917989</v>
      </c>
      <c r="AA12" s="44" t="s">
        <v>59</v>
      </c>
      <c r="AB12" s="53">
        <v>0.39858757660215427</v>
      </c>
      <c r="AC12" s="52"/>
      <c r="AD12" s="52"/>
      <c r="AE12" s="52"/>
    </row>
    <row r="13" spans="1:31" x14ac:dyDescent="0.2">
      <c r="A13" s="48" t="s">
        <v>60</v>
      </c>
      <c r="B13" s="50">
        <v>754767.30217862839</v>
      </c>
      <c r="C13" s="51">
        <v>1720.8620812902732</v>
      </c>
      <c r="D13" s="50">
        <v>443266.66666814912</v>
      </c>
      <c r="E13" s="51">
        <v>570.28325685967013</v>
      </c>
      <c r="F13" s="50">
        <v>1497055.4401133363</v>
      </c>
      <c r="G13" s="51">
        <v>7962.3081771985862</v>
      </c>
      <c r="H13" s="50">
        <v>66405.730557375704</v>
      </c>
      <c r="I13" s="51">
        <v>458.14433094561491</v>
      </c>
      <c r="J13" s="50">
        <v>501270.28010690602</v>
      </c>
      <c r="K13" s="51">
        <v>1747.5890588571287</v>
      </c>
      <c r="L13" s="50">
        <v>1726098.3963022169</v>
      </c>
      <c r="M13" s="51">
        <v>8986.867603501405</v>
      </c>
      <c r="N13" s="50">
        <v>372217.02476360422</v>
      </c>
      <c r="O13" s="51">
        <v>1422.4221468412925</v>
      </c>
      <c r="P13" s="50">
        <v>1633160.496516505</v>
      </c>
      <c r="Q13" s="51">
        <v>4886.3555948477842</v>
      </c>
      <c r="R13" s="50">
        <v>2074655.9897913372</v>
      </c>
      <c r="S13" s="51">
        <v>14410.224073769747</v>
      </c>
      <c r="T13" s="50">
        <v>1133282.5856074099</v>
      </c>
      <c r="U13" s="51">
        <v>5452.3350387800801</v>
      </c>
      <c r="V13" s="130">
        <f t="shared" si="0"/>
        <v>10202179.912605468</v>
      </c>
      <c r="W13" s="131">
        <f t="shared" si="1"/>
        <v>47617.391362891583</v>
      </c>
      <c r="X13" s="56">
        <f t="shared" si="4"/>
        <v>-0.16181981141434931</v>
      </c>
      <c r="Y13" s="52">
        <f t="shared" si="2"/>
        <v>9068897.3269980587</v>
      </c>
      <c r="Z13" s="52">
        <f t="shared" si="3"/>
        <v>42165.056324111501</v>
      </c>
      <c r="AA13" s="44" t="s">
        <v>60</v>
      </c>
      <c r="AB13" s="53">
        <v>0.39124025067534063</v>
      </c>
      <c r="AC13" s="52"/>
      <c r="AD13" s="52"/>
      <c r="AE13" s="52"/>
    </row>
    <row r="14" spans="1:31" x14ac:dyDescent="0.2">
      <c r="A14" s="48" t="s">
        <v>37</v>
      </c>
      <c r="B14" s="50">
        <v>723504.68466894934</v>
      </c>
      <c r="C14" s="51">
        <v>1642.5460516549808</v>
      </c>
      <c r="D14" s="50">
        <v>495012.07310250489</v>
      </c>
      <c r="E14" s="51">
        <v>540.72297398847547</v>
      </c>
      <c r="F14" s="50">
        <v>1509624.6145432922</v>
      </c>
      <c r="G14" s="51">
        <v>7718.7615741855516</v>
      </c>
      <c r="H14" s="50">
        <v>68997.643937674497</v>
      </c>
      <c r="I14" s="51">
        <v>458.11311107386734</v>
      </c>
      <c r="J14" s="50">
        <v>549938.33357942605</v>
      </c>
      <c r="K14" s="51">
        <v>1848.8675262314757</v>
      </c>
      <c r="L14" s="50">
        <v>1836571.6430889529</v>
      </c>
      <c r="M14" s="51">
        <v>10136.692119469437</v>
      </c>
      <c r="N14" s="50">
        <v>404317.45770512021</v>
      </c>
      <c r="O14" s="51">
        <v>1464.6314931601385</v>
      </c>
      <c r="P14" s="50">
        <v>1772783.0152482751</v>
      </c>
      <c r="Q14" s="51">
        <v>5342.1931235945822</v>
      </c>
      <c r="R14" s="50">
        <v>2131739.6389525542</v>
      </c>
      <c r="S14" s="51">
        <v>14939.930172944134</v>
      </c>
      <c r="T14" s="50">
        <v>1190086.29442208</v>
      </c>
      <c r="U14" s="51">
        <v>4959.5063641748211</v>
      </c>
      <c r="V14" s="130">
        <f t="shared" si="0"/>
        <v>10682575.399248831</v>
      </c>
      <c r="W14" s="131">
        <f t="shared" si="1"/>
        <v>49051.964510477461</v>
      </c>
      <c r="X14" s="56">
        <f t="shared" si="4"/>
        <v>3.0127083960837169</v>
      </c>
      <c r="Y14" s="52">
        <f t="shared" si="2"/>
        <v>9492489.1048267502</v>
      </c>
      <c r="Z14" s="52">
        <f t="shared" si="3"/>
        <v>44092.458146302641</v>
      </c>
      <c r="AA14" s="44" t="s">
        <v>37</v>
      </c>
      <c r="AB14" s="53">
        <v>0.37426242856680531</v>
      </c>
      <c r="AC14" s="52"/>
      <c r="AD14" s="52"/>
      <c r="AE14" s="52"/>
    </row>
    <row r="15" spans="1:31" x14ac:dyDescent="0.2">
      <c r="A15" s="48" t="s">
        <v>61</v>
      </c>
      <c r="B15" s="50">
        <v>707106.96661946073</v>
      </c>
      <c r="C15" s="51">
        <v>1731.9123166389429</v>
      </c>
      <c r="D15" s="50">
        <v>498859.99999600585</v>
      </c>
      <c r="E15" s="51">
        <v>434.65334816584652</v>
      </c>
      <c r="F15" s="50">
        <v>1538274.3032367167</v>
      </c>
      <c r="G15" s="51">
        <v>7568.8898920284737</v>
      </c>
      <c r="H15" s="50">
        <v>72387.040050433294</v>
      </c>
      <c r="I15" s="51">
        <v>418.79727441300855</v>
      </c>
      <c r="J15" s="50">
        <v>594056.23233044997</v>
      </c>
      <c r="K15" s="51">
        <v>2044.7387633272151</v>
      </c>
      <c r="L15" s="50">
        <v>1947939.3478837432</v>
      </c>
      <c r="M15" s="51">
        <v>11143.730454869516</v>
      </c>
      <c r="N15" s="50">
        <v>436327.44093096635</v>
      </c>
      <c r="O15" s="51">
        <v>1516.0723686199744</v>
      </c>
      <c r="P15" s="50">
        <v>1902435.7425671022</v>
      </c>
      <c r="Q15" s="51">
        <v>5664.7923542565077</v>
      </c>
      <c r="R15" s="50">
        <v>2232646.8379678619</v>
      </c>
      <c r="S15" s="51">
        <v>15748.374203255531</v>
      </c>
      <c r="T15" s="50">
        <v>1247990.22295611</v>
      </c>
      <c r="U15" s="51">
        <v>5009.3445426485569</v>
      </c>
      <c r="V15" s="130">
        <f t="shared" si="0"/>
        <v>11178024.13453885</v>
      </c>
      <c r="W15" s="131">
        <f t="shared" si="1"/>
        <v>51281.305518223569</v>
      </c>
      <c r="X15" s="56">
        <f t="shared" si="4"/>
        <v>4.5448557055649079</v>
      </c>
      <c r="Y15" s="52">
        <f t="shared" si="2"/>
        <v>9930033.91158274</v>
      </c>
      <c r="Z15" s="52">
        <f t="shared" si="3"/>
        <v>46271.960975575013</v>
      </c>
      <c r="AA15" s="44" t="s">
        <v>61</v>
      </c>
      <c r="AB15" s="53">
        <v>0.34897757188830902</v>
      </c>
      <c r="AC15" s="52">
        <f>[4]Input!B95*12</f>
        <v>6090.6666666666661</v>
      </c>
      <c r="AD15" s="52"/>
      <c r="AE15" s="52"/>
    </row>
    <row r="16" spans="1:31" x14ac:dyDescent="0.2">
      <c r="A16" s="48" t="s">
        <v>38</v>
      </c>
      <c r="B16" s="50">
        <v>675492.09473602637</v>
      </c>
      <c r="C16" s="51">
        <v>1826.7471047844656</v>
      </c>
      <c r="D16" s="50">
        <v>522251.99996070866</v>
      </c>
      <c r="E16" s="51">
        <v>398.04012672222024</v>
      </c>
      <c r="F16" s="50">
        <v>1550239.7783109811</v>
      </c>
      <c r="G16" s="51">
        <v>7448.355620142971</v>
      </c>
      <c r="H16" s="50">
        <v>75165.678227606491</v>
      </c>
      <c r="I16" s="51">
        <v>357.50143285439572</v>
      </c>
      <c r="J16" s="50">
        <v>615921.99011944805</v>
      </c>
      <c r="K16" s="51">
        <v>2356.4262574283948</v>
      </c>
      <c r="L16" s="50">
        <v>2008505.7950171719</v>
      </c>
      <c r="M16" s="51">
        <v>11039.639920244917</v>
      </c>
      <c r="N16" s="50">
        <v>459391.9700599038</v>
      </c>
      <c r="O16" s="51">
        <v>1606.1626773366852</v>
      </c>
      <c r="P16" s="50">
        <v>1966518.0331580664</v>
      </c>
      <c r="Q16" s="51">
        <v>5822.0230826057741</v>
      </c>
      <c r="R16" s="50">
        <v>2329483.5501336339</v>
      </c>
      <c r="S16" s="51">
        <v>16746.684718731358</v>
      </c>
      <c r="T16" s="50">
        <v>1266144.49978284</v>
      </c>
      <c r="U16" s="51">
        <v>5108.8046251353062</v>
      </c>
      <c r="V16" s="130">
        <f t="shared" si="0"/>
        <v>11469115.389506387</v>
      </c>
      <c r="W16" s="131">
        <f t="shared" si="1"/>
        <v>52710.385565986486</v>
      </c>
      <c r="X16" s="56">
        <f t="shared" si="4"/>
        <v>2.7867466191067845</v>
      </c>
      <c r="Y16" s="52">
        <f t="shared" si="2"/>
        <v>10202970.889723547</v>
      </c>
      <c r="Z16" s="52">
        <f t="shared" si="3"/>
        <v>47601.580940851178</v>
      </c>
      <c r="AA16" s="44" t="s">
        <v>38</v>
      </c>
      <c r="AB16" s="53">
        <v>0.3051379013656127</v>
      </c>
      <c r="AC16" s="52">
        <f>[4]Input!B96*12</f>
        <v>5372</v>
      </c>
      <c r="AD16" s="52"/>
      <c r="AE16" s="52"/>
    </row>
    <row r="17" spans="1:31" x14ac:dyDescent="0.2">
      <c r="A17" s="48" t="s">
        <v>62</v>
      </c>
      <c r="B17" s="50">
        <v>635860.91527374997</v>
      </c>
      <c r="C17" s="51">
        <v>1752.4093592479044</v>
      </c>
      <c r="D17" s="50">
        <v>488246.4999836717</v>
      </c>
      <c r="E17" s="51">
        <v>373.69975383812334</v>
      </c>
      <c r="F17" s="50">
        <v>1532096.0488803335</v>
      </c>
      <c r="G17" s="51">
        <v>7175.9500829205326</v>
      </c>
      <c r="H17" s="50">
        <v>76497.689566738001</v>
      </c>
      <c r="I17" s="51">
        <v>312.78394654209734</v>
      </c>
      <c r="J17" s="50">
        <v>618198.12694507698</v>
      </c>
      <c r="K17" s="51">
        <v>2578.4055678939658</v>
      </c>
      <c r="L17" s="50">
        <v>2012084.7723155906</v>
      </c>
      <c r="M17" s="51">
        <v>10257.983548002201</v>
      </c>
      <c r="N17" s="50">
        <v>477486.74583397794</v>
      </c>
      <c r="O17" s="51">
        <v>1722.108114004581</v>
      </c>
      <c r="P17" s="50">
        <v>1974363.0617737242</v>
      </c>
      <c r="Q17" s="51">
        <v>5852.8365960271403</v>
      </c>
      <c r="R17" s="50">
        <v>2413014.4485155488</v>
      </c>
      <c r="S17" s="51">
        <v>17353.008947837705</v>
      </c>
      <c r="T17" s="50">
        <v>1244185.3721505599</v>
      </c>
      <c r="U17" s="51">
        <v>4751.838044927028</v>
      </c>
      <c r="V17" s="130">
        <f t="shared" si="0"/>
        <v>11472033.681238972</v>
      </c>
      <c r="W17" s="131">
        <f t="shared" si="1"/>
        <v>52131.023961241277</v>
      </c>
      <c r="X17" s="56">
        <f t="shared" si="4"/>
        <v>-1.0991412764756274</v>
      </c>
      <c r="Y17" s="52">
        <f t="shared" si="2"/>
        <v>10227848.309088413</v>
      </c>
      <c r="Z17" s="52">
        <f t="shared" si="3"/>
        <v>47379.185916314251</v>
      </c>
      <c r="AA17" s="44" t="s">
        <v>62</v>
      </c>
      <c r="AB17" s="53">
        <v>0.28936974698571932</v>
      </c>
      <c r="AC17" s="52">
        <f>[4]Input!B97*12</f>
        <v>4766</v>
      </c>
      <c r="AD17" s="52"/>
      <c r="AE17" s="52"/>
    </row>
    <row r="18" spans="1:31" x14ac:dyDescent="0.2">
      <c r="A18" s="48" t="s">
        <v>63</v>
      </c>
      <c r="B18" s="50">
        <v>593549.25512595405</v>
      </c>
      <c r="C18" s="51">
        <v>1580.8535110641526</v>
      </c>
      <c r="D18" s="50">
        <v>500204.99997188087</v>
      </c>
      <c r="E18" s="51">
        <v>360.48963102017092</v>
      </c>
      <c r="F18" s="50">
        <v>1501996.2784338836</v>
      </c>
      <c r="G18" s="51">
        <v>6856.6618992248341</v>
      </c>
      <c r="H18" s="50">
        <v>78883.562781048589</v>
      </c>
      <c r="I18" s="51">
        <v>346.52038442010803</v>
      </c>
      <c r="J18" s="50">
        <v>610746.902546703</v>
      </c>
      <c r="K18" s="51">
        <v>2648.4685737077561</v>
      </c>
      <c r="L18" s="50">
        <v>1982873.8766864662</v>
      </c>
      <c r="M18" s="51">
        <v>9479.0618186153297</v>
      </c>
      <c r="N18" s="50">
        <v>494654.74583629286</v>
      </c>
      <c r="O18" s="51">
        <v>1796.3347430015256</v>
      </c>
      <c r="P18" s="50">
        <v>1943276.817297359</v>
      </c>
      <c r="Q18" s="51">
        <v>5685.0400727291981</v>
      </c>
      <c r="R18" s="50">
        <v>2482880.984349824</v>
      </c>
      <c r="S18" s="51">
        <v>17768.955217138748</v>
      </c>
      <c r="T18" s="50">
        <v>1208393.34952901</v>
      </c>
      <c r="U18" s="51">
        <v>4160.3716485506484</v>
      </c>
      <c r="V18" s="130">
        <f t="shared" si="0"/>
        <v>11397460.772558421</v>
      </c>
      <c r="W18" s="131">
        <f t="shared" si="1"/>
        <v>50682.757499472471</v>
      </c>
      <c r="X18" s="56">
        <f t="shared" si="4"/>
        <v>-2.7781277859525124</v>
      </c>
      <c r="Y18" s="52">
        <f t="shared" si="2"/>
        <v>10189067.423029412</v>
      </c>
      <c r="Z18" s="52">
        <f t="shared" si="3"/>
        <v>46522.385850921826</v>
      </c>
      <c r="AA18" s="44" t="s">
        <v>63</v>
      </c>
      <c r="AB18" s="53">
        <v>0.28156773939609925</v>
      </c>
      <c r="AC18" s="52">
        <v>3072</v>
      </c>
      <c r="AD18" s="52"/>
      <c r="AE18" s="52"/>
    </row>
    <row r="19" spans="1:31" x14ac:dyDescent="0.2">
      <c r="A19" s="48" t="s">
        <v>152</v>
      </c>
      <c r="B19" s="50">
        <v>585473.39824339619</v>
      </c>
      <c r="C19" s="50">
        <v>1425.3882147791301</v>
      </c>
      <c r="D19" s="50">
        <v>513849.99987032567</v>
      </c>
      <c r="E19" s="50">
        <v>372.84451704870634</v>
      </c>
      <c r="F19" s="50">
        <v>1473881.7522180832</v>
      </c>
      <c r="G19" s="50">
        <v>6604.4027433884885</v>
      </c>
      <c r="H19" s="50">
        <v>82517.294612420897</v>
      </c>
      <c r="I19" s="50">
        <v>421.3585980867843</v>
      </c>
      <c r="J19" s="50">
        <v>599612.26983245695</v>
      </c>
      <c r="K19" s="50">
        <v>2563.6026872301086</v>
      </c>
      <c r="L19" s="50">
        <v>1975812.1942262952</v>
      </c>
      <c r="M19" s="50">
        <v>9034.0484192629738</v>
      </c>
      <c r="N19" s="50">
        <v>509455.8000959421</v>
      </c>
      <c r="O19" s="50">
        <v>1786.5620339176289</v>
      </c>
      <c r="P19" s="50">
        <v>1942606.973421932</v>
      </c>
      <c r="Q19" s="50">
        <v>5349.1616750381281</v>
      </c>
      <c r="R19" s="50">
        <v>2547933.2845103811</v>
      </c>
      <c r="S19" s="50">
        <v>17992.919207863426</v>
      </c>
      <c r="T19" s="50">
        <v>1171947.2972777199</v>
      </c>
      <c r="U19" s="50">
        <v>3696.2049189610316</v>
      </c>
      <c r="V19" s="130">
        <f t="shared" si="0"/>
        <v>11403090.264308954</v>
      </c>
      <c r="W19" s="131">
        <f t="shared" si="1"/>
        <v>49246.493015576409</v>
      </c>
      <c r="X19" s="56">
        <f t="shared" si="4"/>
        <v>-2.83383255915192</v>
      </c>
      <c r="Y19" s="52">
        <f t="shared" si="2"/>
        <v>10231142.967031233</v>
      </c>
      <c r="Z19" s="52">
        <f t="shared" si="3"/>
        <v>45550.288096615375</v>
      </c>
      <c r="AA19" s="44" t="s">
        <v>152</v>
      </c>
      <c r="AB19" s="53">
        <v>0.26795306682399544</v>
      </c>
      <c r="AC19" s="52">
        <v>3705</v>
      </c>
      <c r="AD19" s="52"/>
      <c r="AE19" s="52"/>
    </row>
    <row r="20" spans="1:31" x14ac:dyDescent="0.2">
      <c r="A20" s="48" t="s">
        <v>176</v>
      </c>
      <c r="B20" s="50">
        <v>595139.04462034721</v>
      </c>
      <c r="C20" s="50">
        <v>1312.3014498537818</v>
      </c>
      <c r="D20" s="50">
        <v>534858.49999953003</v>
      </c>
      <c r="E20" s="50">
        <v>448.04937872679085</v>
      </c>
      <c r="F20" s="50">
        <v>1462996.4833901094</v>
      </c>
      <c r="G20" s="50">
        <v>6376.8382199953248</v>
      </c>
      <c r="H20" s="50">
        <v>86597.376821026992</v>
      </c>
      <c r="I20" s="50">
        <v>402.88328150502718</v>
      </c>
      <c r="J20" s="50">
        <v>597515.35738677601</v>
      </c>
      <c r="K20" s="50">
        <v>2492.3143441231123</v>
      </c>
      <c r="L20" s="50">
        <v>2002960.4051168249</v>
      </c>
      <c r="M20" s="50">
        <v>8864.3096551013987</v>
      </c>
      <c r="N20" s="50">
        <v>527788.41636680881</v>
      </c>
      <c r="O20" s="50">
        <v>1755.6626887787852</v>
      </c>
      <c r="P20" s="50">
        <v>1973116.3678412633</v>
      </c>
      <c r="Q20" s="50">
        <v>5222.1061861113385</v>
      </c>
      <c r="R20" s="50">
        <v>2626423.3548196708</v>
      </c>
      <c r="S20" s="50">
        <v>18707.902705803717</v>
      </c>
      <c r="T20" s="50">
        <v>1160315.0506705199</v>
      </c>
      <c r="U20" s="50">
        <v>3642.8356478334267</v>
      </c>
      <c r="V20" s="130">
        <f t="shared" si="0"/>
        <v>11567710.357032876</v>
      </c>
      <c r="W20" s="131">
        <f t="shared" si="1"/>
        <v>49225.203557832698</v>
      </c>
      <c r="X20" s="56">
        <f t="shared" si="4"/>
        <v>-4.3230403710122489E-2</v>
      </c>
      <c r="Y20" s="52">
        <f t="shared" si="2"/>
        <v>10407395.306362357</v>
      </c>
      <c r="Z20" s="52">
        <f t="shared" si="3"/>
        <v>45582.367909999273</v>
      </c>
      <c r="AA20" s="44" t="s">
        <v>176</v>
      </c>
      <c r="AB20" s="53">
        <v>0.27500000000000002</v>
      </c>
      <c r="AC20" s="50">
        <v>2141</v>
      </c>
      <c r="AD20" s="52"/>
      <c r="AE20" s="52"/>
    </row>
    <row r="21" spans="1:31" x14ac:dyDescent="0.2">
      <c r="A21" s="48" t="s">
        <v>186</v>
      </c>
      <c r="B21" s="50">
        <v>611101.83185446251</v>
      </c>
      <c r="C21" s="50">
        <v>1279.552449977994</v>
      </c>
      <c r="D21" s="50">
        <v>511799.49999976973</v>
      </c>
      <c r="E21" s="50">
        <v>586.72596594240872</v>
      </c>
      <c r="F21" s="50">
        <v>1474495.9081230629</v>
      </c>
      <c r="G21" s="50">
        <v>6368.1105388333053</v>
      </c>
      <c r="H21" s="50">
        <v>92296.313380153995</v>
      </c>
      <c r="I21" s="50">
        <v>365.48135694747151</v>
      </c>
      <c r="J21" s="50">
        <v>608551.05692678003</v>
      </c>
      <c r="K21" s="50">
        <v>2527.2252171942196</v>
      </c>
      <c r="L21" s="50">
        <v>2051382.8041340192</v>
      </c>
      <c r="M21" s="50">
        <v>8775.0932411873237</v>
      </c>
      <c r="N21" s="50">
        <v>549625.57671914087</v>
      </c>
      <c r="O21" s="50">
        <v>1725.719490686233</v>
      </c>
      <c r="P21" s="50">
        <v>2021307.5750917306</v>
      </c>
      <c r="Q21" s="50">
        <v>5243.0883614922632</v>
      </c>
      <c r="R21" s="50">
        <v>2709590.5427680332</v>
      </c>
      <c r="S21" s="50">
        <v>19417.342971779522</v>
      </c>
      <c r="T21" s="50">
        <v>1164561.2998430701</v>
      </c>
      <c r="U21" s="50">
        <v>3698.7468620386367</v>
      </c>
      <c r="V21" s="130">
        <f t="shared" si="0"/>
        <v>11794712.408840224</v>
      </c>
      <c r="W21" s="131">
        <f t="shared" si="1"/>
        <v>49987.086456079371</v>
      </c>
      <c r="X21" s="56">
        <f t="shared" si="4"/>
        <v>1.547749614385175</v>
      </c>
      <c r="Y21" s="52">
        <f t="shared" si="2"/>
        <v>10630151.108997155</v>
      </c>
      <c r="Z21" s="52">
        <f t="shared" si="3"/>
        <v>46288.339594040735</v>
      </c>
      <c r="AA21" s="44" t="s">
        <v>186</v>
      </c>
      <c r="AB21" s="53"/>
      <c r="AC21" s="50"/>
      <c r="AD21" s="50"/>
      <c r="AE21" s="50"/>
    </row>
    <row r="22" spans="1:31" ht="13.5" thickBot="1" x14ac:dyDescent="0.2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AC22" s="52"/>
      <c r="AD22" s="52"/>
      <c r="AE22" s="52"/>
    </row>
    <row r="23" spans="1:31" s="47" customFormat="1" ht="26.25" thickBot="1" x14ac:dyDescent="0.25">
      <c r="A23" s="45" t="s">
        <v>19</v>
      </c>
      <c r="B23" s="322" t="s">
        <v>1</v>
      </c>
      <c r="C23" s="322"/>
      <c r="D23" s="322" t="s">
        <v>2</v>
      </c>
      <c r="E23" s="322"/>
      <c r="F23" s="322" t="s">
        <v>3</v>
      </c>
      <c r="G23" s="322"/>
      <c r="H23" s="322" t="s">
        <v>4</v>
      </c>
      <c r="I23" s="322"/>
      <c r="J23" s="322" t="s">
        <v>5</v>
      </c>
      <c r="K23" s="322"/>
      <c r="L23" s="322" t="s">
        <v>6</v>
      </c>
      <c r="M23" s="322"/>
      <c r="N23" s="322" t="s">
        <v>7</v>
      </c>
      <c r="O23" s="322"/>
      <c r="P23" s="322" t="s">
        <v>8</v>
      </c>
      <c r="Q23" s="322"/>
      <c r="R23" s="322" t="s">
        <v>9</v>
      </c>
      <c r="S23" s="322"/>
      <c r="T23" s="54"/>
      <c r="U23" s="54"/>
      <c r="V23" s="318" t="s">
        <v>11</v>
      </c>
      <c r="W23" s="319"/>
      <c r="X23" s="46" t="s">
        <v>12</v>
      </c>
      <c r="Y23" s="46"/>
      <c r="Z23" s="46"/>
      <c r="AB23" s="44"/>
    </row>
    <row r="24" spans="1:31" s="47" customFormat="1" ht="25.5" x14ac:dyDescent="0.2">
      <c r="A24" s="55" t="s">
        <v>20</v>
      </c>
      <c r="B24" s="54" t="s">
        <v>16</v>
      </c>
      <c r="C24" s="54" t="str">
        <f>C3</f>
        <v>MA</v>
      </c>
      <c r="D24" s="54" t="s">
        <v>16</v>
      </c>
      <c r="E24" s="54" t="str">
        <f>E3</f>
        <v>MA</v>
      </c>
      <c r="F24" s="54" t="s">
        <v>16</v>
      </c>
      <c r="G24" s="54" t="str">
        <f>G3</f>
        <v>MA</v>
      </c>
      <c r="H24" s="54" t="s">
        <v>16</v>
      </c>
      <c r="I24" s="54" t="str">
        <f>I3</f>
        <v>MA</v>
      </c>
      <c r="J24" s="54" t="s">
        <v>16</v>
      </c>
      <c r="K24" s="54" t="str">
        <f>K3</f>
        <v>MA</v>
      </c>
      <c r="L24" s="54" t="s">
        <v>16</v>
      </c>
      <c r="M24" s="54" t="str">
        <f>M3</f>
        <v>MA</v>
      </c>
      <c r="N24" s="54" t="s">
        <v>16</v>
      </c>
      <c r="O24" s="54" t="str">
        <f>O3</f>
        <v>MA</v>
      </c>
      <c r="P24" s="54" t="s">
        <v>16</v>
      </c>
      <c r="Q24" s="54" t="str">
        <f>Q3</f>
        <v>MA</v>
      </c>
      <c r="R24" s="54" t="s">
        <v>16</v>
      </c>
      <c r="S24" s="54" t="str">
        <f>S3</f>
        <v>MA</v>
      </c>
      <c r="T24" s="54"/>
      <c r="U24" s="54"/>
      <c r="V24" s="128" t="s">
        <v>16</v>
      </c>
      <c r="W24" s="134" t="str">
        <f>W3</f>
        <v>MA</v>
      </c>
      <c r="AB24" s="44"/>
    </row>
    <row r="25" spans="1:31" x14ac:dyDescent="0.2">
      <c r="A25" s="48" t="str">
        <f>A4</f>
        <v>1996</v>
      </c>
      <c r="B25" s="50">
        <v>49257651.779979765</v>
      </c>
      <c r="C25" s="51">
        <v>173883.3612345804</v>
      </c>
      <c r="D25" s="50">
        <v>226970970.87328801</v>
      </c>
      <c r="E25" s="51">
        <v>268439.24248917511</v>
      </c>
      <c r="F25" s="50">
        <v>248271921.26309732</v>
      </c>
      <c r="G25" s="51">
        <v>1860227.6934465396</v>
      </c>
      <c r="H25" s="50">
        <v>55369588.5172529</v>
      </c>
      <c r="I25" s="51">
        <v>216196.15724706967</v>
      </c>
      <c r="J25" s="50">
        <v>42049912.544314697</v>
      </c>
      <c r="K25" s="51">
        <v>190299.27585295148</v>
      </c>
      <c r="L25" s="50">
        <v>215208774.47845542</v>
      </c>
      <c r="M25" s="51">
        <v>547282.47603443824</v>
      </c>
      <c r="N25" s="50">
        <v>107532663.236301</v>
      </c>
      <c r="O25" s="51">
        <v>452263.67018052971</v>
      </c>
      <c r="P25" s="50">
        <v>253785078.50346592</v>
      </c>
      <c r="Q25" s="51">
        <v>1021920.5687600685</v>
      </c>
      <c r="R25" s="50">
        <v>398846914.38130301</v>
      </c>
      <c r="S25" s="51">
        <v>2005747.5659895975</v>
      </c>
      <c r="T25" s="48"/>
      <c r="U25" s="48"/>
      <c r="V25" s="130">
        <f>B25+D25+F25+H25+J25+L25+N25+P25+R25+T25</f>
        <v>1597293475.5774581</v>
      </c>
      <c r="W25" s="131">
        <f>C25+E25+G25+I25+K25+M25+O25+Q25+S25+U25</f>
        <v>6736260.0112349503</v>
      </c>
    </row>
    <row r="26" spans="1:31" x14ac:dyDescent="0.2">
      <c r="A26" s="48" t="str">
        <f t="shared" ref="A26:A42" si="5">A5</f>
        <v>1997</v>
      </c>
      <c r="B26" s="50">
        <v>49809600.485375464</v>
      </c>
      <c r="C26" s="51">
        <v>173856.77396679309</v>
      </c>
      <c r="D26" s="50">
        <v>231333994.06513068</v>
      </c>
      <c r="E26" s="51">
        <v>260586.87237749656</v>
      </c>
      <c r="F26" s="50">
        <v>255532545.78600252</v>
      </c>
      <c r="G26" s="51">
        <v>1952817.6915375602</v>
      </c>
      <c r="H26" s="50">
        <v>57654741.790338196</v>
      </c>
      <c r="I26" s="51">
        <v>226224.88270890628</v>
      </c>
      <c r="J26" s="50">
        <v>43497574.842875697</v>
      </c>
      <c r="K26" s="51">
        <v>205224.9891580008</v>
      </c>
      <c r="L26" s="50">
        <v>216541866.08720249</v>
      </c>
      <c r="M26" s="51">
        <v>563207.73776566377</v>
      </c>
      <c r="N26" s="50">
        <v>115958038.7190492</v>
      </c>
      <c r="O26" s="51">
        <v>484143.44595489744</v>
      </c>
      <c r="P26" s="50">
        <v>266309212.37041432</v>
      </c>
      <c r="Q26" s="51">
        <v>1036916.8038395939</v>
      </c>
      <c r="R26" s="50">
        <v>402101583.94571775</v>
      </c>
      <c r="S26" s="51">
        <v>1984938.1951889039</v>
      </c>
      <c r="T26" s="48"/>
      <c r="U26" s="48"/>
      <c r="V26" s="130">
        <f t="shared" ref="V26:V42" si="6">B26+D26+F26+H26+J26+L26+N26+P26+R26+T26</f>
        <v>1638739158.0921063</v>
      </c>
      <c r="W26" s="131">
        <f t="shared" ref="W26:W42" si="7">C26+E26+G26+I26+K26+M26+O26+Q26+S26+U26</f>
        <v>6887917.3924978161</v>
      </c>
      <c r="X26" s="56">
        <f>(W26-W25)/W25*100</f>
        <v>2.2513587808357576</v>
      </c>
      <c r="Y26" s="56"/>
      <c r="Z26" s="56"/>
    </row>
    <row r="27" spans="1:31" x14ac:dyDescent="0.2">
      <c r="A27" s="48" t="str">
        <f t="shared" si="5"/>
        <v>1998</v>
      </c>
      <c r="B27" s="50">
        <v>47231155.30254779</v>
      </c>
      <c r="C27" s="51">
        <v>174960.51866813819</v>
      </c>
      <c r="D27" s="50">
        <v>231403794.35605678</v>
      </c>
      <c r="E27" s="51">
        <v>223292.22510173556</v>
      </c>
      <c r="F27" s="50">
        <v>255353781.88302675</v>
      </c>
      <c r="G27" s="51">
        <v>2028786.6924225602</v>
      </c>
      <c r="H27" s="50">
        <v>54092886.123621494</v>
      </c>
      <c r="I27" s="51">
        <v>218218.8789784839</v>
      </c>
      <c r="J27" s="50">
        <v>40933664.647131898</v>
      </c>
      <c r="K27" s="51">
        <v>196379.33427214713</v>
      </c>
      <c r="L27" s="50">
        <v>219642739.53728908</v>
      </c>
      <c r="M27" s="51">
        <v>613547.89443239034</v>
      </c>
      <c r="N27" s="50">
        <v>122495138.28608271</v>
      </c>
      <c r="O27" s="51">
        <v>543384.23529162072</v>
      </c>
      <c r="P27" s="50">
        <v>272794798.14754736</v>
      </c>
      <c r="Q27" s="51">
        <v>1099810.992422272</v>
      </c>
      <c r="R27" s="50">
        <v>406145390.30255073</v>
      </c>
      <c r="S27" s="51">
        <v>2037226.4523514588</v>
      </c>
      <c r="T27" s="48"/>
      <c r="U27" s="48"/>
      <c r="V27" s="130">
        <f t="shared" si="6"/>
        <v>1650093348.5858545</v>
      </c>
      <c r="W27" s="131">
        <f t="shared" si="7"/>
        <v>7135607.2239408065</v>
      </c>
      <c r="X27" s="56">
        <f t="shared" ref="X27:X40" si="8">(W27-W26)/W26*100</f>
        <v>3.5960046749801218</v>
      </c>
      <c r="Y27" s="56"/>
      <c r="Z27" s="56"/>
    </row>
    <row r="28" spans="1:31" x14ac:dyDescent="0.2">
      <c r="A28" s="48" t="str">
        <f t="shared" si="5"/>
        <v>1999</v>
      </c>
      <c r="B28" s="50">
        <v>50334125.585209183</v>
      </c>
      <c r="C28" s="51">
        <v>170010.49338551197</v>
      </c>
      <c r="D28" s="50">
        <v>228958532.90317121</v>
      </c>
      <c r="E28" s="51">
        <v>154435.48644328807</v>
      </c>
      <c r="F28" s="50">
        <v>257780296.16611207</v>
      </c>
      <c r="G28" s="51">
        <v>2226417.7445571325</v>
      </c>
      <c r="H28" s="50">
        <v>54009813.467707098</v>
      </c>
      <c r="I28" s="51">
        <v>219247.44485482559</v>
      </c>
      <c r="J28" s="50">
        <v>40378049.740364298</v>
      </c>
      <c r="K28" s="51">
        <v>199412.02643062768</v>
      </c>
      <c r="L28" s="50">
        <v>237158429.66969809</v>
      </c>
      <c r="M28" s="51">
        <v>716753.64138846914</v>
      </c>
      <c r="N28" s="50">
        <v>129313550.1566024</v>
      </c>
      <c r="O28" s="51">
        <v>605917.86787597369</v>
      </c>
      <c r="P28" s="50">
        <v>287734454.16370517</v>
      </c>
      <c r="Q28" s="51">
        <v>1183297.5602707986</v>
      </c>
      <c r="R28" s="50">
        <v>408805601.06371498</v>
      </c>
      <c r="S28" s="51">
        <v>2005901.6006042692</v>
      </c>
      <c r="T28" s="48"/>
      <c r="U28" s="48"/>
      <c r="V28" s="130">
        <f t="shared" si="6"/>
        <v>1694472852.9162846</v>
      </c>
      <c r="W28" s="131">
        <f t="shared" si="7"/>
        <v>7481393.8658108972</v>
      </c>
      <c r="X28" s="56">
        <f t="shared" si="8"/>
        <v>4.8459315516966184</v>
      </c>
      <c r="Y28" s="56"/>
      <c r="Z28" s="56"/>
    </row>
    <row r="29" spans="1:31" x14ac:dyDescent="0.2">
      <c r="A29" s="48" t="str">
        <f t="shared" si="5"/>
        <v>2000</v>
      </c>
      <c r="B29" s="50">
        <v>52957608.401162945</v>
      </c>
      <c r="C29" s="51">
        <v>175862.08845445397</v>
      </c>
      <c r="D29" s="50">
        <v>227547610.35431853</v>
      </c>
      <c r="E29" s="51">
        <v>138862.81166668286</v>
      </c>
      <c r="F29" s="50">
        <v>280023559.81406718</v>
      </c>
      <c r="G29" s="51">
        <v>2401128.3807382705</v>
      </c>
      <c r="H29" s="50">
        <v>55956494.113987207</v>
      </c>
      <c r="I29" s="51">
        <v>231353.94990049503</v>
      </c>
      <c r="J29" s="50">
        <v>42659101.4604638</v>
      </c>
      <c r="K29" s="51">
        <v>212854.31038170692</v>
      </c>
      <c r="L29" s="50">
        <v>257622276.6279327</v>
      </c>
      <c r="M29" s="51">
        <v>796678.52224329161</v>
      </c>
      <c r="N29" s="50">
        <v>140731606.5216037</v>
      </c>
      <c r="O29" s="51">
        <v>657433.65983190853</v>
      </c>
      <c r="P29" s="50">
        <v>298337267.57298207</v>
      </c>
      <c r="Q29" s="51">
        <v>1176234.4875299602</v>
      </c>
      <c r="R29" s="50">
        <v>412998250.56822568</v>
      </c>
      <c r="S29" s="51">
        <v>2037498.8583550525</v>
      </c>
      <c r="T29" s="48"/>
      <c r="U29" s="48"/>
      <c r="V29" s="130">
        <f t="shared" si="6"/>
        <v>1768833775.4347436</v>
      </c>
      <c r="W29" s="131">
        <f t="shared" si="7"/>
        <v>7827907.0691018226</v>
      </c>
      <c r="X29" s="56">
        <f t="shared" si="8"/>
        <v>4.6316663646656879</v>
      </c>
      <c r="Y29" s="56"/>
      <c r="Z29" s="56"/>
    </row>
    <row r="30" spans="1:31" x14ac:dyDescent="0.2">
      <c r="A30" s="48" t="str">
        <f t="shared" si="5"/>
        <v>2001</v>
      </c>
      <c r="B30" s="50">
        <v>51410651.095828116</v>
      </c>
      <c r="C30" s="51">
        <v>175632.4467125831</v>
      </c>
      <c r="D30" s="50">
        <v>228210715.9034113</v>
      </c>
      <c r="E30" s="51">
        <v>81751.548936282881</v>
      </c>
      <c r="F30" s="50">
        <v>290116572.57624072</v>
      </c>
      <c r="G30" s="51">
        <v>2485624.2405161052</v>
      </c>
      <c r="H30" s="50">
        <v>54097232.704640403</v>
      </c>
      <c r="I30" s="51">
        <v>224963.13731234471</v>
      </c>
      <c r="J30" s="50">
        <v>44760335.942837797</v>
      </c>
      <c r="K30" s="51">
        <v>269759.74600969924</v>
      </c>
      <c r="L30" s="50">
        <v>263545657.07146019</v>
      </c>
      <c r="M30" s="51">
        <v>867418.32305526582</v>
      </c>
      <c r="N30" s="50">
        <v>149618698.16408351</v>
      </c>
      <c r="O30" s="51">
        <v>713109.36596805707</v>
      </c>
      <c r="P30" s="50">
        <v>323968439.1682359</v>
      </c>
      <c r="Q30" s="51">
        <v>1177665.0841867689</v>
      </c>
      <c r="R30" s="50">
        <v>414239920.27785927</v>
      </c>
      <c r="S30" s="51">
        <v>2081088.6194209466</v>
      </c>
      <c r="T30" s="48"/>
      <c r="U30" s="48"/>
      <c r="V30" s="130">
        <f t="shared" si="6"/>
        <v>1819968222.9045973</v>
      </c>
      <c r="W30" s="131">
        <f t="shared" si="7"/>
        <v>8077012.5121180536</v>
      </c>
      <c r="X30" s="56">
        <f t="shared" si="8"/>
        <v>3.1822738928454539</v>
      </c>
      <c r="Y30" s="56"/>
      <c r="Z30" s="56"/>
    </row>
    <row r="31" spans="1:31" x14ac:dyDescent="0.2">
      <c r="A31" s="48" t="str">
        <f t="shared" si="5"/>
        <v>2002</v>
      </c>
      <c r="B31" s="50">
        <v>54930996.814616397</v>
      </c>
      <c r="C31" s="51">
        <v>187922.50842971311</v>
      </c>
      <c r="D31" s="50">
        <v>231244906.4141928</v>
      </c>
      <c r="E31" s="51">
        <v>77596.463979846856</v>
      </c>
      <c r="F31" s="50">
        <v>299212975.5274415</v>
      </c>
      <c r="G31" s="51">
        <v>2739007.7230187552</v>
      </c>
      <c r="H31" s="50">
        <v>56173329.715934306</v>
      </c>
      <c r="I31" s="51">
        <v>251764.08376126902</v>
      </c>
      <c r="J31" s="50">
        <v>47360613.700198598</v>
      </c>
      <c r="K31" s="51">
        <v>220900.03102522736</v>
      </c>
      <c r="L31" s="50">
        <v>270486918.27159101</v>
      </c>
      <c r="M31" s="51">
        <v>902929.88640068006</v>
      </c>
      <c r="N31" s="50">
        <v>163616514.91195822</v>
      </c>
      <c r="O31" s="51">
        <v>780584.01156043657</v>
      </c>
      <c r="P31" s="50">
        <v>345425256.27086765</v>
      </c>
      <c r="Q31" s="51">
        <v>1200844.1388062523</v>
      </c>
      <c r="R31" s="50">
        <v>420538379.50590724</v>
      </c>
      <c r="S31" s="51">
        <v>2101112.138648578</v>
      </c>
      <c r="T31" s="48"/>
      <c r="U31" s="48"/>
      <c r="V31" s="130">
        <f t="shared" si="6"/>
        <v>1888989891.1327076</v>
      </c>
      <c r="W31" s="131">
        <f t="shared" si="7"/>
        <v>8462660.9856307581</v>
      </c>
      <c r="X31" s="56">
        <f t="shared" si="8"/>
        <v>4.7746425170706468</v>
      </c>
      <c r="Y31" s="56"/>
      <c r="Z31" s="56"/>
    </row>
    <row r="32" spans="1:31" x14ac:dyDescent="0.2">
      <c r="A32" s="48" t="str">
        <f t="shared" si="5"/>
        <v>2003</v>
      </c>
      <c r="B32" s="50">
        <v>55256045.085412078</v>
      </c>
      <c r="C32" s="51">
        <v>199989.38270989756</v>
      </c>
      <c r="D32" s="50">
        <v>238886718.59995762</v>
      </c>
      <c r="E32" s="51">
        <v>87655.927277885363</v>
      </c>
      <c r="F32" s="50">
        <v>294450615.95872414</v>
      </c>
      <c r="G32" s="51">
        <v>2755367.8193291505</v>
      </c>
      <c r="H32" s="50">
        <v>57779450.260666497</v>
      </c>
      <c r="I32" s="51">
        <v>256652.14725439114</v>
      </c>
      <c r="J32" s="50">
        <v>51001377.092599399</v>
      </c>
      <c r="K32" s="51">
        <v>232533.50120738277</v>
      </c>
      <c r="L32" s="50">
        <v>277451062.07339621</v>
      </c>
      <c r="M32" s="51">
        <v>928675.09551193181</v>
      </c>
      <c r="N32" s="50">
        <v>173848248.57898781</v>
      </c>
      <c r="O32" s="51">
        <v>833904.87092082517</v>
      </c>
      <c r="P32" s="50">
        <v>361681814.33070588</v>
      </c>
      <c r="Q32" s="51">
        <v>1174973.5651888559</v>
      </c>
      <c r="R32" s="50">
        <v>435012613.62873793</v>
      </c>
      <c r="S32" s="51">
        <v>2163763.0239910809</v>
      </c>
      <c r="T32" s="48"/>
      <c r="U32" s="48"/>
      <c r="V32" s="130">
        <f t="shared" si="6"/>
        <v>1945367945.6091874</v>
      </c>
      <c r="W32" s="131">
        <f t="shared" si="7"/>
        <v>8633515.3333914019</v>
      </c>
      <c r="X32" s="56">
        <f t="shared" si="8"/>
        <v>2.0189199124335393</v>
      </c>
      <c r="Y32" s="56"/>
      <c r="Z32" s="56"/>
    </row>
    <row r="33" spans="1:26" x14ac:dyDescent="0.2">
      <c r="A33" s="48" t="str">
        <f t="shared" si="5"/>
        <v>2004</v>
      </c>
      <c r="B33" s="50">
        <v>55822801.87519493</v>
      </c>
      <c r="C33" s="51">
        <v>199419.59866532002</v>
      </c>
      <c r="D33" s="50">
        <v>242893111.20378578</v>
      </c>
      <c r="E33" s="51">
        <v>77571.254261625378</v>
      </c>
      <c r="F33" s="50">
        <v>309372027.70536208</v>
      </c>
      <c r="G33" s="51">
        <v>2909810.8947950331</v>
      </c>
      <c r="H33" s="50">
        <v>61801507.910910398</v>
      </c>
      <c r="I33" s="51">
        <v>286661.04699332669</v>
      </c>
      <c r="J33" s="50">
        <v>55646823.105549499</v>
      </c>
      <c r="K33" s="51">
        <v>253078.24229886828</v>
      </c>
      <c r="L33" s="50">
        <v>292909277.46321553</v>
      </c>
      <c r="M33" s="51">
        <v>970109.69798879616</v>
      </c>
      <c r="N33" s="50">
        <v>182645268.63528121</v>
      </c>
      <c r="O33" s="51">
        <v>862930.86637279461</v>
      </c>
      <c r="P33" s="50">
        <v>387835005.05530673</v>
      </c>
      <c r="Q33" s="51">
        <v>1306338.2280867172</v>
      </c>
      <c r="R33" s="50">
        <v>443863650.87337381</v>
      </c>
      <c r="S33" s="51">
        <v>2212751.2577231461</v>
      </c>
      <c r="T33" s="48"/>
      <c r="U33" s="48"/>
      <c r="V33" s="130">
        <f t="shared" si="6"/>
        <v>2032789473.8279796</v>
      </c>
      <c r="W33" s="131">
        <f t="shared" si="7"/>
        <v>9078671.0871856287</v>
      </c>
      <c r="X33" s="56">
        <f t="shared" si="8"/>
        <v>5.1561355554963901</v>
      </c>
      <c r="Y33" s="56"/>
      <c r="Z33" s="56"/>
    </row>
    <row r="34" spans="1:26" x14ac:dyDescent="0.2">
      <c r="A34" s="48" t="str">
        <f t="shared" si="5"/>
        <v>2005</v>
      </c>
      <c r="B34" s="50">
        <v>57495462.618818276</v>
      </c>
      <c r="C34" s="51">
        <v>182129.76017593988</v>
      </c>
      <c r="D34" s="50">
        <v>245831038.4811078</v>
      </c>
      <c r="E34" s="51">
        <v>64955.883636291241</v>
      </c>
      <c r="F34" s="50">
        <v>329162298.80878437</v>
      </c>
      <c r="G34" s="51">
        <v>3053509.2499262732</v>
      </c>
      <c r="H34" s="50">
        <v>65223637.649503201</v>
      </c>
      <c r="I34" s="51">
        <v>308489.03930508619</v>
      </c>
      <c r="J34" s="50">
        <v>62280636.432874002</v>
      </c>
      <c r="K34" s="51">
        <v>284178.3079351185</v>
      </c>
      <c r="L34" s="50">
        <v>314118575.59273225</v>
      </c>
      <c r="M34" s="51">
        <v>1026163.960213604</v>
      </c>
      <c r="N34" s="50">
        <v>192664122.42834938</v>
      </c>
      <c r="O34" s="51">
        <v>895765.65595625469</v>
      </c>
      <c r="P34" s="50">
        <v>410721034.67580891</v>
      </c>
      <c r="Q34" s="51">
        <v>1408307.6253572712</v>
      </c>
      <c r="R34" s="50">
        <v>463190109.0000608</v>
      </c>
      <c r="S34" s="51">
        <v>2319840.7325757616</v>
      </c>
      <c r="T34" s="48"/>
      <c r="U34" s="48"/>
      <c r="V34" s="130">
        <f t="shared" si="6"/>
        <v>2140686915.6880391</v>
      </c>
      <c r="W34" s="131">
        <f t="shared" si="7"/>
        <v>9543340.2150816005</v>
      </c>
      <c r="X34" s="56">
        <f t="shared" si="8"/>
        <v>5.1182504954039292</v>
      </c>
      <c r="Y34" s="56"/>
      <c r="Z34" s="56"/>
    </row>
    <row r="35" spans="1:26" x14ac:dyDescent="0.2">
      <c r="A35" s="48" t="str">
        <f t="shared" si="5"/>
        <v>2006</v>
      </c>
      <c r="B35" s="50">
        <v>54543519.000000104</v>
      </c>
      <c r="C35" s="51">
        <v>181810.04938833148</v>
      </c>
      <c r="D35" s="50">
        <v>245224651.0000006</v>
      </c>
      <c r="E35" s="51">
        <v>62856.381684219086</v>
      </c>
      <c r="F35" s="50">
        <v>351572042.40000069</v>
      </c>
      <c r="G35" s="51">
        <v>3250478.4207569216</v>
      </c>
      <c r="H35" s="50">
        <v>67688430</v>
      </c>
      <c r="I35" s="51">
        <v>326524.51401088468</v>
      </c>
      <c r="J35" s="50">
        <v>68780384.396584198</v>
      </c>
      <c r="K35" s="51">
        <v>302937.2950991207</v>
      </c>
      <c r="L35" s="50">
        <v>333998574.07257664</v>
      </c>
      <c r="M35" s="51">
        <v>1083614.4811023492</v>
      </c>
      <c r="N35" s="50">
        <v>203224441.25499991</v>
      </c>
      <c r="O35" s="51">
        <v>928219.77760087827</v>
      </c>
      <c r="P35" s="50">
        <v>451896310.00000101</v>
      </c>
      <c r="Q35" s="51">
        <v>1525838.2216957761</v>
      </c>
      <c r="R35" s="50">
        <v>481829000.00000089</v>
      </c>
      <c r="S35" s="51">
        <v>2405695.3494575061</v>
      </c>
      <c r="T35" s="48"/>
      <c r="U35" s="48"/>
      <c r="V35" s="130">
        <f t="shared" si="6"/>
        <v>2258757352.1241636</v>
      </c>
      <c r="W35" s="131">
        <f t="shared" si="7"/>
        <v>10067974.490795987</v>
      </c>
      <c r="X35" s="56">
        <f t="shared" si="8"/>
        <v>5.4973862808044132</v>
      </c>
      <c r="Y35" s="56"/>
      <c r="Z35" s="56"/>
    </row>
    <row r="36" spans="1:26" x14ac:dyDescent="0.2">
      <c r="A36" s="48" t="str">
        <f t="shared" si="5"/>
        <v>2007</v>
      </c>
      <c r="B36" s="50">
        <v>56168460.00000003</v>
      </c>
      <c r="C36" s="51">
        <v>192315.35576291656</v>
      </c>
      <c r="D36" s="50">
        <v>243663161.0000006</v>
      </c>
      <c r="E36" s="51">
        <v>64525.248562073699</v>
      </c>
      <c r="F36" s="50">
        <v>370389340.00000018</v>
      </c>
      <c r="G36" s="51">
        <v>3414049.6161160772</v>
      </c>
      <c r="H36" s="50">
        <v>70000001.000000104</v>
      </c>
      <c r="I36" s="51">
        <v>330665.32800875441</v>
      </c>
      <c r="J36" s="50">
        <v>79454823.609810695</v>
      </c>
      <c r="K36" s="51">
        <v>343732.11634280829</v>
      </c>
      <c r="L36" s="50">
        <v>352697827.5990985</v>
      </c>
      <c r="M36" s="51">
        <v>1129919.3939346296</v>
      </c>
      <c r="N36" s="50">
        <v>218488430.00000051</v>
      </c>
      <c r="O36" s="51">
        <v>986270.13843300659</v>
      </c>
      <c r="P36" s="50">
        <v>484674590.00000101</v>
      </c>
      <c r="Q36" s="51">
        <v>1627726.6117478267</v>
      </c>
      <c r="R36" s="50">
        <v>505443001.00000101</v>
      </c>
      <c r="S36" s="51">
        <v>2524628.4682488781</v>
      </c>
      <c r="T36" s="48"/>
      <c r="U36" s="48"/>
      <c r="V36" s="130">
        <f t="shared" si="6"/>
        <v>2380979634.2089124</v>
      </c>
      <c r="W36" s="131">
        <f t="shared" si="7"/>
        <v>10613832.277156971</v>
      </c>
      <c r="X36" s="56">
        <f t="shared" si="8"/>
        <v>5.42172397099338</v>
      </c>
      <c r="Y36" s="56"/>
      <c r="Z36" s="56"/>
    </row>
    <row r="37" spans="1:26" x14ac:dyDescent="0.2">
      <c r="A37" s="48" t="str">
        <f t="shared" si="5"/>
        <v>2008</v>
      </c>
      <c r="B37" s="50">
        <v>67071609.999999925</v>
      </c>
      <c r="C37" s="51">
        <v>243089.63857221472</v>
      </c>
      <c r="D37" s="50">
        <v>230663500.99999988</v>
      </c>
      <c r="E37" s="51">
        <v>61212.051841538676</v>
      </c>
      <c r="F37" s="50">
        <v>378964089.99999988</v>
      </c>
      <c r="G37" s="51">
        <v>3501277.2695274111</v>
      </c>
      <c r="H37" s="50">
        <v>67521999.999999911</v>
      </c>
      <c r="I37" s="51">
        <v>324352.13421716995</v>
      </c>
      <c r="J37" s="50">
        <v>87300371.089533299</v>
      </c>
      <c r="K37" s="51">
        <v>374065.52254636819</v>
      </c>
      <c r="L37" s="50">
        <v>358880336.71139312</v>
      </c>
      <c r="M37" s="51">
        <v>1126542.3608327652</v>
      </c>
      <c r="N37" s="50">
        <v>226135868.99999928</v>
      </c>
      <c r="O37" s="51">
        <v>1004516.3497245028</v>
      </c>
      <c r="P37" s="50">
        <v>511716479.99999899</v>
      </c>
      <c r="Q37" s="51">
        <v>1713900.3713327784</v>
      </c>
      <c r="R37" s="50">
        <v>530984210</v>
      </c>
      <c r="S37" s="51">
        <v>2634290.8494698307</v>
      </c>
      <c r="T37" s="48"/>
      <c r="U37" s="48"/>
      <c r="V37" s="130">
        <f t="shared" si="6"/>
        <v>2459238467.8009243</v>
      </c>
      <c r="W37" s="131">
        <f t="shared" si="7"/>
        <v>10983246.54806458</v>
      </c>
      <c r="X37" s="56">
        <f t="shared" si="8"/>
        <v>3.4804984784116111</v>
      </c>
      <c r="Y37" s="56"/>
      <c r="Z37" s="56"/>
    </row>
    <row r="38" spans="1:26" x14ac:dyDescent="0.2">
      <c r="A38" s="48" t="str">
        <f t="shared" si="5"/>
        <v>2009</v>
      </c>
      <c r="B38" s="50">
        <v>65802430.00000003</v>
      </c>
      <c r="C38" s="51">
        <v>221247.38617324908</v>
      </c>
      <c r="D38" s="50">
        <v>218831010.00000021</v>
      </c>
      <c r="E38" s="51">
        <v>67980.240212647564</v>
      </c>
      <c r="F38" s="50">
        <v>338691700.99999976</v>
      </c>
      <c r="G38" s="51">
        <v>2841961.2819347084</v>
      </c>
      <c r="H38" s="50">
        <v>66337000.999999896</v>
      </c>
      <c r="I38" s="51">
        <v>270265.56237909291</v>
      </c>
      <c r="J38" s="50">
        <v>94759083.018927097</v>
      </c>
      <c r="K38" s="51">
        <v>406906.85009977856</v>
      </c>
      <c r="L38" s="50">
        <v>354870483.96406108</v>
      </c>
      <c r="M38" s="51">
        <v>1126275.9030157165</v>
      </c>
      <c r="N38" s="50">
        <v>225711740.00000051</v>
      </c>
      <c r="O38" s="51">
        <v>983208.9604459363</v>
      </c>
      <c r="P38" s="50">
        <v>517114310</v>
      </c>
      <c r="Q38" s="51">
        <v>1755813.131284077</v>
      </c>
      <c r="R38" s="50">
        <v>541936001</v>
      </c>
      <c r="S38" s="51">
        <v>2705449.2621612255</v>
      </c>
      <c r="T38" s="48"/>
      <c r="U38" s="48"/>
      <c r="V38" s="130">
        <f t="shared" si="6"/>
        <v>2424053759.9829884</v>
      </c>
      <c r="W38" s="131">
        <f t="shared" si="7"/>
        <v>10379108.577706432</v>
      </c>
      <c r="X38" s="56">
        <f t="shared" si="8"/>
        <v>-5.5005409166983217</v>
      </c>
      <c r="Y38" s="56"/>
      <c r="Z38" s="56"/>
    </row>
    <row r="39" spans="1:26" x14ac:dyDescent="0.2">
      <c r="A39" s="48" t="str">
        <f t="shared" si="5"/>
        <v>2010</v>
      </c>
      <c r="B39" s="50">
        <v>65604790.000000097</v>
      </c>
      <c r="C39" s="51">
        <v>227235.94001247466</v>
      </c>
      <c r="D39" s="50">
        <v>230350839.00000077</v>
      </c>
      <c r="E39" s="51">
        <v>69013.98452067154</v>
      </c>
      <c r="F39" s="50">
        <v>358699339.00000048</v>
      </c>
      <c r="G39" s="51">
        <v>2922363.9866834912</v>
      </c>
      <c r="H39" s="50">
        <v>67938999.000000104</v>
      </c>
      <c r="I39" s="51">
        <v>263552.62249115674</v>
      </c>
      <c r="J39" s="50">
        <v>95452700</v>
      </c>
      <c r="K39" s="51">
        <v>406033.14605792088</v>
      </c>
      <c r="L39" s="50">
        <v>370579528.32153559</v>
      </c>
      <c r="M39" s="51">
        <v>1156425.6584426423</v>
      </c>
      <c r="N39" s="50">
        <v>229499000</v>
      </c>
      <c r="O39" s="51">
        <v>973368.06256759178</v>
      </c>
      <c r="P39" s="50">
        <v>523526600</v>
      </c>
      <c r="Q39" s="51">
        <v>1768540.3000093002</v>
      </c>
      <c r="R39" s="50">
        <v>553210000.00000095</v>
      </c>
      <c r="S39" s="51">
        <v>2812277.5423330339</v>
      </c>
      <c r="T39" s="48"/>
      <c r="U39" s="48"/>
      <c r="V39" s="130">
        <f t="shared" si="6"/>
        <v>2494861795.321538</v>
      </c>
      <c r="W39" s="131">
        <f t="shared" si="7"/>
        <v>10598811.243118282</v>
      </c>
      <c r="X39" s="56">
        <f t="shared" si="8"/>
        <v>2.1167777923024693</v>
      </c>
      <c r="Y39" s="56"/>
      <c r="Z39" s="56"/>
    </row>
    <row r="40" spans="1:26" x14ac:dyDescent="0.2">
      <c r="A40" s="48" t="str">
        <f t="shared" si="5"/>
        <v>2011</v>
      </c>
      <c r="B40" s="50">
        <v>66463569.999999881</v>
      </c>
      <c r="C40" s="50">
        <v>251342.82747953857</v>
      </c>
      <c r="D40" s="50">
        <v>228645940.00000039</v>
      </c>
      <c r="E40" s="50">
        <v>65764.489548557511</v>
      </c>
      <c r="F40" s="50">
        <v>369260892.99999994</v>
      </c>
      <c r="G40" s="50">
        <v>2971255.8033029302</v>
      </c>
      <c r="H40" s="50">
        <v>68878999.999999911</v>
      </c>
      <c r="I40" s="50">
        <v>262239.69427403185</v>
      </c>
      <c r="J40" s="50">
        <v>95809404.830945507</v>
      </c>
      <c r="K40" s="50">
        <v>396823.00580521143</v>
      </c>
      <c r="L40" s="50">
        <v>384768358.92133063</v>
      </c>
      <c r="M40" s="50">
        <v>1177488.4256394573</v>
      </c>
      <c r="N40" s="50">
        <v>236439080.00000012</v>
      </c>
      <c r="O40" s="50">
        <v>971470.33771883114</v>
      </c>
      <c r="P40" s="50">
        <v>544997239.99999905</v>
      </c>
      <c r="Q40" s="50">
        <v>1805028.0945068109</v>
      </c>
      <c r="R40" s="50">
        <v>574858000</v>
      </c>
      <c r="S40" s="50">
        <v>2922400.4597893464</v>
      </c>
      <c r="T40" s="48"/>
      <c r="U40" s="48"/>
      <c r="V40" s="130">
        <f t="shared" si="6"/>
        <v>2570121486.7522755</v>
      </c>
      <c r="W40" s="131">
        <f t="shared" si="7"/>
        <v>10823813.138064716</v>
      </c>
      <c r="X40" s="56">
        <f t="shared" si="8"/>
        <v>2.1228974626048314</v>
      </c>
      <c r="Y40" s="56"/>
      <c r="Z40" s="56"/>
    </row>
    <row r="41" spans="1:26" x14ac:dyDescent="0.2">
      <c r="A41" s="48" t="str">
        <f t="shared" si="5"/>
        <v>2012</v>
      </c>
      <c r="B41" s="50">
        <v>66860640.000000045</v>
      </c>
      <c r="C41" s="50">
        <v>254510.5092796</v>
      </c>
      <c r="D41" s="50">
        <v>221972400.00000039</v>
      </c>
      <c r="E41" s="50">
        <v>68167.778401531847</v>
      </c>
      <c r="F41" s="50">
        <v>376126430.00000054</v>
      </c>
      <c r="G41" s="50">
        <v>2914134.6234775223</v>
      </c>
      <c r="H41" s="50">
        <v>68800999.000000089</v>
      </c>
      <c r="I41" s="50">
        <v>249639.90687712526</v>
      </c>
      <c r="J41" s="50">
        <v>97803606.851689905</v>
      </c>
      <c r="K41" s="50">
        <v>395771.55739156081</v>
      </c>
      <c r="L41" s="50">
        <v>398584623.79101831</v>
      </c>
      <c r="M41" s="50">
        <v>1185663.2380691525</v>
      </c>
      <c r="N41" s="50">
        <v>242233180</v>
      </c>
      <c r="O41" s="50">
        <v>969042.06335966941</v>
      </c>
      <c r="P41" s="50">
        <v>561079470.00000107</v>
      </c>
      <c r="Q41" s="50">
        <v>1825667.67922827</v>
      </c>
      <c r="R41" s="50">
        <v>593028721.00000095</v>
      </c>
      <c r="S41" s="50">
        <v>3025042.3495339449</v>
      </c>
      <c r="T41" s="48"/>
      <c r="U41" s="48"/>
      <c r="V41" s="130">
        <f t="shared" si="6"/>
        <v>2626490070.6427112</v>
      </c>
      <c r="W41" s="131">
        <f t="shared" si="7"/>
        <v>10887639.705618376</v>
      </c>
      <c r="X41" s="56"/>
      <c r="Y41" s="56"/>
      <c r="Z41" s="56"/>
    </row>
    <row r="42" spans="1:26" x14ac:dyDescent="0.2">
      <c r="A42" s="48" t="str">
        <f t="shared" si="5"/>
        <v>2013</v>
      </c>
      <c r="B42" s="50">
        <v>67880350.00000003</v>
      </c>
      <c r="C42" s="50">
        <v>261066.55973598667</v>
      </c>
      <c r="D42" s="50">
        <v>230908400.00000021</v>
      </c>
      <c r="E42" s="50">
        <v>78468.796650038785</v>
      </c>
      <c r="F42" s="50">
        <v>378933210.00000012</v>
      </c>
      <c r="G42" s="50">
        <v>2910844.5839277878</v>
      </c>
      <c r="H42" s="50">
        <v>68375000</v>
      </c>
      <c r="I42" s="50">
        <v>242449.2806811193</v>
      </c>
      <c r="J42" s="50">
        <v>100468181.969065</v>
      </c>
      <c r="K42" s="50">
        <v>395993.9163496379</v>
      </c>
      <c r="L42" s="50">
        <v>405982714.27390742</v>
      </c>
      <c r="M42" s="50">
        <v>1161525.6437749409</v>
      </c>
      <c r="N42" s="50">
        <v>247062110.00000021</v>
      </c>
      <c r="O42" s="50">
        <v>959734.12107215472</v>
      </c>
      <c r="P42" s="50">
        <v>578127140.00000095</v>
      </c>
      <c r="Q42" s="50">
        <v>1840291.1673380677</v>
      </c>
      <c r="R42" s="50">
        <v>609380600.00000107</v>
      </c>
      <c r="S42" s="50">
        <v>3114295.6060906406</v>
      </c>
      <c r="T42" s="50"/>
      <c r="U42" s="50"/>
      <c r="V42" s="130">
        <f t="shared" si="6"/>
        <v>2687117706.2429752</v>
      </c>
      <c r="W42" s="131">
        <f t="shared" si="7"/>
        <v>10964669.675620373</v>
      </c>
      <c r="X42" s="56">
        <f>(W42-W40)/W40*100</f>
        <v>1.3013578094793523</v>
      </c>
    </row>
    <row r="43" spans="1:26" ht="13.5" thickBot="1" x14ac:dyDescent="0.25"/>
    <row r="44" spans="1:26" ht="64.5" thickBot="1" x14ac:dyDescent="0.25">
      <c r="A44" s="45" t="s">
        <v>21</v>
      </c>
      <c r="C44" s="46" t="s">
        <v>22</v>
      </c>
      <c r="D44" s="46" t="s">
        <v>23</v>
      </c>
      <c r="E44" s="46" t="s">
        <v>3</v>
      </c>
      <c r="F44" s="46" t="s">
        <v>24</v>
      </c>
      <c r="G44" s="46" t="s">
        <v>25</v>
      </c>
      <c r="H44" s="46" t="s">
        <v>26</v>
      </c>
      <c r="I44" s="46" t="s">
        <v>27</v>
      </c>
      <c r="J44" s="46" t="s">
        <v>28</v>
      </c>
      <c r="K44" s="46" t="s">
        <v>29</v>
      </c>
      <c r="L44" s="45" t="s">
        <v>30</v>
      </c>
      <c r="M44" s="46" t="s">
        <v>22</v>
      </c>
      <c r="N44" s="46" t="s">
        <v>23</v>
      </c>
      <c r="O44" s="46" t="s">
        <v>3</v>
      </c>
      <c r="P44" s="46" t="s">
        <v>24</v>
      </c>
      <c r="Q44" s="46" t="s">
        <v>25</v>
      </c>
      <c r="R44" s="46" t="s">
        <v>26</v>
      </c>
      <c r="S44" s="46" t="s">
        <v>27</v>
      </c>
      <c r="T44" s="46" t="s">
        <v>28</v>
      </c>
      <c r="U44" s="46" t="s">
        <v>29</v>
      </c>
    </row>
    <row r="45" spans="1:26" x14ac:dyDescent="0.2">
      <c r="A45" s="48" t="str">
        <f t="shared" ref="A45:A62" si="9">A25</f>
        <v>1996</v>
      </c>
      <c r="B45" s="57"/>
      <c r="C45" s="57">
        <f>(C4/$W4)/(B4/$V4)</f>
        <v>0.35828035599838887</v>
      </c>
      <c r="D45" s="57">
        <f>(E4/$W4)/(D4/$V4)</f>
        <v>0.55566817381036004</v>
      </c>
      <c r="E45" s="57">
        <f>(G4/$W4)/(F4/$V4)</f>
        <v>1.7661202968903085</v>
      </c>
      <c r="F45" s="57">
        <f>(I4/$W4)/(H4/$V4)</f>
        <v>1.2961698345879595</v>
      </c>
      <c r="G45" s="57">
        <f>(K4/$W4)/(J4/$V4)</f>
        <v>0.83401720087488018</v>
      </c>
      <c r="H45" s="57">
        <f>(M4/$W4)/(L4/$V4)</f>
        <v>0.84079840709787446</v>
      </c>
      <c r="I45" s="57">
        <f>(O4/$W4)/(N4/$V4)</f>
        <v>0.94801327161245152</v>
      </c>
      <c r="J45" s="57">
        <f>(Q4/$W4)/(P4/$V4)</f>
        <v>0.62772549911172615</v>
      </c>
      <c r="K45" s="57">
        <f>(S4/$W4)/(R4/$V4)</f>
        <v>1.1940343323080478</v>
      </c>
      <c r="L45" s="58">
        <f>AVERAGE(C45:K45)</f>
        <v>0.93564748581022195</v>
      </c>
      <c r="M45" s="57">
        <f>(1-1/C45)*C4</f>
        <v>-2379.6595796606148</v>
      </c>
      <c r="N45" s="57">
        <f>(1-1/D45)*E4</f>
        <v>-1330.8754944659545</v>
      </c>
      <c r="O45" s="57">
        <f>(1-1/E45)*G4</f>
        <v>5471.1208497508287</v>
      </c>
      <c r="P45" s="57">
        <f>(1-1/F45)*I4</f>
        <v>98.34329117925715</v>
      </c>
      <c r="Q45" s="57">
        <f>(1-1/G45)*K4</f>
        <v>-453.5681371654004</v>
      </c>
      <c r="R45" s="57">
        <f>(1-1/H45)*M4</f>
        <v>-988.0456407152011</v>
      </c>
      <c r="S45" s="57">
        <f>(1-1/I45)*O4</f>
        <v>-82.445103562488327</v>
      </c>
      <c r="T45" s="57">
        <f>(1-1/J45)*Q4</f>
        <v>-2563.4216113381003</v>
      </c>
      <c r="U45" s="57">
        <f>(1-1/K45)*S4</f>
        <v>1563.7506385400081</v>
      </c>
      <c r="V45" s="58">
        <f>AVERAGE(M45:U45)</f>
        <v>-73.866754159740623</v>
      </c>
      <c r="W45" s="59"/>
    </row>
    <row r="46" spans="1:26" x14ac:dyDescent="0.2">
      <c r="A46" s="48" t="str">
        <f t="shared" si="9"/>
        <v>1997</v>
      </c>
      <c r="B46" s="57"/>
      <c r="C46" s="57">
        <f t="shared" ref="C46:C62" si="10">(C5/$W5)/(B5/$V5)</f>
        <v>0.41753053418929226</v>
      </c>
      <c r="D46" s="57">
        <f t="shared" ref="D46:D62" si="11">(E5/$W5)/(D5/$V5)</f>
        <v>0.51097261388664073</v>
      </c>
      <c r="E46" s="57">
        <f t="shared" ref="E46:E62" si="12">(G5/$W5)/(F5/$V5)</f>
        <v>1.6331451382665858</v>
      </c>
      <c r="F46" s="57">
        <f t="shared" ref="F46:F62" si="13">(I5/$W5)/(H5/$V5)</f>
        <v>1.2028639474171381</v>
      </c>
      <c r="G46" s="57">
        <f t="shared" ref="G46:G62" si="14">(K5/$W5)/(J5/$V5)</f>
        <v>0.84006039478371075</v>
      </c>
      <c r="H46" s="57">
        <f t="shared" ref="H46:H62" si="15">(M5/$W5)/(L5/$V5)</f>
        <v>0.96252423168632972</v>
      </c>
      <c r="I46" s="57">
        <f t="shared" ref="I46:I62" si="16">(O5/$W5)/(N5/$V5)</f>
        <v>0.94883801884843744</v>
      </c>
      <c r="J46" s="57">
        <f t="shared" ref="J46:J62" si="17">(Q5/$W5)/(P5/$V5)</f>
        <v>0.6538918228986319</v>
      </c>
      <c r="K46" s="57">
        <f t="shared" ref="K46:K62" si="18">(S5/$W5)/(R5/$V5)</f>
        <v>1.1832024084787474</v>
      </c>
      <c r="L46" s="58">
        <f t="shared" ref="L46:L62" si="19">AVERAGE(C46:K46)</f>
        <v>0.92811434560616823</v>
      </c>
      <c r="M46" s="57">
        <f t="shared" ref="M46:M62" si="20">(1-1/C46)*C5</f>
        <v>-2159.6385497666893</v>
      </c>
      <c r="N46" s="57">
        <f t="shared" ref="N46:N62" si="21">(1-1/D46)*E5</f>
        <v>-1407.7515831520122</v>
      </c>
      <c r="O46" s="57">
        <f t="shared" ref="O46:O62" si="22">(1-1/E46)*G5</f>
        <v>4463.8794680950004</v>
      </c>
      <c r="P46" s="57">
        <f t="shared" ref="P46:P62" si="23">(1-1/F46)*I5</f>
        <v>67.183018529637735</v>
      </c>
      <c r="Q46" s="57">
        <f t="shared" ref="Q46:Q62" si="24">(1-1/G46)*K5</f>
        <v>-384.22879645840743</v>
      </c>
      <c r="R46" s="57">
        <f t="shared" ref="R46:R62" si="25">(1-1/H46)*M5</f>
        <v>-239.92817740907543</v>
      </c>
      <c r="S46" s="57">
        <f t="shared" ref="S46:S62" si="26">(1-1/I46)*O5</f>
        <v>-81.986788013129882</v>
      </c>
      <c r="T46" s="57">
        <f t="shared" ref="T46:T62" si="27">(1-1/J46)*Q5</f>
        <v>-2381.3131671298729</v>
      </c>
      <c r="U46" s="57">
        <f t="shared" ref="U46:U62" si="28">(1-1/K46)*S5</f>
        <v>1491.5764488464342</v>
      </c>
      <c r="V46" s="58">
        <f t="shared" ref="V46:V62" si="29">AVERAGE(M46:U46)</f>
        <v>-70.245347384234975</v>
      </c>
    </row>
    <row r="47" spans="1:26" x14ac:dyDescent="0.2">
      <c r="A47" s="48" t="str">
        <f t="shared" si="9"/>
        <v>1998</v>
      </c>
      <c r="B47" s="57"/>
      <c r="C47" s="57">
        <f t="shared" si="10"/>
        <v>0.50659989684288564</v>
      </c>
      <c r="D47" s="57">
        <f t="shared" si="11"/>
        <v>0.55287479917122084</v>
      </c>
      <c r="E47" s="57">
        <f t="shared" si="12"/>
        <v>1.5476461711648395</v>
      </c>
      <c r="F47" s="57">
        <f t="shared" si="13"/>
        <v>1.1123694987860755</v>
      </c>
      <c r="G47" s="57">
        <f t="shared" si="14"/>
        <v>0.81526773783705464</v>
      </c>
      <c r="H47" s="57">
        <f t="shared" si="15"/>
        <v>0.99175205297637825</v>
      </c>
      <c r="I47" s="57">
        <f t="shared" si="16"/>
        <v>0.9278295999687669</v>
      </c>
      <c r="J47" s="57">
        <f t="shared" si="17"/>
        <v>0.64376470782717132</v>
      </c>
      <c r="K47" s="57">
        <f t="shared" si="18"/>
        <v>1.1907667483250501</v>
      </c>
      <c r="L47" s="58">
        <f t="shared" si="19"/>
        <v>0.92098569032216027</v>
      </c>
      <c r="M47" s="57">
        <f t="shared" si="20"/>
        <v>-2044.3737671934384</v>
      </c>
      <c r="N47" s="57">
        <f t="shared" si="21"/>
        <v>-1090.7854180383454</v>
      </c>
      <c r="O47" s="57">
        <f t="shared" si="22"/>
        <v>4033.2657780155623</v>
      </c>
      <c r="P47" s="57">
        <f t="shared" si="23"/>
        <v>38.251056013400792</v>
      </c>
      <c r="Q47" s="57">
        <f t="shared" si="24"/>
        <v>-421.92931164549299</v>
      </c>
      <c r="R47" s="57">
        <f t="shared" si="25"/>
        <v>-58.453188487382249</v>
      </c>
      <c r="S47" s="57">
        <f t="shared" si="26"/>
        <v>-122.05476823710761</v>
      </c>
      <c r="T47" s="57">
        <f t="shared" si="27"/>
        <v>-2565.3716045890242</v>
      </c>
      <c r="U47" s="57">
        <f t="shared" si="28"/>
        <v>1668.3769929488378</v>
      </c>
      <c r="V47" s="58">
        <f t="shared" si="29"/>
        <v>-62.563803468109981</v>
      </c>
    </row>
    <row r="48" spans="1:26" x14ac:dyDescent="0.2">
      <c r="A48" s="48" t="str">
        <f t="shared" si="9"/>
        <v>1999</v>
      </c>
      <c r="B48" s="57"/>
      <c r="C48" s="57">
        <f t="shared" si="10"/>
        <v>0.54352874280315122</v>
      </c>
      <c r="D48" s="57">
        <f t="shared" si="11"/>
        <v>0.41654208626314038</v>
      </c>
      <c r="E48" s="57">
        <f t="shared" si="12"/>
        <v>1.4999672797599222</v>
      </c>
      <c r="F48" s="57">
        <f t="shared" si="13"/>
        <v>1.0902970750273018</v>
      </c>
      <c r="G48" s="57">
        <f t="shared" si="14"/>
        <v>0.80426660674354411</v>
      </c>
      <c r="H48" s="57">
        <f t="shared" si="15"/>
        <v>0.98455409695748164</v>
      </c>
      <c r="I48" s="57">
        <f t="shared" si="16"/>
        <v>0.90047069291985149</v>
      </c>
      <c r="J48" s="57">
        <f t="shared" si="17"/>
        <v>0.63797831052275322</v>
      </c>
      <c r="K48" s="57">
        <f t="shared" si="18"/>
        <v>1.2329679568085434</v>
      </c>
      <c r="L48" s="58">
        <f t="shared" si="19"/>
        <v>0.90117476086729886</v>
      </c>
      <c r="M48" s="57">
        <f t="shared" si="20"/>
        <v>-2124.3841349159075</v>
      </c>
      <c r="N48" s="57">
        <f t="shared" si="21"/>
        <v>-1343.4463505068034</v>
      </c>
      <c r="O48" s="57">
        <f t="shared" si="22"/>
        <v>3894.4300371420422</v>
      </c>
      <c r="P48" s="57">
        <f t="shared" si="23"/>
        <v>31.516606466750236</v>
      </c>
      <c r="Q48" s="57">
        <f t="shared" si="24"/>
        <v>-442.76604245841304</v>
      </c>
      <c r="R48" s="57">
        <f t="shared" si="25"/>
        <v>-122.50229847323754</v>
      </c>
      <c r="S48" s="57">
        <f t="shared" si="26"/>
        <v>-176.6595401384607</v>
      </c>
      <c r="T48" s="57">
        <f t="shared" si="27"/>
        <v>-2727.3214719792745</v>
      </c>
      <c r="U48" s="57">
        <f t="shared" si="28"/>
        <v>2207.0517625468051</v>
      </c>
      <c r="V48" s="58">
        <f t="shared" si="29"/>
        <v>-89.3423813684999</v>
      </c>
    </row>
    <row r="49" spans="1:22" x14ac:dyDescent="0.2">
      <c r="A49" s="48" t="str">
        <f t="shared" si="9"/>
        <v>2000</v>
      </c>
      <c r="B49" s="57"/>
      <c r="C49" s="57">
        <f t="shared" si="10"/>
        <v>0.53091751360543571</v>
      </c>
      <c r="D49" s="57">
        <f t="shared" si="11"/>
        <v>0.32343755940725666</v>
      </c>
      <c r="E49" s="57">
        <f t="shared" si="12"/>
        <v>1.4431432937494086</v>
      </c>
      <c r="F49" s="57">
        <f t="shared" si="13"/>
        <v>1.2257213943920473</v>
      </c>
      <c r="G49" s="57">
        <f t="shared" si="14"/>
        <v>0.82730324653129561</v>
      </c>
      <c r="H49" s="57">
        <f t="shared" si="15"/>
        <v>0.99827341390976621</v>
      </c>
      <c r="I49" s="57">
        <f t="shared" si="16"/>
        <v>0.86268755522805507</v>
      </c>
      <c r="J49" s="57">
        <f t="shared" si="17"/>
        <v>0.64340712988977067</v>
      </c>
      <c r="K49" s="57">
        <f t="shared" si="18"/>
        <v>1.2414574349738041</v>
      </c>
      <c r="L49" s="58">
        <f t="shared" si="19"/>
        <v>0.89959428240964889</v>
      </c>
      <c r="M49" s="57">
        <f t="shared" si="20"/>
        <v>-2287.6387086773475</v>
      </c>
      <c r="N49" s="57">
        <f t="shared" si="21"/>
        <v>-1497.4201370233313</v>
      </c>
      <c r="O49" s="57">
        <f t="shared" si="22"/>
        <v>3576.9348546417373</v>
      </c>
      <c r="P49" s="57">
        <f t="shared" si="23"/>
        <v>80.670543439764089</v>
      </c>
      <c r="Q49" s="57">
        <f t="shared" si="24"/>
        <v>-389.21907414448367</v>
      </c>
      <c r="R49" s="57">
        <f t="shared" si="25"/>
        <v>-14.674918033227037</v>
      </c>
      <c r="S49" s="57">
        <f t="shared" si="26"/>
        <v>-245.52676956562684</v>
      </c>
      <c r="T49" s="57">
        <f t="shared" si="27"/>
        <v>-2732.3360361176065</v>
      </c>
      <c r="U49" s="57">
        <f t="shared" si="28"/>
        <v>2399.4204093137673</v>
      </c>
      <c r="V49" s="58">
        <f t="shared" si="29"/>
        <v>-123.30998179626158</v>
      </c>
    </row>
    <row r="50" spans="1:22" x14ac:dyDescent="0.2">
      <c r="A50" s="48" t="str">
        <f t="shared" si="9"/>
        <v>2001</v>
      </c>
      <c r="B50" s="57"/>
      <c r="C50" s="57">
        <f t="shared" si="10"/>
        <v>0.51871413648432529</v>
      </c>
      <c r="D50" s="57">
        <f t="shared" si="11"/>
        <v>0.25506884032041593</v>
      </c>
      <c r="E50" s="57">
        <f t="shared" si="12"/>
        <v>1.3872501539671125</v>
      </c>
      <c r="F50" s="57">
        <f t="shared" si="13"/>
        <v>1.3738833664091508</v>
      </c>
      <c r="G50" s="57">
        <f t="shared" si="14"/>
        <v>0.84103985101992262</v>
      </c>
      <c r="H50" s="57">
        <f t="shared" si="15"/>
        <v>1.0197993531211491</v>
      </c>
      <c r="I50" s="57">
        <f t="shared" si="16"/>
        <v>0.84253753617834548</v>
      </c>
      <c r="J50" s="57">
        <f t="shared" si="17"/>
        <v>0.63374224472518559</v>
      </c>
      <c r="K50" s="57">
        <f t="shared" si="18"/>
        <v>1.2777885565598688</v>
      </c>
      <c r="L50" s="58">
        <f t="shared" si="19"/>
        <v>0.90553600430949743</v>
      </c>
      <c r="M50" s="57">
        <f t="shared" si="20"/>
        <v>-2330.0936697374455</v>
      </c>
      <c r="N50" s="57">
        <f t="shared" si="21"/>
        <v>-1584.1270830193957</v>
      </c>
      <c r="O50" s="57">
        <f t="shared" si="22"/>
        <v>3080.3926257892999</v>
      </c>
      <c r="P50" s="57">
        <f t="shared" si="23"/>
        <v>129.07292869328236</v>
      </c>
      <c r="Q50" s="57">
        <f t="shared" si="24"/>
        <v>-343.1183997490707</v>
      </c>
      <c r="R50" s="57">
        <f t="shared" si="25"/>
        <v>167.72702806138381</v>
      </c>
      <c r="S50" s="57">
        <f t="shared" si="26"/>
        <v>-264.94024403851887</v>
      </c>
      <c r="T50" s="57">
        <f t="shared" si="27"/>
        <v>-2715.5819676362253</v>
      </c>
      <c r="U50" s="57">
        <f t="shared" si="28"/>
        <v>2755.5857606463705</v>
      </c>
      <c r="V50" s="58">
        <f t="shared" si="29"/>
        <v>-122.7870023322577</v>
      </c>
    </row>
    <row r="51" spans="1:22" x14ac:dyDescent="0.2">
      <c r="A51" s="48" t="str">
        <f t="shared" si="9"/>
        <v>2002</v>
      </c>
      <c r="B51" s="57"/>
      <c r="C51" s="57">
        <f t="shared" si="10"/>
        <v>0.51960620339424535</v>
      </c>
      <c r="D51" s="57">
        <f t="shared" si="11"/>
        <v>0.21379717239049442</v>
      </c>
      <c r="E51" s="57">
        <f t="shared" si="12"/>
        <v>1.3099904326475811</v>
      </c>
      <c r="F51" s="57">
        <f t="shared" si="13"/>
        <v>1.4280901878352263</v>
      </c>
      <c r="G51" s="57">
        <f t="shared" si="14"/>
        <v>0.82715852876143425</v>
      </c>
      <c r="H51" s="57">
        <f t="shared" si="15"/>
        <v>1.0573832495053535</v>
      </c>
      <c r="I51" s="57">
        <f t="shared" si="16"/>
        <v>0.82554119644311652</v>
      </c>
      <c r="J51" s="57">
        <f t="shared" si="17"/>
        <v>0.61365289500107822</v>
      </c>
      <c r="K51" s="57">
        <f t="shared" si="18"/>
        <v>1.3272200986538194</v>
      </c>
      <c r="L51" s="58">
        <f t="shared" si="19"/>
        <v>0.9024933294035945</v>
      </c>
      <c r="M51" s="57">
        <f t="shared" si="20"/>
        <v>-2213.0549815393315</v>
      </c>
      <c r="N51" s="57">
        <f t="shared" si="21"/>
        <v>-1672.7913677147367</v>
      </c>
      <c r="O51" s="57">
        <f t="shared" si="22"/>
        <v>2393.6658295552643</v>
      </c>
      <c r="P51" s="57">
        <f t="shared" si="23"/>
        <v>142.86387610846441</v>
      </c>
      <c r="Q51" s="57">
        <f t="shared" si="24"/>
        <v>-360.48174027185149</v>
      </c>
      <c r="R51" s="57">
        <f t="shared" si="25"/>
        <v>470.6101523680922</v>
      </c>
      <c r="S51" s="57">
        <f t="shared" si="26"/>
        <v>-275.67360651663688</v>
      </c>
      <c r="T51" s="57">
        <f t="shared" si="27"/>
        <v>-2758.1044062397837</v>
      </c>
      <c r="U51" s="57">
        <f t="shared" si="28"/>
        <v>3208.7222801895796</v>
      </c>
      <c r="V51" s="58">
        <f t="shared" si="29"/>
        <v>-118.24932934010445</v>
      </c>
    </row>
    <row r="52" spans="1:22" x14ac:dyDescent="0.2">
      <c r="A52" s="48" t="str">
        <f t="shared" si="9"/>
        <v>2003</v>
      </c>
      <c r="B52" s="57"/>
      <c r="C52" s="57">
        <f t="shared" si="10"/>
        <v>0.51488849096395095</v>
      </c>
      <c r="D52" s="57">
        <f t="shared" si="11"/>
        <v>0.18741119160142808</v>
      </c>
      <c r="E52" s="57">
        <f t="shared" si="12"/>
        <v>1.2173016781299786</v>
      </c>
      <c r="F52" s="57">
        <f t="shared" si="13"/>
        <v>1.3832053213617495</v>
      </c>
      <c r="G52" s="57">
        <f t="shared" si="14"/>
        <v>0.78559693189303037</v>
      </c>
      <c r="H52" s="57">
        <f t="shared" si="15"/>
        <v>1.0955839505133014</v>
      </c>
      <c r="I52" s="57">
        <f t="shared" si="16"/>
        <v>0.80887533570643066</v>
      </c>
      <c r="J52" s="57">
        <f t="shared" si="17"/>
        <v>0.6021406222715121</v>
      </c>
      <c r="K52" s="57">
        <f t="shared" si="18"/>
        <v>1.3847764847650867</v>
      </c>
      <c r="L52" s="58">
        <f t="shared" si="19"/>
        <v>0.88664222302294093</v>
      </c>
      <c r="M52" s="57">
        <f t="shared" si="20"/>
        <v>-2101.395874852356</v>
      </c>
      <c r="N52" s="57">
        <f t="shared" si="21"/>
        <v>-1761.9592643626977</v>
      </c>
      <c r="O52" s="57">
        <f t="shared" si="22"/>
        <v>1636.2037443715628</v>
      </c>
      <c r="P52" s="57">
        <f t="shared" si="23"/>
        <v>127.49879410757143</v>
      </c>
      <c r="Q52" s="57">
        <f t="shared" si="24"/>
        <v>-451.21633699148987</v>
      </c>
      <c r="R52" s="57">
        <f t="shared" si="25"/>
        <v>767.06168059950221</v>
      </c>
      <c r="S52" s="57">
        <f t="shared" si="26"/>
        <v>-302.90183229693025</v>
      </c>
      <c r="T52" s="57">
        <f t="shared" si="27"/>
        <v>-2829.7596155399415</v>
      </c>
      <c r="U52" s="57">
        <f t="shared" si="28"/>
        <v>3790.9951142244404</v>
      </c>
      <c r="V52" s="58">
        <f t="shared" si="29"/>
        <v>-125.05262119337097</v>
      </c>
    </row>
    <row r="53" spans="1:22" x14ac:dyDescent="0.2">
      <c r="A53" s="48" t="str">
        <f t="shared" si="9"/>
        <v>2004</v>
      </c>
      <c r="B53" s="57"/>
      <c r="C53" s="57">
        <f t="shared" si="10"/>
        <v>0.49816465274693061</v>
      </c>
      <c r="D53" s="57">
        <f t="shared" si="11"/>
        <v>0.23265018779821561</v>
      </c>
      <c r="E53" s="57">
        <f t="shared" si="12"/>
        <v>1.1617663963371168</v>
      </c>
      <c r="F53" s="57">
        <f t="shared" si="13"/>
        <v>1.3661323588534111</v>
      </c>
      <c r="G53" s="57">
        <f t="shared" si="14"/>
        <v>0.75802164809587691</v>
      </c>
      <c r="H53" s="57">
        <f t="shared" si="15"/>
        <v>1.1002021876489212</v>
      </c>
      <c r="I53" s="57">
        <f t="shared" si="16"/>
        <v>0.81392679436412718</v>
      </c>
      <c r="J53" s="57">
        <f t="shared" si="17"/>
        <v>0.61436880489051193</v>
      </c>
      <c r="K53" s="57">
        <f t="shared" si="18"/>
        <v>1.4404206333384193</v>
      </c>
      <c r="L53" s="58">
        <f t="shared" si="19"/>
        <v>0.88729485156372567</v>
      </c>
      <c r="M53" s="57">
        <f t="shared" si="20"/>
        <v>-1964.2237361527195</v>
      </c>
      <c r="N53" s="57">
        <f t="shared" si="21"/>
        <v>-1686.7826192618415</v>
      </c>
      <c r="O53" s="57">
        <f t="shared" si="22"/>
        <v>1170.2737615151109</v>
      </c>
      <c r="P53" s="57">
        <f t="shared" si="23"/>
        <v>114.77523982787083</v>
      </c>
      <c r="Q53" s="57">
        <f t="shared" si="24"/>
        <v>-526.72486369216665</v>
      </c>
      <c r="R53" s="57">
        <f t="shared" si="25"/>
        <v>794.40634985371321</v>
      </c>
      <c r="S53" s="57">
        <f t="shared" si="26"/>
        <v>-304.3036064892807</v>
      </c>
      <c r="T53" s="57">
        <f t="shared" si="27"/>
        <v>-2791.1393276705044</v>
      </c>
      <c r="U53" s="57">
        <f t="shared" si="28"/>
        <v>4293.1529305869672</v>
      </c>
      <c r="V53" s="58">
        <f t="shared" si="29"/>
        <v>-100.06287460920561</v>
      </c>
    </row>
    <row r="54" spans="1:22" x14ac:dyDescent="0.2">
      <c r="A54" s="48" t="str">
        <f t="shared" si="9"/>
        <v>2005</v>
      </c>
      <c r="B54" s="57"/>
      <c r="C54" s="57">
        <f t="shared" si="10"/>
        <v>0.48849527339022913</v>
      </c>
      <c r="D54" s="57">
        <f t="shared" si="11"/>
        <v>0.27564678125357128</v>
      </c>
      <c r="E54" s="57">
        <f t="shared" si="12"/>
        <v>1.1395371213404029</v>
      </c>
      <c r="F54" s="57">
        <f t="shared" si="13"/>
        <v>1.4781691575911884</v>
      </c>
      <c r="G54" s="57">
        <f t="shared" si="14"/>
        <v>0.74695551633492085</v>
      </c>
      <c r="H54" s="57">
        <f t="shared" si="15"/>
        <v>1.1155015365538443</v>
      </c>
      <c r="I54" s="57">
        <f t="shared" si="16"/>
        <v>0.81876571831888978</v>
      </c>
      <c r="J54" s="57">
        <f t="shared" si="17"/>
        <v>0.64103771324026038</v>
      </c>
      <c r="K54" s="57">
        <f t="shared" si="18"/>
        <v>1.4881681930518289</v>
      </c>
      <c r="L54" s="58">
        <f t="shared" si="19"/>
        <v>0.91025300123057074</v>
      </c>
      <c r="M54" s="57">
        <f t="shared" si="20"/>
        <v>-1801.919355973668</v>
      </c>
      <c r="N54" s="57">
        <f t="shared" si="21"/>
        <v>-1498.6081492585774</v>
      </c>
      <c r="O54" s="57">
        <f t="shared" si="22"/>
        <v>974.99023196766177</v>
      </c>
      <c r="P54" s="57">
        <f t="shared" si="23"/>
        <v>148.20393705172327</v>
      </c>
      <c r="Q54" s="57">
        <f t="shared" si="24"/>
        <v>-592.02691644486322</v>
      </c>
      <c r="R54" s="57">
        <f t="shared" si="25"/>
        <v>930.52047262713393</v>
      </c>
      <c r="S54" s="57">
        <f t="shared" si="26"/>
        <v>-314.8539933491457</v>
      </c>
      <c r="T54" s="57">
        <f t="shared" si="27"/>
        <v>-2736.2155798630906</v>
      </c>
      <c r="U54" s="57">
        <f t="shared" si="28"/>
        <v>4727.0282219498731</v>
      </c>
      <c r="V54" s="58">
        <f t="shared" si="29"/>
        <v>-18.097903476994766</v>
      </c>
    </row>
    <row r="55" spans="1:22" x14ac:dyDescent="0.2">
      <c r="A55" s="48" t="str">
        <f t="shared" si="9"/>
        <v>2006</v>
      </c>
      <c r="B55" s="57"/>
      <c r="C55" s="57">
        <f t="shared" si="10"/>
        <v>0.49441970203702468</v>
      </c>
      <c r="D55" s="57">
        <f t="shared" si="11"/>
        <v>0.2378913178665798</v>
      </c>
      <c r="E55" s="57">
        <f t="shared" si="12"/>
        <v>1.1135205060075084</v>
      </c>
      <c r="F55" s="57">
        <f t="shared" si="13"/>
        <v>1.4459658016877623</v>
      </c>
      <c r="G55" s="57">
        <f t="shared" si="14"/>
        <v>0.73216904330638888</v>
      </c>
      <c r="H55" s="57">
        <f t="shared" si="15"/>
        <v>1.2020096184520508</v>
      </c>
      <c r="I55" s="57">
        <f t="shared" si="16"/>
        <v>0.78890632125736537</v>
      </c>
      <c r="J55" s="57">
        <f t="shared" si="17"/>
        <v>0.65627152836140235</v>
      </c>
      <c r="K55" s="57">
        <f t="shared" si="18"/>
        <v>1.5262791386204906</v>
      </c>
      <c r="L55" s="58">
        <f t="shared" si="19"/>
        <v>0.91082588639961903</v>
      </c>
      <c r="M55" s="57">
        <f t="shared" si="20"/>
        <v>-1679.6234429821452</v>
      </c>
      <c r="N55" s="57">
        <f t="shared" si="21"/>
        <v>-1732.2602472476074</v>
      </c>
      <c r="O55" s="57">
        <f t="shared" si="22"/>
        <v>786.90757370475217</v>
      </c>
      <c r="P55" s="57">
        <f t="shared" si="23"/>
        <v>141.29157176834028</v>
      </c>
      <c r="Q55" s="57">
        <f t="shared" si="24"/>
        <v>-676.32463141863263</v>
      </c>
      <c r="R55" s="57">
        <f t="shared" si="25"/>
        <v>1703.571482278963</v>
      </c>
      <c r="S55" s="57">
        <f t="shared" si="26"/>
        <v>-391.90261449639132</v>
      </c>
      <c r="T55" s="57">
        <f t="shared" si="27"/>
        <v>-2798.0245953321</v>
      </c>
      <c r="U55" s="57">
        <f t="shared" si="28"/>
        <v>5151.4650128637741</v>
      </c>
      <c r="V55" s="58">
        <f t="shared" si="29"/>
        <v>56.122234348772608</v>
      </c>
    </row>
    <row r="56" spans="1:22" x14ac:dyDescent="0.2">
      <c r="A56" s="48" t="str">
        <f t="shared" si="9"/>
        <v>2007</v>
      </c>
      <c r="B56" s="57"/>
      <c r="C56" s="57">
        <f t="shared" si="10"/>
        <v>0.53388381449002609</v>
      </c>
      <c r="D56" s="57">
        <f t="shared" si="11"/>
        <v>0.18991983183241434</v>
      </c>
      <c r="E56" s="57">
        <f t="shared" si="12"/>
        <v>1.072517463044768</v>
      </c>
      <c r="F56" s="57">
        <f t="shared" si="13"/>
        <v>1.2610984682837354</v>
      </c>
      <c r="G56" s="57">
        <f t="shared" si="14"/>
        <v>0.75026768947033884</v>
      </c>
      <c r="H56" s="57">
        <f t="shared" si="15"/>
        <v>1.2469847391972555</v>
      </c>
      <c r="I56" s="57">
        <f t="shared" si="16"/>
        <v>0.75737920313217644</v>
      </c>
      <c r="J56" s="57">
        <f t="shared" si="17"/>
        <v>0.64905271136339304</v>
      </c>
      <c r="K56" s="57">
        <f t="shared" si="18"/>
        <v>1.5375231527828179</v>
      </c>
      <c r="L56" s="58">
        <f t="shared" si="19"/>
        <v>0.88873634151076952</v>
      </c>
      <c r="M56" s="57">
        <f t="shared" si="20"/>
        <v>-1512.0749885264925</v>
      </c>
      <c r="N56" s="57">
        <f t="shared" si="21"/>
        <v>-1853.9615056498708</v>
      </c>
      <c r="O56" s="57">
        <f t="shared" si="22"/>
        <v>511.7648075182741</v>
      </c>
      <c r="P56" s="57">
        <f t="shared" si="23"/>
        <v>86.708000699940271</v>
      </c>
      <c r="Q56" s="57">
        <f t="shared" si="24"/>
        <v>-680.6068593407756</v>
      </c>
      <c r="R56" s="57">
        <f t="shared" si="25"/>
        <v>2207.1892891425996</v>
      </c>
      <c r="S56" s="57">
        <f t="shared" si="26"/>
        <v>-485.66251180740926</v>
      </c>
      <c r="T56" s="57">
        <f t="shared" si="27"/>
        <v>-3062.9923927744485</v>
      </c>
      <c r="U56" s="57">
        <f t="shared" si="28"/>
        <v>5505.683434825808</v>
      </c>
      <c r="V56" s="58">
        <f t="shared" si="29"/>
        <v>79.560808231958418</v>
      </c>
    </row>
    <row r="57" spans="1:22" x14ac:dyDescent="0.2">
      <c r="A57" s="48" t="str">
        <f t="shared" si="9"/>
        <v>2008</v>
      </c>
      <c r="B57" s="57"/>
      <c r="C57" s="57">
        <f t="shared" si="10"/>
        <v>0.58842604325137193</v>
      </c>
      <c r="D57" s="57">
        <f t="shared" si="11"/>
        <v>0.16583663359117135</v>
      </c>
      <c r="E57" s="57">
        <f t="shared" si="12"/>
        <v>1.0454307170003487</v>
      </c>
      <c r="F57" s="57">
        <f t="shared" si="13"/>
        <v>1.0348846264919052</v>
      </c>
      <c r="G57" s="57">
        <f t="shared" si="14"/>
        <v>0.83245712091914426</v>
      </c>
      <c r="H57" s="57">
        <f t="shared" si="15"/>
        <v>1.1959569536696684</v>
      </c>
      <c r="I57" s="57">
        <f t="shared" si="16"/>
        <v>0.76074631857447028</v>
      </c>
      <c r="J57" s="57">
        <f t="shared" si="17"/>
        <v>0.64418368115337954</v>
      </c>
      <c r="K57" s="57">
        <f t="shared" si="18"/>
        <v>1.5642383361610352</v>
      </c>
      <c r="L57" s="58">
        <f t="shared" si="19"/>
        <v>0.87024004786805509</v>
      </c>
      <c r="M57" s="57">
        <f t="shared" si="20"/>
        <v>-1277.7162780574977</v>
      </c>
      <c r="N57" s="57">
        <f t="shared" si="21"/>
        <v>-2002.1540770716674</v>
      </c>
      <c r="O57" s="57">
        <f t="shared" si="22"/>
        <v>323.67915998067969</v>
      </c>
      <c r="P57" s="57">
        <f t="shared" si="23"/>
        <v>12.050912378244751</v>
      </c>
      <c r="Q57" s="57">
        <f t="shared" si="24"/>
        <v>-474.26159208700648</v>
      </c>
      <c r="R57" s="57">
        <f t="shared" si="25"/>
        <v>1808.8395253218887</v>
      </c>
      <c r="S57" s="57">
        <f t="shared" si="26"/>
        <v>-505.13597521072921</v>
      </c>
      <c r="T57" s="57">
        <f t="shared" si="27"/>
        <v>-3215.8076680610616</v>
      </c>
      <c r="U57" s="57">
        <f t="shared" si="28"/>
        <v>6040.7172637774092</v>
      </c>
      <c r="V57" s="58">
        <f t="shared" si="29"/>
        <v>78.912363441139959</v>
      </c>
    </row>
    <row r="58" spans="1:22" x14ac:dyDescent="0.2">
      <c r="A58" s="48" t="str">
        <f t="shared" si="9"/>
        <v>2009</v>
      </c>
      <c r="B58" s="57"/>
      <c r="C58" s="57">
        <f t="shared" si="10"/>
        <v>0.60648154651985964</v>
      </c>
      <c r="D58" s="57">
        <f t="shared" si="11"/>
        <v>0.16843325091066511</v>
      </c>
      <c r="E58" s="57">
        <f t="shared" si="12"/>
        <v>1.0307125744864685</v>
      </c>
      <c r="F58" s="57">
        <f t="shared" si="13"/>
        <v>0.89978820213358479</v>
      </c>
      <c r="G58" s="57">
        <f t="shared" si="14"/>
        <v>0.91784152760686954</v>
      </c>
      <c r="H58" s="57">
        <f t="shared" si="15"/>
        <v>1.1219148121280513</v>
      </c>
      <c r="I58" s="57">
        <f t="shared" si="16"/>
        <v>0.79367600404855698</v>
      </c>
      <c r="J58" s="57">
        <f t="shared" si="17"/>
        <v>0.65235431595805504</v>
      </c>
      <c r="K58" s="57">
        <f t="shared" si="18"/>
        <v>1.5825557794616192</v>
      </c>
      <c r="L58" s="58">
        <f t="shared" si="19"/>
        <v>0.86375089036152553</v>
      </c>
      <c r="M58" s="57">
        <f t="shared" si="20"/>
        <v>-1137.0591980456531</v>
      </c>
      <c r="N58" s="57">
        <f t="shared" si="21"/>
        <v>-1844.9818414979961</v>
      </c>
      <c r="O58" s="57">
        <f t="shared" si="22"/>
        <v>213.82479159399196</v>
      </c>
      <c r="P58" s="57">
        <f t="shared" si="23"/>
        <v>-34.835577475245437</v>
      </c>
      <c r="Q58" s="57">
        <f t="shared" si="24"/>
        <v>-230.80004150656032</v>
      </c>
      <c r="R58" s="57">
        <f t="shared" si="25"/>
        <v>1114.7015116907032</v>
      </c>
      <c r="S58" s="57">
        <f t="shared" si="26"/>
        <v>-447.67918612805948</v>
      </c>
      <c r="T58" s="57">
        <f t="shared" si="27"/>
        <v>-3119.0310728969121</v>
      </c>
      <c r="U58" s="57">
        <f t="shared" si="28"/>
        <v>6387.8289693214665</v>
      </c>
      <c r="V58" s="58">
        <f t="shared" si="29"/>
        <v>100.21870611730385</v>
      </c>
    </row>
    <row r="59" spans="1:22" x14ac:dyDescent="0.2">
      <c r="A59" s="48" t="str">
        <f t="shared" si="9"/>
        <v>2010</v>
      </c>
      <c r="B59" s="57"/>
      <c r="C59" s="57">
        <f t="shared" si="10"/>
        <v>0.59893919483091107</v>
      </c>
      <c r="D59" s="57">
        <f t="shared" si="11"/>
        <v>0.16206626349752881</v>
      </c>
      <c r="E59" s="57">
        <f t="shared" si="12"/>
        <v>1.0265775180232526</v>
      </c>
      <c r="F59" s="57">
        <f t="shared" si="13"/>
        <v>0.98784803615192085</v>
      </c>
      <c r="G59" s="57">
        <f t="shared" si="14"/>
        <v>0.97517244593918562</v>
      </c>
      <c r="H59" s="57">
        <f t="shared" si="15"/>
        <v>1.0750239379635889</v>
      </c>
      <c r="I59" s="57">
        <f t="shared" si="16"/>
        <v>0.81664434700131061</v>
      </c>
      <c r="J59" s="57">
        <f t="shared" si="17"/>
        <v>0.65788007186129305</v>
      </c>
      <c r="K59" s="57">
        <f t="shared" si="18"/>
        <v>1.6093624388551357</v>
      </c>
      <c r="L59" s="58">
        <f t="shared" si="19"/>
        <v>0.87883491712490303</v>
      </c>
      <c r="M59" s="57">
        <f t="shared" si="20"/>
        <v>-1058.5688622043888</v>
      </c>
      <c r="N59" s="57">
        <f t="shared" si="21"/>
        <v>-1863.8451764869303</v>
      </c>
      <c r="O59" s="57">
        <f t="shared" si="22"/>
        <v>177.51514328591557</v>
      </c>
      <c r="P59" s="57">
        <f t="shared" si="23"/>
        <v>-4.2627034017285119</v>
      </c>
      <c r="Q59" s="57">
        <f t="shared" si="24"/>
        <v>-67.429096223867333</v>
      </c>
      <c r="R59" s="57">
        <f t="shared" si="25"/>
        <v>661.52624208532461</v>
      </c>
      <c r="S59" s="57">
        <f t="shared" si="26"/>
        <v>-403.31893683793407</v>
      </c>
      <c r="T59" s="57">
        <f t="shared" si="27"/>
        <v>-2956.4134624796138</v>
      </c>
      <c r="U59" s="57">
        <f t="shared" si="28"/>
        <v>6727.9648298030124</v>
      </c>
      <c r="V59" s="58">
        <f t="shared" si="29"/>
        <v>134.79644194886552</v>
      </c>
    </row>
    <row r="60" spans="1:22" x14ac:dyDescent="0.2">
      <c r="A60" s="48" t="str">
        <f t="shared" si="9"/>
        <v>2011</v>
      </c>
      <c r="B60" s="57"/>
      <c r="C60" s="57">
        <f t="shared" si="10"/>
        <v>0.56373272958295184</v>
      </c>
      <c r="D60" s="57">
        <f t="shared" si="11"/>
        <v>0.16801136244803885</v>
      </c>
      <c r="E60" s="57">
        <f t="shared" si="12"/>
        <v>1.0375718025400813</v>
      </c>
      <c r="F60" s="57">
        <f t="shared" si="13"/>
        <v>1.1823719904717302</v>
      </c>
      <c r="G60" s="57">
        <f t="shared" si="14"/>
        <v>0.98998236977327914</v>
      </c>
      <c r="H60" s="57">
        <f t="shared" si="15"/>
        <v>1.0587270420056429</v>
      </c>
      <c r="I60" s="57">
        <f t="shared" si="16"/>
        <v>0.81200526115293259</v>
      </c>
      <c r="J60" s="57">
        <f t="shared" si="17"/>
        <v>0.63759959791092802</v>
      </c>
      <c r="K60" s="57">
        <f t="shared" si="18"/>
        <v>1.6351621708154354</v>
      </c>
      <c r="L60" s="58"/>
      <c r="M60" s="57">
        <f t="shared" si="20"/>
        <v>-1103.0940605601588</v>
      </c>
      <c r="N60" s="57">
        <f t="shared" si="21"/>
        <v>-1846.3179944392684</v>
      </c>
      <c r="O60" s="57">
        <f t="shared" si="22"/>
        <v>239.15387365220698</v>
      </c>
      <c r="P60" s="57">
        <f t="shared" si="23"/>
        <v>64.991395985967358</v>
      </c>
      <c r="Q60" s="57">
        <f t="shared" si="24"/>
        <v>-25.941092036599429</v>
      </c>
      <c r="R60" s="57">
        <f t="shared" si="25"/>
        <v>501.11399817842909</v>
      </c>
      <c r="S60" s="57">
        <f t="shared" si="26"/>
        <v>-413.62325968621258</v>
      </c>
      <c r="T60" s="57">
        <f t="shared" si="27"/>
        <v>-3040.3694547876466</v>
      </c>
      <c r="U60" s="57">
        <f t="shared" si="28"/>
        <v>6989.1670852892003</v>
      </c>
      <c r="V60" s="58">
        <f t="shared" si="29"/>
        <v>151.67561017732422</v>
      </c>
    </row>
    <row r="61" spans="1:22" x14ac:dyDescent="0.2">
      <c r="A61" s="48" t="str">
        <f t="shared" si="9"/>
        <v>2012</v>
      </c>
      <c r="B61" s="57"/>
      <c r="C61" s="57">
        <f t="shared" si="10"/>
        <v>0.5181733226796339</v>
      </c>
      <c r="D61" s="57">
        <f t="shared" si="11"/>
        <v>0.19685518695075743</v>
      </c>
      <c r="E61" s="57">
        <f t="shared" si="12"/>
        <v>1.0242878047135926</v>
      </c>
      <c r="F61" s="57">
        <f t="shared" si="13"/>
        <v>1.0932875289769506</v>
      </c>
      <c r="G61" s="57">
        <f t="shared" si="14"/>
        <v>0.98019758928569756</v>
      </c>
      <c r="H61" s="57">
        <f t="shared" si="15"/>
        <v>1.0399978457441474</v>
      </c>
      <c r="I61" s="57">
        <f t="shared" si="16"/>
        <v>0.78170179717050037</v>
      </c>
      <c r="J61" s="57">
        <f t="shared" si="17"/>
        <v>0.62194629403439461</v>
      </c>
      <c r="K61" s="57">
        <f t="shared" si="18"/>
        <v>1.6738643355866885</v>
      </c>
      <c r="L61" s="58"/>
      <c r="M61" s="57">
        <f t="shared" si="20"/>
        <v>-1220.2516408137708</v>
      </c>
      <c r="N61" s="57">
        <f t="shared" si="21"/>
        <v>-1827.9860444031501</v>
      </c>
      <c r="O61" s="57">
        <f t="shared" si="22"/>
        <v>151.20691729872416</v>
      </c>
      <c r="P61" s="57">
        <f t="shared" si="23"/>
        <v>34.377036965654035</v>
      </c>
      <c r="Q61" s="57">
        <f t="shared" si="24"/>
        <v>-50.350901502868581</v>
      </c>
      <c r="R61" s="57">
        <f t="shared" si="25"/>
        <v>340.91733138101819</v>
      </c>
      <c r="S61" s="57">
        <f t="shared" si="26"/>
        <v>-490.28671946576316</v>
      </c>
      <c r="T61" s="57">
        <f t="shared" si="27"/>
        <v>-3174.2879016112061</v>
      </c>
      <c r="U61" s="57">
        <f t="shared" si="28"/>
        <v>7531.4278218660002</v>
      </c>
      <c r="V61" s="58">
        <f t="shared" si="29"/>
        <v>143.86287774607081</v>
      </c>
    </row>
    <row r="62" spans="1:22" x14ac:dyDescent="0.2">
      <c r="A62" s="48" t="str">
        <f t="shared" si="9"/>
        <v>2013</v>
      </c>
      <c r="C62" s="57">
        <f t="shared" si="10"/>
        <v>0.49405356657688393</v>
      </c>
      <c r="D62" s="57">
        <f t="shared" si="11"/>
        <v>0.27049857592633236</v>
      </c>
      <c r="E62" s="57">
        <f t="shared" si="12"/>
        <v>1.0190524873594862</v>
      </c>
      <c r="F62" s="57">
        <f t="shared" si="13"/>
        <v>0.93435175604216281</v>
      </c>
      <c r="G62" s="57">
        <f t="shared" si="14"/>
        <v>0.97988804028012244</v>
      </c>
      <c r="H62" s="57">
        <f t="shared" si="15"/>
        <v>1.0093332048633019</v>
      </c>
      <c r="I62" s="57">
        <f t="shared" si="16"/>
        <v>0.74085429249210144</v>
      </c>
      <c r="J62" s="57">
        <f t="shared" si="17"/>
        <v>0.61204633973749534</v>
      </c>
      <c r="K62" s="57">
        <f t="shared" si="18"/>
        <v>1.6908912063847674</v>
      </c>
      <c r="L62" s="58">
        <f t="shared" si="19"/>
        <v>0.86121882996251709</v>
      </c>
      <c r="M62" s="57">
        <f t="shared" si="20"/>
        <v>-1310.3538608772114</v>
      </c>
      <c r="N62" s="57">
        <f t="shared" si="21"/>
        <v>-1582.3278412103423</v>
      </c>
      <c r="O62" s="57">
        <f t="shared" si="22"/>
        <v>119.05995721507131</v>
      </c>
      <c r="P62" s="57">
        <f t="shared" si="23"/>
        <v>-25.678989874822165</v>
      </c>
      <c r="Q62" s="57">
        <f t="shared" si="24"/>
        <v>-51.87067265025361</v>
      </c>
      <c r="R62" s="57">
        <f t="shared" si="25"/>
        <v>81.142424047834197</v>
      </c>
      <c r="S62" s="57">
        <f t="shared" si="26"/>
        <v>-603.64474216611518</v>
      </c>
      <c r="T62" s="57">
        <f t="shared" si="27"/>
        <v>-3323.4008421536678</v>
      </c>
      <c r="U62" s="57">
        <f t="shared" si="28"/>
        <v>7933.8466365569666</v>
      </c>
      <c r="V62" s="58">
        <f t="shared" si="29"/>
        <v>137.41911876527331</v>
      </c>
    </row>
    <row r="63" spans="1:22" ht="13.5" thickBot="1" x14ac:dyDescent="0.25"/>
    <row r="64" spans="1:22" ht="51.75" thickBot="1" x14ac:dyDescent="0.25">
      <c r="A64" s="45" t="s">
        <v>31</v>
      </c>
      <c r="C64" s="46" t="s">
        <v>22</v>
      </c>
      <c r="D64" s="46" t="s">
        <v>23</v>
      </c>
      <c r="E64" s="46" t="s">
        <v>3</v>
      </c>
      <c r="F64" s="46" t="s">
        <v>24</v>
      </c>
      <c r="G64" s="46" t="s">
        <v>25</v>
      </c>
      <c r="H64" s="46" t="s">
        <v>26</v>
      </c>
      <c r="I64" s="46" t="s">
        <v>27</v>
      </c>
      <c r="J64" s="46" t="s">
        <v>28</v>
      </c>
      <c r="K64" s="46" t="s">
        <v>29</v>
      </c>
      <c r="L64" s="60" t="s">
        <v>32</v>
      </c>
    </row>
    <row r="65" spans="1:12" x14ac:dyDescent="0.2">
      <c r="A65" s="44" t="str">
        <f t="shared" ref="A65:A82" si="30">A45</f>
        <v>1996</v>
      </c>
      <c r="C65" s="57">
        <f t="shared" ref="C65:C82" si="31">C25/$W25*100</f>
        <v>2.581304179835282</v>
      </c>
      <c r="D65" s="57">
        <f t="shared" ref="D65:D82" si="32">E25/$W25*100</f>
        <v>3.984989327037014</v>
      </c>
      <c r="E65" s="57">
        <f t="shared" ref="E65:E82" si="33">G25/$W25*100</f>
        <v>27.615140899311967</v>
      </c>
      <c r="F65" s="57">
        <f t="shared" ref="F65:F82" si="34">I25/$W25*100</f>
        <v>3.2094390193741154</v>
      </c>
      <c r="G65" s="57">
        <f t="shared" ref="G65:G82" si="35">K25/$W25*100</f>
        <v>2.8249989687981798</v>
      </c>
      <c r="H65" s="57">
        <f t="shared" ref="H65:H82" si="36">M25/$W25*100</f>
        <v>8.1244262412920971</v>
      </c>
      <c r="I65" s="57">
        <f t="shared" ref="I65:I82" si="37">O25/$W25*100</f>
        <v>6.7138689632857087</v>
      </c>
      <c r="J65" s="57">
        <f t="shared" ref="J65:J82" si="38">Q25/$W25*100</f>
        <v>15.170444238430179</v>
      </c>
      <c r="K65" s="57">
        <f t="shared" ref="K65:K82" si="39">S25/$W25*100</f>
        <v>29.775388162635458</v>
      </c>
      <c r="L65" s="61">
        <f>AVERAGE(C65:K65)</f>
        <v>11.111111111111111</v>
      </c>
    </row>
    <row r="66" spans="1:12" x14ac:dyDescent="0.2">
      <c r="A66" s="44" t="str">
        <f t="shared" si="30"/>
        <v>1997</v>
      </c>
      <c r="C66" s="57">
        <f t="shared" si="31"/>
        <v>2.5240833195263703</v>
      </c>
      <c r="D66" s="57">
        <f t="shared" si="32"/>
        <v>3.7832461908054045</v>
      </c>
      <c r="E66" s="57">
        <f t="shared" si="33"/>
        <v>28.351351798506336</v>
      </c>
      <c r="F66" s="57">
        <f t="shared" si="34"/>
        <v>3.2843727620093985</v>
      </c>
      <c r="G66" s="57">
        <f t="shared" si="35"/>
        <v>2.9794926022418302</v>
      </c>
      <c r="H66" s="57">
        <f t="shared" si="36"/>
        <v>8.1767493085660199</v>
      </c>
      <c r="I66" s="57">
        <f t="shared" si="37"/>
        <v>7.0288799700504097</v>
      </c>
      <c r="J66" s="57">
        <f t="shared" si="38"/>
        <v>15.054141110475328</v>
      </c>
      <c r="K66" s="57">
        <f t="shared" si="39"/>
        <v>28.817682937818905</v>
      </c>
      <c r="L66" s="61">
        <f t="shared" ref="L66:L82" si="40">AVERAGE(C66:K66)</f>
        <v>11.111111111111111</v>
      </c>
    </row>
    <row r="67" spans="1:12" x14ac:dyDescent="0.2">
      <c r="A67" s="44" t="str">
        <f t="shared" si="30"/>
        <v>1998</v>
      </c>
      <c r="C67" s="57">
        <f t="shared" si="31"/>
        <v>2.4519359485079972</v>
      </c>
      <c r="D67" s="57">
        <f t="shared" si="32"/>
        <v>3.129267322233821</v>
      </c>
      <c r="E67" s="57">
        <f t="shared" si="33"/>
        <v>28.431871720962178</v>
      </c>
      <c r="F67" s="57">
        <f t="shared" si="34"/>
        <v>3.0581683118198231</v>
      </c>
      <c r="G67" s="57">
        <f t="shared" si="35"/>
        <v>2.7521040341636409</v>
      </c>
      <c r="H67" s="57">
        <f t="shared" si="36"/>
        <v>8.5983977982121065</v>
      </c>
      <c r="I67" s="57">
        <f t="shared" si="37"/>
        <v>7.6151085428091152</v>
      </c>
      <c r="J67" s="57">
        <f t="shared" si="38"/>
        <v>15.412997911828386</v>
      </c>
      <c r="K67" s="57">
        <f t="shared" si="39"/>
        <v>28.550148409462938</v>
      </c>
      <c r="L67" s="61">
        <f t="shared" si="40"/>
        <v>11.111111111111111</v>
      </c>
    </row>
    <row r="68" spans="1:12" x14ac:dyDescent="0.2">
      <c r="A68" s="44" t="str">
        <f t="shared" si="30"/>
        <v>1999</v>
      </c>
      <c r="C68" s="57">
        <f t="shared" si="31"/>
        <v>2.2724440984512286</v>
      </c>
      <c r="D68" s="57">
        <f t="shared" si="32"/>
        <v>2.0642608745549453</v>
      </c>
      <c r="E68" s="57">
        <f t="shared" si="33"/>
        <v>29.759397573380053</v>
      </c>
      <c r="F68" s="57">
        <f t="shared" si="34"/>
        <v>2.9305694739152957</v>
      </c>
      <c r="G68" s="57">
        <f t="shared" si="35"/>
        <v>2.6654394890491937</v>
      </c>
      <c r="H68" s="57">
        <f t="shared" si="36"/>
        <v>9.5804826512870846</v>
      </c>
      <c r="I68" s="57">
        <f t="shared" si="37"/>
        <v>8.0989970417805175</v>
      </c>
      <c r="J68" s="57">
        <f t="shared" si="38"/>
        <v>15.816538755944013</v>
      </c>
      <c r="K68" s="57">
        <f t="shared" si="39"/>
        <v>26.811870041637654</v>
      </c>
      <c r="L68" s="61">
        <f t="shared" si="40"/>
        <v>11.111111111111107</v>
      </c>
    </row>
    <row r="69" spans="1:12" x14ac:dyDescent="0.2">
      <c r="A69" s="44" t="str">
        <f t="shared" si="30"/>
        <v>2000</v>
      </c>
      <c r="C69" s="57">
        <f t="shared" si="31"/>
        <v>2.2466041932027236</v>
      </c>
      <c r="D69" s="57">
        <f t="shared" si="32"/>
        <v>1.7739455826551609</v>
      </c>
      <c r="E69" s="57">
        <f t="shared" si="33"/>
        <v>30.673951026015146</v>
      </c>
      <c r="F69" s="57">
        <f t="shared" si="34"/>
        <v>2.9555019989147708</v>
      </c>
      <c r="G69" s="57">
        <f t="shared" si="35"/>
        <v>2.719172679270577</v>
      </c>
      <c r="H69" s="57">
        <f t="shared" si="36"/>
        <v>10.177414156945311</v>
      </c>
      <c r="I69" s="57">
        <f t="shared" si="37"/>
        <v>8.3985879498610689</v>
      </c>
      <c r="J69" s="57">
        <f t="shared" si="38"/>
        <v>15.026168261153385</v>
      </c>
      <c r="K69" s="57">
        <f t="shared" si="39"/>
        <v>26.028654151981854</v>
      </c>
      <c r="L69" s="61">
        <f t="shared" si="40"/>
        <v>11.111111111111111</v>
      </c>
    </row>
    <row r="70" spans="1:12" x14ac:dyDescent="0.2">
      <c r="A70" s="44" t="str">
        <f t="shared" si="30"/>
        <v>2001</v>
      </c>
      <c r="C70" s="57">
        <f t="shared" si="31"/>
        <v>2.1744728815150318</v>
      </c>
      <c r="D70" s="57">
        <f t="shared" si="32"/>
        <v>1.0121508269750716</v>
      </c>
      <c r="E70" s="57">
        <f t="shared" si="33"/>
        <v>30.774054599852217</v>
      </c>
      <c r="F70" s="57">
        <f t="shared" si="34"/>
        <v>2.7852270499126925</v>
      </c>
      <c r="G70" s="57">
        <f t="shared" si="35"/>
        <v>3.3398455877711584</v>
      </c>
      <c r="H70" s="57">
        <f t="shared" si="36"/>
        <v>10.739346036097706</v>
      </c>
      <c r="I70" s="57">
        <f t="shared" si="37"/>
        <v>8.8288753409527256</v>
      </c>
      <c r="J70" s="57">
        <f t="shared" si="38"/>
        <v>14.580453879697494</v>
      </c>
      <c r="K70" s="57">
        <f t="shared" si="39"/>
        <v>25.765573797225898</v>
      </c>
      <c r="L70" s="61">
        <f t="shared" si="40"/>
        <v>11.111111111111111</v>
      </c>
    </row>
    <row r="71" spans="1:12" x14ac:dyDescent="0.2">
      <c r="A71" s="44" t="str">
        <f t="shared" si="30"/>
        <v>2002</v>
      </c>
      <c r="C71" s="57">
        <f t="shared" si="31"/>
        <v>2.2206077822188268</v>
      </c>
      <c r="D71" s="57">
        <f t="shared" si="32"/>
        <v>0.91692747838537303</v>
      </c>
      <c r="E71" s="57">
        <f t="shared" si="33"/>
        <v>32.365797562604421</v>
      </c>
      <c r="F71" s="57">
        <f t="shared" si="34"/>
        <v>2.974999048038836</v>
      </c>
      <c r="G71" s="57">
        <f t="shared" si="35"/>
        <v>2.6102904441086121</v>
      </c>
      <c r="H71" s="57">
        <f t="shared" si="36"/>
        <v>10.669574120171148</v>
      </c>
      <c r="I71" s="57">
        <f t="shared" si="37"/>
        <v>9.2238601178262414</v>
      </c>
      <c r="J71" s="57">
        <f t="shared" si="38"/>
        <v>14.18991190649413</v>
      </c>
      <c r="K71" s="57">
        <f t="shared" si="39"/>
        <v>24.828031540152416</v>
      </c>
      <c r="L71" s="61">
        <f t="shared" si="40"/>
        <v>11.111111111111111</v>
      </c>
    </row>
    <row r="72" spans="1:12" x14ac:dyDescent="0.2">
      <c r="A72" s="44" t="str">
        <f t="shared" si="30"/>
        <v>2003</v>
      </c>
      <c r="C72" s="57">
        <f t="shared" si="31"/>
        <v>2.316430503533236</v>
      </c>
      <c r="D72" s="57">
        <f t="shared" si="32"/>
        <v>1.0152982173884959</v>
      </c>
      <c r="E72" s="57">
        <f t="shared" si="33"/>
        <v>31.914784568371086</v>
      </c>
      <c r="F72" s="57">
        <f t="shared" si="34"/>
        <v>2.9727421258146247</v>
      </c>
      <c r="G72" s="57">
        <f t="shared" si="35"/>
        <v>2.6933814585123272</v>
      </c>
      <c r="H72" s="57">
        <f t="shared" si="36"/>
        <v>10.756627626757584</v>
      </c>
      <c r="I72" s="57">
        <f t="shared" si="37"/>
        <v>9.6589261583352304</v>
      </c>
      <c r="J72" s="57">
        <f t="shared" si="38"/>
        <v>13.609445513399058</v>
      </c>
      <c r="K72" s="57">
        <f t="shared" si="39"/>
        <v>25.062363827888351</v>
      </c>
      <c r="L72" s="61">
        <f t="shared" si="40"/>
        <v>11.111111111111109</v>
      </c>
    </row>
    <row r="73" spans="1:12" x14ac:dyDescent="0.2">
      <c r="A73" s="44" t="str">
        <f t="shared" si="30"/>
        <v>2004</v>
      </c>
      <c r="C73" s="57">
        <f t="shared" si="31"/>
        <v>2.1965725682781589</v>
      </c>
      <c r="D73" s="57">
        <f t="shared" si="32"/>
        <v>0.85443401921582696</v>
      </c>
      <c r="E73" s="57">
        <f t="shared" si="33"/>
        <v>32.051066360385896</v>
      </c>
      <c r="F73" s="57">
        <f t="shared" si="34"/>
        <v>3.1575221113356919</v>
      </c>
      <c r="G73" s="57">
        <f t="shared" si="35"/>
        <v>2.7876132956957034</v>
      </c>
      <c r="H73" s="57">
        <f t="shared" si="36"/>
        <v>10.685591411699974</v>
      </c>
      <c r="I73" s="57">
        <f t="shared" si="37"/>
        <v>9.5050350220397899</v>
      </c>
      <c r="J73" s="57">
        <f t="shared" si="38"/>
        <v>14.389090821128972</v>
      </c>
      <c r="K73" s="57">
        <f t="shared" si="39"/>
        <v>24.37307439021998</v>
      </c>
      <c r="L73" s="61">
        <f t="shared" si="40"/>
        <v>11.111111111111111</v>
      </c>
    </row>
    <row r="74" spans="1:12" x14ac:dyDescent="0.2">
      <c r="A74" s="44" t="str">
        <f t="shared" si="30"/>
        <v>2005</v>
      </c>
      <c r="C74" s="57">
        <f t="shared" si="31"/>
        <v>1.9084487828288386</v>
      </c>
      <c r="D74" s="57">
        <f t="shared" si="32"/>
        <v>0.68064097236772181</v>
      </c>
      <c r="E74" s="57">
        <f t="shared" si="33"/>
        <v>31.996231729229663</v>
      </c>
      <c r="F74" s="57">
        <f t="shared" si="34"/>
        <v>3.2325059397711984</v>
      </c>
      <c r="G74" s="57">
        <f t="shared" si="35"/>
        <v>2.9777656620270521</v>
      </c>
      <c r="H74" s="57">
        <f t="shared" si="36"/>
        <v>10.752670837323071</v>
      </c>
      <c r="I74" s="57">
        <f t="shared" si="37"/>
        <v>9.3862907092073673</v>
      </c>
      <c r="J74" s="57">
        <f t="shared" si="38"/>
        <v>14.756967619489078</v>
      </c>
      <c r="K74" s="57">
        <f t="shared" si="39"/>
        <v>24.308477747756012</v>
      </c>
      <c r="L74" s="61">
        <f t="shared" si="40"/>
        <v>11.111111111111112</v>
      </c>
    </row>
    <row r="75" spans="1:12" x14ac:dyDescent="0.2">
      <c r="A75" s="44" t="str">
        <f t="shared" si="30"/>
        <v>2006</v>
      </c>
      <c r="C75" s="57">
        <f t="shared" si="31"/>
        <v>1.8058254870881914</v>
      </c>
      <c r="D75" s="57">
        <f t="shared" si="32"/>
        <v>0.62432003320709228</v>
      </c>
      <c r="E75" s="57">
        <f t="shared" si="33"/>
        <v>32.285326345715987</v>
      </c>
      <c r="F75" s="57">
        <f t="shared" si="34"/>
        <v>3.2431996555949678</v>
      </c>
      <c r="G75" s="57">
        <f t="shared" si="35"/>
        <v>3.008919970705747</v>
      </c>
      <c r="H75" s="57">
        <f t="shared" si="36"/>
        <v>10.762983975505458</v>
      </c>
      <c r="I75" s="57">
        <f t="shared" si="37"/>
        <v>9.219528500488801</v>
      </c>
      <c r="J75" s="57">
        <f t="shared" si="38"/>
        <v>15.155364399171628</v>
      </c>
      <c r="K75" s="57">
        <f t="shared" si="39"/>
        <v>23.894531632522131</v>
      </c>
      <c r="L75" s="61">
        <f t="shared" si="40"/>
        <v>11.111111111111111</v>
      </c>
    </row>
    <row r="76" spans="1:12" x14ac:dyDescent="0.2">
      <c r="A76" s="44" t="str">
        <f t="shared" si="30"/>
        <v>2007</v>
      </c>
      <c r="C76" s="57">
        <f t="shared" si="31"/>
        <v>1.811931362216987</v>
      </c>
      <c r="D76" s="57">
        <f t="shared" si="32"/>
        <v>0.60793544571968194</v>
      </c>
      <c r="E76" s="57">
        <f t="shared" si="33"/>
        <v>32.166040756681028</v>
      </c>
      <c r="F76" s="57">
        <f t="shared" si="34"/>
        <v>3.11541881738993</v>
      </c>
      <c r="G76" s="57">
        <f t="shared" si="35"/>
        <v>3.2385297540699467</v>
      </c>
      <c r="H76" s="57">
        <f t="shared" si="36"/>
        <v>10.645724978775437</v>
      </c>
      <c r="I76" s="57">
        <f t="shared" si="37"/>
        <v>9.2923094380872353</v>
      </c>
      <c r="J76" s="57">
        <f t="shared" si="38"/>
        <v>15.335899129016864</v>
      </c>
      <c r="K76" s="57">
        <f t="shared" si="39"/>
        <v>23.78621031804289</v>
      </c>
      <c r="L76" s="61">
        <f t="shared" si="40"/>
        <v>11.111111111111111</v>
      </c>
    </row>
    <row r="77" spans="1:12" x14ac:dyDescent="0.2">
      <c r="A77" s="44" t="str">
        <f t="shared" si="30"/>
        <v>2008</v>
      </c>
      <c r="C77" s="57">
        <f t="shared" si="31"/>
        <v>2.2132767165738523</v>
      </c>
      <c r="D77" s="57">
        <f t="shared" si="32"/>
        <v>0.55732202289791255</v>
      </c>
      <c r="E77" s="57">
        <f t="shared" si="33"/>
        <v>31.878345389090722</v>
      </c>
      <c r="F77" s="57">
        <f t="shared" si="34"/>
        <v>2.95315353978215</v>
      </c>
      <c r="G77" s="57">
        <f t="shared" si="35"/>
        <v>3.4057828066536886</v>
      </c>
      <c r="H77" s="57">
        <f t="shared" si="36"/>
        <v>10.256915893700661</v>
      </c>
      <c r="I77" s="57">
        <f t="shared" si="37"/>
        <v>9.1458963916412692</v>
      </c>
      <c r="J77" s="57">
        <f t="shared" si="38"/>
        <v>15.604679033949159</v>
      </c>
      <c r="K77" s="57">
        <f t="shared" si="39"/>
        <v>23.984628205710578</v>
      </c>
      <c r="L77" s="61">
        <f t="shared" si="40"/>
        <v>11.111111111111109</v>
      </c>
    </row>
    <row r="78" spans="1:12" x14ac:dyDescent="0.2">
      <c r="A78" s="44" t="str">
        <f t="shared" si="30"/>
        <v>2009</v>
      </c>
      <c r="C78" s="57">
        <f t="shared" si="31"/>
        <v>2.1316607733391701</v>
      </c>
      <c r="D78" s="57">
        <f t="shared" si="32"/>
        <v>0.65497185720423201</v>
      </c>
      <c r="E78" s="57">
        <f t="shared" si="33"/>
        <v>27.381554597463541</v>
      </c>
      <c r="F78" s="57">
        <f t="shared" si="34"/>
        <v>2.603938096953756</v>
      </c>
      <c r="G78" s="57">
        <f t="shared" si="35"/>
        <v>3.9204412118183716</v>
      </c>
      <c r="H78" s="57">
        <f t="shared" si="36"/>
        <v>10.851374128938925</v>
      </c>
      <c r="I78" s="57">
        <f t="shared" si="37"/>
        <v>9.4729615080605036</v>
      </c>
      <c r="J78" s="57">
        <f t="shared" si="38"/>
        <v>16.916800880717595</v>
      </c>
      <c r="K78" s="57">
        <f t="shared" si="39"/>
        <v>26.066296945503908</v>
      </c>
      <c r="L78" s="61">
        <f t="shared" si="40"/>
        <v>11.111111111111112</v>
      </c>
    </row>
    <row r="79" spans="1:12" x14ac:dyDescent="0.2">
      <c r="A79" s="44" t="str">
        <f t="shared" si="30"/>
        <v>2010</v>
      </c>
      <c r="C79" s="57">
        <f t="shared" si="31"/>
        <v>2.1439757233153576</v>
      </c>
      <c r="D79" s="57">
        <f t="shared" si="32"/>
        <v>0.65114834991973014</v>
      </c>
      <c r="E79" s="57">
        <f t="shared" si="33"/>
        <v>27.572563749363471</v>
      </c>
      <c r="F79" s="57">
        <f t="shared" si="34"/>
        <v>2.4866243623527047</v>
      </c>
      <c r="G79" s="57">
        <f t="shared" si="35"/>
        <v>3.8309310048478764</v>
      </c>
      <c r="H79" s="57">
        <f t="shared" si="36"/>
        <v>10.910899646349487</v>
      </c>
      <c r="I79" s="57">
        <f t="shared" si="37"/>
        <v>9.1837474999811075</v>
      </c>
      <c r="J79" s="57">
        <f t="shared" si="38"/>
        <v>16.686213759657228</v>
      </c>
      <c r="K79" s="57">
        <f t="shared" si="39"/>
        <v>26.533895904213047</v>
      </c>
      <c r="L79" s="61">
        <f t="shared" si="40"/>
        <v>11.111111111111111</v>
      </c>
    </row>
    <row r="80" spans="1:12" x14ac:dyDescent="0.2">
      <c r="A80" s="44" t="str">
        <f t="shared" si="30"/>
        <v>2011</v>
      </c>
      <c r="C80" s="57">
        <f t="shared" si="31"/>
        <v>2.3221282950241169</v>
      </c>
      <c r="D80" s="57">
        <f t="shared" si="32"/>
        <v>0.6075907696270163</v>
      </c>
      <c r="E80" s="57">
        <f t="shared" si="33"/>
        <v>27.451100322988271</v>
      </c>
      <c r="F80" s="57">
        <f t="shared" si="34"/>
        <v>2.4228032295919695</v>
      </c>
      <c r="G80" s="57">
        <f t="shared" si="35"/>
        <v>3.6662034048766188</v>
      </c>
      <c r="H80" s="57">
        <f t="shared" si="36"/>
        <v>10.878683977816626</v>
      </c>
      <c r="I80" s="57">
        <f t="shared" si="37"/>
        <v>8.975305886447785</v>
      </c>
      <c r="J80" s="57">
        <f t="shared" si="38"/>
        <v>16.676452849679809</v>
      </c>
      <c r="K80" s="57">
        <f t="shared" si="39"/>
        <v>26.99973126394778</v>
      </c>
      <c r="L80" s="61">
        <f t="shared" si="40"/>
        <v>11.111111111111111</v>
      </c>
    </row>
    <row r="81" spans="1:19" x14ac:dyDescent="0.2">
      <c r="A81" s="44" t="str">
        <f t="shared" si="30"/>
        <v>2012</v>
      </c>
      <c r="C81" s="57">
        <f t="shared" si="31"/>
        <v>2.3376095844562554</v>
      </c>
      <c r="D81" s="57">
        <f t="shared" si="32"/>
        <v>0.62610244501712398</v>
      </c>
      <c r="E81" s="57">
        <f t="shared" si="33"/>
        <v>26.765531394042497</v>
      </c>
      <c r="F81" s="57">
        <f t="shared" si="34"/>
        <v>2.2928744303350062</v>
      </c>
      <c r="G81" s="57">
        <f t="shared" si="35"/>
        <v>3.6350537682407862</v>
      </c>
      <c r="H81" s="57">
        <f t="shared" si="36"/>
        <v>10.889993333057408</v>
      </c>
      <c r="I81" s="57">
        <f t="shared" si="37"/>
        <v>8.9003869485101728</v>
      </c>
      <c r="J81" s="57">
        <f t="shared" si="38"/>
        <v>16.768259499679864</v>
      </c>
      <c r="K81" s="57">
        <f t="shared" si="39"/>
        <v>27.784188596660897</v>
      </c>
      <c r="L81" s="61">
        <f t="shared" si="40"/>
        <v>11.111111111111111</v>
      </c>
    </row>
    <row r="82" spans="1:19" x14ac:dyDescent="0.2">
      <c r="A82" s="44" t="str">
        <f t="shared" si="30"/>
        <v>2013</v>
      </c>
      <c r="C82" s="57">
        <f t="shared" si="31"/>
        <v>2.3809797053572952</v>
      </c>
      <c r="D82" s="57">
        <f t="shared" si="32"/>
        <v>0.7156512596500002</v>
      </c>
      <c r="E82" s="57">
        <f t="shared" si="33"/>
        <v>26.547489984125711</v>
      </c>
      <c r="F82" s="57">
        <f t="shared" si="34"/>
        <v>2.2111863636001572</v>
      </c>
      <c r="G82" s="57">
        <f t="shared" si="35"/>
        <v>3.611544424636147</v>
      </c>
      <c r="H82" s="57">
        <f t="shared" si="36"/>
        <v>10.593348255238</v>
      </c>
      <c r="I82" s="57">
        <f t="shared" si="37"/>
        <v>8.7529688487205028</v>
      </c>
      <c r="J82" s="57">
        <f t="shared" si="38"/>
        <v>16.783826798083137</v>
      </c>
      <c r="K82" s="57">
        <f t="shared" si="39"/>
        <v>28.403004360589058</v>
      </c>
      <c r="L82" s="61">
        <f t="shared" si="40"/>
        <v>11.111111111111111</v>
      </c>
    </row>
    <row r="83" spans="1:19" x14ac:dyDescent="0.2">
      <c r="C83" s="57"/>
      <c r="G83" s="57"/>
    </row>
    <row r="84" spans="1:19" x14ac:dyDescent="0.2">
      <c r="A84" s="44" t="s">
        <v>32</v>
      </c>
      <c r="C84" s="57">
        <f>AVERAGE(C65:C82)</f>
        <v>2.2244606614038291</v>
      </c>
      <c r="D84" s="57">
        <f t="shared" ref="D84:K84" si="41">AVERAGE(D65:D82)</f>
        <v>1.3477890552700902</v>
      </c>
      <c r="E84" s="57">
        <f t="shared" si="41"/>
        <v>29.776755576560568</v>
      </c>
      <c r="F84" s="57">
        <f t="shared" si="41"/>
        <v>2.8827914631392826</v>
      </c>
      <c r="G84" s="57">
        <f t="shared" si="41"/>
        <v>3.1481950315270808</v>
      </c>
      <c r="H84" s="57">
        <f t="shared" si="41"/>
        <v>10.225066909874116</v>
      </c>
      <c r="I84" s="57">
        <f t="shared" si="41"/>
        <v>8.7445297132269761</v>
      </c>
      <c r="J84" s="57">
        <f t="shared" si="41"/>
        <v>15.440758687110847</v>
      </c>
      <c r="K84" s="57">
        <f t="shared" si="41"/>
        <v>26.209652901887214</v>
      </c>
    </row>
    <row r="85" spans="1:19" x14ac:dyDescent="0.2">
      <c r="A85" s="44" t="s">
        <v>33</v>
      </c>
      <c r="C85" s="57">
        <f>C82-C65</f>
        <v>-0.20032447447798685</v>
      </c>
      <c r="D85" s="57">
        <f t="shared" ref="D85:K85" si="42">D82-D65</f>
        <v>-3.2693380673870136</v>
      </c>
      <c r="E85" s="57">
        <f t="shared" si="42"/>
        <v>-1.0676509151862561</v>
      </c>
      <c r="F85" s="57">
        <f t="shared" si="42"/>
        <v>-0.99825265577395816</v>
      </c>
      <c r="G85" s="57">
        <f t="shared" si="42"/>
        <v>0.7865454558379672</v>
      </c>
      <c r="H85" s="57">
        <f t="shared" si="42"/>
        <v>2.4689220139459032</v>
      </c>
      <c r="I85" s="57">
        <f t="shared" si="42"/>
        <v>2.0390998854347941</v>
      </c>
      <c r="J85" s="57">
        <f t="shared" si="42"/>
        <v>1.6133825596529583</v>
      </c>
      <c r="K85" s="57">
        <f t="shared" si="42"/>
        <v>-1.3723838020464001</v>
      </c>
    </row>
    <row r="86" spans="1:19" x14ac:dyDescent="0.2">
      <c r="A86" s="44" t="s">
        <v>34</v>
      </c>
      <c r="C86" s="57">
        <f>STDEV(C65:C82)</f>
        <v>0.21567302699313295</v>
      </c>
      <c r="D86" s="57">
        <f t="shared" ref="D86:K86" si="43">STDEV(D65:D82)</f>
        <v>1.1371137237613917</v>
      </c>
      <c r="E86" s="57">
        <f t="shared" si="43"/>
        <v>2.2176278120035944</v>
      </c>
      <c r="F86" s="57">
        <f t="shared" si="43"/>
        <v>0.33993898407714446</v>
      </c>
      <c r="G86" s="57">
        <f t="shared" si="43"/>
        <v>0.43894044242096641</v>
      </c>
      <c r="H86" s="57">
        <f t="shared" si="43"/>
        <v>0.94688674530133599</v>
      </c>
      <c r="I86" s="57">
        <f t="shared" si="43"/>
        <v>0.85509417389230336</v>
      </c>
      <c r="J86" s="57">
        <f t="shared" si="43"/>
        <v>0.99145287663209813</v>
      </c>
      <c r="K86" s="57">
        <f t="shared" si="43"/>
        <v>1.8790318912233697</v>
      </c>
    </row>
    <row r="89" spans="1:19" ht="13.5" thickBot="1" x14ac:dyDescent="0.25"/>
    <row r="90" spans="1:19" x14ac:dyDescent="0.2">
      <c r="C90" s="135" t="s">
        <v>18</v>
      </c>
      <c r="D90" s="136" t="s">
        <v>35</v>
      </c>
      <c r="E90" s="136" t="s">
        <v>36</v>
      </c>
      <c r="F90" s="136" t="s">
        <v>37</v>
      </c>
      <c r="G90" s="136" t="s">
        <v>38</v>
      </c>
      <c r="H90" s="136" t="str">
        <f>A79</f>
        <v>2010</v>
      </c>
      <c r="I90" s="136">
        <v>2011</v>
      </c>
      <c r="J90" s="136">
        <v>2012</v>
      </c>
      <c r="K90" s="136" t="s">
        <v>32</v>
      </c>
      <c r="L90" s="136" t="s">
        <v>33</v>
      </c>
      <c r="M90" s="137" t="s">
        <v>34</v>
      </c>
    </row>
    <row r="91" spans="1:19" ht="12.75" customHeight="1" x14ac:dyDescent="0.2">
      <c r="A91" s="316" t="s">
        <v>22</v>
      </c>
      <c r="B91" s="317"/>
      <c r="C91" s="138">
        <f t="array" ref="C91:C99">TRANSPOSE(C65:K65)</f>
        <v>2.581304179835282</v>
      </c>
      <c r="D91" s="139">
        <f t="array" ref="D91:D99">TRANSPOSE(C68:K68)</f>
        <v>2.2724440984512286</v>
      </c>
      <c r="E91" s="139">
        <f t="array" ref="E91:E99">TRANSPOSE(C72:K72)</f>
        <v>2.316430503533236</v>
      </c>
      <c r="F91" s="139">
        <f t="array" ref="F91:F99">TRANSPOSE(C75:K75)</f>
        <v>1.8058254870881914</v>
      </c>
      <c r="G91" s="139">
        <f t="array" ref="G91:G99">TRANSPOSE(C77:K77)</f>
        <v>2.2132767165738523</v>
      </c>
      <c r="H91" s="139">
        <f t="array" ref="H91:H99">TRANSPOSE(C79:K79)</f>
        <v>2.1439757233153576</v>
      </c>
      <c r="I91" s="139">
        <f t="array" ref="I91:I99">TRANSPOSE(C80:K80)</f>
        <v>2.3221282950241169</v>
      </c>
      <c r="J91" s="139">
        <f t="array" ref="J91:J99">TRANSPOSE(C82:K82)</f>
        <v>2.3809797053572952</v>
      </c>
      <c r="K91" s="139">
        <f>AVERAGE(C91:J91)</f>
        <v>2.25454558864732</v>
      </c>
      <c r="L91" s="139">
        <f>J91-C91</f>
        <v>-0.20032447447798685</v>
      </c>
      <c r="M91" s="140">
        <f>STDEV(C91:J91)</f>
        <v>0.22256710987706371</v>
      </c>
      <c r="N91" s="56"/>
      <c r="O91" s="56"/>
      <c r="P91" s="56"/>
      <c r="Q91" s="56"/>
      <c r="R91" s="56"/>
      <c r="S91" s="56"/>
    </row>
    <row r="92" spans="1:19" ht="12.75" customHeight="1" x14ac:dyDescent="0.2">
      <c r="A92" s="316" t="s">
        <v>23</v>
      </c>
      <c r="B92" s="317"/>
      <c r="C92" s="138">
        <v>3.984989327037014</v>
      </c>
      <c r="D92" s="139">
        <v>2.0642608745549453</v>
      </c>
      <c r="E92" s="139">
        <v>1.0152982173884959</v>
      </c>
      <c r="F92" s="139">
        <v>0.62432003320709228</v>
      </c>
      <c r="G92" s="139">
        <v>0.55732202289791255</v>
      </c>
      <c r="H92" s="139">
        <v>0.65114834991973014</v>
      </c>
      <c r="I92" s="139">
        <v>0.6075907696270163</v>
      </c>
      <c r="J92" s="139">
        <v>0.7156512596500002</v>
      </c>
      <c r="K92" s="139">
        <f t="shared" ref="K92:K99" si="44">AVERAGE(C92:J92)</f>
        <v>1.277572606785276</v>
      </c>
      <c r="L92" s="139">
        <f t="shared" ref="L92:L99" si="45">J92-C92</f>
        <v>-3.2693380673870136</v>
      </c>
      <c r="M92" s="140">
        <f t="shared" ref="M92:M99" si="46">STDEV(C92:J92)</f>
        <v>1.2023970121406309</v>
      </c>
      <c r="N92" s="56"/>
      <c r="O92" s="56"/>
      <c r="P92" s="56"/>
      <c r="Q92" s="56"/>
      <c r="R92" s="56"/>
      <c r="S92" s="56"/>
    </row>
    <row r="93" spans="1:19" ht="12.75" customHeight="1" x14ac:dyDescent="0.2">
      <c r="A93" s="316" t="s">
        <v>3</v>
      </c>
      <c r="B93" s="317"/>
      <c r="C93" s="138">
        <v>27.615140899311967</v>
      </c>
      <c r="D93" s="139">
        <v>29.759397573380053</v>
      </c>
      <c r="E93" s="139">
        <v>31.914784568371086</v>
      </c>
      <c r="F93" s="139">
        <v>32.285326345715987</v>
      </c>
      <c r="G93" s="139">
        <v>31.878345389090722</v>
      </c>
      <c r="H93" s="139">
        <v>27.572563749363471</v>
      </c>
      <c r="I93" s="139">
        <v>27.451100322988271</v>
      </c>
      <c r="J93" s="139">
        <v>26.547489984125711</v>
      </c>
      <c r="K93" s="139">
        <f t="shared" si="44"/>
        <v>29.378018604043412</v>
      </c>
      <c r="L93" s="139">
        <f t="shared" si="45"/>
        <v>-1.0676509151862561</v>
      </c>
      <c r="M93" s="140">
        <f t="shared" si="46"/>
        <v>2.3717689352946847</v>
      </c>
      <c r="N93" s="56"/>
      <c r="O93" s="56"/>
      <c r="P93" s="56"/>
      <c r="Q93" s="56"/>
      <c r="R93" s="56"/>
      <c r="S93" s="56"/>
    </row>
    <row r="94" spans="1:19" ht="12.75" customHeight="1" x14ac:dyDescent="0.2">
      <c r="A94" s="316" t="s">
        <v>24</v>
      </c>
      <c r="B94" s="317"/>
      <c r="C94" s="138">
        <v>3.2094390193741154</v>
      </c>
      <c r="D94" s="139">
        <v>2.9305694739152957</v>
      </c>
      <c r="E94" s="139">
        <v>2.9727421258146247</v>
      </c>
      <c r="F94" s="139">
        <v>3.2431996555949678</v>
      </c>
      <c r="G94" s="139">
        <v>2.95315353978215</v>
      </c>
      <c r="H94" s="139">
        <v>2.4866243623527047</v>
      </c>
      <c r="I94" s="139">
        <v>2.4228032295919695</v>
      </c>
      <c r="J94" s="139">
        <v>2.2111863636001572</v>
      </c>
      <c r="K94" s="139">
        <f t="shared" si="44"/>
        <v>2.8037147212532481</v>
      </c>
      <c r="L94" s="139">
        <f t="shared" si="45"/>
        <v>-0.99825265577395816</v>
      </c>
      <c r="M94" s="140">
        <f t="shared" si="46"/>
        <v>0.3820028572552831</v>
      </c>
      <c r="N94" s="56"/>
      <c r="O94" s="56"/>
      <c r="P94" s="56"/>
      <c r="Q94" s="56"/>
      <c r="R94" s="56"/>
      <c r="S94" s="56"/>
    </row>
    <row r="95" spans="1:19" ht="12.75" customHeight="1" x14ac:dyDescent="0.2">
      <c r="A95" s="316" t="s">
        <v>25</v>
      </c>
      <c r="B95" s="317"/>
      <c r="C95" s="138">
        <v>2.8249989687981798</v>
      </c>
      <c r="D95" s="139">
        <v>2.6654394890491937</v>
      </c>
      <c r="E95" s="139">
        <v>2.6933814585123272</v>
      </c>
      <c r="F95" s="139">
        <v>3.008919970705747</v>
      </c>
      <c r="G95" s="139">
        <v>3.4057828066536886</v>
      </c>
      <c r="H95" s="139">
        <v>3.8309310048478764</v>
      </c>
      <c r="I95" s="139">
        <v>3.6662034048766188</v>
      </c>
      <c r="J95" s="139">
        <v>3.611544424636147</v>
      </c>
      <c r="K95" s="139">
        <f t="shared" si="44"/>
        <v>3.2134001910099723</v>
      </c>
      <c r="L95" s="139">
        <f t="shared" si="45"/>
        <v>0.7865454558379672</v>
      </c>
      <c r="M95" s="140">
        <f t="shared" si="46"/>
        <v>0.46984086075607245</v>
      </c>
      <c r="N95" s="56"/>
      <c r="O95" s="56"/>
      <c r="P95" s="56"/>
      <c r="Q95" s="56"/>
      <c r="R95" s="56"/>
      <c r="S95" s="56"/>
    </row>
    <row r="96" spans="1:19" ht="12.75" customHeight="1" x14ac:dyDescent="0.2">
      <c r="A96" s="316" t="s">
        <v>26</v>
      </c>
      <c r="B96" s="317"/>
      <c r="C96" s="138">
        <v>8.1244262412920971</v>
      </c>
      <c r="D96" s="139">
        <v>9.5804826512870846</v>
      </c>
      <c r="E96" s="139">
        <v>10.756627626757584</v>
      </c>
      <c r="F96" s="139">
        <v>10.762983975505458</v>
      </c>
      <c r="G96" s="139">
        <v>10.256915893700661</v>
      </c>
      <c r="H96" s="139">
        <v>10.910899646349487</v>
      </c>
      <c r="I96" s="139">
        <v>10.878683977816626</v>
      </c>
      <c r="J96" s="139">
        <v>10.593348255238</v>
      </c>
      <c r="K96" s="139">
        <f t="shared" si="44"/>
        <v>10.233046033493375</v>
      </c>
      <c r="L96" s="139">
        <f t="shared" si="45"/>
        <v>2.4689220139459032</v>
      </c>
      <c r="M96" s="140">
        <f t="shared" si="46"/>
        <v>0.95870520121680092</v>
      </c>
      <c r="N96" s="56"/>
      <c r="O96" s="56"/>
      <c r="P96" s="56"/>
      <c r="Q96" s="56"/>
      <c r="R96" s="56"/>
      <c r="S96" s="56"/>
    </row>
    <row r="97" spans="1:19" ht="12.75" customHeight="1" x14ac:dyDescent="0.2">
      <c r="A97" s="316" t="s">
        <v>27</v>
      </c>
      <c r="B97" s="317"/>
      <c r="C97" s="138">
        <v>6.7138689632857087</v>
      </c>
      <c r="D97" s="139">
        <v>8.0989970417805175</v>
      </c>
      <c r="E97" s="139">
        <v>9.6589261583352304</v>
      </c>
      <c r="F97" s="139">
        <v>9.219528500488801</v>
      </c>
      <c r="G97" s="139">
        <v>9.1458963916412692</v>
      </c>
      <c r="H97" s="139">
        <v>9.1837474999811075</v>
      </c>
      <c r="I97" s="139">
        <v>8.975305886447785</v>
      </c>
      <c r="J97" s="139">
        <v>8.7529688487205028</v>
      </c>
      <c r="K97" s="139">
        <f t="shared" si="44"/>
        <v>8.7186549113351148</v>
      </c>
      <c r="L97" s="139">
        <f t="shared" si="45"/>
        <v>2.0390998854347941</v>
      </c>
      <c r="M97" s="140">
        <f t="shared" si="46"/>
        <v>0.92613023697510466</v>
      </c>
      <c r="N97" s="56"/>
      <c r="O97" s="56"/>
      <c r="P97" s="56"/>
      <c r="Q97" s="56"/>
      <c r="R97" s="56"/>
      <c r="S97" s="56"/>
    </row>
    <row r="98" spans="1:19" ht="12.75" customHeight="1" x14ac:dyDescent="0.2">
      <c r="A98" s="316" t="s">
        <v>28</v>
      </c>
      <c r="B98" s="317"/>
      <c r="C98" s="138">
        <v>15.170444238430179</v>
      </c>
      <c r="D98" s="139">
        <v>15.816538755944013</v>
      </c>
      <c r="E98" s="139">
        <v>13.609445513399058</v>
      </c>
      <c r="F98" s="139">
        <v>15.155364399171628</v>
      </c>
      <c r="G98" s="139">
        <v>15.604679033949159</v>
      </c>
      <c r="H98" s="139">
        <v>16.686213759657228</v>
      </c>
      <c r="I98" s="139">
        <v>16.676452849679809</v>
      </c>
      <c r="J98" s="139">
        <v>16.783826798083137</v>
      </c>
      <c r="K98" s="139">
        <f t="shared" si="44"/>
        <v>15.687870668539276</v>
      </c>
      <c r="L98" s="139">
        <f t="shared" si="45"/>
        <v>1.6133825596529583</v>
      </c>
      <c r="M98" s="140">
        <f t="shared" si="46"/>
        <v>1.0736934905888036</v>
      </c>
      <c r="N98" s="56"/>
      <c r="O98" s="56"/>
      <c r="P98" s="56"/>
      <c r="Q98" s="56"/>
      <c r="R98" s="56"/>
      <c r="S98" s="56"/>
    </row>
    <row r="99" spans="1:19" ht="12.75" customHeight="1" thickBot="1" x14ac:dyDescent="0.25">
      <c r="A99" s="316" t="s">
        <v>29</v>
      </c>
      <c r="B99" s="317"/>
      <c r="C99" s="141">
        <v>29.775388162635458</v>
      </c>
      <c r="D99" s="142">
        <v>26.811870041637654</v>
      </c>
      <c r="E99" s="142">
        <v>25.062363827888351</v>
      </c>
      <c r="F99" s="142">
        <v>23.894531632522131</v>
      </c>
      <c r="G99" s="142">
        <v>23.984628205710578</v>
      </c>
      <c r="H99" s="142">
        <v>26.533895904213047</v>
      </c>
      <c r="I99" s="142">
        <v>26.99973126394778</v>
      </c>
      <c r="J99" s="142">
        <v>28.403004360589058</v>
      </c>
      <c r="K99" s="142">
        <f t="shared" si="44"/>
        <v>26.433176674893005</v>
      </c>
      <c r="L99" s="142">
        <f t="shared" si="45"/>
        <v>-1.3723838020464001</v>
      </c>
      <c r="M99" s="143">
        <f t="shared" si="46"/>
        <v>2.0648200194927182</v>
      </c>
      <c r="N99" s="56"/>
      <c r="O99" s="56"/>
      <c r="P99" s="56"/>
      <c r="Q99" s="56"/>
      <c r="R99" s="56"/>
      <c r="S99" s="56"/>
    </row>
    <row r="100" spans="1:19" x14ac:dyDescent="0.2">
      <c r="C100" s="57"/>
      <c r="D100" s="57"/>
      <c r="E100" s="57"/>
      <c r="F100" s="57"/>
      <c r="G100" s="57"/>
      <c r="H100" s="57"/>
      <c r="I100" s="57"/>
      <c r="J100" s="57"/>
      <c r="K100" s="57"/>
    </row>
    <row r="101" spans="1:19" ht="13.5" thickBot="1" x14ac:dyDescent="0.25"/>
    <row r="102" spans="1:19" ht="51.75" thickBot="1" x14ac:dyDescent="0.25">
      <c r="A102" s="45" t="s">
        <v>39</v>
      </c>
      <c r="C102" s="46" t="s">
        <v>22</v>
      </c>
      <c r="D102" s="46" t="s">
        <v>23</v>
      </c>
      <c r="E102" s="46" t="s">
        <v>3</v>
      </c>
      <c r="F102" s="46" t="s">
        <v>24</v>
      </c>
      <c r="G102" s="46" t="s">
        <v>25</v>
      </c>
      <c r="H102" s="46" t="s">
        <v>26</v>
      </c>
      <c r="I102" s="46" t="s">
        <v>27</v>
      </c>
      <c r="J102" s="46" t="s">
        <v>28</v>
      </c>
      <c r="K102" s="46" t="s">
        <v>29</v>
      </c>
      <c r="L102" s="60" t="s">
        <v>32</v>
      </c>
    </row>
    <row r="103" spans="1:19" x14ac:dyDescent="0.2">
      <c r="A103" s="44" t="str">
        <f t="shared" ref="A103:A120" si="47">A65</f>
        <v>1996</v>
      </c>
      <c r="C103" s="56">
        <f>C4/($W4-C4)</f>
        <v>3.1096212415657513E-2</v>
      </c>
      <c r="D103" s="56">
        <f>E4/($W4-E4)</f>
        <v>3.9263312058428881E-2</v>
      </c>
      <c r="E103" s="56">
        <f>G4/($W4-G4)</f>
        <v>0.40114127905376823</v>
      </c>
      <c r="F103" s="56">
        <f>I4/($W4-I4)</f>
        <v>9.8660979809962659E-3</v>
      </c>
      <c r="G103" s="56">
        <f>K4/($W4-K4)</f>
        <v>5.4555654711834184E-2</v>
      </c>
      <c r="H103" s="56">
        <f>M4/($W4-M4)</f>
        <v>0.13436638463783346</v>
      </c>
      <c r="I103" s="56">
        <f>O4/($W4-O4)</f>
        <v>3.5333180834219782E-2</v>
      </c>
      <c r="J103" s="56">
        <f>Q4/($W4-Q4)</f>
        <v>0.10879073643658314</v>
      </c>
      <c r="K103" s="56">
        <f>S4/($W4-S4)</f>
        <v>0.27948354603551456</v>
      </c>
      <c r="L103" s="61">
        <f>AVERAGE(C103:K103)</f>
        <v>0.121544044907204</v>
      </c>
      <c r="M103" s="56"/>
    </row>
    <row r="104" spans="1:19" x14ac:dyDescent="0.2">
      <c r="A104" s="44" t="str">
        <f t="shared" si="47"/>
        <v>1997</v>
      </c>
      <c r="C104" s="56">
        <f t="shared" ref="C104:C120" si="48">C5/($W5-C5)</f>
        <v>3.660479502787764E-2</v>
      </c>
      <c r="D104" s="56">
        <f t="shared" ref="D104:D120" si="49">E5/($W5-E5)</f>
        <v>3.4716874301818419E-2</v>
      </c>
      <c r="E104" s="56">
        <f t="shared" ref="E104:E120" si="50">G5/($W5-G5)</f>
        <v>0.35619155505239924</v>
      </c>
      <c r="F104" s="56">
        <f t="shared" ref="F104:F120" si="51">I5/($W5-I5)</f>
        <v>9.1698883978698839E-3</v>
      </c>
      <c r="G104" s="56">
        <f t="shared" ref="G104:G120" si="52">K5/($W5-K5)</f>
        <v>4.8254725227289429E-2</v>
      </c>
      <c r="H104" s="56">
        <f t="shared" ref="H104:H120" si="53">M5/($W5-M5)</f>
        <v>0.16355241035946605</v>
      </c>
      <c r="I104" s="56">
        <f t="shared" ref="I104:I120" si="54">O5/($W5-O5)</f>
        <v>3.5929177893496859E-2</v>
      </c>
      <c r="J104" s="56">
        <f t="shared" ref="J104:J120" si="55">Q5/($W5-Q5)</f>
        <v>0.11435722564383376</v>
      </c>
      <c r="K104" s="56">
        <f t="shared" ref="K104:K120" si="56">S5/($W5-S5)</f>
        <v>0.28161815752285257</v>
      </c>
      <c r="L104" s="61">
        <f t="shared" ref="L104:L120" si="57">AVERAGE(C104:K104)</f>
        <v>0.12004386771410042</v>
      </c>
      <c r="M104" s="56"/>
    </row>
    <row r="105" spans="1:19" x14ac:dyDescent="0.2">
      <c r="A105" s="44" t="str">
        <f t="shared" si="47"/>
        <v>1998</v>
      </c>
      <c r="C105" s="56">
        <f t="shared" si="48"/>
        <v>4.781776922479207E-2</v>
      </c>
      <c r="D105" s="56">
        <f t="shared" si="49"/>
        <v>3.0209240229644205E-2</v>
      </c>
      <c r="E105" s="56">
        <f t="shared" si="50"/>
        <v>0.32943825306309416</v>
      </c>
      <c r="F105" s="56">
        <f t="shared" si="51"/>
        <v>8.3006383359486031E-3</v>
      </c>
      <c r="G105" s="56">
        <f t="shared" si="52"/>
        <v>4.2191212271369842E-2</v>
      </c>
      <c r="H105" s="56">
        <f t="shared" si="53"/>
        <v>0.18036838275208658</v>
      </c>
      <c r="I105" s="56">
        <f t="shared" si="54"/>
        <v>3.5319592646936668E-2</v>
      </c>
      <c r="J105" s="56">
        <f t="shared" si="55"/>
        <v>0.1120874062569323</v>
      </c>
      <c r="K105" s="56">
        <f t="shared" si="56"/>
        <v>0.2926744150577516</v>
      </c>
      <c r="L105" s="61">
        <f t="shared" si="57"/>
        <v>0.11982298998206178</v>
      </c>
      <c r="M105" s="56"/>
    </row>
    <row r="106" spans="1:19" x14ac:dyDescent="0.2">
      <c r="A106" s="44" t="str">
        <f t="shared" si="47"/>
        <v>1999</v>
      </c>
      <c r="C106" s="56">
        <f t="shared" si="48"/>
        <v>5.4147910029316883E-2</v>
      </c>
      <c r="D106" s="56">
        <f t="shared" si="49"/>
        <v>1.9863218891607595E-2</v>
      </c>
      <c r="E106" s="56">
        <f t="shared" si="50"/>
        <v>0.31106049454231988</v>
      </c>
      <c r="F106" s="56">
        <f t="shared" si="51"/>
        <v>7.7878531014842541E-3</v>
      </c>
      <c r="G106" s="56">
        <f t="shared" si="52"/>
        <v>3.8361539665065003E-2</v>
      </c>
      <c r="H106" s="56">
        <f t="shared" si="53"/>
        <v>0.18844654904052152</v>
      </c>
      <c r="I106" s="56">
        <f t="shared" si="54"/>
        <v>3.3544625594939939E-2</v>
      </c>
      <c r="J106" s="56">
        <f t="shared" si="55"/>
        <v>0.10815488461697555</v>
      </c>
      <c r="K106" s="56">
        <f t="shared" si="56"/>
        <v>0.31095159849840887</v>
      </c>
      <c r="L106" s="61">
        <f t="shared" si="57"/>
        <v>0.11914651933118219</v>
      </c>
      <c r="M106" s="56"/>
    </row>
    <row r="107" spans="1:19" x14ac:dyDescent="0.2">
      <c r="A107" s="44" t="str">
        <f t="shared" si="47"/>
        <v>2000</v>
      </c>
      <c r="C107" s="56">
        <f t="shared" si="48"/>
        <v>5.326983624463244E-2</v>
      </c>
      <c r="D107" s="56">
        <f t="shared" si="49"/>
        <v>1.4181374019991932E-2</v>
      </c>
      <c r="E107" s="56">
        <f t="shared" si="50"/>
        <v>0.29456102057271111</v>
      </c>
      <c r="F107" s="56">
        <f t="shared" si="51"/>
        <v>8.630632478864279E-3</v>
      </c>
      <c r="G107" s="56">
        <f t="shared" si="52"/>
        <v>3.7797559599258457E-2</v>
      </c>
      <c r="H107" s="56">
        <f t="shared" si="53"/>
        <v>0.1986594396975537</v>
      </c>
      <c r="I107" s="56">
        <f t="shared" si="54"/>
        <v>3.1067479273720836E-2</v>
      </c>
      <c r="J107" s="56">
        <f t="shared" si="55"/>
        <v>0.10656122833191849</v>
      </c>
      <c r="K107" s="56">
        <f t="shared" si="56"/>
        <v>0.31748164115123023</v>
      </c>
      <c r="L107" s="61">
        <f t="shared" si="57"/>
        <v>0.11802335681887571</v>
      </c>
      <c r="M107" s="56"/>
    </row>
    <row r="108" spans="1:19" x14ac:dyDescent="0.2">
      <c r="A108" s="44" t="str">
        <f t="shared" si="47"/>
        <v>2001</v>
      </c>
      <c r="C108" s="56">
        <f t="shared" si="48"/>
        <v>5.2290893729786139E-2</v>
      </c>
      <c r="D108" s="56">
        <f t="shared" si="49"/>
        <v>1.084949890075659E-2</v>
      </c>
      <c r="E108" s="56">
        <f t="shared" si="50"/>
        <v>0.27935152204055552</v>
      </c>
      <c r="F108" s="56">
        <f t="shared" si="51"/>
        <v>9.4740558705883639E-3</v>
      </c>
      <c r="G108" s="56">
        <f t="shared" si="52"/>
        <v>3.7260800497561045E-2</v>
      </c>
      <c r="H108" s="56">
        <f t="shared" si="53"/>
        <v>0.20619389516074402</v>
      </c>
      <c r="I108" s="56">
        <f t="shared" si="54"/>
        <v>2.886082033857883E-2</v>
      </c>
      <c r="J108" s="56">
        <f t="shared" si="55"/>
        <v>0.1025092043434556</v>
      </c>
      <c r="K108" s="56">
        <f t="shared" si="56"/>
        <v>0.33478067396587535</v>
      </c>
      <c r="L108" s="61">
        <f t="shared" si="57"/>
        <v>0.11795237387198905</v>
      </c>
      <c r="M108" s="56"/>
    </row>
    <row r="109" spans="1:19" x14ac:dyDescent="0.2">
      <c r="A109" s="44" t="str">
        <f t="shared" si="47"/>
        <v>2002</v>
      </c>
      <c r="C109" s="56">
        <f t="shared" si="48"/>
        <v>5.1198731871585031E-2</v>
      </c>
      <c r="D109" s="56">
        <f t="shared" si="49"/>
        <v>9.3422790430687519E-3</v>
      </c>
      <c r="E109" s="56">
        <f t="shared" si="50"/>
        <v>0.2591611547651505</v>
      </c>
      <c r="F109" s="56">
        <f t="shared" si="51"/>
        <v>9.7921945974274727E-3</v>
      </c>
      <c r="G109" s="56">
        <f t="shared" si="52"/>
        <v>3.637875272796004E-2</v>
      </c>
      <c r="H109" s="56">
        <f t="shared" si="53"/>
        <v>0.2142506572972307</v>
      </c>
      <c r="I109" s="56">
        <f t="shared" si="54"/>
        <v>2.7266500996908114E-2</v>
      </c>
      <c r="J109" s="56">
        <f t="shared" si="55"/>
        <v>9.7860695959160041E-2</v>
      </c>
      <c r="K109" s="56">
        <f t="shared" si="56"/>
        <v>0.36019932976982244</v>
      </c>
      <c r="L109" s="61">
        <f t="shared" si="57"/>
        <v>0.11838336633647922</v>
      </c>
      <c r="M109" s="56"/>
    </row>
    <row r="110" spans="1:19" x14ac:dyDescent="0.2">
      <c r="A110" s="44" t="str">
        <f t="shared" si="47"/>
        <v>2003</v>
      </c>
      <c r="C110" s="56">
        <f t="shared" si="48"/>
        <v>4.8212431478054998E-2</v>
      </c>
      <c r="D110" s="56">
        <f t="shared" si="49"/>
        <v>8.4509508480137829E-3</v>
      </c>
      <c r="E110" s="56">
        <f t="shared" si="50"/>
        <v>0.23307272990645109</v>
      </c>
      <c r="F110" s="56">
        <f t="shared" si="51"/>
        <v>9.5814849407232974E-3</v>
      </c>
      <c r="G110" s="56">
        <f t="shared" si="52"/>
        <v>3.5297926098574184E-2</v>
      </c>
      <c r="H110" s="56">
        <f t="shared" si="53"/>
        <v>0.22146322268640492</v>
      </c>
      <c r="I110" s="56">
        <f t="shared" si="54"/>
        <v>2.715391991937284E-2</v>
      </c>
      <c r="J110" s="56">
        <f t="shared" si="55"/>
        <v>9.6873419927581209E-2</v>
      </c>
      <c r="K110" s="56">
        <f t="shared" si="56"/>
        <v>0.39150761849282151</v>
      </c>
      <c r="L110" s="61">
        <f t="shared" si="57"/>
        <v>0.1190681893664442</v>
      </c>
      <c r="M110" s="56"/>
    </row>
    <row r="111" spans="1:19" x14ac:dyDescent="0.2">
      <c r="A111" s="44" t="str">
        <f t="shared" si="47"/>
        <v>2004</v>
      </c>
      <c r="C111" s="56">
        <f t="shared" si="48"/>
        <v>4.2624735435742307E-2</v>
      </c>
      <c r="D111" s="56">
        <f t="shared" si="49"/>
        <v>1.0838822480529579E-2</v>
      </c>
      <c r="E111" s="56">
        <f t="shared" si="50"/>
        <v>0.21391264609205712</v>
      </c>
      <c r="F111" s="56">
        <f t="shared" si="51"/>
        <v>9.0604783481926989E-3</v>
      </c>
      <c r="G111" s="56">
        <f t="shared" si="52"/>
        <v>3.5835268619542379E-2</v>
      </c>
      <c r="H111" s="56">
        <f t="shared" si="53"/>
        <v>0.22381225453238618</v>
      </c>
      <c r="I111" s="56">
        <f t="shared" si="54"/>
        <v>2.8709961317835764E-2</v>
      </c>
      <c r="J111" s="56">
        <f t="shared" si="55"/>
        <v>0.10281911341356936</v>
      </c>
      <c r="K111" s="56">
        <f t="shared" si="56"/>
        <v>0.41722169681701127</v>
      </c>
      <c r="L111" s="61">
        <f t="shared" si="57"/>
        <v>0.12053721967298518</v>
      </c>
      <c r="M111" s="56"/>
    </row>
    <row r="112" spans="1:19" x14ac:dyDescent="0.2">
      <c r="A112" s="44" t="str">
        <f t="shared" si="47"/>
        <v>2005</v>
      </c>
      <c r="C112" s="56">
        <f t="shared" si="48"/>
        <v>3.7494383741563671E-2</v>
      </c>
      <c r="D112" s="56">
        <f t="shared" si="49"/>
        <v>1.2121536898174494E-2</v>
      </c>
      <c r="E112" s="56">
        <f t="shared" si="50"/>
        <v>0.200789092785746</v>
      </c>
      <c r="F112" s="56">
        <f t="shared" si="51"/>
        <v>9.7148355790173044E-3</v>
      </c>
      <c r="G112" s="56">
        <f t="shared" si="52"/>
        <v>3.8098901043299688E-2</v>
      </c>
      <c r="H112" s="56">
        <f t="shared" si="53"/>
        <v>0.23263644209113027</v>
      </c>
      <c r="I112" s="56">
        <f t="shared" si="54"/>
        <v>3.0791711110115354E-2</v>
      </c>
      <c r="J112" s="56">
        <f t="shared" si="55"/>
        <v>0.11435144285695086</v>
      </c>
      <c r="K112" s="56">
        <f t="shared" si="56"/>
        <v>0.43394921187662755</v>
      </c>
      <c r="L112" s="61">
        <f t="shared" si="57"/>
        <v>0.12332750644251392</v>
      </c>
      <c r="M112" s="56"/>
    </row>
    <row r="113" spans="1:23" x14ac:dyDescent="0.2">
      <c r="A113" s="44" t="str">
        <f t="shared" si="47"/>
        <v>2006</v>
      </c>
      <c r="C113" s="56">
        <f t="shared" si="48"/>
        <v>3.4645986073033493E-2</v>
      </c>
      <c r="D113" s="56">
        <f t="shared" si="49"/>
        <v>1.1146343751721067E-2</v>
      </c>
      <c r="E113" s="56">
        <f t="shared" si="50"/>
        <v>0.18674482076994389</v>
      </c>
      <c r="F113" s="56">
        <f t="shared" si="51"/>
        <v>9.427388401642308E-3</v>
      </c>
      <c r="G113" s="56">
        <f t="shared" si="52"/>
        <v>3.9168352170802154E-2</v>
      </c>
      <c r="H113" s="56">
        <f t="shared" si="53"/>
        <v>0.26048107842132634</v>
      </c>
      <c r="I113" s="56">
        <f t="shared" si="54"/>
        <v>3.0777759548473751E-2</v>
      </c>
      <c r="J113" s="56">
        <f t="shared" si="55"/>
        <v>0.12221965373165397</v>
      </c>
      <c r="K113" s="56">
        <f t="shared" si="56"/>
        <v>0.43796655529587669</v>
      </c>
      <c r="L113" s="61">
        <f t="shared" si="57"/>
        <v>0.12584199312938596</v>
      </c>
      <c r="M113" s="56"/>
    </row>
    <row r="114" spans="1:23" x14ac:dyDescent="0.2">
      <c r="A114" s="44" t="str">
        <f t="shared" si="47"/>
        <v>2007</v>
      </c>
      <c r="C114" s="56">
        <f t="shared" si="48"/>
        <v>3.4953249772260685E-2</v>
      </c>
      <c r="D114" s="56">
        <f t="shared" si="49"/>
        <v>8.5483179248879368E-3</v>
      </c>
      <c r="E114" s="56">
        <f t="shared" si="50"/>
        <v>0.17315194741817794</v>
      </c>
      <c r="F114" s="56">
        <f t="shared" si="51"/>
        <v>8.2339091970355556E-3</v>
      </c>
      <c r="G114" s="56">
        <f t="shared" si="52"/>
        <v>4.1528865599140805E-2</v>
      </c>
      <c r="H114" s="56">
        <f t="shared" si="53"/>
        <v>0.27763835850272472</v>
      </c>
      <c r="I114" s="56">
        <f t="shared" si="54"/>
        <v>3.0464488412269217E-2</v>
      </c>
      <c r="J114" s="56">
        <f t="shared" si="55"/>
        <v>0.12418293204249517</v>
      </c>
      <c r="K114" s="56">
        <f t="shared" si="56"/>
        <v>0.44320503883172796</v>
      </c>
      <c r="L114" s="61">
        <f t="shared" si="57"/>
        <v>0.12687856752230223</v>
      </c>
      <c r="M114" s="56"/>
    </row>
    <row r="115" spans="1:23" x14ac:dyDescent="0.2">
      <c r="A115" s="44" t="str">
        <f t="shared" si="47"/>
        <v>2008</v>
      </c>
      <c r="C115" s="56">
        <f t="shared" si="48"/>
        <v>3.5900481176819377E-2</v>
      </c>
      <c r="D115" s="56">
        <f t="shared" si="49"/>
        <v>7.6089137923351802E-3</v>
      </c>
      <c r="E115" s="56">
        <f t="shared" si="50"/>
        <v>0.16456079475567059</v>
      </c>
      <c r="F115" s="56">
        <f t="shared" si="51"/>
        <v>6.8286864950033782E-3</v>
      </c>
      <c r="G115" s="56">
        <f t="shared" si="52"/>
        <v>4.6797238782927242E-2</v>
      </c>
      <c r="H115" s="56">
        <f t="shared" si="53"/>
        <v>0.2649254230797064</v>
      </c>
      <c r="I115" s="56">
        <f t="shared" si="54"/>
        <v>3.1429157641949243E-2</v>
      </c>
      <c r="J115" s="56">
        <f t="shared" si="55"/>
        <v>0.12416776304929297</v>
      </c>
      <c r="K115" s="56">
        <f t="shared" si="56"/>
        <v>0.46565521134373256</v>
      </c>
      <c r="L115" s="61">
        <f t="shared" si="57"/>
        <v>0.12754151890193743</v>
      </c>
      <c r="M115" s="56"/>
    </row>
    <row r="116" spans="1:23" x14ac:dyDescent="0.2">
      <c r="A116" s="44" t="str">
        <f t="shared" si="47"/>
        <v>2009</v>
      </c>
      <c r="C116" s="56">
        <f t="shared" si="48"/>
        <v>3.4784786622110986E-2</v>
      </c>
      <c r="D116" s="56">
        <f t="shared" si="49"/>
        <v>7.2202293986571835E-3</v>
      </c>
      <c r="E116" s="56">
        <f t="shared" si="50"/>
        <v>0.15962492025579969</v>
      </c>
      <c r="F116" s="56">
        <f t="shared" si="51"/>
        <v>6.0361746453250929E-3</v>
      </c>
      <c r="G116" s="56">
        <f t="shared" si="52"/>
        <v>5.2033689671586149E-2</v>
      </c>
      <c r="H116" s="56">
        <f t="shared" si="53"/>
        <v>0.24497823532200244</v>
      </c>
      <c r="I116" s="56">
        <f t="shared" si="54"/>
        <v>3.4162768332955194E-2</v>
      </c>
      <c r="J116" s="56">
        <f t="shared" si="55"/>
        <v>0.12647073987229099</v>
      </c>
      <c r="K116" s="56">
        <f t="shared" si="56"/>
        <v>0.49896490472931804</v>
      </c>
      <c r="L116" s="61">
        <f t="shared" si="57"/>
        <v>0.1293640498722273</v>
      </c>
      <c r="M116" s="56"/>
    </row>
    <row r="117" spans="1:23" x14ac:dyDescent="0.2">
      <c r="A117" s="44" t="str">
        <f t="shared" si="47"/>
        <v>2010</v>
      </c>
      <c r="C117" s="56">
        <f t="shared" si="48"/>
        <v>3.2195360722414162E-2</v>
      </c>
      <c r="D117" s="56">
        <f t="shared" si="49"/>
        <v>7.1636205260567493E-3</v>
      </c>
      <c r="E117" s="56">
        <f t="shared" si="50"/>
        <v>0.15645157993919245</v>
      </c>
      <c r="F117" s="56">
        <f t="shared" si="51"/>
        <v>6.884113797145275E-3</v>
      </c>
      <c r="G117" s="56">
        <f t="shared" si="52"/>
        <v>5.5137041328973763E-2</v>
      </c>
      <c r="H117" s="56">
        <f t="shared" si="53"/>
        <v>0.23005367994257891</v>
      </c>
      <c r="I117" s="56">
        <f t="shared" si="54"/>
        <v>3.6745064206272902E-2</v>
      </c>
      <c r="J117" s="56">
        <f t="shared" si="55"/>
        <v>0.12634063232172832</v>
      </c>
      <c r="K117" s="56">
        <f t="shared" si="56"/>
        <v>0.53986333954117849</v>
      </c>
      <c r="L117" s="61">
        <f t="shared" si="57"/>
        <v>0.13231493692506013</v>
      </c>
      <c r="M117" s="56"/>
    </row>
    <row r="118" spans="1:23" x14ac:dyDescent="0.2">
      <c r="A118" s="44" t="str">
        <f t="shared" si="47"/>
        <v>2011</v>
      </c>
      <c r="C118" s="56">
        <f t="shared" si="48"/>
        <v>2.9806676795040624E-2</v>
      </c>
      <c r="D118" s="56">
        <f t="shared" si="49"/>
        <v>7.6287432696975363E-3</v>
      </c>
      <c r="E118" s="56">
        <f t="shared" si="50"/>
        <v>0.15487990155341941</v>
      </c>
      <c r="F118" s="56">
        <f t="shared" si="51"/>
        <v>8.6299526486474896E-3</v>
      </c>
      <c r="G118" s="56">
        <f t="shared" si="52"/>
        <v>5.4915252016293097E-2</v>
      </c>
      <c r="H118" s="56">
        <f t="shared" si="53"/>
        <v>0.22465802589109915</v>
      </c>
      <c r="I118" s="56">
        <f t="shared" si="54"/>
        <v>3.7643586852413632E-2</v>
      </c>
      <c r="J118" s="56">
        <f t="shared" si="55"/>
        <v>0.12185619288656592</v>
      </c>
      <c r="K118" s="56">
        <f t="shared" si="56"/>
        <v>0.57570757567005038</v>
      </c>
      <c r="L118" s="61">
        <f t="shared" si="57"/>
        <v>0.13508065639813635</v>
      </c>
      <c r="M118" s="56"/>
    </row>
    <row r="119" spans="1:23" x14ac:dyDescent="0.2">
      <c r="A119" s="44" t="str">
        <f t="shared" si="47"/>
        <v>2012</v>
      </c>
      <c r="C119" s="56">
        <f t="shared" si="48"/>
        <v>2.7389312525805964E-2</v>
      </c>
      <c r="D119" s="56">
        <f t="shared" si="49"/>
        <v>9.1856400043673816E-3</v>
      </c>
      <c r="E119" s="56">
        <f t="shared" si="50"/>
        <v>0.14882337213373784</v>
      </c>
      <c r="F119" s="56">
        <f t="shared" si="51"/>
        <v>8.2520306127353803E-3</v>
      </c>
      <c r="G119" s="56">
        <f t="shared" si="52"/>
        <v>5.3331056265872083E-2</v>
      </c>
      <c r="H119" s="56">
        <f t="shared" si="53"/>
        <v>0.21962619748869172</v>
      </c>
      <c r="I119" s="56">
        <f t="shared" si="54"/>
        <v>3.6985036228216972E-2</v>
      </c>
      <c r="J119" s="56">
        <f t="shared" si="55"/>
        <v>0.11867587733647431</v>
      </c>
      <c r="K119" s="56">
        <f t="shared" si="56"/>
        <v>0.61302612562342318</v>
      </c>
      <c r="L119" s="61">
        <f t="shared" si="57"/>
        <v>0.13725496091325831</v>
      </c>
      <c r="M119" s="56"/>
    </row>
    <row r="120" spans="1:23" x14ac:dyDescent="0.2">
      <c r="A120" s="44" t="str">
        <f t="shared" si="47"/>
        <v>2013</v>
      </c>
      <c r="C120" s="56">
        <f t="shared" si="48"/>
        <v>2.6270113568420649E-2</v>
      </c>
      <c r="D120" s="56">
        <f t="shared" si="49"/>
        <v>1.1876957174422879E-2</v>
      </c>
      <c r="E120" s="56">
        <f t="shared" si="50"/>
        <v>0.14599404055049084</v>
      </c>
      <c r="F120" s="56">
        <f t="shared" si="51"/>
        <v>7.3653674889663208E-3</v>
      </c>
      <c r="G120" s="56">
        <f t="shared" si="52"/>
        <v>5.3249738857719102E-2</v>
      </c>
      <c r="H120" s="56">
        <f t="shared" si="53"/>
        <v>0.21292571789554754</v>
      </c>
      <c r="I120" s="56">
        <f t="shared" si="54"/>
        <v>3.5757783071575608E-2</v>
      </c>
      <c r="J120" s="56">
        <f t="shared" si="55"/>
        <v>0.11717970196602848</v>
      </c>
      <c r="K120" s="56">
        <f t="shared" si="56"/>
        <v>0.63518174373141112</v>
      </c>
      <c r="L120" s="61">
        <f t="shared" si="57"/>
        <v>0.13842235158939806</v>
      </c>
      <c r="M120" s="56"/>
    </row>
    <row r="122" spans="1:23" x14ac:dyDescent="0.2">
      <c r="A122" s="44" t="s">
        <v>32</v>
      </c>
      <c r="C122" s="57">
        <f>AVERAGE(C103:C120)</f>
        <v>3.948353702527304E-2</v>
      </c>
      <c r="D122" s="57">
        <f t="shared" ref="D122:K122" si="58">AVERAGE(D103:D120)</f>
        <v>1.4456437417454455E-2</v>
      </c>
      <c r="E122" s="57">
        <f t="shared" si="58"/>
        <v>0.2316061736250381</v>
      </c>
      <c r="F122" s="57">
        <f t="shared" si="58"/>
        <v>8.5019879398674017E-3</v>
      </c>
      <c r="G122" s="57">
        <f t="shared" si="58"/>
        <v>4.4455198619726043E-2</v>
      </c>
      <c r="H122" s="57">
        <f t="shared" si="58"/>
        <v>0.21661313082216863</v>
      </c>
      <c r="I122" s="57">
        <f t="shared" si="58"/>
        <v>3.2663478567791754E-2</v>
      </c>
      <c r="J122" s="57">
        <f t="shared" si="58"/>
        <v>0.11363660283297168</v>
      </c>
      <c r="K122" s="57">
        <f t="shared" si="58"/>
        <v>0.42385768799747975</v>
      </c>
    </row>
    <row r="123" spans="1:23" x14ac:dyDescent="0.2">
      <c r="A123" s="44" t="s">
        <v>33</v>
      </c>
      <c r="C123" s="57">
        <f>C120-C103</f>
        <v>-4.8260988472368649E-3</v>
      </c>
      <c r="D123" s="57">
        <f t="shared" ref="D123:K123" si="59">D120-D103</f>
        <v>-2.7386354884006002E-2</v>
      </c>
      <c r="E123" s="57">
        <f t="shared" si="59"/>
        <v>-0.25514723850327736</v>
      </c>
      <c r="F123" s="57">
        <f t="shared" si="59"/>
        <v>-2.5007304920299451E-3</v>
      </c>
      <c r="G123" s="57">
        <f t="shared" si="59"/>
        <v>-1.305915854115082E-3</v>
      </c>
      <c r="H123" s="57">
        <f t="shared" si="59"/>
        <v>7.8559333257714081E-2</v>
      </c>
      <c r="I123" s="57">
        <f t="shared" si="59"/>
        <v>4.2460223735582558E-4</v>
      </c>
      <c r="J123" s="57">
        <f t="shared" si="59"/>
        <v>8.388965529445333E-3</v>
      </c>
      <c r="K123" s="57">
        <f t="shared" si="59"/>
        <v>0.35569819769589656</v>
      </c>
    </row>
    <row r="124" spans="1:23" x14ac:dyDescent="0.2">
      <c r="A124" s="44" t="s">
        <v>34</v>
      </c>
      <c r="C124" s="57">
        <f>STDEV(C103:C120)</f>
        <v>9.3650075222933039E-3</v>
      </c>
      <c r="D124" s="57">
        <f t="shared" ref="D124:K124" si="60">STDEV(D103:D120)</f>
        <v>9.9304847181826139E-3</v>
      </c>
      <c r="E124" s="57">
        <f t="shared" si="60"/>
        <v>8.0160967054318688E-2</v>
      </c>
      <c r="F124" s="57">
        <f t="shared" si="60"/>
        <v>1.143483389138694E-3</v>
      </c>
      <c r="G124" s="57">
        <f t="shared" si="60"/>
        <v>7.6606707513246931E-3</v>
      </c>
      <c r="H124" s="57">
        <f t="shared" si="60"/>
        <v>3.5571597823954061E-2</v>
      </c>
      <c r="I124" s="57">
        <f t="shared" si="60"/>
        <v>3.4566356975641978E-3</v>
      </c>
      <c r="J124" s="57">
        <f t="shared" si="60"/>
        <v>9.7170547260736415E-3</v>
      </c>
      <c r="K124" s="57">
        <f t="shared" si="60"/>
        <v>0.11387504519314044</v>
      </c>
    </row>
    <row r="126" spans="1:23" ht="13.5" thickBot="1" x14ac:dyDescent="0.25"/>
    <row r="127" spans="1:23" ht="26.25" thickBot="1" x14ac:dyDescent="0.25">
      <c r="A127" s="45" t="s">
        <v>40</v>
      </c>
      <c r="B127" s="322" t="s">
        <v>1</v>
      </c>
      <c r="C127" s="322"/>
      <c r="D127" s="322" t="s">
        <v>2</v>
      </c>
      <c r="E127" s="322"/>
      <c r="F127" s="322" t="s">
        <v>3</v>
      </c>
      <c r="G127" s="322"/>
      <c r="H127" s="322" t="s">
        <v>4</v>
      </c>
      <c r="I127" s="322"/>
      <c r="J127" s="322" t="s">
        <v>5</v>
      </c>
      <c r="K127" s="322"/>
      <c r="L127" s="322" t="s">
        <v>6</v>
      </c>
      <c r="M127" s="322"/>
      <c r="N127" s="322" t="s">
        <v>7</v>
      </c>
      <c r="O127" s="322"/>
      <c r="P127" s="322" t="s">
        <v>8</v>
      </c>
      <c r="Q127" s="322"/>
      <c r="R127" s="322" t="s">
        <v>9</v>
      </c>
      <c r="S127" s="322"/>
      <c r="T127" s="322"/>
      <c r="U127" s="322"/>
      <c r="V127" s="318" t="s">
        <v>11</v>
      </c>
      <c r="W127" s="319"/>
    </row>
    <row r="128" spans="1:23" ht="25.5" x14ac:dyDescent="0.2">
      <c r="A128" s="55" t="s">
        <v>41</v>
      </c>
      <c r="B128" s="48" t="s">
        <v>16</v>
      </c>
      <c r="C128" s="48" t="s">
        <v>17</v>
      </c>
      <c r="D128" s="48" t="s">
        <v>16</v>
      </c>
      <c r="E128" s="48" t="str">
        <f>C128</f>
        <v>MA</v>
      </c>
      <c r="F128" s="48" t="s">
        <v>16</v>
      </c>
      <c r="G128" s="48" t="str">
        <f>E128</f>
        <v>MA</v>
      </c>
      <c r="H128" s="48" t="s">
        <v>16</v>
      </c>
      <c r="I128" s="48" t="str">
        <f>G128</f>
        <v>MA</v>
      </c>
      <c r="J128" s="48" t="s">
        <v>16</v>
      </c>
      <c r="K128" s="48" t="str">
        <f>I128</f>
        <v>MA</v>
      </c>
      <c r="L128" s="48" t="s">
        <v>16</v>
      </c>
      <c r="M128" s="48" t="str">
        <f>K128</f>
        <v>MA</v>
      </c>
      <c r="N128" s="48" t="s">
        <v>16</v>
      </c>
      <c r="O128" s="48" t="str">
        <f>M128</f>
        <v>MA</v>
      </c>
      <c r="P128" s="48" t="s">
        <v>16</v>
      </c>
      <c r="Q128" s="48" t="str">
        <f>O128</f>
        <v>MA</v>
      </c>
      <c r="R128" s="48" t="s">
        <v>16</v>
      </c>
      <c r="S128" s="48" t="str">
        <f>Q128</f>
        <v>MA</v>
      </c>
      <c r="T128" s="48"/>
      <c r="U128" s="48"/>
      <c r="V128" s="128" t="s">
        <v>16</v>
      </c>
      <c r="W128" s="129" t="s">
        <v>17</v>
      </c>
    </row>
    <row r="129" spans="1:23" x14ac:dyDescent="0.2">
      <c r="A129" s="44" t="str">
        <f t="shared" ref="A129:A146" si="61">A103</f>
        <v>1996</v>
      </c>
      <c r="B129" s="52">
        <v>17560327.279132519</v>
      </c>
      <c r="C129" s="52">
        <v>61251.807347025082</v>
      </c>
      <c r="D129" s="52">
        <v>18976218.340329085</v>
      </c>
      <c r="E129" s="52">
        <v>21951.726177679488</v>
      </c>
      <c r="F129" s="52">
        <v>58115899.996032827</v>
      </c>
      <c r="G129" s="52">
        <v>409886.35921197711</v>
      </c>
      <c r="H129" s="52">
        <v>12065889.608386679</v>
      </c>
      <c r="I129" s="52">
        <v>63526.801969922133</v>
      </c>
      <c r="J129" s="52">
        <v>8399069.6271733996</v>
      </c>
      <c r="K129" s="52">
        <v>29715.379199858864</v>
      </c>
      <c r="L129" s="52">
        <v>43493838.729583159</v>
      </c>
      <c r="M129" s="52">
        <v>119750.80949185957</v>
      </c>
      <c r="N129" s="52">
        <v>30182080.865338504</v>
      </c>
      <c r="O129" s="52">
        <v>113077.18304587787</v>
      </c>
      <c r="P129" s="52">
        <v>57814506.840013951</v>
      </c>
      <c r="Q129" s="52">
        <v>248737.97993519006</v>
      </c>
      <c r="R129" s="52">
        <v>25480060.026335001</v>
      </c>
      <c r="S129" s="52">
        <v>148020.93848100776</v>
      </c>
      <c r="T129" s="50"/>
      <c r="U129" s="50"/>
      <c r="V129" s="130">
        <f>B129+D129+F129+H129+J129+L129+N129+P129+R129+T129</f>
        <v>272087891.31232512</v>
      </c>
      <c r="W129" s="131">
        <f>C129+E129+G129+I129+K129+M129+O129+Q129+S129+U129</f>
        <v>1215918.9848603979</v>
      </c>
    </row>
    <row r="130" spans="1:23" x14ac:dyDescent="0.2">
      <c r="A130" s="44" t="str">
        <f t="shared" si="61"/>
        <v>1997</v>
      </c>
      <c r="B130" s="52">
        <v>18528279.987999287</v>
      </c>
      <c r="C130" s="52">
        <v>67789.706324425337</v>
      </c>
      <c r="D130" s="52">
        <v>18635465.964544088</v>
      </c>
      <c r="E130" s="52">
        <v>22305.379574229781</v>
      </c>
      <c r="F130" s="52">
        <v>65421119.200892441</v>
      </c>
      <c r="G130" s="52">
        <v>480229.49313264492</v>
      </c>
      <c r="H130" s="52">
        <v>12769358.914204491</v>
      </c>
      <c r="I130" s="52">
        <v>66128.972743820719</v>
      </c>
      <c r="J130" s="52">
        <v>10003010.5914436</v>
      </c>
      <c r="K130" s="52">
        <v>36849.719399285757</v>
      </c>
      <c r="L130" s="52">
        <v>46300798.504550301</v>
      </c>
      <c r="M130" s="52">
        <v>130650.87830646212</v>
      </c>
      <c r="N130" s="52">
        <v>34515715.682445876</v>
      </c>
      <c r="O130" s="52">
        <v>127454.29218880963</v>
      </c>
      <c r="P130" s="52">
        <v>67927541.145235002</v>
      </c>
      <c r="Q130" s="52">
        <v>280831.91619412386</v>
      </c>
      <c r="R130" s="52">
        <v>28182008.489207089</v>
      </c>
      <c r="S130" s="52">
        <v>157973.40985888173</v>
      </c>
      <c r="T130" s="50"/>
      <c r="U130" s="50"/>
      <c r="V130" s="130">
        <f t="shared" ref="V130:V146" si="62">B130+D130+F130+H130+J130+L130+N130+P130+R130+T130</f>
        <v>302283298.48052222</v>
      </c>
      <c r="W130" s="131">
        <f t="shared" ref="W130:W146" si="63">C130+E130+G130+I130+K130+M130+O130+Q130+S130+U130</f>
        <v>1370213.7677226837</v>
      </c>
    </row>
    <row r="131" spans="1:23" x14ac:dyDescent="0.2">
      <c r="A131" s="44" t="str">
        <f t="shared" si="61"/>
        <v>1998</v>
      </c>
      <c r="B131" s="52">
        <v>17916443.830195971</v>
      </c>
      <c r="C131" s="52">
        <v>73230.36903067588</v>
      </c>
      <c r="D131" s="52">
        <v>22398461.294924431</v>
      </c>
      <c r="E131" s="52">
        <v>24890.188737172932</v>
      </c>
      <c r="F131" s="52">
        <v>63378597.572437614</v>
      </c>
      <c r="G131" s="52">
        <v>498348.34101312899</v>
      </c>
      <c r="H131" s="52">
        <v>13241810.629269922</v>
      </c>
      <c r="I131" s="52">
        <v>67977.842954353793</v>
      </c>
      <c r="J131" s="52">
        <v>10023103.931776499</v>
      </c>
      <c r="K131" s="52">
        <v>37466.133188061394</v>
      </c>
      <c r="L131" s="52">
        <v>47594050.523999907</v>
      </c>
      <c r="M131" s="52">
        <v>142940.34152687364</v>
      </c>
      <c r="N131" s="52">
        <v>38510153.983710602</v>
      </c>
      <c r="O131" s="52">
        <v>148211.84532549314</v>
      </c>
      <c r="P131" s="52">
        <v>73014485.418153167</v>
      </c>
      <c r="Q131" s="52">
        <v>323514.27615115221</v>
      </c>
      <c r="R131" s="52">
        <v>31996569.716940001</v>
      </c>
      <c r="S131" s="52">
        <v>183759.95826808654</v>
      </c>
      <c r="T131" s="50"/>
      <c r="U131" s="50"/>
      <c r="V131" s="130">
        <f t="shared" si="62"/>
        <v>318073676.90140808</v>
      </c>
      <c r="W131" s="131">
        <f t="shared" si="63"/>
        <v>1500339.2961949985</v>
      </c>
    </row>
    <row r="132" spans="1:23" x14ac:dyDescent="0.2">
      <c r="A132" s="44" t="str">
        <f t="shared" si="61"/>
        <v>1999</v>
      </c>
      <c r="B132" s="52">
        <v>18182215.915460795</v>
      </c>
      <c r="C132" s="52">
        <v>64056.231639585021</v>
      </c>
      <c r="D132" s="52">
        <v>26172150.666659545</v>
      </c>
      <c r="E132" s="52">
        <v>18060.855190503808</v>
      </c>
      <c r="F132" s="52">
        <v>66143628.707974151</v>
      </c>
      <c r="G132" s="52">
        <v>509299.32786152931</v>
      </c>
      <c r="H132" s="52">
        <v>12924921.57239056</v>
      </c>
      <c r="I132" s="52">
        <v>67921.273427200824</v>
      </c>
      <c r="J132" s="52">
        <v>10233415.202857301</v>
      </c>
      <c r="K132" s="52">
        <v>39426.627483231889</v>
      </c>
      <c r="L132" s="52">
        <v>51786998.403407447</v>
      </c>
      <c r="M132" s="52">
        <v>164731.55226198843</v>
      </c>
      <c r="N132" s="52">
        <v>44169666.342739686</v>
      </c>
      <c r="O132" s="52">
        <v>181281.52768268134</v>
      </c>
      <c r="P132" s="52">
        <v>85901665.641901582</v>
      </c>
      <c r="Q132" s="52">
        <v>379033.84392615175</v>
      </c>
      <c r="R132" s="52">
        <v>36163490.733855903</v>
      </c>
      <c r="S132" s="52">
        <v>200522.74403567042</v>
      </c>
      <c r="T132" s="50"/>
      <c r="U132" s="50"/>
      <c r="V132" s="130">
        <f t="shared" si="62"/>
        <v>351678153.18724698</v>
      </c>
      <c r="W132" s="131">
        <f t="shared" si="63"/>
        <v>1624333.9835085426</v>
      </c>
    </row>
    <row r="133" spans="1:23" x14ac:dyDescent="0.2">
      <c r="A133" s="44" t="str">
        <f t="shared" si="61"/>
        <v>2000</v>
      </c>
      <c r="B133" s="52">
        <v>18893764.007708989</v>
      </c>
      <c r="C133" s="52">
        <v>66485.98585359662</v>
      </c>
      <c r="D133" s="52">
        <v>35200912.831353039</v>
      </c>
      <c r="E133" s="52">
        <v>25471.98655532665</v>
      </c>
      <c r="F133" s="52">
        <v>81758666.644037649</v>
      </c>
      <c r="G133" s="52">
        <v>683146.20971591538</v>
      </c>
      <c r="H133" s="52">
        <v>14070592.36064326</v>
      </c>
      <c r="I133" s="52">
        <v>73454.647095393128</v>
      </c>
      <c r="J133" s="52">
        <v>10938034.9190979</v>
      </c>
      <c r="K133" s="52">
        <v>42090.092562524856</v>
      </c>
      <c r="L133" s="52">
        <v>64901635.358436599</v>
      </c>
      <c r="M133" s="52">
        <v>207989.91838558443</v>
      </c>
      <c r="N133" s="52">
        <v>53238011.500092998</v>
      </c>
      <c r="O133" s="52">
        <v>217561.1435881347</v>
      </c>
      <c r="P133" s="52">
        <v>94650767.369816482</v>
      </c>
      <c r="Q133" s="52">
        <v>407860.65061736311</v>
      </c>
      <c r="R133" s="52">
        <v>42069036.234312892</v>
      </c>
      <c r="S133" s="52">
        <v>231258.86514332145</v>
      </c>
      <c r="T133" s="50"/>
      <c r="U133" s="50"/>
      <c r="V133" s="130">
        <f t="shared" si="62"/>
        <v>415721421.22549981</v>
      </c>
      <c r="W133" s="131">
        <f t="shared" si="63"/>
        <v>1955319.4995171605</v>
      </c>
    </row>
    <row r="134" spans="1:23" x14ac:dyDescent="0.2">
      <c r="A134" s="44" t="str">
        <f t="shared" si="61"/>
        <v>2001</v>
      </c>
      <c r="B134" s="52">
        <v>23630215.625865038</v>
      </c>
      <c r="C134" s="52">
        <v>87325.964401744946</v>
      </c>
      <c r="D134" s="52">
        <v>46053956.113113582</v>
      </c>
      <c r="E134" s="52">
        <v>18007.619547421036</v>
      </c>
      <c r="F134" s="52">
        <v>94514156.093868107</v>
      </c>
      <c r="G134" s="52">
        <v>752127.94211391627</v>
      </c>
      <c r="H134" s="52">
        <v>14256010.234179182</v>
      </c>
      <c r="I134" s="52">
        <v>72950.7101856917</v>
      </c>
      <c r="J134" s="52">
        <v>12158879.5092091</v>
      </c>
      <c r="K134" s="52">
        <v>60390.564260623112</v>
      </c>
      <c r="L134" s="52">
        <v>72340832.963283032</v>
      </c>
      <c r="M134" s="52">
        <v>249637.99266298529</v>
      </c>
      <c r="N134" s="52">
        <v>59966349.332803279</v>
      </c>
      <c r="O134" s="52">
        <v>247363.381481296</v>
      </c>
      <c r="P134" s="52">
        <v>106208487.23514694</v>
      </c>
      <c r="Q134" s="52">
        <v>442819.23582841689</v>
      </c>
      <c r="R134" s="52">
        <v>46559838.192917913</v>
      </c>
      <c r="S134" s="52">
        <v>258659.55595427461</v>
      </c>
      <c r="T134" s="50"/>
      <c r="U134" s="50"/>
      <c r="V134" s="130">
        <f t="shared" si="62"/>
        <v>475688725.30038619</v>
      </c>
      <c r="W134" s="131">
        <f t="shared" si="63"/>
        <v>2189282.9664363698</v>
      </c>
    </row>
    <row r="135" spans="1:23" x14ac:dyDescent="0.2">
      <c r="A135" s="44" t="str">
        <f t="shared" si="61"/>
        <v>2002</v>
      </c>
      <c r="B135" s="52">
        <v>29537887.410453726</v>
      </c>
      <c r="C135" s="52">
        <v>94495.625092842092</v>
      </c>
      <c r="D135" s="52">
        <v>58471605.527461857</v>
      </c>
      <c r="E135" s="52">
        <v>17245.476838448463</v>
      </c>
      <c r="F135" s="52">
        <v>115012146.33631596</v>
      </c>
      <c r="G135" s="52">
        <v>942742.75588822656</v>
      </c>
      <c r="H135" s="52">
        <v>16211874.542157987</v>
      </c>
      <c r="I135" s="52">
        <v>89380.072375985314</v>
      </c>
      <c r="J135" s="52">
        <v>12795600</v>
      </c>
      <c r="K135" s="52">
        <v>47097.604693468144</v>
      </c>
      <c r="L135" s="52">
        <v>86306000</v>
      </c>
      <c r="M135" s="52">
        <v>302093.01289393625</v>
      </c>
      <c r="N135" s="52">
        <v>69629955</v>
      </c>
      <c r="O135" s="52">
        <v>302858.60051328607</v>
      </c>
      <c r="P135" s="52">
        <v>136695820.50503677</v>
      </c>
      <c r="Q135" s="52">
        <v>536197.22094638925</v>
      </c>
      <c r="R135" s="52">
        <v>54884301</v>
      </c>
      <c r="S135" s="52">
        <v>316168.14158022648</v>
      </c>
      <c r="T135" s="50"/>
      <c r="U135" s="50"/>
      <c r="V135" s="130">
        <f t="shared" si="62"/>
        <v>579545190.32142639</v>
      </c>
      <c r="W135" s="131">
        <f t="shared" si="63"/>
        <v>2648278.5108228084</v>
      </c>
    </row>
    <row r="136" spans="1:23" x14ac:dyDescent="0.2">
      <c r="A136" s="44" t="str">
        <f t="shared" si="61"/>
        <v>2003</v>
      </c>
      <c r="B136" s="52">
        <v>27036527.615941368</v>
      </c>
      <c r="C136" s="52">
        <v>89416.571350526152</v>
      </c>
      <c r="D136" s="52">
        <v>51170213.325230494</v>
      </c>
      <c r="E136" s="52">
        <v>15955.038383357238</v>
      </c>
      <c r="F136" s="52">
        <v>124172698.17712712</v>
      </c>
      <c r="G136" s="52">
        <v>1069991.1653154122</v>
      </c>
      <c r="H136" s="52">
        <v>14328763.097947501</v>
      </c>
      <c r="I136" s="52">
        <v>64054.699090162372</v>
      </c>
      <c r="J136" s="52">
        <v>14069000</v>
      </c>
      <c r="K136" s="52">
        <v>50681.411487815545</v>
      </c>
      <c r="L136" s="52">
        <v>95778999</v>
      </c>
      <c r="M136" s="52">
        <v>336228.08830006834</v>
      </c>
      <c r="N136" s="52">
        <v>84919920</v>
      </c>
      <c r="O136" s="52">
        <v>361152.97992800525</v>
      </c>
      <c r="P136" s="52">
        <v>153059578.98127234</v>
      </c>
      <c r="Q136" s="52">
        <v>571715.08558387053</v>
      </c>
      <c r="R136" s="52">
        <v>59213399.999999911</v>
      </c>
      <c r="S136" s="52">
        <v>342305.93464562204</v>
      </c>
      <c r="T136" s="50"/>
      <c r="U136" s="50"/>
      <c r="V136" s="130">
        <f t="shared" si="62"/>
        <v>623749100.19751871</v>
      </c>
      <c r="W136" s="131">
        <f t="shared" si="63"/>
        <v>2901500.9740848392</v>
      </c>
    </row>
    <row r="137" spans="1:23" x14ac:dyDescent="0.2">
      <c r="A137" s="44" t="str">
        <f t="shared" si="61"/>
        <v>2004</v>
      </c>
      <c r="B137" s="52">
        <v>27769949.479119748</v>
      </c>
      <c r="C137" s="52">
        <v>95188.951049681607</v>
      </c>
      <c r="D137" s="52">
        <v>53688692.167440079</v>
      </c>
      <c r="E137" s="52">
        <v>13975.545580991777</v>
      </c>
      <c r="F137" s="52">
        <v>135220815.5805251</v>
      </c>
      <c r="G137" s="52">
        <v>1218152.1381042674</v>
      </c>
      <c r="H137" s="52">
        <v>16010051.862</v>
      </c>
      <c r="I137" s="52">
        <v>75882.475780977591</v>
      </c>
      <c r="J137" s="52">
        <v>18035400</v>
      </c>
      <c r="K137" s="52">
        <v>73814.126855280323</v>
      </c>
      <c r="L137" s="52">
        <v>107502000.99999997</v>
      </c>
      <c r="M137" s="52">
        <v>370183.22020062752</v>
      </c>
      <c r="N137" s="52">
        <v>97155179.999999791</v>
      </c>
      <c r="O137" s="52">
        <v>412892.24766928103</v>
      </c>
      <c r="P137" s="52">
        <v>169598476.64868855</v>
      </c>
      <c r="Q137" s="52">
        <v>670535.87022363546</v>
      </c>
      <c r="R137" s="52">
        <v>63065000.00000003</v>
      </c>
      <c r="S137" s="52">
        <v>368440.79336787597</v>
      </c>
      <c r="T137" s="50"/>
      <c r="U137" s="50"/>
      <c r="V137" s="130">
        <f t="shared" si="62"/>
        <v>688045566.73777318</v>
      </c>
      <c r="W137" s="131">
        <f t="shared" si="63"/>
        <v>3299065.3688326189</v>
      </c>
    </row>
    <row r="138" spans="1:23" x14ac:dyDescent="0.2">
      <c r="A138" s="44" t="str">
        <f t="shared" si="61"/>
        <v>2005</v>
      </c>
      <c r="B138" s="52">
        <v>26950000</v>
      </c>
      <c r="C138" s="52">
        <v>88786.301704520272</v>
      </c>
      <c r="D138" s="52">
        <v>65358004.071291655</v>
      </c>
      <c r="E138" s="52">
        <v>14981.676358393923</v>
      </c>
      <c r="F138" s="52">
        <v>145271138</v>
      </c>
      <c r="G138" s="52">
        <v>1342159.7842449676</v>
      </c>
      <c r="H138" s="52">
        <v>15966182.719000001</v>
      </c>
      <c r="I138" s="52">
        <v>68344.496698731324</v>
      </c>
      <c r="J138" s="52">
        <v>22496000.000000097</v>
      </c>
      <c r="K138" s="52">
        <v>80689.189921284604</v>
      </c>
      <c r="L138" s="52">
        <v>115636520.99981582</v>
      </c>
      <c r="M138" s="52">
        <v>402954.9084047678</v>
      </c>
      <c r="N138" s="52">
        <v>108419483.99999988</v>
      </c>
      <c r="O138" s="52">
        <v>466642.1723920558</v>
      </c>
      <c r="P138" s="52">
        <v>191949302.2609964</v>
      </c>
      <c r="Q138" s="52">
        <v>752085.71956195519</v>
      </c>
      <c r="R138" s="52">
        <v>68906599.999999791</v>
      </c>
      <c r="S138" s="52">
        <v>409093.81085270829</v>
      </c>
      <c r="T138" s="50"/>
      <c r="U138" s="50"/>
      <c r="V138" s="130">
        <f t="shared" si="62"/>
        <v>760953232.05110359</v>
      </c>
      <c r="W138" s="131">
        <f t="shared" si="63"/>
        <v>3625738.0601393851</v>
      </c>
    </row>
    <row r="139" spans="1:23" x14ac:dyDescent="0.2">
      <c r="A139" s="44" t="str">
        <f t="shared" si="61"/>
        <v>2006</v>
      </c>
      <c r="B139" s="52">
        <v>29992800</v>
      </c>
      <c r="C139" s="52">
        <v>97356.801724403602</v>
      </c>
      <c r="D139" s="52">
        <v>83308375.551026881</v>
      </c>
      <c r="E139" s="52">
        <v>19528.979201759877</v>
      </c>
      <c r="F139" s="52">
        <v>135302021.45796004</v>
      </c>
      <c r="G139" s="52">
        <v>1266208.1386350747</v>
      </c>
      <c r="H139" s="52">
        <v>17005308.280949831</v>
      </c>
      <c r="I139" s="52">
        <v>64554.737791969455</v>
      </c>
      <c r="J139" s="52">
        <v>25517199.655820496</v>
      </c>
      <c r="K139" s="52">
        <v>96753.029132368712</v>
      </c>
      <c r="L139" s="52">
        <v>127406342.37397447</v>
      </c>
      <c r="M139" s="52">
        <v>470034.67487763468</v>
      </c>
      <c r="N139" s="52">
        <v>139920391.00000048</v>
      </c>
      <c r="O139" s="52">
        <v>585158.55917752162</v>
      </c>
      <c r="P139" s="52">
        <v>217310670.36880404</v>
      </c>
      <c r="Q139" s="52">
        <v>848949.75228536176</v>
      </c>
      <c r="R139" s="52">
        <v>78276001.000000179</v>
      </c>
      <c r="S139" s="52">
        <v>459592.22089405823</v>
      </c>
      <c r="T139" s="50"/>
      <c r="U139" s="50"/>
      <c r="V139" s="130">
        <f t="shared" si="62"/>
        <v>854039109.68853641</v>
      </c>
      <c r="W139" s="131">
        <f t="shared" si="63"/>
        <v>3908136.8937201528</v>
      </c>
    </row>
    <row r="140" spans="1:23" x14ac:dyDescent="0.2">
      <c r="A140" s="44" t="str">
        <f t="shared" si="61"/>
        <v>2007</v>
      </c>
      <c r="B140" s="52">
        <v>41053180.000000037</v>
      </c>
      <c r="C140" s="52">
        <v>144474.09456591232</v>
      </c>
      <c r="D140" s="52">
        <v>99450890.457227588</v>
      </c>
      <c r="E140" s="52">
        <v>23215.737824915665</v>
      </c>
      <c r="F140" s="52">
        <v>148664624.50000006</v>
      </c>
      <c r="G140" s="52">
        <v>1260895.2200168355</v>
      </c>
      <c r="H140" s="52">
        <v>17818060.858713798</v>
      </c>
      <c r="I140" s="52">
        <v>58508.501292555477</v>
      </c>
      <c r="J140" s="52">
        <v>33401700</v>
      </c>
      <c r="K140" s="52">
        <v>119470.54093370419</v>
      </c>
      <c r="L140" s="52">
        <v>145157465.47547692</v>
      </c>
      <c r="M140" s="52">
        <v>563507.39444118273</v>
      </c>
      <c r="N140" s="52">
        <v>149775880.00000021</v>
      </c>
      <c r="O140" s="52">
        <v>635576.91217578086</v>
      </c>
      <c r="P140" s="52">
        <v>266197419.65414095</v>
      </c>
      <c r="Q140" s="52">
        <v>1010904.7166796955</v>
      </c>
      <c r="R140" s="52">
        <v>85462599.999999464</v>
      </c>
      <c r="S140" s="52">
        <v>499187.42760887067</v>
      </c>
      <c r="T140" s="50"/>
      <c r="U140" s="50"/>
      <c r="V140" s="130">
        <f t="shared" si="62"/>
        <v>986981820.94555902</v>
      </c>
      <c r="W140" s="131">
        <f t="shared" si="63"/>
        <v>4315740.5455394527</v>
      </c>
    </row>
    <row r="141" spans="1:23" x14ac:dyDescent="0.2">
      <c r="A141" s="44" t="str">
        <f t="shared" si="61"/>
        <v>2008</v>
      </c>
      <c r="B141" s="52">
        <v>51083000</v>
      </c>
      <c r="C141" s="52">
        <v>189303.23214136675</v>
      </c>
      <c r="D141" s="52">
        <v>127967967.32279204</v>
      </c>
      <c r="E141" s="52">
        <v>32827.282056498516</v>
      </c>
      <c r="F141" s="52">
        <v>164510697.00383511</v>
      </c>
      <c r="G141" s="52">
        <v>1430271.3201530708</v>
      </c>
      <c r="H141" s="52">
        <v>20156238.059542101</v>
      </c>
      <c r="I141" s="52">
        <v>72312.967020514072</v>
      </c>
      <c r="J141" s="52">
        <v>55349000</v>
      </c>
      <c r="K141" s="52">
        <v>212728.36591368302</v>
      </c>
      <c r="L141" s="52">
        <v>170889426.69521511</v>
      </c>
      <c r="M141" s="52">
        <v>672670.49443198484</v>
      </c>
      <c r="N141" s="52">
        <v>155920754.99999982</v>
      </c>
      <c r="O141" s="52">
        <v>665326.75655477971</v>
      </c>
      <c r="P141" s="52">
        <v>275313497.33559823</v>
      </c>
      <c r="Q141" s="52">
        <v>1090874.8167998618</v>
      </c>
      <c r="R141" s="52">
        <v>95263801.000000298</v>
      </c>
      <c r="S141" s="52">
        <v>570892.67436405318</v>
      </c>
      <c r="T141" s="50"/>
      <c r="U141" s="50"/>
      <c r="V141" s="130">
        <f t="shared" si="62"/>
        <v>1116454382.4169827</v>
      </c>
      <c r="W141" s="131">
        <f t="shared" si="63"/>
        <v>4937207.9094358124</v>
      </c>
    </row>
    <row r="142" spans="1:23" x14ac:dyDescent="0.2">
      <c r="A142" s="44" t="str">
        <f t="shared" si="61"/>
        <v>2009</v>
      </c>
      <c r="B142" s="52">
        <v>49653400</v>
      </c>
      <c r="C142" s="52">
        <v>175468.53791146167</v>
      </c>
      <c r="D142" s="52">
        <v>125223625.7968286</v>
      </c>
      <c r="E142" s="52">
        <v>33289.158969178679</v>
      </c>
      <c r="F142" s="52">
        <v>156551606.78471911</v>
      </c>
      <c r="G142" s="52">
        <v>1185082.0598727886</v>
      </c>
      <c r="H142" s="52">
        <v>33466677.5303455</v>
      </c>
      <c r="I142" s="52">
        <v>125370.88274453723</v>
      </c>
      <c r="J142" s="52">
        <v>53815200</v>
      </c>
      <c r="K142" s="52">
        <v>229652.21376116175</v>
      </c>
      <c r="L142" s="52">
        <v>183353966.81847501</v>
      </c>
      <c r="M142" s="52">
        <v>631893.38539442176</v>
      </c>
      <c r="N142" s="52">
        <v>154650989.99999949</v>
      </c>
      <c r="O142" s="52">
        <v>637202.46298228146</v>
      </c>
      <c r="P142" s="52">
        <v>307788168.37772894</v>
      </c>
      <c r="Q142" s="52">
        <v>1233418.9290113563</v>
      </c>
      <c r="R142" s="52">
        <v>106449599.99999905</v>
      </c>
      <c r="S142" s="52">
        <v>639349.49900358357</v>
      </c>
      <c r="T142" s="50"/>
      <c r="U142" s="50"/>
      <c r="V142" s="130">
        <f t="shared" si="62"/>
        <v>1170953235.3080957</v>
      </c>
      <c r="W142" s="131">
        <f t="shared" si="63"/>
        <v>4890727.1296507707</v>
      </c>
    </row>
    <row r="143" spans="1:23" x14ac:dyDescent="0.2">
      <c r="A143" s="44" t="str">
        <f t="shared" si="61"/>
        <v>2010</v>
      </c>
      <c r="B143" s="52">
        <v>46111209.000000015</v>
      </c>
      <c r="C143" s="52">
        <v>152370.12117807899</v>
      </c>
      <c r="D143" s="52">
        <v>143950312.55786818</v>
      </c>
      <c r="E143" s="52">
        <v>37984.99346546286</v>
      </c>
      <c r="F143" s="52">
        <v>153019649.43283892</v>
      </c>
      <c r="G143" s="52">
        <v>1087862.5261465176</v>
      </c>
      <c r="H143" s="52">
        <v>45848120.252634101</v>
      </c>
      <c r="I143" s="52">
        <v>171744.89220679214</v>
      </c>
      <c r="J143" s="52">
        <v>51165700.000000104</v>
      </c>
      <c r="K143" s="52">
        <v>220820.38282395867</v>
      </c>
      <c r="L143" s="52">
        <v>222537349.99999955</v>
      </c>
      <c r="M143" s="52">
        <v>682989.60005286965</v>
      </c>
      <c r="N143" s="52">
        <v>154835999.0000003</v>
      </c>
      <c r="O143" s="52">
        <v>629971.36906909151</v>
      </c>
      <c r="P143" s="52">
        <v>327227935.26032722</v>
      </c>
      <c r="Q143" s="52">
        <v>1243163.6370470035</v>
      </c>
      <c r="R143" s="52">
        <v>115457200.00000018</v>
      </c>
      <c r="S143" s="52">
        <v>706786.61094942782</v>
      </c>
      <c r="T143" s="50"/>
      <c r="U143" s="50"/>
      <c r="V143" s="130">
        <f t="shared" si="62"/>
        <v>1260153475.5036685</v>
      </c>
      <c r="W143" s="131">
        <f t="shared" si="63"/>
        <v>4933694.1329392027</v>
      </c>
    </row>
    <row r="144" spans="1:23" x14ac:dyDescent="0.2">
      <c r="A144" s="44" t="str">
        <f t="shared" si="61"/>
        <v>2011</v>
      </c>
      <c r="B144" s="52">
        <v>48600820.000000089</v>
      </c>
      <c r="C144" s="52">
        <v>162086.21428647096</v>
      </c>
      <c r="D144" s="52">
        <v>166411176.30128062</v>
      </c>
      <c r="E144" s="52">
        <v>38263.594406403572</v>
      </c>
      <c r="F144" s="52">
        <v>144609953.46649593</v>
      </c>
      <c r="G144" s="52">
        <v>851696.51732332492</v>
      </c>
      <c r="H144" s="52">
        <v>60851187.7752131</v>
      </c>
      <c r="I144" s="52">
        <v>269744.42315682676</v>
      </c>
      <c r="J144" s="52">
        <v>55382051.439483702</v>
      </c>
      <c r="K144" s="52">
        <v>250799.22991732467</v>
      </c>
      <c r="L144" s="52">
        <v>243547635.18476081</v>
      </c>
      <c r="M144" s="52">
        <v>771014.21680530603</v>
      </c>
      <c r="N144" s="52">
        <v>176040499.99999961</v>
      </c>
      <c r="O144" s="52">
        <v>725529.43988080951</v>
      </c>
      <c r="P144" s="52">
        <v>346807890.67004287</v>
      </c>
      <c r="Q144" s="52">
        <v>1295395.3199577297</v>
      </c>
      <c r="R144" s="52">
        <v>124660671.00000107</v>
      </c>
      <c r="S144" s="52">
        <v>767545.76803921256</v>
      </c>
      <c r="T144" s="50"/>
      <c r="U144" s="50"/>
      <c r="V144" s="130">
        <f t="shared" si="62"/>
        <v>1366911885.8372779</v>
      </c>
      <c r="W144" s="131">
        <f t="shared" si="63"/>
        <v>5132074.7237734087</v>
      </c>
    </row>
    <row r="145" spans="1:23" x14ac:dyDescent="0.2">
      <c r="A145" s="44" t="str">
        <f t="shared" si="61"/>
        <v>2012</v>
      </c>
      <c r="B145" s="52">
        <v>48623909.99999997</v>
      </c>
      <c r="C145" s="52">
        <v>183478.42285078354</v>
      </c>
      <c r="D145" s="52">
        <v>162348143.00925702</v>
      </c>
      <c r="E145" s="52">
        <v>35820.274325808248</v>
      </c>
      <c r="F145" s="52">
        <v>147571348.69992298</v>
      </c>
      <c r="G145" s="52">
        <v>829212.44044993748</v>
      </c>
      <c r="H145" s="52">
        <v>76232225.427227497</v>
      </c>
      <c r="I145" s="52">
        <v>329160.1057652444</v>
      </c>
      <c r="J145" s="52">
        <v>58663503.981858</v>
      </c>
      <c r="K145" s="52">
        <v>228453.70796046074</v>
      </c>
      <c r="L145" s="52">
        <v>263715139.99999958</v>
      </c>
      <c r="M145" s="52">
        <v>805456.23570928618</v>
      </c>
      <c r="N145" s="52">
        <v>204546792.99999958</v>
      </c>
      <c r="O145" s="52">
        <v>862303.78011114546</v>
      </c>
      <c r="P145" s="52">
        <v>369377437.23563188</v>
      </c>
      <c r="Q145" s="52">
        <v>1423898.065884822</v>
      </c>
      <c r="R145" s="52">
        <v>134709561.00000089</v>
      </c>
      <c r="S145" s="52">
        <v>834985.92337973416</v>
      </c>
      <c r="T145" s="50"/>
      <c r="U145" s="50"/>
      <c r="V145" s="130"/>
      <c r="W145" s="131"/>
    </row>
    <row r="146" spans="1:23" ht="13.5" thickBot="1" x14ac:dyDescent="0.25">
      <c r="A146" s="44" t="str">
        <f t="shared" si="61"/>
        <v>2013</v>
      </c>
      <c r="B146" s="52">
        <v>50338200</v>
      </c>
      <c r="C146" s="52">
        <v>195570.94024521403</v>
      </c>
      <c r="D146" s="52">
        <v>166521200</v>
      </c>
      <c r="E146" s="52">
        <v>39409.681060013507</v>
      </c>
      <c r="F146" s="52">
        <v>159208106.26796678</v>
      </c>
      <c r="G146" s="52">
        <v>814912.61845697975</v>
      </c>
      <c r="H146" s="52">
        <v>85035612.238624394</v>
      </c>
      <c r="I146" s="52">
        <v>354894.19125145557</v>
      </c>
      <c r="J146" s="52">
        <v>70444607.354411006</v>
      </c>
      <c r="K146" s="52">
        <v>267157.56757578428</v>
      </c>
      <c r="L146" s="52">
        <v>281644164.00000042</v>
      </c>
      <c r="M146" s="52">
        <v>795215.60972682002</v>
      </c>
      <c r="N146" s="52">
        <v>223296988.9999997</v>
      </c>
      <c r="O146" s="52">
        <v>944586.17550713499</v>
      </c>
      <c r="P146" s="52">
        <v>378595658.02841312</v>
      </c>
      <c r="Q146" s="52">
        <v>1433844.5751485075</v>
      </c>
      <c r="R146" s="52">
        <v>147229029.99999988</v>
      </c>
      <c r="S146" s="52">
        <v>914172.41497054324</v>
      </c>
      <c r="T146" s="52"/>
      <c r="U146" s="52"/>
      <c r="V146" s="132">
        <f t="shared" si="62"/>
        <v>1562313566.8894153</v>
      </c>
      <c r="W146" s="133">
        <f t="shared" si="63"/>
        <v>5759763.7739424538</v>
      </c>
    </row>
    <row r="147" spans="1:23" ht="13.5" thickBot="1" x14ac:dyDescent="0.25"/>
    <row r="148" spans="1:23" ht="51.75" thickBot="1" x14ac:dyDescent="0.25">
      <c r="A148" s="45" t="s">
        <v>42</v>
      </c>
      <c r="C148" s="46" t="s">
        <v>22</v>
      </c>
      <c r="D148" s="46" t="s">
        <v>23</v>
      </c>
      <c r="E148" s="46" t="s">
        <v>3</v>
      </c>
      <c r="F148" s="46" t="s">
        <v>24</v>
      </c>
      <c r="G148" s="46" t="s">
        <v>25</v>
      </c>
      <c r="H148" s="46" t="s">
        <v>26</v>
      </c>
      <c r="I148" s="46" t="s">
        <v>27</v>
      </c>
      <c r="J148" s="46" t="s">
        <v>28</v>
      </c>
      <c r="K148" s="46" t="s">
        <v>29</v>
      </c>
      <c r="L148" s="60" t="s">
        <v>32</v>
      </c>
    </row>
    <row r="149" spans="1:23" x14ac:dyDescent="0.2">
      <c r="A149" s="48" t="str">
        <f>A129</f>
        <v>1996</v>
      </c>
      <c r="C149" s="56">
        <f>(C129*1000/C4)/(B129*1000/B4)</f>
        <v>1.8478927172471857</v>
      </c>
      <c r="D149" s="56">
        <f>(E129*1000/E4)/(D129*1000/D4)</f>
        <v>0.39514540295981881</v>
      </c>
      <c r="E149" s="56">
        <f>(G129*1000/G4)/(F129*1000/F4)</f>
        <v>0.75798683883121798</v>
      </c>
      <c r="F149" s="56">
        <f>(I129*1000/I4)/(H129*1000/H4)</f>
        <v>0.77099077923565384</v>
      </c>
      <c r="G149" s="56">
        <f>(K129*1000/K4)/(J129*1000/J4)</f>
        <v>0.80517176364095655</v>
      </c>
      <c r="H149" s="56">
        <f>(M129*1000/M4)/(L129*1000/L4)</f>
        <v>0.62154458419822134</v>
      </c>
      <c r="I149" s="56">
        <f>(O129*1000/O4)/(N129*1000/N4)</f>
        <v>0.75010979081781548</v>
      </c>
      <c r="J149" s="56">
        <f>(Q129*1000/Q4)/(P129*1000/P4)</f>
        <v>1.3009151030804078</v>
      </c>
      <c r="K149" s="56">
        <f>(S129*1000/S4)/(R129*1000/R4)</f>
        <v>0.92346266334534266</v>
      </c>
      <c r="L149" s="61">
        <f>AVERAGE(C149:K149)</f>
        <v>0.90813551592851338</v>
      </c>
    </row>
    <row r="150" spans="1:23" x14ac:dyDescent="0.2">
      <c r="A150" s="48" t="str">
        <f t="shared" ref="A150:A166" si="64">A130</f>
        <v>1997</v>
      </c>
      <c r="C150" s="56">
        <f t="shared" ref="C150:C166" si="65">(C130*1000/C5)/(B130*1000/B5)</f>
        <v>1.6810237541482043</v>
      </c>
      <c r="D150" s="56">
        <f t="shared" ref="D150:D166" si="66">(E130*1000/E5)/(D130*1000/D5)</f>
        <v>0.44937114422697283</v>
      </c>
      <c r="E150" s="56">
        <f t="shared" ref="E150:E166" si="67">(G130*1000/G5)/(F130*1000/F5)</f>
        <v>0.86226254286847959</v>
      </c>
      <c r="F150" s="56">
        <f t="shared" ref="F150:F166" si="68">(I130*1000/I5)/(H130*1000/H5)</f>
        <v>0.82592310955640935</v>
      </c>
      <c r="G150" s="56">
        <f t="shared" ref="G150:G166" si="69">(K130*1000/K5)/(J130*1000/J5)</f>
        <v>0.84125254361208157</v>
      </c>
      <c r="H150" s="56">
        <f t="shared" ref="H150:H166" si="70">(M130*1000/M5)/(L130*1000/L5)</f>
        <v>0.56240040516361789</v>
      </c>
      <c r="I150" s="56">
        <f t="shared" ref="I150:I166" si="71">(O130*1000/O5)/(N130*1000/N5)</f>
        <v>0.74658446433601033</v>
      </c>
      <c r="J150" s="56">
        <f t="shared" ref="J150:J166" si="72">(Q130*1000/Q5)/(P130*1000/P5)</f>
        <v>1.2129086871628216</v>
      </c>
      <c r="K150" s="56">
        <f t="shared" ref="K150:K166" si="73">(S130*1000/S5)/(R130*1000/R5)</f>
        <v>0.90883794289370723</v>
      </c>
      <c r="L150" s="61">
        <f t="shared" ref="L150:L166" si="74">AVERAGE(C150:K150)</f>
        <v>0.89895162155203379</v>
      </c>
    </row>
    <row r="151" spans="1:23" x14ac:dyDescent="0.2">
      <c r="A151" s="48" t="str">
        <f t="shared" si="64"/>
        <v>1998</v>
      </c>
      <c r="C151" s="56">
        <f t="shared" si="65"/>
        <v>1.5406754776306728</v>
      </c>
      <c r="D151" s="56">
        <f t="shared" si="66"/>
        <v>0.38381334183941157</v>
      </c>
      <c r="E151" s="56">
        <f t="shared" si="67"/>
        <v>0.97018726813422107</v>
      </c>
      <c r="F151" s="56">
        <f t="shared" si="68"/>
        <v>0.88126757601357564</v>
      </c>
      <c r="G151" s="56">
        <f t="shared" si="69"/>
        <v>0.87553445021871767</v>
      </c>
      <c r="H151" s="56">
        <f t="shared" si="70"/>
        <v>0.57827696997757572</v>
      </c>
      <c r="I151" s="56">
        <f t="shared" si="71"/>
        <v>0.79209321419634582</v>
      </c>
      <c r="J151" s="56">
        <f t="shared" si="72"/>
        <v>1.3142988074057931</v>
      </c>
      <c r="K151" s="56">
        <f t="shared" si="73"/>
        <v>0.92099573843047</v>
      </c>
      <c r="L151" s="61">
        <f t="shared" si="74"/>
        <v>0.91746031598297584</v>
      </c>
    </row>
    <row r="152" spans="1:23" x14ac:dyDescent="0.2">
      <c r="A152" s="48" t="str">
        <f t="shared" si="64"/>
        <v>1999</v>
      </c>
      <c r="C152" s="56">
        <f t="shared" si="65"/>
        <v>1.2280631188488036</v>
      </c>
      <c r="D152" s="56">
        <f t="shared" si="66"/>
        <v>0.31388361071302029</v>
      </c>
      <c r="E152" s="56">
        <f t="shared" si="67"/>
        <v>0.97259476891893548</v>
      </c>
      <c r="F152" s="56">
        <f t="shared" si="68"/>
        <v>0.91319113144294584</v>
      </c>
      <c r="G152" s="56">
        <f t="shared" si="69"/>
        <v>0.90760655976269056</v>
      </c>
      <c r="H152" s="56">
        <f t="shared" si="70"/>
        <v>0.61213201795504002</v>
      </c>
      <c r="I152" s="56">
        <f t="shared" si="71"/>
        <v>0.86355197153947394</v>
      </c>
      <c r="J152" s="56">
        <f t="shared" si="72"/>
        <v>1.3103856233576701</v>
      </c>
      <c r="K152" s="56">
        <f t="shared" si="73"/>
        <v>0.8520599125192444</v>
      </c>
      <c r="L152" s="61">
        <f t="shared" si="74"/>
        <v>0.88594096833975833</v>
      </c>
    </row>
    <row r="153" spans="1:23" x14ac:dyDescent="0.2">
      <c r="A153" s="48" t="str">
        <f t="shared" si="64"/>
        <v>2000</v>
      </c>
      <c r="C153" s="56">
        <f t="shared" si="65"/>
        <v>1.250924043335651</v>
      </c>
      <c r="D153" s="56">
        <f t="shared" si="66"/>
        <v>0.42224528162249753</v>
      </c>
      <c r="E153" s="56">
        <f t="shared" si="67"/>
        <v>1.0927398288143768</v>
      </c>
      <c r="F153" s="56">
        <f t="shared" si="68"/>
        <v>0.80382497216454618</v>
      </c>
      <c r="G153" s="56">
        <f t="shared" si="69"/>
        <v>0.8778538378532349</v>
      </c>
      <c r="H153" s="56">
        <f t="shared" si="70"/>
        <v>0.60587565851272385</v>
      </c>
      <c r="I153" s="56">
        <f t="shared" si="71"/>
        <v>0.89403050921668492</v>
      </c>
      <c r="J153" s="56">
        <f t="shared" si="72"/>
        <v>1.2640031743129891</v>
      </c>
      <c r="K153" s="56">
        <f t="shared" si="73"/>
        <v>0.83569991680336819</v>
      </c>
      <c r="L153" s="61">
        <f t="shared" si="74"/>
        <v>0.89413302473734135</v>
      </c>
    </row>
    <row r="154" spans="1:23" x14ac:dyDescent="0.2">
      <c r="A154" s="48" t="str">
        <f t="shared" si="64"/>
        <v>2001</v>
      </c>
      <c r="C154" s="56">
        <f t="shared" si="65"/>
        <v>1.3623816717975452</v>
      </c>
      <c r="D154" s="56">
        <f t="shared" si="66"/>
        <v>0.29314542897353263</v>
      </c>
      <c r="E154" s="56">
        <f t="shared" si="67"/>
        <v>1.0969611607690568</v>
      </c>
      <c r="F154" s="56">
        <f t="shared" si="68"/>
        <v>0.71225061110588905</v>
      </c>
      <c r="G154" s="56">
        <f t="shared" si="69"/>
        <v>1.1293020815252206</v>
      </c>
      <c r="H154" s="56">
        <f t="shared" si="70"/>
        <v>0.64708840055349648</v>
      </c>
      <c r="I154" s="56">
        <f t="shared" si="71"/>
        <v>0.93624542979866388</v>
      </c>
      <c r="J154" s="56">
        <f t="shared" si="72"/>
        <v>1.258072784982081</v>
      </c>
      <c r="K154" s="56">
        <f t="shared" si="73"/>
        <v>0.83139850893759759</v>
      </c>
      <c r="L154" s="61">
        <f t="shared" si="74"/>
        <v>0.91853845316034266</v>
      </c>
    </row>
    <row r="155" spans="1:23" x14ac:dyDescent="0.2">
      <c r="A155" s="48" t="str">
        <f t="shared" si="64"/>
        <v>2002</v>
      </c>
      <c r="C155" s="56">
        <f t="shared" si="65"/>
        <v>1.2042143461009658</v>
      </c>
      <c r="D155" s="56">
        <f t="shared" si="66"/>
        <v>0.26981996628766258</v>
      </c>
      <c r="E155" s="56">
        <f t="shared" si="67"/>
        <v>1.2238472728417775</v>
      </c>
      <c r="F155" s="56">
        <f t="shared" si="68"/>
        <v>0.75508820293791989</v>
      </c>
      <c r="G155" s="56">
        <f t="shared" si="69"/>
        <v>0.87035266899482788</v>
      </c>
      <c r="H155" s="56">
        <f t="shared" si="70"/>
        <v>0.64746026097331311</v>
      </c>
      <c r="I155" s="56">
        <f t="shared" si="71"/>
        <v>1.0305068875847516</v>
      </c>
      <c r="J155" s="56">
        <f t="shared" si="72"/>
        <v>1.2502371161441617</v>
      </c>
      <c r="K155" s="56">
        <f t="shared" si="73"/>
        <v>0.84893193642806863</v>
      </c>
      <c r="L155" s="61">
        <f t="shared" si="74"/>
        <v>0.90005096203260537</v>
      </c>
    </row>
    <row r="156" spans="1:23" x14ac:dyDescent="0.2">
      <c r="A156" s="48" t="str">
        <f t="shared" si="64"/>
        <v>2003</v>
      </c>
      <c r="C156" s="56">
        <f t="shared" si="65"/>
        <v>1.2847490663599319</v>
      </c>
      <c r="D156" s="56">
        <f t="shared" si="66"/>
        <v>0.33277408580950091</v>
      </c>
      <c r="E156" s="56">
        <f t="shared" si="67"/>
        <v>1.4158597904481465</v>
      </c>
      <c r="F156" s="56">
        <f t="shared" si="68"/>
        <v>0.64642781767112545</v>
      </c>
      <c r="G156" s="56">
        <f t="shared" si="69"/>
        <v>0.917170523081413</v>
      </c>
      <c r="H156" s="56">
        <f t="shared" si="70"/>
        <v>0.64088842979696303</v>
      </c>
      <c r="I156" s="56">
        <f t="shared" si="71"/>
        <v>1.0516335393447054</v>
      </c>
      <c r="J156" s="56">
        <f t="shared" si="72"/>
        <v>1.2407537763817311</v>
      </c>
      <c r="K156" s="56">
        <f t="shared" si="73"/>
        <v>0.83498590630642522</v>
      </c>
      <c r="L156" s="61">
        <f t="shared" si="74"/>
        <v>0.92947143724443804</v>
      </c>
    </row>
    <row r="157" spans="1:23" x14ac:dyDescent="0.2">
      <c r="A157" s="48" t="str">
        <f t="shared" si="64"/>
        <v>2004</v>
      </c>
      <c r="C157" s="56">
        <f t="shared" si="65"/>
        <v>1.4253921765474709</v>
      </c>
      <c r="D157" s="56">
        <f t="shared" si="66"/>
        <v>0.23178128538800755</v>
      </c>
      <c r="E157" s="56">
        <f t="shared" si="67"/>
        <v>1.6063308441008599</v>
      </c>
      <c r="F157" s="56">
        <f t="shared" si="68"/>
        <v>0.71870688149775896</v>
      </c>
      <c r="G157" s="56">
        <f t="shared" si="69"/>
        <v>1.1184792402291093</v>
      </c>
      <c r="H157" s="56">
        <f t="shared" si="70"/>
        <v>0.64837088553401234</v>
      </c>
      <c r="I157" s="56">
        <f t="shared" si="71"/>
        <v>1.0816362921631018</v>
      </c>
      <c r="J157" s="56">
        <f t="shared" si="72"/>
        <v>1.3331123160082468</v>
      </c>
      <c r="K157" s="56">
        <f t="shared" si="73"/>
        <v>0.84020604777500718</v>
      </c>
      <c r="L157" s="61">
        <f t="shared" si="74"/>
        <v>1.0004462188048417</v>
      </c>
    </row>
    <row r="158" spans="1:23" x14ac:dyDescent="0.2">
      <c r="A158" s="48" t="str">
        <f t="shared" si="64"/>
        <v>2005</v>
      </c>
      <c r="C158" s="56">
        <f t="shared" si="65"/>
        <v>1.4449546241099778</v>
      </c>
      <c r="D158" s="56">
        <f t="shared" si="66"/>
        <v>0.17817061646556423</v>
      </c>
      <c r="E158" s="56">
        <f t="shared" si="67"/>
        <v>1.7370958554656579</v>
      </c>
      <c r="F158" s="56">
        <f t="shared" si="68"/>
        <v>0.62044843931668436</v>
      </c>
      <c r="G158" s="56">
        <f t="shared" si="69"/>
        <v>1.0288278013961338</v>
      </c>
      <c r="H158" s="56">
        <f t="shared" si="70"/>
        <v>0.66929663045508003</v>
      </c>
      <c r="I158" s="56">
        <f t="shared" si="71"/>
        <v>1.1262748258739741</v>
      </c>
      <c r="J158" s="56">
        <f t="shared" si="72"/>
        <v>1.3095575913981958</v>
      </c>
      <c r="K158" s="56">
        <f t="shared" si="73"/>
        <v>0.85474672996798196</v>
      </c>
      <c r="L158" s="61">
        <f t="shared" si="74"/>
        <v>0.9965970127165833</v>
      </c>
    </row>
    <row r="159" spans="1:23" x14ac:dyDescent="0.2">
      <c r="A159" s="48" t="str">
        <f t="shared" si="64"/>
        <v>2006</v>
      </c>
      <c r="C159" s="56">
        <f t="shared" si="65"/>
        <v>1.4297927144614706</v>
      </c>
      <c r="D159" s="56">
        <f t="shared" si="66"/>
        <v>0.21460105169094476</v>
      </c>
      <c r="E159" s="56">
        <f t="shared" si="67"/>
        <v>1.8302994860320345</v>
      </c>
      <c r="F159" s="56">
        <f t="shared" si="68"/>
        <v>0.57174865520819707</v>
      </c>
      <c r="G159" s="56">
        <f t="shared" si="69"/>
        <v>1.127819911840463</v>
      </c>
      <c r="H159" s="56">
        <f t="shared" si="70"/>
        <v>0.66842158814886909</v>
      </c>
      <c r="I159" s="56">
        <f t="shared" si="71"/>
        <v>1.1544807007888818</v>
      </c>
      <c r="J159" s="56">
        <f t="shared" si="72"/>
        <v>1.2963937618999404</v>
      </c>
      <c r="K159" s="56">
        <f t="shared" si="73"/>
        <v>0.83777931289891838</v>
      </c>
      <c r="L159" s="61">
        <f t="shared" si="74"/>
        <v>1.0145930203299689</v>
      </c>
    </row>
    <row r="160" spans="1:23" x14ac:dyDescent="0.2">
      <c r="A160" s="48" t="str">
        <f t="shared" si="64"/>
        <v>2007</v>
      </c>
      <c r="C160" s="56">
        <f t="shared" si="65"/>
        <v>1.4368200948691614</v>
      </c>
      <c r="D160" s="56">
        <f t="shared" si="66"/>
        <v>0.26792267312201412</v>
      </c>
      <c r="E160" s="56">
        <f t="shared" si="67"/>
        <v>1.7237447558494634</v>
      </c>
      <c r="F160" s="56">
        <f t="shared" si="68"/>
        <v>0.56756487141548806</v>
      </c>
      <c r="G160" s="56">
        <f t="shared" si="69"/>
        <v>1.0391589567902464</v>
      </c>
      <c r="H160" s="56">
        <f t="shared" si="70"/>
        <v>0.67858627940663441</v>
      </c>
      <c r="I160" s="56">
        <f t="shared" si="71"/>
        <v>1.2212900734242849</v>
      </c>
      <c r="J160" s="56">
        <f t="shared" si="72"/>
        <v>1.2753587997361637</v>
      </c>
      <c r="K160" s="56">
        <f t="shared" si="73"/>
        <v>0.82807913793715848</v>
      </c>
      <c r="L160" s="61">
        <f t="shared" si="74"/>
        <v>1.0042806269500686</v>
      </c>
    </row>
    <row r="161" spans="1:13" x14ac:dyDescent="0.2">
      <c r="A161" s="48" t="str">
        <f t="shared" si="64"/>
        <v>2008</v>
      </c>
      <c r="C161" s="56">
        <f t="shared" si="65"/>
        <v>1.3703246740649087</v>
      </c>
      <c r="D161" s="56">
        <f t="shared" si="66"/>
        <v>0.3365789188693703</v>
      </c>
      <c r="E161" s="56">
        <f t="shared" si="67"/>
        <v>1.8095173873678687</v>
      </c>
      <c r="F161" s="56">
        <f t="shared" si="68"/>
        <v>0.7543076214343708</v>
      </c>
      <c r="G161" s="56">
        <f t="shared" si="69"/>
        <v>1.004586833254254</v>
      </c>
      <c r="H161" s="56">
        <f t="shared" si="70"/>
        <v>0.71615225963310303</v>
      </c>
      <c r="I161" s="56">
        <f t="shared" si="71"/>
        <v>1.220463877397949</v>
      </c>
      <c r="J161" s="56">
        <f t="shared" si="72"/>
        <v>1.3383552997425106</v>
      </c>
      <c r="K161" s="56">
        <f t="shared" si="73"/>
        <v>0.83359935187979872</v>
      </c>
      <c r="L161" s="61">
        <f t="shared" si="74"/>
        <v>1.0426540248493481</v>
      </c>
    </row>
    <row r="162" spans="1:13" x14ac:dyDescent="0.2">
      <c r="A162" s="48" t="str">
        <f t="shared" si="64"/>
        <v>2009</v>
      </c>
      <c r="C162" s="56">
        <f t="shared" si="65"/>
        <v>1.2822621774469172</v>
      </c>
      <c r="D162" s="56">
        <f t="shared" si="66"/>
        <v>0.34732246578686315</v>
      </c>
      <c r="E162" s="56">
        <f t="shared" si="67"/>
        <v>1.6162088399655365</v>
      </c>
      <c r="F162" s="56">
        <f t="shared" si="68"/>
        <v>0.91619506501421921</v>
      </c>
      <c r="G162" s="56">
        <f t="shared" si="69"/>
        <v>1.0231566519446305</v>
      </c>
      <c r="H162" s="56">
        <f t="shared" si="70"/>
        <v>0.67598611436864597</v>
      </c>
      <c r="I162" s="56">
        <f t="shared" si="71"/>
        <v>1.1424196097059343</v>
      </c>
      <c r="J162" s="56">
        <f t="shared" si="72"/>
        <v>1.3518213646423569</v>
      </c>
      <c r="K162" s="56">
        <f t="shared" si="73"/>
        <v>0.8351787331301197</v>
      </c>
      <c r="L162" s="61">
        <f t="shared" si="74"/>
        <v>1.021172335778358</v>
      </c>
    </row>
    <row r="163" spans="1:13" x14ac:dyDescent="0.2">
      <c r="A163" s="48" t="str">
        <f t="shared" si="64"/>
        <v>2010</v>
      </c>
      <c r="C163" s="56">
        <f t="shared" si="65"/>
        <v>1.2406761676559084</v>
      </c>
      <c r="D163" s="56">
        <f t="shared" si="66"/>
        <v>0.36614633809773872</v>
      </c>
      <c r="E163" s="56">
        <f t="shared" si="67"/>
        <v>1.5573381969242885</v>
      </c>
      <c r="F163" s="56">
        <f t="shared" si="68"/>
        <v>0.85274665597022759</v>
      </c>
      <c r="G163" s="56">
        <f t="shared" si="69"/>
        <v>0.99523739865667626</v>
      </c>
      <c r="H163" s="56">
        <f t="shared" si="70"/>
        <v>0.64200870130818732</v>
      </c>
      <c r="I163" s="56">
        <f t="shared" si="71"/>
        <v>1.1203759612582533</v>
      </c>
      <c r="J163" s="56">
        <f t="shared" si="72"/>
        <v>1.2986109654891562</v>
      </c>
      <c r="K163" s="56">
        <f t="shared" si="73"/>
        <v>0.85538435422938797</v>
      </c>
      <c r="L163" s="61">
        <f t="shared" si="74"/>
        <v>0.99205830439886933</v>
      </c>
    </row>
    <row r="164" spans="1:13" x14ac:dyDescent="0.2">
      <c r="A164" s="48" t="str">
        <f t="shared" si="64"/>
        <v>2011</v>
      </c>
      <c r="C164" s="56">
        <f t="shared" si="65"/>
        <v>1.3698609497535394</v>
      </c>
      <c r="D164" s="56">
        <f t="shared" si="66"/>
        <v>0.31689243656855565</v>
      </c>
      <c r="E164" s="56">
        <f t="shared" si="67"/>
        <v>1.3143643706198356</v>
      </c>
      <c r="F164" s="56">
        <f t="shared" si="68"/>
        <v>0.86811355063156181</v>
      </c>
      <c r="G164" s="56">
        <f t="shared" si="69"/>
        <v>1.0591975146457182</v>
      </c>
      <c r="H164" s="56">
        <f t="shared" si="70"/>
        <v>0.69237553973323906</v>
      </c>
      <c r="I164" s="56">
        <f t="shared" si="71"/>
        <v>1.1752516146979548</v>
      </c>
      <c r="J164" s="56">
        <f t="shared" si="72"/>
        <v>1.3564774316974437</v>
      </c>
      <c r="K164" s="56">
        <f t="shared" si="73"/>
        <v>0.87188909049014152</v>
      </c>
      <c r="L164" s="61">
        <f t="shared" si="74"/>
        <v>1.0027136109819987</v>
      </c>
    </row>
    <row r="165" spans="1:13" x14ac:dyDescent="0.2">
      <c r="A165" s="48" t="str">
        <f t="shared" si="64"/>
        <v>2012</v>
      </c>
      <c r="C165" s="56">
        <f t="shared" si="65"/>
        <v>1.7112755851634573</v>
      </c>
      <c r="D165" s="56">
        <f t="shared" si="66"/>
        <v>0.26338716316027921</v>
      </c>
      <c r="E165" s="56">
        <f t="shared" si="67"/>
        <v>1.2891446355183667</v>
      </c>
      <c r="F165" s="56">
        <f t="shared" si="68"/>
        <v>0.92809853239056672</v>
      </c>
      <c r="G165" s="56">
        <f t="shared" si="69"/>
        <v>0.93363358619327774</v>
      </c>
      <c r="H165" s="56">
        <f t="shared" si="70"/>
        <v>0.69013543997079951</v>
      </c>
      <c r="I165" s="56">
        <f t="shared" si="71"/>
        <v>1.2673202952216593</v>
      </c>
      <c r="J165" s="56">
        <f t="shared" si="72"/>
        <v>1.4565169299394143</v>
      </c>
      <c r="K165" s="56">
        <f t="shared" si="73"/>
        <v>0.87020257113510358</v>
      </c>
      <c r="L165" s="61">
        <f t="shared" si="74"/>
        <v>1.0455238598547691</v>
      </c>
    </row>
    <row r="166" spans="1:13" x14ac:dyDescent="0.2">
      <c r="A166" s="48" t="str">
        <f t="shared" si="64"/>
        <v>2013</v>
      </c>
      <c r="C166" s="56">
        <f t="shared" si="65"/>
        <v>1.8555050243115505</v>
      </c>
      <c r="D166" s="56">
        <f t="shared" si="66"/>
        <v>0.20644194252233841</v>
      </c>
      <c r="E166" s="56">
        <f t="shared" si="67"/>
        <v>1.1851650733508179</v>
      </c>
      <c r="F166" s="56">
        <f t="shared" si="68"/>
        <v>1.0539431213195667</v>
      </c>
      <c r="G166" s="56">
        <f t="shared" si="69"/>
        <v>0.91321450817634209</v>
      </c>
      <c r="H166" s="56">
        <f t="shared" si="70"/>
        <v>0.66005345817697292</v>
      </c>
      <c r="I166" s="56">
        <f t="shared" si="71"/>
        <v>1.3472725098033662</v>
      </c>
      <c r="J166" s="56">
        <f t="shared" si="72"/>
        <v>1.4600632683328352</v>
      </c>
      <c r="K166" s="56">
        <f t="shared" si="73"/>
        <v>0.86646001862001243</v>
      </c>
      <c r="L166" s="61">
        <f t="shared" si="74"/>
        <v>1.0609021027348668</v>
      </c>
    </row>
    <row r="168" spans="1:13" x14ac:dyDescent="0.2">
      <c r="A168" s="44" t="s">
        <v>32</v>
      </c>
      <c r="C168" s="57">
        <f t="shared" ref="C168:K168" si="75">AVERAGE(C149:C166)</f>
        <v>1.4425993546585179</v>
      </c>
      <c r="D168" s="57">
        <f t="shared" si="75"/>
        <v>0.3105246196724496</v>
      </c>
      <c r="E168" s="57">
        <f t="shared" si="75"/>
        <v>1.3367582731567189</v>
      </c>
      <c r="F168" s="57">
        <f t="shared" si="75"/>
        <v>0.78671319968481712</v>
      </c>
      <c r="G168" s="57">
        <f t="shared" si="75"/>
        <v>0.97041982398977744</v>
      </c>
      <c r="H168" s="57">
        <f t="shared" si="75"/>
        <v>0.64761409021480532</v>
      </c>
      <c r="I168" s="57">
        <f t="shared" si="75"/>
        <v>1.0511967537316562</v>
      </c>
      <c r="J168" s="57">
        <f t="shared" si="75"/>
        <v>1.3126579334285511</v>
      </c>
      <c r="K168" s="57">
        <f t="shared" si="75"/>
        <v>0.85832765965154745</v>
      </c>
    </row>
    <row r="169" spans="1:13" x14ac:dyDescent="0.2">
      <c r="A169" s="44" t="s">
        <v>33</v>
      </c>
      <c r="C169" s="57">
        <f t="shared" ref="C169:K169" si="76">C166-C149</f>
        <v>7.6123070643647761E-3</v>
      </c>
      <c r="D169" s="57">
        <f t="shared" si="76"/>
        <v>-0.1887034604374804</v>
      </c>
      <c r="E169" s="57">
        <f t="shared" si="76"/>
        <v>0.42717823451959991</v>
      </c>
      <c r="F169" s="57">
        <f t="shared" si="76"/>
        <v>0.28295234208391284</v>
      </c>
      <c r="G169" s="57">
        <f t="shared" si="76"/>
        <v>0.10804274453538554</v>
      </c>
      <c r="H169" s="57">
        <f t="shared" si="76"/>
        <v>3.8508873978751579E-2</v>
      </c>
      <c r="I169" s="57">
        <f t="shared" si="76"/>
        <v>0.59716271898555073</v>
      </c>
      <c r="J169" s="57">
        <f t="shared" si="76"/>
        <v>0.15914816525242736</v>
      </c>
      <c r="K169" s="57">
        <f t="shared" si="76"/>
        <v>-5.7002644725330232E-2</v>
      </c>
    </row>
    <row r="170" spans="1:13" x14ac:dyDescent="0.2">
      <c r="A170" s="44" t="s">
        <v>34</v>
      </c>
      <c r="C170" s="57">
        <f t="shared" ref="C170:K170" si="77">STDEV(C149:C166)</f>
        <v>0.2060617548364034</v>
      </c>
      <c r="D170" s="57">
        <f t="shared" si="77"/>
        <v>7.6586641370705671E-2</v>
      </c>
      <c r="E170" s="57">
        <f t="shared" si="77"/>
        <v>0.34002118396267766</v>
      </c>
      <c r="F170" s="57">
        <f t="shared" si="77"/>
        <v>0.13283066515574821</v>
      </c>
      <c r="G170" s="57">
        <f t="shared" si="77"/>
        <v>0.10160632424505731</v>
      </c>
      <c r="H170" s="57">
        <f t="shared" si="77"/>
        <v>3.9969424457321233E-2</v>
      </c>
      <c r="I170" s="57">
        <f t="shared" si="77"/>
        <v>0.18179039047155524</v>
      </c>
      <c r="J170" s="57">
        <f t="shared" si="77"/>
        <v>6.5676629020504487E-2</v>
      </c>
      <c r="K170" s="57">
        <f t="shared" si="77"/>
        <v>3.0540475435742492E-2</v>
      </c>
    </row>
    <row r="172" spans="1:13" ht="13.5" thickBot="1" x14ac:dyDescent="0.25"/>
    <row r="173" spans="1:13" ht="51.75" thickBot="1" x14ac:dyDescent="0.25">
      <c r="A173" s="45" t="s">
        <v>43</v>
      </c>
      <c r="B173" s="46" t="s">
        <v>44</v>
      </c>
      <c r="C173" s="46" t="s">
        <v>22</v>
      </c>
      <c r="D173" s="46" t="s">
        <v>23</v>
      </c>
      <c r="E173" s="46" t="s">
        <v>3</v>
      </c>
      <c r="F173" s="46" t="s">
        <v>24</v>
      </c>
      <c r="G173" s="46" t="s">
        <v>25</v>
      </c>
      <c r="H173" s="46" t="s">
        <v>26</v>
      </c>
      <c r="I173" s="46" t="s">
        <v>27</v>
      </c>
      <c r="J173" s="46" t="s">
        <v>28</v>
      </c>
      <c r="K173" s="46" t="s">
        <v>29</v>
      </c>
      <c r="L173" s="144" t="s">
        <v>11</v>
      </c>
      <c r="M173" s="145" t="str">
        <f>X23</f>
        <v>Year-on-Year MA</v>
      </c>
    </row>
    <row r="174" spans="1:13" x14ac:dyDescent="0.2">
      <c r="A174" s="48" t="str">
        <f t="shared" ref="A174:A191" si="78">A149</f>
        <v>1996</v>
      </c>
      <c r="B174" s="44">
        <f>KZN!B175</f>
        <v>2</v>
      </c>
      <c r="L174" s="128"/>
      <c r="M174" s="129"/>
    </row>
    <row r="175" spans="1:13" x14ac:dyDescent="0.2">
      <c r="A175" s="48" t="str">
        <f t="shared" si="78"/>
        <v>1997</v>
      </c>
      <c r="B175" s="44">
        <f>KZN!B176</f>
        <v>2.9</v>
      </c>
      <c r="D175" s="57">
        <f>$B175+(E5-E4)/E4*100</f>
        <v>-8.7218435523602231</v>
      </c>
      <c r="E175" s="57">
        <f>$B175+(G5-G4)/G4*100</f>
        <v>-5.8076589117811217</v>
      </c>
      <c r="F175" s="57">
        <f>$B175+(I5-I4)/I4*100</f>
        <v>-4.5438409935805453</v>
      </c>
      <c r="G175" s="57">
        <f>$B175+(K5-K4)/K4*100</f>
        <v>-8.5497198969683854</v>
      </c>
      <c r="H175" s="57">
        <f>$B175+(M5-M4)/M4*100</f>
        <v>20.992115740977514</v>
      </c>
      <c r="I175" s="57">
        <f>$B175+(O5-O4)/O4*100</f>
        <v>4.0350746618835451</v>
      </c>
      <c r="J175" s="57">
        <f>$B175+(Q5-Q4)/Q4*100</f>
        <v>6.9840152721157391</v>
      </c>
      <c r="K175" s="57">
        <f>$B175+(S5-S4)/S4*100</f>
        <v>3.0077383418810304</v>
      </c>
      <c r="L175" s="138">
        <f>$B175+(W5-W4)/W4*100</f>
        <v>2.4146885826393119</v>
      </c>
      <c r="M175" s="140">
        <f t="shared" ref="M175:M191" si="79">X26</f>
        <v>2.2513587808357576</v>
      </c>
    </row>
    <row r="176" spans="1:13" x14ac:dyDescent="0.2">
      <c r="A176" s="48" t="str">
        <f t="shared" si="78"/>
        <v>1998</v>
      </c>
      <c r="B176" s="44">
        <f>KZN!B177</f>
        <v>3.2</v>
      </c>
      <c r="D176" s="57">
        <f t="shared" ref="D176:D191" si="80">$B176+(E6-E5)/E5*100</f>
        <v>-5.1048211302290598</v>
      </c>
      <c r="E176" s="57">
        <f t="shared" ref="E176:E191" si="81">$B176+(G6-G5)/G5*100</f>
        <v>2.1907233947266995</v>
      </c>
      <c r="F176" s="57">
        <f t="shared" ref="F176:F191" si="82">$B176+(I6-I5)/I5*100</f>
        <v>-1.7454503615747434</v>
      </c>
      <c r="G176" s="57">
        <f t="shared" ref="G176:G191" si="83">$B176+(K6-K5)/K5*100</f>
        <v>-4.5316393778567816</v>
      </c>
      <c r="H176" s="57">
        <f t="shared" ref="H176:H191" si="84">$B176+(M6-M5)/M5*100</f>
        <v>17.25729561130515</v>
      </c>
      <c r="I176" s="57">
        <f t="shared" ref="I176:I191" si="85">$B176+(O6-O5)/O5*100</f>
        <v>6.3989465749036381</v>
      </c>
      <c r="J176" s="57">
        <f t="shared" ref="J176:J191" si="86">$B176+(Q6-Q5)/Q5*100</f>
        <v>6.2457169271551471</v>
      </c>
      <c r="K176" s="57">
        <f t="shared" ref="K176:K191" si="87">$B176+(S6-S5)/S5*100</f>
        <v>11.304763287461697</v>
      </c>
      <c r="L176" s="138">
        <f t="shared" ref="L176:L191" si="88">$B176+(W6-W5)/W5*100</f>
        <v>8.1182952568054141</v>
      </c>
      <c r="M176" s="140">
        <f t="shared" si="79"/>
        <v>3.5960046749801218</v>
      </c>
    </row>
    <row r="177" spans="1:13" x14ac:dyDescent="0.2">
      <c r="A177" s="48" t="str">
        <f t="shared" si="78"/>
        <v>1999</v>
      </c>
      <c r="B177" s="44">
        <f>KZN!B178</f>
        <v>3.5</v>
      </c>
      <c r="D177" s="57">
        <f t="shared" si="80"/>
        <v>-25.389667214365566</v>
      </c>
      <c r="E177" s="57">
        <f t="shared" si="81"/>
        <v>6.0075008189234502</v>
      </c>
      <c r="F177" s="57">
        <f t="shared" si="82"/>
        <v>4.0001143063111932</v>
      </c>
      <c r="G177" s="57">
        <f t="shared" si="83"/>
        <v>1.2039703861191313</v>
      </c>
      <c r="H177" s="57">
        <f t="shared" si="84"/>
        <v>14.597699330681593</v>
      </c>
      <c r="I177" s="57">
        <f t="shared" si="85"/>
        <v>5.3572241471494637</v>
      </c>
      <c r="J177" s="57">
        <f t="shared" si="86"/>
        <v>7.1733542955752982</v>
      </c>
      <c r="K177" s="57">
        <f t="shared" si="87"/>
        <v>15.663074254132392</v>
      </c>
      <c r="L177" s="138">
        <f t="shared" si="88"/>
        <v>10.562991441394633</v>
      </c>
      <c r="M177" s="140">
        <f t="shared" si="79"/>
        <v>4.8459315516966184</v>
      </c>
    </row>
    <row r="178" spans="1:13" x14ac:dyDescent="0.2">
      <c r="A178" s="48" t="str">
        <f t="shared" si="78"/>
        <v>2000</v>
      </c>
      <c r="B178" s="44">
        <f>KZN!B179</f>
        <v>6</v>
      </c>
      <c r="D178" s="57">
        <f t="shared" si="80"/>
        <v>-19.362590920771698</v>
      </c>
      <c r="E178" s="57">
        <f t="shared" si="81"/>
        <v>5.6993199662535003</v>
      </c>
      <c r="F178" s="57">
        <f t="shared" si="82"/>
        <v>21.112745272208855</v>
      </c>
      <c r="G178" s="57">
        <f t="shared" si="83"/>
        <v>8.4861675039438289</v>
      </c>
      <c r="H178" s="57">
        <f t="shared" si="84"/>
        <v>14.659182873451776</v>
      </c>
      <c r="I178" s="57">
        <f t="shared" si="85"/>
        <v>2.5132156092865388</v>
      </c>
      <c r="J178" s="57">
        <f t="shared" si="86"/>
        <v>8.5745614164807655</v>
      </c>
      <c r="K178" s="57">
        <f t="shared" si="87"/>
        <v>11.615943124797075</v>
      </c>
      <c r="L178" s="138">
        <f t="shared" si="88"/>
        <v>9.958875526106203</v>
      </c>
      <c r="M178" s="140">
        <f t="shared" si="79"/>
        <v>4.6316663646656879</v>
      </c>
    </row>
    <row r="179" spans="1:13" x14ac:dyDescent="0.2">
      <c r="A179" s="48" t="str">
        <f t="shared" si="78"/>
        <v>2001</v>
      </c>
      <c r="B179" s="44">
        <f>KZN!B180</f>
        <v>3.9</v>
      </c>
      <c r="D179" s="57">
        <f t="shared" si="80"/>
        <v>-20.328645697094604</v>
      </c>
      <c r="E179" s="57">
        <f t="shared" si="81"/>
        <v>-1.3688187312885431</v>
      </c>
      <c r="F179" s="57">
        <f t="shared" si="82"/>
        <v>12.171676338452617</v>
      </c>
      <c r="G179" s="57">
        <f t="shared" si="83"/>
        <v>1.2638302675137605</v>
      </c>
      <c r="H179" s="57">
        <f t="shared" si="84"/>
        <v>5.7192353381554515</v>
      </c>
      <c r="I179" s="57">
        <f t="shared" si="85"/>
        <v>-4.1995443883490378</v>
      </c>
      <c r="J179" s="57">
        <f t="shared" si="86"/>
        <v>-0.78935230915962284</v>
      </c>
      <c r="K179" s="57">
        <f t="shared" si="87"/>
        <v>6.6450660293850969</v>
      </c>
      <c r="L179" s="138">
        <f t="shared" si="88"/>
        <v>2.6153184171581252</v>
      </c>
      <c r="M179" s="140">
        <f t="shared" si="79"/>
        <v>3.1822738928454539</v>
      </c>
    </row>
    <row r="180" spans="1:13" x14ac:dyDescent="0.2">
      <c r="A180" s="48" t="str">
        <f t="shared" si="78"/>
        <v>2002</v>
      </c>
      <c r="B180" s="44">
        <f>KZN!B181</f>
        <v>3</v>
      </c>
      <c r="D180" s="57">
        <f t="shared" si="80"/>
        <v>-13.13556055708575</v>
      </c>
      <c r="E180" s="57">
        <f t="shared" si="81"/>
        <v>-5.3327725215046229</v>
      </c>
      <c r="F180" s="57">
        <f t="shared" si="82"/>
        <v>3.4833036144896861</v>
      </c>
      <c r="G180" s="57">
        <f t="shared" si="83"/>
        <v>-1.9719653048928301</v>
      </c>
      <c r="H180" s="57">
        <f t="shared" si="84"/>
        <v>3.3787533394968219</v>
      </c>
      <c r="I180" s="57">
        <f t="shared" si="85"/>
        <v>-4.9802813937764618</v>
      </c>
      <c r="J180" s="57">
        <f t="shared" si="86"/>
        <v>-3.7675530766377792</v>
      </c>
      <c r="K180" s="57">
        <f t="shared" si="87"/>
        <v>5.6777948920461174</v>
      </c>
      <c r="L180" s="138">
        <f t="shared" si="88"/>
        <v>0.24933912746955933</v>
      </c>
      <c r="M180" s="140">
        <f t="shared" si="79"/>
        <v>4.7746425170706468</v>
      </c>
    </row>
    <row r="181" spans="1:13" x14ac:dyDescent="0.2">
      <c r="A181" s="48" t="str">
        <f t="shared" si="78"/>
        <v>2003</v>
      </c>
      <c r="B181" s="44">
        <f>KZN!B182</f>
        <v>4.7</v>
      </c>
      <c r="D181" s="57">
        <f t="shared" si="80"/>
        <v>-5.9671037080315381</v>
      </c>
      <c r="E181" s="57">
        <f t="shared" si="81"/>
        <v>-4.6872796293378114</v>
      </c>
      <c r="F181" s="57">
        <f t="shared" si="82"/>
        <v>1.264702395881304</v>
      </c>
      <c r="G181" s="57">
        <f t="shared" si="83"/>
        <v>0.53618776676524504</v>
      </c>
      <c r="H181" s="57">
        <f t="shared" si="84"/>
        <v>6.0870280584877552</v>
      </c>
      <c r="I181" s="57">
        <f t="shared" si="85"/>
        <v>2.9710755382839191</v>
      </c>
      <c r="J181" s="57">
        <f t="shared" si="86"/>
        <v>2.4601918435608439</v>
      </c>
      <c r="K181" s="57">
        <f t="shared" si="87"/>
        <v>9.5308901856044805</v>
      </c>
      <c r="L181" s="138">
        <f t="shared" si="88"/>
        <v>3.3676963064931353</v>
      </c>
      <c r="M181" s="140">
        <f t="shared" si="79"/>
        <v>2.0189199124335393</v>
      </c>
    </row>
    <row r="182" spans="1:13" x14ac:dyDescent="0.2">
      <c r="A182" s="48" t="str">
        <f t="shared" si="78"/>
        <v>2004</v>
      </c>
      <c r="B182" s="44">
        <f>KZN!B183</f>
        <v>2.4</v>
      </c>
      <c r="D182" s="57">
        <f t="shared" si="80"/>
        <v>28.248656820716157</v>
      </c>
      <c r="E182" s="57">
        <f t="shared" si="81"/>
        <v>-5.9050443313695418</v>
      </c>
      <c r="F182" s="57">
        <f t="shared" si="82"/>
        <v>-4.5445793486752653</v>
      </c>
      <c r="G182" s="57">
        <f t="shared" si="83"/>
        <v>2.2010970483671661</v>
      </c>
      <c r="H182" s="57">
        <f t="shared" si="84"/>
        <v>1.6080777101971067</v>
      </c>
      <c r="I182" s="57">
        <f t="shared" si="85"/>
        <v>6.2345410219934303</v>
      </c>
      <c r="J182" s="57">
        <f t="shared" si="86"/>
        <v>6.2294709985925616</v>
      </c>
      <c r="K182" s="57">
        <f t="shared" si="87"/>
        <v>5.3138093275431402</v>
      </c>
      <c r="L182" s="138">
        <f t="shared" si="88"/>
        <v>0.75562227924826098</v>
      </c>
      <c r="M182" s="140">
        <f t="shared" si="79"/>
        <v>5.1561355554963901</v>
      </c>
    </row>
    <row r="183" spans="1:13" x14ac:dyDescent="0.2">
      <c r="A183" s="48" t="str">
        <f t="shared" si="78"/>
        <v>2005</v>
      </c>
      <c r="B183" s="44">
        <f>KZN!B184</f>
        <v>4.3</v>
      </c>
      <c r="D183" s="57">
        <f t="shared" si="80"/>
        <v>15.811969818865403</v>
      </c>
      <c r="E183" s="57">
        <f t="shared" si="81"/>
        <v>-0.96269740161515216</v>
      </c>
      <c r="F183" s="57">
        <f t="shared" si="82"/>
        <v>11.27922400596742</v>
      </c>
      <c r="G183" s="57">
        <f t="shared" si="83"/>
        <v>10.213276490800276</v>
      </c>
      <c r="H183" s="57">
        <f t="shared" si="84"/>
        <v>7.3315743100874311</v>
      </c>
      <c r="I183" s="57">
        <f t="shared" si="85"/>
        <v>11.161163902394776</v>
      </c>
      <c r="J183" s="57">
        <f t="shared" si="86"/>
        <v>14.187060237103459</v>
      </c>
      <c r="K183" s="57">
        <f t="shared" si="87"/>
        <v>6.9296146208105771</v>
      </c>
      <c r="L183" s="138">
        <f t="shared" si="88"/>
        <v>4.1381801885856504</v>
      </c>
      <c r="M183" s="140">
        <f t="shared" si="79"/>
        <v>5.1182504954039292</v>
      </c>
    </row>
    <row r="184" spans="1:13" x14ac:dyDescent="0.2">
      <c r="A184" s="48" t="str">
        <f t="shared" si="78"/>
        <v>2006</v>
      </c>
      <c r="B184" s="44">
        <f>KZN!B185</f>
        <v>2.8</v>
      </c>
      <c r="D184" s="57">
        <f t="shared" si="80"/>
        <v>-2.3834386711564592</v>
      </c>
      <c r="E184" s="57">
        <f t="shared" si="81"/>
        <v>-0.25874374104824893</v>
      </c>
      <c r="F184" s="57">
        <f t="shared" si="82"/>
        <v>2.7931855815648468</v>
      </c>
      <c r="G184" s="57">
        <f t="shared" si="83"/>
        <v>8.5953251000884663</v>
      </c>
      <c r="H184" s="57">
        <f t="shared" si="84"/>
        <v>15.594497111763889</v>
      </c>
      <c r="I184" s="57">
        <f t="shared" si="85"/>
        <v>5.767427525828273</v>
      </c>
      <c r="J184" s="57">
        <f t="shared" si="86"/>
        <v>12.128783382597799</v>
      </c>
      <c r="K184" s="57">
        <f t="shared" si="87"/>
        <v>6.4759046664554401</v>
      </c>
      <c r="L184" s="138">
        <f t="shared" si="88"/>
        <v>5.8127083960837167</v>
      </c>
      <c r="M184" s="140">
        <f t="shared" si="79"/>
        <v>5.4973862808044132</v>
      </c>
    </row>
    <row r="185" spans="1:13" x14ac:dyDescent="0.2">
      <c r="A185" s="48" t="str">
        <f t="shared" si="78"/>
        <v>2007</v>
      </c>
      <c r="B185" s="44">
        <f>KZN!B186</f>
        <v>2.9</v>
      </c>
      <c r="D185" s="57">
        <f t="shared" si="80"/>
        <v>-16.716260252498468</v>
      </c>
      <c r="E185" s="57">
        <f t="shared" si="81"/>
        <v>0.95834549083229503</v>
      </c>
      <c r="F185" s="57">
        <f t="shared" si="82"/>
        <v>-5.6821243074004499</v>
      </c>
      <c r="G185" s="57">
        <f t="shared" si="83"/>
        <v>13.494119606556202</v>
      </c>
      <c r="H185" s="57">
        <f t="shared" si="84"/>
        <v>12.83458540055558</v>
      </c>
      <c r="I185" s="57">
        <f t="shared" si="85"/>
        <v>6.4122060190611769</v>
      </c>
      <c r="J185" s="57">
        <f t="shared" si="86"/>
        <v>8.9387040153437827</v>
      </c>
      <c r="K185" s="57">
        <f t="shared" si="87"/>
        <v>8.3112972480652569</v>
      </c>
      <c r="L185" s="138">
        <f t="shared" si="88"/>
        <v>7.4448557055649083</v>
      </c>
      <c r="M185" s="140">
        <f t="shared" si="79"/>
        <v>5.42172397099338</v>
      </c>
    </row>
    <row r="186" spans="1:13" x14ac:dyDescent="0.2">
      <c r="A186" s="48" t="str">
        <f t="shared" si="78"/>
        <v>2008</v>
      </c>
      <c r="B186" s="44">
        <f>KZN!B187</f>
        <v>1.7</v>
      </c>
      <c r="D186" s="57">
        <f t="shared" si="80"/>
        <v>-6.7235452454529652</v>
      </c>
      <c r="E186" s="57">
        <f t="shared" si="81"/>
        <v>0.10750395890355158</v>
      </c>
      <c r="F186" s="57">
        <f t="shared" si="82"/>
        <v>-12.936160573042374</v>
      </c>
      <c r="G186" s="57">
        <f t="shared" si="83"/>
        <v>16.943389507322657</v>
      </c>
      <c r="H186" s="57">
        <f t="shared" si="84"/>
        <v>0.76592738359789259</v>
      </c>
      <c r="I186" s="57">
        <f t="shared" si="85"/>
        <v>7.6423488338301881</v>
      </c>
      <c r="J186" s="57">
        <f t="shared" si="86"/>
        <v>4.4755779650267984</v>
      </c>
      <c r="K186" s="57">
        <f t="shared" si="87"/>
        <v>8.0391338216325483</v>
      </c>
      <c r="L186" s="138">
        <f t="shared" si="88"/>
        <v>4.4867466191067846</v>
      </c>
      <c r="M186" s="140">
        <f t="shared" si="79"/>
        <v>3.4804984784116111</v>
      </c>
    </row>
    <row r="187" spans="1:13" x14ac:dyDescent="0.2">
      <c r="A187" s="48" t="str">
        <f t="shared" si="78"/>
        <v>2009</v>
      </c>
      <c r="B187" s="44">
        <f>KZN!B188</f>
        <v>1.7</v>
      </c>
      <c r="D187" s="57">
        <f t="shared" si="80"/>
        <v>-4.4150550535030053</v>
      </c>
      <c r="E187" s="57">
        <f t="shared" si="81"/>
        <v>-1.9572574016976054</v>
      </c>
      <c r="F187" s="57">
        <f t="shared" si="82"/>
        <v>-10.808337646442681</v>
      </c>
      <c r="G187" s="57">
        <f t="shared" si="83"/>
        <v>11.120167924449309</v>
      </c>
      <c r="H187" s="57">
        <f t="shared" si="84"/>
        <v>-5.3804516985131432</v>
      </c>
      <c r="I187" s="57">
        <f t="shared" si="85"/>
        <v>8.9187853885482369</v>
      </c>
      <c r="J187" s="57">
        <f t="shared" si="86"/>
        <v>2.2292578367376543</v>
      </c>
      <c r="K187" s="57">
        <f t="shared" si="87"/>
        <v>5.3205627519109289</v>
      </c>
      <c r="L187" s="138">
        <f t="shared" si="88"/>
        <v>0.60085872352437253</v>
      </c>
      <c r="M187" s="140">
        <f t="shared" si="79"/>
        <v>-5.5005409166983217</v>
      </c>
    </row>
    <row r="188" spans="1:13" x14ac:dyDescent="0.2">
      <c r="A188" s="48" t="str">
        <f t="shared" si="78"/>
        <v>2010</v>
      </c>
      <c r="B188" s="44">
        <f>KZN!B189</f>
        <v>3.9</v>
      </c>
      <c r="D188" s="57">
        <f t="shared" si="80"/>
        <v>0.36504374640966608</v>
      </c>
      <c r="E188" s="57">
        <f t="shared" si="81"/>
        <v>-0.54942035557961644</v>
      </c>
      <c r="F188" s="57">
        <f t="shared" si="82"/>
        <v>14.685859776684586</v>
      </c>
      <c r="G188" s="57">
        <f t="shared" si="83"/>
        <v>6.617299663257306</v>
      </c>
      <c r="H188" s="57">
        <f t="shared" si="84"/>
        <v>-3.6933220768186037</v>
      </c>
      <c r="I188" s="57">
        <f t="shared" si="85"/>
        <v>8.2102188761156434</v>
      </c>
      <c r="J188" s="57">
        <f t="shared" si="86"/>
        <v>1.0330735012858341</v>
      </c>
      <c r="K188" s="57">
        <f t="shared" si="87"/>
        <v>6.2969691397691143</v>
      </c>
      <c r="L188" s="138">
        <f t="shared" si="88"/>
        <v>1.1218722140474875</v>
      </c>
      <c r="M188" s="140">
        <f t="shared" si="79"/>
        <v>2.1167777923024693</v>
      </c>
    </row>
    <row r="189" spans="1:13" x14ac:dyDescent="0.2">
      <c r="A189" s="48" t="str">
        <f t="shared" si="78"/>
        <v>2011</v>
      </c>
      <c r="B189" s="44">
        <f>KZN!B190</f>
        <v>1.2</v>
      </c>
      <c r="D189" s="57">
        <f t="shared" si="80"/>
        <v>4.6272514284451391</v>
      </c>
      <c r="E189" s="57">
        <f t="shared" si="81"/>
        <v>-2.4790374025130832</v>
      </c>
      <c r="F189" s="57">
        <f t="shared" si="82"/>
        <v>22.797059518422238</v>
      </c>
      <c r="G189" s="57">
        <f t="shared" si="83"/>
        <v>-2.0043380586101698</v>
      </c>
      <c r="H189" s="57">
        <f t="shared" si="84"/>
        <v>-3.4946987778729559</v>
      </c>
      <c r="I189" s="57">
        <f t="shared" si="85"/>
        <v>0.65596392198219911</v>
      </c>
      <c r="J189" s="57">
        <f t="shared" si="86"/>
        <v>-4.7081095892755238</v>
      </c>
      <c r="K189" s="57">
        <f t="shared" si="87"/>
        <v>2.460422956711926</v>
      </c>
      <c r="L189" s="138">
        <f t="shared" si="88"/>
        <v>-1.63383255915192</v>
      </c>
      <c r="M189" s="140">
        <f t="shared" si="79"/>
        <v>2.1228974626048314</v>
      </c>
    </row>
    <row r="190" spans="1:13" x14ac:dyDescent="0.2">
      <c r="A190" s="48" t="str">
        <f t="shared" si="78"/>
        <v>2012</v>
      </c>
      <c r="B190" s="44">
        <f>KZN!B191</f>
        <v>1.2</v>
      </c>
      <c r="D190" s="57">
        <f t="shared" si="80"/>
        <v>21.370569296117655</v>
      </c>
      <c r="E190" s="57">
        <f t="shared" si="81"/>
        <v>-2.2456487927083657</v>
      </c>
      <c r="F190" s="57">
        <f t="shared" si="82"/>
        <v>-3.1847014551609742</v>
      </c>
      <c r="G190" s="57">
        <f t="shared" si="83"/>
        <v>-1.5807875012028914</v>
      </c>
      <c r="H190" s="57">
        <f t="shared" si="84"/>
        <v>-0.67887817603066281</v>
      </c>
      <c r="I190" s="57">
        <f t="shared" si="85"/>
        <v>-0.52954224662922456</v>
      </c>
      <c r="J190" s="57">
        <f t="shared" si="86"/>
        <v>-1.17524114329343</v>
      </c>
      <c r="K190" s="57">
        <f t="shared" si="87"/>
        <v>5.1736937051761052</v>
      </c>
      <c r="L190" s="138">
        <f t="shared" si="88"/>
        <v>1.1567695962898774</v>
      </c>
      <c r="M190" s="140">
        <f t="shared" si="79"/>
        <v>0</v>
      </c>
    </row>
    <row r="191" spans="1:13" x14ac:dyDescent="0.2">
      <c r="A191" s="48" t="str">
        <f t="shared" si="78"/>
        <v>2013</v>
      </c>
      <c r="B191" s="44">
        <f>KZN!B192</f>
        <v>1</v>
      </c>
      <c r="D191" s="57">
        <f t="shared" si="80"/>
        <v>31.951183909615317</v>
      </c>
      <c r="E191" s="57">
        <f t="shared" si="81"/>
        <v>0.8631346623370052</v>
      </c>
      <c r="F191" s="57">
        <f t="shared" si="82"/>
        <v>-8.2835633233117854</v>
      </c>
      <c r="G191" s="57">
        <f t="shared" si="83"/>
        <v>2.4007411686823241</v>
      </c>
      <c r="H191" s="57">
        <f t="shared" si="84"/>
        <v>-6.467704597064472E-3</v>
      </c>
      <c r="I191" s="57">
        <f t="shared" si="85"/>
        <v>-0.70552112794401522</v>
      </c>
      <c r="J191" s="57">
        <f t="shared" si="86"/>
        <v>1.401795264844071</v>
      </c>
      <c r="K191" s="57">
        <f t="shared" si="87"/>
        <v>4.7921956145074294</v>
      </c>
      <c r="L191" s="138">
        <f t="shared" si="88"/>
        <v>2.5477496143851752</v>
      </c>
      <c r="M191" s="140">
        <f t="shared" si="79"/>
        <v>1.3013578094793523</v>
      </c>
    </row>
    <row r="192" spans="1:13" ht="13.5" thickBot="1" x14ac:dyDescent="0.25"/>
    <row r="193" spans="1:12" ht="13.5" thickBot="1" x14ac:dyDescent="0.25">
      <c r="A193" s="62" t="s">
        <v>45</v>
      </c>
      <c r="B193" s="63"/>
      <c r="C193" s="64"/>
      <c r="D193" s="64"/>
      <c r="E193" s="64"/>
      <c r="F193" s="64"/>
      <c r="G193" s="64"/>
      <c r="H193" s="64"/>
      <c r="I193" s="64"/>
      <c r="J193" s="64"/>
      <c r="K193" s="64"/>
      <c r="L193" s="64"/>
    </row>
    <row r="194" spans="1:12" ht="13.5" thickBot="1" x14ac:dyDescent="0.25">
      <c r="A194" s="63"/>
      <c r="B194" s="63"/>
      <c r="C194" s="64"/>
      <c r="D194" s="64"/>
      <c r="E194" s="64"/>
      <c r="F194" s="64"/>
      <c r="G194" s="64"/>
      <c r="H194" s="64"/>
      <c r="I194" s="64"/>
      <c r="J194" s="64"/>
      <c r="K194" s="64"/>
      <c r="L194" s="64"/>
    </row>
    <row r="195" spans="1:12" ht="51" x14ac:dyDescent="0.2">
      <c r="A195" s="65" t="s">
        <v>46</v>
      </c>
      <c r="B195" s="63"/>
      <c r="C195" s="64" t="s">
        <v>22</v>
      </c>
      <c r="D195" s="64" t="s">
        <v>23</v>
      </c>
      <c r="E195" s="64" t="s">
        <v>3</v>
      </c>
      <c r="F195" s="64" t="s">
        <v>24</v>
      </c>
      <c r="G195" s="64" t="s">
        <v>25</v>
      </c>
      <c r="H195" s="64" t="s">
        <v>26</v>
      </c>
      <c r="I195" s="64" t="s">
        <v>27</v>
      </c>
      <c r="J195" s="64" t="s">
        <v>28</v>
      </c>
      <c r="K195" s="66" t="s">
        <v>29</v>
      </c>
      <c r="L195" s="67" t="s">
        <v>47</v>
      </c>
    </row>
    <row r="196" spans="1:12" x14ac:dyDescent="0.2">
      <c r="A196" s="68" t="str">
        <f t="shared" ref="A196:A213" si="89">A174</f>
        <v>1996</v>
      </c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9"/>
    </row>
    <row r="197" spans="1:12" x14ac:dyDescent="0.2">
      <c r="A197" s="68" t="str">
        <f t="shared" si="89"/>
        <v>1997</v>
      </c>
      <c r="B197" s="63"/>
      <c r="C197" s="70">
        <f>C4*($Y5/$Y4-1)</f>
        <v>5.7513228994346175</v>
      </c>
      <c r="D197" s="70">
        <f>E4*($Y5/$Y4-1)</f>
        <v>7.2047809940406591</v>
      </c>
      <c r="E197" s="70">
        <f>G4*($Y5/$Y4-1)</f>
        <v>54.597766305825523</v>
      </c>
      <c r="F197" s="70">
        <f>I4*($Y5/$Y4-1)</f>
        <v>1.8631210803561091</v>
      </c>
      <c r="G197" s="70">
        <f>K4*($Y5/$Y4-1)</f>
        <v>9.8657411279438989</v>
      </c>
      <c r="H197" s="70">
        <f>M4*($Y5/$Y4-1)</f>
        <v>22.588985774828391</v>
      </c>
      <c r="I197" s="70">
        <f>O4*($Y5/$Y4-1)</f>
        <v>6.5082174021787642</v>
      </c>
      <c r="J197" s="70">
        <f>Q4*($Y5/$Y4-1)</f>
        <v>18.711205826248975</v>
      </c>
      <c r="K197" s="70">
        <f>S4*($Y5/$Y4-1)</f>
        <v>41.656328349815333</v>
      </c>
      <c r="L197" s="71">
        <f>SUM(C197:K197)</f>
        <v>168.74746976067226</v>
      </c>
    </row>
    <row r="198" spans="1:12" x14ac:dyDescent="0.2">
      <c r="A198" s="68" t="str">
        <f t="shared" si="89"/>
        <v>1998</v>
      </c>
      <c r="B198" s="72"/>
      <c r="C198" s="70">
        <f t="shared" ref="C198:C213" si="90">C5*($Y6/$Y5-1)</f>
        <v>67.23289203870614</v>
      </c>
      <c r="D198" s="70">
        <f t="shared" ref="D198:D213" si="91">E5*($Y6/$Y5-1)</f>
        <v>63.881648140700804</v>
      </c>
      <c r="E198" s="70">
        <f t="shared" ref="E198:E213" si="92">G5*($Y6/$Y5-1)</f>
        <v>500.05711375868327</v>
      </c>
      <c r="F198" s="70">
        <f t="shared" ref="F198:F213" si="93">I5*($Y6/$Y5-1)</f>
        <v>17.300425857090744</v>
      </c>
      <c r="G198" s="70">
        <f t="shared" ref="G198:G213" si="94">K5*($Y6/$Y5-1)</f>
        <v>87.645585235108996</v>
      </c>
      <c r="H198" s="70">
        <f t="shared" ref="H198:H213" si="95">M5*($Y6/$Y5-1)</f>
        <v>267.62582914526507</v>
      </c>
      <c r="I198" s="70">
        <f t="shared" ref="I198:I213" si="96">O5*($Y6/$Y5-1)</f>
        <v>66.035009033995237</v>
      </c>
      <c r="J198" s="70">
        <f t="shared" ref="J198:J213" si="97">Q5*($Y6/$Y5-1)</f>
        <v>195.38724272645089</v>
      </c>
      <c r="K198" s="70">
        <f t="shared" ref="K198:K213" si="98">S5*($Y6/$Y5-1)</f>
        <v>418.36854830609269</v>
      </c>
      <c r="L198" s="71">
        <f t="shared" ref="L198:L213" si="99">SUM(C198:K198)</f>
        <v>1683.5342942420939</v>
      </c>
    </row>
    <row r="199" spans="1:12" x14ac:dyDescent="0.2">
      <c r="A199" s="68" t="str">
        <f t="shared" si="89"/>
        <v>1999</v>
      </c>
      <c r="B199" s="72"/>
      <c r="C199" s="70">
        <f t="shared" si="90"/>
        <v>123.43041225120074</v>
      </c>
      <c r="D199" s="70">
        <f t="shared" si="91"/>
        <v>79.310920201991692</v>
      </c>
      <c r="E199" s="70">
        <f t="shared" si="92"/>
        <v>670.23095521522134</v>
      </c>
      <c r="F199" s="70">
        <f t="shared" si="93"/>
        <v>22.265890888504828</v>
      </c>
      <c r="G199" s="70">
        <f t="shared" si="94"/>
        <v>109.49473177170645</v>
      </c>
      <c r="H199" s="70">
        <f t="shared" si="95"/>
        <v>413.2962550861472</v>
      </c>
      <c r="I199" s="70">
        <f t="shared" si="96"/>
        <v>92.269863928190262</v>
      </c>
      <c r="J199" s="70">
        <f t="shared" si="97"/>
        <v>272.606698907534</v>
      </c>
      <c r="K199" s="70">
        <f t="shared" si="98"/>
        <v>612.37045998386759</v>
      </c>
      <c r="L199" s="71">
        <f t="shared" si="99"/>
        <v>2395.2761882343639</v>
      </c>
    </row>
    <row r="200" spans="1:12" x14ac:dyDescent="0.2">
      <c r="A200" s="68" t="str">
        <f t="shared" si="89"/>
        <v>2000</v>
      </c>
      <c r="B200" s="72"/>
      <c r="C200" s="70">
        <f t="shared" si="90"/>
        <v>81.12313335360723</v>
      </c>
      <c r="D200" s="70">
        <f t="shared" si="91"/>
        <v>30.759004058706992</v>
      </c>
      <c r="E200" s="70">
        <f t="shared" si="92"/>
        <v>374.70259181357341</v>
      </c>
      <c r="F200" s="70">
        <f t="shared" si="93"/>
        <v>12.204309190771902</v>
      </c>
      <c r="G200" s="70">
        <f t="shared" si="94"/>
        <v>58.346123377572646</v>
      </c>
      <c r="H200" s="70">
        <f t="shared" si="95"/>
        <v>250.42236059356765</v>
      </c>
      <c r="I200" s="70">
        <f t="shared" si="96"/>
        <v>51.25760218014652</v>
      </c>
      <c r="J200" s="70">
        <f t="shared" si="97"/>
        <v>154.13818593498303</v>
      </c>
      <c r="K200" s="70">
        <f t="shared" si="98"/>
        <v>374.60253025019773</v>
      </c>
      <c r="L200" s="71">
        <f t="shared" si="99"/>
        <v>1387.5558407531271</v>
      </c>
    </row>
    <row r="201" spans="1:12" x14ac:dyDescent="0.2">
      <c r="A201" s="68" t="str">
        <f t="shared" si="89"/>
        <v>2001</v>
      </c>
      <c r="B201" s="72"/>
      <c r="C201" s="70">
        <f t="shared" si="90"/>
        <v>-8.6168660689642298</v>
      </c>
      <c r="D201" s="70">
        <f t="shared" si="91"/>
        <v>-2.3823760202768685</v>
      </c>
      <c r="E201" s="70">
        <f t="shared" si="92"/>
        <v>-38.766837845828846</v>
      </c>
      <c r="F201" s="70">
        <f t="shared" si="93"/>
        <v>-1.4578676450155239</v>
      </c>
      <c r="G201" s="70">
        <f t="shared" si="94"/>
        <v>-6.2052422868648698</v>
      </c>
      <c r="H201" s="70">
        <f t="shared" si="95"/>
        <v>-28.23716063025779</v>
      </c>
      <c r="I201" s="70">
        <f t="shared" si="96"/>
        <v>-5.1336535467605175</v>
      </c>
      <c r="J201" s="70">
        <f t="shared" si="97"/>
        <v>-16.407083813822581</v>
      </c>
      <c r="K201" s="70">
        <f t="shared" si="98"/>
        <v>-41.056476254293244</v>
      </c>
      <c r="L201" s="71">
        <f t="shared" si="99"/>
        <v>-148.26356411208445</v>
      </c>
    </row>
    <row r="202" spans="1:12" x14ac:dyDescent="0.2">
      <c r="A202" s="68" t="str">
        <f t="shared" si="89"/>
        <v>2002</v>
      </c>
      <c r="B202" s="72"/>
      <c r="C202" s="70">
        <f t="shared" si="90"/>
        <v>-17.775031340864256</v>
      </c>
      <c r="D202" s="70">
        <f t="shared" si="91"/>
        <v>-3.8392226813863326</v>
      </c>
      <c r="E202" s="70">
        <f t="shared" si="92"/>
        <v>-78.10543840864716</v>
      </c>
      <c r="F202" s="70">
        <f t="shared" si="93"/>
        <v>-3.3570739063958177</v>
      </c>
      <c r="G202" s="70">
        <f t="shared" si="94"/>
        <v>-12.849444056561557</v>
      </c>
      <c r="H202" s="70">
        <f t="shared" si="95"/>
        <v>-61.147513195869351</v>
      </c>
      <c r="I202" s="70">
        <f t="shared" si="96"/>
        <v>-10.033955361084729</v>
      </c>
      <c r="J202" s="70">
        <f t="shared" si="97"/>
        <v>-33.258354749172909</v>
      </c>
      <c r="K202" s="70">
        <f t="shared" si="98"/>
        <v>-89.716142488593349</v>
      </c>
      <c r="L202" s="71">
        <f t="shared" si="99"/>
        <v>-310.08217618857543</v>
      </c>
    </row>
    <row r="203" spans="1:12" x14ac:dyDescent="0.2">
      <c r="A203" s="68" t="str">
        <f t="shared" si="89"/>
        <v>2003</v>
      </c>
      <c r="B203" s="72"/>
      <c r="C203" s="70">
        <f t="shared" si="90"/>
        <v>22.727915123454959</v>
      </c>
      <c r="D203" s="70">
        <f t="shared" si="91"/>
        <v>4.3191629866302517</v>
      </c>
      <c r="E203" s="70">
        <f t="shared" si="92"/>
        <v>96.044790193936763</v>
      </c>
      <c r="F203" s="70">
        <f t="shared" si="93"/>
        <v>4.5251528056702774</v>
      </c>
      <c r="G203" s="70">
        <f t="shared" si="94"/>
        <v>16.380023750012139</v>
      </c>
      <c r="H203" s="70">
        <f t="shared" si="95"/>
        <v>82.337758269867194</v>
      </c>
      <c r="I203" s="70">
        <f t="shared" si="96"/>
        <v>12.386012304862943</v>
      </c>
      <c r="J203" s="70">
        <f t="shared" si="97"/>
        <v>41.595493919924692</v>
      </c>
      <c r="K203" s="70">
        <f t="shared" si="98"/>
        <v>123.57356242214674</v>
      </c>
      <c r="L203" s="71">
        <f t="shared" si="99"/>
        <v>403.88987177650591</v>
      </c>
    </row>
    <row r="204" spans="1:12" x14ac:dyDescent="0.2">
      <c r="A204" s="68" t="str">
        <f t="shared" si="89"/>
        <v>2004</v>
      </c>
      <c r="B204" s="72"/>
      <c r="C204" s="70">
        <f t="shared" si="90"/>
        <v>44.415742156896584</v>
      </c>
      <c r="D204" s="70">
        <f t="shared" si="91"/>
        <v>8.0924120971391886</v>
      </c>
      <c r="E204" s="70">
        <f t="shared" si="92"/>
        <v>182.52819720991712</v>
      </c>
      <c r="F204" s="70">
        <f t="shared" si="93"/>
        <v>9.1647081346407635</v>
      </c>
      <c r="G204" s="70">
        <f t="shared" si="94"/>
        <v>32.923882273945559</v>
      </c>
      <c r="H204" s="70">
        <f t="shared" si="95"/>
        <v>175.08478805683555</v>
      </c>
      <c r="I204" s="70">
        <f t="shared" si="96"/>
        <v>25.528435474660689</v>
      </c>
      <c r="J204" s="70">
        <f t="shared" si="97"/>
        <v>85.285522408103986</v>
      </c>
      <c r="K204" s="70">
        <f t="shared" si="98"/>
        <v>271.69511110613257</v>
      </c>
      <c r="L204" s="71">
        <f t="shared" si="99"/>
        <v>834.71879891827189</v>
      </c>
    </row>
    <row r="205" spans="1:12" x14ac:dyDescent="0.2">
      <c r="A205" s="68" t="str">
        <f t="shared" si="89"/>
        <v>2005</v>
      </c>
      <c r="B205" s="72"/>
      <c r="C205" s="70">
        <f t="shared" si="90"/>
        <v>64.049660631771502</v>
      </c>
      <c r="D205" s="70">
        <f t="shared" si="91"/>
        <v>16.798996932944902</v>
      </c>
      <c r="E205" s="70">
        <f t="shared" si="92"/>
        <v>276.07824450489477</v>
      </c>
      <c r="F205" s="70">
        <f t="shared" si="93"/>
        <v>14.067505409642903</v>
      </c>
      <c r="G205" s="70">
        <f t="shared" si="94"/>
        <v>54.20047976887944</v>
      </c>
      <c r="H205" s="70">
        <f t="shared" si="95"/>
        <v>286.51820714212352</v>
      </c>
      <c r="I205" s="70">
        <f t="shared" si="96"/>
        <v>43.724295694163246</v>
      </c>
      <c r="J205" s="70">
        <f t="shared" si="97"/>
        <v>146.06720894525156</v>
      </c>
      <c r="K205" s="70">
        <f t="shared" si="98"/>
        <v>461.22437714740988</v>
      </c>
      <c r="L205" s="71">
        <f t="shared" si="99"/>
        <v>1362.7289761770817</v>
      </c>
    </row>
    <row r="206" spans="1:12" x14ac:dyDescent="0.2">
      <c r="A206" s="68" t="str">
        <f t="shared" si="89"/>
        <v>2006</v>
      </c>
      <c r="B206" s="72"/>
      <c r="C206" s="70">
        <f t="shared" si="90"/>
        <v>80.378352750964453</v>
      </c>
      <c r="D206" s="70">
        <f t="shared" si="91"/>
        <v>26.636898613900865</v>
      </c>
      <c r="E206" s="70">
        <f t="shared" si="92"/>
        <v>371.90500176452122</v>
      </c>
      <c r="F206" s="70">
        <f t="shared" si="93"/>
        <v>21.399092375834417</v>
      </c>
      <c r="G206" s="70">
        <f t="shared" si="94"/>
        <v>81.626721492534429</v>
      </c>
      <c r="H206" s="70">
        <f t="shared" si="95"/>
        <v>419.76031793253588</v>
      </c>
      <c r="I206" s="70">
        <f t="shared" si="96"/>
        <v>66.43876364215626</v>
      </c>
      <c r="J206" s="70">
        <f t="shared" si="97"/>
        <v>228.23282466357864</v>
      </c>
      <c r="K206" s="70">
        <f t="shared" si="98"/>
        <v>673.07548142001792</v>
      </c>
      <c r="L206" s="71">
        <f t="shared" si="99"/>
        <v>1969.4534546560442</v>
      </c>
    </row>
    <row r="207" spans="1:12" x14ac:dyDescent="0.2">
      <c r="A207" s="68" t="str">
        <f t="shared" si="89"/>
        <v>2007</v>
      </c>
      <c r="B207" s="72"/>
      <c r="C207" s="70">
        <f t="shared" si="90"/>
        <v>75.711174047463928</v>
      </c>
      <c r="D207" s="70">
        <f t="shared" si="91"/>
        <v>24.923971631635585</v>
      </c>
      <c r="E207" s="70">
        <f t="shared" si="92"/>
        <v>355.78698106224681</v>
      </c>
      <c r="F207" s="70">
        <f t="shared" si="93"/>
        <v>21.116169894288131</v>
      </c>
      <c r="G207" s="70">
        <f t="shared" si="94"/>
        <v>85.221312929507036</v>
      </c>
      <c r="H207" s="70">
        <f t="shared" si="95"/>
        <v>467.23856573119252</v>
      </c>
      <c r="I207" s="70">
        <f t="shared" si="96"/>
        <v>67.510417611923742</v>
      </c>
      <c r="J207" s="70">
        <f t="shared" si="97"/>
        <v>246.24193213219726</v>
      </c>
      <c r="K207" s="70">
        <f t="shared" si="98"/>
        <v>688.63801562278786</v>
      </c>
      <c r="L207" s="71">
        <f t="shared" si="99"/>
        <v>2032.3885406632428</v>
      </c>
    </row>
    <row r="208" spans="1:12" x14ac:dyDescent="0.2">
      <c r="A208" s="68" t="str">
        <f t="shared" si="89"/>
        <v>2008</v>
      </c>
      <c r="B208" s="72"/>
      <c r="C208" s="70">
        <f t="shared" si="90"/>
        <v>47.603353454503448</v>
      </c>
      <c r="D208" s="70">
        <f t="shared" si="91"/>
        <v>11.946884818670441</v>
      </c>
      <c r="E208" s="70">
        <f t="shared" si="92"/>
        <v>208.03855791480214</v>
      </c>
      <c r="F208" s="70">
        <f t="shared" si="93"/>
        <v>11.511064670037374</v>
      </c>
      <c r="G208" s="70">
        <f t="shared" si="94"/>
        <v>56.20170324886125</v>
      </c>
      <c r="H208" s="70">
        <f t="shared" si="95"/>
        <v>306.2966494021756</v>
      </c>
      <c r="I208" s="70">
        <f t="shared" si="96"/>
        <v>41.670775207650664</v>
      </c>
      <c r="J208" s="70">
        <f t="shared" si="97"/>
        <v>155.70252032699108</v>
      </c>
      <c r="K208" s="70">
        <f t="shared" si="98"/>
        <v>432.85991809690694</v>
      </c>
      <c r="L208" s="71">
        <f t="shared" si="99"/>
        <v>1271.8314271405991</v>
      </c>
    </row>
    <row r="209" spans="1:12" x14ac:dyDescent="0.2">
      <c r="A209" s="68" t="str">
        <f t="shared" si="89"/>
        <v>2009</v>
      </c>
      <c r="B209" s="72"/>
      <c r="C209" s="70">
        <f t="shared" si="90"/>
        <v>4.4540707104290602</v>
      </c>
      <c r="D209" s="70">
        <f t="shared" si="91"/>
        <v>0.97052233741905591</v>
      </c>
      <c r="E209" s="70">
        <f t="shared" si="92"/>
        <v>18.160971774170569</v>
      </c>
      <c r="F209" s="70">
        <f t="shared" si="93"/>
        <v>0.87167876540910794</v>
      </c>
      <c r="G209" s="70">
        <f t="shared" si="94"/>
        <v>5.7455622330033185</v>
      </c>
      <c r="H209" s="70">
        <f t="shared" si="95"/>
        <v>26.917429727224295</v>
      </c>
      <c r="I209" s="70">
        <f t="shared" si="96"/>
        <v>3.9162301768934418</v>
      </c>
      <c r="J209" s="70">
        <f t="shared" si="97"/>
        <v>14.195562385049417</v>
      </c>
      <c r="K209" s="70">
        <f t="shared" si="98"/>
        <v>40.832646022609737</v>
      </c>
      <c r="L209" s="71">
        <f t="shared" si="99"/>
        <v>116.06467413220801</v>
      </c>
    </row>
    <row r="210" spans="1:12" x14ac:dyDescent="0.2">
      <c r="A210" s="68" t="str">
        <f t="shared" si="89"/>
        <v>2010</v>
      </c>
      <c r="B210" s="72"/>
      <c r="C210" s="70">
        <f t="shared" si="90"/>
        <v>-6.6446026217782626</v>
      </c>
      <c r="D210" s="70">
        <f t="shared" si="91"/>
        <v>-1.4169556622183139</v>
      </c>
      <c r="E210" s="70">
        <f t="shared" si="92"/>
        <v>-27.209017392595698</v>
      </c>
      <c r="F210" s="70">
        <f t="shared" si="93"/>
        <v>-1.1859814718952102</v>
      </c>
      <c r="G210" s="70">
        <f t="shared" si="94"/>
        <v>-9.7765287009131239</v>
      </c>
      <c r="H210" s="70">
        <f t="shared" si="95"/>
        <v>-38.89514970775241</v>
      </c>
      <c r="I210" s="70">
        <f t="shared" si="96"/>
        <v>-6.5297095275794597</v>
      </c>
      <c r="J210" s="70">
        <f t="shared" si="97"/>
        <v>-22.192173983533355</v>
      </c>
      <c r="K210" s="70">
        <f t="shared" si="98"/>
        <v>-65.797325346419029</v>
      </c>
      <c r="L210" s="71">
        <f t="shared" si="99"/>
        <v>-179.64744441468486</v>
      </c>
    </row>
    <row r="211" spans="1:12" x14ac:dyDescent="0.2">
      <c r="A211" s="68" t="str">
        <f t="shared" si="89"/>
        <v>2011</v>
      </c>
      <c r="B211" s="72"/>
      <c r="C211" s="70">
        <f t="shared" si="90"/>
        <v>6.5281020042006137</v>
      </c>
      <c r="D211" s="70">
        <f t="shared" si="91"/>
        <v>1.4886345042635754</v>
      </c>
      <c r="E211" s="70">
        <f t="shared" si="92"/>
        <v>28.314444047585873</v>
      </c>
      <c r="F211" s="70">
        <f t="shared" si="93"/>
        <v>1.4309487882318246</v>
      </c>
      <c r="G211" s="70">
        <f t="shared" si="94"/>
        <v>10.936796409710045</v>
      </c>
      <c r="H211" s="70">
        <f t="shared" si="95"/>
        <v>39.143590486375615</v>
      </c>
      <c r="I211" s="70">
        <f t="shared" si="96"/>
        <v>7.4179273120060607</v>
      </c>
      <c r="J211" s="70">
        <f t="shared" si="97"/>
        <v>23.476255853562272</v>
      </c>
      <c r="K211" s="70">
        <f t="shared" si="98"/>
        <v>73.376534481977757</v>
      </c>
      <c r="L211" s="71">
        <f t="shared" si="99"/>
        <v>192.11323388791362</v>
      </c>
    </row>
    <row r="212" spans="1:12" x14ac:dyDescent="0.2">
      <c r="A212" s="68" t="str">
        <f t="shared" si="89"/>
        <v>2012</v>
      </c>
      <c r="B212" s="72"/>
      <c r="C212" s="70">
        <f t="shared" si="90"/>
        <v>24.555223997885012</v>
      </c>
      <c r="D212" s="70">
        <f t="shared" si="91"/>
        <v>6.4230085092522602</v>
      </c>
      <c r="E212" s="70">
        <f t="shared" si="92"/>
        <v>113.77432972622124</v>
      </c>
      <c r="F212" s="70">
        <f t="shared" si="93"/>
        <v>7.2587626670247394</v>
      </c>
      <c r="G212" s="70">
        <f t="shared" si="94"/>
        <v>44.163293602276347</v>
      </c>
      <c r="H212" s="70">
        <f t="shared" si="95"/>
        <v>155.62994014028331</v>
      </c>
      <c r="I212" s="70">
        <f t="shared" si="96"/>
        <v>30.777180892969689</v>
      </c>
      <c r="J212" s="70">
        <f t="shared" si="97"/>
        <v>92.150237927858996</v>
      </c>
      <c r="K212" s="70">
        <f t="shared" si="98"/>
        <v>309.96479200818709</v>
      </c>
      <c r="L212" s="71">
        <f t="shared" si="99"/>
        <v>784.69676947195865</v>
      </c>
    </row>
    <row r="213" spans="1:12" x14ac:dyDescent="0.2">
      <c r="A213" s="68" t="str">
        <f t="shared" si="89"/>
        <v>2013</v>
      </c>
      <c r="B213" s="72"/>
      <c r="C213" s="70">
        <f t="shared" si="90"/>
        <v>28.087984952611766</v>
      </c>
      <c r="D213" s="70">
        <f t="shared" si="91"/>
        <v>9.5898729740086512</v>
      </c>
      <c r="E213" s="70">
        <f t="shared" si="92"/>
        <v>136.48734137147011</v>
      </c>
      <c r="F213" s="70">
        <f t="shared" si="93"/>
        <v>8.6231555637105455</v>
      </c>
      <c r="G213" s="70">
        <f t="shared" si="94"/>
        <v>53.344517605088662</v>
      </c>
      <c r="H213" s="70">
        <f t="shared" si="95"/>
        <v>189.72820325354436</v>
      </c>
      <c r="I213" s="70">
        <f t="shared" si="96"/>
        <v>37.577514823118534</v>
      </c>
      <c r="J213" s="70">
        <f t="shared" si="97"/>
        <v>111.77191032805699</v>
      </c>
      <c r="K213" s="70">
        <f t="shared" si="98"/>
        <v>400.41660378725322</v>
      </c>
      <c r="L213" s="71">
        <f t="shared" si="99"/>
        <v>975.62710465886289</v>
      </c>
    </row>
    <row r="214" spans="1:12" x14ac:dyDescent="0.2">
      <c r="A214" s="63"/>
      <c r="B214" s="63"/>
      <c r="C214" s="70"/>
      <c r="D214" s="70"/>
      <c r="E214" s="70"/>
      <c r="F214" s="70"/>
      <c r="G214" s="70"/>
      <c r="H214" s="70"/>
      <c r="I214" s="70"/>
      <c r="J214" s="70"/>
      <c r="K214" s="70"/>
      <c r="L214" s="70"/>
    </row>
    <row r="215" spans="1:12" x14ac:dyDescent="0.2">
      <c r="A215" s="73" t="s">
        <v>32</v>
      </c>
      <c r="B215" s="73"/>
      <c r="C215" s="70">
        <f>AVERAGE(C196:C213)</f>
        <v>37.824284725971957</v>
      </c>
      <c r="D215" s="70">
        <f t="shared" ref="D215:L215" si="100">AVERAGE(D196:D213)</f>
        <v>16.747539084554322</v>
      </c>
      <c r="E215" s="70">
        <f t="shared" si="100"/>
        <v>190.74270547152932</v>
      </c>
      <c r="F215" s="70">
        <f t="shared" si="100"/>
        <v>8.682415474582772</v>
      </c>
      <c r="G215" s="70">
        <f t="shared" si="100"/>
        <v>39.839132928341805</v>
      </c>
      <c r="H215" s="70">
        <f t="shared" si="100"/>
        <v>174.95935630635807</v>
      </c>
      <c r="I215" s="70">
        <f t="shared" si="100"/>
        <v>31.254172191146548</v>
      </c>
      <c r="J215" s="70">
        <f t="shared" si="100"/>
        <v>100.80618763172134</v>
      </c>
      <c r="K215" s="70">
        <f t="shared" si="100"/>
        <v>278.00499793624101</v>
      </c>
      <c r="L215" s="70">
        <f t="shared" si="100"/>
        <v>878.86079175044733</v>
      </c>
    </row>
    <row r="216" spans="1:12" x14ac:dyDescent="0.2">
      <c r="A216" s="73" t="s">
        <v>33</v>
      </c>
      <c r="B216" s="73"/>
      <c r="C216" s="70">
        <f>C213-C196</f>
        <v>28.087984952611766</v>
      </c>
      <c r="D216" s="70">
        <f t="shared" ref="D216:L216" si="101">D213-D196</f>
        <v>9.5898729740086512</v>
      </c>
      <c r="E216" s="70">
        <f t="shared" si="101"/>
        <v>136.48734137147011</v>
      </c>
      <c r="F216" s="70">
        <f t="shared" si="101"/>
        <v>8.6231555637105455</v>
      </c>
      <c r="G216" s="70">
        <f t="shared" si="101"/>
        <v>53.344517605088662</v>
      </c>
      <c r="H216" s="70">
        <f t="shared" si="101"/>
        <v>189.72820325354436</v>
      </c>
      <c r="I216" s="70">
        <f t="shared" si="101"/>
        <v>37.577514823118534</v>
      </c>
      <c r="J216" s="70">
        <f t="shared" si="101"/>
        <v>111.77191032805699</v>
      </c>
      <c r="K216" s="70">
        <f t="shared" si="101"/>
        <v>400.41660378725322</v>
      </c>
      <c r="L216" s="70">
        <f t="shared" si="101"/>
        <v>975.62710465886289</v>
      </c>
    </row>
    <row r="217" spans="1:12" x14ac:dyDescent="0.2">
      <c r="A217" s="73" t="s">
        <v>34</v>
      </c>
      <c r="B217" s="73"/>
      <c r="C217" s="70">
        <f>STDEV(C196:C213)</f>
        <v>39.518338975406884</v>
      </c>
      <c r="D217" s="70">
        <f t="shared" ref="D217:L217" si="102">STDEV(D196:D213)</f>
        <v>23.183450812969298</v>
      </c>
      <c r="E217" s="70">
        <f t="shared" si="102"/>
        <v>207.98572853016469</v>
      </c>
      <c r="F217" s="70">
        <f t="shared" si="102"/>
        <v>8.4753208225247398</v>
      </c>
      <c r="G217" s="70">
        <f t="shared" si="102"/>
        <v>37.759803744807662</v>
      </c>
      <c r="H217" s="70">
        <f t="shared" si="102"/>
        <v>169.86287481244807</v>
      </c>
      <c r="I217" s="70">
        <f t="shared" si="102"/>
        <v>30.580364969496078</v>
      </c>
      <c r="J217" s="70">
        <f t="shared" si="102"/>
        <v>98.348960599201902</v>
      </c>
      <c r="K217" s="70">
        <f t="shared" si="102"/>
        <v>258.86544028938272</v>
      </c>
      <c r="L217" s="70">
        <f t="shared" si="102"/>
        <v>848.04502219869607</v>
      </c>
    </row>
    <row r="218" spans="1:12" x14ac:dyDescent="0.2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</row>
    <row r="219" spans="1:12" ht="13.5" thickBot="1" x14ac:dyDescent="0.25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</row>
    <row r="220" spans="1:12" ht="51" x14ac:dyDescent="0.2">
      <c r="A220" s="65" t="s">
        <v>48</v>
      </c>
      <c r="B220" s="63"/>
      <c r="C220" s="64" t="s">
        <v>22</v>
      </c>
      <c r="D220" s="64" t="s">
        <v>23</v>
      </c>
      <c r="E220" s="64" t="s">
        <v>3</v>
      </c>
      <c r="F220" s="64" t="s">
        <v>24</v>
      </c>
      <c r="G220" s="64" t="s">
        <v>25</v>
      </c>
      <c r="H220" s="64" t="s">
        <v>26</v>
      </c>
      <c r="I220" s="64" t="s">
        <v>27</v>
      </c>
      <c r="J220" s="64" t="s">
        <v>28</v>
      </c>
      <c r="K220" s="66" t="s">
        <v>29</v>
      </c>
      <c r="L220" s="67" t="s">
        <v>47</v>
      </c>
    </row>
    <row r="221" spans="1:12" x14ac:dyDescent="0.2">
      <c r="A221" s="68" t="str">
        <f>A196</f>
        <v>1996</v>
      </c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9"/>
    </row>
    <row r="222" spans="1:12" x14ac:dyDescent="0.2">
      <c r="A222" s="68" t="str">
        <f t="shared" ref="A222:A238" si="103">A197</f>
        <v>1997</v>
      </c>
      <c r="B222" s="63"/>
      <c r="C222" s="74">
        <f>C4*((B5/B4)-($Y5/$Y4))</f>
        <v>8.2671933865962348</v>
      </c>
      <c r="D222" s="74">
        <f>E4*((D5/D4)-($Y5/$Y4))</f>
        <v>-54.862120894729841</v>
      </c>
      <c r="E222" s="74">
        <f>G4*((F5/F4)-($Y5/$Y4))</f>
        <v>-82.161479178768616</v>
      </c>
      <c r="F222" s="74">
        <f>I4*((H5/H4)-($Y5/$Y4))</f>
        <v>1.590205497724767</v>
      </c>
      <c r="G222" s="74">
        <f>K4*((J5/J4)-($Y5/$Y4))</f>
        <v>-263.90090713121572</v>
      </c>
      <c r="H222" s="74">
        <f>M4*((L5/L4)-($Y5/$Y4))</f>
        <v>199.74914566779603</v>
      </c>
      <c r="I222" s="74">
        <f>O4*((N5/N4)-($Y5/$Y4))</f>
        <v>25.482585712311902</v>
      </c>
      <c r="J222" s="74">
        <f>Q4*((P5/P4)-($Y5/$Y4))</f>
        <v>23.975421961134632</v>
      </c>
      <c r="K222" s="74">
        <f>S4*((R5/R4)-($Y5/$Y4))</f>
        <v>160.86950987251328</v>
      </c>
      <c r="L222" s="71">
        <f>SUM(C222:K222)</f>
        <v>19.009554893362662</v>
      </c>
    </row>
    <row r="223" spans="1:12" x14ac:dyDescent="0.2">
      <c r="A223" s="68" t="str">
        <f t="shared" si="103"/>
        <v>1998</v>
      </c>
      <c r="B223" s="63"/>
      <c r="C223" s="74">
        <f t="shared" ref="C223:C238" si="104">C5*((B6/B5)-($Y6/$Y5))</f>
        <v>106.75491032242883</v>
      </c>
      <c r="D223" s="74">
        <f t="shared" ref="D223:D238" si="105">E5*((D6/D5)-($Y6/$Y5))</f>
        <v>-293.97950447983544</v>
      </c>
      <c r="E223" s="74">
        <f t="shared" ref="E223:E238" si="106">G5*((F6/F5)-($Y6/$Y5))</f>
        <v>-41.758596427146557</v>
      </c>
      <c r="F223" s="74">
        <f t="shared" ref="F223:F238" si="107">I5*((H6/H5)-($Y6/$Y5))</f>
        <v>-8.0743135631994161</v>
      </c>
      <c r="G223" s="74">
        <f t="shared" ref="G223:G238" si="108">K5*((J6/J5)-($Y6/$Y5))</f>
        <v>-195.85250249493936</v>
      </c>
      <c r="H223" s="74">
        <f t="shared" ref="H223:H237" si="109">M5*((L6/L5)-($Y6/$Y5))</f>
        <v>360.20029951985686</v>
      </c>
      <c r="I223" s="74">
        <f t="shared" ref="I223:I238" si="110">O5*((N6/N5)-($Y6/$Y5))</f>
        <v>10.774439363558926</v>
      </c>
      <c r="J223" s="74">
        <f t="shared" ref="J223:J238" si="111">Q5*((P6/P5)-($Y6/$Y5))</f>
        <v>-7.0319341101922266</v>
      </c>
      <c r="K223" s="74">
        <f t="shared" ref="K223:K238" si="112">S5*((R6/R5)-($Y6/$Y5))</f>
        <v>248.76641839414813</v>
      </c>
      <c r="L223" s="71">
        <f t="shared" ref="L223:L238" si="113">SUM(C223:K223)</f>
        <v>179.79921652467976</v>
      </c>
    </row>
    <row r="224" spans="1:12" x14ac:dyDescent="0.2">
      <c r="A224" s="68" t="str">
        <f t="shared" si="103"/>
        <v>1999</v>
      </c>
      <c r="B224" s="63"/>
      <c r="C224" s="74">
        <f t="shared" si="104"/>
        <v>116.75242631299307</v>
      </c>
      <c r="D224" s="74">
        <f t="shared" si="105"/>
        <v>-165.00239751817116</v>
      </c>
      <c r="E224" s="74">
        <f t="shared" si="106"/>
        <v>-107.27328714434378</v>
      </c>
      <c r="F224" s="74">
        <f t="shared" si="107"/>
        <v>-15.703172266331578</v>
      </c>
      <c r="G224" s="74">
        <f t="shared" si="108"/>
        <v>-141.77921374873085</v>
      </c>
      <c r="H224" s="74">
        <f t="shared" si="109"/>
        <v>362.31208173450091</v>
      </c>
      <c r="I224" s="74">
        <f t="shared" si="110"/>
        <v>-27.440051155077857</v>
      </c>
      <c r="J224" s="74">
        <f t="shared" si="111"/>
        <v>-96.630253516031971</v>
      </c>
      <c r="K224" s="74">
        <f t="shared" si="112"/>
        <v>166.31251730415352</v>
      </c>
      <c r="L224" s="71">
        <f t="shared" si="113"/>
        <v>91.548650002960272</v>
      </c>
    </row>
    <row r="225" spans="1:12" x14ac:dyDescent="0.2">
      <c r="A225" s="68" t="str">
        <f t="shared" si="103"/>
        <v>2000</v>
      </c>
      <c r="B225" s="63"/>
      <c r="C225" s="74">
        <f t="shared" si="104"/>
        <v>29.786678615119389</v>
      </c>
      <c r="D225" s="74">
        <f t="shared" si="105"/>
        <v>-71.512954067505035</v>
      </c>
      <c r="E225" s="74">
        <f t="shared" si="106"/>
        <v>2.0269433512318114</v>
      </c>
      <c r="F225" s="74">
        <f t="shared" si="107"/>
        <v>-4.598640784317622</v>
      </c>
      <c r="G225" s="74">
        <f t="shared" si="108"/>
        <v>-72.041829969050426</v>
      </c>
      <c r="H225" s="74">
        <f t="shared" si="109"/>
        <v>276.77710204106558</v>
      </c>
      <c r="I225" s="74">
        <f t="shared" si="110"/>
        <v>-45.651786913594371</v>
      </c>
      <c r="J225" s="74">
        <f t="shared" si="111"/>
        <v>-90.894307763961677</v>
      </c>
      <c r="K225" s="74">
        <f t="shared" si="112"/>
        <v>149.64767533637286</v>
      </c>
      <c r="L225" s="71">
        <f t="shared" si="113"/>
        <v>173.5388798453605</v>
      </c>
    </row>
    <row r="226" spans="1:12" x14ac:dyDescent="0.2">
      <c r="A226" s="68" t="str">
        <f t="shared" si="103"/>
        <v>2001</v>
      </c>
      <c r="B226" s="63"/>
      <c r="C226" s="74">
        <f t="shared" si="104"/>
        <v>23.785509000991372</v>
      </c>
      <c r="D226" s="74">
        <f t="shared" si="105"/>
        <v>-16.576692555836093</v>
      </c>
      <c r="E226" s="74">
        <f t="shared" si="106"/>
        <v>21.410670204554357</v>
      </c>
      <c r="F226" s="74">
        <f t="shared" si="107"/>
        <v>-7.8609942877121091</v>
      </c>
      <c r="G226" s="74">
        <f t="shared" si="108"/>
        <v>-48.986260916310378</v>
      </c>
      <c r="H226" s="74">
        <f t="shared" si="109"/>
        <v>112.05893765665384</v>
      </c>
      <c r="I226" s="74">
        <f t="shared" si="110"/>
        <v>-66.710440770465524</v>
      </c>
      <c r="J226" s="74">
        <f t="shared" si="111"/>
        <v>-80.041436222689853</v>
      </c>
      <c r="K226" s="74">
        <f t="shared" si="112"/>
        <v>182.14462703675596</v>
      </c>
      <c r="L226" s="71">
        <f t="shared" si="113"/>
        <v>119.22391914594158</v>
      </c>
    </row>
    <row r="227" spans="1:12" x14ac:dyDescent="0.2">
      <c r="A227" s="68" t="str">
        <f t="shared" si="103"/>
        <v>2002</v>
      </c>
      <c r="B227" s="63"/>
      <c r="C227" s="74">
        <f t="shared" si="104"/>
        <v>-49.431423241512853</v>
      </c>
      <c r="D227" s="74">
        <f t="shared" si="105"/>
        <v>16.509441777598589</v>
      </c>
      <c r="E227" s="74">
        <f t="shared" si="106"/>
        <v>-0.49666872118907307</v>
      </c>
      <c r="F227" s="74">
        <f t="shared" si="107"/>
        <v>-1.9827215504847395</v>
      </c>
      <c r="G227" s="74">
        <f t="shared" si="108"/>
        <v>-8.4508153699776045</v>
      </c>
      <c r="H227" s="74">
        <f t="shared" si="109"/>
        <v>-23.59680474887865</v>
      </c>
      <c r="I227" s="74">
        <f t="shared" si="110"/>
        <v>-45.872022205025054</v>
      </c>
      <c r="J227" s="74">
        <f t="shared" si="111"/>
        <v>-38.125391095811246</v>
      </c>
      <c r="K227" s="74">
        <f t="shared" si="112"/>
        <v>230.20992698183574</v>
      </c>
      <c r="L227" s="71">
        <f t="shared" si="113"/>
        <v>78.76352182655512</v>
      </c>
    </row>
    <row r="228" spans="1:12" x14ac:dyDescent="0.2">
      <c r="A228" s="68" t="str">
        <f t="shared" si="103"/>
        <v>2003</v>
      </c>
      <c r="B228" s="63"/>
      <c r="C228" s="74">
        <f t="shared" si="104"/>
        <v>-114.66934044221956</v>
      </c>
      <c r="D228" s="74">
        <f t="shared" si="105"/>
        <v>14.861295279030339</v>
      </c>
      <c r="E228" s="74">
        <f t="shared" si="106"/>
        <v>-124.47604950615282</v>
      </c>
      <c r="F228" s="74">
        <f t="shared" si="107"/>
        <v>4.7892316068752834</v>
      </c>
      <c r="G228" s="74">
        <f t="shared" si="108"/>
        <v>38.649584511985729</v>
      </c>
      <c r="H228" s="74">
        <f t="shared" si="109"/>
        <v>-76.591193546892001</v>
      </c>
      <c r="I228" s="74">
        <f t="shared" si="110"/>
        <v>21.081033316818576</v>
      </c>
      <c r="J228" s="74">
        <f t="shared" si="111"/>
        <v>40.933694754356367</v>
      </c>
      <c r="K228" s="74">
        <f t="shared" si="112"/>
        <v>234.00063066178575</v>
      </c>
      <c r="L228" s="71">
        <f t="shared" si="113"/>
        <v>38.578886635587651</v>
      </c>
    </row>
    <row r="229" spans="1:12" x14ac:dyDescent="0.2">
      <c r="A229" s="68" t="str">
        <f t="shared" si="103"/>
        <v>2004</v>
      </c>
      <c r="B229" s="63"/>
      <c r="C229" s="74">
        <f t="shared" si="104"/>
        <v>-187.54962256059824</v>
      </c>
      <c r="D229" s="74">
        <f t="shared" si="105"/>
        <v>12.209171213699925</v>
      </c>
      <c r="E229" s="74">
        <f t="shared" si="106"/>
        <v>-227.66005403871296</v>
      </c>
      <c r="F229" s="74">
        <f t="shared" si="107"/>
        <v>-20.295543397334729</v>
      </c>
      <c r="G229" s="74">
        <f t="shared" si="108"/>
        <v>84.850138343950391</v>
      </c>
      <c r="H229" s="74">
        <f t="shared" si="109"/>
        <v>28.706673412199486</v>
      </c>
      <c r="I229" s="74">
        <f t="shared" si="110"/>
        <v>62.583928704240755</v>
      </c>
      <c r="J229" s="74">
        <f t="shared" si="111"/>
        <v>145.77496209893897</v>
      </c>
      <c r="K229" s="74">
        <f t="shared" si="112"/>
        <v>65.256295090066928</v>
      </c>
      <c r="L229" s="71">
        <f t="shared" si="113"/>
        <v>-36.124051133549457</v>
      </c>
    </row>
    <row r="230" spans="1:12" x14ac:dyDescent="0.2">
      <c r="A230" s="68" t="str">
        <f t="shared" si="103"/>
        <v>2005</v>
      </c>
      <c r="B230" s="63"/>
      <c r="C230" s="74">
        <f t="shared" si="104"/>
        <v>-198.84946433250465</v>
      </c>
      <c r="D230" s="74">
        <f t="shared" si="105"/>
        <v>-30.388541833040676</v>
      </c>
      <c r="E230" s="74">
        <f t="shared" si="106"/>
        <v>-284.91958019275552</v>
      </c>
      <c r="F230" s="74">
        <f t="shared" si="107"/>
        <v>-4.3951374092244961</v>
      </c>
      <c r="G230" s="74">
        <f t="shared" si="108"/>
        <v>130.02729929485713</v>
      </c>
      <c r="H230" s="74">
        <f t="shared" si="109"/>
        <v>158.35793643976064</v>
      </c>
      <c r="I230" s="74">
        <f t="shared" si="110"/>
        <v>87.647980447458039</v>
      </c>
      <c r="J230" s="74">
        <f t="shared" si="111"/>
        <v>250.75802665356696</v>
      </c>
      <c r="K230" s="74">
        <f t="shared" si="112"/>
        <v>-76.434465340493688</v>
      </c>
      <c r="L230" s="71">
        <f t="shared" si="113"/>
        <v>31.804053727623767</v>
      </c>
    </row>
    <row r="231" spans="1:12" x14ac:dyDescent="0.2">
      <c r="A231" s="68" t="str">
        <f t="shared" si="103"/>
        <v>2006</v>
      </c>
      <c r="B231" s="63"/>
      <c r="C231" s="74">
        <f t="shared" si="104"/>
        <v>-151.65681550232992</v>
      </c>
      <c r="D231" s="74">
        <f t="shared" si="105"/>
        <v>39.935982064726879</v>
      </c>
      <c r="E231" s="74">
        <f t="shared" si="106"/>
        <v>-305.05401036990952</v>
      </c>
      <c r="F231" s="74">
        <f t="shared" si="107"/>
        <v>-3.5170449754224649</v>
      </c>
      <c r="G231" s="74">
        <f t="shared" si="108"/>
        <v>88.04573095429862</v>
      </c>
      <c r="H231" s="74">
        <f t="shared" si="109"/>
        <v>155.41456475561597</v>
      </c>
      <c r="I231" s="74">
        <f t="shared" si="110"/>
        <v>56.232591243357341</v>
      </c>
      <c r="J231" s="74">
        <f t="shared" si="111"/>
        <v>189.51256963596452</v>
      </c>
      <c r="K231" s="74">
        <f t="shared" si="112"/>
        <v>-276.58171117122959</v>
      </c>
      <c r="L231" s="71">
        <f t="shared" si="113"/>
        <v>-207.66814336492808</v>
      </c>
    </row>
    <row r="232" spans="1:12" x14ac:dyDescent="0.2">
      <c r="A232" s="68" t="str">
        <f t="shared" si="103"/>
        <v>2007</v>
      </c>
      <c r="B232" s="63"/>
      <c r="C232" s="74">
        <f t="shared" si="104"/>
        <v>-112.93830969574675</v>
      </c>
      <c r="D232" s="74">
        <f t="shared" si="105"/>
        <v>-20.720715617083375</v>
      </c>
      <c r="E232" s="74">
        <f t="shared" si="106"/>
        <v>-209.30015641141532</v>
      </c>
      <c r="F232" s="74">
        <f t="shared" si="107"/>
        <v>1.3878854511404564</v>
      </c>
      <c r="G232" s="74">
        <f t="shared" si="108"/>
        <v>63.101044952743976</v>
      </c>
      <c r="H232" s="74">
        <f t="shared" si="109"/>
        <v>147.43940765733225</v>
      </c>
      <c r="I232" s="74">
        <f t="shared" si="110"/>
        <v>48.445073882818846</v>
      </c>
      <c r="J232" s="74">
        <f t="shared" si="111"/>
        <v>144.460089706003</v>
      </c>
      <c r="K232" s="74">
        <f t="shared" si="112"/>
        <v>18.552712404775779</v>
      </c>
      <c r="L232" s="71">
        <f t="shared" si="113"/>
        <v>80.427032330568821</v>
      </c>
    </row>
    <row r="233" spans="1:12" x14ac:dyDescent="0.2">
      <c r="A233" s="68" t="str">
        <f t="shared" si="103"/>
        <v>2008</v>
      </c>
      <c r="B233" s="63"/>
      <c r="C233" s="74">
        <f t="shared" si="104"/>
        <v>-125.03744559144155</v>
      </c>
      <c r="D233" s="74">
        <f t="shared" si="105"/>
        <v>8.4344067361442736</v>
      </c>
      <c r="E233" s="74">
        <f t="shared" si="106"/>
        <v>-149.16390652632137</v>
      </c>
      <c r="F233" s="74">
        <f t="shared" si="107"/>
        <v>4.5648253562616041</v>
      </c>
      <c r="G233" s="74">
        <f t="shared" si="108"/>
        <v>19.060132428368181</v>
      </c>
      <c r="H233" s="74">
        <f t="shared" si="109"/>
        <v>40.190607604715908</v>
      </c>
      <c r="I233" s="74">
        <f t="shared" si="110"/>
        <v>38.469715688371053</v>
      </c>
      <c r="J233" s="74">
        <f t="shared" si="111"/>
        <v>35.112266033728083</v>
      </c>
      <c r="K233" s="74">
        <f t="shared" si="112"/>
        <v>250.19516874682611</v>
      </c>
      <c r="L233" s="71">
        <f t="shared" si="113"/>
        <v>121.82577047665228</v>
      </c>
    </row>
    <row r="234" spans="1:12" x14ac:dyDescent="0.2">
      <c r="A234" s="68" t="str">
        <f t="shared" si="103"/>
        <v>2009</v>
      </c>
      <c r="B234" s="63"/>
      <c r="C234" s="74">
        <f t="shared" si="104"/>
        <v>-111.62948091296951</v>
      </c>
      <c r="D234" s="74">
        <f t="shared" si="105"/>
        <v>-26.888189519412787</v>
      </c>
      <c r="E234" s="74">
        <f t="shared" si="106"/>
        <v>-105.33519537869967</v>
      </c>
      <c r="F234" s="74">
        <f t="shared" si="107"/>
        <v>5.4636058158842937</v>
      </c>
      <c r="G234" s="74">
        <f t="shared" si="108"/>
        <v>2.962599948982819</v>
      </c>
      <c r="H234" s="74">
        <f t="shared" si="109"/>
        <v>-7.2457809048531088</v>
      </c>
      <c r="I234" s="74">
        <f t="shared" si="110"/>
        <v>59.348161447766543</v>
      </c>
      <c r="J234" s="74">
        <f t="shared" si="111"/>
        <v>9.030229046271808</v>
      </c>
      <c r="K234" s="74">
        <f t="shared" si="112"/>
        <v>559.67196771208046</v>
      </c>
      <c r="L234" s="71">
        <f t="shared" si="113"/>
        <v>385.37791725505087</v>
      </c>
    </row>
    <row r="235" spans="1:12" x14ac:dyDescent="0.2">
      <c r="A235" s="68" t="str">
        <f t="shared" si="103"/>
        <v>2010</v>
      </c>
      <c r="B235" s="63"/>
      <c r="C235" s="74">
        <f t="shared" si="104"/>
        <v>-109.96478076262481</v>
      </c>
      <c r="D235" s="74">
        <f t="shared" si="105"/>
        <v>10.569890710429453</v>
      </c>
      <c r="E235" s="74">
        <f t="shared" si="106"/>
        <v>-113.77068840910117</v>
      </c>
      <c r="F235" s="74">
        <f t="shared" si="107"/>
        <v>10.941345903785569</v>
      </c>
      <c r="G235" s="74">
        <f t="shared" si="108"/>
        <v>-21.30133717897121</v>
      </c>
      <c r="H235" s="74">
        <f t="shared" si="109"/>
        <v>-110.02744585521869</v>
      </c>
      <c r="I235" s="74">
        <f t="shared" si="110"/>
        <v>68.447977130125722</v>
      </c>
      <c r="J235" s="74">
        <f t="shared" si="111"/>
        <v>-69.960436054087495</v>
      </c>
      <c r="K235" s="74">
        <f t="shared" si="112"/>
        <v>568.23717697368454</v>
      </c>
      <c r="L235" s="71">
        <f t="shared" si="113"/>
        <v>233.17170245802185</v>
      </c>
    </row>
    <row r="236" spans="1:12" x14ac:dyDescent="0.2">
      <c r="A236" s="68" t="str">
        <f t="shared" si="103"/>
        <v>2011</v>
      </c>
      <c r="B236" s="63"/>
      <c r="C236" s="74">
        <f t="shared" si="104"/>
        <v>-28.037263370992299</v>
      </c>
      <c r="D236" s="74">
        <f t="shared" si="105"/>
        <v>8.3450956242580521</v>
      </c>
      <c r="E236" s="74">
        <f t="shared" si="106"/>
        <v>-156.65817131676181</v>
      </c>
      <c r="F236" s="74">
        <f t="shared" si="107"/>
        <v>14.531339256258239</v>
      </c>
      <c r="G236" s="74">
        <f t="shared" si="108"/>
        <v>-59.221486353272837</v>
      </c>
      <c r="H236" s="74">
        <f t="shared" si="109"/>
        <v>-72.901725771939056</v>
      </c>
      <c r="I236" s="74">
        <f t="shared" si="110"/>
        <v>46.331982546248689</v>
      </c>
      <c r="J236" s="74">
        <f t="shared" si="111"/>
        <v>-25.435878507617005</v>
      </c>
      <c r="K236" s="74">
        <f t="shared" si="112"/>
        <v>392.1759489478693</v>
      </c>
      <c r="L236" s="71">
        <f t="shared" si="113"/>
        <v>119.12984105405127</v>
      </c>
    </row>
    <row r="237" spans="1:12" x14ac:dyDescent="0.2">
      <c r="A237" s="68" t="str">
        <f t="shared" si="103"/>
        <v>2012</v>
      </c>
      <c r="B237" s="63"/>
      <c r="C237" s="74">
        <f t="shared" si="104"/>
        <v>-1.0233291666855517</v>
      </c>
      <c r="D237" s="74">
        <f t="shared" si="105"/>
        <v>8.8205530098050193</v>
      </c>
      <c r="E237" s="74">
        <f t="shared" si="106"/>
        <v>-162.5507659646112</v>
      </c>
      <c r="F237" s="74">
        <f t="shared" si="107"/>
        <v>13.575387647427201</v>
      </c>
      <c r="G237" s="74">
        <f t="shared" si="108"/>
        <v>-53.128504374457535</v>
      </c>
      <c r="H237" s="74">
        <f t="shared" si="109"/>
        <v>-31.499593947411874</v>
      </c>
      <c r="I237" s="74">
        <f t="shared" si="110"/>
        <v>33.511725437555896</v>
      </c>
      <c r="J237" s="74">
        <f t="shared" si="111"/>
        <v>-8.1395833850978558</v>
      </c>
      <c r="K237" s="74">
        <f t="shared" si="112"/>
        <v>244.31404342291864</v>
      </c>
      <c r="L237" s="71">
        <f t="shared" si="113"/>
        <v>43.879932679442703</v>
      </c>
    </row>
    <row r="238" spans="1:12" x14ac:dyDescent="0.2">
      <c r="A238" s="68" t="str">
        <f t="shared" si="103"/>
        <v>2013</v>
      </c>
      <c r="B238" s="63"/>
      <c r="C238" s="74">
        <f t="shared" si="104"/>
        <v>7.110493487666119</v>
      </c>
      <c r="D238" s="74">
        <f t="shared" si="105"/>
        <v>-28.906328866478802</v>
      </c>
      <c r="E238" s="74">
        <f t="shared" si="106"/>
        <v>-86.364205753854733</v>
      </c>
      <c r="F238" s="74">
        <f t="shared" si="107"/>
        <v>17.890421940782097</v>
      </c>
      <c r="G238" s="74">
        <f t="shared" si="108"/>
        <v>-7.3131781240833176</v>
      </c>
      <c r="H238" s="74">
        <f>M19*((L21/L19)-($Y21/$Y19))</f>
        <v>-6.7890889147103941</v>
      </c>
      <c r="I238" s="74">
        <f t="shared" si="110"/>
        <v>35.062744929804367</v>
      </c>
      <c r="J238" s="74">
        <f t="shared" si="111"/>
        <v>15.772316459830133</v>
      </c>
      <c r="K238" s="74">
        <f t="shared" si="112"/>
        <v>191.97976582242819</v>
      </c>
      <c r="L238" s="71">
        <f t="shared" si="113"/>
        <v>138.44294098138369</v>
      </c>
    </row>
    <row r="239" spans="1:12" x14ac:dyDescent="0.2">
      <c r="A239" s="63"/>
      <c r="B239" s="63"/>
      <c r="C239" s="74"/>
      <c r="D239" s="74"/>
      <c r="E239" s="74"/>
      <c r="F239" s="74"/>
      <c r="G239" s="74"/>
      <c r="H239" s="74"/>
      <c r="I239" s="74"/>
      <c r="J239" s="74"/>
      <c r="K239" s="74"/>
      <c r="L239" s="74"/>
    </row>
    <row r="240" spans="1:12" x14ac:dyDescent="0.2">
      <c r="A240" s="73" t="s">
        <v>32</v>
      </c>
      <c r="B240" s="63"/>
      <c r="C240" s="70">
        <f>AVERAGE(C221:C238)</f>
        <v>-52.842944967872398</v>
      </c>
      <c r="D240" s="70">
        <f t="shared" ref="D240:L240" si="114">AVERAGE(D221:D238)</f>
        <v>-34.655976996258858</v>
      </c>
      <c r="E240" s="70">
        <f t="shared" si="114"/>
        <v>-125.50030598729165</v>
      </c>
      <c r="F240" s="70">
        <f t="shared" si="114"/>
        <v>0.48862824953602046</v>
      </c>
      <c r="G240" s="70">
        <f t="shared" si="114"/>
        <v>-26.192912072107202</v>
      </c>
      <c r="H240" s="70">
        <f t="shared" si="114"/>
        <v>88.973830752917252</v>
      </c>
      <c r="I240" s="70">
        <f t="shared" si="114"/>
        <v>23.98503757683963</v>
      </c>
      <c r="J240" s="70">
        <f t="shared" si="114"/>
        <v>25.82766798201795</v>
      </c>
      <c r="K240" s="70">
        <f t="shared" si="114"/>
        <v>194.6657769527348</v>
      </c>
      <c r="L240" s="70">
        <f t="shared" si="114"/>
        <v>94.748801490515604</v>
      </c>
    </row>
    <row r="241" spans="1:12" x14ac:dyDescent="0.2">
      <c r="A241" s="73" t="s">
        <v>33</v>
      </c>
      <c r="B241" s="63"/>
      <c r="C241" s="70">
        <f>C238-C221</f>
        <v>7.110493487666119</v>
      </c>
      <c r="D241" s="70">
        <f t="shared" ref="D241:L241" si="115">D238-D221</f>
        <v>-28.906328866478802</v>
      </c>
      <c r="E241" s="70">
        <f t="shared" si="115"/>
        <v>-86.364205753854733</v>
      </c>
      <c r="F241" s="70">
        <f t="shared" si="115"/>
        <v>17.890421940782097</v>
      </c>
      <c r="G241" s="70">
        <f t="shared" si="115"/>
        <v>-7.3131781240833176</v>
      </c>
      <c r="H241" s="70">
        <f t="shared" si="115"/>
        <v>-6.7890889147103941</v>
      </c>
      <c r="I241" s="70">
        <f t="shared" si="115"/>
        <v>35.062744929804367</v>
      </c>
      <c r="J241" s="70">
        <f t="shared" si="115"/>
        <v>15.772316459830133</v>
      </c>
      <c r="K241" s="70">
        <f t="shared" si="115"/>
        <v>191.97976582242819</v>
      </c>
      <c r="L241" s="70">
        <f t="shared" si="115"/>
        <v>138.44294098138369</v>
      </c>
    </row>
    <row r="242" spans="1:12" x14ac:dyDescent="0.2">
      <c r="A242" s="73" t="s">
        <v>34</v>
      </c>
      <c r="B242" s="63"/>
      <c r="C242" s="70">
        <f>STDEV(C221:C238)</f>
        <v>95.579637379592967</v>
      </c>
      <c r="D242" s="70">
        <f t="shared" ref="D242:L242" si="116">STDEV(D221:D238)</f>
        <v>81.819118436238867</v>
      </c>
      <c r="E242" s="70">
        <f t="shared" si="116"/>
        <v>94.468439381624464</v>
      </c>
      <c r="F242" s="70">
        <f t="shared" si="116"/>
        <v>10.462751397396589</v>
      </c>
      <c r="G242" s="70">
        <f t="shared" si="116"/>
        <v>102.66587507861928</v>
      </c>
      <c r="H242" s="70">
        <f t="shared" si="116"/>
        <v>148.71158448820438</v>
      </c>
      <c r="I242" s="70">
        <f t="shared" si="116"/>
        <v>44.802283009758966</v>
      </c>
      <c r="J242" s="70">
        <f t="shared" si="116"/>
        <v>101.39759971291134</v>
      </c>
      <c r="K242" s="70">
        <f t="shared" si="116"/>
        <v>204.71782698185146</v>
      </c>
      <c r="L242" s="70">
        <f t="shared" si="116"/>
        <v>123.84446135393162</v>
      </c>
    </row>
    <row r="243" spans="1:12" x14ac:dyDescent="0.2">
      <c r="A243" s="63"/>
      <c r="B243" s="63"/>
      <c r="C243" s="63"/>
      <c r="D243" s="63"/>
      <c r="E243" s="63"/>
      <c r="F243" s="63"/>
      <c r="G243" s="63"/>
      <c r="H243" s="63"/>
      <c r="I243" s="63"/>
      <c r="J243" s="63"/>
      <c r="K243" s="63"/>
      <c r="L243" s="63"/>
    </row>
    <row r="244" spans="1:12" ht="13.5" thickBot="1" x14ac:dyDescent="0.25">
      <c r="A244" s="63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</row>
    <row r="245" spans="1:12" ht="51" x14ac:dyDescent="0.2">
      <c r="A245" s="65" t="s">
        <v>49</v>
      </c>
      <c r="B245" s="63"/>
      <c r="C245" s="64" t="s">
        <v>22</v>
      </c>
      <c r="D245" s="64" t="s">
        <v>23</v>
      </c>
      <c r="E245" s="64" t="s">
        <v>3</v>
      </c>
      <c r="F245" s="64" t="s">
        <v>24</v>
      </c>
      <c r="G245" s="64" t="s">
        <v>25</v>
      </c>
      <c r="H245" s="64" t="s">
        <v>26</v>
      </c>
      <c r="I245" s="64" t="s">
        <v>27</v>
      </c>
      <c r="J245" s="64" t="s">
        <v>28</v>
      </c>
      <c r="K245" s="66" t="s">
        <v>29</v>
      </c>
      <c r="L245" s="67" t="s">
        <v>47</v>
      </c>
    </row>
    <row r="246" spans="1:12" x14ac:dyDescent="0.2">
      <c r="A246" s="68" t="str">
        <f t="shared" ref="A246:A263" si="117">A221</f>
        <v>1996</v>
      </c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9"/>
    </row>
    <row r="247" spans="1:12" x14ac:dyDescent="0.2">
      <c r="A247" s="68" t="str">
        <f t="shared" si="117"/>
        <v>1997</v>
      </c>
      <c r="B247" s="63"/>
      <c r="C247" s="70">
        <f>C4*((C5/C4)-(B5/B4))</f>
        <v>205.47663810786221</v>
      </c>
      <c r="D247" s="70">
        <f>E4*((E5/E4)-(D5/D4))</f>
        <v>-145.77120054115957</v>
      </c>
      <c r="E247" s="70">
        <f>G4*((G5/G4)-(F5/F4))</f>
        <v>-1070.6858273756447</v>
      </c>
      <c r="F247" s="70">
        <f>I4*((I5/I4)-(H5/H4))</f>
        <v>-35.491143352072015</v>
      </c>
      <c r="G247" s="70">
        <f>K4*((K5/K4)-(J5/J4))</f>
        <v>-6.9100407846948331</v>
      </c>
      <c r="H247" s="70">
        <f>M4*((M5/M4)-(L5/L4))</f>
        <v>721.74629857761329</v>
      </c>
      <c r="I247" s="70">
        <f>O4*((O5/O4)-(N5/N4))</f>
        <v>-14.925609231628419</v>
      </c>
      <c r="J247" s="70">
        <f>Q4*((Q5/Q4)-(P5/P4))</f>
        <v>133.84148547266801</v>
      </c>
      <c r="K247" s="70">
        <f>S4*((S5/S4)-(R5/R4))</f>
        <v>-192.15829102270612</v>
      </c>
      <c r="L247" s="71">
        <f>SUM(C247:K247)</f>
        <v>-404.87769014976209</v>
      </c>
    </row>
    <row r="248" spans="1:12" x14ac:dyDescent="0.2">
      <c r="A248" s="68" t="str">
        <f t="shared" si="117"/>
        <v>1998</v>
      </c>
      <c r="B248" s="63"/>
      <c r="C248" s="70">
        <f t="shared" ref="C248:C263" si="118">C5*((C6/C5)-(B6/B5))</f>
        <v>376.98872171604188</v>
      </c>
      <c r="D248" s="70">
        <f t="shared" ref="D248:D263" si="119">E5*((E6/E5)-(D6/D5))</f>
        <v>107.94018341265672</v>
      </c>
      <c r="E248" s="70">
        <f t="shared" ref="E248:E263" si="120">G5*((G6/G5)-(F6/F5))</f>
        <v>-574.50869682173595</v>
      </c>
      <c r="F248" s="70">
        <f t="shared" ref="F248:F263" si="121">I5*((I6/I5)-(H6/H5))</f>
        <v>-28.926600841210863</v>
      </c>
      <c r="G248" s="70">
        <f t="shared" ref="G248:G263" si="122">K5*((K6/K5)-(J6/J5))</f>
        <v>-47.82591441320411</v>
      </c>
      <c r="H248" s="70">
        <f t="shared" ref="H248:H263" si="123">M5*((M6/M5)-(L6/L5))</f>
        <v>238.42568931880092</v>
      </c>
      <c r="I248" s="70">
        <f t="shared" ref="I248:I263" si="124">O5*((O6/O5)-(N6/N5))</f>
        <v>-28.169222394794023</v>
      </c>
      <c r="J248" s="70">
        <f t="shared" ref="J248:J263" si="125">Q5*((Q6/Q5)-(P6/P5))</f>
        <v>-51.33021837464613</v>
      </c>
      <c r="K248" s="70">
        <f t="shared" ref="K248:K262" si="126">S5*((S6/S5)-(R6/R5))</f>
        <v>113.61813596412263</v>
      </c>
      <c r="L248" s="71">
        <f t="shared" ref="L248:L263" si="127">SUM(C248:K248)</f>
        <v>106.21207756603107</v>
      </c>
    </row>
    <row r="249" spans="1:12" x14ac:dyDescent="0.2">
      <c r="A249" s="68" t="str">
        <f t="shared" si="117"/>
        <v>1999</v>
      </c>
      <c r="B249" s="63"/>
      <c r="C249" s="70">
        <f t="shared" si="118"/>
        <v>190.29420081734222</v>
      </c>
      <c r="D249" s="70">
        <f t="shared" si="119"/>
        <v>-303.96285484853996</v>
      </c>
      <c r="E249" s="70">
        <f t="shared" si="120"/>
        <v>-277.15284928406498</v>
      </c>
      <c r="F249" s="70">
        <f t="shared" si="121"/>
        <v>-4.6690092181840956</v>
      </c>
      <c r="G249" s="70">
        <f t="shared" si="122"/>
        <v>-10.46931498115914</v>
      </c>
      <c r="H249" s="70">
        <f t="shared" si="123"/>
        <v>4.3984932472345939</v>
      </c>
      <c r="I249" s="70">
        <f t="shared" si="124"/>
        <v>-35.687220321378788</v>
      </c>
      <c r="J249" s="70">
        <f t="shared" si="125"/>
        <v>-5.6808861779964648</v>
      </c>
      <c r="K249" s="70">
        <f t="shared" si="126"/>
        <v>487.98144355579967</v>
      </c>
      <c r="L249" s="71">
        <f t="shared" si="127"/>
        <v>45.052002789053063</v>
      </c>
    </row>
    <row r="250" spans="1:12" x14ac:dyDescent="0.2">
      <c r="A250" s="68" t="str">
        <f t="shared" si="117"/>
        <v>2000</v>
      </c>
      <c r="B250" s="63"/>
      <c r="C250" s="70">
        <f t="shared" si="118"/>
        <v>-51.255131014859515</v>
      </c>
      <c r="D250" s="70">
        <f t="shared" si="119"/>
        <v>-202.50190257524397</v>
      </c>
      <c r="E250" s="70">
        <f t="shared" si="120"/>
        <v>-411.86038850125016</v>
      </c>
      <c r="F250" s="70">
        <f t="shared" si="121"/>
        <v>49.905736350042503</v>
      </c>
      <c r="G250" s="70">
        <f t="shared" si="122"/>
        <v>58.927082951328103</v>
      </c>
      <c r="H250" s="70">
        <f t="shared" si="123"/>
        <v>148.95735025363678</v>
      </c>
      <c r="I250" s="70">
        <f t="shared" si="124"/>
        <v>-61.334756325925611</v>
      </c>
      <c r="J250" s="70">
        <f t="shared" si="125"/>
        <v>60.496349705515875</v>
      </c>
      <c r="K250" s="70">
        <f t="shared" si="126"/>
        <v>131.73012738921801</v>
      </c>
      <c r="L250" s="71">
        <f t="shared" si="127"/>
        <v>-276.93553176753807</v>
      </c>
    </row>
    <row r="251" spans="1:12" x14ac:dyDescent="0.2">
      <c r="A251" s="68" t="str">
        <f t="shared" si="117"/>
        <v>2001</v>
      </c>
      <c r="B251" s="63"/>
      <c r="C251" s="70">
        <f t="shared" si="118"/>
        <v>-93.068062800984166</v>
      </c>
      <c r="D251" s="70">
        <f t="shared" si="119"/>
        <v>-154.48337171233806</v>
      </c>
      <c r="E251" s="70">
        <f t="shared" si="120"/>
        <v>-596.39108648118463</v>
      </c>
      <c r="F251" s="70">
        <f t="shared" si="121"/>
        <v>45.553802833898132</v>
      </c>
      <c r="G251" s="70">
        <f t="shared" si="122"/>
        <v>6.0387284109068</v>
      </c>
      <c r="H251" s="70">
        <f t="shared" si="123"/>
        <v>70.535047281031225</v>
      </c>
      <c r="I251" s="70">
        <f t="shared" si="124"/>
        <v>-53.096357797244089</v>
      </c>
      <c r="J251" s="70">
        <f t="shared" si="125"/>
        <v>-134.7367641105175</v>
      </c>
      <c r="K251" s="70">
        <f t="shared" si="126"/>
        <v>197.56131511085164</v>
      </c>
      <c r="L251" s="71">
        <f t="shared" si="127"/>
        <v>-712.08674926558058</v>
      </c>
    </row>
    <row r="252" spans="1:12" x14ac:dyDescent="0.2">
      <c r="A252" s="68" t="str">
        <f t="shared" si="117"/>
        <v>2002</v>
      </c>
      <c r="B252" s="63"/>
      <c r="C252" s="70">
        <f t="shared" si="118"/>
        <v>-50.395360767136282</v>
      </c>
      <c r="D252" s="70">
        <f t="shared" si="119"/>
        <v>-100.19183823375126</v>
      </c>
      <c r="E252" s="70">
        <f t="shared" si="120"/>
        <v>-840.9128197294001</v>
      </c>
      <c r="F252" s="70">
        <f t="shared" si="121"/>
        <v>7.6320821257428291</v>
      </c>
      <c r="G252" s="70">
        <f t="shared" si="122"/>
        <v>-68.960796638093967</v>
      </c>
      <c r="H252" s="70">
        <f t="shared" si="123"/>
        <v>117.46506822228218</v>
      </c>
      <c r="I252" s="70">
        <f t="shared" si="124"/>
        <v>-57.224169876023034</v>
      </c>
      <c r="J252" s="70">
        <f t="shared" si="125"/>
        <v>-246.61134474655512</v>
      </c>
      <c r="K252" s="70">
        <f t="shared" si="126"/>
        <v>198.925007932765</v>
      </c>
      <c r="L252" s="71">
        <f t="shared" si="127"/>
        <v>-1040.2741717101696</v>
      </c>
    </row>
    <row r="253" spans="1:12" x14ac:dyDescent="0.2">
      <c r="A253" s="68" t="str">
        <f t="shared" si="117"/>
        <v>2003</v>
      </c>
      <c r="B253" s="63"/>
      <c r="C253" s="70">
        <f t="shared" si="118"/>
        <v>-71.372199781980314</v>
      </c>
      <c r="D253" s="70">
        <f t="shared" si="119"/>
        <v>-67.704352979592812</v>
      </c>
      <c r="E253" s="70">
        <f t="shared" si="120"/>
        <v>-921.13026426426882</v>
      </c>
      <c r="F253" s="70">
        <f t="shared" si="121"/>
        <v>-25.686588779929171</v>
      </c>
      <c r="G253" s="70">
        <f t="shared" si="122"/>
        <v>-126.86115290763507</v>
      </c>
      <c r="H253" s="70">
        <f t="shared" si="123"/>
        <v>114.53354811653109</v>
      </c>
      <c r="I253" s="70">
        <f t="shared" si="124"/>
        <v>-56.020707623747072</v>
      </c>
      <c r="J253" s="70">
        <f t="shared" si="125"/>
        <v>-180.65124679762772</v>
      </c>
      <c r="K253" s="70">
        <f t="shared" si="126"/>
        <v>271.15304243756424</v>
      </c>
      <c r="L253" s="71">
        <f t="shared" si="127"/>
        <v>-1063.7399225806857</v>
      </c>
    </row>
    <row r="254" spans="1:12" x14ac:dyDescent="0.2">
      <c r="A254" s="68" t="str">
        <f t="shared" si="117"/>
        <v>2004</v>
      </c>
      <c r="B254" s="63"/>
      <c r="C254" s="70">
        <f t="shared" si="118"/>
        <v>-137.39295721995322</v>
      </c>
      <c r="D254" s="70">
        <f t="shared" si="119"/>
        <v>84.739339773988135</v>
      </c>
      <c r="E254" s="70">
        <f t="shared" si="120"/>
        <v>-716.09565815211215</v>
      </c>
      <c r="F254" s="70">
        <f t="shared" si="121"/>
        <v>-20.829192030223819</v>
      </c>
      <c r="G254" s="70">
        <f t="shared" si="122"/>
        <v>-121.06249775142135</v>
      </c>
      <c r="H254" s="70">
        <f t="shared" si="123"/>
        <v>-273.41779723133612</v>
      </c>
      <c r="I254" s="70">
        <f t="shared" si="124"/>
        <v>-38.955955508036482</v>
      </c>
      <c r="J254" s="70">
        <f t="shared" si="125"/>
        <v>-67.05564739092263</v>
      </c>
      <c r="K254" s="70">
        <f t="shared" si="126"/>
        <v>60.592875843983961</v>
      </c>
      <c r="L254" s="71">
        <f t="shared" si="127"/>
        <v>-1229.4774896660338</v>
      </c>
    </row>
    <row r="255" spans="1:12" x14ac:dyDescent="0.2">
      <c r="A255" s="68" t="str">
        <f t="shared" si="117"/>
        <v>2005</v>
      </c>
      <c r="B255" s="63"/>
      <c r="C255" s="70">
        <f t="shared" si="118"/>
        <v>-94.194458915253747</v>
      </c>
      <c r="D255" s="70">
        <f t="shared" si="119"/>
        <v>72.46289860227489</v>
      </c>
      <c r="E255" s="70">
        <f t="shared" si="120"/>
        <v>-433.46826576490969</v>
      </c>
      <c r="F255" s="70">
        <f t="shared" si="121"/>
        <v>20.216537461778241</v>
      </c>
      <c r="G255" s="70">
        <f t="shared" si="122"/>
        <v>-86.657600520376675</v>
      </c>
      <c r="H255" s="70">
        <f t="shared" si="123"/>
        <v>-180.44888293519887</v>
      </c>
      <c r="I255" s="70">
        <f t="shared" si="124"/>
        <v>-40.043760416408951</v>
      </c>
      <c r="J255" s="70">
        <f t="shared" si="125"/>
        <v>42.823363625925118</v>
      </c>
      <c r="K255" s="70">
        <f t="shared" si="126"/>
        <v>-15.565725849019802</v>
      </c>
      <c r="L255" s="71">
        <f t="shared" si="127"/>
        <v>-714.87589471118952</v>
      </c>
    </row>
    <row r="256" spans="1:12" x14ac:dyDescent="0.2">
      <c r="A256" s="68" t="str">
        <f t="shared" si="117"/>
        <v>2006</v>
      </c>
      <c r="B256" s="63"/>
      <c r="C256" s="70">
        <f t="shared" si="118"/>
        <v>-7.0375668839268304</v>
      </c>
      <c r="D256" s="70">
        <f t="shared" si="119"/>
        <v>-96.133163549822413</v>
      </c>
      <c r="E256" s="70">
        <f t="shared" si="120"/>
        <v>-310.39759440764675</v>
      </c>
      <c r="F256" s="70">
        <f t="shared" si="121"/>
        <v>-17.913267272159519</v>
      </c>
      <c r="G256" s="70">
        <f t="shared" si="122"/>
        <v>-68.393985072486061</v>
      </c>
      <c r="H256" s="70">
        <f t="shared" si="123"/>
        <v>574.64963327987937</v>
      </c>
      <c r="I256" s="70">
        <f t="shared" si="124"/>
        <v>-80.462008566667521</v>
      </c>
      <c r="J256" s="70">
        <f t="shared" si="125"/>
        <v>38.092134447254523</v>
      </c>
      <c r="K256" s="70">
        <f t="shared" si="126"/>
        <v>133.21232892559939</v>
      </c>
      <c r="L256" s="71">
        <f t="shared" si="127"/>
        <v>165.61651090002417</v>
      </c>
    </row>
    <row r="257" spans="1:12" x14ac:dyDescent="0.2">
      <c r="A257" s="68" t="str">
        <f t="shared" si="117"/>
        <v>2007</v>
      </c>
      <c r="B257" s="63"/>
      <c r="C257" s="70">
        <f t="shared" si="118"/>
        <v>126.59340063224485</v>
      </c>
      <c r="D257" s="70">
        <f t="shared" si="119"/>
        <v>-110.27288183718119</v>
      </c>
      <c r="E257" s="70">
        <f t="shared" si="120"/>
        <v>-296.35850680790907</v>
      </c>
      <c r="F257" s="70">
        <f t="shared" si="121"/>
        <v>-61.81989200628739</v>
      </c>
      <c r="G257" s="70">
        <f t="shared" si="122"/>
        <v>47.54887921348849</v>
      </c>
      <c r="H257" s="70">
        <f t="shared" si="123"/>
        <v>392.36036201155434</v>
      </c>
      <c r="I257" s="70">
        <f t="shared" si="124"/>
        <v>-64.514616034906709</v>
      </c>
      <c r="J257" s="70">
        <f t="shared" si="125"/>
        <v>-68.102791176274522</v>
      </c>
      <c r="K257" s="70">
        <f t="shared" si="126"/>
        <v>101.25330228383388</v>
      </c>
      <c r="L257" s="71">
        <f t="shared" si="127"/>
        <v>66.687256278562685</v>
      </c>
    </row>
    <row r="258" spans="1:12" x14ac:dyDescent="0.2">
      <c r="A258" s="68" t="str">
        <f t="shared" si="117"/>
        <v>2008</v>
      </c>
      <c r="B258" s="63"/>
      <c r="C258" s="70">
        <f t="shared" si="118"/>
        <v>172.26888028246069</v>
      </c>
      <c r="D258" s="70">
        <f t="shared" si="119"/>
        <v>-56.994512998441017</v>
      </c>
      <c r="E258" s="70">
        <f t="shared" si="120"/>
        <v>-179.40892327398336</v>
      </c>
      <c r="F258" s="70">
        <f t="shared" si="121"/>
        <v>-77.371731584911828</v>
      </c>
      <c r="G258" s="70">
        <f t="shared" si="122"/>
        <v>236.42565842395013</v>
      </c>
      <c r="H258" s="70">
        <f t="shared" si="123"/>
        <v>-450.57779163148928</v>
      </c>
      <c r="I258" s="70">
        <f t="shared" si="124"/>
        <v>9.9498178206889225</v>
      </c>
      <c r="J258" s="70">
        <f t="shared" si="125"/>
        <v>-33.584058011453344</v>
      </c>
      <c r="K258" s="70">
        <f t="shared" si="126"/>
        <v>315.25542863209535</v>
      </c>
      <c r="L258" s="71">
        <f t="shared" si="127"/>
        <v>-64.037232341083779</v>
      </c>
    </row>
    <row r="259" spans="1:12" x14ac:dyDescent="0.2">
      <c r="A259" s="68" t="str">
        <f t="shared" si="117"/>
        <v>2009</v>
      </c>
      <c r="B259" s="63"/>
      <c r="C259" s="70">
        <f t="shared" si="118"/>
        <v>32.837664665979169</v>
      </c>
      <c r="D259" s="70">
        <f t="shared" si="119"/>
        <v>1.5772942978968389</v>
      </c>
      <c r="E259" s="70">
        <f t="shared" si="120"/>
        <v>-185.23131361790888</v>
      </c>
      <c r="F259" s="70">
        <f t="shared" si="121"/>
        <v>-51.052770893591777</v>
      </c>
      <c r="G259" s="70">
        <f t="shared" si="122"/>
        <v>213.27114828358478</v>
      </c>
      <c r="H259" s="70">
        <f t="shared" si="123"/>
        <v>-801.3280210650878</v>
      </c>
      <c r="I259" s="70">
        <f t="shared" si="124"/>
        <v>52.681045043235734</v>
      </c>
      <c r="J259" s="70">
        <f t="shared" si="125"/>
        <v>7.587721990044801</v>
      </c>
      <c r="K259" s="70">
        <f t="shared" si="126"/>
        <v>5.8196153716584904</v>
      </c>
      <c r="L259" s="71">
        <f t="shared" si="127"/>
        <v>-723.83761592418864</v>
      </c>
    </row>
    <row r="260" spans="1:12" x14ac:dyDescent="0.2">
      <c r="A260" s="68" t="str">
        <f t="shared" si="117"/>
        <v>2010</v>
      </c>
      <c r="B260" s="63"/>
      <c r="C260" s="70">
        <f t="shared" si="118"/>
        <v>-54.946464799348732</v>
      </c>
      <c r="D260" s="70">
        <f t="shared" si="119"/>
        <v>-22.363057866163579</v>
      </c>
      <c r="E260" s="70">
        <f t="shared" si="120"/>
        <v>-178.30847789400153</v>
      </c>
      <c r="F260" s="70">
        <f t="shared" si="121"/>
        <v>23.98107344612032</v>
      </c>
      <c r="G260" s="70">
        <f t="shared" si="122"/>
        <v>101.14087169367482</v>
      </c>
      <c r="H260" s="70">
        <f t="shared" si="123"/>
        <v>-629.99913382390093</v>
      </c>
      <c r="I260" s="70">
        <f t="shared" si="124"/>
        <v>12.308361394398331</v>
      </c>
      <c r="J260" s="70">
        <f t="shared" si="125"/>
        <v>-75.64391326032117</v>
      </c>
      <c r="K260" s="70">
        <f t="shared" si="126"/>
        <v>-86.493582326221158</v>
      </c>
      <c r="L260" s="71">
        <f t="shared" si="127"/>
        <v>-910.32432343576363</v>
      </c>
    </row>
    <row r="261" spans="1:12" x14ac:dyDescent="0.2">
      <c r="A261" s="68" t="str">
        <f t="shared" si="117"/>
        <v>2011</v>
      </c>
      <c r="B261" s="63"/>
      <c r="C261" s="70">
        <f t="shared" si="118"/>
        <v>-133.95613491823087</v>
      </c>
      <c r="D261" s="70">
        <f t="shared" si="119"/>
        <v>2.5211559000137691</v>
      </c>
      <c r="E261" s="70">
        <f t="shared" si="120"/>
        <v>-123.91542856716981</v>
      </c>
      <c r="F261" s="70">
        <f t="shared" si="121"/>
        <v>58.875925622186195</v>
      </c>
      <c r="G261" s="70">
        <f t="shared" si="122"/>
        <v>-36.581196534084725</v>
      </c>
      <c r="H261" s="70">
        <f t="shared" si="123"/>
        <v>-411.25526406679205</v>
      </c>
      <c r="I261" s="70">
        <f t="shared" si="124"/>
        <v>-63.52261894215129</v>
      </c>
      <c r="J261" s="70">
        <f t="shared" si="125"/>
        <v>-333.91877503701517</v>
      </c>
      <c r="K261" s="70">
        <f t="shared" si="126"/>
        <v>-241.5884927051668</v>
      </c>
      <c r="L261" s="71">
        <f t="shared" si="127"/>
        <v>-1283.3408292484107</v>
      </c>
    </row>
    <row r="262" spans="1:12" x14ac:dyDescent="0.2">
      <c r="A262" s="68" t="str">
        <f t="shared" si="117"/>
        <v>2012</v>
      </c>
      <c r="B262" s="63"/>
      <c r="C262" s="70">
        <f t="shared" si="118"/>
        <v>-136.61865975654771</v>
      </c>
      <c r="D262" s="70">
        <f t="shared" si="119"/>
        <v>59.961300159027203</v>
      </c>
      <c r="E262" s="70">
        <f t="shared" si="120"/>
        <v>-178.78808715477373</v>
      </c>
      <c r="F262" s="70">
        <f t="shared" si="121"/>
        <v>-39.309466896209067</v>
      </c>
      <c r="G262" s="70">
        <f t="shared" si="122"/>
        <v>-62.323132334814986</v>
      </c>
      <c r="H262" s="70">
        <f t="shared" si="123"/>
        <v>-293.86911035444655</v>
      </c>
      <c r="I262" s="70">
        <f t="shared" si="124"/>
        <v>-95.188251469369291</v>
      </c>
      <c r="J262" s="70">
        <f t="shared" si="125"/>
        <v>-211.06614346955061</v>
      </c>
      <c r="K262" s="70">
        <f t="shared" si="126"/>
        <v>160.70466250918585</v>
      </c>
      <c r="L262" s="71">
        <f t="shared" si="127"/>
        <v>-796.49688876749906</v>
      </c>
    </row>
    <row r="263" spans="1:12" x14ac:dyDescent="0.2">
      <c r="A263" s="68" t="str">
        <f t="shared" si="117"/>
        <v>2013</v>
      </c>
      <c r="B263" s="63"/>
      <c r="C263" s="70">
        <f t="shared" si="118"/>
        <v>-67.947478316065684</v>
      </c>
      <c r="D263" s="70">
        <f t="shared" si="119"/>
        <v>157.99304310808799</v>
      </c>
      <c r="E263" s="70">
        <f t="shared" si="120"/>
        <v>-58.850816779634862</v>
      </c>
      <c r="F263" s="70">
        <f t="shared" si="121"/>
        <v>-63.915502062048311</v>
      </c>
      <c r="G263" s="70">
        <f t="shared" si="122"/>
        <v>-11.120466409898212</v>
      </c>
      <c r="H263" s="70">
        <f t="shared" si="123"/>
        <v>-303.51477849220635</v>
      </c>
      <c r="I263" s="70">
        <f t="shared" si="124"/>
        <v>-102.58345784547517</v>
      </c>
      <c r="J263" s="70">
        <f t="shared" si="125"/>
        <v>-106.56205140696233</v>
      </c>
      <c r="K263" s="70">
        <f>S19*((S21/S19)-(R21/R19))</f>
        <v>282.8373633312047</v>
      </c>
      <c r="L263" s="71">
        <f t="shared" si="127"/>
        <v>-273.66414487299818</v>
      </c>
    </row>
    <row r="264" spans="1:12" x14ac:dyDescent="0.2">
      <c r="A264" s="63"/>
      <c r="B264" s="63"/>
      <c r="C264" s="70"/>
      <c r="D264" s="70"/>
      <c r="E264" s="70"/>
      <c r="F264" s="70"/>
      <c r="G264" s="70"/>
      <c r="H264" s="70"/>
      <c r="I264" s="70"/>
      <c r="J264" s="70"/>
      <c r="K264" s="70"/>
      <c r="L264" s="70"/>
    </row>
    <row r="265" spans="1:12" x14ac:dyDescent="0.2">
      <c r="A265" s="73" t="s">
        <v>32</v>
      </c>
      <c r="B265" s="63"/>
      <c r="C265" s="70">
        <f>AVERAGE(C246:C263)</f>
        <v>12.133825355743767</v>
      </c>
      <c r="D265" s="70">
        <f t="shared" ref="D265:L265" si="128">AVERAGE(D246:D263)</f>
        <v>-45.481407169899299</v>
      </c>
      <c r="E265" s="70">
        <f t="shared" si="128"/>
        <v>-432.55676499280003</v>
      </c>
      <c r="F265" s="70">
        <f t="shared" si="128"/>
        <v>-12.989412182179979</v>
      </c>
      <c r="G265" s="70">
        <f t="shared" si="128"/>
        <v>0.95213356641552926</v>
      </c>
      <c r="H265" s="70">
        <f t="shared" si="128"/>
        <v>-56.549369958346716</v>
      </c>
      <c r="I265" s="70">
        <f t="shared" si="128"/>
        <v>-42.164087535025502</v>
      </c>
      <c r="J265" s="70">
        <f t="shared" si="128"/>
        <v>-72.476634395202026</v>
      </c>
      <c r="K265" s="70">
        <f t="shared" si="128"/>
        <v>113.22579749322171</v>
      </c>
      <c r="L265" s="70">
        <f t="shared" si="128"/>
        <v>-535.90591981807245</v>
      </c>
    </row>
    <row r="266" spans="1:12" x14ac:dyDescent="0.2">
      <c r="A266" s="73" t="s">
        <v>33</v>
      </c>
      <c r="B266" s="63"/>
      <c r="C266" s="70">
        <f>C263-C246</f>
        <v>-67.947478316065684</v>
      </c>
      <c r="D266" s="70">
        <f t="shared" ref="D266:L266" si="129">D263-D246</f>
        <v>157.99304310808799</v>
      </c>
      <c r="E266" s="70">
        <f t="shared" si="129"/>
        <v>-58.850816779634862</v>
      </c>
      <c r="F266" s="70">
        <f t="shared" si="129"/>
        <v>-63.915502062048311</v>
      </c>
      <c r="G266" s="70">
        <f t="shared" si="129"/>
        <v>-11.120466409898212</v>
      </c>
      <c r="H266" s="70">
        <f t="shared" si="129"/>
        <v>-303.51477849220635</v>
      </c>
      <c r="I266" s="70">
        <f t="shared" si="129"/>
        <v>-102.58345784547517</v>
      </c>
      <c r="J266" s="70">
        <f t="shared" si="129"/>
        <v>-106.56205140696233</v>
      </c>
      <c r="K266" s="70">
        <f t="shared" si="129"/>
        <v>282.8373633312047</v>
      </c>
      <c r="L266" s="70">
        <f t="shared" si="129"/>
        <v>-273.66414487299818</v>
      </c>
    </row>
    <row r="267" spans="1:12" x14ac:dyDescent="0.2">
      <c r="A267" s="73" t="s">
        <v>34</v>
      </c>
      <c r="B267" s="63"/>
      <c r="C267" s="70">
        <f>STDEV(C246:C263)</f>
        <v>149.12183639948913</v>
      </c>
      <c r="D267" s="70">
        <f t="shared" ref="D267:L267" si="130">STDEV(D246:D263)</f>
        <v>121.39050419188614</v>
      </c>
      <c r="E267" s="70">
        <f t="shared" si="130"/>
        <v>304.88893472673681</v>
      </c>
      <c r="F267" s="70">
        <f t="shared" si="130"/>
        <v>41.670911782422941</v>
      </c>
      <c r="G267" s="70">
        <f t="shared" si="130"/>
        <v>103.93776565432653</v>
      </c>
      <c r="H267" s="70">
        <f t="shared" si="130"/>
        <v>415.22924170147394</v>
      </c>
      <c r="I267" s="70">
        <f t="shared" si="130"/>
        <v>39.893296541930525</v>
      </c>
      <c r="J267" s="70">
        <f t="shared" si="130"/>
        <v>120.74784613412514</v>
      </c>
      <c r="K267" s="70">
        <f t="shared" si="130"/>
        <v>184.13604494070012</v>
      </c>
      <c r="L267" s="70">
        <f t="shared" si="130"/>
        <v>491.16738109698048</v>
      </c>
    </row>
    <row r="268" spans="1:12" x14ac:dyDescent="0.2">
      <c r="A268" s="63"/>
      <c r="B268" s="63"/>
      <c r="C268" s="63"/>
      <c r="D268" s="63"/>
      <c r="E268" s="63"/>
      <c r="F268" s="63"/>
      <c r="G268" s="63"/>
      <c r="H268" s="63"/>
      <c r="I268" s="63"/>
      <c r="J268" s="63"/>
      <c r="K268" s="63"/>
      <c r="L268" s="63"/>
    </row>
    <row r="269" spans="1:12" ht="13.5" thickBot="1" x14ac:dyDescent="0.25">
      <c r="A269" s="63"/>
      <c r="B269" s="63"/>
      <c r="C269" s="63"/>
      <c r="D269" s="63"/>
      <c r="E269" s="63"/>
      <c r="F269" s="63"/>
      <c r="G269" s="63"/>
      <c r="H269" s="63"/>
      <c r="I269" s="63"/>
      <c r="J269" s="63"/>
      <c r="K269" s="63"/>
      <c r="L269" s="63"/>
    </row>
    <row r="270" spans="1:12" ht="13.5" thickBot="1" x14ac:dyDescent="0.25">
      <c r="A270" s="323" t="s">
        <v>50</v>
      </c>
      <c r="B270" s="324"/>
      <c r="C270" s="325"/>
      <c r="D270" s="63"/>
      <c r="E270" s="63"/>
      <c r="F270" s="63"/>
      <c r="G270" s="63"/>
      <c r="H270" s="63"/>
      <c r="I270" s="63"/>
      <c r="J270" s="63"/>
      <c r="K270" s="63"/>
      <c r="L270" s="63"/>
    </row>
    <row r="271" spans="1:12" x14ac:dyDescent="0.2">
      <c r="A271" s="63"/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</row>
    <row r="272" spans="1:12" x14ac:dyDescent="0.2">
      <c r="A272" s="68" t="str">
        <f t="shared" ref="A272:A289" si="131">A246</f>
        <v>1996</v>
      </c>
      <c r="B272" s="63"/>
      <c r="C272" s="63"/>
      <c r="D272" s="63"/>
      <c r="E272" s="63"/>
      <c r="F272" s="63"/>
      <c r="G272" s="63"/>
      <c r="H272" s="63"/>
      <c r="I272" s="63"/>
      <c r="J272" s="63"/>
      <c r="K272" s="63"/>
      <c r="L272" s="63"/>
    </row>
    <row r="273" spans="1:12" x14ac:dyDescent="0.2">
      <c r="A273" s="68" t="str">
        <f t="shared" si="131"/>
        <v>1997</v>
      </c>
      <c r="B273" s="70">
        <f>L197+L222+L247</f>
        <v>-217.12066549572717</v>
      </c>
      <c r="C273" s="70">
        <f>Z5-Z4</f>
        <v>-217.12066549572774</v>
      </c>
      <c r="D273" s="63"/>
      <c r="E273" s="63"/>
      <c r="F273" s="63"/>
      <c r="G273" s="63"/>
      <c r="H273" s="63"/>
      <c r="I273" s="63"/>
      <c r="J273" s="63"/>
      <c r="K273" s="63"/>
      <c r="L273" s="63"/>
    </row>
    <row r="274" spans="1:12" x14ac:dyDescent="0.2">
      <c r="A274" s="68" t="str">
        <f t="shared" si="131"/>
        <v>1998</v>
      </c>
      <c r="B274" s="70">
        <f t="shared" ref="B274:B289" si="132">L198+L223+L248</f>
        <v>1969.5455883328045</v>
      </c>
      <c r="C274" s="70">
        <f t="shared" ref="C274:C289" si="133">Z6-Z5</f>
        <v>1969.5455883328032</v>
      </c>
      <c r="D274" s="63"/>
      <c r="E274" s="63"/>
      <c r="F274" s="63"/>
      <c r="G274" s="63"/>
      <c r="H274" s="63"/>
      <c r="I274" s="63"/>
      <c r="J274" s="63"/>
      <c r="K274" s="63"/>
      <c r="L274" s="63"/>
    </row>
    <row r="275" spans="1:12" x14ac:dyDescent="0.2">
      <c r="A275" s="68" t="str">
        <f t="shared" si="131"/>
        <v>1999</v>
      </c>
      <c r="B275" s="70">
        <f t="shared" si="132"/>
        <v>2531.876841026377</v>
      </c>
      <c r="C275" s="70">
        <f t="shared" si="133"/>
        <v>2531.8768410263729</v>
      </c>
      <c r="D275" s="63"/>
      <c r="E275" s="63"/>
      <c r="F275" s="63"/>
      <c r="G275" s="63"/>
      <c r="H275" s="63"/>
      <c r="I275" s="63"/>
      <c r="J275" s="63"/>
      <c r="K275" s="63"/>
      <c r="L275" s="63"/>
    </row>
    <row r="276" spans="1:12" x14ac:dyDescent="0.2">
      <c r="A276" s="68" t="str">
        <f t="shared" si="131"/>
        <v>2000</v>
      </c>
      <c r="B276" s="70">
        <f t="shared" si="132"/>
        <v>1284.1591888309495</v>
      </c>
      <c r="C276" s="70">
        <f t="shared" si="133"/>
        <v>1284.1591888309631</v>
      </c>
      <c r="D276" s="63"/>
      <c r="E276" s="63"/>
      <c r="F276" s="63"/>
      <c r="G276" s="63"/>
      <c r="H276" s="63"/>
      <c r="I276" s="63"/>
      <c r="J276" s="63"/>
      <c r="K276" s="63"/>
      <c r="L276" s="63"/>
    </row>
    <row r="277" spans="1:12" x14ac:dyDescent="0.2">
      <c r="A277" s="68" t="str">
        <f t="shared" si="131"/>
        <v>2001</v>
      </c>
      <c r="B277" s="70">
        <f t="shared" si="132"/>
        <v>-741.12639423172345</v>
      </c>
      <c r="C277" s="70">
        <f t="shared" si="133"/>
        <v>-741.12639423173096</v>
      </c>
      <c r="D277" s="63"/>
      <c r="E277" s="63"/>
      <c r="F277" s="63"/>
      <c r="G277" s="63"/>
      <c r="H277" s="63"/>
      <c r="I277" s="63"/>
      <c r="J277" s="63"/>
      <c r="K277" s="63"/>
      <c r="L277" s="63"/>
    </row>
    <row r="278" spans="1:12" x14ac:dyDescent="0.2">
      <c r="A278" s="68" t="str">
        <f t="shared" si="131"/>
        <v>2002</v>
      </c>
      <c r="B278" s="70">
        <f t="shared" si="132"/>
        <v>-1271.5928260721898</v>
      </c>
      <c r="C278" s="70">
        <f t="shared" si="133"/>
        <v>-1271.5928260721848</v>
      </c>
      <c r="D278" s="63"/>
      <c r="E278" s="63"/>
      <c r="F278" s="63"/>
      <c r="G278" s="63"/>
      <c r="H278" s="63"/>
      <c r="I278" s="63"/>
      <c r="J278" s="63"/>
      <c r="K278" s="63"/>
      <c r="L278" s="63"/>
    </row>
    <row r="279" spans="1:12" x14ac:dyDescent="0.2">
      <c r="A279" s="68" t="str">
        <f t="shared" si="131"/>
        <v>2003</v>
      </c>
      <c r="B279" s="70">
        <f t="shared" si="132"/>
        <v>-621.27116416859212</v>
      </c>
      <c r="C279" s="70">
        <f t="shared" si="133"/>
        <v>-621.27116416859644</v>
      </c>
      <c r="D279" s="63"/>
      <c r="E279" s="63"/>
      <c r="F279" s="63"/>
      <c r="G279" s="63"/>
      <c r="H279" s="63"/>
      <c r="I279" s="63"/>
      <c r="J279" s="63"/>
      <c r="K279" s="63"/>
      <c r="L279" s="63"/>
    </row>
    <row r="280" spans="1:12" x14ac:dyDescent="0.2">
      <c r="A280" s="68" t="str">
        <f t="shared" si="131"/>
        <v>2004</v>
      </c>
      <c r="B280" s="70">
        <f t="shared" si="132"/>
        <v>-430.88274188131129</v>
      </c>
      <c r="C280" s="70">
        <f t="shared" si="133"/>
        <v>-430.8827418813089</v>
      </c>
      <c r="D280" s="63"/>
      <c r="E280" s="63"/>
      <c r="F280" s="63"/>
      <c r="G280" s="63"/>
      <c r="H280" s="63"/>
      <c r="I280" s="63"/>
      <c r="J280" s="63"/>
      <c r="K280" s="63"/>
      <c r="L280" s="63"/>
    </row>
    <row r="281" spans="1:12" x14ac:dyDescent="0.2">
      <c r="A281" s="68" t="str">
        <f t="shared" si="131"/>
        <v>2005</v>
      </c>
      <c r="B281" s="70">
        <f t="shared" si="132"/>
        <v>679.65713519351596</v>
      </c>
      <c r="C281" s="70">
        <f t="shared" si="133"/>
        <v>679.65713519351266</v>
      </c>
      <c r="D281" s="63"/>
      <c r="E281" s="63"/>
      <c r="F281" s="63"/>
      <c r="G281" s="63"/>
      <c r="H281" s="63"/>
      <c r="I281" s="63"/>
      <c r="J281" s="63"/>
      <c r="K281" s="63"/>
      <c r="L281" s="63"/>
    </row>
    <row r="282" spans="1:12" x14ac:dyDescent="0.2">
      <c r="A282" s="68" t="str">
        <f t="shared" si="131"/>
        <v>2006</v>
      </c>
      <c r="B282" s="70">
        <f t="shared" si="132"/>
        <v>1927.4018221911404</v>
      </c>
      <c r="C282" s="70">
        <f t="shared" si="133"/>
        <v>1927.4018221911392</v>
      </c>
      <c r="D282" s="63"/>
      <c r="E282" s="63"/>
      <c r="F282" s="63"/>
      <c r="G282" s="63"/>
      <c r="H282" s="63"/>
      <c r="I282" s="63"/>
      <c r="J282" s="63"/>
      <c r="K282" s="63"/>
      <c r="L282" s="63"/>
    </row>
    <row r="283" spans="1:12" x14ac:dyDescent="0.2">
      <c r="A283" s="68" t="str">
        <f t="shared" si="131"/>
        <v>2007</v>
      </c>
      <c r="B283" s="70">
        <f t="shared" si="132"/>
        <v>2179.5028292723741</v>
      </c>
      <c r="C283" s="70">
        <f t="shared" si="133"/>
        <v>2179.5028292723728</v>
      </c>
      <c r="D283" s="63"/>
      <c r="E283" s="63"/>
      <c r="F283" s="63"/>
      <c r="G283" s="63"/>
      <c r="H283" s="63"/>
      <c r="I283" s="63"/>
      <c r="J283" s="63"/>
      <c r="K283" s="63"/>
      <c r="L283" s="63"/>
    </row>
    <row r="284" spans="1:12" x14ac:dyDescent="0.2">
      <c r="A284" s="68" t="str">
        <f t="shared" si="131"/>
        <v>2008</v>
      </c>
      <c r="B284" s="70">
        <f t="shared" si="132"/>
        <v>1329.6199652761675</v>
      </c>
      <c r="C284" s="70">
        <f t="shared" si="133"/>
        <v>1329.6199652761643</v>
      </c>
      <c r="D284" s="63"/>
      <c r="E284" s="63"/>
      <c r="F284" s="63"/>
      <c r="G284" s="63"/>
      <c r="H284" s="63"/>
      <c r="I284" s="63"/>
      <c r="J284" s="63"/>
      <c r="K284" s="63"/>
      <c r="L284" s="63"/>
    </row>
    <row r="285" spans="1:12" x14ac:dyDescent="0.2">
      <c r="A285" s="68" t="str">
        <f t="shared" si="131"/>
        <v>2009</v>
      </c>
      <c r="B285" s="70">
        <f t="shared" si="132"/>
        <v>-222.39502453692978</v>
      </c>
      <c r="C285" s="70">
        <f t="shared" si="133"/>
        <v>-222.39502453692694</v>
      </c>
      <c r="D285" s="63"/>
      <c r="E285" s="63"/>
      <c r="F285" s="63"/>
      <c r="G285" s="63"/>
      <c r="H285" s="63"/>
      <c r="I285" s="63"/>
      <c r="J285" s="63"/>
      <c r="K285" s="63"/>
      <c r="L285" s="63"/>
    </row>
    <row r="286" spans="1:12" x14ac:dyDescent="0.2">
      <c r="A286" s="68" t="str">
        <f t="shared" si="131"/>
        <v>2010</v>
      </c>
      <c r="B286" s="70">
        <f t="shared" si="132"/>
        <v>-856.80006539242663</v>
      </c>
      <c r="C286" s="70">
        <f t="shared" si="133"/>
        <v>-856.80006539242459</v>
      </c>
      <c r="D286" s="63"/>
      <c r="E286" s="63"/>
      <c r="F286" s="63"/>
      <c r="G286" s="63"/>
      <c r="H286" s="63"/>
      <c r="I286" s="63"/>
      <c r="J286" s="63"/>
      <c r="K286" s="63"/>
      <c r="L286" s="63"/>
    </row>
    <row r="287" spans="1:12" x14ac:dyDescent="0.2">
      <c r="A287" s="68" t="str">
        <f t="shared" si="131"/>
        <v>2011</v>
      </c>
      <c r="B287" s="70">
        <f t="shared" si="132"/>
        <v>-972.09775430644584</v>
      </c>
      <c r="C287" s="70">
        <f t="shared" si="133"/>
        <v>-972.09775430645095</v>
      </c>
      <c r="D287" s="63"/>
      <c r="E287" s="63"/>
      <c r="F287" s="63"/>
      <c r="G287" s="63"/>
      <c r="H287" s="63"/>
      <c r="I287" s="63"/>
      <c r="J287" s="63"/>
      <c r="K287" s="63"/>
      <c r="L287" s="63"/>
    </row>
    <row r="288" spans="1:12" x14ac:dyDescent="0.2">
      <c r="A288" s="68" t="str">
        <f t="shared" si="131"/>
        <v>2012</v>
      </c>
      <c r="B288" s="70">
        <f t="shared" si="132"/>
        <v>32.079813383902319</v>
      </c>
      <c r="C288" s="70">
        <f t="shared" si="133"/>
        <v>32.079813383897999</v>
      </c>
      <c r="D288" s="63"/>
      <c r="E288" s="63"/>
      <c r="F288" s="63"/>
      <c r="G288" s="63"/>
      <c r="H288" s="63"/>
      <c r="I288" s="63"/>
      <c r="J288" s="63"/>
      <c r="K288" s="63"/>
      <c r="L288" s="63"/>
    </row>
    <row r="289" spans="1:12" x14ac:dyDescent="0.2">
      <c r="A289" s="68" t="str">
        <f t="shared" si="131"/>
        <v>2013</v>
      </c>
      <c r="B289" s="70">
        <f t="shared" si="132"/>
        <v>840.40590076724834</v>
      </c>
      <c r="C289" s="70">
        <f t="shared" si="133"/>
        <v>705.97168404146214</v>
      </c>
    </row>
    <row r="290" spans="1:12" ht="13.5" thickBot="1" x14ac:dyDescent="0.25"/>
    <row r="291" spans="1:12" ht="13.5" thickBot="1" x14ac:dyDescent="0.25">
      <c r="A291" s="62" t="s">
        <v>51</v>
      </c>
      <c r="B291" s="63"/>
      <c r="C291" s="63"/>
      <c r="D291" s="63"/>
      <c r="E291" s="63"/>
      <c r="F291" s="63"/>
      <c r="G291" s="63"/>
      <c r="H291" s="63"/>
      <c r="I291" s="63"/>
      <c r="J291" s="63"/>
      <c r="K291" s="63"/>
      <c r="L291" s="63"/>
    </row>
    <row r="292" spans="1:12" ht="51" x14ac:dyDescent="0.2">
      <c r="A292" s="65" t="s">
        <v>52</v>
      </c>
      <c r="B292" s="63"/>
      <c r="C292" s="64" t="s">
        <v>22</v>
      </c>
      <c r="D292" s="64" t="s">
        <v>23</v>
      </c>
      <c r="E292" s="64" t="s">
        <v>3</v>
      </c>
      <c r="F292" s="64" t="s">
        <v>24</v>
      </c>
      <c r="G292" s="64" t="s">
        <v>25</v>
      </c>
      <c r="H292" s="64" t="s">
        <v>26</v>
      </c>
      <c r="I292" s="64" t="s">
        <v>27</v>
      </c>
      <c r="J292" s="64" t="s">
        <v>28</v>
      </c>
      <c r="K292" s="66" t="s">
        <v>29</v>
      </c>
      <c r="L292" s="67" t="s">
        <v>32</v>
      </c>
    </row>
    <row r="293" spans="1:12" x14ac:dyDescent="0.2">
      <c r="A293" s="68" t="str">
        <f t="shared" ref="A293:A310" si="134">A272</f>
        <v>1996</v>
      </c>
      <c r="B293" s="63"/>
      <c r="C293" s="64"/>
      <c r="D293" s="72"/>
      <c r="E293" s="72"/>
      <c r="F293" s="72"/>
      <c r="G293" s="72"/>
      <c r="H293" s="72"/>
      <c r="I293" s="72"/>
      <c r="J293" s="72"/>
      <c r="K293" s="72"/>
      <c r="L293" s="69"/>
    </row>
    <row r="294" spans="1:12" x14ac:dyDescent="0.2">
      <c r="A294" s="68" t="str">
        <f t="shared" si="134"/>
        <v>1997</v>
      </c>
      <c r="B294" s="63"/>
      <c r="C294" s="72">
        <f t="shared" ref="C294:C310" si="135">LOG(C5/C$4)-LOG(B5/B$4)</f>
        <v>6.1845248953837501E-2</v>
      </c>
      <c r="D294" s="72">
        <f t="shared" ref="D294:D310" si="136">LOG(E5/E$4)-LOG(D5/D$4)</f>
        <v>-4.1037893860890143E-2</v>
      </c>
      <c r="E294" s="72">
        <f t="shared" ref="E294:E310" si="137">LOG(G5/G$4)-LOG(F5/F$4)</f>
        <v>-3.8615494351866134E-2</v>
      </c>
      <c r="F294" s="72">
        <f t="shared" ref="F294:F310" si="138">LOG(I5/I$4)-LOG(H5/H$4)</f>
        <v>-3.7065396834967131E-2</v>
      </c>
      <c r="G294" s="72">
        <f t="shared" ref="G294:G310" si="139">LOG(K5/K$4)-LOG(J5/J$4)</f>
        <v>-1.4844926901238162E-3</v>
      </c>
      <c r="H294" s="72">
        <f t="shared" ref="H294:H310" si="140">LOG(M5/M$4)-LOG(L5/L$4)</f>
        <v>5.4099796399011579E-2</v>
      </c>
      <c r="I294" s="72">
        <f t="shared" ref="I294:I310" si="141">LOG(O5/O$4)-LOG(N5/N$4)</f>
        <v>-4.2423342915690393E-3</v>
      </c>
      <c r="J294" s="72">
        <f t="shared" ref="J294:J309" si="142">LOG(Q5/Q$4)-LOG(P5/P$4)</f>
        <v>1.3116140646805219E-2</v>
      </c>
      <c r="K294" s="72">
        <f t="shared" ref="K294:K309" si="143">LOG(S5/S$4)-LOG(R5/R$4)</f>
        <v>-8.5777644072922623E-3</v>
      </c>
      <c r="L294" s="75">
        <f>AVERAGE(C294:K294)</f>
        <v>-2.1802115967269178E-4</v>
      </c>
    </row>
    <row r="295" spans="1:12" x14ac:dyDescent="0.2">
      <c r="A295" s="68" t="str">
        <f t="shared" si="134"/>
        <v>1998</v>
      </c>
      <c r="B295" s="63"/>
      <c r="C295" s="72">
        <f t="shared" si="135"/>
        <v>0.14781869198054531</v>
      </c>
      <c r="D295" s="72">
        <f t="shared" si="136"/>
        <v>-4.8121363972962877E-3</v>
      </c>
      <c r="E295" s="72">
        <f t="shared" si="137"/>
        <v>-5.9972011982070694E-2</v>
      </c>
      <c r="F295" s="72">
        <f t="shared" si="138"/>
        <v>-6.903624600101925E-2</v>
      </c>
      <c r="G295" s="72">
        <f t="shared" si="139"/>
        <v>-1.2498159086757735E-2</v>
      </c>
      <c r="H295" s="72">
        <f t="shared" si="140"/>
        <v>6.9087819944122275E-2</v>
      </c>
      <c r="I295" s="72">
        <f t="shared" si="141"/>
        <v>-1.1969601780270994E-2</v>
      </c>
      <c r="J295" s="72">
        <f t="shared" si="142"/>
        <v>8.3339856656978219E-3</v>
      </c>
      <c r="K295" s="72">
        <f t="shared" si="143"/>
        <v>-3.8135236501349659E-3</v>
      </c>
      <c r="L295" s="75">
        <f t="shared" ref="L295:L310" si="144">AVERAGE(C295:K295)</f>
        <v>7.0154242992017208E-3</v>
      </c>
    </row>
    <row r="296" spans="1:12" x14ac:dyDescent="0.2">
      <c r="A296" s="68" t="str">
        <f t="shared" si="134"/>
        <v>1999</v>
      </c>
      <c r="B296" s="63"/>
      <c r="C296" s="72">
        <f t="shared" si="135"/>
        <v>0.18178433816003087</v>
      </c>
      <c r="D296" s="72">
        <f t="shared" si="136"/>
        <v>-0.12437181526713639</v>
      </c>
      <c r="E296" s="72">
        <f t="shared" si="137"/>
        <v>-7.0153676248873281E-2</v>
      </c>
      <c r="F296" s="72">
        <f t="shared" si="138"/>
        <v>-7.4332243115859176E-2</v>
      </c>
      <c r="G296" s="72">
        <f t="shared" si="139"/>
        <v>-1.4990150653846332E-2</v>
      </c>
      <c r="H296" s="72">
        <f t="shared" si="140"/>
        <v>6.9332523381594152E-2</v>
      </c>
      <c r="I296" s="72">
        <f t="shared" si="141"/>
        <v>-2.1560014669817839E-2</v>
      </c>
      <c r="J296" s="72">
        <f t="shared" si="142"/>
        <v>7.8209634078042142E-3</v>
      </c>
      <c r="K296" s="72">
        <f t="shared" si="143"/>
        <v>1.4719795587124995E-2</v>
      </c>
      <c r="L296" s="75">
        <f t="shared" si="144"/>
        <v>-3.5278088243309771E-3</v>
      </c>
    </row>
    <row r="297" spans="1:12" x14ac:dyDescent="0.2">
      <c r="A297" s="68" t="str">
        <f t="shared" si="134"/>
        <v>2000</v>
      </c>
      <c r="B297" s="63"/>
      <c r="C297" s="72">
        <f t="shared" si="135"/>
        <v>0.17327113816497119</v>
      </c>
      <c r="D297" s="72">
        <f t="shared" si="136"/>
        <v>-0.23255798841002304</v>
      </c>
      <c r="E297" s="72">
        <f t="shared" si="137"/>
        <v>-8.5243742677336296E-2</v>
      </c>
      <c r="F297" s="72">
        <f t="shared" si="138"/>
        <v>-2.1803060046910131E-2</v>
      </c>
      <c r="G297" s="72">
        <f t="shared" si="139"/>
        <v>-1.0431956711716567E-3</v>
      </c>
      <c r="H297" s="72">
        <f t="shared" si="140"/>
        <v>7.7024708258496527E-2</v>
      </c>
      <c r="I297" s="72">
        <f t="shared" si="141"/>
        <v>-3.8493800710468512E-2</v>
      </c>
      <c r="J297" s="72">
        <f t="shared" si="142"/>
        <v>1.3183181933011295E-2</v>
      </c>
      <c r="K297" s="72">
        <f t="shared" si="143"/>
        <v>1.9382102849282781E-2</v>
      </c>
      <c r="L297" s="75">
        <f t="shared" si="144"/>
        <v>-1.0697850701127536E-2</v>
      </c>
    </row>
    <row r="298" spans="1:12" x14ac:dyDescent="0.2">
      <c r="A298" s="68" t="str">
        <f t="shared" si="134"/>
        <v>2001</v>
      </c>
      <c r="B298" s="63"/>
      <c r="C298" s="72">
        <f t="shared" si="135"/>
        <v>0.15746736531529856</v>
      </c>
      <c r="D298" s="72">
        <f t="shared" si="136"/>
        <v>-0.34139583698407394</v>
      </c>
      <c r="E298" s="72">
        <f t="shared" si="137"/>
        <v>-0.1081032215109488</v>
      </c>
      <c r="F298" s="72">
        <f t="shared" si="138"/>
        <v>2.2050233980361829E-2</v>
      </c>
      <c r="G298" s="72">
        <f t="shared" si="139"/>
        <v>4.0384523271129458E-4</v>
      </c>
      <c r="H298" s="72">
        <f t="shared" si="140"/>
        <v>8.0585130335584537E-2</v>
      </c>
      <c r="I298" s="72">
        <f t="shared" si="141"/>
        <v>-5.4462880433373606E-2</v>
      </c>
      <c r="J298" s="72">
        <f t="shared" si="142"/>
        <v>9.0516555100592783E-4</v>
      </c>
      <c r="K298" s="72">
        <f t="shared" si="143"/>
        <v>2.620445852146043E-2</v>
      </c>
      <c r="L298" s="75">
        <f t="shared" si="144"/>
        <v>-2.4038415554663753E-2</v>
      </c>
    </row>
    <row r="299" spans="1:12" x14ac:dyDescent="0.2">
      <c r="A299" s="68" t="str">
        <f t="shared" si="134"/>
        <v>2002</v>
      </c>
      <c r="B299" s="63"/>
      <c r="C299" s="72">
        <f t="shared" si="135"/>
        <v>0.14841892648188465</v>
      </c>
      <c r="D299" s="72">
        <f t="shared" si="136"/>
        <v>-0.42784596973962841</v>
      </c>
      <c r="E299" s="72">
        <f t="shared" si="137"/>
        <v>-0.14278456154441824</v>
      </c>
      <c r="F299" s="72">
        <f t="shared" si="138"/>
        <v>2.9061321417972581E-2</v>
      </c>
      <c r="G299" s="72">
        <f t="shared" si="139"/>
        <v>-1.661865936285585E-2</v>
      </c>
      <c r="H299" s="72">
        <f t="shared" si="140"/>
        <v>8.6508142252801484E-2</v>
      </c>
      <c r="I299" s="72">
        <f t="shared" si="141"/>
        <v>-7.3108070554166446E-2</v>
      </c>
      <c r="J299" s="72">
        <f t="shared" si="142"/>
        <v>-2.28793870325E-2</v>
      </c>
      <c r="K299" s="72">
        <f t="shared" si="143"/>
        <v>3.2893731674732862E-2</v>
      </c>
      <c r="L299" s="75">
        <f t="shared" si="144"/>
        <v>-4.2928280711797481E-2</v>
      </c>
    </row>
    <row r="300" spans="1:12" x14ac:dyDescent="0.2">
      <c r="A300" s="68" t="str">
        <f t="shared" si="134"/>
        <v>2003</v>
      </c>
      <c r="B300" s="63"/>
      <c r="C300" s="72">
        <f t="shared" si="135"/>
        <v>0.13473924089392247</v>
      </c>
      <c r="D300" s="72">
        <f t="shared" si="136"/>
        <v>-0.49477094744768124</v>
      </c>
      <c r="E300" s="72">
        <f t="shared" si="137"/>
        <v>-0.18437300731926662</v>
      </c>
      <c r="F300" s="72">
        <f t="shared" si="138"/>
        <v>5.473794626624718E-3</v>
      </c>
      <c r="G300" s="72">
        <f t="shared" si="139"/>
        <v>-4.8726175416421172E-2</v>
      </c>
      <c r="H300" s="72">
        <f t="shared" si="140"/>
        <v>9.22028348826128E-2</v>
      </c>
      <c r="I300" s="72">
        <f t="shared" si="141"/>
        <v>-9.1683770576702517E-2</v>
      </c>
      <c r="J300" s="72">
        <f t="shared" si="142"/>
        <v>-4.0822790039382675E-2</v>
      </c>
      <c r="K300" s="72">
        <f t="shared" si="143"/>
        <v>4.1611919327077515E-2</v>
      </c>
      <c r="L300" s="75">
        <f t="shared" si="144"/>
        <v>-6.5149877896579639E-2</v>
      </c>
    </row>
    <row r="301" spans="1:12" x14ac:dyDescent="0.2">
      <c r="A301" s="68" t="str">
        <f t="shared" si="134"/>
        <v>2004</v>
      </c>
      <c r="B301" s="63"/>
      <c r="C301" s="72">
        <f t="shared" si="135"/>
        <v>0.10516753238294677</v>
      </c>
      <c r="D301" s="72">
        <f t="shared" si="136"/>
        <v>-0.4160944951052864</v>
      </c>
      <c r="E301" s="72">
        <f t="shared" si="137"/>
        <v>-0.21988385060636628</v>
      </c>
      <c r="F301" s="72">
        <f t="shared" si="138"/>
        <v>-1.5151511147283424E-2</v>
      </c>
      <c r="G301" s="72">
        <f t="shared" si="139"/>
        <v>-7.9475778480552178E-2</v>
      </c>
      <c r="H301" s="72">
        <f t="shared" si="140"/>
        <v>7.8798244431241476E-2</v>
      </c>
      <c r="I301" s="72">
        <f t="shared" si="141"/>
        <v>-0.10421145109839994</v>
      </c>
      <c r="J301" s="72">
        <f t="shared" si="142"/>
        <v>-4.7322994263109708E-2</v>
      </c>
      <c r="K301" s="72">
        <f t="shared" si="143"/>
        <v>4.3490139983978202E-2</v>
      </c>
      <c r="L301" s="75">
        <f t="shared" si="144"/>
        <v>-7.2742684878092378E-2</v>
      </c>
    </row>
    <row r="302" spans="1:12" x14ac:dyDescent="0.2">
      <c r="A302" s="68" t="str">
        <f t="shared" si="134"/>
        <v>2005</v>
      </c>
      <c r="B302" s="63"/>
      <c r="C302" s="72">
        <f t="shared" si="135"/>
        <v>8.202343937717417E-2</v>
      </c>
      <c r="D302" s="72">
        <f t="shared" si="136"/>
        <v>-0.35707652694855496</v>
      </c>
      <c r="E302" s="72">
        <f t="shared" si="137"/>
        <v>-0.2429057338455651</v>
      </c>
      <c r="F302" s="72">
        <f t="shared" si="138"/>
        <v>4.4482968901735261E-3</v>
      </c>
      <c r="G302" s="72">
        <f t="shared" si="139"/>
        <v>-0.10049419821349276</v>
      </c>
      <c r="H302" s="72">
        <f t="shared" si="140"/>
        <v>7.0164363140287178E-2</v>
      </c>
      <c r="I302" s="72">
        <f t="shared" si="141"/>
        <v>-0.11626869621478289</v>
      </c>
      <c r="J302" s="72">
        <f t="shared" si="142"/>
        <v>-4.3500119644533763E-2</v>
      </c>
      <c r="K302" s="72">
        <f t="shared" si="143"/>
        <v>4.3021274243426888E-2</v>
      </c>
      <c r="L302" s="75">
        <f t="shared" si="144"/>
        <v>-7.3398655690651973E-2</v>
      </c>
    </row>
    <row r="303" spans="1:12" x14ac:dyDescent="0.2">
      <c r="A303" s="68" t="str">
        <f t="shared" si="134"/>
        <v>2006</v>
      </c>
      <c r="B303" s="63"/>
      <c r="C303" s="72">
        <f t="shared" si="135"/>
        <v>8.0166658857857925E-2</v>
      </c>
      <c r="D303" s="72">
        <f t="shared" si="136"/>
        <v>-0.4281430434455753</v>
      </c>
      <c r="E303" s="72">
        <f t="shared" si="137"/>
        <v>-0.26002817506202225</v>
      </c>
      <c r="F303" s="72">
        <f t="shared" si="138"/>
        <v>-1.2210000982538185E-2</v>
      </c>
      <c r="G303" s="72">
        <f t="shared" si="139"/>
        <v>-0.11626975767383588</v>
      </c>
      <c r="H303" s="72">
        <f t="shared" si="140"/>
        <v>9.5509950034240426E-2</v>
      </c>
      <c r="I303" s="72">
        <f t="shared" si="141"/>
        <v>-0.13949509391703327</v>
      </c>
      <c r="J303" s="72">
        <f t="shared" si="142"/>
        <v>-4.0392320026299125E-2</v>
      </c>
      <c r="K303" s="72">
        <f t="shared" si="143"/>
        <v>4.6911041324851549E-2</v>
      </c>
      <c r="L303" s="75">
        <f t="shared" si="144"/>
        <v>-8.5994526765594895E-2</v>
      </c>
    </row>
    <row r="304" spans="1:12" x14ac:dyDescent="0.2">
      <c r="A304" s="68" t="str">
        <f t="shared" si="134"/>
        <v>2007</v>
      </c>
      <c r="B304" s="63"/>
      <c r="C304" s="72">
        <f t="shared" si="135"/>
        <v>0.11313123644818794</v>
      </c>
      <c r="D304" s="72">
        <f t="shared" si="136"/>
        <v>-0.52633772722537675</v>
      </c>
      <c r="E304" s="72">
        <f t="shared" si="137"/>
        <v>-0.27670843063653705</v>
      </c>
      <c r="F304" s="72">
        <f t="shared" si="138"/>
        <v>-7.2005433047433023E-2</v>
      </c>
      <c r="G304" s="72">
        <f t="shared" si="139"/>
        <v>-0.10605128509064804</v>
      </c>
      <c r="H304" s="72">
        <f t="shared" si="140"/>
        <v>0.11107673706688453</v>
      </c>
      <c r="I304" s="72">
        <f t="shared" si="141"/>
        <v>-0.15759356281222925</v>
      </c>
      <c r="J304" s="72">
        <f t="shared" si="142"/>
        <v>-4.5582323420150631E-2</v>
      </c>
      <c r="K304" s="72">
        <f t="shared" si="143"/>
        <v>4.9712328756143009E-2</v>
      </c>
      <c r="L304" s="75">
        <f t="shared" si="144"/>
        <v>-0.10115093999568435</v>
      </c>
    </row>
    <row r="305" spans="1:12" x14ac:dyDescent="0.2">
      <c r="A305" s="68" t="str">
        <f t="shared" si="134"/>
        <v>2008</v>
      </c>
      <c r="B305" s="63"/>
      <c r="C305" s="72">
        <f t="shared" si="135"/>
        <v>0.15614860860678392</v>
      </c>
      <c r="D305" s="72">
        <f t="shared" si="136"/>
        <v>-0.58445533017609119</v>
      </c>
      <c r="E305" s="72">
        <f t="shared" si="137"/>
        <v>-0.28704530549365692</v>
      </c>
      <c r="F305" s="72">
        <f t="shared" si="138"/>
        <v>-0.15709025490973524</v>
      </c>
      <c r="G305" s="72">
        <f t="shared" si="139"/>
        <v>-6.0133415336917066E-2</v>
      </c>
      <c r="H305" s="72">
        <f t="shared" si="140"/>
        <v>9.3703387717206266E-2</v>
      </c>
      <c r="I305" s="72">
        <f t="shared" si="141"/>
        <v>-0.15489483817447558</v>
      </c>
      <c r="J305" s="72">
        <f t="shared" si="142"/>
        <v>-4.808033217834054E-2</v>
      </c>
      <c r="K305" s="72">
        <f t="shared" si="143"/>
        <v>5.7965830670551721E-2</v>
      </c>
      <c r="L305" s="75">
        <f t="shared" si="144"/>
        <v>-0.10932018325274163</v>
      </c>
    </row>
    <row r="306" spans="1:12" x14ac:dyDescent="0.2">
      <c r="A306" s="68" t="str">
        <f t="shared" si="134"/>
        <v>2009</v>
      </c>
      <c r="B306" s="63"/>
      <c r="C306" s="72">
        <f t="shared" si="135"/>
        <v>0.16436388489773499</v>
      </c>
      <c r="D306" s="72">
        <f t="shared" si="136"/>
        <v>-0.58261840116304786</v>
      </c>
      <c r="E306" s="72">
        <f t="shared" si="137"/>
        <v>-0.29811341635458399</v>
      </c>
      <c r="F306" s="72">
        <f t="shared" si="138"/>
        <v>-0.22275232465220846</v>
      </c>
      <c r="G306" s="72">
        <f t="shared" si="139"/>
        <v>-2.2638013389001302E-2</v>
      </c>
      <c r="H306" s="72">
        <f t="shared" si="140"/>
        <v>6.1037292496801843E-2</v>
      </c>
      <c r="I306" s="72">
        <f t="shared" si="141"/>
        <v>-0.14140187627855122</v>
      </c>
      <c r="J306" s="72">
        <f t="shared" si="142"/>
        <v>-4.7516939773479205E-2</v>
      </c>
      <c r="K306" s="72">
        <f t="shared" si="143"/>
        <v>5.81115028563986E-2</v>
      </c>
      <c r="L306" s="75">
        <f t="shared" si="144"/>
        <v>-0.11461425459554851</v>
      </c>
    </row>
    <row r="307" spans="1:12" x14ac:dyDescent="0.2">
      <c r="A307" s="68" t="str">
        <f t="shared" si="134"/>
        <v>2010</v>
      </c>
      <c r="B307" s="72"/>
      <c r="C307" s="72">
        <f t="shared" si="135"/>
        <v>0.14952531558430684</v>
      </c>
      <c r="D307" s="72">
        <f t="shared" si="136"/>
        <v>-0.60875732541879346</v>
      </c>
      <c r="E307" s="72">
        <f t="shared" si="137"/>
        <v>-0.30926295439036355</v>
      </c>
      <c r="F307" s="72">
        <f t="shared" si="138"/>
        <v>-0.19160619098150999</v>
      </c>
      <c r="G307" s="72">
        <f t="shared" si="139"/>
        <v>-5.728007902545601E-3</v>
      </c>
      <c r="H307" s="72">
        <f t="shared" si="140"/>
        <v>3.3091832942190952E-2</v>
      </c>
      <c r="I307" s="72">
        <f t="shared" si="141"/>
        <v>-0.13841587888520079</v>
      </c>
      <c r="J307" s="72">
        <f t="shared" si="142"/>
        <v>-5.32574612573848E-2</v>
      </c>
      <c r="K307" s="72">
        <f t="shared" si="143"/>
        <v>5.6002624946873081E-2</v>
      </c>
      <c r="L307" s="75">
        <f t="shared" si="144"/>
        <v>-0.11871200504026971</v>
      </c>
    </row>
    <row r="308" spans="1:12" x14ac:dyDescent="0.2">
      <c r="A308" s="68" t="str">
        <f t="shared" si="134"/>
        <v>2011</v>
      </c>
      <c r="B308" s="72"/>
      <c r="C308" s="72">
        <f t="shared" si="135"/>
        <v>0.11051644833709515</v>
      </c>
      <c r="D308" s="72">
        <f t="shared" si="136"/>
        <v>-0.60581067412257239</v>
      </c>
      <c r="E308" s="72">
        <f t="shared" si="137"/>
        <v>-0.31733592566266094</v>
      </c>
      <c r="F308" s="72">
        <f t="shared" si="138"/>
        <v>-0.12624158167441454</v>
      </c>
      <c r="G308" s="72">
        <f t="shared" si="139"/>
        <v>-1.1881351907852999E-2</v>
      </c>
      <c r="H308" s="72">
        <f t="shared" si="140"/>
        <v>1.3758321013497832E-2</v>
      </c>
      <c r="I308" s="72">
        <f t="shared" si="141"/>
        <v>-0.15358937881722601</v>
      </c>
      <c r="J308" s="72">
        <f t="shared" si="142"/>
        <v>-7.9555540877777969E-2</v>
      </c>
      <c r="K308" s="72">
        <f t="shared" si="143"/>
        <v>5.0210212204486904E-2</v>
      </c>
      <c r="L308" s="75">
        <f t="shared" si="144"/>
        <v>-0.12443660794526945</v>
      </c>
    </row>
    <row r="309" spans="1:12" x14ac:dyDescent="0.2">
      <c r="A309" s="68" t="str">
        <f t="shared" si="134"/>
        <v>2012</v>
      </c>
      <c r="B309" s="72"/>
      <c r="C309" s="72">
        <f t="shared" si="135"/>
        <v>6.7505616929797618E-2</v>
      </c>
      <c r="D309" s="72">
        <f t="shared" si="136"/>
        <v>-0.54341509679016864</v>
      </c>
      <c r="E309" s="72">
        <f t="shared" si="137"/>
        <v>-0.32934471591185599</v>
      </c>
      <c r="F309" s="72">
        <f t="shared" si="138"/>
        <v>-0.16667395210879962</v>
      </c>
      <c r="G309" s="72">
        <f t="shared" si="139"/>
        <v>-2.2607813878319671E-2</v>
      </c>
      <c r="H309" s="72">
        <f t="shared" si="140"/>
        <v>-4.0587681624765226E-4</v>
      </c>
      <c r="I309" s="72">
        <f t="shared" si="141"/>
        <v>-0.17651974308971113</v>
      </c>
      <c r="J309" s="72">
        <f t="shared" si="142"/>
        <v>-9.6763322595580625E-2</v>
      </c>
      <c r="K309" s="72">
        <f t="shared" si="143"/>
        <v>5.3957005509821798E-2</v>
      </c>
      <c r="L309" s="75">
        <f t="shared" si="144"/>
        <v>-0.13491865541678488</v>
      </c>
    </row>
    <row r="310" spans="1:12" x14ac:dyDescent="0.2">
      <c r="A310" s="68" t="str">
        <f t="shared" si="134"/>
        <v>2013</v>
      </c>
      <c r="B310" s="72"/>
      <c r="C310" s="72">
        <f t="shared" si="135"/>
        <v>4.5034958881664602E-2</v>
      </c>
      <c r="D310" s="72">
        <f t="shared" si="136"/>
        <v>-0.40716662286465855</v>
      </c>
      <c r="E310" s="72">
        <f t="shared" si="137"/>
        <v>-0.3333398111218478</v>
      </c>
      <c r="F310" s="72">
        <f t="shared" si="138"/>
        <v>-0.2366675867272367</v>
      </c>
      <c r="G310" s="72">
        <f t="shared" si="139"/>
        <v>-2.4514633485059729E-2</v>
      </c>
      <c r="H310" s="72">
        <f t="shared" si="140"/>
        <v>-1.5173402279485743E-2</v>
      </c>
      <c r="I310" s="72">
        <f t="shared" si="141"/>
        <v>-0.20159769858913953</v>
      </c>
      <c r="J310" s="72">
        <f>LOG(Q21/Q$4)-LOG(P21/P$4)</f>
        <v>-0.10550154850134735</v>
      </c>
      <c r="K310" s="72">
        <f>LOG(S21/S$4)-LOG(R21/R$4)</f>
        <v>5.6582768365635638E-2</v>
      </c>
      <c r="L310" s="75">
        <f t="shared" si="144"/>
        <v>-0.13581595292460832</v>
      </c>
    </row>
    <row r="311" spans="1:12" x14ac:dyDescent="0.2">
      <c r="A311" s="63"/>
      <c r="B311" s="63"/>
      <c r="C311" s="63"/>
      <c r="D311" s="63"/>
      <c r="E311" s="63"/>
      <c r="F311" s="63"/>
      <c r="G311" s="63"/>
      <c r="H311" s="63"/>
      <c r="I311" s="63"/>
      <c r="J311" s="63"/>
      <c r="K311" s="63"/>
      <c r="L311" s="63"/>
    </row>
    <row r="312" spans="1:12" ht="13.5" thickBot="1" x14ac:dyDescent="0.25">
      <c r="A312" s="65" t="s">
        <v>53</v>
      </c>
      <c r="B312" s="63"/>
      <c r="C312" s="63"/>
      <c r="D312" s="63"/>
      <c r="E312" s="63"/>
      <c r="F312" s="63"/>
      <c r="G312" s="63"/>
      <c r="H312" s="63"/>
      <c r="I312" s="63"/>
      <c r="J312" s="63"/>
      <c r="K312" s="63"/>
      <c r="L312" s="63"/>
    </row>
    <row r="313" spans="1:12" x14ac:dyDescent="0.2">
      <c r="A313" s="68" t="str">
        <f t="shared" ref="A313:A330" si="145">A293</f>
        <v>1996</v>
      </c>
      <c r="B313" s="63"/>
      <c r="C313" s="63"/>
      <c r="D313" s="63"/>
      <c r="E313" s="63"/>
      <c r="F313" s="63"/>
      <c r="G313" s="63"/>
      <c r="H313" s="63"/>
      <c r="I313" s="63"/>
      <c r="J313" s="63"/>
      <c r="K313" s="63"/>
      <c r="L313" s="77">
        <f>LOG(Z4/'[4]Land Use'!B$4)</f>
        <v>1.3223199158641272</v>
      </c>
    </row>
    <row r="314" spans="1:12" x14ac:dyDescent="0.2">
      <c r="A314" s="68" t="str">
        <f t="shared" si="145"/>
        <v>1997</v>
      </c>
      <c r="B314" s="63"/>
      <c r="C314" s="63"/>
      <c r="D314" s="63"/>
      <c r="E314" s="63"/>
      <c r="F314" s="63"/>
      <c r="G314" s="63"/>
      <c r="H314" s="63"/>
      <c r="I314" s="63"/>
      <c r="J314" s="63"/>
      <c r="K314" s="63"/>
      <c r="L314" s="75">
        <f>LOG(Z5/'[4]Land Use'!B$4)</f>
        <v>1.3198942234002922</v>
      </c>
    </row>
    <row r="315" spans="1:12" x14ac:dyDescent="0.2">
      <c r="A315" s="68" t="str">
        <f t="shared" si="145"/>
        <v>1998</v>
      </c>
      <c r="B315" s="63"/>
      <c r="C315" s="63"/>
      <c r="D315" s="63"/>
      <c r="E315" s="63"/>
      <c r="F315" s="63"/>
      <c r="G315" s="63"/>
      <c r="H315" s="63"/>
      <c r="I315" s="63"/>
      <c r="J315" s="63"/>
      <c r="K315" s="63"/>
      <c r="L315" s="75">
        <f>LOG(Z6/'[4]Land Use'!B$4)</f>
        <v>1.3414174785700028</v>
      </c>
    </row>
    <row r="316" spans="1:12" x14ac:dyDescent="0.2">
      <c r="A316" s="68" t="str">
        <f t="shared" si="145"/>
        <v>1999</v>
      </c>
      <c r="B316" s="63"/>
      <c r="C316" s="63"/>
      <c r="D316" s="63"/>
      <c r="E316" s="63"/>
      <c r="F316" s="63"/>
      <c r="G316" s="63"/>
      <c r="H316" s="63"/>
      <c r="I316" s="63"/>
      <c r="J316" s="63"/>
      <c r="K316" s="63"/>
      <c r="L316" s="75">
        <f>LOG(Z7/'[4]Land Use'!B$4)</f>
        <v>1.3676057817915921</v>
      </c>
    </row>
    <row r="317" spans="1:12" x14ac:dyDescent="0.2">
      <c r="A317" s="68" t="str">
        <f t="shared" si="145"/>
        <v>2000</v>
      </c>
      <c r="B317" s="63"/>
      <c r="C317" s="63"/>
      <c r="D317" s="63"/>
      <c r="E317" s="63"/>
      <c r="F317" s="63"/>
      <c r="G317" s="63"/>
      <c r="H317" s="63"/>
      <c r="I317" s="63"/>
      <c r="J317" s="63"/>
      <c r="K317" s="63"/>
      <c r="L317" s="75">
        <f>LOG(Z8/'[4]Land Use'!B$4)</f>
        <v>1.3803082633333794</v>
      </c>
    </row>
    <row r="318" spans="1:12" x14ac:dyDescent="0.2">
      <c r="A318" s="68" t="str">
        <f t="shared" si="145"/>
        <v>2001</v>
      </c>
      <c r="B318" s="63"/>
      <c r="C318" s="63"/>
      <c r="D318" s="63"/>
      <c r="E318" s="63"/>
      <c r="F318" s="63"/>
      <c r="G318" s="63"/>
      <c r="H318" s="63"/>
      <c r="I318" s="63"/>
      <c r="J318" s="63"/>
      <c r="K318" s="63"/>
      <c r="L318" s="75">
        <f>LOG(Z9/'[4]Land Use'!B$4)</f>
        <v>1.3730226868053483</v>
      </c>
    </row>
    <row r="319" spans="1:12" x14ac:dyDescent="0.2">
      <c r="A319" s="68" t="str">
        <f t="shared" si="145"/>
        <v>2002</v>
      </c>
      <c r="B319" s="63"/>
      <c r="C319" s="63"/>
      <c r="D319" s="63"/>
      <c r="E319" s="63"/>
      <c r="F319" s="63"/>
      <c r="G319" s="63"/>
      <c r="H319" s="63"/>
      <c r="I319" s="63"/>
      <c r="J319" s="63"/>
      <c r="K319" s="63"/>
      <c r="L319" s="75">
        <f>LOG(Z10/'[4]Land Use'!B$4)</f>
        <v>1.3602304044968974</v>
      </c>
    </row>
    <row r="320" spans="1:12" x14ac:dyDescent="0.2">
      <c r="A320" s="68" t="str">
        <f t="shared" si="145"/>
        <v>2003</v>
      </c>
      <c r="B320" s="63"/>
      <c r="C320" s="63"/>
      <c r="D320" s="63"/>
      <c r="E320" s="63"/>
      <c r="F320" s="63"/>
      <c r="G320" s="63"/>
      <c r="H320" s="63"/>
      <c r="I320" s="63"/>
      <c r="J320" s="63"/>
      <c r="K320" s="63"/>
      <c r="L320" s="75">
        <f>LOG(Z11/'[4]Land Use'!B$4)</f>
        <v>1.3538406530897971</v>
      </c>
    </row>
    <row r="321" spans="1:13" x14ac:dyDescent="0.2">
      <c r="A321" s="68" t="str">
        <f t="shared" si="145"/>
        <v>2004</v>
      </c>
      <c r="B321" s="63"/>
      <c r="C321" s="63"/>
      <c r="D321" s="63"/>
      <c r="E321" s="63"/>
      <c r="F321" s="63"/>
      <c r="G321" s="63"/>
      <c r="H321" s="63"/>
      <c r="I321" s="63"/>
      <c r="J321" s="63"/>
      <c r="K321" s="63"/>
      <c r="L321" s="75">
        <f>LOG(Z12/'[4]Land Use'!B$4)</f>
        <v>1.3493531737111888</v>
      </c>
    </row>
    <row r="322" spans="1:13" x14ac:dyDescent="0.2">
      <c r="A322" s="68" t="str">
        <f t="shared" si="145"/>
        <v>2005</v>
      </c>
      <c r="B322" s="63"/>
      <c r="C322" s="63"/>
      <c r="D322" s="63"/>
      <c r="E322" s="63"/>
      <c r="F322" s="63"/>
      <c r="G322" s="63"/>
      <c r="H322" s="63"/>
      <c r="I322" s="63"/>
      <c r="J322" s="63"/>
      <c r="K322" s="63"/>
      <c r="L322" s="75">
        <f>LOG(Z13/'[4]Land Use'!B$4)</f>
        <v>1.3564105851048447</v>
      </c>
    </row>
    <row r="323" spans="1:13" x14ac:dyDescent="0.2">
      <c r="A323" s="68" t="str">
        <f t="shared" si="145"/>
        <v>2006</v>
      </c>
      <c r="B323" s="63"/>
      <c r="C323" s="63"/>
      <c r="D323" s="63"/>
      <c r="E323" s="63"/>
      <c r="F323" s="63"/>
      <c r="G323" s="63"/>
      <c r="H323" s="63"/>
      <c r="I323" s="63"/>
      <c r="J323" s="63"/>
      <c r="K323" s="63"/>
      <c r="L323" s="75">
        <f>LOG(Z14/'[4]Land Use'!B$4)</f>
        <v>1.3758222116479302</v>
      </c>
    </row>
    <row r="324" spans="1:13" x14ac:dyDescent="0.2">
      <c r="A324" s="68" t="str">
        <f t="shared" si="145"/>
        <v>2007</v>
      </c>
      <c r="B324" s="63"/>
      <c r="C324" s="63"/>
      <c r="D324" s="63"/>
      <c r="E324" s="63"/>
      <c r="F324" s="63"/>
      <c r="G324" s="63"/>
      <c r="H324" s="63"/>
      <c r="I324" s="63"/>
      <c r="J324" s="63"/>
      <c r="K324" s="63"/>
      <c r="L324" s="75">
        <f>LOG(Z15/'[4]Land Use'!B$4)</f>
        <v>1.3967758053177131</v>
      </c>
    </row>
    <row r="325" spans="1:13" x14ac:dyDescent="0.2">
      <c r="A325" s="68" t="str">
        <f t="shared" si="145"/>
        <v>2008</v>
      </c>
      <c r="B325" s="63"/>
      <c r="C325" s="63"/>
      <c r="D325" s="63"/>
      <c r="E325" s="63"/>
      <c r="F325" s="63"/>
      <c r="G325" s="63"/>
      <c r="H325" s="63"/>
      <c r="I325" s="63"/>
      <c r="J325" s="63"/>
      <c r="K325" s="63"/>
      <c r="L325" s="75">
        <f>LOG(Z16/'[4]Land Use'!B$4)</f>
        <v>1.4090792770327689</v>
      </c>
    </row>
    <row r="326" spans="1:13" x14ac:dyDescent="0.2">
      <c r="A326" s="68" t="str">
        <f t="shared" si="145"/>
        <v>2009</v>
      </c>
      <c r="B326" s="63"/>
      <c r="C326" s="63"/>
      <c r="D326" s="63"/>
      <c r="E326" s="63"/>
      <c r="F326" s="63"/>
      <c r="G326" s="63"/>
      <c r="H326" s="63"/>
      <c r="I326" s="63"/>
      <c r="J326" s="63"/>
      <c r="K326" s="63"/>
      <c r="L326" s="75">
        <f>LOG(Z17/'[4]Land Use'!B$4)</f>
        <v>1.4070454945804967</v>
      </c>
    </row>
    <row r="327" spans="1:13" x14ac:dyDescent="0.2">
      <c r="A327" s="68" t="str">
        <f t="shared" si="145"/>
        <v>2010</v>
      </c>
      <c r="B327" s="63"/>
      <c r="C327" s="63"/>
      <c r="D327" s="63"/>
      <c r="E327" s="63"/>
      <c r="F327" s="63"/>
      <c r="G327" s="63"/>
      <c r="H327" s="63"/>
      <c r="I327" s="63"/>
      <c r="J327" s="63"/>
      <c r="K327" s="63"/>
      <c r="L327" s="75">
        <f>LOG(Z18/'[4]Land Use'!B$4)</f>
        <v>1.3991198792671404</v>
      </c>
    </row>
    <row r="328" spans="1:13" x14ac:dyDescent="0.2">
      <c r="A328" s="68" t="str">
        <f t="shared" si="145"/>
        <v>2011</v>
      </c>
      <c r="B328" s="63"/>
      <c r="C328" s="63"/>
      <c r="D328" s="63"/>
      <c r="E328" s="63"/>
      <c r="F328" s="63"/>
      <c r="G328" s="63"/>
      <c r="H328" s="63"/>
      <c r="I328" s="63"/>
      <c r="J328" s="63"/>
      <c r="K328" s="63"/>
      <c r="L328" s="75">
        <f>LOG(Z19/'[4]Land Use'!B$4)</f>
        <v>1.3899490284553686</v>
      </c>
    </row>
    <row r="329" spans="1:13" x14ac:dyDescent="0.2">
      <c r="A329" s="68" t="str">
        <f t="shared" si="145"/>
        <v>2012</v>
      </c>
      <c r="B329" s="63"/>
      <c r="C329" s="63"/>
      <c r="D329" s="63"/>
      <c r="E329" s="63"/>
      <c r="F329" s="63"/>
      <c r="G329" s="63"/>
      <c r="H329" s="63"/>
      <c r="I329" s="63"/>
      <c r="J329" s="63"/>
      <c r="K329" s="63"/>
      <c r="L329" s="75">
        <f>LOG(Z20/'[4]Land Use'!B$4)</f>
        <v>1.3902547824434353</v>
      </c>
    </row>
    <row r="330" spans="1:13" ht="13.5" thickBot="1" x14ac:dyDescent="0.25">
      <c r="A330" s="68" t="str">
        <f t="shared" si="145"/>
        <v>2013</v>
      </c>
      <c r="L330" s="76">
        <f>LOG(Z21/'[4]Land Use'!B$4)</f>
        <v>1.396929502824124</v>
      </c>
    </row>
    <row r="331" spans="1:13" ht="13.5" thickBo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1:13" ht="39" thickBot="1" x14ac:dyDescent="0.25">
      <c r="A332" s="1"/>
      <c r="B332" s="91" t="str">
        <f>A44</f>
        <v>Location Quotients</v>
      </c>
      <c r="C332" s="92" t="str">
        <f>A102</f>
        <v>Diversity</v>
      </c>
      <c r="D332" s="92" t="str">
        <f>A148</f>
        <v>Competition</v>
      </c>
      <c r="E332" s="93" t="str">
        <f>L44</f>
        <v>Actual vs Necessary Employment</v>
      </c>
      <c r="F332" s="1"/>
      <c r="G332" s="1"/>
      <c r="H332" s="1"/>
      <c r="I332" s="1"/>
      <c r="J332" s="1"/>
      <c r="K332" s="1"/>
      <c r="L332" s="1"/>
      <c r="M332" s="1"/>
    </row>
    <row r="333" spans="1:13" x14ac:dyDescent="0.2">
      <c r="A333" s="1">
        <v>1996</v>
      </c>
      <c r="B333" s="15">
        <f>AVERAGE(C45:K45)</f>
        <v>0.93564748581022195</v>
      </c>
      <c r="C333" s="15">
        <f>L103</f>
        <v>0.121544044907204</v>
      </c>
      <c r="D333" s="15">
        <f>L149</f>
        <v>0.90813551592851338</v>
      </c>
      <c r="E333" s="15">
        <f>V45/1000</f>
        <v>-7.3866754159740616E-2</v>
      </c>
      <c r="F333" s="1"/>
      <c r="G333" s="1"/>
      <c r="H333" s="1"/>
      <c r="I333" s="1"/>
      <c r="J333" s="1"/>
      <c r="K333" s="1"/>
      <c r="L333" s="1"/>
      <c r="M333" s="1"/>
    </row>
    <row r="334" spans="1:13" x14ac:dyDescent="0.2">
      <c r="A334" s="1">
        <f>A333+1</f>
        <v>1997</v>
      </c>
      <c r="B334" s="15">
        <f t="shared" ref="B334:B350" si="146">AVERAGE(C46:K46)</f>
        <v>0.92811434560616823</v>
      </c>
      <c r="C334" s="15">
        <f t="shared" ref="C334:C350" si="147">L104</f>
        <v>0.12004386771410042</v>
      </c>
      <c r="D334" s="15">
        <f t="shared" ref="D334:D350" si="148">L150</f>
        <v>0.89895162155203379</v>
      </c>
      <c r="E334" s="15">
        <f t="shared" ref="E334:E350" si="149">V46/1000</f>
        <v>-7.0245347384234977E-2</v>
      </c>
      <c r="F334" s="1"/>
      <c r="G334" s="1"/>
      <c r="H334" s="1"/>
      <c r="I334" s="1"/>
      <c r="J334" s="1"/>
      <c r="K334" s="1"/>
      <c r="L334" s="1"/>
      <c r="M334" s="1"/>
    </row>
    <row r="335" spans="1:13" x14ac:dyDescent="0.2">
      <c r="A335" s="1">
        <f t="shared" ref="A335:A350" si="150">A334+1</f>
        <v>1998</v>
      </c>
      <c r="B335" s="15">
        <f t="shared" si="146"/>
        <v>0.92098569032216027</v>
      </c>
      <c r="C335" s="15">
        <f t="shared" si="147"/>
        <v>0.11982298998206178</v>
      </c>
      <c r="D335" s="15">
        <f t="shared" si="148"/>
        <v>0.91746031598297584</v>
      </c>
      <c r="E335" s="15">
        <f t="shared" si="149"/>
        <v>-6.2563803468109982E-2</v>
      </c>
      <c r="F335" s="1"/>
      <c r="G335" s="1"/>
      <c r="H335" s="1"/>
      <c r="I335" s="1"/>
      <c r="J335" s="1"/>
      <c r="K335" s="1"/>
      <c r="L335" s="1"/>
      <c r="M335" s="1"/>
    </row>
    <row r="336" spans="1:13" x14ac:dyDescent="0.2">
      <c r="A336" s="1">
        <f t="shared" si="150"/>
        <v>1999</v>
      </c>
      <c r="B336" s="15">
        <f t="shared" si="146"/>
        <v>0.90117476086729886</v>
      </c>
      <c r="C336" s="15">
        <f t="shared" si="147"/>
        <v>0.11914651933118219</v>
      </c>
      <c r="D336" s="15">
        <f t="shared" si="148"/>
        <v>0.88594096833975833</v>
      </c>
      <c r="E336" s="15">
        <f t="shared" si="149"/>
        <v>-8.9342381368499896E-2</v>
      </c>
      <c r="F336" s="1"/>
      <c r="G336" s="1"/>
      <c r="H336" s="1"/>
      <c r="I336" s="1"/>
      <c r="J336" s="1"/>
      <c r="K336" s="1"/>
      <c r="L336" s="1"/>
      <c r="M336" s="1"/>
    </row>
    <row r="337" spans="1:13" x14ac:dyDescent="0.2">
      <c r="A337" s="1">
        <f t="shared" si="150"/>
        <v>2000</v>
      </c>
      <c r="B337" s="15">
        <f t="shared" si="146"/>
        <v>0.89959428240964889</v>
      </c>
      <c r="C337" s="15">
        <f t="shared" si="147"/>
        <v>0.11802335681887571</v>
      </c>
      <c r="D337" s="15">
        <f t="shared" si="148"/>
        <v>0.89413302473734135</v>
      </c>
      <c r="E337" s="15">
        <f t="shared" si="149"/>
        <v>-0.12330998179626158</v>
      </c>
      <c r="F337" s="1"/>
      <c r="G337" s="1"/>
      <c r="H337" s="1"/>
      <c r="I337" s="1"/>
      <c r="J337" s="1"/>
      <c r="K337" s="1"/>
      <c r="L337" s="1"/>
      <c r="M337" s="1"/>
    </row>
    <row r="338" spans="1:13" x14ac:dyDescent="0.2">
      <c r="A338" s="1">
        <f t="shared" si="150"/>
        <v>2001</v>
      </c>
      <c r="B338" s="15">
        <f t="shared" si="146"/>
        <v>0.90553600430949743</v>
      </c>
      <c r="C338" s="15">
        <f t="shared" si="147"/>
        <v>0.11795237387198905</v>
      </c>
      <c r="D338" s="15">
        <f t="shared" si="148"/>
        <v>0.91853845316034266</v>
      </c>
      <c r="E338" s="15">
        <f t="shared" si="149"/>
        <v>-0.1227870023322577</v>
      </c>
      <c r="F338" s="1"/>
      <c r="G338" s="1"/>
      <c r="H338" s="1"/>
      <c r="I338" s="1"/>
      <c r="J338" s="1"/>
      <c r="K338" s="1"/>
      <c r="L338" s="1"/>
      <c r="M338" s="1"/>
    </row>
    <row r="339" spans="1:13" x14ac:dyDescent="0.2">
      <c r="A339" s="1">
        <f t="shared" si="150"/>
        <v>2002</v>
      </c>
      <c r="B339" s="15">
        <f t="shared" si="146"/>
        <v>0.9024933294035945</v>
      </c>
      <c r="C339" s="15">
        <f t="shared" si="147"/>
        <v>0.11838336633647922</v>
      </c>
      <c r="D339" s="15">
        <f t="shared" si="148"/>
        <v>0.90005096203260537</v>
      </c>
      <c r="E339" s="15">
        <f t="shared" si="149"/>
        <v>-0.11824932934010446</v>
      </c>
      <c r="F339" s="1"/>
      <c r="G339" s="1"/>
      <c r="H339" s="1"/>
      <c r="I339" s="1"/>
      <c r="J339" s="1"/>
      <c r="K339" s="1"/>
      <c r="L339" s="1"/>
      <c r="M339" s="1"/>
    </row>
    <row r="340" spans="1:13" x14ac:dyDescent="0.2">
      <c r="A340" s="1">
        <f t="shared" si="150"/>
        <v>2003</v>
      </c>
      <c r="B340" s="15">
        <f t="shared" si="146"/>
        <v>0.88664222302294093</v>
      </c>
      <c r="C340" s="15">
        <f t="shared" si="147"/>
        <v>0.1190681893664442</v>
      </c>
      <c r="D340" s="15">
        <f t="shared" si="148"/>
        <v>0.92947143724443804</v>
      </c>
      <c r="E340" s="15">
        <f t="shared" si="149"/>
        <v>-0.12505262119337096</v>
      </c>
      <c r="F340" s="1"/>
      <c r="G340" s="1"/>
      <c r="H340" s="1"/>
      <c r="I340" s="1"/>
      <c r="J340" s="1"/>
      <c r="K340" s="1"/>
      <c r="L340" s="1"/>
      <c r="M340" s="1"/>
    </row>
    <row r="341" spans="1:13" x14ac:dyDescent="0.2">
      <c r="A341" s="1">
        <f t="shared" si="150"/>
        <v>2004</v>
      </c>
      <c r="B341" s="15">
        <f t="shared" si="146"/>
        <v>0.88729485156372567</v>
      </c>
      <c r="C341" s="15">
        <f t="shared" si="147"/>
        <v>0.12053721967298518</v>
      </c>
      <c r="D341" s="15">
        <f t="shared" si="148"/>
        <v>1.0004462188048417</v>
      </c>
      <c r="E341" s="15">
        <f t="shared" si="149"/>
        <v>-0.10006287460920561</v>
      </c>
      <c r="F341" s="1"/>
      <c r="G341" s="1"/>
      <c r="H341" s="1"/>
      <c r="I341" s="1"/>
      <c r="J341" s="1"/>
      <c r="K341" s="1"/>
      <c r="L341" s="1"/>
      <c r="M341" s="1"/>
    </row>
    <row r="342" spans="1:13" x14ac:dyDescent="0.2">
      <c r="A342" s="1">
        <f t="shared" si="150"/>
        <v>2005</v>
      </c>
      <c r="B342" s="15">
        <f t="shared" si="146"/>
        <v>0.91025300123057074</v>
      </c>
      <c r="C342" s="15">
        <f t="shared" si="147"/>
        <v>0.12332750644251392</v>
      </c>
      <c r="D342" s="15">
        <f t="shared" si="148"/>
        <v>0.9965970127165833</v>
      </c>
      <c r="E342" s="15">
        <f t="shared" si="149"/>
        <v>-1.8097903476994765E-2</v>
      </c>
      <c r="F342" s="1"/>
      <c r="G342" s="1"/>
      <c r="H342" s="1"/>
      <c r="I342" s="1"/>
      <c r="J342" s="1"/>
      <c r="K342" s="1"/>
      <c r="L342" s="1"/>
      <c r="M342" s="1"/>
    </row>
    <row r="343" spans="1:13" x14ac:dyDescent="0.2">
      <c r="A343" s="1">
        <f t="shared" si="150"/>
        <v>2006</v>
      </c>
      <c r="B343" s="15">
        <f t="shared" si="146"/>
        <v>0.91082588639961903</v>
      </c>
      <c r="C343" s="15">
        <f t="shared" si="147"/>
        <v>0.12584199312938596</v>
      </c>
      <c r="D343" s="15">
        <f t="shared" si="148"/>
        <v>1.0145930203299689</v>
      </c>
      <c r="E343" s="15">
        <f t="shared" si="149"/>
        <v>5.6122234348772608E-2</v>
      </c>
      <c r="F343" s="1"/>
      <c r="G343" s="1"/>
      <c r="H343" s="1"/>
      <c r="I343" s="1"/>
      <c r="J343" s="1"/>
      <c r="K343" s="1"/>
      <c r="L343" s="1"/>
      <c r="M343" s="1"/>
    </row>
    <row r="344" spans="1:13" x14ac:dyDescent="0.2">
      <c r="A344" s="1">
        <f t="shared" si="150"/>
        <v>2007</v>
      </c>
      <c r="B344" s="15">
        <f t="shared" si="146"/>
        <v>0.88873634151076952</v>
      </c>
      <c r="C344" s="15">
        <f t="shared" si="147"/>
        <v>0.12687856752230223</v>
      </c>
      <c r="D344" s="15">
        <f t="shared" si="148"/>
        <v>1.0042806269500686</v>
      </c>
      <c r="E344" s="15">
        <f t="shared" si="149"/>
        <v>7.9560808231958421E-2</v>
      </c>
      <c r="F344" s="1"/>
      <c r="G344" s="1"/>
      <c r="H344" s="1"/>
      <c r="I344" s="1"/>
      <c r="J344" s="1"/>
      <c r="K344" s="1"/>
      <c r="L344" s="1"/>
      <c r="M344" s="1"/>
    </row>
    <row r="345" spans="1:13" x14ac:dyDescent="0.2">
      <c r="A345" s="1">
        <f t="shared" si="150"/>
        <v>2008</v>
      </c>
      <c r="B345" s="15">
        <f t="shared" si="146"/>
        <v>0.87024004786805509</v>
      </c>
      <c r="C345" s="15">
        <f t="shared" si="147"/>
        <v>0.12754151890193743</v>
      </c>
      <c r="D345" s="15">
        <f t="shared" si="148"/>
        <v>1.0426540248493481</v>
      </c>
      <c r="E345" s="15">
        <f t="shared" si="149"/>
        <v>7.8912363441139957E-2</v>
      </c>
      <c r="F345" s="1"/>
      <c r="G345" s="1"/>
      <c r="H345" s="1"/>
      <c r="I345" s="1"/>
      <c r="J345" s="1"/>
      <c r="K345" s="1"/>
      <c r="L345" s="1"/>
      <c r="M345" s="1"/>
    </row>
    <row r="346" spans="1:13" x14ac:dyDescent="0.2">
      <c r="A346" s="1">
        <f t="shared" si="150"/>
        <v>2009</v>
      </c>
      <c r="B346" s="15">
        <f t="shared" si="146"/>
        <v>0.86375089036152553</v>
      </c>
      <c r="C346" s="15">
        <f t="shared" si="147"/>
        <v>0.1293640498722273</v>
      </c>
      <c r="D346" s="15">
        <f t="shared" si="148"/>
        <v>1.021172335778358</v>
      </c>
      <c r="E346" s="15">
        <f t="shared" si="149"/>
        <v>0.10021870611730385</v>
      </c>
      <c r="F346" s="1"/>
      <c r="G346" s="1"/>
      <c r="H346" s="1"/>
      <c r="I346" s="1"/>
      <c r="J346" s="1"/>
      <c r="K346" s="1"/>
      <c r="L346" s="1"/>
      <c r="M346" s="1"/>
    </row>
    <row r="347" spans="1:13" x14ac:dyDescent="0.2">
      <c r="A347" s="1">
        <f t="shared" si="150"/>
        <v>2010</v>
      </c>
      <c r="B347" s="15">
        <f t="shared" si="146"/>
        <v>0.87883491712490303</v>
      </c>
      <c r="C347" s="15">
        <f t="shared" si="147"/>
        <v>0.13231493692506013</v>
      </c>
      <c r="D347" s="15">
        <f t="shared" si="148"/>
        <v>0.99205830439886933</v>
      </c>
      <c r="E347" s="15">
        <f t="shared" si="149"/>
        <v>0.13479644194886553</v>
      </c>
      <c r="F347" s="1"/>
      <c r="G347" s="1"/>
      <c r="H347" s="1"/>
      <c r="I347" s="1"/>
      <c r="J347" s="1"/>
      <c r="K347" s="1"/>
      <c r="L347" s="1"/>
      <c r="M347" s="1"/>
    </row>
    <row r="348" spans="1:13" x14ac:dyDescent="0.2">
      <c r="A348" s="1">
        <f t="shared" si="150"/>
        <v>2011</v>
      </c>
      <c r="B348" s="15">
        <f t="shared" si="146"/>
        <v>0.89835159185566882</v>
      </c>
      <c r="C348" s="15">
        <f t="shared" si="147"/>
        <v>0.13508065639813635</v>
      </c>
      <c r="D348" s="15">
        <f t="shared" si="148"/>
        <v>1.0027136109819987</v>
      </c>
      <c r="E348" s="15">
        <f t="shared" si="149"/>
        <v>0.15167561017732423</v>
      </c>
      <c r="F348" s="1"/>
      <c r="G348" s="1"/>
      <c r="H348" s="1"/>
      <c r="I348" s="1"/>
      <c r="J348" s="1"/>
      <c r="K348" s="1"/>
      <c r="L348" s="1"/>
      <c r="M348" s="1"/>
    </row>
    <row r="349" spans="1:13" x14ac:dyDescent="0.2">
      <c r="A349" s="1">
        <f t="shared" si="150"/>
        <v>2012</v>
      </c>
      <c r="B349" s="15">
        <f t="shared" si="146"/>
        <v>0.8811457450158181</v>
      </c>
      <c r="C349" s="15">
        <f t="shared" si="147"/>
        <v>0.13725496091325831</v>
      </c>
      <c r="D349" s="15">
        <f t="shared" si="148"/>
        <v>1.0455238598547691</v>
      </c>
      <c r="E349" s="15">
        <f t="shared" si="149"/>
        <v>0.14386287774607082</v>
      </c>
      <c r="F349" s="1"/>
      <c r="G349" s="1"/>
      <c r="H349" s="1"/>
      <c r="I349" s="1"/>
      <c r="J349" s="1"/>
      <c r="K349" s="1"/>
      <c r="L349" s="1"/>
      <c r="M349" s="1"/>
    </row>
    <row r="350" spans="1:13" x14ac:dyDescent="0.2">
      <c r="A350" s="1">
        <f t="shared" si="150"/>
        <v>2013</v>
      </c>
      <c r="B350" s="15">
        <f t="shared" si="146"/>
        <v>0.86121882996251709</v>
      </c>
      <c r="C350" s="15">
        <f t="shared" si="147"/>
        <v>0.13842235158939806</v>
      </c>
      <c r="D350" s="15">
        <f t="shared" si="148"/>
        <v>1.0609021027348668</v>
      </c>
      <c r="E350" s="15">
        <f t="shared" si="149"/>
        <v>0.13741911876527332</v>
      </c>
      <c r="F350" s="1"/>
      <c r="G350" s="1"/>
      <c r="H350" s="1"/>
      <c r="I350" s="1"/>
      <c r="J350" s="1"/>
      <c r="K350" s="1"/>
      <c r="L350" s="1"/>
      <c r="M350" s="1"/>
    </row>
    <row r="351" spans="1:13" ht="13.5" thickBot="1" x14ac:dyDescent="0.25">
      <c r="A351" s="1"/>
      <c r="B351" s="15"/>
      <c r="C351" s="15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1:13" ht="39" thickBot="1" x14ac:dyDescent="0.25">
      <c r="A352" s="1"/>
      <c r="B352" s="91" t="str">
        <f>A195</f>
        <v>National Share</v>
      </c>
      <c r="C352" s="92" t="str">
        <f>A220</f>
        <v>Industry Mix</v>
      </c>
      <c r="D352" s="92" t="str">
        <f>A245</f>
        <v>Regional Shift</v>
      </c>
      <c r="E352" s="93" t="str">
        <f>A270</f>
        <v>Total Employment Change</v>
      </c>
      <c r="F352" s="1"/>
      <c r="G352" s="1"/>
      <c r="H352" s="1"/>
      <c r="I352" s="1"/>
      <c r="J352" s="1"/>
      <c r="K352" s="1"/>
      <c r="L352" s="1"/>
      <c r="M352" s="1"/>
    </row>
    <row r="353" spans="1:13" x14ac:dyDescent="0.2">
      <c r="A353" s="1">
        <f t="shared" ref="A353:A369" si="151">A334</f>
        <v>1997</v>
      </c>
      <c r="B353" s="15">
        <f>L197</f>
        <v>168.74746976067226</v>
      </c>
      <c r="C353" s="15">
        <f>L222</f>
        <v>19.009554893362662</v>
      </c>
      <c r="D353" s="8">
        <f>L247</f>
        <v>-404.87769014976209</v>
      </c>
      <c r="E353" s="8">
        <f>C273</f>
        <v>-217.12066549572774</v>
      </c>
      <c r="F353" s="1"/>
      <c r="G353" s="1"/>
      <c r="H353" s="1"/>
      <c r="I353" s="1"/>
      <c r="J353" s="1"/>
      <c r="K353" s="1"/>
      <c r="L353" s="1"/>
      <c r="M353" s="1"/>
    </row>
    <row r="354" spans="1:13" x14ac:dyDescent="0.2">
      <c r="A354" s="1">
        <f t="shared" si="151"/>
        <v>1998</v>
      </c>
      <c r="B354" s="15">
        <f t="shared" ref="B354:B369" si="152">L198</f>
        <v>1683.5342942420939</v>
      </c>
      <c r="C354" s="15">
        <f t="shared" ref="C354:C369" si="153">L223</f>
        <v>179.79921652467976</v>
      </c>
      <c r="D354" s="8">
        <f t="shared" ref="D354:D369" si="154">L248</f>
        <v>106.21207756603107</v>
      </c>
      <c r="E354" s="8">
        <f t="shared" ref="E354:E369" si="155">C274</f>
        <v>1969.5455883328032</v>
      </c>
      <c r="F354" s="1"/>
      <c r="G354" s="1"/>
      <c r="H354" s="1"/>
      <c r="I354" s="1"/>
      <c r="J354" s="1"/>
      <c r="K354" s="1"/>
      <c r="L354" s="1"/>
      <c r="M354" s="1"/>
    </row>
    <row r="355" spans="1:13" x14ac:dyDescent="0.2">
      <c r="A355" s="1">
        <f t="shared" si="151"/>
        <v>1999</v>
      </c>
      <c r="B355" s="15">
        <f t="shared" si="152"/>
        <v>2395.2761882343639</v>
      </c>
      <c r="C355" s="15">
        <f t="shared" si="153"/>
        <v>91.548650002960272</v>
      </c>
      <c r="D355" s="8">
        <f t="shared" si="154"/>
        <v>45.052002789053063</v>
      </c>
      <c r="E355" s="8">
        <f t="shared" si="155"/>
        <v>2531.8768410263729</v>
      </c>
      <c r="F355" s="1"/>
      <c r="G355" s="1"/>
      <c r="H355" s="1"/>
      <c r="I355" s="1"/>
      <c r="J355" s="1"/>
      <c r="K355" s="1"/>
      <c r="L355" s="1"/>
      <c r="M355" s="1"/>
    </row>
    <row r="356" spans="1:13" x14ac:dyDescent="0.2">
      <c r="A356" s="1">
        <f t="shared" si="151"/>
        <v>2000</v>
      </c>
      <c r="B356" s="15">
        <f t="shared" si="152"/>
        <v>1387.5558407531271</v>
      </c>
      <c r="C356" s="15">
        <f t="shared" si="153"/>
        <v>173.5388798453605</v>
      </c>
      <c r="D356" s="8">
        <f t="shared" si="154"/>
        <v>-276.93553176753807</v>
      </c>
      <c r="E356" s="8">
        <f t="shared" si="155"/>
        <v>1284.1591888309631</v>
      </c>
      <c r="F356" s="1"/>
      <c r="G356" s="1"/>
      <c r="H356" s="1"/>
      <c r="I356" s="1"/>
      <c r="J356" s="1"/>
      <c r="K356" s="1"/>
      <c r="L356" s="1"/>
      <c r="M356" s="1"/>
    </row>
    <row r="357" spans="1:13" x14ac:dyDescent="0.2">
      <c r="A357" s="1">
        <f t="shared" si="151"/>
        <v>2001</v>
      </c>
      <c r="B357" s="15">
        <f t="shared" si="152"/>
        <v>-148.26356411208445</v>
      </c>
      <c r="C357" s="15">
        <f t="shared" si="153"/>
        <v>119.22391914594158</v>
      </c>
      <c r="D357" s="8">
        <f t="shared" si="154"/>
        <v>-712.08674926558058</v>
      </c>
      <c r="E357" s="8">
        <f t="shared" si="155"/>
        <v>-741.12639423173096</v>
      </c>
      <c r="F357" s="1"/>
      <c r="G357" s="1"/>
      <c r="H357" s="1"/>
      <c r="I357" s="1"/>
      <c r="J357" s="1"/>
      <c r="K357" s="1"/>
      <c r="L357" s="1"/>
      <c r="M357" s="1"/>
    </row>
    <row r="358" spans="1:13" x14ac:dyDescent="0.2">
      <c r="A358" s="1">
        <f t="shared" si="151"/>
        <v>2002</v>
      </c>
      <c r="B358" s="15">
        <f t="shared" si="152"/>
        <v>-310.08217618857543</v>
      </c>
      <c r="C358" s="15">
        <f t="shared" si="153"/>
        <v>78.76352182655512</v>
      </c>
      <c r="D358" s="8">
        <f t="shared" si="154"/>
        <v>-1040.2741717101696</v>
      </c>
      <c r="E358" s="8">
        <f t="shared" si="155"/>
        <v>-1271.5928260721848</v>
      </c>
      <c r="F358" s="1"/>
      <c r="G358" s="1"/>
      <c r="H358" s="1"/>
      <c r="I358" s="1"/>
      <c r="J358" s="1"/>
      <c r="K358" s="1"/>
      <c r="L358" s="1"/>
      <c r="M358" s="1"/>
    </row>
    <row r="359" spans="1:13" x14ac:dyDescent="0.2">
      <c r="A359" s="1">
        <f t="shared" si="151"/>
        <v>2003</v>
      </c>
      <c r="B359" s="15">
        <f t="shared" si="152"/>
        <v>403.88987177650591</v>
      </c>
      <c r="C359" s="15">
        <f t="shared" si="153"/>
        <v>38.578886635587651</v>
      </c>
      <c r="D359" s="8">
        <f t="shared" si="154"/>
        <v>-1063.7399225806857</v>
      </c>
      <c r="E359" s="8">
        <f t="shared" si="155"/>
        <v>-621.27116416859644</v>
      </c>
      <c r="F359" s="1"/>
      <c r="G359" s="1"/>
      <c r="H359" s="1"/>
      <c r="I359" s="1"/>
      <c r="J359" s="1"/>
      <c r="K359" s="1"/>
      <c r="L359" s="1"/>
      <c r="M359" s="1"/>
    </row>
    <row r="360" spans="1:13" x14ac:dyDescent="0.2">
      <c r="A360" s="1">
        <f t="shared" si="151"/>
        <v>2004</v>
      </c>
      <c r="B360" s="15">
        <f t="shared" si="152"/>
        <v>834.71879891827189</v>
      </c>
      <c r="C360" s="15">
        <f t="shared" si="153"/>
        <v>-36.124051133549457</v>
      </c>
      <c r="D360" s="8">
        <f t="shared" si="154"/>
        <v>-1229.4774896660338</v>
      </c>
      <c r="E360" s="8">
        <f t="shared" si="155"/>
        <v>-430.8827418813089</v>
      </c>
      <c r="F360" s="1"/>
      <c r="G360" s="1"/>
      <c r="H360" s="1"/>
      <c r="I360" s="1"/>
      <c r="J360" s="1"/>
      <c r="K360" s="1"/>
      <c r="L360" s="1"/>
      <c r="M360" s="1"/>
    </row>
    <row r="361" spans="1:13" x14ac:dyDescent="0.2">
      <c r="A361" s="1">
        <f t="shared" si="151"/>
        <v>2005</v>
      </c>
      <c r="B361" s="15">
        <f t="shared" si="152"/>
        <v>1362.7289761770817</v>
      </c>
      <c r="C361" s="15">
        <f t="shared" si="153"/>
        <v>31.804053727623767</v>
      </c>
      <c r="D361" s="8">
        <f t="shared" si="154"/>
        <v>-714.87589471118952</v>
      </c>
      <c r="E361" s="8">
        <f t="shared" si="155"/>
        <v>679.65713519351266</v>
      </c>
      <c r="F361" s="1"/>
      <c r="G361" s="1"/>
      <c r="H361" s="1"/>
      <c r="I361" s="1"/>
      <c r="J361" s="1"/>
      <c r="K361" s="1"/>
      <c r="L361" s="1"/>
      <c r="M361" s="1"/>
    </row>
    <row r="362" spans="1:13" x14ac:dyDescent="0.2">
      <c r="A362" s="1">
        <f t="shared" si="151"/>
        <v>2006</v>
      </c>
      <c r="B362" s="15">
        <f t="shared" si="152"/>
        <v>1969.4534546560442</v>
      </c>
      <c r="C362" s="15">
        <f t="shared" si="153"/>
        <v>-207.66814336492808</v>
      </c>
      <c r="D362" s="8">
        <f t="shared" si="154"/>
        <v>165.61651090002417</v>
      </c>
      <c r="E362" s="8">
        <f t="shared" si="155"/>
        <v>1927.4018221911392</v>
      </c>
      <c r="F362" s="1"/>
      <c r="G362" s="1"/>
      <c r="H362" s="1"/>
      <c r="I362" s="1"/>
      <c r="J362" s="1"/>
      <c r="K362" s="1"/>
      <c r="L362" s="1"/>
      <c r="M362" s="1"/>
    </row>
    <row r="363" spans="1:13" x14ac:dyDescent="0.2">
      <c r="A363" s="1">
        <f t="shared" si="151"/>
        <v>2007</v>
      </c>
      <c r="B363" s="15">
        <f t="shared" si="152"/>
        <v>2032.3885406632428</v>
      </c>
      <c r="C363" s="15">
        <f t="shared" si="153"/>
        <v>80.427032330568821</v>
      </c>
      <c r="D363" s="8">
        <f t="shared" si="154"/>
        <v>66.687256278562685</v>
      </c>
      <c r="E363" s="8">
        <f t="shared" si="155"/>
        <v>2179.5028292723728</v>
      </c>
      <c r="F363" s="1"/>
      <c r="G363" s="1"/>
      <c r="H363" s="1"/>
      <c r="I363" s="1"/>
      <c r="J363" s="1"/>
      <c r="K363" s="1"/>
      <c r="L363" s="1"/>
      <c r="M363" s="1"/>
    </row>
    <row r="364" spans="1:13" x14ac:dyDescent="0.2">
      <c r="A364" s="1">
        <f t="shared" si="151"/>
        <v>2008</v>
      </c>
      <c r="B364" s="15">
        <f t="shared" si="152"/>
        <v>1271.8314271405991</v>
      </c>
      <c r="C364" s="15">
        <f t="shared" si="153"/>
        <v>121.82577047665228</v>
      </c>
      <c r="D364" s="8">
        <f t="shared" si="154"/>
        <v>-64.037232341083779</v>
      </c>
      <c r="E364" s="8">
        <f t="shared" si="155"/>
        <v>1329.6199652761643</v>
      </c>
      <c r="F364" s="1"/>
      <c r="G364" s="1"/>
      <c r="H364" s="1"/>
      <c r="I364" s="1"/>
      <c r="J364" s="1"/>
      <c r="K364" s="1"/>
      <c r="L364" s="1"/>
      <c r="M364" s="1"/>
    </row>
    <row r="365" spans="1:13" x14ac:dyDescent="0.2">
      <c r="A365" s="1">
        <f t="shared" si="151"/>
        <v>2009</v>
      </c>
      <c r="B365" s="15">
        <f t="shared" si="152"/>
        <v>116.06467413220801</v>
      </c>
      <c r="C365" s="15">
        <f t="shared" si="153"/>
        <v>385.37791725505087</v>
      </c>
      <c r="D365" s="8">
        <f t="shared" si="154"/>
        <v>-723.83761592418864</v>
      </c>
      <c r="E365" s="8">
        <f t="shared" si="155"/>
        <v>-222.39502453692694</v>
      </c>
      <c r="F365" s="1"/>
      <c r="G365" s="1"/>
      <c r="H365" s="1"/>
      <c r="I365" s="1"/>
      <c r="J365" s="1"/>
      <c r="K365" s="1"/>
      <c r="L365" s="1"/>
      <c r="M365" s="1"/>
    </row>
    <row r="366" spans="1:13" x14ac:dyDescent="0.2">
      <c r="A366" s="1">
        <f t="shared" si="151"/>
        <v>2010</v>
      </c>
      <c r="B366" s="15">
        <f t="shared" si="152"/>
        <v>-179.64744441468486</v>
      </c>
      <c r="C366" s="15">
        <f t="shared" si="153"/>
        <v>233.17170245802185</v>
      </c>
      <c r="D366" s="8">
        <f t="shared" si="154"/>
        <v>-910.32432343576363</v>
      </c>
      <c r="E366" s="8">
        <f t="shared" si="155"/>
        <v>-856.80006539242459</v>
      </c>
      <c r="F366" s="1"/>
      <c r="G366" s="1"/>
      <c r="H366" s="1"/>
      <c r="I366" s="1"/>
      <c r="J366" s="1"/>
      <c r="K366" s="1"/>
      <c r="L366" s="1"/>
      <c r="M366" s="1"/>
    </row>
    <row r="367" spans="1:13" x14ac:dyDescent="0.2">
      <c r="A367" s="1">
        <f t="shared" si="151"/>
        <v>2011</v>
      </c>
      <c r="B367" s="15">
        <f t="shared" si="152"/>
        <v>192.11323388791362</v>
      </c>
      <c r="C367" s="15">
        <f t="shared" si="153"/>
        <v>119.12984105405127</v>
      </c>
      <c r="D367" s="8">
        <f t="shared" si="154"/>
        <v>-1283.3408292484107</v>
      </c>
      <c r="E367" s="8">
        <f t="shared" si="155"/>
        <v>-972.09775430645095</v>
      </c>
      <c r="F367" s="1"/>
      <c r="G367" s="1"/>
      <c r="H367" s="1"/>
      <c r="I367" s="1"/>
      <c r="J367" s="1"/>
      <c r="K367" s="1"/>
      <c r="L367" s="1"/>
      <c r="M367" s="1"/>
    </row>
    <row r="368" spans="1:13" x14ac:dyDescent="0.2">
      <c r="A368" s="1">
        <f t="shared" si="151"/>
        <v>2012</v>
      </c>
      <c r="B368" s="15">
        <f t="shared" si="152"/>
        <v>784.69676947195865</v>
      </c>
      <c r="C368" s="15">
        <f t="shared" si="153"/>
        <v>43.879932679442703</v>
      </c>
      <c r="D368" s="8">
        <f t="shared" si="154"/>
        <v>-796.49688876749906</v>
      </c>
      <c r="E368" s="8">
        <f t="shared" si="155"/>
        <v>32.079813383897999</v>
      </c>
      <c r="F368" s="1"/>
      <c r="G368" s="1"/>
      <c r="H368" s="1"/>
      <c r="I368" s="1"/>
      <c r="J368" s="1"/>
      <c r="K368" s="1"/>
      <c r="L368" s="1"/>
      <c r="M368" s="1"/>
    </row>
    <row r="369" spans="1:13" x14ac:dyDescent="0.2">
      <c r="A369" s="1">
        <f t="shared" si="151"/>
        <v>2013</v>
      </c>
      <c r="B369" s="15">
        <f t="shared" si="152"/>
        <v>975.62710465886289</v>
      </c>
      <c r="C369" s="15">
        <f t="shared" si="153"/>
        <v>138.44294098138369</v>
      </c>
      <c r="D369" s="8">
        <f t="shared" si="154"/>
        <v>-273.66414487299818</v>
      </c>
      <c r="E369" s="8">
        <f t="shared" si="155"/>
        <v>705.97168404146214</v>
      </c>
      <c r="F369" s="1"/>
      <c r="G369" s="1"/>
      <c r="H369" s="1"/>
      <c r="I369" s="1"/>
      <c r="J369" s="1"/>
      <c r="K369" s="1"/>
      <c r="L369" s="1"/>
      <c r="M369" s="1"/>
    </row>
    <row r="370" spans="1:13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1:13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1:13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1:13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1:13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</row>
  </sheetData>
  <mergeCells count="43">
    <mergeCell ref="N127:O127"/>
    <mergeCell ref="P127:Q127"/>
    <mergeCell ref="R127:S127"/>
    <mergeCell ref="T127:U127"/>
    <mergeCell ref="V127:W127"/>
    <mergeCell ref="A270:C270"/>
    <mergeCell ref="N23:O23"/>
    <mergeCell ref="P23:Q23"/>
    <mergeCell ref="R23:S23"/>
    <mergeCell ref="V23:W23"/>
    <mergeCell ref="B127:C127"/>
    <mergeCell ref="D127:E127"/>
    <mergeCell ref="F127:G127"/>
    <mergeCell ref="H127:I127"/>
    <mergeCell ref="J127:K127"/>
    <mergeCell ref="L127:M127"/>
    <mergeCell ref="B23:C23"/>
    <mergeCell ref="D23:E23"/>
    <mergeCell ref="F23:G23"/>
    <mergeCell ref="H23:I23"/>
    <mergeCell ref="J23:K23"/>
    <mergeCell ref="L23:M23"/>
    <mergeCell ref="N2:O2"/>
    <mergeCell ref="P2:Q2"/>
    <mergeCell ref="R2:S2"/>
    <mergeCell ref="T2:U2"/>
    <mergeCell ref="V2:W2"/>
    <mergeCell ref="Y2:Z2"/>
    <mergeCell ref="B2:C2"/>
    <mergeCell ref="D2:E2"/>
    <mergeCell ref="F2:G2"/>
    <mergeCell ref="H2:I2"/>
    <mergeCell ref="J2:K2"/>
    <mergeCell ref="L2:M2"/>
    <mergeCell ref="A96:B96"/>
    <mergeCell ref="A97:B97"/>
    <mergeCell ref="A98:B98"/>
    <mergeCell ref="A99:B99"/>
    <mergeCell ref="A91:B91"/>
    <mergeCell ref="A92:B92"/>
    <mergeCell ref="A93:B93"/>
    <mergeCell ref="A94:B94"/>
    <mergeCell ref="A95:B95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4"/>
  <sheetViews>
    <sheetView workbookViewId="0"/>
  </sheetViews>
  <sheetFormatPr defaultRowHeight="12.75" x14ac:dyDescent="0.2"/>
  <cols>
    <col min="1" max="1" width="27.5703125" style="44" bestFit="1" customWidth="1"/>
    <col min="2" max="2" width="14.140625" style="44" bestFit="1" customWidth="1"/>
    <col min="3" max="3" width="11.85546875" style="44" customWidth="1"/>
    <col min="4" max="4" width="12" style="44" bestFit="1" customWidth="1"/>
    <col min="5" max="5" width="13.7109375" style="44" customWidth="1"/>
    <col min="6" max="6" width="11.42578125" style="44" bestFit="1" customWidth="1"/>
    <col min="7" max="7" width="13" style="44" customWidth="1"/>
    <col min="8" max="8" width="12" style="44" customWidth="1"/>
    <col min="9" max="9" width="15.42578125" style="44" bestFit="1" customWidth="1"/>
    <col min="10" max="10" width="12" style="44" customWidth="1"/>
    <col min="11" max="11" width="12.7109375" style="44" bestFit="1" customWidth="1"/>
    <col min="12" max="12" width="12.42578125" style="44" customWidth="1"/>
    <col min="13" max="13" width="12.7109375" style="44" bestFit="1" customWidth="1"/>
    <col min="14" max="14" width="11.42578125" style="44" bestFit="1" customWidth="1"/>
    <col min="15" max="15" width="12.5703125" style="44" customWidth="1"/>
    <col min="16" max="16" width="11.42578125" style="44" bestFit="1" customWidth="1"/>
    <col min="17" max="17" width="12.7109375" style="44" bestFit="1" customWidth="1"/>
    <col min="18" max="18" width="11.42578125" style="44" bestFit="1" customWidth="1"/>
    <col min="19" max="19" width="13.7109375" style="44" customWidth="1"/>
    <col min="20" max="20" width="10.5703125" style="44" customWidth="1"/>
    <col min="21" max="21" width="12.140625" style="44" customWidth="1"/>
    <col min="22" max="22" width="13.85546875" style="44" bestFit="1" customWidth="1"/>
    <col min="23" max="23" width="11.140625" style="44" bestFit="1" customWidth="1"/>
    <col min="24" max="26" width="12.85546875" style="44" customWidth="1"/>
    <col min="27" max="27" width="9.140625" style="44"/>
    <col min="28" max="28" width="14.28515625" style="44" customWidth="1"/>
    <col min="29" max="29" width="15.85546875" style="44" customWidth="1"/>
    <col min="30" max="30" width="12.28515625" style="44" customWidth="1"/>
    <col min="31" max="31" width="13.5703125" style="44" customWidth="1"/>
    <col min="32" max="258" width="9.140625" style="44"/>
    <col min="259" max="259" width="18.28515625" style="44" customWidth="1"/>
    <col min="260" max="260" width="14.140625" style="44" bestFit="1" customWidth="1"/>
    <col min="261" max="261" width="11.85546875" style="44" customWidth="1"/>
    <col min="262" max="262" width="12" style="44" bestFit="1" customWidth="1"/>
    <col min="263" max="263" width="12.7109375" style="44" bestFit="1" customWidth="1"/>
    <col min="264" max="264" width="11.42578125" style="44" bestFit="1" customWidth="1"/>
    <col min="265" max="265" width="11.7109375" style="44" bestFit="1" customWidth="1"/>
    <col min="266" max="266" width="12" style="44" customWidth="1"/>
    <col min="267" max="267" width="15.42578125" style="44" bestFit="1" customWidth="1"/>
    <col min="268" max="268" width="12" style="44" customWidth="1"/>
    <col min="269" max="269" width="12.7109375" style="44" bestFit="1" customWidth="1"/>
    <col min="270" max="270" width="12.42578125" style="44" customWidth="1"/>
    <col min="271" max="271" width="12.7109375" style="44" bestFit="1" customWidth="1"/>
    <col min="272" max="272" width="11.42578125" style="44" bestFit="1" customWidth="1"/>
    <col min="273" max="273" width="12.5703125" style="44" customWidth="1"/>
    <col min="274" max="274" width="11.42578125" style="44" bestFit="1" customWidth="1"/>
    <col min="275" max="275" width="12.7109375" style="44" bestFit="1" customWidth="1"/>
    <col min="276" max="276" width="11.42578125" style="44" bestFit="1" customWidth="1"/>
    <col min="277" max="277" width="13.7109375" style="44" customWidth="1"/>
    <col min="278" max="278" width="10.5703125" style="44" customWidth="1"/>
    <col min="279" max="279" width="12.140625" style="44" customWidth="1"/>
    <col min="280" max="280" width="13.85546875" style="44" bestFit="1" customWidth="1"/>
    <col min="281" max="281" width="11.140625" style="44" bestFit="1" customWidth="1"/>
    <col min="282" max="282" width="12.85546875" style="44" customWidth="1"/>
    <col min="283" max="283" width="9.140625" style="44"/>
    <col min="284" max="284" width="14.28515625" style="44" customWidth="1"/>
    <col min="285" max="285" width="15.85546875" style="44" customWidth="1"/>
    <col min="286" max="286" width="12.28515625" style="44" customWidth="1"/>
    <col min="287" max="287" width="13.5703125" style="44" customWidth="1"/>
    <col min="288" max="514" width="9.140625" style="44"/>
    <col min="515" max="515" width="18.28515625" style="44" customWidth="1"/>
    <col min="516" max="516" width="14.140625" style="44" bestFit="1" customWidth="1"/>
    <col min="517" max="517" width="11.85546875" style="44" customWidth="1"/>
    <col min="518" max="518" width="12" style="44" bestFit="1" customWidth="1"/>
    <col min="519" max="519" width="12.7109375" style="44" bestFit="1" customWidth="1"/>
    <col min="520" max="520" width="11.42578125" style="44" bestFit="1" customWidth="1"/>
    <col min="521" max="521" width="11.7109375" style="44" bestFit="1" customWidth="1"/>
    <col min="522" max="522" width="12" style="44" customWidth="1"/>
    <col min="523" max="523" width="15.42578125" style="44" bestFit="1" customWidth="1"/>
    <col min="524" max="524" width="12" style="44" customWidth="1"/>
    <col min="525" max="525" width="12.7109375" style="44" bestFit="1" customWidth="1"/>
    <col min="526" max="526" width="12.42578125" style="44" customWidth="1"/>
    <col min="527" max="527" width="12.7109375" style="44" bestFit="1" customWidth="1"/>
    <col min="528" max="528" width="11.42578125" style="44" bestFit="1" customWidth="1"/>
    <col min="529" max="529" width="12.5703125" style="44" customWidth="1"/>
    <col min="530" max="530" width="11.42578125" style="44" bestFit="1" customWidth="1"/>
    <col min="531" max="531" width="12.7109375" style="44" bestFit="1" customWidth="1"/>
    <col min="532" max="532" width="11.42578125" style="44" bestFit="1" customWidth="1"/>
    <col min="533" max="533" width="13.7109375" style="44" customWidth="1"/>
    <col min="534" max="534" width="10.5703125" style="44" customWidth="1"/>
    <col min="535" max="535" width="12.140625" style="44" customWidth="1"/>
    <col min="536" max="536" width="13.85546875" style="44" bestFit="1" customWidth="1"/>
    <col min="537" max="537" width="11.140625" style="44" bestFit="1" customWidth="1"/>
    <col min="538" max="538" width="12.85546875" style="44" customWidth="1"/>
    <col min="539" max="539" width="9.140625" style="44"/>
    <col min="540" max="540" width="14.28515625" style="44" customWidth="1"/>
    <col min="541" max="541" width="15.85546875" style="44" customWidth="1"/>
    <col min="542" max="542" width="12.28515625" style="44" customWidth="1"/>
    <col min="543" max="543" width="13.5703125" style="44" customWidth="1"/>
    <col min="544" max="770" width="9.140625" style="44"/>
    <col min="771" max="771" width="18.28515625" style="44" customWidth="1"/>
    <col min="772" max="772" width="14.140625" style="44" bestFit="1" customWidth="1"/>
    <col min="773" max="773" width="11.85546875" style="44" customWidth="1"/>
    <col min="774" max="774" width="12" style="44" bestFit="1" customWidth="1"/>
    <col min="775" max="775" width="12.7109375" style="44" bestFit="1" customWidth="1"/>
    <col min="776" max="776" width="11.42578125" style="44" bestFit="1" customWidth="1"/>
    <col min="777" max="777" width="11.7109375" style="44" bestFit="1" customWidth="1"/>
    <col min="778" max="778" width="12" style="44" customWidth="1"/>
    <col min="779" max="779" width="15.42578125" style="44" bestFit="1" customWidth="1"/>
    <col min="780" max="780" width="12" style="44" customWidth="1"/>
    <col min="781" max="781" width="12.7109375" style="44" bestFit="1" customWidth="1"/>
    <col min="782" max="782" width="12.42578125" style="44" customWidth="1"/>
    <col min="783" max="783" width="12.7109375" style="44" bestFit="1" customWidth="1"/>
    <col min="784" max="784" width="11.42578125" style="44" bestFit="1" customWidth="1"/>
    <col min="785" max="785" width="12.5703125" style="44" customWidth="1"/>
    <col min="786" max="786" width="11.42578125" style="44" bestFit="1" customWidth="1"/>
    <col min="787" max="787" width="12.7109375" style="44" bestFit="1" customWidth="1"/>
    <col min="788" max="788" width="11.42578125" style="44" bestFit="1" customWidth="1"/>
    <col min="789" max="789" width="13.7109375" style="44" customWidth="1"/>
    <col min="790" max="790" width="10.5703125" style="44" customWidth="1"/>
    <col min="791" max="791" width="12.140625" style="44" customWidth="1"/>
    <col min="792" max="792" width="13.85546875" style="44" bestFit="1" customWidth="1"/>
    <col min="793" max="793" width="11.140625" style="44" bestFit="1" customWidth="1"/>
    <col min="794" max="794" width="12.85546875" style="44" customWidth="1"/>
    <col min="795" max="795" width="9.140625" style="44"/>
    <col min="796" max="796" width="14.28515625" style="44" customWidth="1"/>
    <col min="797" max="797" width="15.85546875" style="44" customWidth="1"/>
    <col min="798" max="798" width="12.28515625" style="44" customWidth="1"/>
    <col min="799" max="799" width="13.5703125" style="44" customWidth="1"/>
    <col min="800" max="1026" width="9.140625" style="44"/>
    <col min="1027" max="1027" width="18.28515625" style="44" customWidth="1"/>
    <col min="1028" max="1028" width="14.140625" style="44" bestFit="1" customWidth="1"/>
    <col min="1029" max="1029" width="11.85546875" style="44" customWidth="1"/>
    <col min="1030" max="1030" width="12" style="44" bestFit="1" customWidth="1"/>
    <col min="1031" max="1031" width="12.7109375" style="44" bestFit="1" customWidth="1"/>
    <col min="1032" max="1032" width="11.42578125" style="44" bestFit="1" customWidth="1"/>
    <col min="1033" max="1033" width="11.7109375" style="44" bestFit="1" customWidth="1"/>
    <col min="1034" max="1034" width="12" style="44" customWidth="1"/>
    <col min="1035" max="1035" width="15.42578125" style="44" bestFit="1" customWidth="1"/>
    <col min="1036" max="1036" width="12" style="44" customWidth="1"/>
    <col min="1037" max="1037" width="12.7109375" style="44" bestFit="1" customWidth="1"/>
    <col min="1038" max="1038" width="12.42578125" style="44" customWidth="1"/>
    <col min="1039" max="1039" width="12.7109375" style="44" bestFit="1" customWidth="1"/>
    <col min="1040" max="1040" width="11.42578125" style="44" bestFit="1" customWidth="1"/>
    <col min="1041" max="1041" width="12.5703125" style="44" customWidth="1"/>
    <col min="1042" max="1042" width="11.42578125" style="44" bestFit="1" customWidth="1"/>
    <col min="1043" max="1043" width="12.7109375" style="44" bestFit="1" customWidth="1"/>
    <col min="1044" max="1044" width="11.42578125" style="44" bestFit="1" customWidth="1"/>
    <col min="1045" max="1045" width="13.7109375" style="44" customWidth="1"/>
    <col min="1046" max="1046" width="10.5703125" style="44" customWidth="1"/>
    <col min="1047" max="1047" width="12.140625" style="44" customWidth="1"/>
    <col min="1048" max="1048" width="13.85546875" style="44" bestFit="1" customWidth="1"/>
    <col min="1049" max="1049" width="11.140625" style="44" bestFit="1" customWidth="1"/>
    <col min="1050" max="1050" width="12.85546875" style="44" customWidth="1"/>
    <col min="1051" max="1051" width="9.140625" style="44"/>
    <col min="1052" max="1052" width="14.28515625" style="44" customWidth="1"/>
    <col min="1053" max="1053" width="15.85546875" style="44" customWidth="1"/>
    <col min="1054" max="1054" width="12.28515625" style="44" customWidth="1"/>
    <col min="1055" max="1055" width="13.5703125" style="44" customWidth="1"/>
    <col min="1056" max="1282" width="9.140625" style="44"/>
    <col min="1283" max="1283" width="18.28515625" style="44" customWidth="1"/>
    <col min="1284" max="1284" width="14.140625" style="44" bestFit="1" customWidth="1"/>
    <col min="1285" max="1285" width="11.85546875" style="44" customWidth="1"/>
    <col min="1286" max="1286" width="12" style="44" bestFit="1" customWidth="1"/>
    <col min="1287" max="1287" width="12.7109375" style="44" bestFit="1" customWidth="1"/>
    <col min="1288" max="1288" width="11.42578125" style="44" bestFit="1" customWidth="1"/>
    <col min="1289" max="1289" width="11.7109375" style="44" bestFit="1" customWidth="1"/>
    <col min="1290" max="1290" width="12" style="44" customWidth="1"/>
    <col min="1291" max="1291" width="15.42578125" style="44" bestFit="1" customWidth="1"/>
    <col min="1292" max="1292" width="12" style="44" customWidth="1"/>
    <col min="1293" max="1293" width="12.7109375" style="44" bestFit="1" customWidth="1"/>
    <col min="1294" max="1294" width="12.42578125" style="44" customWidth="1"/>
    <col min="1295" max="1295" width="12.7109375" style="44" bestFit="1" customWidth="1"/>
    <col min="1296" max="1296" width="11.42578125" style="44" bestFit="1" customWidth="1"/>
    <col min="1297" max="1297" width="12.5703125" style="44" customWidth="1"/>
    <col min="1298" max="1298" width="11.42578125" style="44" bestFit="1" customWidth="1"/>
    <col min="1299" max="1299" width="12.7109375" style="44" bestFit="1" customWidth="1"/>
    <col min="1300" max="1300" width="11.42578125" style="44" bestFit="1" customWidth="1"/>
    <col min="1301" max="1301" width="13.7109375" style="44" customWidth="1"/>
    <col min="1302" max="1302" width="10.5703125" style="44" customWidth="1"/>
    <col min="1303" max="1303" width="12.140625" style="44" customWidth="1"/>
    <col min="1304" max="1304" width="13.85546875" style="44" bestFit="1" customWidth="1"/>
    <col min="1305" max="1305" width="11.140625" style="44" bestFit="1" customWidth="1"/>
    <col min="1306" max="1306" width="12.85546875" style="44" customWidth="1"/>
    <col min="1307" max="1307" width="9.140625" style="44"/>
    <col min="1308" max="1308" width="14.28515625" style="44" customWidth="1"/>
    <col min="1309" max="1309" width="15.85546875" style="44" customWidth="1"/>
    <col min="1310" max="1310" width="12.28515625" style="44" customWidth="1"/>
    <col min="1311" max="1311" width="13.5703125" style="44" customWidth="1"/>
    <col min="1312" max="1538" width="9.140625" style="44"/>
    <col min="1539" max="1539" width="18.28515625" style="44" customWidth="1"/>
    <col min="1540" max="1540" width="14.140625" style="44" bestFit="1" customWidth="1"/>
    <col min="1541" max="1541" width="11.85546875" style="44" customWidth="1"/>
    <col min="1542" max="1542" width="12" style="44" bestFit="1" customWidth="1"/>
    <col min="1543" max="1543" width="12.7109375" style="44" bestFit="1" customWidth="1"/>
    <col min="1544" max="1544" width="11.42578125" style="44" bestFit="1" customWidth="1"/>
    <col min="1545" max="1545" width="11.7109375" style="44" bestFit="1" customWidth="1"/>
    <col min="1546" max="1546" width="12" style="44" customWidth="1"/>
    <col min="1547" max="1547" width="15.42578125" style="44" bestFit="1" customWidth="1"/>
    <col min="1548" max="1548" width="12" style="44" customWidth="1"/>
    <col min="1549" max="1549" width="12.7109375" style="44" bestFit="1" customWidth="1"/>
    <col min="1550" max="1550" width="12.42578125" style="44" customWidth="1"/>
    <col min="1551" max="1551" width="12.7109375" style="44" bestFit="1" customWidth="1"/>
    <col min="1552" max="1552" width="11.42578125" style="44" bestFit="1" customWidth="1"/>
    <col min="1553" max="1553" width="12.5703125" style="44" customWidth="1"/>
    <col min="1554" max="1554" width="11.42578125" style="44" bestFit="1" customWidth="1"/>
    <col min="1555" max="1555" width="12.7109375" style="44" bestFit="1" customWidth="1"/>
    <col min="1556" max="1556" width="11.42578125" style="44" bestFit="1" customWidth="1"/>
    <col min="1557" max="1557" width="13.7109375" style="44" customWidth="1"/>
    <col min="1558" max="1558" width="10.5703125" style="44" customWidth="1"/>
    <col min="1559" max="1559" width="12.140625" style="44" customWidth="1"/>
    <col min="1560" max="1560" width="13.85546875" style="44" bestFit="1" customWidth="1"/>
    <col min="1561" max="1561" width="11.140625" style="44" bestFit="1" customWidth="1"/>
    <col min="1562" max="1562" width="12.85546875" style="44" customWidth="1"/>
    <col min="1563" max="1563" width="9.140625" style="44"/>
    <col min="1564" max="1564" width="14.28515625" style="44" customWidth="1"/>
    <col min="1565" max="1565" width="15.85546875" style="44" customWidth="1"/>
    <col min="1566" max="1566" width="12.28515625" style="44" customWidth="1"/>
    <col min="1567" max="1567" width="13.5703125" style="44" customWidth="1"/>
    <col min="1568" max="1794" width="9.140625" style="44"/>
    <col min="1795" max="1795" width="18.28515625" style="44" customWidth="1"/>
    <col min="1796" max="1796" width="14.140625" style="44" bestFit="1" customWidth="1"/>
    <col min="1797" max="1797" width="11.85546875" style="44" customWidth="1"/>
    <col min="1798" max="1798" width="12" style="44" bestFit="1" customWidth="1"/>
    <col min="1799" max="1799" width="12.7109375" style="44" bestFit="1" customWidth="1"/>
    <col min="1800" max="1800" width="11.42578125" style="44" bestFit="1" customWidth="1"/>
    <col min="1801" max="1801" width="11.7109375" style="44" bestFit="1" customWidth="1"/>
    <col min="1802" max="1802" width="12" style="44" customWidth="1"/>
    <col min="1803" max="1803" width="15.42578125" style="44" bestFit="1" customWidth="1"/>
    <col min="1804" max="1804" width="12" style="44" customWidth="1"/>
    <col min="1805" max="1805" width="12.7109375" style="44" bestFit="1" customWidth="1"/>
    <col min="1806" max="1806" width="12.42578125" style="44" customWidth="1"/>
    <col min="1807" max="1807" width="12.7109375" style="44" bestFit="1" customWidth="1"/>
    <col min="1808" max="1808" width="11.42578125" style="44" bestFit="1" customWidth="1"/>
    <col min="1809" max="1809" width="12.5703125" style="44" customWidth="1"/>
    <col min="1810" max="1810" width="11.42578125" style="44" bestFit="1" customWidth="1"/>
    <col min="1811" max="1811" width="12.7109375" style="44" bestFit="1" customWidth="1"/>
    <col min="1812" max="1812" width="11.42578125" style="44" bestFit="1" customWidth="1"/>
    <col min="1813" max="1813" width="13.7109375" style="44" customWidth="1"/>
    <col min="1814" max="1814" width="10.5703125" style="44" customWidth="1"/>
    <col min="1815" max="1815" width="12.140625" style="44" customWidth="1"/>
    <col min="1816" max="1816" width="13.85546875" style="44" bestFit="1" customWidth="1"/>
    <col min="1817" max="1817" width="11.140625" style="44" bestFit="1" customWidth="1"/>
    <col min="1818" max="1818" width="12.85546875" style="44" customWidth="1"/>
    <col min="1819" max="1819" width="9.140625" style="44"/>
    <col min="1820" max="1820" width="14.28515625" style="44" customWidth="1"/>
    <col min="1821" max="1821" width="15.85546875" style="44" customWidth="1"/>
    <col min="1822" max="1822" width="12.28515625" style="44" customWidth="1"/>
    <col min="1823" max="1823" width="13.5703125" style="44" customWidth="1"/>
    <col min="1824" max="2050" width="9.140625" style="44"/>
    <col min="2051" max="2051" width="18.28515625" style="44" customWidth="1"/>
    <col min="2052" max="2052" width="14.140625" style="44" bestFit="1" customWidth="1"/>
    <col min="2053" max="2053" width="11.85546875" style="44" customWidth="1"/>
    <col min="2054" max="2054" width="12" style="44" bestFit="1" customWidth="1"/>
    <col min="2055" max="2055" width="12.7109375" style="44" bestFit="1" customWidth="1"/>
    <col min="2056" max="2056" width="11.42578125" style="44" bestFit="1" customWidth="1"/>
    <col min="2057" max="2057" width="11.7109375" style="44" bestFit="1" customWidth="1"/>
    <col min="2058" max="2058" width="12" style="44" customWidth="1"/>
    <col min="2059" max="2059" width="15.42578125" style="44" bestFit="1" customWidth="1"/>
    <col min="2060" max="2060" width="12" style="44" customWidth="1"/>
    <col min="2061" max="2061" width="12.7109375" style="44" bestFit="1" customWidth="1"/>
    <col min="2062" max="2062" width="12.42578125" style="44" customWidth="1"/>
    <col min="2063" max="2063" width="12.7109375" style="44" bestFit="1" customWidth="1"/>
    <col min="2064" max="2064" width="11.42578125" style="44" bestFit="1" customWidth="1"/>
    <col min="2065" max="2065" width="12.5703125" style="44" customWidth="1"/>
    <col min="2066" max="2066" width="11.42578125" style="44" bestFit="1" customWidth="1"/>
    <col min="2067" max="2067" width="12.7109375" style="44" bestFit="1" customWidth="1"/>
    <col min="2068" max="2068" width="11.42578125" style="44" bestFit="1" customWidth="1"/>
    <col min="2069" max="2069" width="13.7109375" style="44" customWidth="1"/>
    <col min="2070" max="2070" width="10.5703125" style="44" customWidth="1"/>
    <col min="2071" max="2071" width="12.140625" style="44" customWidth="1"/>
    <col min="2072" max="2072" width="13.85546875" style="44" bestFit="1" customWidth="1"/>
    <col min="2073" max="2073" width="11.140625" style="44" bestFit="1" customWidth="1"/>
    <col min="2074" max="2074" width="12.85546875" style="44" customWidth="1"/>
    <col min="2075" max="2075" width="9.140625" style="44"/>
    <col min="2076" max="2076" width="14.28515625" style="44" customWidth="1"/>
    <col min="2077" max="2077" width="15.85546875" style="44" customWidth="1"/>
    <col min="2078" max="2078" width="12.28515625" style="44" customWidth="1"/>
    <col min="2079" max="2079" width="13.5703125" style="44" customWidth="1"/>
    <col min="2080" max="2306" width="9.140625" style="44"/>
    <col min="2307" max="2307" width="18.28515625" style="44" customWidth="1"/>
    <col min="2308" max="2308" width="14.140625" style="44" bestFit="1" customWidth="1"/>
    <col min="2309" max="2309" width="11.85546875" style="44" customWidth="1"/>
    <col min="2310" max="2310" width="12" style="44" bestFit="1" customWidth="1"/>
    <col min="2311" max="2311" width="12.7109375" style="44" bestFit="1" customWidth="1"/>
    <col min="2312" max="2312" width="11.42578125" style="44" bestFit="1" customWidth="1"/>
    <col min="2313" max="2313" width="11.7109375" style="44" bestFit="1" customWidth="1"/>
    <col min="2314" max="2314" width="12" style="44" customWidth="1"/>
    <col min="2315" max="2315" width="15.42578125" style="44" bestFit="1" customWidth="1"/>
    <col min="2316" max="2316" width="12" style="44" customWidth="1"/>
    <col min="2317" max="2317" width="12.7109375" style="44" bestFit="1" customWidth="1"/>
    <col min="2318" max="2318" width="12.42578125" style="44" customWidth="1"/>
    <col min="2319" max="2319" width="12.7109375" style="44" bestFit="1" customWidth="1"/>
    <col min="2320" max="2320" width="11.42578125" style="44" bestFit="1" customWidth="1"/>
    <col min="2321" max="2321" width="12.5703125" style="44" customWidth="1"/>
    <col min="2322" max="2322" width="11.42578125" style="44" bestFit="1" customWidth="1"/>
    <col min="2323" max="2323" width="12.7109375" style="44" bestFit="1" customWidth="1"/>
    <col min="2324" max="2324" width="11.42578125" style="44" bestFit="1" customWidth="1"/>
    <col min="2325" max="2325" width="13.7109375" style="44" customWidth="1"/>
    <col min="2326" max="2326" width="10.5703125" style="44" customWidth="1"/>
    <col min="2327" max="2327" width="12.140625" style="44" customWidth="1"/>
    <col min="2328" max="2328" width="13.85546875" style="44" bestFit="1" customWidth="1"/>
    <col min="2329" max="2329" width="11.140625" style="44" bestFit="1" customWidth="1"/>
    <col min="2330" max="2330" width="12.85546875" style="44" customWidth="1"/>
    <col min="2331" max="2331" width="9.140625" style="44"/>
    <col min="2332" max="2332" width="14.28515625" style="44" customWidth="1"/>
    <col min="2333" max="2333" width="15.85546875" style="44" customWidth="1"/>
    <col min="2334" max="2334" width="12.28515625" style="44" customWidth="1"/>
    <col min="2335" max="2335" width="13.5703125" style="44" customWidth="1"/>
    <col min="2336" max="2562" width="9.140625" style="44"/>
    <col min="2563" max="2563" width="18.28515625" style="44" customWidth="1"/>
    <col min="2564" max="2564" width="14.140625" style="44" bestFit="1" customWidth="1"/>
    <col min="2565" max="2565" width="11.85546875" style="44" customWidth="1"/>
    <col min="2566" max="2566" width="12" style="44" bestFit="1" customWidth="1"/>
    <col min="2567" max="2567" width="12.7109375" style="44" bestFit="1" customWidth="1"/>
    <col min="2568" max="2568" width="11.42578125" style="44" bestFit="1" customWidth="1"/>
    <col min="2569" max="2569" width="11.7109375" style="44" bestFit="1" customWidth="1"/>
    <col min="2570" max="2570" width="12" style="44" customWidth="1"/>
    <col min="2571" max="2571" width="15.42578125" style="44" bestFit="1" customWidth="1"/>
    <col min="2572" max="2572" width="12" style="44" customWidth="1"/>
    <col min="2573" max="2573" width="12.7109375" style="44" bestFit="1" customWidth="1"/>
    <col min="2574" max="2574" width="12.42578125" style="44" customWidth="1"/>
    <col min="2575" max="2575" width="12.7109375" style="44" bestFit="1" customWidth="1"/>
    <col min="2576" max="2576" width="11.42578125" style="44" bestFit="1" customWidth="1"/>
    <col min="2577" max="2577" width="12.5703125" style="44" customWidth="1"/>
    <col min="2578" max="2578" width="11.42578125" style="44" bestFit="1" customWidth="1"/>
    <col min="2579" max="2579" width="12.7109375" style="44" bestFit="1" customWidth="1"/>
    <col min="2580" max="2580" width="11.42578125" style="44" bestFit="1" customWidth="1"/>
    <col min="2581" max="2581" width="13.7109375" style="44" customWidth="1"/>
    <col min="2582" max="2582" width="10.5703125" style="44" customWidth="1"/>
    <col min="2583" max="2583" width="12.140625" style="44" customWidth="1"/>
    <col min="2584" max="2584" width="13.85546875" style="44" bestFit="1" customWidth="1"/>
    <col min="2585" max="2585" width="11.140625" style="44" bestFit="1" customWidth="1"/>
    <col min="2586" max="2586" width="12.85546875" style="44" customWidth="1"/>
    <col min="2587" max="2587" width="9.140625" style="44"/>
    <col min="2588" max="2588" width="14.28515625" style="44" customWidth="1"/>
    <col min="2589" max="2589" width="15.85546875" style="44" customWidth="1"/>
    <col min="2590" max="2590" width="12.28515625" style="44" customWidth="1"/>
    <col min="2591" max="2591" width="13.5703125" style="44" customWidth="1"/>
    <col min="2592" max="2818" width="9.140625" style="44"/>
    <col min="2819" max="2819" width="18.28515625" style="44" customWidth="1"/>
    <col min="2820" max="2820" width="14.140625" style="44" bestFit="1" customWidth="1"/>
    <col min="2821" max="2821" width="11.85546875" style="44" customWidth="1"/>
    <col min="2822" max="2822" width="12" style="44" bestFit="1" customWidth="1"/>
    <col min="2823" max="2823" width="12.7109375" style="44" bestFit="1" customWidth="1"/>
    <col min="2824" max="2824" width="11.42578125" style="44" bestFit="1" customWidth="1"/>
    <col min="2825" max="2825" width="11.7109375" style="44" bestFit="1" customWidth="1"/>
    <col min="2826" max="2826" width="12" style="44" customWidth="1"/>
    <col min="2827" max="2827" width="15.42578125" style="44" bestFit="1" customWidth="1"/>
    <col min="2828" max="2828" width="12" style="44" customWidth="1"/>
    <col min="2829" max="2829" width="12.7109375" style="44" bestFit="1" customWidth="1"/>
    <col min="2830" max="2830" width="12.42578125" style="44" customWidth="1"/>
    <col min="2831" max="2831" width="12.7109375" style="44" bestFit="1" customWidth="1"/>
    <col min="2832" max="2832" width="11.42578125" style="44" bestFit="1" customWidth="1"/>
    <col min="2833" max="2833" width="12.5703125" style="44" customWidth="1"/>
    <col min="2834" max="2834" width="11.42578125" style="44" bestFit="1" customWidth="1"/>
    <col min="2835" max="2835" width="12.7109375" style="44" bestFit="1" customWidth="1"/>
    <col min="2836" max="2836" width="11.42578125" style="44" bestFit="1" customWidth="1"/>
    <col min="2837" max="2837" width="13.7109375" style="44" customWidth="1"/>
    <col min="2838" max="2838" width="10.5703125" style="44" customWidth="1"/>
    <col min="2839" max="2839" width="12.140625" style="44" customWidth="1"/>
    <col min="2840" max="2840" width="13.85546875" style="44" bestFit="1" customWidth="1"/>
    <col min="2841" max="2841" width="11.140625" style="44" bestFit="1" customWidth="1"/>
    <col min="2842" max="2842" width="12.85546875" style="44" customWidth="1"/>
    <col min="2843" max="2843" width="9.140625" style="44"/>
    <col min="2844" max="2844" width="14.28515625" style="44" customWidth="1"/>
    <col min="2845" max="2845" width="15.85546875" style="44" customWidth="1"/>
    <col min="2846" max="2846" width="12.28515625" style="44" customWidth="1"/>
    <col min="2847" max="2847" width="13.5703125" style="44" customWidth="1"/>
    <col min="2848" max="3074" width="9.140625" style="44"/>
    <col min="3075" max="3075" width="18.28515625" style="44" customWidth="1"/>
    <col min="3076" max="3076" width="14.140625" style="44" bestFit="1" customWidth="1"/>
    <col min="3077" max="3077" width="11.85546875" style="44" customWidth="1"/>
    <col min="3078" max="3078" width="12" style="44" bestFit="1" customWidth="1"/>
    <col min="3079" max="3079" width="12.7109375" style="44" bestFit="1" customWidth="1"/>
    <col min="3080" max="3080" width="11.42578125" style="44" bestFit="1" customWidth="1"/>
    <col min="3081" max="3081" width="11.7109375" style="44" bestFit="1" customWidth="1"/>
    <col min="3082" max="3082" width="12" style="44" customWidth="1"/>
    <col min="3083" max="3083" width="15.42578125" style="44" bestFit="1" customWidth="1"/>
    <col min="3084" max="3084" width="12" style="44" customWidth="1"/>
    <col min="3085" max="3085" width="12.7109375" style="44" bestFit="1" customWidth="1"/>
    <col min="3086" max="3086" width="12.42578125" style="44" customWidth="1"/>
    <col min="3087" max="3087" width="12.7109375" style="44" bestFit="1" customWidth="1"/>
    <col min="3088" max="3088" width="11.42578125" style="44" bestFit="1" customWidth="1"/>
    <col min="3089" max="3089" width="12.5703125" style="44" customWidth="1"/>
    <col min="3090" max="3090" width="11.42578125" style="44" bestFit="1" customWidth="1"/>
    <col min="3091" max="3091" width="12.7109375" style="44" bestFit="1" customWidth="1"/>
    <col min="3092" max="3092" width="11.42578125" style="44" bestFit="1" customWidth="1"/>
    <col min="3093" max="3093" width="13.7109375" style="44" customWidth="1"/>
    <col min="3094" max="3094" width="10.5703125" style="44" customWidth="1"/>
    <col min="3095" max="3095" width="12.140625" style="44" customWidth="1"/>
    <col min="3096" max="3096" width="13.85546875" style="44" bestFit="1" customWidth="1"/>
    <col min="3097" max="3097" width="11.140625" style="44" bestFit="1" customWidth="1"/>
    <col min="3098" max="3098" width="12.85546875" style="44" customWidth="1"/>
    <col min="3099" max="3099" width="9.140625" style="44"/>
    <col min="3100" max="3100" width="14.28515625" style="44" customWidth="1"/>
    <col min="3101" max="3101" width="15.85546875" style="44" customWidth="1"/>
    <col min="3102" max="3102" width="12.28515625" style="44" customWidth="1"/>
    <col min="3103" max="3103" width="13.5703125" style="44" customWidth="1"/>
    <col min="3104" max="3330" width="9.140625" style="44"/>
    <col min="3331" max="3331" width="18.28515625" style="44" customWidth="1"/>
    <col min="3332" max="3332" width="14.140625" style="44" bestFit="1" customWidth="1"/>
    <col min="3333" max="3333" width="11.85546875" style="44" customWidth="1"/>
    <col min="3334" max="3334" width="12" style="44" bestFit="1" customWidth="1"/>
    <col min="3335" max="3335" width="12.7109375" style="44" bestFit="1" customWidth="1"/>
    <col min="3336" max="3336" width="11.42578125" style="44" bestFit="1" customWidth="1"/>
    <col min="3337" max="3337" width="11.7109375" style="44" bestFit="1" customWidth="1"/>
    <col min="3338" max="3338" width="12" style="44" customWidth="1"/>
    <col min="3339" max="3339" width="15.42578125" style="44" bestFit="1" customWidth="1"/>
    <col min="3340" max="3340" width="12" style="44" customWidth="1"/>
    <col min="3341" max="3341" width="12.7109375" style="44" bestFit="1" customWidth="1"/>
    <col min="3342" max="3342" width="12.42578125" style="44" customWidth="1"/>
    <col min="3343" max="3343" width="12.7109375" style="44" bestFit="1" customWidth="1"/>
    <col min="3344" max="3344" width="11.42578125" style="44" bestFit="1" customWidth="1"/>
    <col min="3345" max="3345" width="12.5703125" style="44" customWidth="1"/>
    <col min="3346" max="3346" width="11.42578125" style="44" bestFit="1" customWidth="1"/>
    <col min="3347" max="3347" width="12.7109375" style="44" bestFit="1" customWidth="1"/>
    <col min="3348" max="3348" width="11.42578125" style="44" bestFit="1" customWidth="1"/>
    <col min="3349" max="3349" width="13.7109375" style="44" customWidth="1"/>
    <col min="3350" max="3350" width="10.5703125" style="44" customWidth="1"/>
    <col min="3351" max="3351" width="12.140625" style="44" customWidth="1"/>
    <col min="3352" max="3352" width="13.85546875" style="44" bestFit="1" customWidth="1"/>
    <col min="3353" max="3353" width="11.140625" style="44" bestFit="1" customWidth="1"/>
    <col min="3354" max="3354" width="12.85546875" style="44" customWidth="1"/>
    <col min="3355" max="3355" width="9.140625" style="44"/>
    <col min="3356" max="3356" width="14.28515625" style="44" customWidth="1"/>
    <col min="3357" max="3357" width="15.85546875" style="44" customWidth="1"/>
    <col min="3358" max="3358" width="12.28515625" style="44" customWidth="1"/>
    <col min="3359" max="3359" width="13.5703125" style="44" customWidth="1"/>
    <col min="3360" max="3586" width="9.140625" style="44"/>
    <col min="3587" max="3587" width="18.28515625" style="44" customWidth="1"/>
    <col min="3588" max="3588" width="14.140625" style="44" bestFit="1" customWidth="1"/>
    <col min="3589" max="3589" width="11.85546875" style="44" customWidth="1"/>
    <col min="3590" max="3590" width="12" style="44" bestFit="1" customWidth="1"/>
    <col min="3591" max="3591" width="12.7109375" style="44" bestFit="1" customWidth="1"/>
    <col min="3592" max="3592" width="11.42578125" style="44" bestFit="1" customWidth="1"/>
    <col min="3593" max="3593" width="11.7109375" style="44" bestFit="1" customWidth="1"/>
    <col min="3594" max="3594" width="12" style="44" customWidth="1"/>
    <col min="3595" max="3595" width="15.42578125" style="44" bestFit="1" customWidth="1"/>
    <col min="3596" max="3596" width="12" style="44" customWidth="1"/>
    <col min="3597" max="3597" width="12.7109375" style="44" bestFit="1" customWidth="1"/>
    <col min="3598" max="3598" width="12.42578125" style="44" customWidth="1"/>
    <col min="3599" max="3599" width="12.7109375" style="44" bestFit="1" customWidth="1"/>
    <col min="3600" max="3600" width="11.42578125" style="44" bestFit="1" customWidth="1"/>
    <col min="3601" max="3601" width="12.5703125" style="44" customWidth="1"/>
    <col min="3602" max="3602" width="11.42578125" style="44" bestFit="1" customWidth="1"/>
    <col min="3603" max="3603" width="12.7109375" style="44" bestFit="1" customWidth="1"/>
    <col min="3604" max="3604" width="11.42578125" style="44" bestFit="1" customWidth="1"/>
    <col min="3605" max="3605" width="13.7109375" style="44" customWidth="1"/>
    <col min="3606" max="3606" width="10.5703125" style="44" customWidth="1"/>
    <col min="3607" max="3607" width="12.140625" style="44" customWidth="1"/>
    <col min="3608" max="3608" width="13.85546875" style="44" bestFit="1" customWidth="1"/>
    <col min="3609" max="3609" width="11.140625" style="44" bestFit="1" customWidth="1"/>
    <col min="3610" max="3610" width="12.85546875" style="44" customWidth="1"/>
    <col min="3611" max="3611" width="9.140625" style="44"/>
    <col min="3612" max="3612" width="14.28515625" style="44" customWidth="1"/>
    <col min="3613" max="3613" width="15.85546875" style="44" customWidth="1"/>
    <col min="3614" max="3614" width="12.28515625" style="44" customWidth="1"/>
    <col min="3615" max="3615" width="13.5703125" style="44" customWidth="1"/>
    <col min="3616" max="3842" width="9.140625" style="44"/>
    <col min="3843" max="3843" width="18.28515625" style="44" customWidth="1"/>
    <col min="3844" max="3844" width="14.140625" style="44" bestFit="1" customWidth="1"/>
    <col min="3845" max="3845" width="11.85546875" style="44" customWidth="1"/>
    <col min="3846" max="3846" width="12" style="44" bestFit="1" customWidth="1"/>
    <col min="3847" max="3847" width="12.7109375" style="44" bestFit="1" customWidth="1"/>
    <col min="3848" max="3848" width="11.42578125" style="44" bestFit="1" customWidth="1"/>
    <col min="3849" max="3849" width="11.7109375" style="44" bestFit="1" customWidth="1"/>
    <col min="3850" max="3850" width="12" style="44" customWidth="1"/>
    <col min="3851" max="3851" width="15.42578125" style="44" bestFit="1" customWidth="1"/>
    <col min="3852" max="3852" width="12" style="44" customWidth="1"/>
    <col min="3853" max="3853" width="12.7109375" style="44" bestFit="1" customWidth="1"/>
    <col min="3854" max="3854" width="12.42578125" style="44" customWidth="1"/>
    <col min="3855" max="3855" width="12.7109375" style="44" bestFit="1" customWidth="1"/>
    <col min="3856" max="3856" width="11.42578125" style="44" bestFit="1" customWidth="1"/>
    <col min="3857" max="3857" width="12.5703125" style="44" customWidth="1"/>
    <col min="3858" max="3858" width="11.42578125" style="44" bestFit="1" customWidth="1"/>
    <col min="3859" max="3859" width="12.7109375" style="44" bestFit="1" customWidth="1"/>
    <col min="3860" max="3860" width="11.42578125" style="44" bestFit="1" customWidth="1"/>
    <col min="3861" max="3861" width="13.7109375" style="44" customWidth="1"/>
    <col min="3862" max="3862" width="10.5703125" style="44" customWidth="1"/>
    <col min="3863" max="3863" width="12.140625" style="44" customWidth="1"/>
    <col min="3864" max="3864" width="13.85546875" style="44" bestFit="1" customWidth="1"/>
    <col min="3865" max="3865" width="11.140625" style="44" bestFit="1" customWidth="1"/>
    <col min="3866" max="3866" width="12.85546875" style="44" customWidth="1"/>
    <col min="3867" max="3867" width="9.140625" style="44"/>
    <col min="3868" max="3868" width="14.28515625" style="44" customWidth="1"/>
    <col min="3869" max="3869" width="15.85546875" style="44" customWidth="1"/>
    <col min="3870" max="3870" width="12.28515625" style="44" customWidth="1"/>
    <col min="3871" max="3871" width="13.5703125" style="44" customWidth="1"/>
    <col min="3872" max="4098" width="9.140625" style="44"/>
    <col min="4099" max="4099" width="18.28515625" style="44" customWidth="1"/>
    <col min="4100" max="4100" width="14.140625" style="44" bestFit="1" customWidth="1"/>
    <col min="4101" max="4101" width="11.85546875" style="44" customWidth="1"/>
    <col min="4102" max="4102" width="12" style="44" bestFit="1" customWidth="1"/>
    <col min="4103" max="4103" width="12.7109375" style="44" bestFit="1" customWidth="1"/>
    <col min="4104" max="4104" width="11.42578125" style="44" bestFit="1" customWidth="1"/>
    <col min="4105" max="4105" width="11.7109375" style="44" bestFit="1" customWidth="1"/>
    <col min="4106" max="4106" width="12" style="44" customWidth="1"/>
    <col min="4107" max="4107" width="15.42578125" style="44" bestFit="1" customWidth="1"/>
    <col min="4108" max="4108" width="12" style="44" customWidth="1"/>
    <col min="4109" max="4109" width="12.7109375" style="44" bestFit="1" customWidth="1"/>
    <col min="4110" max="4110" width="12.42578125" style="44" customWidth="1"/>
    <col min="4111" max="4111" width="12.7109375" style="44" bestFit="1" customWidth="1"/>
    <col min="4112" max="4112" width="11.42578125" style="44" bestFit="1" customWidth="1"/>
    <col min="4113" max="4113" width="12.5703125" style="44" customWidth="1"/>
    <col min="4114" max="4114" width="11.42578125" style="44" bestFit="1" customWidth="1"/>
    <col min="4115" max="4115" width="12.7109375" style="44" bestFit="1" customWidth="1"/>
    <col min="4116" max="4116" width="11.42578125" style="44" bestFit="1" customWidth="1"/>
    <col min="4117" max="4117" width="13.7109375" style="44" customWidth="1"/>
    <col min="4118" max="4118" width="10.5703125" style="44" customWidth="1"/>
    <col min="4119" max="4119" width="12.140625" style="44" customWidth="1"/>
    <col min="4120" max="4120" width="13.85546875" style="44" bestFit="1" customWidth="1"/>
    <col min="4121" max="4121" width="11.140625" style="44" bestFit="1" customWidth="1"/>
    <col min="4122" max="4122" width="12.85546875" style="44" customWidth="1"/>
    <col min="4123" max="4123" width="9.140625" style="44"/>
    <col min="4124" max="4124" width="14.28515625" style="44" customWidth="1"/>
    <col min="4125" max="4125" width="15.85546875" style="44" customWidth="1"/>
    <col min="4126" max="4126" width="12.28515625" style="44" customWidth="1"/>
    <col min="4127" max="4127" width="13.5703125" style="44" customWidth="1"/>
    <col min="4128" max="4354" width="9.140625" style="44"/>
    <col min="4355" max="4355" width="18.28515625" style="44" customWidth="1"/>
    <col min="4356" max="4356" width="14.140625" style="44" bestFit="1" customWidth="1"/>
    <col min="4357" max="4357" width="11.85546875" style="44" customWidth="1"/>
    <col min="4358" max="4358" width="12" style="44" bestFit="1" customWidth="1"/>
    <col min="4359" max="4359" width="12.7109375" style="44" bestFit="1" customWidth="1"/>
    <col min="4360" max="4360" width="11.42578125" style="44" bestFit="1" customWidth="1"/>
    <col min="4361" max="4361" width="11.7109375" style="44" bestFit="1" customWidth="1"/>
    <col min="4362" max="4362" width="12" style="44" customWidth="1"/>
    <col min="4363" max="4363" width="15.42578125" style="44" bestFit="1" customWidth="1"/>
    <col min="4364" max="4364" width="12" style="44" customWidth="1"/>
    <col min="4365" max="4365" width="12.7109375" style="44" bestFit="1" customWidth="1"/>
    <col min="4366" max="4366" width="12.42578125" style="44" customWidth="1"/>
    <col min="4367" max="4367" width="12.7109375" style="44" bestFit="1" customWidth="1"/>
    <col min="4368" max="4368" width="11.42578125" style="44" bestFit="1" customWidth="1"/>
    <col min="4369" max="4369" width="12.5703125" style="44" customWidth="1"/>
    <col min="4370" max="4370" width="11.42578125" style="44" bestFit="1" customWidth="1"/>
    <col min="4371" max="4371" width="12.7109375" style="44" bestFit="1" customWidth="1"/>
    <col min="4372" max="4372" width="11.42578125" style="44" bestFit="1" customWidth="1"/>
    <col min="4373" max="4373" width="13.7109375" style="44" customWidth="1"/>
    <col min="4374" max="4374" width="10.5703125" style="44" customWidth="1"/>
    <col min="4375" max="4375" width="12.140625" style="44" customWidth="1"/>
    <col min="4376" max="4376" width="13.85546875" style="44" bestFit="1" customWidth="1"/>
    <col min="4377" max="4377" width="11.140625" style="44" bestFit="1" customWidth="1"/>
    <col min="4378" max="4378" width="12.85546875" style="44" customWidth="1"/>
    <col min="4379" max="4379" width="9.140625" style="44"/>
    <col min="4380" max="4380" width="14.28515625" style="44" customWidth="1"/>
    <col min="4381" max="4381" width="15.85546875" style="44" customWidth="1"/>
    <col min="4382" max="4382" width="12.28515625" style="44" customWidth="1"/>
    <col min="4383" max="4383" width="13.5703125" style="44" customWidth="1"/>
    <col min="4384" max="4610" width="9.140625" style="44"/>
    <col min="4611" max="4611" width="18.28515625" style="44" customWidth="1"/>
    <col min="4612" max="4612" width="14.140625" style="44" bestFit="1" customWidth="1"/>
    <col min="4613" max="4613" width="11.85546875" style="44" customWidth="1"/>
    <col min="4614" max="4614" width="12" style="44" bestFit="1" customWidth="1"/>
    <col min="4615" max="4615" width="12.7109375" style="44" bestFit="1" customWidth="1"/>
    <col min="4616" max="4616" width="11.42578125" style="44" bestFit="1" customWidth="1"/>
    <col min="4617" max="4617" width="11.7109375" style="44" bestFit="1" customWidth="1"/>
    <col min="4618" max="4618" width="12" style="44" customWidth="1"/>
    <col min="4619" max="4619" width="15.42578125" style="44" bestFit="1" customWidth="1"/>
    <col min="4620" max="4620" width="12" style="44" customWidth="1"/>
    <col min="4621" max="4621" width="12.7109375" style="44" bestFit="1" customWidth="1"/>
    <col min="4622" max="4622" width="12.42578125" style="44" customWidth="1"/>
    <col min="4623" max="4623" width="12.7109375" style="44" bestFit="1" customWidth="1"/>
    <col min="4624" max="4624" width="11.42578125" style="44" bestFit="1" customWidth="1"/>
    <col min="4625" max="4625" width="12.5703125" style="44" customWidth="1"/>
    <col min="4626" max="4626" width="11.42578125" style="44" bestFit="1" customWidth="1"/>
    <col min="4627" max="4627" width="12.7109375" style="44" bestFit="1" customWidth="1"/>
    <col min="4628" max="4628" width="11.42578125" style="44" bestFit="1" customWidth="1"/>
    <col min="4629" max="4629" width="13.7109375" style="44" customWidth="1"/>
    <col min="4630" max="4630" width="10.5703125" style="44" customWidth="1"/>
    <col min="4631" max="4631" width="12.140625" style="44" customWidth="1"/>
    <col min="4632" max="4632" width="13.85546875" style="44" bestFit="1" customWidth="1"/>
    <col min="4633" max="4633" width="11.140625" style="44" bestFit="1" customWidth="1"/>
    <col min="4634" max="4634" width="12.85546875" style="44" customWidth="1"/>
    <col min="4635" max="4635" width="9.140625" style="44"/>
    <col min="4636" max="4636" width="14.28515625" style="44" customWidth="1"/>
    <col min="4637" max="4637" width="15.85546875" style="44" customWidth="1"/>
    <col min="4638" max="4638" width="12.28515625" style="44" customWidth="1"/>
    <col min="4639" max="4639" width="13.5703125" style="44" customWidth="1"/>
    <col min="4640" max="4866" width="9.140625" style="44"/>
    <col min="4867" max="4867" width="18.28515625" style="44" customWidth="1"/>
    <col min="4868" max="4868" width="14.140625" style="44" bestFit="1" customWidth="1"/>
    <col min="4869" max="4869" width="11.85546875" style="44" customWidth="1"/>
    <col min="4870" max="4870" width="12" style="44" bestFit="1" customWidth="1"/>
    <col min="4871" max="4871" width="12.7109375" style="44" bestFit="1" customWidth="1"/>
    <col min="4872" max="4872" width="11.42578125" style="44" bestFit="1" customWidth="1"/>
    <col min="4873" max="4873" width="11.7109375" style="44" bestFit="1" customWidth="1"/>
    <col min="4874" max="4874" width="12" style="44" customWidth="1"/>
    <col min="4875" max="4875" width="15.42578125" style="44" bestFit="1" customWidth="1"/>
    <col min="4876" max="4876" width="12" style="44" customWidth="1"/>
    <col min="4877" max="4877" width="12.7109375" style="44" bestFit="1" customWidth="1"/>
    <col min="4878" max="4878" width="12.42578125" style="44" customWidth="1"/>
    <col min="4879" max="4879" width="12.7109375" style="44" bestFit="1" customWidth="1"/>
    <col min="4880" max="4880" width="11.42578125" style="44" bestFit="1" customWidth="1"/>
    <col min="4881" max="4881" width="12.5703125" style="44" customWidth="1"/>
    <col min="4882" max="4882" width="11.42578125" style="44" bestFit="1" customWidth="1"/>
    <col min="4883" max="4883" width="12.7109375" style="44" bestFit="1" customWidth="1"/>
    <col min="4884" max="4884" width="11.42578125" style="44" bestFit="1" customWidth="1"/>
    <col min="4885" max="4885" width="13.7109375" style="44" customWidth="1"/>
    <col min="4886" max="4886" width="10.5703125" style="44" customWidth="1"/>
    <col min="4887" max="4887" width="12.140625" style="44" customWidth="1"/>
    <col min="4888" max="4888" width="13.85546875" style="44" bestFit="1" customWidth="1"/>
    <col min="4889" max="4889" width="11.140625" style="44" bestFit="1" customWidth="1"/>
    <col min="4890" max="4890" width="12.85546875" style="44" customWidth="1"/>
    <col min="4891" max="4891" width="9.140625" style="44"/>
    <col min="4892" max="4892" width="14.28515625" style="44" customWidth="1"/>
    <col min="4893" max="4893" width="15.85546875" style="44" customWidth="1"/>
    <col min="4894" max="4894" width="12.28515625" style="44" customWidth="1"/>
    <col min="4895" max="4895" width="13.5703125" style="44" customWidth="1"/>
    <col min="4896" max="5122" width="9.140625" style="44"/>
    <col min="5123" max="5123" width="18.28515625" style="44" customWidth="1"/>
    <col min="5124" max="5124" width="14.140625" style="44" bestFit="1" customWidth="1"/>
    <col min="5125" max="5125" width="11.85546875" style="44" customWidth="1"/>
    <col min="5126" max="5126" width="12" style="44" bestFit="1" customWidth="1"/>
    <col min="5127" max="5127" width="12.7109375" style="44" bestFit="1" customWidth="1"/>
    <col min="5128" max="5128" width="11.42578125" style="44" bestFit="1" customWidth="1"/>
    <col min="5129" max="5129" width="11.7109375" style="44" bestFit="1" customWidth="1"/>
    <col min="5130" max="5130" width="12" style="44" customWidth="1"/>
    <col min="5131" max="5131" width="15.42578125" style="44" bestFit="1" customWidth="1"/>
    <col min="5132" max="5132" width="12" style="44" customWidth="1"/>
    <col min="5133" max="5133" width="12.7109375" style="44" bestFit="1" customWidth="1"/>
    <col min="5134" max="5134" width="12.42578125" style="44" customWidth="1"/>
    <col min="5135" max="5135" width="12.7109375" style="44" bestFit="1" customWidth="1"/>
    <col min="5136" max="5136" width="11.42578125" style="44" bestFit="1" customWidth="1"/>
    <col min="5137" max="5137" width="12.5703125" style="44" customWidth="1"/>
    <col min="5138" max="5138" width="11.42578125" style="44" bestFit="1" customWidth="1"/>
    <col min="5139" max="5139" width="12.7109375" style="44" bestFit="1" customWidth="1"/>
    <col min="5140" max="5140" width="11.42578125" style="44" bestFit="1" customWidth="1"/>
    <col min="5141" max="5141" width="13.7109375" style="44" customWidth="1"/>
    <col min="5142" max="5142" width="10.5703125" style="44" customWidth="1"/>
    <col min="5143" max="5143" width="12.140625" style="44" customWidth="1"/>
    <col min="5144" max="5144" width="13.85546875" style="44" bestFit="1" customWidth="1"/>
    <col min="5145" max="5145" width="11.140625" style="44" bestFit="1" customWidth="1"/>
    <col min="5146" max="5146" width="12.85546875" style="44" customWidth="1"/>
    <col min="5147" max="5147" width="9.140625" style="44"/>
    <col min="5148" max="5148" width="14.28515625" style="44" customWidth="1"/>
    <col min="5149" max="5149" width="15.85546875" style="44" customWidth="1"/>
    <col min="5150" max="5150" width="12.28515625" style="44" customWidth="1"/>
    <col min="5151" max="5151" width="13.5703125" style="44" customWidth="1"/>
    <col min="5152" max="5378" width="9.140625" style="44"/>
    <col min="5379" max="5379" width="18.28515625" style="44" customWidth="1"/>
    <col min="5380" max="5380" width="14.140625" style="44" bestFit="1" customWidth="1"/>
    <col min="5381" max="5381" width="11.85546875" style="44" customWidth="1"/>
    <col min="5382" max="5382" width="12" style="44" bestFit="1" customWidth="1"/>
    <col min="5383" max="5383" width="12.7109375" style="44" bestFit="1" customWidth="1"/>
    <col min="5384" max="5384" width="11.42578125" style="44" bestFit="1" customWidth="1"/>
    <col min="5385" max="5385" width="11.7109375" style="44" bestFit="1" customWidth="1"/>
    <col min="5386" max="5386" width="12" style="44" customWidth="1"/>
    <col min="5387" max="5387" width="15.42578125" style="44" bestFit="1" customWidth="1"/>
    <col min="5388" max="5388" width="12" style="44" customWidth="1"/>
    <col min="5389" max="5389" width="12.7109375" style="44" bestFit="1" customWidth="1"/>
    <col min="5390" max="5390" width="12.42578125" style="44" customWidth="1"/>
    <col min="5391" max="5391" width="12.7109375" style="44" bestFit="1" customWidth="1"/>
    <col min="5392" max="5392" width="11.42578125" style="44" bestFit="1" customWidth="1"/>
    <col min="5393" max="5393" width="12.5703125" style="44" customWidth="1"/>
    <col min="5394" max="5394" width="11.42578125" style="44" bestFit="1" customWidth="1"/>
    <col min="5395" max="5395" width="12.7109375" style="44" bestFit="1" customWidth="1"/>
    <col min="5396" max="5396" width="11.42578125" style="44" bestFit="1" customWidth="1"/>
    <col min="5397" max="5397" width="13.7109375" style="44" customWidth="1"/>
    <col min="5398" max="5398" width="10.5703125" style="44" customWidth="1"/>
    <col min="5399" max="5399" width="12.140625" style="44" customWidth="1"/>
    <col min="5400" max="5400" width="13.85546875" style="44" bestFit="1" customWidth="1"/>
    <col min="5401" max="5401" width="11.140625" style="44" bestFit="1" customWidth="1"/>
    <col min="5402" max="5402" width="12.85546875" style="44" customWidth="1"/>
    <col min="5403" max="5403" width="9.140625" style="44"/>
    <col min="5404" max="5404" width="14.28515625" style="44" customWidth="1"/>
    <col min="5405" max="5405" width="15.85546875" style="44" customWidth="1"/>
    <col min="5406" max="5406" width="12.28515625" style="44" customWidth="1"/>
    <col min="5407" max="5407" width="13.5703125" style="44" customWidth="1"/>
    <col min="5408" max="5634" width="9.140625" style="44"/>
    <col min="5635" max="5635" width="18.28515625" style="44" customWidth="1"/>
    <col min="5636" max="5636" width="14.140625" style="44" bestFit="1" customWidth="1"/>
    <col min="5637" max="5637" width="11.85546875" style="44" customWidth="1"/>
    <col min="5638" max="5638" width="12" style="44" bestFit="1" customWidth="1"/>
    <col min="5639" max="5639" width="12.7109375" style="44" bestFit="1" customWidth="1"/>
    <col min="5640" max="5640" width="11.42578125" style="44" bestFit="1" customWidth="1"/>
    <col min="5641" max="5641" width="11.7109375" style="44" bestFit="1" customWidth="1"/>
    <col min="5642" max="5642" width="12" style="44" customWidth="1"/>
    <col min="5643" max="5643" width="15.42578125" style="44" bestFit="1" customWidth="1"/>
    <col min="5644" max="5644" width="12" style="44" customWidth="1"/>
    <col min="5645" max="5645" width="12.7109375" style="44" bestFit="1" customWidth="1"/>
    <col min="5646" max="5646" width="12.42578125" style="44" customWidth="1"/>
    <col min="5647" max="5647" width="12.7109375" style="44" bestFit="1" customWidth="1"/>
    <col min="5648" max="5648" width="11.42578125" style="44" bestFit="1" customWidth="1"/>
    <col min="5649" max="5649" width="12.5703125" style="44" customWidth="1"/>
    <col min="5650" max="5650" width="11.42578125" style="44" bestFit="1" customWidth="1"/>
    <col min="5651" max="5651" width="12.7109375" style="44" bestFit="1" customWidth="1"/>
    <col min="5652" max="5652" width="11.42578125" style="44" bestFit="1" customWidth="1"/>
    <col min="5653" max="5653" width="13.7109375" style="44" customWidth="1"/>
    <col min="5654" max="5654" width="10.5703125" style="44" customWidth="1"/>
    <col min="5655" max="5655" width="12.140625" style="44" customWidth="1"/>
    <col min="5656" max="5656" width="13.85546875" style="44" bestFit="1" customWidth="1"/>
    <col min="5657" max="5657" width="11.140625" style="44" bestFit="1" customWidth="1"/>
    <col min="5658" max="5658" width="12.85546875" style="44" customWidth="1"/>
    <col min="5659" max="5659" width="9.140625" style="44"/>
    <col min="5660" max="5660" width="14.28515625" style="44" customWidth="1"/>
    <col min="5661" max="5661" width="15.85546875" style="44" customWidth="1"/>
    <col min="5662" max="5662" width="12.28515625" style="44" customWidth="1"/>
    <col min="5663" max="5663" width="13.5703125" style="44" customWidth="1"/>
    <col min="5664" max="5890" width="9.140625" style="44"/>
    <col min="5891" max="5891" width="18.28515625" style="44" customWidth="1"/>
    <col min="5892" max="5892" width="14.140625" style="44" bestFit="1" customWidth="1"/>
    <col min="5893" max="5893" width="11.85546875" style="44" customWidth="1"/>
    <col min="5894" max="5894" width="12" style="44" bestFit="1" customWidth="1"/>
    <col min="5895" max="5895" width="12.7109375" style="44" bestFit="1" customWidth="1"/>
    <col min="5896" max="5896" width="11.42578125" style="44" bestFit="1" customWidth="1"/>
    <col min="5897" max="5897" width="11.7109375" style="44" bestFit="1" customWidth="1"/>
    <col min="5898" max="5898" width="12" style="44" customWidth="1"/>
    <col min="5899" max="5899" width="15.42578125" style="44" bestFit="1" customWidth="1"/>
    <col min="5900" max="5900" width="12" style="44" customWidth="1"/>
    <col min="5901" max="5901" width="12.7109375" style="44" bestFit="1" customWidth="1"/>
    <col min="5902" max="5902" width="12.42578125" style="44" customWidth="1"/>
    <col min="5903" max="5903" width="12.7109375" style="44" bestFit="1" customWidth="1"/>
    <col min="5904" max="5904" width="11.42578125" style="44" bestFit="1" customWidth="1"/>
    <col min="5905" max="5905" width="12.5703125" style="44" customWidth="1"/>
    <col min="5906" max="5906" width="11.42578125" style="44" bestFit="1" customWidth="1"/>
    <col min="5907" max="5907" width="12.7109375" style="44" bestFit="1" customWidth="1"/>
    <col min="5908" max="5908" width="11.42578125" style="44" bestFit="1" customWidth="1"/>
    <col min="5909" max="5909" width="13.7109375" style="44" customWidth="1"/>
    <col min="5910" max="5910" width="10.5703125" style="44" customWidth="1"/>
    <col min="5911" max="5911" width="12.140625" style="44" customWidth="1"/>
    <col min="5912" max="5912" width="13.85546875" style="44" bestFit="1" customWidth="1"/>
    <col min="5913" max="5913" width="11.140625" style="44" bestFit="1" customWidth="1"/>
    <col min="5914" max="5914" width="12.85546875" style="44" customWidth="1"/>
    <col min="5915" max="5915" width="9.140625" style="44"/>
    <col min="5916" max="5916" width="14.28515625" style="44" customWidth="1"/>
    <col min="5917" max="5917" width="15.85546875" style="44" customWidth="1"/>
    <col min="5918" max="5918" width="12.28515625" style="44" customWidth="1"/>
    <col min="5919" max="5919" width="13.5703125" style="44" customWidth="1"/>
    <col min="5920" max="6146" width="9.140625" style="44"/>
    <col min="6147" max="6147" width="18.28515625" style="44" customWidth="1"/>
    <col min="6148" max="6148" width="14.140625" style="44" bestFit="1" customWidth="1"/>
    <col min="6149" max="6149" width="11.85546875" style="44" customWidth="1"/>
    <col min="6150" max="6150" width="12" style="44" bestFit="1" customWidth="1"/>
    <col min="6151" max="6151" width="12.7109375" style="44" bestFit="1" customWidth="1"/>
    <col min="6152" max="6152" width="11.42578125" style="44" bestFit="1" customWidth="1"/>
    <col min="6153" max="6153" width="11.7109375" style="44" bestFit="1" customWidth="1"/>
    <col min="6154" max="6154" width="12" style="44" customWidth="1"/>
    <col min="6155" max="6155" width="15.42578125" style="44" bestFit="1" customWidth="1"/>
    <col min="6156" max="6156" width="12" style="44" customWidth="1"/>
    <col min="6157" max="6157" width="12.7109375" style="44" bestFit="1" customWidth="1"/>
    <col min="6158" max="6158" width="12.42578125" style="44" customWidth="1"/>
    <col min="6159" max="6159" width="12.7109375" style="44" bestFit="1" customWidth="1"/>
    <col min="6160" max="6160" width="11.42578125" style="44" bestFit="1" customWidth="1"/>
    <col min="6161" max="6161" width="12.5703125" style="44" customWidth="1"/>
    <col min="6162" max="6162" width="11.42578125" style="44" bestFit="1" customWidth="1"/>
    <col min="6163" max="6163" width="12.7109375" style="44" bestFit="1" customWidth="1"/>
    <col min="6164" max="6164" width="11.42578125" style="44" bestFit="1" customWidth="1"/>
    <col min="6165" max="6165" width="13.7109375" style="44" customWidth="1"/>
    <col min="6166" max="6166" width="10.5703125" style="44" customWidth="1"/>
    <col min="6167" max="6167" width="12.140625" style="44" customWidth="1"/>
    <col min="6168" max="6168" width="13.85546875" style="44" bestFit="1" customWidth="1"/>
    <col min="6169" max="6169" width="11.140625" style="44" bestFit="1" customWidth="1"/>
    <col min="6170" max="6170" width="12.85546875" style="44" customWidth="1"/>
    <col min="6171" max="6171" width="9.140625" style="44"/>
    <col min="6172" max="6172" width="14.28515625" style="44" customWidth="1"/>
    <col min="6173" max="6173" width="15.85546875" style="44" customWidth="1"/>
    <col min="6174" max="6174" width="12.28515625" style="44" customWidth="1"/>
    <col min="6175" max="6175" width="13.5703125" style="44" customWidth="1"/>
    <col min="6176" max="6402" width="9.140625" style="44"/>
    <col min="6403" max="6403" width="18.28515625" style="44" customWidth="1"/>
    <col min="6404" max="6404" width="14.140625" style="44" bestFit="1" customWidth="1"/>
    <col min="6405" max="6405" width="11.85546875" style="44" customWidth="1"/>
    <col min="6406" max="6406" width="12" style="44" bestFit="1" customWidth="1"/>
    <col min="6407" max="6407" width="12.7109375" style="44" bestFit="1" customWidth="1"/>
    <col min="6408" max="6408" width="11.42578125" style="44" bestFit="1" customWidth="1"/>
    <col min="6409" max="6409" width="11.7109375" style="44" bestFit="1" customWidth="1"/>
    <col min="6410" max="6410" width="12" style="44" customWidth="1"/>
    <col min="6411" max="6411" width="15.42578125" style="44" bestFit="1" customWidth="1"/>
    <col min="6412" max="6412" width="12" style="44" customWidth="1"/>
    <col min="6413" max="6413" width="12.7109375" style="44" bestFit="1" customWidth="1"/>
    <col min="6414" max="6414" width="12.42578125" style="44" customWidth="1"/>
    <col min="6415" max="6415" width="12.7109375" style="44" bestFit="1" customWidth="1"/>
    <col min="6416" max="6416" width="11.42578125" style="44" bestFit="1" customWidth="1"/>
    <col min="6417" max="6417" width="12.5703125" style="44" customWidth="1"/>
    <col min="6418" max="6418" width="11.42578125" style="44" bestFit="1" customWidth="1"/>
    <col min="6419" max="6419" width="12.7109375" style="44" bestFit="1" customWidth="1"/>
    <col min="6420" max="6420" width="11.42578125" style="44" bestFit="1" customWidth="1"/>
    <col min="6421" max="6421" width="13.7109375" style="44" customWidth="1"/>
    <col min="6422" max="6422" width="10.5703125" style="44" customWidth="1"/>
    <col min="6423" max="6423" width="12.140625" style="44" customWidth="1"/>
    <col min="6424" max="6424" width="13.85546875" style="44" bestFit="1" customWidth="1"/>
    <col min="6425" max="6425" width="11.140625" style="44" bestFit="1" customWidth="1"/>
    <col min="6426" max="6426" width="12.85546875" style="44" customWidth="1"/>
    <col min="6427" max="6427" width="9.140625" style="44"/>
    <col min="6428" max="6428" width="14.28515625" style="44" customWidth="1"/>
    <col min="6429" max="6429" width="15.85546875" style="44" customWidth="1"/>
    <col min="6430" max="6430" width="12.28515625" style="44" customWidth="1"/>
    <col min="6431" max="6431" width="13.5703125" style="44" customWidth="1"/>
    <col min="6432" max="6658" width="9.140625" style="44"/>
    <col min="6659" max="6659" width="18.28515625" style="44" customWidth="1"/>
    <col min="6660" max="6660" width="14.140625" style="44" bestFit="1" customWidth="1"/>
    <col min="6661" max="6661" width="11.85546875" style="44" customWidth="1"/>
    <col min="6662" max="6662" width="12" style="44" bestFit="1" customWidth="1"/>
    <col min="6663" max="6663" width="12.7109375" style="44" bestFit="1" customWidth="1"/>
    <col min="6664" max="6664" width="11.42578125" style="44" bestFit="1" customWidth="1"/>
    <col min="6665" max="6665" width="11.7109375" style="44" bestFit="1" customWidth="1"/>
    <col min="6666" max="6666" width="12" style="44" customWidth="1"/>
    <col min="6667" max="6667" width="15.42578125" style="44" bestFit="1" customWidth="1"/>
    <col min="6668" max="6668" width="12" style="44" customWidth="1"/>
    <col min="6669" max="6669" width="12.7109375" style="44" bestFit="1" customWidth="1"/>
    <col min="6670" max="6670" width="12.42578125" style="44" customWidth="1"/>
    <col min="6671" max="6671" width="12.7109375" style="44" bestFit="1" customWidth="1"/>
    <col min="6672" max="6672" width="11.42578125" style="44" bestFit="1" customWidth="1"/>
    <col min="6673" max="6673" width="12.5703125" style="44" customWidth="1"/>
    <col min="6674" max="6674" width="11.42578125" style="44" bestFit="1" customWidth="1"/>
    <col min="6675" max="6675" width="12.7109375" style="44" bestFit="1" customWidth="1"/>
    <col min="6676" max="6676" width="11.42578125" style="44" bestFit="1" customWidth="1"/>
    <col min="6677" max="6677" width="13.7109375" style="44" customWidth="1"/>
    <col min="6678" max="6678" width="10.5703125" style="44" customWidth="1"/>
    <col min="6679" max="6679" width="12.140625" style="44" customWidth="1"/>
    <col min="6680" max="6680" width="13.85546875" style="44" bestFit="1" customWidth="1"/>
    <col min="6681" max="6681" width="11.140625" style="44" bestFit="1" customWidth="1"/>
    <col min="6682" max="6682" width="12.85546875" style="44" customWidth="1"/>
    <col min="6683" max="6683" width="9.140625" style="44"/>
    <col min="6684" max="6684" width="14.28515625" style="44" customWidth="1"/>
    <col min="6685" max="6685" width="15.85546875" style="44" customWidth="1"/>
    <col min="6686" max="6686" width="12.28515625" style="44" customWidth="1"/>
    <col min="6687" max="6687" width="13.5703125" style="44" customWidth="1"/>
    <col min="6688" max="6914" width="9.140625" style="44"/>
    <col min="6915" max="6915" width="18.28515625" style="44" customWidth="1"/>
    <col min="6916" max="6916" width="14.140625" style="44" bestFit="1" customWidth="1"/>
    <col min="6917" max="6917" width="11.85546875" style="44" customWidth="1"/>
    <col min="6918" max="6918" width="12" style="44" bestFit="1" customWidth="1"/>
    <col min="6919" max="6919" width="12.7109375" style="44" bestFit="1" customWidth="1"/>
    <col min="6920" max="6920" width="11.42578125" style="44" bestFit="1" customWidth="1"/>
    <col min="6921" max="6921" width="11.7109375" style="44" bestFit="1" customWidth="1"/>
    <col min="6922" max="6922" width="12" style="44" customWidth="1"/>
    <col min="6923" max="6923" width="15.42578125" style="44" bestFit="1" customWidth="1"/>
    <col min="6924" max="6924" width="12" style="44" customWidth="1"/>
    <col min="6925" max="6925" width="12.7109375" style="44" bestFit="1" customWidth="1"/>
    <col min="6926" max="6926" width="12.42578125" style="44" customWidth="1"/>
    <col min="6927" max="6927" width="12.7109375" style="44" bestFit="1" customWidth="1"/>
    <col min="6928" max="6928" width="11.42578125" style="44" bestFit="1" customWidth="1"/>
    <col min="6929" max="6929" width="12.5703125" style="44" customWidth="1"/>
    <col min="6930" max="6930" width="11.42578125" style="44" bestFit="1" customWidth="1"/>
    <col min="6931" max="6931" width="12.7109375" style="44" bestFit="1" customWidth="1"/>
    <col min="6932" max="6932" width="11.42578125" style="44" bestFit="1" customWidth="1"/>
    <col min="6933" max="6933" width="13.7109375" style="44" customWidth="1"/>
    <col min="6934" max="6934" width="10.5703125" style="44" customWidth="1"/>
    <col min="6935" max="6935" width="12.140625" style="44" customWidth="1"/>
    <col min="6936" max="6936" width="13.85546875" style="44" bestFit="1" customWidth="1"/>
    <col min="6937" max="6937" width="11.140625" style="44" bestFit="1" customWidth="1"/>
    <col min="6938" max="6938" width="12.85546875" style="44" customWidth="1"/>
    <col min="6939" max="6939" width="9.140625" style="44"/>
    <col min="6940" max="6940" width="14.28515625" style="44" customWidth="1"/>
    <col min="6941" max="6941" width="15.85546875" style="44" customWidth="1"/>
    <col min="6942" max="6942" width="12.28515625" style="44" customWidth="1"/>
    <col min="6943" max="6943" width="13.5703125" style="44" customWidth="1"/>
    <col min="6944" max="7170" width="9.140625" style="44"/>
    <col min="7171" max="7171" width="18.28515625" style="44" customWidth="1"/>
    <col min="7172" max="7172" width="14.140625" style="44" bestFit="1" customWidth="1"/>
    <col min="7173" max="7173" width="11.85546875" style="44" customWidth="1"/>
    <col min="7174" max="7174" width="12" style="44" bestFit="1" customWidth="1"/>
    <col min="7175" max="7175" width="12.7109375" style="44" bestFit="1" customWidth="1"/>
    <col min="7176" max="7176" width="11.42578125" style="44" bestFit="1" customWidth="1"/>
    <col min="7177" max="7177" width="11.7109375" style="44" bestFit="1" customWidth="1"/>
    <col min="7178" max="7178" width="12" style="44" customWidth="1"/>
    <col min="7179" max="7179" width="15.42578125" style="44" bestFit="1" customWidth="1"/>
    <col min="7180" max="7180" width="12" style="44" customWidth="1"/>
    <col min="7181" max="7181" width="12.7109375" style="44" bestFit="1" customWidth="1"/>
    <col min="7182" max="7182" width="12.42578125" style="44" customWidth="1"/>
    <col min="7183" max="7183" width="12.7109375" style="44" bestFit="1" customWidth="1"/>
    <col min="7184" max="7184" width="11.42578125" style="44" bestFit="1" customWidth="1"/>
    <col min="7185" max="7185" width="12.5703125" style="44" customWidth="1"/>
    <col min="7186" max="7186" width="11.42578125" style="44" bestFit="1" customWidth="1"/>
    <col min="7187" max="7187" width="12.7109375" style="44" bestFit="1" customWidth="1"/>
    <col min="7188" max="7188" width="11.42578125" style="44" bestFit="1" customWidth="1"/>
    <col min="7189" max="7189" width="13.7109375" style="44" customWidth="1"/>
    <col min="7190" max="7190" width="10.5703125" style="44" customWidth="1"/>
    <col min="7191" max="7191" width="12.140625" style="44" customWidth="1"/>
    <col min="7192" max="7192" width="13.85546875" style="44" bestFit="1" customWidth="1"/>
    <col min="7193" max="7193" width="11.140625" style="44" bestFit="1" customWidth="1"/>
    <col min="7194" max="7194" width="12.85546875" style="44" customWidth="1"/>
    <col min="7195" max="7195" width="9.140625" style="44"/>
    <col min="7196" max="7196" width="14.28515625" style="44" customWidth="1"/>
    <col min="7197" max="7197" width="15.85546875" style="44" customWidth="1"/>
    <col min="7198" max="7198" width="12.28515625" style="44" customWidth="1"/>
    <col min="7199" max="7199" width="13.5703125" style="44" customWidth="1"/>
    <col min="7200" max="7426" width="9.140625" style="44"/>
    <col min="7427" max="7427" width="18.28515625" style="44" customWidth="1"/>
    <col min="7428" max="7428" width="14.140625" style="44" bestFit="1" customWidth="1"/>
    <col min="7429" max="7429" width="11.85546875" style="44" customWidth="1"/>
    <col min="7430" max="7430" width="12" style="44" bestFit="1" customWidth="1"/>
    <col min="7431" max="7431" width="12.7109375" style="44" bestFit="1" customWidth="1"/>
    <col min="7432" max="7432" width="11.42578125" style="44" bestFit="1" customWidth="1"/>
    <col min="7433" max="7433" width="11.7109375" style="44" bestFit="1" customWidth="1"/>
    <col min="7434" max="7434" width="12" style="44" customWidth="1"/>
    <col min="7435" max="7435" width="15.42578125" style="44" bestFit="1" customWidth="1"/>
    <col min="7436" max="7436" width="12" style="44" customWidth="1"/>
    <col min="7437" max="7437" width="12.7109375" style="44" bestFit="1" customWidth="1"/>
    <col min="7438" max="7438" width="12.42578125" style="44" customWidth="1"/>
    <col min="7439" max="7439" width="12.7109375" style="44" bestFit="1" customWidth="1"/>
    <col min="7440" max="7440" width="11.42578125" style="44" bestFit="1" customWidth="1"/>
    <col min="7441" max="7441" width="12.5703125" style="44" customWidth="1"/>
    <col min="7442" max="7442" width="11.42578125" style="44" bestFit="1" customWidth="1"/>
    <col min="7443" max="7443" width="12.7109375" style="44" bestFit="1" customWidth="1"/>
    <col min="7444" max="7444" width="11.42578125" style="44" bestFit="1" customWidth="1"/>
    <col min="7445" max="7445" width="13.7109375" style="44" customWidth="1"/>
    <col min="7446" max="7446" width="10.5703125" style="44" customWidth="1"/>
    <col min="7447" max="7447" width="12.140625" style="44" customWidth="1"/>
    <col min="7448" max="7448" width="13.85546875" style="44" bestFit="1" customWidth="1"/>
    <col min="7449" max="7449" width="11.140625" style="44" bestFit="1" customWidth="1"/>
    <col min="7450" max="7450" width="12.85546875" style="44" customWidth="1"/>
    <col min="7451" max="7451" width="9.140625" style="44"/>
    <col min="7452" max="7452" width="14.28515625" style="44" customWidth="1"/>
    <col min="7453" max="7453" width="15.85546875" style="44" customWidth="1"/>
    <col min="7454" max="7454" width="12.28515625" style="44" customWidth="1"/>
    <col min="7455" max="7455" width="13.5703125" style="44" customWidth="1"/>
    <col min="7456" max="7682" width="9.140625" style="44"/>
    <col min="7683" max="7683" width="18.28515625" style="44" customWidth="1"/>
    <col min="7684" max="7684" width="14.140625" style="44" bestFit="1" customWidth="1"/>
    <col min="7685" max="7685" width="11.85546875" style="44" customWidth="1"/>
    <col min="7686" max="7686" width="12" style="44" bestFit="1" customWidth="1"/>
    <col min="7687" max="7687" width="12.7109375" style="44" bestFit="1" customWidth="1"/>
    <col min="7688" max="7688" width="11.42578125" style="44" bestFit="1" customWidth="1"/>
    <col min="7689" max="7689" width="11.7109375" style="44" bestFit="1" customWidth="1"/>
    <col min="7690" max="7690" width="12" style="44" customWidth="1"/>
    <col min="7691" max="7691" width="15.42578125" style="44" bestFit="1" customWidth="1"/>
    <col min="7692" max="7692" width="12" style="44" customWidth="1"/>
    <col min="7693" max="7693" width="12.7109375" style="44" bestFit="1" customWidth="1"/>
    <col min="7694" max="7694" width="12.42578125" style="44" customWidth="1"/>
    <col min="7695" max="7695" width="12.7109375" style="44" bestFit="1" customWidth="1"/>
    <col min="7696" max="7696" width="11.42578125" style="44" bestFit="1" customWidth="1"/>
    <col min="7697" max="7697" width="12.5703125" style="44" customWidth="1"/>
    <col min="7698" max="7698" width="11.42578125" style="44" bestFit="1" customWidth="1"/>
    <col min="7699" max="7699" width="12.7109375" style="44" bestFit="1" customWidth="1"/>
    <col min="7700" max="7700" width="11.42578125" style="44" bestFit="1" customWidth="1"/>
    <col min="7701" max="7701" width="13.7109375" style="44" customWidth="1"/>
    <col min="7702" max="7702" width="10.5703125" style="44" customWidth="1"/>
    <col min="7703" max="7703" width="12.140625" style="44" customWidth="1"/>
    <col min="7704" max="7704" width="13.85546875" style="44" bestFit="1" customWidth="1"/>
    <col min="7705" max="7705" width="11.140625" style="44" bestFit="1" customWidth="1"/>
    <col min="7706" max="7706" width="12.85546875" style="44" customWidth="1"/>
    <col min="7707" max="7707" width="9.140625" style="44"/>
    <col min="7708" max="7708" width="14.28515625" style="44" customWidth="1"/>
    <col min="7709" max="7709" width="15.85546875" style="44" customWidth="1"/>
    <col min="7710" max="7710" width="12.28515625" style="44" customWidth="1"/>
    <col min="7711" max="7711" width="13.5703125" style="44" customWidth="1"/>
    <col min="7712" max="7938" width="9.140625" style="44"/>
    <col min="7939" max="7939" width="18.28515625" style="44" customWidth="1"/>
    <col min="7940" max="7940" width="14.140625" style="44" bestFit="1" customWidth="1"/>
    <col min="7941" max="7941" width="11.85546875" style="44" customWidth="1"/>
    <col min="7942" max="7942" width="12" style="44" bestFit="1" customWidth="1"/>
    <col min="7943" max="7943" width="12.7109375" style="44" bestFit="1" customWidth="1"/>
    <col min="7944" max="7944" width="11.42578125" style="44" bestFit="1" customWidth="1"/>
    <col min="7945" max="7945" width="11.7109375" style="44" bestFit="1" customWidth="1"/>
    <col min="7946" max="7946" width="12" style="44" customWidth="1"/>
    <col min="7947" max="7947" width="15.42578125" style="44" bestFit="1" customWidth="1"/>
    <col min="7948" max="7948" width="12" style="44" customWidth="1"/>
    <col min="7949" max="7949" width="12.7109375" style="44" bestFit="1" customWidth="1"/>
    <col min="7950" max="7950" width="12.42578125" style="44" customWidth="1"/>
    <col min="7951" max="7951" width="12.7109375" style="44" bestFit="1" customWidth="1"/>
    <col min="7952" max="7952" width="11.42578125" style="44" bestFit="1" customWidth="1"/>
    <col min="7953" max="7953" width="12.5703125" style="44" customWidth="1"/>
    <col min="7954" max="7954" width="11.42578125" style="44" bestFit="1" customWidth="1"/>
    <col min="7955" max="7955" width="12.7109375" style="44" bestFit="1" customWidth="1"/>
    <col min="7956" max="7956" width="11.42578125" style="44" bestFit="1" customWidth="1"/>
    <col min="7957" max="7957" width="13.7109375" style="44" customWidth="1"/>
    <col min="7958" max="7958" width="10.5703125" style="44" customWidth="1"/>
    <col min="7959" max="7959" width="12.140625" style="44" customWidth="1"/>
    <col min="7960" max="7960" width="13.85546875" style="44" bestFit="1" customWidth="1"/>
    <col min="7961" max="7961" width="11.140625" style="44" bestFit="1" customWidth="1"/>
    <col min="7962" max="7962" width="12.85546875" style="44" customWidth="1"/>
    <col min="7963" max="7963" width="9.140625" style="44"/>
    <col min="7964" max="7964" width="14.28515625" style="44" customWidth="1"/>
    <col min="7965" max="7965" width="15.85546875" style="44" customWidth="1"/>
    <col min="7966" max="7966" width="12.28515625" style="44" customWidth="1"/>
    <col min="7967" max="7967" width="13.5703125" style="44" customWidth="1"/>
    <col min="7968" max="8194" width="9.140625" style="44"/>
    <col min="8195" max="8195" width="18.28515625" style="44" customWidth="1"/>
    <col min="8196" max="8196" width="14.140625" style="44" bestFit="1" customWidth="1"/>
    <col min="8197" max="8197" width="11.85546875" style="44" customWidth="1"/>
    <col min="8198" max="8198" width="12" style="44" bestFit="1" customWidth="1"/>
    <col min="8199" max="8199" width="12.7109375" style="44" bestFit="1" customWidth="1"/>
    <col min="8200" max="8200" width="11.42578125" style="44" bestFit="1" customWidth="1"/>
    <col min="8201" max="8201" width="11.7109375" style="44" bestFit="1" customWidth="1"/>
    <col min="8202" max="8202" width="12" style="44" customWidth="1"/>
    <col min="8203" max="8203" width="15.42578125" style="44" bestFit="1" customWidth="1"/>
    <col min="8204" max="8204" width="12" style="44" customWidth="1"/>
    <col min="8205" max="8205" width="12.7109375" style="44" bestFit="1" customWidth="1"/>
    <col min="8206" max="8206" width="12.42578125" style="44" customWidth="1"/>
    <col min="8207" max="8207" width="12.7109375" style="44" bestFit="1" customWidth="1"/>
    <col min="8208" max="8208" width="11.42578125" style="44" bestFit="1" customWidth="1"/>
    <col min="8209" max="8209" width="12.5703125" style="44" customWidth="1"/>
    <col min="8210" max="8210" width="11.42578125" style="44" bestFit="1" customWidth="1"/>
    <col min="8211" max="8211" width="12.7109375" style="44" bestFit="1" customWidth="1"/>
    <col min="8212" max="8212" width="11.42578125" style="44" bestFit="1" customWidth="1"/>
    <col min="8213" max="8213" width="13.7109375" style="44" customWidth="1"/>
    <col min="8214" max="8214" width="10.5703125" style="44" customWidth="1"/>
    <col min="8215" max="8215" width="12.140625" style="44" customWidth="1"/>
    <col min="8216" max="8216" width="13.85546875" style="44" bestFit="1" customWidth="1"/>
    <col min="8217" max="8217" width="11.140625" style="44" bestFit="1" customWidth="1"/>
    <col min="8218" max="8218" width="12.85546875" style="44" customWidth="1"/>
    <col min="8219" max="8219" width="9.140625" style="44"/>
    <col min="8220" max="8220" width="14.28515625" style="44" customWidth="1"/>
    <col min="8221" max="8221" width="15.85546875" style="44" customWidth="1"/>
    <col min="8222" max="8222" width="12.28515625" style="44" customWidth="1"/>
    <col min="8223" max="8223" width="13.5703125" style="44" customWidth="1"/>
    <col min="8224" max="8450" width="9.140625" style="44"/>
    <col min="8451" max="8451" width="18.28515625" style="44" customWidth="1"/>
    <col min="8452" max="8452" width="14.140625" style="44" bestFit="1" customWidth="1"/>
    <col min="8453" max="8453" width="11.85546875" style="44" customWidth="1"/>
    <col min="8454" max="8454" width="12" style="44" bestFit="1" customWidth="1"/>
    <col min="8455" max="8455" width="12.7109375" style="44" bestFit="1" customWidth="1"/>
    <col min="8456" max="8456" width="11.42578125" style="44" bestFit="1" customWidth="1"/>
    <col min="8457" max="8457" width="11.7109375" style="44" bestFit="1" customWidth="1"/>
    <col min="8458" max="8458" width="12" style="44" customWidth="1"/>
    <col min="8459" max="8459" width="15.42578125" style="44" bestFit="1" customWidth="1"/>
    <col min="8460" max="8460" width="12" style="44" customWidth="1"/>
    <col min="8461" max="8461" width="12.7109375" style="44" bestFit="1" customWidth="1"/>
    <col min="8462" max="8462" width="12.42578125" style="44" customWidth="1"/>
    <col min="8463" max="8463" width="12.7109375" style="44" bestFit="1" customWidth="1"/>
    <col min="8464" max="8464" width="11.42578125" style="44" bestFit="1" customWidth="1"/>
    <col min="8465" max="8465" width="12.5703125" style="44" customWidth="1"/>
    <col min="8466" max="8466" width="11.42578125" style="44" bestFit="1" customWidth="1"/>
    <col min="8467" max="8467" width="12.7109375" style="44" bestFit="1" customWidth="1"/>
    <col min="8468" max="8468" width="11.42578125" style="44" bestFit="1" customWidth="1"/>
    <col min="8469" max="8469" width="13.7109375" style="44" customWidth="1"/>
    <col min="8470" max="8470" width="10.5703125" style="44" customWidth="1"/>
    <col min="8471" max="8471" width="12.140625" style="44" customWidth="1"/>
    <col min="8472" max="8472" width="13.85546875" style="44" bestFit="1" customWidth="1"/>
    <col min="8473" max="8473" width="11.140625" style="44" bestFit="1" customWidth="1"/>
    <col min="8474" max="8474" width="12.85546875" style="44" customWidth="1"/>
    <col min="8475" max="8475" width="9.140625" style="44"/>
    <col min="8476" max="8476" width="14.28515625" style="44" customWidth="1"/>
    <col min="8477" max="8477" width="15.85546875" style="44" customWidth="1"/>
    <col min="8478" max="8478" width="12.28515625" style="44" customWidth="1"/>
    <col min="8479" max="8479" width="13.5703125" style="44" customWidth="1"/>
    <col min="8480" max="8706" width="9.140625" style="44"/>
    <col min="8707" max="8707" width="18.28515625" style="44" customWidth="1"/>
    <col min="8708" max="8708" width="14.140625" style="44" bestFit="1" customWidth="1"/>
    <col min="8709" max="8709" width="11.85546875" style="44" customWidth="1"/>
    <col min="8710" max="8710" width="12" style="44" bestFit="1" customWidth="1"/>
    <col min="8711" max="8711" width="12.7109375" style="44" bestFit="1" customWidth="1"/>
    <col min="8712" max="8712" width="11.42578125" style="44" bestFit="1" customWidth="1"/>
    <col min="8713" max="8713" width="11.7109375" style="44" bestFit="1" customWidth="1"/>
    <col min="8714" max="8714" width="12" style="44" customWidth="1"/>
    <col min="8715" max="8715" width="15.42578125" style="44" bestFit="1" customWidth="1"/>
    <col min="8716" max="8716" width="12" style="44" customWidth="1"/>
    <col min="8717" max="8717" width="12.7109375" style="44" bestFit="1" customWidth="1"/>
    <col min="8718" max="8718" width="12.42578125" style="44" customWidth="1"/>
    <col min="8719" max="8719" width="12.7109375" style="44" bestFit="1" customWidth="1"/>
    <col min="8720" max="8720" width="11.42578125" style="44" bestFit="1" customWidth="1"/>
    <col min="8721" max="8721" width="12.5703125" style="44" customWidth="1"/>
    <col min="8722" max="8722" width="11.42578125" style="44" bestFit="1" customWidth="1"/>
    <col min="8723" max="8723" width="12.7109375" style="44" bestFit="1" customWidth="1"/>
    <col min="8724" max="8724" width="11.42578125" style="44" bestFit="1" customWidth="1"/>
    <col min="8725" max="8725" width="13.7109375" style="44" customWidth="1"/>
    <col min="8726" max="8726" width="10.5703125" style="44" customWidth="1"/>
    <col min="8727" max="8727" width="12.140625" style="44" customWidth="1"/>
    <col min="8728" max="8728" width="13.85546875" style="44" bestFit="1" customWidth="1"/>
    <col min="8729" max="8729" width="11.140625" style="44" bestFit="1" customWidth="1"/>
    <col min="8730" max="8730" width="12.85546875" style="44" customWidth="1"/>
    <col min="8731" max="8731" width="9.140625" style="44"/>
    <col min="8732" max="8732" width="14.28515625" style="44" customWidth="1"/>
    <col min="8733" max="8733" width="15.85546875" style="44" customWidth="1"/>
    <col min="8734" max="8734" width="12.28515625" style="44" customWidth="1"/>
    <col min="8735" max="8735" width="13.5703125" style="44" customWidth="1"/>
    <col min="8736" max="8962" width="9.140625" style="44"/>
    <col min="8963" max="8963" width="18.28515625" style="44" customWidth="1"/>
    <col min="8964" max="8964" width="14.140625" style="44" bestFit="1" customWidth="1"/>
    <col min="8965" max="8965" width="11.85546875" style="44" customWidth="1"/>
    <col min="8966" max="8966" width="12" style="44" bestFit="1" customWidth="1"/>
    <col min="8967" max="8967" width="12.7109375" style="44" bestFit="1" customWidth="1"/>
    <col min="8968" max="8968" width="11.42578125" style="44" bestFit="1" customWidth="1"/>
    <col min="8969" max="8969" width="11.7109375" style="44" bestFit="1" customWidth="1"/>
    <col min="8970" max="8970" width="12" style="44" customWidth="1"/>
    <col min="8971" max="8971" width="15.42578125" style="44" bestFit="1" customWidth="1"/>
    <col min="8972" max="8972" width="12" style="44" customWidth="1"/>
    <col min="8973" max="8973" width="12.7109375" style="44" bestFit="1" customWidth="1"/>
    <col min="8974" max="8974" width="12.42578125" style="44" customWidth="1"/>
    <col min="8975" max="8975" width="12.7109375" style="44" bestFit="1" customWidth="1"/>
    <col min="8976" max="8976" width="11.42578125" style="44" bestFit="1" customWidth="1"/>
    <col min="8977" max="8977" width="12.5703125" style="44" customWidth="1"/>
    <col min="8978" max="8978" width="11.42578125" style="44" bestFit="1" customWidth="1"/>
    <col min="8979" max="8979" width="12.7109375" style="44" bestFit="1" customWidth="1"/>
    <col min="8980" max="8980" width="11.42578125" style="44" bestFit="1" customWidth="1"/>
    <col min="8981" max="8981" width="13.7109375" style="44" customWidth="1"/>
    <col min="8982" max="8982" width="10.5703125" style="44" customWidth="1"/>
    <col min="8983" max="8983" width="12.140625" style="44" customWidth="1"/>
    <col min="8984" max="8984" width="13.85546875" style="44" bestFit="1" customWidth="1"/>
    <col min="8985" max="8985" width="11.140625" style="44" bestFit="1" customWidth="1"/>
    <col min="8986" max="8986" width="12.85546875" style="44" customWidth="1"/>
    <col min="8987" max="8987" width="9.140625" style="44"/>
    <col min="8988" max="8988" width="14.28515625" style="44" customWidth="1"/>
    <col min="8989" max="8989" width="15.85546875" style="44" customWidth="1"/>
    <col min="8990" max="8990" width="12.28515625" style="44" customWidth="1"/>
    <col min="8991" max="8991" width="13.5703125" style="44" customWidth="1"/>
    <col min="8992" max="9218" width="9.140625" style="44"/>
    <col min="9219" max="9219" width="18.28515625" style="44" customWidth="1"/>
    <col min="9220" max="9220" width="14.140625" style="44" bestFit="1" customWidth="1"/>
    <col min="9221" max="9221" width="11.85546875" style="44" customWidth="1"/>
    <col min="9222" max="9222" width="12" style="44" bestFit="1" customWidth="1"/>
    <col min="9223" max="9223" width="12.7109375" style="44" bestFit="1" customWidth="1"/>
    <col min="9224" max="9224" width="11.42578125" style="44" bestFit="1" customWidth="1"/>
    <col min="9225" max="9225" width="11.7109375" style="44" bestFit="1" customWidth="1"/>
    <col min="9226" max="9226" width="12" style="44" customWidth="1"/>
    <col min="9227" max="9227" width="15.42578125" style="44" bestFit="1" customWidth="1"/>
    <col min="9228" max="9228" width="12" style="44" customWidth="1"/>
    <col min="9229" max="9229" width="12.7109375" style="44" bestFit="1" customWidth="1"/>
    <col min="9230" max="9230" width="12.42578125" style="44" customWidth="1"/>
    <col min="9231" max="9231" width="12.7109375" style="44" bestFit="1" customWidth="1"/>
    <col min="9232" max="9232" width="11.42578125" style="44" bestFit="1" customWidth="1"/>
    <col min="9233" max="9233" width="12.5703125" style="44" customWidth="1"/>
    <col min="9234" max="9234" width="11.42578125" style="44" bestFit="1" customWidth="1"/>
    <col min="9235" max="9235" width="12.7109375" style="44" bestFit="1" customWidth="1"/>
    <col min="9236" max="9236" width="11.42578125" style="44" bestFit="1" customWidth="1"/>
    <col min="9237" max="9237" width="13.7109375" style="44" customWidth="1"/>
    <col min="9238" max="9238" width="10.5703125" style="44" customWidth="1"/>
    <col min="9239" max="9239" width="12.140625" style="44" customWidth="1"/>
    <col min="9240" max="9240" width="13.85546875" style="44" bestFit="1" customWidth="1"/>
    <col min="9241" max="9241" width="11.140625" style="44" bestFit="1" customWidth="1"/>
    <col min="9242" max="9242" width="12.85546875" style="44" customWidth="1"/>
    <col min="9243" max="9243" width="9.140625" style="44"/>
    <col min="9244" max="9244" width="14.28515625" style="44" customWidth="1"/>
    <col min="9245" max="9245" width="15.85546875" style="44" customWidth="1"/>
    <col min="9246" max="9246" width="12.28515625" style="44" customWidth="1"/>
    <col min="9247" max="9247" width="13.5703125" style="44" customWidth="1"/>
    <col min="9248" max="9474" width="9.140625" style="44"/>
    <col min="9475" max="9475" width="18.28515625" style="44" customWidth="1"/>
    <col min="9476" max="9476" width="14.140625" style="44" bestFit="1" customWidth="1"/>
    <col min="9477" max="9477" width="11.85546875" style="44" customWidth="1"/>
    <col min="9478" max="9478" width="12" style="44" bestFit="1" customWidth="1"/>
    <col min="9479" max="9479" width="12.7109375" style="44" bestFit="1" customWidth="1"/>
    <col min="9480" max="9480" width="11.42578125" style="44" bestFit="1" customWidth="1"/>
    <col min="9481" max="9481" width="11.7109375" style="44" bestFit="1" customWidth="1"/>
    <col min="9482" max="9482" width="12" style="44" customWidth="1"/>
    <col min="9483" max="9483" width="15.42578125" style="44" bestFit="1" customWidth="1"/>
    <col min="9484" max="9484" width="12" style="44" customWidth="1"/>
    <col min="9485" max="9485" width="12.7109375" style="44" bestFit="1" customWidth="1"/>
    <col min="9486" max="9486" width="12.42578125" style="44" customWidth="1"/>
    <col min="9487" max="9487" width="12.7109375" style="44" bestFit="1" customWidth="1"/>
    <col min="9488" max="9488" width="11.42578125" style="44" bestFit="1" customWidth="1"/>
    <col min="9489" max="9489" width="12.5703125" style="44" customWidth="1"/>
    <col min="9490" max="9490" width="11.42578125" style="44" bestFit="1" customWidth="1"/>
    <col min="9491" max="9491" width="12.7109375" style="44" bestFit="1" customWidth="1"/>
    <col min="9492" max="9492" width="11.42578125" style="44" bestFit="1" customWidth="1"/>
    <col min="9493" max="9493" width="13.7109375" style="44" customWidth="1"/>
    <col min="9494" max="9494" width="10.5703125" style="44" customWidth="1"/>
    <col min="9495" max="9495" width="12.140625" style="44" customWidth="1"/>
    <col min="9496" max="9496" width="13.85546875" style="44" bestFit="1" customWidth="1"/>
    <col min="9497" max="9497" width="11.140625" style="44" bestFit="1" customWidth="1"/>
    <col min="9498" max="9498" width="12.85546875" style="44" customWidth="1"/>
    <col min="9499" max="9499" width="9.140625" style="44"/>
    <col min="9500" max="9500" width="14.28515625" style="44" customWidth="1"/>
    <col min="9501" max="9501" width="15.85546875" style="44" customWidth="1"/>
    <col min="9502" max="9502" width="12.28515625" style="44" customWidth="1"/>
    <col min="9503" max="9503" width="13.5703125" style="44" customWidth="1"/>
    <col min="9504" max="9730" width="9.140625" style="44"/>
    <col min="9731" max="9731" width="18.28515625" style="44" customWidth="1"/>
    <col min="9732" max="9732" width="14.140625" style="44" bestFit="1" customWidth="1"/>
    <col min="9733" max="9733" width="11.85546875" style="44" customWidth="1"/>
    <col min="9734" max="9734" width="12" style="44" bestFit="1" customWidth="1"/>
    <col min="9735" max="9735" width="12.7109375" style="44" bestFit="1" customWidth="1"/>
    <col min="9736" max="9736" width="11.42578125" style="44" bestFit="1" customWidth="1"/>
    <col min="9737" max="9737" width="11.7109375" style="44" bestFit="1" customWidth="1"/>
    <col min="9738" max="9738" width="12" style="44" customWidth="1"/>
    <col min="9739" max="9739" width="15.42578125" style="44" bestFit="1" customWidth="1"/>
    <col min="9740" max="9740" width="12" style="44" customWidth="1"/>
    <col min="9741" max="9741" width="12.7109375" style="44" bestFit="1" customWidth="1"/>
    <col min="9742" max="9742" width="12.42578125" style="44" customWidth="1"/>
    <col min="9743" max="9743" width="12.7109375" style="44" bestFit="1" customWidth="1"/>
    <col min="9744" max="9744" width="11.42578125" style="44" bestFit="1" customWidth="1"/>
    <col min="9745" max="9745" width="12.5703125" style="44" customWidth="1"/>
    <col min="9746" max="9746" width="11.42578125" style="44" bestFit="1" customWidth="1"/>
    <col min="9747" max="9747" width="12.7109375" style="44" bestFit="1" customWidth="1"/>
    <col min="9748" max="9748" width="11.42578125" style="44" bestFit="1" customWidth="1"/>
    <col min="9749" max="9749" width="13.7109375" style="44" customWidth="1"/>
    <col min="9750" max="9750" width="10.5703125" style="44" customWidth="1"/>
    <col min="9751" max="9751" width="12.140625" style="44" customWidth="1"/>
    <col min="9752" max="9752" width="13.85546875" style="44" bestFit="1" customWidth="1"/>
    <col min="9753" max="9753" width="11.140625" style="44" bestFit="1" customWidth="1"/>
    <col min="9754" max="9754" width="12.85546875" style="44" customWidth="1"/>
    <col min="9755" max="9755" width="9.140625" style="44"/>
    <col min="9756" max="9756" width="14.28515625" style="44" customWidth="1"/>
    <col min="9757" max="9757" width="15.85546875" style="44" customWidth="1"/>
    <col min="9758" max="9758" width="12.28515625" style="44" customWidth="1"/>
    <col min="9759" max="9759" width="13.5703125" style="44" customWidth="1"/>
    <col min="9760" max="9986" width="9.140625" style="44"/>
    <col min="9987" max="9987" width="18.28515625" style="44" customWidth="1"/>
    <col min="9988" max="9988" width="14.140625" style="44" bestFit="1" customWidth="1"/>
    <col min="9989" max="9989" width="11.85546875" style="44" customWidth="1"/>
    <col min="9990" max="9990" width="12" style="44" bestFit="1" customWidth="1"/>
    <col min="9991" max="9991" width="12.7109375" style="44" bestFit="1" customWidth="1"/>
    <col min="9992" max="9992" width="11.42578125" style="44" bestFit="1" customWidth="1"/>
    <col min="9993" max="9993" width="11.7109375" style="44" bestFit="1" customWidth="1"/>
    <col min="9994" max="9994" width="12" style="44" customWidth="1"/>
    <col min="9995" max="9995" width="15.42578125" style="44" bestFit="1" customWidth="1"/>
    <col min="9996" max="9996" width="12" style="44" customWidth="1"/>
    <col min="9997" max="9997" width="12.7109375" style="44" bestFit="1" customWidth="1"/>
    <col min="9998" max="9998" width="12.42578125" style="44" customWidth="1"/>
    <col min="9999" max="9999" width="12.7109375" style="44" bestFit="1" customWidth="1"/>
    <col min="10000" max="10000" width="11.42578125" style="44" bestFit="1" customWidth="1"/>
    <col min="10001" max="10001" width="12.5703125" style="44" customWidth="1"/>
    <col min="10002" max="10002" width="11.42578125" style="44" bestFit="1" customWidth="1"/>
    <col min="10003" max="10003" width="12.7109375" style="44" bestFit="1" customWidth="1"/>
    <col min="10004" max="10004" width="11.42578125" style="44" bestFit="1" customWidth="1"/>
    <col min="10005" max="10005" width="13.7109375" style="44" customWidth="1"/>
    <col min="10006" max="10006" width="10.5703125" style="44" customWidth="1"/>
    <col min="10007" max="10007" width="12.140625" style="44" customWidth="1"/>
    <col min="10008" max="10008" width="13.85546875" style="44" bestFit="1" customWidth="1"/>
    <col min="10009" max="10009" width="11.140625" style="44" bestFit="1" customWidth="1"/>
    <col min="10010" max="10010" width="12.85546875" style="44" customWidth="1"/>
    <col min="10011" max="10011" width="9.140625" style="44"/>
    <col min="10012" max="10012" width="14.28515625" style="44" customWidth="1"/>
    <col min="10013" max="10013" width="15.85546875" style="44" customWidth="1"/>
    <col min="10014" max="10014" width="12.28515625" style="44" customWidth="1"/>
    <col min="10015" max="10015" width="13.5703125" style="44" customWidth="1"/>
    <col min="10016" max="10242" width="9.140625" style="44"/>
    <col min="10243" max="10243" width="18.28515625" style="44" customWidth="1"/>
    <col min="10244" max="10244" width="14.140625" style="44" bestFit="1" customWidth="1"/>
    <col min="10245" max="10245" width="11.85546875" style="44" customWidth="1"/>
    <col min="10246" max="10246" width="12" style="44" bestFit="1" customWidth="1"/>
    <col min="10247" max="10247" width="12.7109375" style="44" bestFit="1" customWidth="1"/>
    <col min="10248" max="10248" width="11.42578125" style="44" bestFit="1" customWidth="1"/>
    <col min="10249" max="10249" width="11.7109375" style="44" bestFit="1" customWidth="1"/>
    <col min="10250" max="10250" width="12" style="44" customWidth="1"/>
    <col min="10251" max="10251" width="15.42578125" style="44" bestFit="1" customWidth="1"/>
    <col min="10252" max="10252" width="12" style="44" customWidth="1"/>
    <col min="10253" max="10253" width="12.7109375" style="44" bestFit="1" customWidth="1"/>
    <col min="10254" max="10254" width="12.42578125" style="44" customWidth="1"/>
    <col min="10255" max="10255" width="12.7109375" style="44" bestFit="1" customWidth="1"/>
    <col min="10256" max="10256" width="11.42578125" style="44" bestFit="1" customWidth="1"/>
    <col min="10257" max="10257" width="12.5703125" style="44" customWidth="1"/>
    <col min="10258" max="10258" width="11.42578125" style="44" bestFit="1" customWidth="1"/>
    <col min="10259" max="10259" width="12.7109375" style="44" bestFit="1" customWidth="1"/>
    <col min="10260" max="10260" width="11.42578125" style="44" bestFit="1" customWidth="1"/>
    <col min="10261" max="10261" width="13.7109375" style="44" customWidth="1"/>
    <col min="10262" max="10262" width="10.5703125" style="44" customWidth="1"/>
    <col min="10263" max="10263" width="12.140625" style="44" customWidth="1"/>
    <col min="10264" max="10264" width="13.85546875" style="44" bestFit="1" customWidth="1"/>
    <col min="10265" max="10265" width="11.140625" style="44" bestFit="1" customWidth="1"/>
    <col min="10266" max="10266" width="12.85546875" style="44" customWidth="1"/>
    <col min="10267" max="10267" width="9.140625" style="44"/>
    <col min="10268" max="10268" width="14.28515625" style="44" customWidth="1"/>
    <col min="10269" max="10269" width="15.85546875" style="44" customWidth="1"/>
    <col min="10270" max="10270" width="12.28515625" style="44" customWidth="1"/>
    <col min="10271" max="10271" width="13.5703125" style="44" customWidth="1"/>
    <col min="10272" max="10498" width="9.140625" style="44"/>
    <col min="10499" max="10499" width="18.28515625" style="44" customWidth="1"/>
    <col min="10500" max="10500" width="14.140625" style="44" bestFit="1" customWidth="1"/>
    <col min="10501" max="10501" width="11.85546875" style="44" customWidth="1"/>
    <col min="10502" max="10502" width="12" style="44" bestFit="1" customWidth="1"/>
    <col min="10503" max="10503" width="12.7109375" style="44" bestFit="1" customWidth="1"/>
    <col min="10504" max="10504" width="11.42578125" style="44" bestFit="1" customWidth="1"/>
    <col min="10505" max="10505" width="11.7109375" style="44" bestFit="1" customWidth="1"/>
    <col min="10506" max="10506" width="12" style="44" customWidth="1"/>
    <col min="10507" max="10507" width="15.42578125" style="44" bestFit="1" customWidth="1"/>
    <col min="10508" max="10508" width="12" style="44" customWidth="1"/>
    <col min="10509" max="10509" width="12.7109375" style="44" bestFit="1" customWidth="1"/>
    <col min="10510" max="10510" width="12.42578125" style="44" customWidth="1"/>
    <col min="10511" max="10511" width="12.7109375" style="44" bestFit="1" customWidth="1"/>
    <col min="10512" max="10512" width="11.42578125" style="44" bestFit="1" customWidth="1"/>
    <col min="10513" max="10513" width="12.5703125" style="44" customWidth="1"/>
    <col min="10514" max="10514" width="11.42578125" style="44" bestFit="1" customWidth="1"/>
    <col min="10515" max="10515" width="12.7109375" style="44" bestFit="1" customWidth="1"/>
    <col min="10516" max="10516" width="11.42578125" style="44" bestFit="1" customWidth="1"/>
    <col min="10517" max="10517" width="13.7109375" style="44" customWidth="1"/>
    <col min="10518" max="10518" width="10.5703125" style="44" customWidth="1"/>
    <col min="10519" max="10519" width="12.140625" style="44" customWidth="1"/>
    <col min="10520" max="10520" width="13.85546875" style="44" bestFit="1" customWidth="1"/>
    <col min="10521" max="10521" width="11.140625" style="44" bestFit="1" customWidth="1"/>
    <col min="10522" max="10522" width="12.85546875" style="44" customWidth="1"/>
    <col min="10523" max="10523" width="9.140625" style="44"/>
    <col min="10524" max="10524" width="14.28515625" style="44" customWidth="1"/>
    <col min="10525" max="10525" width="15.85546875" style="44" customWidth="1"/>
    <col min="10526" max="10526" width="12.28515625" style="44" customWidth="1"/>
    <col min="10527" max="10527" width="13.5703125" style="44" customWidth="1"/>
    <col min="10528" max="10754" width="9.140625" style="44"/>
    <col min="10755" max="10755" width="18.28515625" style="44" customWidth="1"/>
    <col min="10756" max="10756" width="14.140625" style="44" bestFit="1" customWidth="1"/>
    <col min="10757" max="10757" width="11.85546875" style="44" customWidth="1"/>
    <col min="10758" max="10758" width="12" style="44" bestFit="1" customWidth="1"/>
    <col min="10759" max="10759" width="12.7109375" style="44" bestFit="1" customWidth="1"/>
    <col min="10760" max="10760" width="11.42578125" style="44" bestFit="1" customWidth="1"/>
    <col min="10761" max="10761" width="11.7109375" style="44" bestFit="1" customWidth="1"/>
    <col min="10762" max="10762" width="12" style="44" customWidth="1"/>
    <col min="10763" max="10763" width="15.42578125" style="44" bestFit="1" customWidth="1"/>
    <col min="10764" max="10764" width="12" style="44" customWidth="1"/>
    <col min="10765" max="10765" width="12.7109375" style="44" bestFit="1" customWidth="1"/>
    <col min="10766" max="10766" width="12.42578125" style="44" customWidth="1"/>
    <col min="10767" max="10767" width="12.7109375" style="44" bestFit="1" customWidth="1"/>
    <col min="10768" max="10768" width="11.42578125" style="44" bestFit="1" customWidth="1"/>
    <col min="10769" max="10769" width="12.5703125" style="44" customWidth="1"/>
    <col min="10770" max="10770" width="11.42578125" style="44" bestFit="1" customWidth="1"/>
    <col min="10771" max="10771" width="12.7109375" style="44" bestFit="1" customWidth="1"/>
    <col min="10772" max="10772" width="11.42578125" style="44" bestFit="1" customWidth="1"/>
    <col min="10773" max="10773" width="13.7109375" style="44" customWidth="1"/>
    <col min="10774" max="10774" width="10.5703125" style="44" customWidth="1"/>
    <col min="10775" max="10775" width="12.140625" style="44" customWidth="1"/>
    <col min="10776" max="10776" width="13.85546875" style="44" bestFit="1" customWidth="1"/>
    <col min="10777" max="10777" width="11.140625" style="44" bestFit="1" customWidth="1"/>
    <col min="10778" max="10778" width="12.85546875" style="44" customWidth="1"/>
    <col min="10779" max="10779" width="9.140625" style="44"/>
    <col min="10780" max="10780" width="14.28515625" style="44" customWidth="1"/>
    <col min="10781" max="10781" width="15.85546875" style="44" customWidth="1"/>
    <col min="10782" max="10782" width="12.28515625" style="44" customWidth="1"/>
    <col min="10783" max="10783" width="13.5703125" style="44" customWidth="1"/>
    <col min="10784" max="11010" width="9.140625" style="44"/>
    <col min="11011" max="11011" width="18.28515625" style="44" customWidth="1"/>
    <col min="11012" max="11012" width="14.140625" style="44" bestFit="1" customWidth="1"/>
    <col min="11013" max="11013" width="11.85546875" style="44" customWidth="1"/>
    <col min="11014" max="11014" width="12" style="44" bestFit="1" customWidth="1"/>
    <col min="11015" max="11015" width="12.7109375" style="44" bestFit="1" customWidth="1"/>
    <col min="11016" max="11016" width="11.42578125" style="44" bestFit="1" customWidth="1"/>
    <col min="11017" max="11017" width="11.7109375" style="44" bestFit="1" customWidth="1"/>
    <col min="11018" max="11018" width="12" style="44" customWidth="1"/>
    <col min="11019" max="11019" width="15.42578125" style="44" bestFit="1" customWidth="1"/>
    <col min="11020" max="11020" width="12" style="44" customWidth="1"/>
    <col min="11021" max="11021" width="12.7109375" style="44" bestFit="1" customWidth="1"/>
    <col min="11022" max="11022" width="12.42578125" style="44" customWidth="1"/>
    <col min="11023" max="11023" width="12.7109375" style="44" bestFit="1" customWidth="1"/>
    <col min="11024" max="11024" width="11.42578125" style="44" bestFit="1" customWidth="1"/>
    <col min="11025" max="11025" width="12.5703125" style="44" customWidth="1"/>
    <col min="11026" max="11026" width="11.42578125" style="44" bestFit="1" customWidth="1"/>
    <col min="11027" max="11027" width="12.7109375" style="44" bestFit="1" customWidth="1"/>
    <col min="11028" max="11028" width="11.42578125" style="44" bestFit="1" customWidth="1"/>
    <col min="11029" max="11029" width="13.7109375" style="44" customWidth="1"/>
    <col min="11030" max="11030" width="10.5703125" style="44" customWidth="1"/>
    <col min="11031" max="11031" width="12.140625" style="44" customWidth="1"/>
    <col min="11032" max="11032" width="13.85546875" style="44" bestFit="1" customWidth="1"/>
    <col min="11033" max="11033" width="11.140625" style="44" bestFit="1" customWidth="1"/>
    <col min="11034" max="11034" width="12.85546875" style="44" customWidth="1"/>
    <col min="11035" max="11035" width="9.140625" style="44"/>
    <col min="11036" max="11036" width="14.28515625" style="44" customWidth="1"/>
    <col min="11037" max="11037" width="15.85546875" style="44" customWidth="1"/>
    <col min="11038" max="11038" width="12.28515625" style="44" customWidth="1"/>
    <col min="11039" max="11039" width="13.5703125" style="44" customWidth="1"/>
    <col min="11040" max="11266" width="9.140625" style="44"/>
    <col min="11267" max="11267" width="18.28515625" style="44" customWidth="1"/>
    <col min="11268" max="11268" width="14.140625" style="44" bestFit="1" customWidth="1"/>
    <col min="11269" max="11269" width="11.85546875" style="44" customWidth="1"/>
    <col min="11270" max="11270" width="12" style="44" bestFit="1" customWidth="1"/>
    <col min="11271" max="11271" width="12.7109375" style="44" bestFit="1" customWidth="1"/>
    <col min="11272" max="11272" width="11.42578125" style="44" bestFit="1" customWidth="1"/>
    <col min="11273" max="11273" width="11.7109375" style="44" bestFit="1" customWidth="1"/>
    <col min="11274" max="11274" width="12" style="44" customWidth="1"/>
    <col min="11275" max="11275" width="15.42578125" style="44" bestFit="1" customWidth="1"/>
    <col min="11276" max="11276" width="12" style="44" customWidth="1"/>
    <col min="11277" max="11277" width="12.7109375" style="44" bestFit="1" customWidth="1"/>
    <col min="11278" max="11278" width="12.42578125" style="44" customWidth="1"/>
    <col min="11279" max="11279" width="12.7109375" style="44" bestFit="1" customWidth="1"/>
    <col min="11280" max="11280" width="11.42578125" style="44" bestFit="1" customWidth="1"/>
    <col min="11281" max="11281" width="12.5703125" style="44" customWidth="1"/>
    <col min="11282" max="11282" width="11.42578125" style="44" bestFit="1" customWidth="1"/>
    <col min="11283" max="11283" width="12.7109375" style="44" bestFit="1" customWidth="1"/>
    <col min="11284" max="11284" width="11.42578125" style="44" bestFit="1" customWidth="1"/>
    <col min="11285" max="11285" width="13.7109375" style="44" customWidth="1"/>
    <col min="11286" max="11286" width="10.5703125" style="44" customWidth="1"/>
    <col min="11287" max="11287" width="12.140625" style="44" customWidth="1"/>
    <col min="11288" max="11288" width="13.85546875" style="44" bestFit="1" customWidth="1"/>
    <col min="11289" max="11289" width="11.140625" style="44" bestFit="1" customWidth="1"/>
    <col min="11290" max="11290" width="12.85546875" style="44" customWidth="1"/>
    <col min="11291" max="11291" width="9.140625" style="44"/>
    <col min="11292" max="11292" width="14.28515625" style="44" customWidth="1"/>
    <col min="11293" max="11293" width="15.85546875" style="44" customWidth="1"/>
    <col min="11294" max="11294" width="12.28515625" style="44" customWidth="1"/>
    <col min="11295" max="11295" width="13.5703125" style="44" customWidth="1"/>
    <col min="11296" max="11522" width="9.140625" style="44"/>
    <col min="11523" max="11523" width="18.28515625" style="44" customWidth="1"/>
    <col min="11524" max="11524" width="14.140625" style="44" bestFit="1" customWidth="1"/>
    <col min="11525" max="11525" width="11.85546875" style="44" customWidth="1"/>
    <col min="11526" max="11526" width="12" style="44" bestFit="1" customWidth="1"/>
    <col min="11527" max="11527" width="12.7109375" style="44" bestFit="1" customWidth="1"/>
    <col min="11528" max="11528" width="11.42578125" style="44" bestFit="1" customWidth="1"/>
    <col min="11529" max="11529" width="11.7109375" style="44" bestFit="1" customWidth="1"/>
    <col min="11530" max="11530" width="12" style="44" customWidth="1"/>
    <col min="11531" max="11531" width="15.42578125" style="44" bestFit="1" customWidth="1"/>
    <col min="11532" max="11532" width="12" style="44" customWidth="1"/>
    <col min="11533" max="11533" width="12.7109375" style="44" bestFit="1" customWidth="1"/>
    <col min="11534" max="11534" width="12.42578125" style="44" customWidth="1"/>
    <col min="11535" max="11535" width="12.7109375" style="44" bestFit="1" customWidth="1"/>
    <col min="11536" max="11536" width="11.42578125" style="44" bestFit="1" customWidth="1"/>
    <col min="11537" max="11537" width="12.5703125" style="44" customWidth="1"/>
    <col min="11538" max="11538" width="11.42578125" style="44" bestFit="1" customWidth="1"/>
    <col min="11539" max="11539" width="12.7109375" style="44" bestFit="1" customWidth="1"/>
    <col min="11540" max="11540" width="11.42578125" style="44" bestFit="1" customWidth="1"/>
    <col min="11541" max="11541" width="13.7109375" style="44" customWidth="1"/>
    <col min="11542" max="11542" width="10.5703125" style="44" customWidth="1"/>
    <col min="11543" max="11543" width="12.140625" style="44" customWidth="1"/>
    <col min="11544" max="11544" width="13.85546875" style="44" bestFit="1" customWidth="1"/>
    <col min="11545" max="11545" width="11.140625" style="44" bestFit="1" customWidth="1"/>
    <col min="11546" max="11546" width="12.85546875" style="44" customWidth="1"/>
    <col min="11547" max="11547" width="9.140625" style="44"/>
    <col min="11548" max="11548" width="14.28515625" style="44" customWidth="1"/>
    <col min="11549" max="11549" width="15.85546875" style="44" customWidth="1"/>
    <col min="11550" max="11550" width="12.28515625" style="44" customWidth="1"/>
    <col min="11551" max="11551" width="13.5703125" style="44" customWidth="1"/>
    <col min="11552" max="11778" width="9.140625" style="44"/>
    <col min="11779" max="11779" width="18.28515625" style="44" customWidth="1"/>
    <col min="11780" max="11780" width="14.140625" style="44" bestFit="1" customWidth="1"/>
    <col min="11781" max="11781" width="11.85546875" style="44" customWidth="1"/>
    <col min="11782" max="11782" width="12" style="44" bestFit="1" customWidth="1"/>
    <col min="11783" max="11783" width="12.7109375" style="44" bestFit="1" customWidth="1"/>
    <col min="11784" max="11784" width="11.42578125" style="44" bestFit="1" customWidth="1"/>
    <col min="11785" max="11785" width="11.7109375" style="44" bestFit="1" customWidth="1"/>
    <col min="11786" max="11786" width="12" style="44" customWidth="1"/>
    <col min="11787" max="11787" width="15.42578125" style="44" bestFit="1" customWidth="1"/>
    <col min="11788" max="11788" width="12" style="44" customWidth="1"/>
    <col min="11789" max="11789" width="12.7109375" style="44" bestFit="1" customWidth="1"/>
    <col min="11790" max="11790" width="12.42578125" style="44" customWidth="1"/>
    <col min="11791" max="11791" width="12.7109375" style="44" bestFit="1" customWidth="1"/>
    <col min="11792" max="11792" width="11.42578125" style="44" bestFit="1" customWidth="1"/>
    <col min="11793" max="11793" width="12.5703125" style="44" customWidth="1"/>
    <col min="11794" max="11794" width="11.42578125" style="44" bestFit="1" customWidth="1"/>
    <col min="11795" max="11795" width="12.7109375" style="44" bestFit="1" customWidth="1"/>
    <col min="11796" max="11796" width="11.42578125" style="44" bestFit="1" customWidth="1"/>
    <col min="11797" max="11797" width="13.7109375" style="44" customWidth="1"/>
    <col min="11798" max="11798" width="10.5703125" style="44" customWidth="1"/>
    <col min="11799" max="11799" width="12.140625" style="44" customWidth="1"/>
    <col min="11800" max="11800" width="13.85546875" style="44" bestFit="1" customWidth="1"/>
    <col min="11801" max="11801" width="11.140625" style="44" bestFit="1" customWidth="1"/>
    <col min="11802" max="11802" width="12.85546875" style="44" customWidth="1"/>
    <col min="11803" max="11803" width="9.140625" style="44"/>
    <col min="11804" max="11804" width="14.28515625" style="44" customWidth="1"/>
    <col min="11805" max="11805" width="15.85546875" style="44" customWidth="1"/>
    <col min="11806" max="11806" width="12.28515625" style="44" customWidth="1"/>
    <col min="11807" max="11807" width="13.5703125" style="44" customWidth="1"/>
    <col min="11808" max="12034" width="9.140625" style="44"/>
    <col min="12035" max="12035" width="18.28515625" style="44" customWidth="1"/>
    <col min="12036" max="12036" width="14.140625" style="44" bestFit="1" customWidth="1"/>
    <col min="12037" max="12037" width="11.85546875" style="44" customWidth="1"/>
    <col min="12038" max="12038" width="12" style="44" bestFit="1" customWidth="1"/>
    <col min="12039" max="12039" width="12.7109375" style="44" bestFit="1" customWidth="1"/>
    <col min="12040" max="12040" width="11.42578125" style="44" bestFit="1" customWidth="1"/>
    <col min="12041" max="12041" width="11.7109375" style="44" bestFit="1" customWidth="1"/>
    <col min="12042" max="12042" width="12" style="44" customWidth="1"/>
    <col min="12043" max="12043" width="15.42578125" style="44" bestFit="1" customWidth="1"/>
    <col min="12044" max="12044" width="12" style="44" customWidth="1"/>
    <col min="12045" max="12045" width="12.7109375" style="44" bestFit="1" customWidth="1"/>
    <col min="12046" max="12046" width="12.42578125" style="44" customWidth="1"/>
    <col min="12047" max="12047" width="12.7109375" style="44" bestFit="1" customWidth="1"/>
    <col min="12048" max="12048" width="11.42578125" style="44" bestFit="1" customWidth="1"/>
    <col min="12049" max="12049" width="12.5703125" style="44" customWidth="1"/>
    <col min="12050" max="12050" width="11.42578125" style="44" bestFit="1" customWidth="1"/>
    <col min="12051" max="12051" width="12.7109375" style="44" bestFit="1" customWidth="1"/>
    <col min="12052" max="12052" width="11.42578125" style="44" bestFit="1" customWidth="1"/>
    <col min="12053" max="12053" width="13.7109375" style="44" customWidth="1"/>
    <col min="12054" max="12054" width="10.5703125" style="44" customWidth="1"/>
    <col min="12055" max="12055" width="12.140625" style="44" customWidth="1"/>
    <col min="12056" max="12056" width="13.85546875" style="44" bestFit="1" customWidth="1"/>
    <col min="12057" max="12057" width="11.140625" style="44" bestFit="1" customWidth="1"/>
    <col min="12058" max="12058" width="12.85546875" style="44" customWidth="1"/>
    <col min="12059" max="12059" width="9.140625" style="44"/>
    <col min="12060" max="12060" width="14.28515625" style="44" customWidth="1"/>
    <col min="12061" max="12061" width="15.85546875" style="44" customWidth="1"/>
    <col min="12062" max="12062" width="12.28515625" style="44" customWidth="1"/>
    <col min="12063" max="12063" width="13.5703125" style="44" customWidth="1"/>
    <col min="12064" max="12290" width="9.140625" style="44"/>
    <col min="12291" max="12291" width="18.28515625" style="44" customWidth="1"/>
    <col min="12292" max="12292" width="14.140625" style="44" bestFit="1" customWidth="1"/>
    <col min="12293" max="12293" width="11.85546875" style="44" customWidth="1"/>
    <col min="12294" max="12294" width="12" style="44" bestFit="1" customWidth="1"/>
    <col min="12295" max="12295" width="12.7109375" style="44" bestFit="1" customWidth="1"/>
    <col min="12296" max="12296" width="11.42578125" style="44" bestFit="1" customWidth="1"/>
    <col min="12297" max="12297" width="11.7109375" style="44" bestFit="1" customWidth="1"/>
    <col min="12298" max="12298" width="12" style="44" customWidth="1"/>
    <col min="12299" max="12299" width="15.42578125" style="44" bestFit="1" customWidth="1"/>
    <col min="12300" max="12300" width="12" style="44" customWidth="1"/>
    <col min="12301" max="12301" width="12.7109375" style="44" bestFit="1" customWidth="1"/>
    <col min="12302" max="12302" width="12.42578125" style="44" customWidth="1"/>
    <col min="12303" max="12303" width="12.7109375" style="44" bestFit="1" customWidth="1"/>
    <col min="12304" max="12304" width="11.42578125" style="44" bestFit="1" customWidth="1"/>
    <col min="12305" max="12305" width="12.5703125" style="44" customWidth="1"/>
    <col min="12306" max="12306" width="11.42578125" style="44" bestFit="1" customWidth="1"/>
    <col min="12307" max="12307" width="12.7109375" style="44" bestFit="1" customWidth="1"/>
    <col min="12308" max="12308" width="11.42578125" style="44" bestFit="1" customWidth="1"/>
    <col min="12309" max="12309" width="13.7109375" style="44" customWidth="1"/>
    <col min="12310" max="12310" width="10.5703125" style="44" customWidth="1"/>
    <col min="12311" max="12311" width="12.140625" style="44" customWidth="1"/>
    <col min="12312" max="12312" width="13.85546875" style="44" bestFit="1" customWidth="1"/>
    <col min="12313" max="12313" width="11.140625" style="44" bestFit="1" customWidth="1"/>
    <col min="12314" max="12314" width="12.85546875" style="44" customWidth="1"/>
    <col min="12315" max="12315" width="9.140625" style="44"/>
    <col min="12316" max="12316" width="14.28515625" style="44" customWidth="1"/>
    <col min="12317" max="12317" width="15.85546875" style="44" customWidth="1"/>
    <col min="12318" max="12318" width="12.28515625" style="44" customWidth="1"/>
    <col min="12319" max="12319" width="13.5703125" style="44" customWidth="1"/>
    <col min="12320" max="12546" width="9.140625" style="44"/>
    <col min="12547" max="12547" width="18.28515625" style="44" customWidth="1"/>
    <col min="12548" max="12548" width="14.140625" style="44" bestFit="1" customWidth="1"/>
    <col min="12549" max="12549" width="11.85546875" style="44" customWidth="1"/>
    <col min="12550" max="12550" width="12" style="44" bestFit="1" customWidth="1"/>
    <col min="12551" max="12551" width="12.7109375" style="44" bestFit="1" customWidth="1"/>
    <col min="12552" max="12552" width="11.42578125" style="44" bestFit="1" customWidth="1"/>
    <col min="12553" max="12553" width="11.7109375" style="44" bestFit="1" customWidth="1"/>
    <col min="12554" max="12554" width="12" style="44" customWidth="1"/>
    <col min="12555" max="12555" width="15.42578125" style="44" bestFit="1" customWidth="1"/>
    <col min="12556" max="12556" width="12" style="44" customWidth="1"/>
    <col min="12557" max="12557" width="12.7109375" style="44" bestFit="1" customWidth="1"/>
    <col min="12558" max="12558" width="12.42578125" style="44" customWidth="1"/>
    <col min="12559" max="12559" width="12.7109375" style="44" bestFit="1" customWidth="1"/>
    <col min="12560" max="12560" width="11.42578125" style="44" bestFit="1" customWidth="1"/>
    <col min="12561" max="12561" width="12.5703125" style="44" customWidth="1"/>
    <col min="12562" max="12562" width="11.42578125" style="44" bestFit="1" customWidth="1"/>
    <col min="12563" max="12563" width="12.7109375" style="44" bestFit="1" customWidth="1"/>
    <col min="12564" max="12564" width="11.42578125" style="44" bestFit="1" customWidth="1"/>
    <col min="12565" max="12565" width="13.7109375" style="44" customWidth="1"/>
    <col min="12566" max="12566" width="10.5703125" style="44" customWidth="1"/>
    <col min="12567" max="12567" width="12.140625" style="44" customWidth="1"/>
    <col min="12568" max="12568" width="13.85546875" style="44" bestFit="1" customWidth="1"/>
    <col min="12569" max="12569" width="11.140625" style="44" bestFit="1" customWidth="1"/>
    <col min="12570" max="12570" width="12.85546875" style="44" customWidth="1"/>
    <col min="12571" max="12571" width="9.140625" style="44"/>
    <col min="12572" max="12572" width="14.28515625" style="44" customWidth="1"/>
    <col min="12573" max="12573" width="15.85546875" style="44" customWidth="1"/>
    <col min="12574" max="12574" width="12.28515625" style="44" customWidth="1"/>
    <col min="12575" max="12575" width="13.5703125" style="44" customWidth="1"/>
    <col min="12576" max="12802" width="9.140625" style="44"/>
    <col min="12803" max="12803" width="18.28515625" style="44" customWidth="1"/>
    <col min="12804" max="12804" width="14.140625" style="44" bestFit="1" customWidth="1"/>
    <col min="12805" max="12805" width="11.85546875" style="44" customWidth="1"/>
    <col min="12806" max="12806" width="12" style="44" bestFit="1" customWidth="1"/>
    <col min="12807" max="12807" width="12.7109375" style="44" bestFit="1" customWidth="1"/>
    <col min="12808" max="12808" width="11.42578125" style="44" bestFit="1" customWidth="1"/>
    <col min="12809" max="12809" width="11.7109375" style="44" bestFit="1" customWidth="1"/>
    <col min="12810" max="12810" width="12" style="44" customWidth="1"/>
    <col min="12811" max="12811" width="15.42578125" style="44" bestFit="1" customWidth="1"/>
    <col min="12812" max="12812" width="12" style="44" customWidth="1"/>
    <col min="12813" max="12813" width="12.7109375" style="44" bestFit="1" customWidth="1"/>
    <col min="12814" max="12814" width="12.42578125" style="44" customWidth="1"/>
    <col min="12815" max="12815" width="12.7109375" style="44" bestFit="1" customWidth="1"/>
    <col min="12816" max="12816" width="11.42578125" style="44" bestFit="1" customWidth="1"/>
    <col min="12817" max="12817" width="12.5703125" style="44" customWidth="1"/>
    <col min="12818" max="12818" width="11.42578125" style="44" bestFit="1" customWidth="1"/>
    <col min="12819" max="12819" width="12.7109375" style="44" bestFit="1" customWidth="1"/>
    <col min="12820" max="12820" width="11.42578125" style="44" bestFit="1" customWidth="1"/>
    <col min="12821" max="12821" width="13.7109375" style="44" customWidth="1"/>
    <col min="12822" max="12822" width="10.5703125" style="44" customWidth="1"/>
    <col min="12823" max="12823" width="12.140625" style="44" customWidth="1"/>
    <col min="12824" max="12824" width="13.85546875" style="44" bestFit="1" customWidth="1"/>
    <col min="12825" max="12825" width="11.140625" style="44" bestFit="1" customWidth="1"/>
    <col min="12826" max="12826" width="12.85546875" style="44" customWidth="1"/>
    <col min="12827" max="12827" width="9.140625" style="44"/>
    <col min="12828" max="12828" width="14.28515625" style="44" customWidth="1"/>
    <col min="12829" max="12829" width="15.85546875" style="44" customWidth="1"/>
    <col min="12830" max="12830" width="12.28515625" style="44" customWidth="1"/>
    <col min="12831" max="12831" width="13.5703125" style="44" customWidth="1"/>
    <col min="12832" max="13058" width="9.140625" style="44"/>
    <col min="13059" max="13059" width="18.28515625" style="44" customWidth="1"/>
    <col min="13060" max="13060" width="14.140625" style="44" bestFit="1" customWidth="1"/>
    <col min="13061" max="13061" width="11.85546875" style="44" customWidth="1"/>
    <col min="13062" max="13062" width="12" style="44" bestFit="1" customWidth="1"/>
    <col min="13063" max="13063" width="12.7109375" style="44" bestFit="1" customWidth="1"/>
    <col min="13064" max="13064" width="11.42578125" style="44" bestFit="1" customWidth="1"/>
    <col min="13065" max="13065" width="11.7109375" style="44" bestFit="1" customWidth="1"/>
    <col min="13066" max="13066" width="12" style="44" customWidth="1"/>
    <col min="13067" max="13067" width="15.42578125" style="44" bestFit="1" customWidth="1"/>
    <col min="13068" max="13068" width="12" style="44" customWidth="1"/>
    <col min="13069" max="13069" width="12.7109375" style="44" bestFit="1" customWidth="1"/>
    <col min="13070" max="13070" width="12.42578125" style="44" customWidth="1"/>
    <col min="13071" max="13071" width="12.7109375" style="44" bestFit="1" customWidth="1"/>
    <col min="13072" max="13072" width="11.42578125" style="44" bestFit="1" customWidth="1"/>
    <col min="13073" max="13073" width="12.5703125" style="44" customWidth="1"/>
    <col min="13074" max="13074" width="11.42578125" style="44" bestFit="1" customWidth="1"/>
    <col min="13075" max="13075" width="12.7109375" style="44" bestFit="1" customWidth="1"/>
    <col min="13076" max="13076" width="11.42578125" style="44" bestFit="1" customWidth="1"/>
    <col min="13077" max="13077" width="13.7109375" style="44" customWidth="1"/>
    <col min="13078" max="13078" width="10.5703125" style="44" customWidth="1"/>
    <col min="13079" max="13079" width="12.140625" style="44" customWidth="1"/>
    <col min="13080" max="13080" width="13.85546875" style="44" bestFit="1" customWidth="1"/>
    <col min="13081" max="13081" width="11.140625" style="44" bestFit="1" customWidth="1"/>
    <col min="13082" max="13082" width="12.85546875" style="44" customWidth="1"/>
    <col min="13083" max="13083" width="9.140625" style="44"/>
    <col min="13084" max="13084" width="14.28515625" style="44" customWidth="1"/>
    <col min="13085" max="13085" width="15.85546875" style="44" customWidth="1"/>
    <col min="13086" max="13086" width="12.28515625" style="44" customWidth="1"/>
    <col min="13087" max="13087" width="13.5703125" style="44" customWidth="1"/>
    <col min="13088" max="13314" width="9.140625" style="44"/>
    <col min="13315" max="13315" width="18.28515625" style="44" customWidth="1"/>
    <col min="13316" max="13316" width="14.140625" style="44" bestFit="1" customWidth="1"/>
    <col min="13317" max="13317" width="11.85546875" style="44" customWidth="1"/>
    <col min="13318" max="13318" width="12" style="44" bestFit="1" customWidth="1"/>
    <col min="13319" max="13319" width="12.7109375" style="44" bestFit="1" customWidth="1"/>
    <col min="13320" max="13320" width="11.42578125" style="44" bestFit="1" customWidth="1"/>
    <col min="13321" max="13321" width="11.7109375" style="44" bestFit="1" customWidth="1"/>
    <col min="13322" max="13322" width="12" style="44" customWidth="1"/>
    <col min="13323" max="13323" width="15.42578125" style="44" bestFit="1" customWidth="1"/>
    <col min="13324" max="13324" width="12" style="44" customWidth="1"/>
    <col min="13325" max="13325" width="12.7109375" style="44" bestFit="1" customWidth="1"/>
    <col min="13326" max="13326" width="12.42578125" style="44" customWidth="1"/>
    <col min="13327" max="13327" width="12.7109375" style="44" bestFit="1" customWidth="1"/>
    <col min="13328" max="13328" width="11.42578125" style="44" bestFit="1" customWidth="1"/>
    <col min="13329" max="13329" width="12.5703125" style="44" customWidth="1"/>
    <col min="13330" max="13330" width="11.42578125" style="44" bestFit="1" customWidth="1"/>
    <col min="13331" max="13331" width="12.7109375" style="44" bestFit="1" customWidth="1"/>
    <col min="13332" max="13332" width="11.42578125" style="44" bestFit="1" customWidth="1"/>
    <col min="13333" max="13333" width="13.7109375" style="44" customWidth="1"/>
    <col min="13334" max="13334" width="10.5703125" style="44" customWidth="1"/>
    <col min="13335" max="13335" width="12.140625" style="44" customWidth="1"/>
    <col min="13336" max="13336" width="13.85546875" style="44" bestFit="1" customWidth="1"/>
    <col min="13337" max="13337" width="11.140625" style="44" bestFit="1" customWidth="1"/>
    <col min="13338" max="13338" width="12.85546875" style="44" customWidth="1"/>
    <col min="13339" max="13339" width="9.140625" style="44"/>
    <col min="13340" max="13340" width="14.28515625" style="44" customWidth="1"/>
    <col min="13341" max="13341" width="15.85546875" style="44" customWidth="1"/>
    <col min="13342" max="13342" width="12.28515625" style="44" customWidth="1"/>
    <col min="13343" max="13343" width="13.5703125" style="44" customWidth="1"/>
    <col min="13344" max="13570" width="9.140625" style="44"/>
    <col min="13571" max="13571" width="18.28515625" style="44" customWidth="1"/>
    <col min="13572" max="13572" width="14.140625" style="44" bestFit="1" customWidth="1"/>
    <col min="13573" max="13573" width="11.85546875" style="44" customWidth="1"/>
    <col min="13574" max="13574" width="12" style="44" bestFit="1" customWidth="1"/>
    <col min="13575" max="13575" width="12.7109375" style="44" bestFit="1" customWidth="1"/>
    <col min="13576" max="13576" width="11.42578125" style="44" bestFit="1" customWidth="1"/>
    <col min="13577" max="13577" width="11.7109375" style="44" bestFit="1" customWidth="1"/>
    <col min="13578" max="13578" width="12" style="44" customWidth="1"/>
    <col min="13579" max="13579" width="15.42578125" style="44" bestFit="1" customWidth="1"/>
    <col min="13580" max="13580" width="12" style="44" customWidth="1"/>
    <col min="13581" max="13581" width="12.7109375" style="44" bestFit="1" customWidth="1"/>
    <col min="13582" max="13582" width="12.42578125" style="44" customWidth="1"/>
    <col min="13583" max="13583" width="12.7109375" style="44" bestFit="1" customWidth="1"/>
    <col min="13584" max="13584" width="11.42578125" style="44" bestFit="1" customWidth="1"/>
    <col min="13585" max="13585" width="12.5703125" style="44" customWidth="1"/>
    <col min="13586" max="13586" width="11.42578125" style="44" bestFit="1" customWidth="1"/>
    <col min="13587" max="13587" width="12.7109375" style="44" bestFit="1" customWidth="1"/>
    <col min="13588" max="13588" width="11.42578125" style="44" bestFit="1" customWidth="1"/>
    <col min="13589" max="13589" width="13.7109375" style="44" customWidth="1"/>
    <col min="13590" max="13590" width="10.5703125" style="44" customWidth="1"/>
    <col min="13591" max="13591" width="12.140625" style="44" customWidth="1"/>
    <col min="13592" max="13592" width="13.85546875" style="44" bestFit="1" customWidth="1"/>
    <col min="13593" max="13593" width="11.140625" style="44" bestFit="1" customWidth="1"/>
    <col min="13594" max="13594" width="12.85546875" style="44" customWidth="1"/>
    <col min="13595" max="13595" width="9.140625" style="44"/>
    <col min="13596" max="13596" width="14.28515625" style="44" customWidth="1"/>
    <col min="13597" max="13597" width="15.85546875" style="44" customWidth="1"/>
    <col min="13598" max="13598" width="12.28515625" style="44" customWidth="1"/>
    <col min="13599" max="13599" width="13.5703125" style="44" customWidth="1"/>
    <col min="13600" max="13826" width="9.140625" style="44"/>
    <col min="13827" max="13827" width="18.28515625" style="44" customWidth="1"/>
    <col min="13828" max="13828" width="14.140625" style="44" bestFit="1" customWidth="1"/>
    <col min="13829" max="13829" width="11.85546875" style="44" customWidth="1"/>
    <col min="13830" max="13830" width="12" style="44" bestFit="1" customWidth="1"/>
    <col min="13831" max="13831" width="12.7109375" style="44" bestFit="1" customWidth="1"/>
    <col min="13832" max="13832" width="11.42578125" style="44" bestFit="1" customWidth="1"/>
    <col min="13833" max="13833" width="11.7109375" style="44" bestFit="1" customWidth="1"/>
    <col min="13834" max="13834" width="12" style="44" customWidth="1"/>
    <col min="13835" max="13835" width="15.42578125" style="44" bestFit="1" customWidth="1"/>
    <col min="13836" max="13836" width="12" style="44" customWidth="1"/>
    <col min="13837" max="13837" width="12.7109375" style="44" bestFit="1" customWidth="1"/>
    <col min="13838" max="13838" width="12.42578125" style="44" customWidth="1"/>
    <col min="13839" max="13839" width="12.7109375" style="44" bestFit="1" customWidth="1"/>
    <col min="13840" max="13840" width="11.42578125" style="44" bestFit="1" customWidth="1"/>
    <col min="13841" max="13841" width="12.5703125" style="44" customWidth="1"/>
    <col min="13842" max="13842" width="11.42578125" style="44" bestFit="1" customWidth="1"/>
    <col min="13843" max="13843" width="12.7109375" style="44" bestFit="1" customWidth="1"/>
    <col min="13844" max="13844" width="11.42578125" style="44" bestFit="1" customWidth="1"/>
    <col min="13845" max="13845" width="13.7109375" style="44" customWidth="1"/>
    <col min="13846" max="13846" width="10.5703125" style="44" customWidth="1"/>
    <col min="13847" max="13847" width="12.140625" style="44" customWidth="1"/>
    <col min="13848" max="13848" width="13.85546875" style="44" bestFit="1" customWidth="1"/>
    <col min="13849" max="13849" width="11.140625" style="44" bestFit="1" customWidth="1"/>
    <col min="13850" max="13850" width="12.85546875" style="44" customWidth="1"/>
    <col min="13851" max="13851" width="9.140625" style="44"/>
    <col min="13852" max="13852" width="14.28515625" style="44" customWidth="1"/>
    <col min="13853" max="13853" width="15.85546875" style="44" customWidth="1"/>
    <col min="13854" max="13854" width="12.28515625" style="44" customWidth="1"/>
    <col min="13855" max="13855" width="13.5703125" style="44" customWidth="1"/>
    <col min="13856" max="14082" width="9.140625" style="44"/>
    <col min="14083" max="14083" width="18.28515625" style="44" customWidth="1"/>
    <col min="14084" max="14084" width="14.140625" style="44" bestFit="1" customWidth="1"/>
    <col min="14085" max="14085" width="11.85546875" style="44" customWidth="1"/>
    <col min="14086" max="14086" width="12" style="44" bestFit="1" customWidth="1"/>
    <col min="14087" max="14087" width="12.7109375" style="44" bestFit="1" customWidth="1"/>
    <col min="14088" max="14088" width="11.42578125" style="44" bestFit="1" customWidth="1"/>
    <col min="14089" max="14089" width="11.7109375" style="44" bestFit="1" customWidth="1"/>
    <col min="14090" max="14090" width="12" style="44" customWidth="1"/>
    <col min="14091" max="14091" width="15.42578125" style="44" bestFit="1" customWidth="1"/>
    <col min="14092" max="14092" width="12" style="44" customWidth="1"/>
    <col min="14093" max="14093" width="12.7109375" style="44" bestFit="1" customWidth="1"/>
    <col min="14094" max="14094" width="12.42578125" style="44" customWidth="1"/>
    <col min="14095" max="14095" width="12.7109375" style="44" bestFit="1" customWidth="1"/>
    <col min="14096" max="14096" width="11.42578125" style="44" bestFit="1" customWidth="1"/>
    <col min="14097" max="14097" width="12.5703125" style="44" customWidth="1"/>
    <col min="14098" max="14098" width="11.42578125" style="44" bestFit="1" customWidth="1"/>
    <col min="14099" max="14099" width="12.7109375" style="44" bestFit="1" customWidth="1"/>
    <col min="14100" max="14100" width="11.42578125" style="44" bestFit="1" customWidth="1"/>
    <col min="14101" max="14101" width="13.7109375" style="44" customWidth="1"/>
    <col min="14102" max="14102" width="10.5703125" style="44" customWidth="1"/>
    <col min="14103" max="14103" width="12.140625" style="44" customWidth="1"/>
    <col min="14104" max="14104" width="13.85546875" style="44" bestFit="1" customWidth="1"/>
    <col min="14105" max="14105" width="11.140625" style="44" bestFit="1" customWidth="1"/>
    <col min="14106" max="14106" width="12.85546875" style="44" customWidth="1"/>
    <col min="14107" max="14107" width="9.140625" style="44"/>
    <col min="14108" max="14108" width="14.28515625" style="44" customWidth="1"/>
    <col min="14109" max="14109" width="15.85546875" style="44" customWidth="1"/>
    <col min="14110" max="14110" width="12.28515625" style="44" customWidth="1"/>
    <col min="14111" max="14111" width="13.5703125" style="44" customWidth="1"/>
    <col min="14112" max="14338" width="9.140625" style="44"/>
    <col min="14339" max="14339" width="18.28515625" style="44" customWidth="1"/>
    <col min="14340" max="14340" width="14.140625" style="44" bestFit="1" customWidth="1"/>
    <col min="14341" max="14341" width="11.85546875" style="44" customWidth="1"/>
    <col min="14342" max="14342" width="12" style="44" bestFit="1" customWidth="1"/>
    <col min="14343" max="14343" width="12.7109375" style="44" bestFit="1" customWidth="1"/>
    <col min="14344" max="14344" width="11.42578125" style="44" bestFit="1" customWidth="1"/>
    <col min="14345" max="14345" width="11.7109375" style="44" bestFit="1" customWidth="1"/>
    <col min="14346" max="14346" width="12" style="44" customWidth="1"/>
    <col min="14347" max="14347" width="15.42578125" style="44" bestFit="1" customWidth="1"/>
    <col min="14348" max="14348" width="12" style="44" customWidth="1"/>
    <col min="14349" max="14349" width="12.7109375" style="44" bestFit="1" customWidth="1"/>
    <col min="14350" max="14350" width="12.42578125" style="44" customWidth="1"/>
    <col min="14351" max="14351" width="12.7109375" style="44" bestFit="1" customWidth="1"/>
    <col min="14352" max="14352" width="11.42578125" style="44" bestFit="1" customWidth="1"/>
    <col min="14353" max="14353" width="12.5703125" style="44" customWidth="1"/>
    <col min="14354" max="14354" width="11.42578125" style="44" bestFit="1" customWidth="1"/>
    <col min="14355" max="14355" width="12.7109375" style="44" bestFit="1" customWidth="1"/>
    <col min="14356" max="14356" width="11.42578125" style="44" bestFit="1" customWidth="1"/>
    <col min="14357" max="14357" width="13.7109375" style="44" customWidth="1"/>
    <col min="14358" max="14358" width="10.5703125" style="44" customWidth="1"/>
    <col min="14359" max="14359" width="12.140625" style="44" customWidth="1"/>
    <col min="14360" max="14360" width="13.85546875" style="44" bestFit="1" customWidth="1"/>
    <col min="14361" max="14361" width="11.140625" style="44" bestFit="1" customWidth="1"/>
    <col min="14362" max="14362" width="12.85546875" style="44" customWidth="1"/>
    <col min="14363" max="14363" width="9.140625" style="44"/>
    <col min="14364" max="14364" width="14.28515625" style="44" customWidth="1"/>
    <col min="14365" max="14365" width="15.85546875" style="44" customWidth="1"/>
    <col min="14366" max="14366" width="12.28515625" style="44" customWidth="1"/>
    <col min="14367" max="14367" width="13.5703125" style="44" customWidth="1"/>
    <col min="14368" max="14594" width="9.140625" style="44"/>
    <col min="14595" max="14595" width="18.28515625" style="44" customWidth="1"/>
    <col min="14596" max="14596" width="14.140625" style="44" bestFit="1" customWidth="1"/>
    <col min="14597" max="14597" width="11.85546875" style="44" customWidth="1"/>
    <col min="14598" max="14598" width="12" style="44" bestFit="1" customWidth="1"/>
    <col min="14599" max="14599" width="12.7109375" style="44" bestFit="1" customWidth="1"/>
    <col min="14600" max="14600" width="11.42578125" style="44" bestFit="1" customWidth="1"/>
    <col min="14601" max="14601" width="11.7109375" style="44" bestFit="1" customWidth="1"/>
    <col min="14602" max="14602" width="12" style="44" customWidth="1"/>
    <col min="14603" max="14603" width="15.42578125" style="44" bestFit="1" customWidth="1"/>
    <col min="14604" max="14604" width="12" style="44" customWidth="1"/>
    <col min="14605" max="14605" width="12.7109375" style="44" bestFit="1" customWidth="1"/>
    <col min="14606" max="14606" width="12.42578125" style="44" customWidth="1"/>
    <col min="14607" max="14607" width="12.7109375" style="44" bestFit="1" customWidth="1"/>
    <col min="14608" max="14608" width="11.42578125" style="44" bestFit="1" customWidth="1"/>
    <col min="14609" max="14609" width="12.5703125" style="44" customWidth="1"/>
    <col min="14610" max="14610" width="11.42578125" style="44" bestFit="1" customWidth="1"/>
    <col min="14611" max="14611" width="12.7109375" style="44" bestFit="1" customWidth="1"/>
    <col min="14612" max="14612" width="11.42578125" style="44" bestFit="1" customWidth="1"/>
    <col min="14613" max="14613" width="13.7109375" style="44" customWidth="1"/>
    <col min="14614" max="14614" width="10.5703125" style="44" customWidth="1"/>
    <col min="14615" max="14615" width="12.140625" style="44" customWidth="1"/>
    <col min="14616" max="14616" width="13.85546875" style="44" bestFit="1" customWidth="1"/>
    <col min="14617" max="14617" width="11.140625" style="44" bestFit="1" customWidth="1"/>
    <col min="14618" max="14618" width="12.85546875" style="44" customWidth="1"/>
    <col min="14619" max="14619" width="9.140625" style="44"/>
    <col min="14620" max="14620" width="14.28515625" style="44" customWidth="1"/>
    <col min="14621" max="14621" width="15.85546875" style="44" customWidth="1"/>
    <col min="14622" max="14622" width="12.28515625" style="44" customWidth="1"/>
    <col min="14623" max="14623" width="13.5703125" style="44" customWidth="1"/>
    <col min="14624" max="14850" width="9.140625" style="44"/>
    <col min="14851" max="14851" width="18.28515625" style="44" customWidth="1"/>
    <col min="14852" max="14852" width="14.140625" style="44" bestFit="1" customWidth="1"/>
    <col min="14853" max="14853" width="11.85546875" style="44" customWidth="1"/>
    <col min="14854" max="14854" width="12" style="44" bestFit="1" customWidth="1"/>
    <col min="14855" max="14855" width="12.7109375" style="44" bestFit="1" customWidth="1"/>
    <col min="14856" max="14856" width="11.42578125" style="44" bestFit="1" customWidth="1"/>
    <col min="14857" max="14857" width="11.7109375" style="44" bestFit="1" customWidth="1"/>
    <col min="14858" max="14858" width="12" style="44" customWidth="1"/>
    <col min="14859" max="14859" width="15.42578125" style="44" bestFit="1" customWidth="1"/>
    <col min="14860" max="14860" width="12" style="44" customWidth="1"/>
    <col min="14861" max="14861" width="12.7109375" style="44" bestFit="1" customWidth="1"/>
    <col min="14862" max="14862" width="12.42578125" style="44" customWidth="1"/>
    <col min="14863" max="14863" width="12.7109375" style="44" bestFit="1" customWidth="1"/>
    <col min="14864" max="14864" width="11.42578125" style="44" bestFit="1" customWidth="1"/>
    <col min="14865" max="14865" width="12.5703125" style="44" customWidth="1"/>
    <col min="14866" max="14866" width="11.42578125" style="44" bestFit="1" customWidth="1"/>
    <col min="14867" max="14867" width="12.7109375" style="44" bestFit="1" customWidth="1"/>
    <col min="14868" max="14868" width="11.42578125" style="44" bestFit="1" customWidth="1"/>
    <col min="14869" max="14869" width="13.7109375" style="44" customWidth="1"/>
    <col min="14870" max="14870" width="10.5703125" style="44" customWidth="1"/>
    <col min="14871" max="14871" width="12.140625" style="44" customWidth="1"/>
    <col min="14872" max="14872" width="13.85546875" style="44" bestFit="1" customWidth="1"/>
    <col min="14873" max="14873" width="11.140625" style="44" bestFit="1" customWidth="1"/>
    <col min="14874" max="14874" width="12.85546875" style="44" customWidth="1"/>
    <col min="14875" max="14875" width="9.140625" style="44"/>
    <col min="14876" max="14876" width="14.28515625" style="44" customWidth="1"/>
    <col min="14877" max="14877" width="15.85546875" style="44" customWidth="1"/>
    <col min="14878" max="14878" width="12.28515625" style="44" customWidth="1"/>
    <col min="14879" max="14879" width="13.5703125" style="44" customWidth="1"/>
    <col min="14880" max="15106" width="9.140625" style="44"/>
    <col min="15107" max="15107" width="18.28515625" style="44" customWidth="1"/>
    <col min="15108" max="15108" width="14.140625" style="44" bestFit="1" customWidth="1"/>
    <col min="15109" max="15109" width="11.85546875" style="44" customWidth="1"/>
    <col min="15110" max="15110" width="12" style="44" bestFit="1" customWidth="1"/>
    <col min="15111" max="15111" width="12.7109375" style="44" bestFit="1" customWidth="1"/>
    <col min="15112" max="15112" width="11.42578125" style="44" bestFit="1" customWidth="1"/>
    <col min="15113" max="15113" width="11.7109375" style="44" bestFit="1" customWidth="1"/>
    <col min="15114" max="15114" width="12" style="44" customWidth="1"/>
    <col min="15115" max="15115" width="15.42578125" style="44" bestFit="1" customWidth="1"/>
    <col min="15116" max="15116" width="12" style="44" customWidth="1"/>
    <col min="15117" max="15117" width="12.7109375" style="44" bestFit="1" customWidth="1"/>
    <col min="15118" max="15118" width="12.42578125" style="44" customWidth="1"/>
    <col min="15119" max="15119" width="12.7109375" style="44" bestFit="1" customWidth="1"/>
    <col min="15120" max="15120" width="11.42578125" style="44" bestFit="1" customWidth="1"/>
    <col min="15121" max="15121" width="12.5703125" style="44" customWidth="1"/>
    <col min="15122" max="15122" width="11.42578125" style="44" bestFit="1" customWidth="1"/>
    <col min="15123" max="15123" width="12.7109375" style="44" bestFit="1" customWidth="1"/>
    <col min="15124" max="15124" width="11.42578125" style="44" bestFit="1" customWidth="1"/>
    <col min="15125" max="15125" width="13.7109375" style="44" customWidth="1"/>
    <col min="15126" max="15126" width="10.5703125" style="44" customWidth="1"/>
    <col min="15127" max="15127" width="12.140625" style="44" customWidth="1"/>
    <col min="15128" max="15128" width="13.85546875" style="44" bestFit="1" customWidth="1"/>
    <col min="15129" max="15129" width="11.140625" style="44" bestFit="1" customWidth="1"/>
    <col min="15130" max="15130" width="12.85546875" style="44" customWidth="1"/>
    <col min="15131" max="15131" width="9.140625" style="44"/>
    <col min="15132" max="15132" width="14.28515625" style="44" customWidth="1"/>
    <col min="15133" max="15133" width="15.85546875" style="44" customWidth="1"/>
    <col min="15134" max="15134" width="12.28515625" style="44" customWidth="1"/>
    <col min="15135" max="15135" width="13.5703125" style="44" customWidth="1"/>
    <col min="15136" max="15362" width="9.140625" style="44"/>
    <col min="15363" max="15363" width="18.28515625" style="44" customWidth="1"/>
    <col min="15364" max="15364" width="14.140625" style="44" bestFit="1" customWidth="1"/>
    <col min="15365" max="15365" width="11.85546875" style="44" customWidth="1"/>
    <col min="15366" max="15366" width="12" style="44" bestFit="1" customWidth="1"/>
    <col min="15367" max="15367" width="12.7109375" style="44" bestFit="1" customWidth="1"/>
    <col min="15368" max="15368" width="11.42578125" style="44" bestFit="1" customWidth="1"/>
    <col min="15369" max="15369" width="11.7109375" style="44" bestFit="1" customWidth="1"/>
    <col min="15370" max="15370" width="12" style="44" customWidth="1"/>
    <col min="15371" max="15371" width="15.42578125" style="44" bestFit="1" customWidth="1"/>
    <col min="15372" max="15372" width="12" style="44" customWidth="1"/>
    <col min="15373" max="15373" width="12.7109375" style="44" bestFit="1" customWidth="1"/>
    <col min="15374" max="15374" width="12.42578125" style="44" customWidth="1"/>
    <col min="15375" max="15375" width="12.7109375" style="44" bestFit="1" customWidth="1"/>
    <col min="15376" max="15376" width="11.42578125" style="44" bestFit="1" customWidth="1"/>
    <col min="15377" max="15377" width="12.5703125" style="44" customWidth="1"/>
    <col min="15378" max="15378" width="11.42578125" style="44" bestFit="1" customWidth="1"/>
    <col min="15379" max="15379" width="12.7109375" style="44" bestFit="1" customWidth="1"/>
    <col min="15380" max="15380" width="11.42578125" style="44" bestFit="1" customWidth="1"/>
    <col min="15381" max="15381" width="13.7109375" style="44" customWidth="1"/>
    <col min="15382" max="15382" width="10.5703125" style="44" customWidth="1"/>
    <col min="15383" max="15383" width="12.140625" style="44" customWidth="1"/>
    <col min="15384" max="15384" width="13.85546875" style="44" bestFit="1" customWidth="1"/>
    <col min="15385" max="15385" width="11.140625" style="44" bestFit="1" customWidth="1"/>
    <col min="15386" max="15386" width="12.85546875" style="44" customWidth="1"/>
    <col min="15387" max="15387" width="9.140625" style="44"/>
    <col min="15388" max="15388" width="14.28515625" style="44" customWidth="1"/>
    <col min="15389" max="15389" width="15.85546875" style="44" customWidth="1"/>
    <col min="15390" max="15390" width="12.28515625" style="44" customWidth="1"/>
    <col min="15391" max="15391" width="13.5703125" style="44" customWidth="1"/>
    <col min="15392" max="15618" width="9.140625" style="44"/>
    <col min="15619" max="15619" width="18.28515625" style="44" customWidth="1"/>
    <col min="15620" max="15620" width="14.140625" style="44" bestFit="1" customWidth="1"/>
    <col min="15621" max="15621" width="11.85546875" style="44" customWidth="1"/>
    <col min="15622" max="15622" width="12" style="44" bestFit="1" customWidth="1"/>
    <col min="15623" max="15623" width="12.7109375" style="44" bestFit="1" customWidth="1"/>
    <col min="15624" max="15624" width="11.42578125" style="44" bestFit="1" customWidth="1"/>
    <col min="15625" max="15625" width="11.7109375" style="44" bestFit="1" customWidth="1"/>
    <col min="15626" max="15626" width="12" style="44" customWidth="1"/>
    <col min="15627" max="15627" width="15.42578125" style="44" bestFit="1" customWidth="1"/>
    <col min="15628" max="15628" width="12" style="44" customWidth="1"/>
    <col min="15629" max="15629" width="12.7109375" style="44" bestFit="1" customWidth="1"/>
    <col min="15630" max="15630" width="12.42578125" style="44" customWidth="1"/>
    <col min="15631" max="15631" width="12.7109375" style="44" bestFit="1" customWidth="1"/>
    <col min="15632" max="15632" width="11.42578125" style="44" bestFit="1" customWidth="1"/>
    <col min="15633" max="15633" width="12.5703125" style="44" customWidth="1"/>
    <col min="15634" max="15634" width="11.42578125" style="44" bestFit="1" customWidth="1"/>
    <col min="15635" max="15635" width="12.7109375" style="44" bestFit="1" customWidth="1"/>
    <col min="15636" max="15636" width="11.42578125" style="44" bestFit="1" customWidth="1"/>
    <col min="15637" max="15637" width="13.7109375" style="44" customWidth="1"/>
    <col min="15638" max="15638" width="10.5703125" style="44" customWidth="1"/>
    <col min="15639" max="15639" width="12.140625" style="44" customWidth="1"/>
    <col min="15640" max="15640" width="13.85546875" style="44" bestFit="1" customWidth="1"/>
    <col min="15641" max="15641" width="11.140625" style="44" bestFit="1" customWidth="1"/>
    <col min="15642" max="15642" width="12.85546875" style="44" customWidth="1"/>
    <col min="15643" max="15643" width="9.140625" style="44"/>
    <col min="15644" max="15644" width="14.28515625" style="44" customWidth="1"/>
    <col min="15645" max="15645" width="15.85546875" style="44" customWidth="1"/>
    <col min="15646" max="15646" width="12.28515625" style="44" customWidth="1"/>
    <col min="15647" max="15647" width="13.5703125" style="44" customWidth="1"/>
    <col min="15648" max="15874" width="9.140625" style="44"/>
    <col min="15875" max="15875" width="18.28515625" style="44" customWidth="1"/>
    <col min="15876" max="15876" width="14.140625" style="44" bestFit="1" customWidth="1"/>
    <col min="15877" max="15877" width="11.85546875" style="44" customWidth="1"/>
    <col min="15878" max="15878" width="12" style="44" bestFit="1" customWidth="1"/>
    <col min="15879" max="15879" width="12.7109375" style="44" bestFit="1" customWidth="1"/>
    <col min="15880" max="15880" width="11.42578125" style="44" bestFit="1" customWidth="1"/>
    <col min="15881" max="15881" width="11.7109375" style="44" bestFit="1" customWidth="1"/>
    <col min="15882" max="15882" width="12" style="44" customWidth="1"/>
    <col min="15883" max="15883" width="15.42578125" style="44" bestFit="1" customWidth="1"/>
    <col min="15884" max="15884" width="12" style="44" customWidth="1"/>
    <col min="15885" max="15885" width="12.7109375" style="44" bestFit="1" customWidth="1"/>
    <col min="15886" max="15886" width="12.42578125" style="44" customWidth="1"/>
    <col min="15887" max="15887" width="12.7109375" style="44" bestFit="1" customWidth="1"/>
    <col min="15888" max="15888" width="11.42578125" style="44" bestFit="1" customWidth="1"/>
    <col min="15889" max="15889" width="12.5703125" style="44" customWidth="1"/>
    <col min="15890" max="15890" width="11.42578125" style="44" bestFit="1" customWidth="1"/>
    <col min="15891" max="15891" width="12.7109375" style="44" bestFit="1" customWidth="1"/>
    <col min="15892" max="15892" width="11.42578125" style="44" bestFit="1" customWidth="1"/>
    <col min="15893" max="15893" width="13.7109375" style="44" customWidth="1"/>
    <col min="15894" max="15894" width="10.5703125" style="44" customWidth="1"/>
    <col min="15895" max="15895" width="12.140625" style="44" customWidth="1"/>
    <col min="15896" max="15896" width="13.85546875" style="44" bestFit="1" customWidth="1"/>
    <col min="15897" max="15897" width="11.140625" style="44" bestFit="1" customWidth="1"/>
    <col min="15898" max="15898" width="12.85546875" style="44" customWidth="1"/>
    <col min="15899" max="15899" width="9.140625" style="44"/>
    <col min="15900" max="15900" width="14.28515625" style="44" customWidth="1"/>
    <col min="15901" max="15901" width="15.85546875" style="44" customWidth="1"/>
    <col min="15902" max="15902" width="12.28515625" style="44" customWidth="1"/>
    <col min="15903" max="15903" width="13.5703125" style="44" customWidth="1"/>
    <col min="15904" max="16130" width="9.140625" style="44"/>
    <col min="16131" max="16131" width="18.28515625" style="44" customWidth="1"/>
    <col min="16132" max="16132" width="14.140625" style="44" bestFit="1" customWidth="1"/>
    <col min="16133" max="16133" width="11.85546875" style="44" customWidth="1"/>
    <col min="16134" max="16134" width="12" style="44" bestFit="1" customWidth="1"/>
    <col min="16135" max="16135" width="12.7109375" style="44" bestFit="1" customWidth="1"/>
    <col min="16136" max="16136" width="11.42578125" style="44" bestFit="1" customWidth="1"/>
    <col min="16137" max="16137" width="11.7109375" style="44" bestFit="1" customWidth="1"/>
    <col min="16138" max="16138" width="12" style="44" customWidth="1"/>
    <col min="16139" max="16139" width="15.42578125" style="44" bestFit="1" customWidth="1"/>
    <col min="16140" max="16140" width="12" style="44" customWidth="1"/>
    <col min="16141" max="16141" width="12.7109375" style="44" bestFit="1" customWidth="1"/>
    <col min="16142" max="16142" width="12.42578125" style="44" customWidth="1"/>
    <col min="16143" max="16143" width="12.7109375" style="44" bestFit="1" customWidth="1"/>
    <col min="16144" max="16144" width="11.42578125" style="44" bestFit="1" customWidth="1"/>
    <col min="16145" max="16145" width="12.5703125" style="44" customWidth="1"/>
    <col min="16146" max="16146" width="11.42578125" style="44" bestFit="1" customWidth="1"/>
    <col min="16147" max="16147" width="12.7109375" style="44" bestFit="1" customWidth="1"/>
    <col min="16148" max="16148" width="11.42578125" style="44" bestFit="1" customWidth="1"/>
    <col min="16149" max="16149" width="13.7109375" style="44" customWidth="1"/>
    <col min="16150" max="16150" width="10.5703125" style="44" customWidth="1"/>
    <col min="16151" max="16151" width="12.140625" style="44" customWidth="1"/>
    <col min="16152" max="16152" width="13.85546875" style="44" bestFit="1" customWidth="1"/>
    <col min="16153" max="16153" width="11.140625" style="44" bestFit="1" customWidth="1"/>
    <col min="16154" max="16154" width="12.85546875" style="44" customWidth="1"/>
    <col min="16155" max="16155" width="9.140625" style="44"/>
    <col min="16156" max="16156" width="14.28515625" style="44" customWidth="1"/>
    <col min="16157" max="16157" width="15.85546875" style="44" customWidth="1"/>
    <col min="16158" max="16158" width="12.28515625" style="44" customWidth="1"/>
    <col min="16159" max="16159" width="13.5703125" style="44" customWidth="1"/>
    <col min="16160" max="16384" width="9.140625" style="44"/>
  </cols>
  <sheetData>
    <row r="1" spans="1:31" ht="34.5" customHeight="1" thickBot="1" x14ac:dyDescent="0.25">
      <c r="A1" s="87" t="s">
        <v>70</v>
      </c>
    </row>
    <row r="2" spans="1:31" s="47" customFormat="1" ht="52.5" customHeight="1" thickBot="1" x14ac:dyDescent="0.3">
      <c r="A2" s="45" t="s">
        <v>0</v>
      </c>
      <c r="B2" s="322" t="s">
        <v>1</v>
      </c>
      <c r="C2" s="322"/>
      <c r="D2" s="322" t="s">
        <v>2</v>
      </c>
      <c r="E2" s="322"/>
      <c r="F2" s="322" t="s">
        <v>3</v>
      </c>
      <c r="G2" s="322"/>
      <c r="H2" s="322" t="s">
        <v>4</v>
      </c>
      <c r="I2" s="322"/>
      <c r="J2" s="322" t="s">
        <v>5</v>
      </c>
      <c r="K2" s="322"/>
      <c r="L2" s="322" t="s">
        <v>6</v>
      </c>
      <c r="M2" s="322"/>
      <c r="N2" s="322" t="s">
        <v>7</v>
      </c>
      <c r="O2" s="322"/>
      <c r="P2" s="322" t="s">
        <v>8</v>
      </c>
      <c r="Q2" s="322"/>
      <c r="R2" s="322" t="s">
        <v>9</v>
      </c>
      <c r="S2" s="322"/>
      <c r="T2" s="322" t="s">
        <v>10</v>
      </c>
      <c r="U2" s="322"/>
      <c r="V2" s="318" t="s">
        <v>11</v>
      </c>
      <c r="W2" s="319"/>
      <c r="X2" s="46" t="s">
        <v>12</v>
      </c>
      <c r="Y2" s="320" t="s">
        <v>13</v>
      </c>
      <c r="Z2" s="321"/>
      <c r="AB2" s="46" t="s">
        <v>14</v>
      </c>
      <c r="AC2" s="46" t="s">
        <v>15</v>
      </c>
      <c r="AD2" s="46"/>
      <c r="AE2" s="46"/>
    </row>
    <row r="3" spans="1:31" x14ac:dyDescent="0.2">
      <c r="A3" s="48"/>
      <c r="B3" s="48" t="s">
        <v>16</v>
      </c>
      <c r="C3" s="48" t="s">
        <v>17</v>
      </c>
      <c r="D3" s="48" t="s">
        <v>16</v>
      </c>
      <c r="E3" s="48" t="str">
        <f>C3</f>
        <v>MA</v>
      </c>
      <c r="F3" s="48" t="s">
        <v>16</v>
      </c>
      <c r="G3" s="48" t="str">
        <f>E3</f>
        <v>MA</v>
      </c>
      <c r="H3" s="48" t="s">
        <v>16</v>
      </c>
      <c r="I3" s="48" t="str">
        <f>G3</f>
        <v>MA</v>
      </c>
      <c r="J3" s="48" t="s">
        <v>16</v>
      </c>
      <c r="K3" s="48" t="str">
        <f>I3</f>
        <v>MA</v>
      </c>
      <c r="L3" s="48" t="s">
        <v>16</v>
      </c>
      <c r="M3" s="48" t="str">
        <f>K3</f>
        <v>MA</v>
      </c>
      <c r="N3" s="48" t="s">
        <v>16</v>
      </c>
      <c r="O3" s="48" t="str">
        <f>M3</f>
        <v>MA</v>
      </c>
      <c r="P3" s="48" t="s">
        <v>16</v>
      </c>
      <c r="Q3" s="48" t="str">
        <f>O3</f>
        <v>MA</v>
      </c>
      <c r="R3" s="48" t="s">
        <v>16</v>
      </c>
      <c r="S3" s="48" t="str">
        <f>Q3</f>
        <v>MA</v>
      </c>
      <c r="T3" s="48" t="s">
        <v>16</v>
      </c>
      <c r="U3" s="48" t="str">
        <f>S3</f>
        <v>MA</v>
      </c>
      <c r="V3" s="128" t="s">
        <v>16</v>
      </c>
      <c r="W3" s="129" t="str">
        <f>U3</f>
        <v>MA</v>
      </c>
      <c r="Y3" s="49" t="s">
        <v>16</v>
      </c>
      <c r="Z3" s="49" t="s">
        <v>17</v>
      </c>
    </row>
    <row r="4" spans="1:31" x14ac:dyDescent="0.2">
      <c r="A4" s="48" t="s">
        <v>18</v>
      </c>
      <c r="B4" s="50">
        <v>703854.59271721216</v>
      </c>
      <c r="C4" s="51">
        <v>3778.6753315291098</v>
      </c>
      <c r="D4" s="50">
        <v>568517.00001361675</v>
      </c>
      <c r="E4" s="51">
        <v>155.08509987250727</v>
      </c>
      <c r="F4" s="50">
        <v>1355478.9838270671</v>
      </c>
      <c r="G4" s="51">
        <v>3190.1992247321018</v>
      </c>
      <c r="H4" s="50">
        <v>63025.654508755397</v>
      </c>
      <c r="I4" s="51">
        <v>332.833981687765</v>
      </c>
      <c r="J4" s="50">
        <v>518672.11824933102</v>
      </c>
      <c r="K4" s="51">
        <v>3032.2747476567902</v>
      </c>
      <c r="L4" s="50">
        <v>1177993.9132124523</v>
      </c>
      <c r="M4" s="51">
        <v>6684.8292474294813</v>
      </c>
      <c r="N4" s="50">
        <v>301013.40006261878</v>
      </c>
      <c r="O4" s="51">
        <v>890.09345204568945</v>
      </c>
      <c r="P4" s="50">
        <v>1306983.7868120205</v>
      </c>
      <c r="Q4" s="51">
        <v>4051.8663554451114</v>
      </c>
      <c r="R4" s="50">
        <v>1529686.269108586</v>
      </c>
      <c r="S4" s="51">
        <v>6100.739937172707</v>
      </c>
      <c r="T4" s="50">
        <v>836533.22030862502</v>
      </c>
      <c r="U4" s="51">
        <v>5781.7149222348498</v>
      </c>
      <c r="V4" s="130">
        <f>B4+D4+F4+H4+J4+L4+N4+P4+R4+T4</f>
        <v>8361758.9388202857</v>
      </c>
      <c r="W4" s="131">
        <f>C4+E4+G4+I4+K4+M4+O4+Q4+S4+U4</f>
        <v>33998.312299806115</v>
      </c>
      <c r="Y4" s="70">
        <f>V4-T4</f>
        <v>7525225.7185116606</v>
      </c>
      <c r="Z4" s="70">
        <f>W4-U4</f>
        <v>28216.597377571266</v>
      </c>
      <c r="AA4" s="44" t="str">
        <f>A4</f>
        <v>1996</v>
      </c>
      <c r="AB4" s="53">
        <v>0.17155523252153293</v>
      </c>
    </row>
    <row r="5" spans="1:31" x14ac:dyDescent="0.2">
      <c r="A5" s="48" t="s">
        <v>54</v>
      </c>
      <c r="B5" s="50">
        <v>711281.23493850476</v>
      </c>
      <c r="C5" s="51">
        <v>4012.7530049118982</v>
      </c>
      <c r="D5" s="50">
        <v>552238.00000642217</v>
      </c>
      <c r="E5" s="51">
        <v>102.83990740576481</v>
      </c>
      <c r="F5" s="50">
        <v>1352516.6712361597</v>
      </c>
      <c r="G5" s="51">
        <v>3212.5405211746424</v>
      </c>
      <c r="H5" s="50">
        <v>63531.350126280086</v>
      </c>
      <c r="I5" s="51">
        <v>297.12405234427769</v>
      </c>
      <c r="J5" s="50">
        <v>460858.21635238599</v>
      </c>
      <c r="K5" s="51">
        <v>2583.8044619563102</v>
      </c>
      <c r="L5" s="50">
        <v>1228186.0309454855</v>
      </c>
      <c r="M5" s="51">
        <v>6605.9913584186343</v>
      </c>
      <c r="N5" s="50">
        <v>307418.47440049582</v>
      </c>
      <c r="O5" s="51">
        <v>904.7956053820742</v>
      </c>
      <c r="P5" s="50">
        <v>1319891.0904090554</v>
      </c>
      <c r="Q5" s="51">
        <v>4148.4506084755285</v>
      </c>
      <c r="R5" s="50">
        <v>1561880.4272347151</v>
      </c>
      <c r="S5" s="51">
        <v>5858.8142509654772</v>
      </c>
      <c r="T5" s="50">
        <v>852369.51028614806</v>
      </c>
      <c r="U5" s="51">
        <v>5871.4377173583098</v>
      </c>
      <c r="V5" s="130">
        <f t="shared" ref="V5:V21" si="0">B5+D5+F5+H5+J5+L5+N5+P5+R5+T5</f>
        <v>8410171.0059356522</v>
      </c>
      <c r="W5" s="131">
        <f t="shared" ref="W5:W21" si="1">C5+E5+G5+I5+K5+M5+O5+Q5+S5+U5</f>
        <v>33598.551488392921</v>
      </c>
      <c r="X5" s="56">
        <f>(W5-W4)/W4*100</f>
        <v>-1.1758254582992174</v>
      </c>
      <c r="Y5" s="70">
        <f t="shared" ref="Y5:Y21" si="2">V5-T5</f>
        <v>7557801.4956495045</v>
      </c>
      <c r="Z5" s="70">
        <f t="shared" ref="Z5:Z21" si="3">W5-U5</f>
        <v>27727.113771034612</v>
      </c>
      <c r="AA5" s="44" t="str">
        <f t="shared" ref="AA5:AA21" si="4">A5</f>
        <v>1997</v>
      </c>
      <c r="AB5" s="53">
        <v>0.17942759866596333</v>
      </c>
    </row>
    <row r="6" spans="1:31" x14ac:dyDescent="0.2">
      <c r="A6" s="48" t="s">
        <v>55</v>
      </c>
      <c r="B6" s="50">
        <v>791221.20943648717</v>
      </c>
      <c r="C6" s="51">
        <v>4887.833610620648</v>
      </c>
      <c r="D6" s="50">
        <v>465851.00001072208</v>
      </c>
      <c r="E6" s="51">
        <v>82.072342264339539</v>
      </c>
      <c r="F6" s="50">
        <v>1406350.7287041743</v>
      </c>
      <c r="G6" s="51">
        <v>3382.1684555698489</v>
      </c>
      <c r="H6" s="50">
        <v>65002.766796051204</v>
      </c>
      <c r="I6" s="51">
        <v>291.7137854733017</v>
      </c>
      <c r="J6" s="50">
        <v>436147.91975252901</v>
      </c>
      <c r="K6" s="51">
        <v>2287.5935153785299</v>
      </c>
      <c r="L6" s="50">
        <v>1353315.948451621</v>
      </c>
      <c r="M6" s="51">
        <v>6733.480242160389</v>
      </c>
      <c r="N6" s="50">
        <v>322947.922160763</v>
      </c>
      <c r="O6" s="51">
        <v>940.02364267796202</v>
      </c>
      <c r="P6" s="50">
        <v>1375150.3933645831</v>
      </c>
      <c r="Q6" s="51">
        <v>4217.3115600940855</v>
      </c>
      <c r="R6" s="50">
        <v>1670045.763045419</v>
      </c>
      <c r="S6" s="51">
        <v>6104.3824619983525</v>
      </c>
      <c r="T6" s="50">
        <v>897301.70341562596</v>
      </c>
      <c r="U6" s="51">
        <v>6122.1714170935702</v>
      </c>
      <c r="V6" s="130">
        <f t="shared" si="0"/>
        <v>8783335.3551379759</v>
      </c>
      <c r="W6" s="131">
        <f t="shared" si="1"/>
        <v>35048.751033331027</v>
      </c>
      <c r="X6" s="56">
        <f t="shared" ref="X6:X21" si="5">(W6-W5)/W5*100</f>
        <v>4.3162561500280683</v>
      </c>
      <c r="Y6" s="70">
        <f t="shared" si="2"/>
        <v>7886033.6517223502</v>
      </c>
      <c r="Z6" s="70">
        <f t="shared" si="3"/>
        <v>28926.579616237457</v>
      </c>
      <c r="AA6" s="44" t="str">
        <f t="shared" si="4"/>
        <v>1998</v>
      </c>
      <c r="AB6" s="53">
        <v>0.213955624080331</v>
      </c>
    </row>
    <row r="7" spans="1:31" x14ac:dyDescent="0.2">
      <c r="A7" s="48" t="s">
        <v>35</v>
      </c>
      <c r="B7" s="50">
        <v>881755.63136823708</v>
      </c>
      <c r="C7" s="51">
        <v>5299.8376198257383</v>
      </c>
      <c r="D7" s="50">
        <v>436254.00002537301</v>
      </c>
      <c r="E7" s="51">
        <v>87.55613961100434</v>
      </c>
      <c r="F7" s="50">
        <v>1475811.7106090551</v>
      </c>
      <c r="G7" s="51">
        <v>3647.4283525040023</v>
      </c>
      <c r="H7" s="50">
        <v>66129.3715227793</v>
      </c>
      <c r="I7" s="51">
        <v>308.4044557094</v>
      </c>
      <c r="J7" s="50">
        <v>428586.02858624799</v>
      </c>
      <c r="K7" s="51">
        <v>2168.74204433151</v>
      </c>
      <c r="L7" s="50">
        <v>1502655.9725911531</v>
      </c>
      <c r="M7" s="51">
        <v>7077.7640803117702</v>
      </c>
      <c r="N7" s="50">
        <v>336290.61231016926</v>
      </c>
      <c r="O7" s="51">
        <v>988.44443998758197</v>
      </c>
      <c r="P7" s="50">
        <v>1427349.6398046531</v>
      </c>
      <c r="Q7" s="51">
        <v>4394.6912795965982</v>
      </c>
      <c r="R7" s="50">
        <v>1794919.4224608119</v>
      </c>
      <c r="S7" s="51">
        <v>6782.704995873828</v>
      </c>
      <c r="T7" s="50">
        <v>980440.25163253397</v>
      </c>
      <c r="U7" s="51">
        <v>6911.1220113170202</v>
      </c>
      <c r="V7" s="130">
        <f t="shared" si="0"/>
        <v>9330192.6409110129</v>
      </c>
      <c r="W7" s="131">
        <f t="shared" si="1"/>
        <v>37666.695419068448</v>
      </c>
      <c r="X7" s="56">
        <f t="shared" si="5"/>
        <v>7.4694370228707454</v>
      </c>
      <c r="Y7" s="70">
        <f t="shared" si="2"/>
        <v>8349752.3892784789</v>
      </c>
      <c r="Z7" s="70">
        <f t="shared" si="3"/>
        <v>30755.573407751428</v>
      </c>
      <c r="AA7" s="44" t="str">
        <f t="shared" si="4"/>
        <v>1999</v>
      </c>
      <c r="AB7" s="53">
        <v>0.19308454319799739</v>
      </c>
    </row>
    <row r="8" spans="1:31" x14ac:dyDescent="0.2">
      <c r="A8" s="48" t="s">
        <v>56</v>
      </c>
      <c r="B8" s="50">
        <v>920416.89837367996</v>
      </c>
      <c r="C8" s="51">
        <v>4963.3795369097961</v>
      </c>
      <c r="D8" s="50">
        <v>417717.00004693132</v>
      </c>
      <c r="E8" s="51">
        <v>103.65821165851962</v>
      </c>
      <c r="F8" s="50">
        <v>1523397.4161837588</v>
      </c>
      <c r="G8" s="51">
        <v>3936.7561134571115</v>
      </c>
      <c r="H8" s="50">
        <v>67451.035852286106</v>
      </c>
      <c r="I8" s="51">
        <v>350.77913407118302</v>
      </c>
      <c r="J8" s="50">
        <v>425359.66702265601</v>
      </c>
      <c r="K8" s="51">
        <v>2177.20899544038</v>
      </c>
      <c r="L8" s="50">
        <v>1604108.7647586779</v>
      </c>
      <c r="M8" s="51">
        <v>7497.1734078018508</v>
      </c>
      <c r="N8" s="50">
        <v>337470.11199240747</v>
      </c>
      <c r="O8" s="51">
        <v>1002.72695826879</v>
      </c>
      <c r="P8" s="50">
        <v>1446131.6126426316</v>
      </c>
      <c r="Q8" s="51">
        <v>4568.2381514568433</v>
      </c>
      <c r="R8" s="50">
        <v>1875478.6787749669</v>
      </c>
      <c r="S8" s="51">
        <v>7260.5493028648298</v>
      </c>
      <c r="T8" s="50">
        <v>1044533.05204357</v>
      </c>
      <c r="U8" s="51">
        <v>7943.3233881637798</v>
      </c>
      <c r="V8" s="130">
        <f t="shared" si="0"/>
        <v>9662064.2376915663</v>
      </c>
      <c r="W8" s="131">
        <f t="shared" si="1"/>
        <v>39803.793200093089</v>
      </c>
      <c r="X8" s="56">
        <f t="shared" si="5"/>
        <v>5.6737065921178544</v>
      </c>
      <c r="Y8" s="70">
        <f t="shared" si="2"/>
        <v>8617531.1856479961</v>
      </c>
      <c r="Z8" s="70">
        <f t="shared" si="3"/>
        <v>31860.46981192931</v>
      </c>
      <c r="AA8" s="44" t="str">
        <f t="shared" si="4"/>
        <v>2000</v>
      </c>
      <c r="AB8" s="53">
        <v>0.21062708001274799</v>
      </c>
    </row>
    <row r="9" spans="1:31" x14ac:dyDescent="0.2">
      <c r="A9" s="48" t="s">
        <v>57</v>
      </c>
      <c r="B9" s="50">
        <v>925809.098991159</v>
      </c>
      <c r="C9" s="51">
        <v>4455.0132342057896</v>
      </c>
      <c r="D9" s="50">
        <v>406654.00006634288</v>
      </c>
      <c r="E9" s="51">
        <v>118.99078431543502</v>
      </c>
      <c r="F9" s="50">
        <v>1521127.5996971133</v>
      </c>
      <c r="G9" s="51">
        <v>4053.0140229478175</v>
      </c>
      <c r="H9" s="50">
        <v>66016.149594838411</v>
      </c>
      <c r="I9" s="51">
        <v>391.71256682259002</v>
      </c>
      <c r="J9" s="50">
        <v>412768.85153639101</v>
      </c>
      <c r="K9" s="51">
        <v>2090.21388856761</v>
      </c>
      <c r="L9" s="50">
        <v>1619956.0079988721</v>
      </c>
      <c r="M9" s="51">
        <v>7681.1328542302799</v>
      </c>
      <c r="N9" s="50">
        <v>321752.59615485638</v>
      </c>
      <c r="O9" s="51">
        <v>986.02232182554803</v>
      </c>
      <c r="P9" s="50">
        <v>1417840.1067763723</v>
      </c>
      <c r="Q9" s="51">
        <v>4446.327201786009</v>
      </c>
      <c r="R9" s="50">
        <v>1896927.5811699021</v>
      </c>
      <c r="S9" s="51">
        <v>7566.9314644317201</v>
      </c>
      <c r="T9" s="50">
        <v>1075200.4110731501</v>
      </c>
      <c r="U9" s="51">
        <v>8923.9146307110204</v>
      </c>
      <c r="V9" s="130">
        <f t="shared" si="0"/>
        <v>9664052.4030589964</v>
      </c>
      <c r="W9" s="131">
        <f t="shared" si="1"/>
        <v>40713.27296984382</v>
      </c>
      <c r="X9" s="56">
        <f t="shared" si="5"/>
        <v>2.2849072830290056</v>
      </c>
      <c r="Y9" s="70">
        <f t="shared" si="2"/>
        <v>8588851.9919858463</v>
      </c>
      <c r="Z9" s="70">
        <f t="shared" si="3"/>
        <v>31789.358339132799</v>
      </c>
      <c r="AA9" s="44" t="str">
        <f t="shared" si="4"/>
        <v>2001</v>
      </c>
      <c r="AB9" s="53">
        <v>0.22072462750610616</v>
      </c>
    </row>
    <row r="10" spans="1:31" x14ac:dyDescent="0.2">
      <c r="A10" s="48" t="s">
        <v>58</v>
      </c>
      <c r="B10" s="50">
        <v>901032.93473147426</v>
      </c>
      <c r="C10" s="51">
        <v>4004.3096617684705</v>
      </c>
      <c r="D10" s="50">
        <v>416153.0000652484</v>
      </c>
      <c r="E10" s="51">
        <v>147.04474485071395</v>
      </c>
      <c r="F10" s="50">
        <v>1510292.5582421236</v>
      </c>
      <c r="G10" s="51">
        <v>4049.9248658295146</v>
      </c>
      <c r="H10" s="50">
        <v>65272.914982756207</v>
      </c>
      <c r="I10" s="51">
        <v>419.64301423784502</v>
      </c>
      <c r="J10" s="50">
        <v>407925.79555778299</v>
      </c>
      <c r="K10" s="51">
        <v>2008.55713685102</v>
      </c>
      <c r="L10" s="50">
        <v>1604065.1617048141</v>
      </c>
      <c r="M10" s="51">
        <v>7863.8079369630595</v>
      </c>
      <c r="N10" s="50">
        <v>309063.8076720158</v>
      </c>
      <c r="O10" s="51">
        <v>981.09178210571008</v>
      </c>
      <c r="P10" s="50">
        <v>1396300.4962458301</v>
      </c>
      <c r="Q10" s="51">
        <v>4359.2464894388213</v>
      </c>
      <c r="R10" s="50">
        <v>1917953.2242243669</v>
      </c>
      <c r="S10" s="51">
        <v>7969.15269192501</v>
      </c>
      <c r="T10" s="50">
        <v>1084534.4916920499</v>
      </c>
      <c r="U10" s="51">
        <v>9494.9929024576904</v>
      </c>
      <c r="V10" s="130">
        <f t="shared" si="0"/>
        <v>9612594.3851184603</v>
      </c>
      <c r="W10" s="131">
        <f t="shared" si="1"/>
        <v>41297.771226427853</v>
      </c>
      <c r="X10" s="56">
        <f t="shared" si="5"/>
        <v>1.4356454638686715</v>
      </c>
      <c r="Y10" s="70">
        <f t="shared" si="2"/>
        <v>8528059.8934264109</v>
      </c>
      <c r="Z10" s="70">
        <f t="shared" si="3"/>
        <v>31802.77832397016</v>
      </c>
      <c r="AA10" s="44" t="str">
        <f t="shared" si="4"/>
        <v>2002</v>
      </c>
      <c r="AB10" s="53">
        <v>0.24981051566466095</v>
      </c>
    </row>
    <row r="11" spans="1:31" x14ac:dyDescent="0.2">
      <c r="A11" s="48" t="s">
        <v>36</v>
      </c>
      <c r="B11" s="50">
        <v>866424.43625794828</v>
      </c>
      <c r="C11" s="51">
        <v>3516.4786721887453</v>
      </c>
      <c r="D11" s="50">
        <v>433700.00001248997</v>
      </c>
      <c r="E11" s="51">
        <v>183.40172978737047</v>
      </c>
      <c r="F11" s="50">
        <v>1506047.5960634754</v>
      </c>
      <c r="G11" s="51">
        <v>3984.7922817228318</v>
      </c>
      <c r="H11" s="50">
        <v>66548.6027030814</v>
      </c>
      <c r="I11" s="51">
        <v>424.60789887481405</v>
      </c>
      <c r="J11" s="50">
        <v>420938.07920768199</v>
      </c>
      <c r="K11" s="51">
        <v>1957.0730087274901</v>
      </c>
      <c r="L11" s="50">
        <v>1605128.133469823</v>
      </c>
      <c r="M11" s="51">
        <v>8173.056792630101</v>
      </c>
      <c r="N11" s="50">
        <v>316992.91831179807</v>
      </c>
      <c r="O11" s="51">
        <v>1037.4486318061511</v>
      </c>
      <c r="P11" s="50">
        <v>1422605.0319684031</v>
      </c>
      <c r="Q11" s="51">
        <v>4476.1943038330519</v>
      </c>
      <c r="R11" s="50">
        <v>1970648.1831212749</v>
      </c>
      <c r="S11" s="51">
        <v>8601.68131622697</v>
      </c>
      <c r="T11" s="50">
        <v>1090127.5671793199</v>
      </c>
      <c r="U11" s="51">
        <v>10119.422304968901</v>
      </c>
      <c r="V11" s="130">
        <f t="shared" si="0"/>
        <v>9699160.5482952967</v>
      </c>
      <c r="W11" s="131">
        <f t="shared" si="1"/>
        <v>42474.156940766428</v>
      </c>
      <c r="X11" s="56">
        <f t="shared" si="5"/>
        <v>2.848545283203483</v>
      </c>
      <c r="Y11" s="70">
        <f t="shared" si="2"/>
        <v>8609032.9811159763</v>
      </c>
      <c r="Z11" s="70">
        <f t="shared" si="3"/>
        <v>32354.734635797526</v>
      </c>
      <c r="AA11" s="44" t="str">
        <f t="shared" si="4"/>
        <v>2003</v>
      </c>
      <c r="AB11" s="53">
        <v>0.25234888391716459</v>
      </c>
      <c r="AC11" s="52"/>
      <c r="AD11" s="52"/>
      <c r="AE11" s="52"/>
    </row>
    <row r="12" spans="1:31" x14ac:dyDescent="0.2">
      <c r="A12" s="48" t="s">
        <v>59</v>
      </c>
      <c r="B12" s="50">
        <v>810822.02109217271</v>
      </c>
      <c r="C12" s="51">
        <v>2904.4564492306376</v>
      </c>
      <c r="D12" s="50">
        <v>455366.99999017053</v>
      </c>
      <c r="E12" s="51">
        <v>246.03715137425746</v>
      </c>
      <c r="F12" s="50">
        <v>1498631.9434634789</v>
      </c>
      <c r="G12" s="51">
        <v>3948.2846733107053</v>
      </c>
      <c r="H12" s="50">
        <v>64939.048896963403</v>
      </c>
      <c r="I12" s="51">
        <v>398.40494402287197</v>
      </c>
      <c r="J12" s="50">
        <v>450923.77412166802</v>
      </c>
      <c r="K12" s="51">
        <v>1973.81566461804</v>
      </c>
      <c r="L12" s="50">
        <v>1642333.4254815909</v>
      </c>
      <c r="M12" s="51">
        <v>8391.5987500507199</v>
      </c>
      <c r="N12" s="50">
        <v>338781.03318309051</v>
      </c>
      <c r="O12" s="51">
        <v>1145.3423891757532</v>
      </c>
      <c r="P12" s="50">
        <v>1499357.4643774256</v>
      </c>
      <c r="Q12" s="51">
        <v>4807.3962927464008</v>
      </c>
      <c r="R12" s="50">
        <v>2019317.134419786</v>
      </c>
      <c r="S12" s="51">
        <v>9120.3975867934205</v>
      </c>
      <c r="T12" s="50">
        <v>1099705.21981143</v>
      </c>
      <c r="U12" s="51">
        <v>10266.294386536199</v>
      </c>
      <c r="V12" s="130">
        <f t="shared" si="0"/>
        <v>9880178.0648377761</v>
      </c>
      <c r="W12" s="131">
        <f t="shared" si="1"/>
        <v>43202.028287859008</v>
      </c>
      <c r="X12" s="56">
        <f t="shared" si="5"/>
        <v>1.7136805048482862</v>
      </c>
      <c r="Y12" s="70">
        <f t="shared" si="2"/>
        <v>8780472.8450263459</v>
      </c>
      <c r="Z12" s="70">
        <f t="shared" si="3"/>
        <v>32935.733901322805</v>
      </c>
      <c r="AA12" s="44" t="str">
        <f t="shared" si="4"/>
        <v>2004</v>
      </c>
      <c r="AB12" s="53">
        <v>0.22728514654888848</v>
      </c>
      <c r="AC12" s="52"/>
      <c r="AD12" s="52"/>
      <c r="AE12" s="52"/>
    </row>
    <row r="13" spans="1:31" x14ac:dyDescent="0.2">
      <c r="A13" s="48" t="s">
        <v>60</v>
      </c>
      <c r="B13" s="50">
        <v>754767.30217862839</v>
      </c>
      <c r="C13" s="51">
        <v>2442.1678571691118</v>
      </c>
      <c r="D13" s="50">
        <v>443266.66666814912</v>
      </c>
      <c r="E13" s="51">
        <v>229.17571450180083</v>
      </c>
      <c r="F13" s="50">
        <v>1497055.4401133363</v>
      </c>
      <c r="G13" s="51">
        <v>4066.0773554526613</v>
      </c>
      <c r="H13" s="50">
        <v>66405.730557375704</v>
      </c>
      <c r="I13" s="51">
        <v>401.56165569389361</v>
      </c>
      <c r="J13" s="50">
        <v>501270.28010690602</v>
      </c>
      <c r="K13" s="51">
        <v>2102.8886238392201</v>
      </c>
      <c r="L13" s="50">
        <v>1726098.3963022169</v>
      </c>
      <c r="M13" s="51">
        <v>8873.7070344710719</v>
      </c>
      <c r="N13" s="50">
        <v>372217.02476360422</v>
      </c>
      <c r="O13" s="51">
        <v>1292.7189197919229</v>
      </c>
      <c r="P13" s="50">
        <v>1633160.496516505</v>
      </c>
      <c r="Q13" s="51">
        <v>5435.6426964501061</v>
      </c>
      <c r="R13" s="50">
        <v>2074655.9897913372</v>
      </c>
      <c r="S13" s="51">
        <v>9638.0654301524009</v>
      </c>
      <c r="T13" s="50">
        <v>1133282.5856074099</v>
      </c>
      <c r="U13" s="51">
        <v>9894.2441420382693</v>
      </c>
      <c r="V13" s="130">
        <f t="shared" si="0"/>
        <v>10202179.912605468</v>
      </c>
      <c r="W13" s="131">
        <f t="shared" si="1"/>
        <v>44376.249429560456</v>
      </c>
      <c r="X13" s="56">
        <f t="shared" si="5"/>
        <v>2.7179768826535331</v>
      </c>
      <c r="Y13" s="70">
        <f t="shared" si="2"/>
        <v>9068897.3269980587</v>
      </c>
      <c r="Z13" s="70">
        <f t="shared" si="3"/>
        <v>34482.005287522188</v>
      </c>
      <c r="AA13" s="44" t="str">
        <f t="shared" si="4"/>
        <v>2005</v>
      </c>
      <c r="AB13" s="53">
        <v>0.21863081540550694</v>
      </c>
      <c r="AC13" s="52"/>
      <c r="AD13" s="52"/>
      <c r="AE13" s="52"/>
    </row>
    <row r="14" spans="1:31" x14ac:dyDescent="0.2">
      <c r="A14" s="48" t="s">
        <v>37</v>
      </c>
      <c r="B14" s="50">
        <v>723504.68466894934</v>
      </c>
      <c r="C14" s="51">
        <v>2274.8679356091611</v>
      </c>
      <c r="D14" s="50">
        <v>495012.07310250489</v>
      </c>
      <c r="E14" s="51">
        <v>206.14387159928808</v>
      </c>
      <c r="F14" s="50">
        <v>1509624.6145432922</v>
      </c>
      <c r="G14" s="51">
        <v>4238.707794059952</v>
      </c>
      <c r="H14" s="50">
        <v>68997.643937674497</v>
      </c>
      <c r="I14" s="51">
        <v>412.02790516277594</v>
      </c>
      <c r="J14" s="50">
        <v>549938.33357942605</v>
      </c>
      <c r="K14" s="51">
        <v>2267.7071040695</v>
      </c>
      <c r="L14" s="50">
        <v>1836571.6430889529</v>
      </c>
      <c r="M14" s="51">
        <v>9735.2550743500287</v>
      </c>
      <c r="N14" s="50">
        <v>404317.45770512021</v>
      </c>
      <c r="O14" s="51">
        <v>1412.602380148649</v>
      </c>
      <c r="P14" s="50">
        <v>1772783.0152482751</v>
      </c>
      <c r="Q14" s="51">
        <v>6149.5428261918605</v>
      </c>
      <c r="R14" s="50">
        <v>2131739.6389525542</v>
      </c>
      <c r="S14" s="51">
        <v>10361.247902258241</v>
      </c>
      <c r="T14" s="50">
        <v>1190086.29442208</v>
      </c>
      <c r="U14" s="51">
        <v>9901.3320267143408</v>
      </c>
      <c r="V14" s="130">
        <f t="shared" si="0"/>
        <v>10682575.399248831</v>
      </c>
      <c r="W14" s="131">
        <f t="shared" si="1"/>
        <v>46959.434820163799</v>
      </c>
      <c r="X14" s="56">
        <f t="shared" si="5"/>
        <v>5.8210989522755829</v>
      </c>
      <c r="Y14" s="70">
        <f t="shared" si="2"/>
        <v>9492489.1048267502</v>
      </c>
      <c r="Z14" s="70">
        <f t="shared" si="3"/>
        <v>37058.102793449456</v>
      </c>
      <c r="AA14" s="44" t="str">
        <f t="shared" si="4"/>
        <v>2006</v>
      </c>
      <c r="AB14" s="53">
        <v>0.20292722390477175</v>
      </c>
      <c r="AC14" s="52"/>
      <c r="AD14" s="52"/>
      <c r="AE14" s="52"/>
    </row>
    <row r="15" spans="1:31" x14ac:dyDescent="0.2">
      <c r="A15" s="48" t="s">
        <v>61</v>
      </c>
      <c r="B15" s="50">
        <v>707106.96661946073</v>
      </c>
      <c r="C15" s="51">
        <v>2310.3799615223734</v>
      </c>
      <c r="D15" s="50">
        <v>498859.99999600585</v>
      </c>
      <c r="E15" s="51">
        <v>200.87067463350013</v>
      </c>
      <c r="F15" s="50">
        <v>1538274.3032367167</v>
      </c>
      <c r="G15" s="51">
        <v>4278.1006148172337</v>
      </c>
      <c r="H15" s="50">
        <v>72387.040050433294</v>
      </c>
      <c r="I15" s="51">
        <v>398.16860018169399</v>
      </c>
      <c r="J15" s="50">
        <v>594056.23233044997</v>
      </c>
      <c r="K15" s="51">
        <v>2554.1980628813499</v>
      </c>
      <c r="L15" s="50">
        <v>1947939.3478837432</v>
      </c>
      <c r="M15" s="51">
        <v>10513.680616266851</v>
      </c>
      <c r="N15" s="50">
        <v>436327.44093096635</v>
      </c>
      <c r="O15" s="51">
        <v>1536.8798891886399</v>
      </c>
      <c r="P15" s="50">
        <v>1902435.7425671022</v>
      </c>
      <c r="Q15" s="51">
        <v>6813.0960229906414</v>
      </c>
      <c r="R15" s="50">
        <v>2232646.8379678619</v>
      </c>
      <c r="S15" s="51">
        <v>11214.93479990081</v>
      </c>
      <c r="T15" s="50">
        <v>1247990.22295611</v>
      </c>
      <c r="U15" s="51">
        <v>10973.4070293284</v>
      </c>
      <c r="V15" s="130">
        <f t="shared" si="0"/>
        <v>11178024.13453885</v>
      </c>
      <c r="W15" s="131">
        <f t="shared" si="1"/>
        <v>50793.716271711499</v>
      </c>
      <c r="X15" s="56">
        <f t="shared" si="5"/>
        <v>8.1650928428578684</v>
      </c>
      <c r="Y15" s="70">
        <f t="shared" si="2"/>
        <v>9930033.91158274</v>
      </c>
      <c r="Z15" s="70">
        <f t="shared" si="3"/>
        <v>39820.309242383097</v>
      </c>
      <c r="AA15" s="44" t="str">
        <f t="shared" si="4"/>
        <v>2007</v>
      </c>
      <c r="AB15" s="53">
        <v>0.18138437798428089</v>
      </c>
      <c r="AC15" s="52">
        <f>[5]Input!B95*12</f>
        <v>6948</v>
      </c>
      <c r="AD15" s="52"/>
      <c r="AE15" s="52"/>
    </row>
    <row r="16" spans="1:31" x14ac:dyDescent="0.2">
      <c r="A16" s="48" t="s">
        <v>38</v>
      </c>
      <c r="B16" s="50">
        <v>675492.09473602637</v>
      </c>
      <c r="C16" s="51">
        <v>2269.5434271725394</v>
      </c>
      <c r="D16" s="50">
        <v>522251.99996070866</v>
      </c>
      <c r="E16" s="51">
        <v>249.56902075635838</v>
      </c>
      <c r="F16" s="50">
        <v>1550239.7783109811</v>
      </c>
      <c r="G16" s="51">
        <v>4288.1647310353992</v>
      </c>
      <c r="H16" s="50">
        <v>75165.678227606491</v>
      </c>
      <c r="I16" s="51">
        <v>349.370662679823</v>
      </c>
      <c r="J16" s="50">
        <v>615921.99011944805</v>
      </c>
      <c r="K16" s="51">
        <v>2952.58323700752</v>
      </c>
      <c r="L16" s="50">
        <v>2008505.7950171719</v>
      </c>
      <c r="M16" s="51">
        <v>10830.293670117941</v>
      </c>
      <c r="N16" s="50">
        <v>459391.9700599038</v>
      </c>
      <c r="O16" s="51">
        <v>1675.1862652042839</v>
      </c>
      <c r="P16" s="50">
        <v>1966518.0331580664</v>
      </c>
      <c r="Q16" s="51">
        <v>7190.5363033718513</v>
      </c>
      <c r="R16" s="50">
        <v>2329483.5501336339</v>
      </c>
      <c r="S16" s="51">
        <v>11999.502343278171</v>
      </c>
      <c r="T16" s="50">
        <v>1266144.49978284</v>
      </c>
      <c r="U16" s="51">
        <v>12167.889752007601</v>
      </c>
      <c r="V16" s="130">
        <f t="shared" si="0"/>
        <v>11469115.389506387</v>
      </c>
      <c r="W16" s="131">
        <f t="shared" si="1"/>
        <v>53972.639412631484</v>
      </c>
      <c r="X16" s="56">
        <f t="shared" si="5"/>
        <v>6.258496865862166</v>
      </c>
      <c r="Y16" s="70">
        <f t="shared" si="2"/>
        <v>10202970.889723547</v>
      </c>
      <c r="Z16" s="70">
        <f t="shared" si="3"/>
        <v>41804.749660623886</v>
      </c>
      <c r="AA16" s="44" t="str">
        <f t="shared" si="4"/>
        <v>2008</v>
      </c>
      <c r="AB16" s="53">
        <v>0.15305145677676876</v>
      </c>
      <c r="AC16" s="52">
        <f>[5]Input!B96*12</f>
        <v>8540</v>
      </c>
      <c r="AD16" s="52"/>
      <c r="AE16" s="52"/>
    </row>
    <row r="17" spans="1:31" x14ac:dyDescent="0.2">
      <c r="A17" s="48" t="s">
        <v>62</v>
      </c>
      <c r="B17" s="50">
        <v>635860.91527374997</v>
      </c>
      <c r="C17" s="51">
        <v>2082.0518089353268</v>
      </c>
      <c r="D17" s="50">
        <v>488246.4999836717</v>
      </c>
      <c r="E17" s="51">
        <v>266.8343197129297</v>
      </c>
      <c r="F17" s="50">
        <v>1532096.0488803335</v>
      </c>
      <c r="G17" s="51">
        <v>4329.6540435638972</v>
      </c>
      <c r="H17" s="50">
        <v>76497.689566738001</v>
      </c>
      <c r="I17" s="51">
        <v>313.03131720328798</v>
      </c>
      <c r="J17" s="50">
        <v>618198.12694507698</v>
      </c>
      <c r="K17" s="51">
        <v>3255.01208943147</v>
      </c>
      <c r="L17" s="50">
        <v>2012084.7723155906</v>
      </c>
      <c r="M17" s="51">
        <v>10745.889108523579</v>
      </c>
      <c r="N17" s="50">
        <v>477486.74583397794</v>
      </c>
      <c r="O17" s="51">
        <v>1845.5784458120261</v>
      </c>
      <c r="P17" s="50">
        <v>1974363.0617737242</v>
      </c>
      <c r="Q17" s="51">
        <v>7392.7221232120319</v>
      </c>
      <c r="R17" s="50">
        <v>2413014.4485155488</v>
      </c>
      <c r="S17" s="51">
        <v>12611.79678750409</v>
      </c>
      <c r="T17" s="50">
        <v>1244185.3721505599</v>
      </c>
      <c r="U17" s="51">
        <v>12149.2163298262</v>
      </c>
      <c r="V17" s="130">
        <f t="shared" si="0"/>
        <v>11472033.681238972</v>
      </c>
      <c r="W17" s="131">
        <f t="shared" si="1"/>
        <v>54991.786373724841</v>
      </c>
      <c r="X17" s="56">
        <f t="shared" si="5"/>
        <v>1.8882659291530597</v>
      </c>
      <c r="Y17" s="70">
        <f t="shared" si="2"/>
        <v>10227848.309088413</v>
      </c>
      <c r="Z17" s="70">
        <f t="shared" si="3"/>
        <v>42842.570043898639</v>
      </c>
      <c r="AA17" s="44" t="str">
        <f t="shared" si="4"/>
        <v>2009</v>
      </c>
      <c r="AB17" s="53">
        <v>0.14344092336106073</v>
      </c>
      <c r="AC17" s="52">
        <f>[5]Input!B97*12</f>
        <v>8208</v>
      </c>
      <c r="AD17" s="52"/>
      <c r="AE17" s="52"/>
    </row>
    <row r="18" spans="1:31" x14ac:dyDescent="0.2">
      <c r="A18" s="48" t="s">
        <v>63</v>
      </c>
      <c r="B18" s="50">
        <v>593549.25512595405</v>
      </c>
      <c r="C18" s="51">
        <v>1835.213585851616</v>
      </c>
      <c r="D18" s="50">
        <v>500204.99997188087</v>
      </c>
      <c r="E18" s="51">
        <v>325.19675874118229</v>
      </c>
      <c r="F18" s="50">
        <v>1501996.2784338836</v>
      </c>
      <c r="G18" s="51">
        <v>4321.638552605943</v>
      </c>
      <c r="H18" s="50">
        <v>78883.562781048589</v>
      </c>
      <c r="I18" s="51">
        <v>352.11305956674101</v>
      </c>
      <c r="J18" s="50">
        <v>610746.902546703</v>
      </c>
      <c r="K18" s="51">
        <v>3366.39262973927</v>
      </c>
      <c r="L18" s="50">
        <v>1982873.8766864662</v>
      </c>
      <c r="M18" s="51">
        <v>10660.286021544836</v>
      </c>
      <c r="N18" s="50">
        <v>494654.74583629286</v>
      </c>
      <c r="O18" s="51">
        <v>1973.500564296138</v>
      </c>
      <c r="P18" s="50">
        <v>1943276.817297359</v>
      </c>
      <c r="Q18" s="51">
        <v>7271.1082657320749</v>
      </c>
      <c r="R18" s="50">
        <v>2482880.984349824</v>
      </c>
      <c r="S18" s="51">
        <v>13149.02554394507</v>
      </c>
      <c r="T18" s="50">
        <v>1208393.34952901</v>
      </c>
      <c r="U18" s="51">
        <v>11448.5561101451</v>
      </c>
      <c r="V18" s="130">
        <f t="shared" si="0"/>
        <v>11397460.772558421</v>
      </c>
      <c r="W18" s="131">
        <f t="shared" si="1"/>
        <v>54703.031092167977</v>
      </c>
      <c r="X18" s="56">
        <f t="shared" si="5"/>
        <v>-0.52508801877152889</v>
      </c>
      <c r="Y18" s="70">
        <f t="shared" si="2"/>
        <v>10189067.423029412</v>
      </c>
      <c r="Z18" s="70">
        <f t="shared" si="3"/>
        <v>43254.474982022875</v>
      </c>
      <c r="AA18" s="44" t="str">
        <f t="shared" si="4"/>
        <v>2010</v>
      </c>
      <c r="AB18" s="53">
        <v>0.13718545781520478</v>
      </c>
      <c r="AC18" s="52">
        <v>7668</v>
      </c>
      <c r="AD18" s="52"/>
      <c r="AE18" s="52"/>
    </row>
    <row r="19" spans="1:31" x14ac:dyDescent="0.2">
      <c r="A19" s="48" t="s">
        <v>152</v>
      </c>
      <c r="B19" s="50">
        <v>585473.39824339619</v>
      </c>
      <c r="C19" s="50">
        <v>1635.4698117485457</v>
      </c>
      <c r="D19" s="50">
        <v>513849.99987032567</v>
      </c>
      <c r="E19" s="50">
        <v>312.52642886606668</v>
      </c>
      <c r="F19" s="50">
        <v>1473881.7522180832</v>
      </c>
      <c r="G19" s="50">
        <v>4237.3122196078184</v>
      </c>
      <c r="H19" s="50">
        <v>82517.294612420897</v>
      </c>
      <c r="I19" s="50">
        <v>430.460141449346</v>
      </c>
      <c r="J19" s="50">
        <v>599612.26983245695</v>
      </c>
      <c r="K19" s="50">
        <v>3303.2767603017401</v>
      </c>
      <c r="L19" s="50">
        <v>1975812.1942262952</v>
      </c>
      <c r="M19" s="50">
        <v>10784.901335840896</v>
      </c>
      <c r="N19" s="50">
        <v>509455.8000959421</v>
      </c>
      <c r="O19" s="50">
        <v>2029.82423778372</v>
      </c>
      <c r="P19" s="50">
        <v>1942606.973421932</v>
      </c>
      <c r="Q19" s="50">
        <v>7085.9929492889005</v>
      </c>
      <c r="R19" s="50">
        <v>2547933.2845103811</v>
      </c>
      <c r="S19" s="50">
        <v>13646.67954470642</v>
      </c>
      <c r="T19" s="50">
        <v>1171947.2972777199</v>
      </c>
      <c r="U19" s="50">
        <v>10960.9764258214</v>
      </c>
      <c r="V19" s="130">
        <f t="shared" si="0"/>
        <v>11403090.264308954</v>
      </c>
      <c r="W19" s="131">
        <f t="shared" si="1"/>
        <v>54427.419855414853</v>
      </c>
      <c r="X19" s="56">
        <f t="shared" si="5"/>
        <v>-0.50383174615818371</v>
      </c>
      <c r="Y19" s="70">
        <f t="shared" si="2"/>
        <v>10231142.967031233</v>
      </c>
      <c r="Z19" s="70">
        <f t="shared" si="3"/>
        <v>43466.443429593455</v>
      </c>
      <c r="AA19" s="44" t="str">
        <f t="shared" si="4"/>
        <v>2011</v>
      </c>
      <c r="AB19" s="53">
        <v>0.12996245890722144</v>
      </c>
      <c r="AC19" s="52">
        <v>6616</v>
      </c>
      <c r="AD19" s="52"/>
      <c r="AE19" s="52"/>
    </row>
    <row r="20" spans="1:31" x14ac:dyDescent="0.2">
      <c r="A20" s="48" t="s">
        <v>176</v>
      </c>
      <c r="B20" s="50">
        <v>595139.04462034721</v>
      </c>
      <c r="C20" s="50">
        <v>1524.5337665825791</v>
      </c>
      <c r="D20" s="50">
        <v>534858.49999953003</v>
      </c>
      <c r="E20" s="50">
        <v>285.48857903999738</v>
      </c>
      <c r="F20" s="50">
        <v>1462996.4833901094</v>
      </c>
      <c r="G20" s="50">
        <v>4088.5190098548692</v>
      </c>
      <c r="H20" s="50">
        <v>86597.376821026992</v>
      </c>
      <c r="I20" s="50">
        <v>427.31934174621699</v>
      </c>
      <c r="J20" s="50">
        <v>597515.35738677601</v>
      </c>
      <c r="K20" s="50">
        <v>3243.8971553198198</v>
      </c>
      <c r="L20" s="50">
        <v>2002960.4051168249</v>
      </c>
      <c r="M20" s="50">
        <v>10923.539354492317</v>
      </c>
      <c r="N20" s="50">
        <v>527788.41636680881</v>
      </c>
      <c r="O20" s="50">
        <v>2043.1566188856682</v>
      </c>
      <c r="P20" s="50">
        <v>1973116.3678412633</v>
      </c>
      <c r="Q20" s="50">
        <v>6944.1856037112229</v>
      </c>
      <c r="R20" s="50">
        <v>2626423.3548196708</v>
      </c>
      <c r="S20" s="50">
        <v>14361.271472608711</v>
      </c>
      <c r="T20" s="50">
        <v>1160315.0506705199</v>
      </c>
      <c r="U20" s="50">
        <v>10830.7256900253</v>
      </c>
      <c r="V20" s="130">
        <f t="shared" si="0"/>
        <v>11567710.357032876</v>
      </c>
      <c r="W20" s="131">
        <f t="shared" si="1"/>
        <v>54672.636592266703</v>
      </c>
      <c r="X20" s="56">
        <f t="shared" si="5"/>
        <v>0.45053897006924426</v>
      </c>
      <c r="Y20" s="70">
        <f t="shared" si="2"/>
        <v>10407395.306362357</v>
      </c>
      <c r="Z20" s="70">
        <f t="shared" si="3"/>
        <v>43841.910902241405</v>
      </c>
      <c r="AA20" s="44" t="str">
        <f t="shared" si="4"/>
        <v>2012</v>
      </c>
      <c r="AB20" s="53">
        <v>0.13100000000000001</v>
      </c>
      <c r="AC20" s="50">
        <v>8282</v>
      </c>
      <c r="AD20" s="52"/>
      <c r="AE20" s="52"/>
    </row>
    <row r="21" spans="1:31" x14ac:dyDescent="0.2">
      <c r="A21" s="48" t="s">
        <v>186</v>
      </c>
      <c r="B21" s="50">
        <v>611101.83185446251</v>
      </c>
      <c r="C21" s="50">
        <v>1492.8492341583242</v>
      </c>
      <c r="D21" s="50">
        <v>511799.49999976973</v>
      </c>
      <c r="E21" s="50">
        <v>241.69879654265333</v>
      </c>
      <c r="F21" s="50">
        <v>1474495.9081230629</v>
      </c>
      <c r="G21" s="50">
        <v>4029.6393727117929</v>
      </c>
      <c r="H21" s="50">
        <v>92296.313380153995</v>
      </c>
      <c r="I21" s="50">
        <v>413.77483339763501</v>
      </c>
      <c r="J21" s="50">
        <v>608551.05692678003</v>
      </c>
      <c r="K21" s="50">
        <v>3295.2567641853302</v>
      </c>
      <c r="L21" s="50">
        <v>2051382.8041340192</v>
      </c>
      <c r="M21" s="50">
        <v>11104.915807517209</v>
      </c>
      <c r="N21" s="50">
        <v>549625.57671914087</v>
      </c>
      <c r="O21" s="50">
        <v>2038.1119433653921</v>
      </c>
      <c r="P21" s="50">
        <v>2021307.5750917306</v>
      </c>
      <c r="Q21" s="50">
        <v>6946.2024377981779</v>
      </c>
      <c r="R21" s="50">
        <v>2709590.5427680332</v>
      </c>
      <c r="S21" s="50">
        <v>14975.769128310669</v>
      </c>
      <c r="T21" s="50">
        <v>1164561.2998430701</v>
      </c>
      <c r="U21" s="50">
        <v>10989.992178489299</v>
      </c>
      <c r="V21" s="130">
        <f t="shared" si="0"/>
        <v>11794712.408840224</v>
      </c>
      <c r="W21" s="131">
        <f t="shared" si="1"/>
        <v>55528.21049647648</v>
      </c>
      <c r="X21" s="56">
        <f t="shared" si="5"/>
        <v>1.5649033182548142</v>
      </c>
      <c r="Y21" s="70">
        <f t="shared" si="2"/>
        <v>10630151.108997155</v>
      </c>
      <c r="Z21" s="70">
        <f t="shared" si="3"/>
        <v>44538.218317987179</v>
      </c>
      <c r="AA21" s="44" t="str">
        <f t="shared" si="4"/>
        <v>2013</v>
      </c>
      <c r="AB21" s="53"/>
      <c r="AC21" s="50"/>
      <c r="AD21" s="50"/>
      <c r="AE21" s="50"/>
    </row>
    <row r="22" spans="1:31" ht="13.5" thickBot="1" x14ac:dyDescent="0.2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AC22" s="52"/>
      <c r="AD22" s="52"/>
      <c r="AE22" s="52"/>
    </row>
    <row r="23" spans="1:31" s="47" customFormat="1" ht="26.25" thickBot="1" x14ac:dyDescent="0.25">
      <c r="A23" s="45" t="s">
        <v>19</v>
      </c>
      <c r="B23" s="322" t="s">
        <v>1</v>
      </c>
      <c r="C23" s="322"/>
      <c r="D23" s="322" t="s">
        <v>2</v>
      </c>
      <c r="E23" s="322"/>
      <c r="F23" s="322" t="s">
        <v>3</v>
      </c>
      <c r="G23" s="322"/>
      <c r="H23" s="322" t="s">
        <v>4</v>
      </c>
      <c r="I23" s="322"/>
      <c r="J23" s="322" t="s">
        <v>5</v>
      </c>
      <c r="K23" s="322"/>
      <c r="L23" s="322" t="s">
        <v>6</v>
      </c>
      <c r="M23" s="322"/>
      <c r="N23" s="322" t="s">
        <v>7</v>
      </c>
      <c r="O23" s="322"/>
      <c r="P23" s="322" t="s">
        <v>8</v>
      </c>
      <c r="Q23" s="322"/>
      <c r="R23" s="322" t="s">
        <v>9</v>
      </c>
      <c r="S23" s="322"/>
      <c r="T23" s="54"/>
      <c r="U23" s="54"/>
      <c r="V23" s="318" t="s">
        <v>11</v>
      </c>
      <c r="W23" s="319"/>
      <c r="X23" s="46" t="s">
        <v>12</v>
      </c>
      <c r="Y23" s="46"/>
      <c r="Z23" s="46"/>
      <c r="AB23" s="44"/>
    </row>
    <row r="24" spans="1:31" s="47" customFormat="1" x14ac:dyDescent="0.2">
      <c r="A24" s="55" t="s">
        <v>20</v>
      </c>
      <c r="B24" s="78" t="s">
        <v>16</v>
      </c>
      <c r="C24" s="78" t="str">
        <f>C3</f>
        <v>MA</v>
      </c>
      <c r="D24" s="78" t="s">
        <v>16</v>
      </c>
      <c r="E24" s="78" t="str">
        <f>E3</f>
        <v>MA</v>
      </c>
      <c r="F24" s="78" t="s">
        <v>16</v>
      </c>
      <c r="G24" s="78" t="str">
        <f>G3</f>
        <v>MA</v>
      </c>
      <c r="H24" s="78" t="s">
        <v>16</v>
      </c>
      <c r="I24" s="78" t="str">
        <f>I3</f>
        <v>MA</v>
      </c>
      <c r="J24" s="78" t="s">
        <v>16</v>
      </c>
      <c r="K24" s="78" t="str">
        <f>K3</f>
        <v>MA</v>
      </c>
      <c r="L24" s="78" t="s">
        <v>16</v>
      </c>
      <c r="M24" s="78" t="str">
        <f>M3</f>
        <v>MA</v>
      </c>
      <c r="N24" s="78" t="s">
        <v>16</v>
      </c>
      <c r="O24" s="78" t="str">
        <f>O3</f>
        <v>MA</v>
      </c>
      <c r="P24" s="78" t="s">
        <v>16</v>
      </c>
      <c r="Q24" s="78" t="str">
        <f>Q3</f>
        <v>MA</v>
      </c>
      <c r="R24" s="78" t="s">
        <v>16</v>
      </c>
      <c r="S24" s="78" t="str">
        <f>S3</f>
        <v>MA</v>
      </c>
      <c r="T24" s="79"/>
      <c r="U24" s="79"/>
      <c r="V24" s="146" t="s">
        <v>16</v>
      </c>
      <c r="W24" s="147" t="str">
        <f>W3</f>
        <v>MA</v>
      </c>
      <c r="AB24" s="44"/>
    </row>
    <row r="25" spans="1:31" x14ac:dyDescent="0.2">
      <c r="A25" s="48" t="str">
        <f>A4</f>
        <v>1996</v>
      </c>
      <c r="B25" s="50">
        <v>49257651.779979765</v>
      </c>
      <c r="C25" s="51">
        <v>405553.20799729321</v>
      </c>
      <c r="D25" s="50">
        <v>226970970.87328801</v>
      </c>
      <c r="E25" s="51">
        <v>153196.07871991119</v>
      </c>
      <c r="F25" s="50">
        <v>248271921.26309732</v>
      </c>
      <c r="G25" s="51">
        <v>516432.2544254252</v>
      </c>
      <c r="H25" s="50">
        <v>55369588.5172529</v>
      </c>
      <c r="I25" s="51">
        <v>109687.9012739107</v>
      </c>
      <c r="J25" s="50">
        <v>42049912.544314697</v>
      </c>
      <c r="K25" s="51">
        <v>260909.17812809499</v>
      </c>
      <c r="L25" s="50">
        <v>215208774.47845542</v>
      </c>
      <c r="M25" s="51">
        <v>706377.78799867188</v>
      </c>
      <c r="N25" s="50">
        <v>107532663.236301</v>
      </c>
      <c r="O25" s="51">
        <v>206575.78240897346</v>
      </c>
      <c r="P25" s="50">
        <v>253785078.50346592</v>
      </c>
      <c r="Q25" s="51">
        <v>631447.61480915989</v>
      </c>
      <c r="R25" s="50">
        <v>398846914.38130301</v>
      </c>
      <c r="S25" s="51">
        <v>1042767.684392961</v>
      </c>
      <c r="T25" s="48"/>
      <c r="U25" s="48"/>
      <c r="V25" s="130">
        <f>B25+D25+F25+H25+J25+L25+N25+P25+R25+T25</f>
        <v>1597293475.5774581</v>
      </c>
      <c r="W25" s="131">
        <f>C25+E25+G25+I25+K25+M25+O25+Q25+S25+U25</f>
        <v>4032947.4901544014</v>
      </c>
    </row>
    <row r="26" spans="1:31" x14ac:dyDescent="0.2">
      <c r="A26" s="48" t="str">
        <f t="shared" ref="A26:A42" si="6">A5</f>
        <v>1997</v>
      </c>
      <c r="B26" s="50">
        <v>49809600.485375464</v>
      </c>
      <c r="C26" s="51">
        <v>406229.6796543012</v>
      </c>
      <c r="D26" s="50">
        <v>231333994.06513068</v>
      </c>
      <c r="E26" s="51">
        <v>173064.67973401269</v>
      </c>
      <c r="F26" s="50">
        <v>255532545.78600252</v>
      </c>
      <c r="G26" s="51">
        <v>543556.91512307653</v>
      </c>
      <c r="H26" s="50">
        <v>57654741.790338196</v>
      </c>
      <c r="I26" s="51">
        <v>117229.50012329601</v>
      </c>
      <c r="J26" s="50">
        <v>43497574.842875697</v>
      </c>
      <c r="K26" s="51">
        <v>283972.18619761203</v>
      </c>
      <c r="L26" s="50">
        <v>216541866.08720249</v>
      </c>
      <c r="M26" s="51">
        <v>734591.52152776124</v>
      </c>
      <c r="N26" s="50">
        <v>115958038.7190492</v>
      </c>
      <c r="O26" s="51">
        <v>229808.61173136576</v>
      </c>
      <c r="P26" s="50">
        <v>266309212.37041432</v>
      </c>
      <c r="Q26" s="51">
        <v>674395.12851727474</v>
      </c>
      <c r="R26" s="50">
        <v>402101583.94571775</v>
      </c>
      <c r="S26" s="51">
        <v>1021234.209059923</v>
      </c>
      <c r="T26" s="48"/>
      <c r="U26" s="48"/>
      <c r="V26" s="130">
        <f t="shared" ref="V26:V42" si="7">B26+D26+F26+H26+J26+L26+N26+P26+R26+T26</f>
        <v>1638739158.0921063</v>
      </c>
      <c r="W26" s="131">
        <f t="shared" ref="W26:W42" si="8">C26+E26+G26+I26+K26+M26+O26+Q26+S26+U26</f>
        <v>4184082.4316686229</v>
      </c>
      <c r="X26" s="56">
        <f>(W26-W25)/W25*100</f>
        <v>3.7475058101595882</v>
      </c>
      <c r="Y26" s="56"/>
      <c r="Z26" s="56"/>
    </row>
    <row r="27" spans="1:31" x14ac:dyDescent="0.2">
      <c r="A27" s="48" t="str">
        <f t="shared" si="6"/>
        <v>1998</v>
      </c>
      <c r="B27" s="50">
        <v>47231155.30254779</v>
      </c>
      <c r="C27" s="51">
        <v>408990.2409050386</v>
      </c>
      <c r="D27" s="50">
        <v>231403794.35605678</v>
      </c>
      <c r="E27" s="51">
        <v>184359.8222335616</v>
      </c>
      <c r="F27" s="50">
        <v>255353781.88302675</v>
      </c>
      <c r="G27" s="51">
        <v>532674.30567961442</v>
      </c>
      <c r="H27" s="50">
        <v>54092886.123621494</v>
      </c>
      <c r="I27" s="51">
        <v>110791.9942550516</v>
      </c>
      <c r="J27" s="50">
        <v>40933664.647131898</v>
      </c>
      <c r="K27" s="51">
        <v>254491.062293436</v>
      </c>
      <c r="L27" s="50">
        <v>219642739.53728908</v>
      </c>
      <c r="M27" s="51">
        <v>747494.37393714499</v>
      </c>
      <c r="N27" s="50">
        <v>122495138.28608271</v>
      </c>
      <c r="O27" s="51">
        <v>249099.03776064015</v>
      </c>
      <c r="P27" s="50">
        <v>272794798.14754736</v>
      </c>
      <c r="Q27" s="51">
        <v>704165.4690848795</v>
      </c>
      <c r="R27" s="50">
        <v>406145390.30255073</v>
      </c>
      <c r="S27" s="51">
        <v>1056876.532212527</v>
      </c>
      <c r="T27" s="48"/>
      <c r="U27" s="48"/>
      <c r="V27" s="130">
        <f t="shared" si="7"/>
        <v>1650093348.5858545</v>
      </c>
      <c r="W27" s="131">
        <f t="shared" si="8"/>
        <v>4248942.8383618928</v>
      </c>
      <c r="X27" s="56">
        <f t="shared" ref="X27:X40" si="9">(W27-W26)/W26*100</f>
        <v>1.5501703838899623</v>
      </c>
      <c r="Y27" s="56"/>
      <c r="Z27" s="56"/>
    </row>
    <row r="28" spans="1:31" x14ac:dyDescent="0.2">
      <c r="A28" s="48" t="str">
        <f t="shared" si="6"/>
        <v>1999</v>
      </c>
      <c r="B28" s="50">
        <v>50334125.585209183</v>
      </c>
      <c r="C28" s="51">
        <v>397630.59573413891</v>
      </c>
      <c r="D28" s="50">
        <v>228958532.90317121</v>
      </c>
      <c r="E28" s="51">
        <v>171955.70587096579</v>
      </c>
      <c r="F28" s="50">
        <v>257780296.16611207</v>
      </c>
      <c r="G28" s="51">
        <v>536696.9568069689</v>
      </c>
      <c r="H28" s="50">
        <v>54009813.467707098</v>
      </c>
      <c r="I28" s="51">
        <v>110366.23459737499</v>
      </c>
      <c r="J28" s="50">
        <v>40378049.740364298</v>
      </c>
      <c r="K28" s="51">
        <v>242821.963980003</v>
      </c>
      <c r="L28" s="50">
        <v>237158429.66969809</v>
      </c>
      <c r="M28" s="51">
        <v>809076.44117390853</v>
      </c>
      <c r="N28" s="50">
        <v>129313550.1566024</v>
      </c>
      <c r="O28" s="51">
        <v>264834.80137553561</v>
      </c>
      <c r="P28" s="50">
        <v>287734454.16370517</v>
      </c>
      <c r="Q28" s="51">
        <v>754483.869374139</v>
      </c>
      <c r="R28" s="50">
        <v>408805601.06371498</v>
      </c>
      <c r="S28" s="51">
        <v>1044444.020105392</v>
      </c>
      <c r="T28" s="48"/>
      <c r="U28" s="48"/>
      <c r="V28" s="130">
        <f t="shared" si="7"/>
        <v>1694472852.9162846</v>
      </c>
      <c r="W28" s="131">
        <f t="shared" si="8"/>
        <v>4332310.5890184268</v>
      </c>
      <c r="X28" s="56">
        <f t="shared" si="9"/>
        <v>1.962082189099889</v>
      </c>
      <c r="Y28" s="56"/>
      <c r="Z28" s="56"/>
    </row>
    <row r="29" spans="1:31" x14ac:dyDescent="0.2">
      <c r="A29" s="48" t="str">
        <f t="shared" si="6"/>
        <v>2000</v>
      </c>
      <c r="B29" s="50">
        <v>52957608.401162945</v>
      </c>
      <c r="C29" s="51">
        <v>411089.54525828018</v>
      </c>
      <c r="D29" s="50">
        <v>227547610.35431853</v>
      </c>
      <c r="E29" s="51">
        <v>183684.26862330182</v>
      </c>
      <c r="F29" s="50">
        <v>280023559.81406718</v>
      </c>
      <c r="G29" s="51">
        <v>589820.18955771194</v>
      </c>
      <c r="H29" s="50">
        <v>55956494.113987207</v>
      </c>
      <c r="I29" s="51">
        <v>117291.9014793308</v>
      </c>
      <c r="J29" s="50">
        <v>42659101.4604638</v>
      </c>
      <c r="K29" s="51">
        <v>261277.92932550501</v>
      </c>
      <c r="L29" s="50">
        <v>257622276.6279327</v>
      </c>
      <c r="M29" s="51">
        <v>896104.3292328862</v>
      </c>
      <c r="N29" s="50">
        <v>140731606.5216037</v>
      </c>
      <c r="O29" s="51">
        <v>292750.75241869717</v>
      </c>
      <c r="P29" s="50">
        <v>298337267.57298207</v>
      </c>
      <c r="Q29" s="51">
        <v>786888.83870028506</v>
      </c>
      <c r="R29" s="50">
        <v>412998250.56822568</v>
      </c>
      <c r="S29" s="51">
        <v>1061350.7352302601</v>
      </c>
      <c r="T29" s="48"/>
      <c r="U29" s="48"/>
      <c r="V29" s="130">
        <f t="shared" si="7"/>
        <v>1768833775.4347436</v>
      </c>
      <c r="W29" s="131">
        <f t="shared" si="8"/>
        <v>4600258.4898262583</v>
      </c>
      <c r="X29" s="56">
        <f t="shared" si="9"/>
        <v>6.1848728363803778</v>
      </c>
      <c r="Y29" s="56"/>
      <c r="Z29" s="56"/>
    </row>
    <row r="30" spans="1:31" x14ac:dyDescent="0.2">
      <c r="A30" s="48" t="str">
        <f t="shared" si="6"/>
        <v>2001</v>
      </c>
      <c r="B30" s="50">
        <v>51410651.095828116</v>
      </c>
      <c r="C30" s="51">
        <v>410472.67117894796</v>
      </c>
      <c r="D30" s="50">
        <v>228210715.9034113</v>
      </c>
      <c r="E30" s="51">
        <v>184118.8997253339</v>
      </c>
      <c r="F30" s="50">
        <v>290116572.57624072</v>
      </c>
      <c r="G30" s="51">
        <v>608453.83465979155</v>
      </c>
      <c r="H30" s="50">
        <v>54097232.704640403</v>
      </c>
      <c r="I30" s="51">
        <v>115557.49779521579</v>
      </c>
      <c r="J30" s="50">
        <v>44760335.942837797</v>
      </c>
      <c r="K30" s="51">
        <v>326529.209968196</v>
      </c>
      <c r="L30" s="50">
        <v>263545657.07146019</v>
      </c>
      <c r="M30" s="51">
        <v>970914.65002837696</v>
      </c>
      <c r="N30" s="50">
        <v>149618698.16408351</v>
      </c>
      <c r="O30" s="51">
        <v>313862.55155898072</v>
      </c>
      <c r="P30" s="50">
        <v>323968439.1682359</v>
      </c>
      <c r="Q30" s="51">
        <v>823133.40190523304</v>
      </c>
      <c r="R30" s="50">
        <v>414239920.27785927</v>
      </c>
      <c r="S30" s="51">
        <v>1075381.779838159</v>
      </c>
      <c r="T30" s="48"/>
      <c r="U30" s="48"/>
      <c r="V30" s="130">
        <f t="shared" si="7"/>
        <v>1819968222.9045973</v>
      </c>
      <c r="W30" s="131">
        <f t="shared" si="8"/>
        <v>4828424.4966582349</v>
      </c>
      <c r="X30" s="56">
        <f t="shared" si="9"/>
        <v>4.9598518721628171</v>
      </c>
      <c r="Y30" s="56"/>
      <c r="Z30" s="56"/>
    </row>
    <row r="31" spans="1:31" x14ac:dyDescent="0.2">
      <c r="A31" s="48" t="str">
        <f t="shared" si="6"/>
        <v>2002</v>
      </c>
      <c r="B31" s="50">
        <v>54930996.814616397</v>
      </c>
      <c r="C31" s="51">
        <v>439238.73424155376</v>
      </c>
      <c r="D31" s="50">
        <v>231244906.4141928</v>
      </c>
      <c r="E31" s="51">
        <v>165524.5548257406</v>
      </c>
      <c r="F31" s="50">
        <v>299212975.5274415</v>
      </c>
      <c r="G31" s="51">
        <v>604540.04284710344</v>
      </c>
      <c r="H31" s="50">
        <v>56173329.715934306</v>
      </c>
      <c r="I31" s="51">
        <v>116733.7364808272</v>
      </c>
      <c r="J31" s="50">
        <v>47360613.700198598</v>
      </c>
      <c r="K31" s="51">
        <v>258579.143372508</v>
      </c>
      <c r="L31" s="50">
        <v>270486918.27159101</v>
      </c>
      <c r="M31" s="51">
        <v>966892.14606402011</v>
      </c>
      <c r="N31" s="50">
        <v>163616514.91195822</v>
      </c>
      <c r="O31" s="51">
        <v>345698.00087672024</v>
      </c>
      <c r="P31" s="50">
        <v>345425256.27086765</v>
      </c>
      <c r="Q31" s="51">
        <v>868912.71770947403</v>
      </c>
      <c r="R31" s="50">
        <v>420538379.50590724</v>
      </c>
      <c r="S31" s="51">
        <v>1093022.8864188942</v>
      </c>
      <c r="T31" s="48"/>
      <c r="U31" s="48"/>
      <c r="V31" s="130">
        <f t="shared" si="7"/>
        <v>1888989891.1327076</v>
      </c>
      <c r="W31" s="131">
        <f t="shared" si="8"/>
        <v>4859141.9628368411</v>
      </c>
      <c r="X31" s="56">
        <f t="shared" si="9"/>
        <v>0.6361799009152137</v>
      </c>
      <c r="Y31" s="56"/>
      <c r="Z31" s="56"/>
    </row>
    <row r="32" spans="1:31" x14ac:dyDescent="0.2">
      <c r="A32" s="48" t="str">
        <f t="shared" si="6"/>
        <v>2003</v>
      </c>
      <c r="B32" s="50">
        <v>55256045.085412078</v>
      </c>
      <c r="C32" s="51">
        <v>467080.51065910736</v>
      </c>
      <c r="D32" s="50">
        <v>238886718.59995762</v>
      </c>
      <c r="E32" s="51">
        <v>172413.83595887921</v>
      </c>
      <c r="F32" s="50">
        <v>294450615.95872414</v>
      </c>
      <c r="G32" s="51">
        <v>604539.06582255464</v>
      </c>
      <c r="H32" s="50">
        <v>57779450.260666497</v>
      </c>
      <c r="I32" s="51">
        <v>118898.2327814989</v>
      </c>
      <c r="J32" s="50">
        <v>51001377.092599399</v>
      </c>
      <c r="K32" s="51">
        <v>275018.21708164201</v>
      </c>
      <c r="L32" s="50">
        <v>277451062.07339621</v>
      </c>
      <c r="M32" s="51">
        <v>1001887.3003400221</v>
      </c>
      <c r="N32" s="50">
        <v>173848248.57898781</v>
      </c>
      <c r="O32" s="51">
        <v>367998.89840244519</v>
      </c>
      <c r="P32" s="50">
        <v>361681814.33070588</v>
      </c>
      <c r="Q32" s="51">
        <v>900838.76878868195</v>
      </c>
      <c r="R32" s="50">
        <v>435012613.62873793</v>
      </c>
      <c r="S32" s="51">
        <v>1126931.4981415879</v>
      </c>
      <c r="T32" s="48"/>
      <c r="U32" s="48"/>
      <c r="V32" s="130">
        <f t="shared" si="7"/>
        <v>1945367945.6091874</v>
      </c>
      <c r="W32" s="131">
        <f t="shared" si="8"/>
        <v>5035606.3279764187</v>
      </c>
      <c r="X32" s="56">
        <f t="shared" si="9"/>
        <v>3.6315951764569343</v>
      </c>
      <c r="Y32" s="56"/>
      <c r="Z32" s="56"/>
    </row>
    <row r="33" spans="1:26" x14ac:dyDescent="0.2">
      <c r="A33" s="48" t="str">
        <f t="shared" si="6"/>
        <v>2004</v>
      </c>
      <c r="B33" s="50">
        <v>55822801.87519493</v>
      </c>
      <c r="C33" s="51">
        <v>465720.77997232386</v>
      </c>
      <c r="D33" s="50">
        <v>242893111.20378578</v>
      </c>
      <c r="E33" s="51">
        <v>207468.4303077918</v>
      </c>
      <c r="F33" s="50">
        <v>309372027.70536208</v>
      </c>
      <c r="G33" s="51">
        <v>640990.86980199371</v>
      </c>
      <c r="H33" s="50">
        <v>61801507.910910398</v>
      </c>
      <c r="I33" s="51">
        <v>132824.67665406721</v>
      </c>
      <c r="J33" s="50">
        <v>55646823.105549499</v>
      </c>
      <c r="K33" s="51">
        <v>307170.773660017</v>
      </c>
      <c r="L33" s="50">
        <v>292909277.46321553</v>
      </c>
      <c r="M33" s="51">
        <v>1074538.1202832789</v>
      </c>
      <c r="N33" s="50">
        <v>182645268.63528121</v>
      </c>
      <c r="O33" s="51">
        <v>390617.62296538067</v>
      </c>
      <c r="P33" s="50">
        <v>387835005.05530673</v>
      </c>
      <c r="Q33" s="51">
        <v>985166.44450678106</v>
      </c>
      <c r="R33" s="50">
        <v>443863650.87337381</v>
      </c>
      <c r="S33" s="51">
        <v>1139210.045459368</v>
      </c>
      <c r="T33" s="48"/>
      <c r="U33" s="48"/>
      <c r="V33" s="130">
        <f t="shared" si="7"/>
        <v>2032789473.8279796</v>
      </c>
      <c r="W33" s="131">
        <f t="shared" si="8"/>
        <v>5343707.7636110019</v>
      </c>
      <c r="X33" s="56">
        <f t="shared" si="9"/>
        <v>6.1184575514344308</v>
      </c>
      <c r="Y33" s="56"/>
      <c r="Z33" s="56"/>
    </row>
    <row r="34" spans="1:26" x14ac:dyDescent="0.2">
      <c r="A34" s="48" t="str">
        <f t="shared" si="6"/>
        <v>2005</v>
      </c>
      <c r="B34" s="50">
        <v>57495462.618818276</v>
      </c>
      <c r="C34" s="51">
        <v>425476.3939016221</v>
      </c>
      <c r="D34" s="50">
        <v>245831038.4811078</v>
      </c>
      <c r="E34" s="51">
        <v>215782.29794296081</v>
      </c>
      <c r="F34" s="50">
        <v>329162298.80878437</v>
      </c>
      <c r="G34" s="51">
        <v>699097.32473186741</v>
      </c>
      <c r="H34" s="50">
        <v>65223637.649503201</v>
      </c>
      <c r="I34" s="51">
        <v>144305.9001831417</v>
      </c>
      <c r="J34" s="50">
        <v>62280636.432874002</v>
      </c>
      <c r="K34" s="51">
        <v>357342.04447301599</v>
      </c>
      <c r="L34" s="50">
        <v>314118575.59273225</v>
      </c>
      <c r="M34" s="51">
        <v>1167992.0159047032</v>
      </c>
      <c r="N34" s="50">
        <v>192664122.42834938</v>
      </c>
      <c r="O34" s="51">
        <v>432666.57808424922</v>
      </c>
      <c r="P34" s="50">
        <v>410721034.67580891</v>
      </c>
      <c r="Q34" s="51">
        <v>1116172.6864543171</v>
      </c>
      <c r="R34" s="50">
        <v>463190109.0000608</v>
      </c>
      <c r="S34" s="51">
        <v>1180601.7198856189</v>
      </c>
      <c r="T34" s="48"/>
      <c r="U34" s="48"/>
      <c r="V34" s="130">
        <f t="shared" si="7"/>
        <v>2140686915.6880391</v>
      </c>
      <c r="W34" s="131">
        <f t="shared" si="8"/>
        <v>5739436.9615614973</v>
      </c>
      <c r="X34" s="56">
        <f t="shared" si="9"/>
        <v>7.4055172074582547</v>
      </c>
      <c r="Y34" s="56"/>
      <c r="Z34" s="56"/>
    </row>
    <row r="35" spans="1:26" x14ac:dyDescent="0.2">
      <c r="A35" s="48" t="str">
        <f t="shared" si="6"/>
        <v>2006</v>
      </c>
      <c r="B35" s="50">
        <v>54543519.000000104</v>
      </c>
      <c r="C35" s="51">
        <v>424455.71949063055</v>
      </c>
      <c r="D35" s="50">
        <v>245224651.0000006</v>
      </c>
      <c r="E35" s="51">
        <v>205485.73839576371</v>
      </c>
      <c r="F35" s="50">
        <v>351572042.40000069</v>
      </c>
      <c r="G35" s="51">
        <v>764061.4895117624</v>
      </c>
      <c r="H35" s="50">
        <v>67688430</v>
      </c>
      <c r="I35" s="51">
        <v>150700.9340107372</v>
      </c>
      <c r="J35" s="50">
        <v>68780384.396584198</v>
      </c>
      <c r="K35" s="51">
        <v>395689.27074595599</v>
      </c>
      <c r="L35" s="50">
        <v>333998574.07257664</v>
      </c>
      <c r="M35" s="51">
        <v>1275596.901386834</v>
      </c>
      <c r="N35" s="50">
        <v>203224441.25499991</v>
      </c>
      <c r="O35" s="51">
        <v>477566.45914345002</v>
      </c>
      <c r="P35" s="50">
        <v>451896310.00000101</v>
      </c>
      <c r="Q35" s="51">
        <v>1207692.0366409011</v>
      </c>
      <c r="R35" s="50">
        <v>481829000.00000089</v>
      </c>
      <c r="S35" s="51">
        <v>1232221.7630946152</v>
      </c>
      <c r="T35" s="48"/>
      <c r="U35" s="48"/>
      <c r="V35" s="130">
        <f t="shared" si="7"/>
        <v>2258757352.1241636</v>
      </c>
      <c r="W35" s="131">
        <f t="shared" si="8"/>
        <v>6133470.3124206495</v>
      </c>
      <c r="X35" s="56">
        <f t="shared" si="9"/>
        <v>6.8653659496235617</v>
      </c>
      <c r="Y35" s="56"/>
      <c r="Z35" s="56"/>
    </row>
    <row r="36" spans="1:26" x14ac:dyDescent="0.2">
      <c r="A36" s="48" t="str">
        <f t="shared" si="6"/>
        <v>2007</v>
      </c>
      <c r="B36" s="50">
        <v>56168460.00000003</v>
      </c>
      <c r="C36" s="51">
        <v>448991.3592622407</v>
      </c>
      <c r="D36" s="50">
        <v>243663161.0000006</v>
      </c>
      <c r="E36" s="51">
        <v>192859.0703450405</v>
      </c>
      <c r="F36" s="50">
        <v>370389340.00000018</v>
      </c>
      <c r="G36" s="51">
        <v>832330.38926952682</v>
      </c>
      <c r="H36" s="50">
        <v>70000001.000000104</v>
      </c>
      <c r="I36" s="51">
        <v>155749.1116836741</v>
      </c>
      <c r="J36" s="50">
        <v>79454823.609810695</v>
      </c>
      <c r="K36" s="51">
        <v>470886.34927729901</v>
      </c>
      <c r="L36" s="50">
        <v>352697827.5990985</v>
      </c>
      <c r="M36" s="51">
        <v>1399729.8221865401</v>
      </c>
      <c r="N36" s="50">
        <v>218488430.00000051</v>
      </c>
      <c r="O36" s="51">
        <v>541164.95870545274</v>
      </c>
      <c r="P36" s="50">
        <v>484674590.00000101</v>
      </c>
      <c r="Q36" s="51">
        <v>1322084.6410820659</v>
      </c>
      <c r="R36" s="50">
        <v>505443001.00000101</v>
      </c>
      <c r="S36" s="51">
        <v>1294171.3762943291</v>
      </c>
      <c r="T36" s="48"/>
      <c r="U36" s="48"/>
      <c r="V36" s="130">
        <f t="shared" si="7"/>
        <v>2380979634.2089124</v>
      </c>
      <c r="W36" s="131">
        <f t="shared" si="8"/>
        <v>6657967.0781061687</v>
      </c>
      <c r="X36" s="56">
        <f t="shared" si="9"/>
        <v>8.5513867185984651</v>
      </c>
      <c r="Y36" s="56"/>
      <c r="Z36" s="56"/>
    </row>
    <row r="37" spans="1:26" x14ac:dyDescent="0.2">
      <c r="A37" s="48" t="str">
        <f t="shared" si="6"/>
        <v>2008</v>
      </c>
      <c r="B37" s="50">
        <v>67071609.999999925</v>
      </c>
      <c r="C37" s="51">
        <v>569010.98641525046</v>
      </c>
      <c r="D37" s="50">
        <v>230663500.99999988</v>
      </c>
      <c r="E37" s="51">
        <v>196645.486441527</v>
      </c>
      <c r="F37" s="50">
        <v>378964089.99999988</v>
      </c>
      <c r="G37" s="51">
        <v>869873.3752494778</v>
      </c>
      <c r="H37" s="50">
        <v>67521999.999999911</v>
      </c>
      <c r="I37" s="51">
        <v>151732.62547430361</v>
      </c>
      <c r="J37" s="50">
        <v>87300371.089533299</v>
      </c>
      <c r="K37" s="51">
        <v>525832.18227477698</v>
      </c>
      <c r="L37" s="50">
        <v>358880336.71139312</v>
      </c>
      <c r="M37" s="51">
        <v>1443077.660805084</v>
      </c>
      <c r="N37" s="50">
        <v>226135868.99999928</v>
      </c>
      <c r="O37" s="51">
        <v>578539.64098999987</v>
      </c>
      <c r="P37" s="50">
        <v>511716479.99999899</v>
      </c>
      <c r="Q37" s="51">
        <v>1411730.63777626</v>
      </c>
      <c r="R37" s="50">
        <v>530984210</v>
      </c>
      <c r="S37" s="51">
        <v>1363760.9943892451</v>
      </c>
      <c r="T37" s="48"/>
      <c r="U37" s="48"/>
      <c r="V37" s="130">
        <f t="shared" si="7"/>
        <v>2459238467.8009243</v>
      </c>
      <c r="W37" s="131">
        <f t="shared" si="8"/>
        <v>7110203.5898159258</v>
      </c>
      <c r="X37" s="56">
        <f t="shared" si="9"/>
        <v>6.7924113532624135</v>
      </c>
      <c r="Y37" s="56"/>
      <c r="Z37" s="56"/>
    </row>
    <row r="38" spans="1:26" x14ac:dyDescent="0.2">
      <c r="A38" s="48" t="str">
        <f t="shared" si="6"/>
        <v>2009</v>
      </c>
      <c r="B38" s="50">
        <v>65802430.00000003</v>
      </c>
      <c r="C38" s="51">
        <v>517967.15627572354</v>
      </c>
      <c r="D38" s="50">
        <v>218831010.00000021</v>
      </c>
      <c r="E38" s="51">
        <v>174713.47207152599</v>
      </c>
      <c r="F38" s="50">
        <v>338691700.99999976</v>
      </c>
      <c r="G38" s="51">
        <v>795507.66738619283</v>
      </c>
      <c r="H38" s="50">
        <v>66337000.999999896</v>
      </c>
      <c r="I38" s="51">
        <v>144298.5188391371</v>
      </c>
      <c r="J38" s="50">
        <v>94759083.018927097</v>
      </c>
      <c r="K38" s="51">
        <v>579627.63655517402</v>
      </c>
      <c r="L38" s="50">
        <v>354870483.96406108</v>
      </c>
      <c r="M38" s="51">
        <v>1450283.7551476979</v>
      </c>
      <c r="N38" s="50">
        <v>225711740.00000051</v>
      </c>
      <c r="O38" s="51">
        <v>596718.43387762853</v>
      </c>
      <c r="P38" s="50">
        <v>517114310</v>
      </c>
      <c r="Q38" s="51">
        <v>1445527.9159946349</v>
      </c>
      <c r="R38" s="50">
        <v>541936001</v>
      </c>
      <c r="S38" s="51">
        <v>1389634.689182882</v>
      </c>
      <c r="T38" s="48"/>
      <c r="U38" s="48"/>
      <c r="V38" s="130">
        <f t="shared" si="7"/>
        <v>2424053759.9829884</v>
      </c>
      <c r="W38" s="131">
        <f t="shared" si="8"/>
        <v>7094279.2453305973</v>
      </c>
      <c r="X38" s="56">
        <f t="shared" si="9"/>
        <v>-0.22396467673776965</v>
      </c>
      <c r="Y38" s="56"/>
      <c r="Z38" s="56"/>
    </row>
    <row r="39" spans="1:26" x14ac:dyDescent="0.2">
      <c r="A39" s="48" t="str">
        <f t="shared" si="6"/>
        <v>2010</v>
      </c>
      <c r="B39" s="50">
        <v>65604790.000000097</v>
      </c>
      <c r="C39" s="51">
        <v>531151.88905577164</v>
      </c>
      <c r="D39" s="50">
        <v>230350839.00000077</v>
      </c>
      <c r="E39" s="51">
        <v>166247.29680489848</v>
      </c>
      <c r="F39" s="50">
        <v>358699339.00000048</v>
      </c>
      <c r="G39" s="51">
        <v>845718.13291625911</v>
      </c>
      <c r="H39" s="50">
        <v>67938999.000000104</v>
      </c>
      <c r="I39" s="51">
        <v>143785.3549335085</v>
      </c>
      <c r="J39" s="50">
        <v>95452700</v>
      </c>
      <c r="K39" s="51">
        <v>585238.245474544</v>
      </c>
      <c r="L39" s="50">
        <v>370579528.32153559</v>
      </c>
      <c r="M39" s="51">
        <v>1510615.145802282</v>
      </c>
      <c r="N39" s="50">
        <v>229499000</v>
      </c>
      <c r="O39" s="51">
        <v>612349.47175818076</v>
      </c>
      <c r="P39" s="50">
        <v>523526600</v>
      </c>
      <c r="Q39" s="51">
        <v>1453557.5929440181</v>
      </c>
      <c r="R39" s="50">
        <v>553210000.00000095</v>
      </c>
      <c r="S39" s="51">
        <v>1409678.145563727</v>
      </c>
      <c r="T39" s="48"/>
      <c r="U39" s="48"/>
      <c r="V39" s="130">
        <f t="shared" si="7"/>
        <v>2494861795.321538</v>
      </c>
      <c r="W39" s="131">
        <f t="shared" si="8"/>
        <v>7258341.2752531897</v>
      </c>
      <c r="X39" s="56">
        <f t="shared" si="9"/>
        <v>2.3125961672650099</v>
      </c>
      <c r="Y39" s="56"/>
      <c r="Z39" s="56"/>
    </row>
    <row r="40" spans="1:26" x14ac:dyDescent="0.2">
      <c r="A40" s="48" t="str">
        <f t="shared" si="6"/>
        <v>2011</v>
      </c>
      <c r="B40" s="50">
        <v>66463569.999999881</v>
      </c>
      <c r="C40" s="50">
        <v>587035.22761483956</v>
      </c>
      <c r="D40" s="50">
        <v>228645940.00000039</v>
      </c>
      <c r="E40" s="50">
        <v>145772.00717779851</v>
      </c>
      <c r="F40" s="50">
        <v>369260892.99999994</v>
      </c>
      <c r="G40" s="50">
        <v>842009.23236687831</v>
      </c>
      <c r="H40" s="50">
        <v>68878999.999999911</v>
      </c>
      <c r="I40" s="50">
        <v>139999.3591515416</v>
      </c>
      <c r="J40" s="50">
        <v>95809404.830945507</v>
      </c>
      <c r="K40" s="50">
        <v>578986.65157040698</v>
      </c>
      <c r="L40" s="50">
        <v>384768358.92133063</v>
      </c>
      <c r="M40" s="50">
        <v>1547463.7063118091</v>
      </c>
      <c r="N40" s="50">
        <v>236439080.00000012</v>
      </c>
      <c r="O40" s="50">
        <v>620307.00966051524</v>
      </c>
      <c r="P40" s="50">
        <v>544997239.99999905</v>
      </c>
      <c r="Q40" s="50">
        <v>1489614.4273118069</v>
      </c>
      <c r="R40" s="50">
        <v>574858000</v>
      </c>
      <c r="S40" s="50">
        <v>1451344.157617067</v>
      </c>
      <c r="T40" s="48"/>
      <c r="U40" s="48"/>
      <c r="V40" s="130">
        <f t="shared" si="7"/>
        <v>2570121486.7522755</v>
      </c>
      <c r="W40" s="131">
        <f t="shared" si="8"/>
        <v>7402531.7787826629</v>
      </c>
      <c r="X40" s="56">
        <f t="shared" si="9"/>
        <v>1.9865489656855997</v>
      </c>
      <c r="Y40" s="56"/>
      <c r="Z40" s="56"/>
    </row>
    <row r="41" spans="1:26" x14ac:dyDescent="0.2">
      <c r="A41" s="48" t="str">
        <f t="shared" si="6"/>
        <v>2012</v>
      </c>
      <c r="B41" s="50">
        <v>66860640.000000045</v>
      </c>
      <c r="C41" s="50">
        <v>594261.30165987241</v>
      </c>
      <c r="D41" s="50">
        <v>221972400.00000039</v>
      </c>
      <c r="E41" s="50">
        <v>138526.40169849951</v>
      </c>
      <c r="F41" s="50">
        <v>376126430.00000054</v>
      </c>
      <c r="G41" s="50">
        <v>831323.53796536475</v>
      </c>
      <c r="H41" s="50">
        <v>68800999.000000089</v>
      </c>
      <c r="I41" s="50">
        <v>136235.97185857478</v>
      </c>
      <c r="J41" s="50">
        <v>97803606.851689905</v>
      </c>
      <c r="K41" s="50">
        <v>577580.15665159805</v>
      </c>
      <c r="L41" s="50">
        <v>398584623.79101831</v>
      </c>
      <c r="M41" s="50">
        <v>1558351.1175603373</v>
      </c>
      <c r="N41" s="50">
        <v>242233180</v>
      </c>
      <c r="O41" s="50">
        <v>622105.84402857511</v>
      </c>
      <c r="P41" s="50">
        <v>561079470.00000107</v>
      </c>
      <c r="Q41" s="50">
        <v>1489878.03232435</v>
      </c>
      <c r="R41" s="50">
        <v>593028721.00000095</v>
      </c>
      <c r="S41" s="50">
        <v>1502135.9250477871</v>
      </c>
      <c r="T41" s="48"/>
      <c r="U41" s="48"/>
      <c r="V41" s="130">
        <f t="shared" si="7"/>
        <v>2626490070.6427112</v>
      </c>
      <c r="W41" s="131">
        <f t="shared" si="8"/>
        <v>7450398.288794959</v>
      </c>
      <c r="X41" s="56"/>
      <c r="Y41" s="56"/>
      <c r="Z41" s="56"/>
    </row>
    <row r="42" spans="1:26" x14ac:dyDescent="0.2">
      <c r="A42" s="48" t="str">
        <f t="shared" si="6"/>
        <v>2013</v>
      </c>
      <c r="B42" s="50">
        <v>67880350.00000003</v>
      </c>
      <c r="C42" s="50">
        <v>609334.66432007519</v>
      </c>
      <c r="D42" s="50">
        <v>230908400.00000021</v>
      </c>
      <c r="E42" s="50">
        <v>140988.8118566366</v>
      </c>
      <c r="F42" s="50">
        <v>378933210.00000012</v>
      </c>
      <c r="G42" s="50">
        <v>808000.67834989436</v>
      </c>
      <c r="H42" s="50">
        <v>68375000</v>
      </c>
      <c r="I42" s="50">
        <v>132754.61032723321</v>
      </c>
      <c r="J42" s="50">
        <v>100468181.969065</v>
      </c>
      <c r="K42" s="50">
        <v>575991.19772098702</v>
      </c>
      <c r="L42" s="50">
        <v>405982714.27390742</v>
      </c>
      <c r="M42" s="50">
        <v>1529707.8700333992</v>
      </c>
      <c r="N42" s="50">
        <v>247062110.00000021</v>
      </c>
      <c r="O42" s="50">
        <v>614907.52734830312</v>
      </c>
      <c r="P42" s="50">
        <v>578127140.00000095</v>
      </c>
      <c r="Q42" s="50">
        <v>1499820.7511959118</v>
      </c>
      <c r="R42" s="50">
        <v>609380600.00000107</v>
      </c>
      <c r="S42" s="50">
        <v>1541168.8282315</v>
      </c>
      <c r="T42" s="50"/>
      <c r="U42" s="50"/>
      <c r="V42" s="130">
        <f t="shared" si="7"/>
        <v>2687117706.2429752</v>
      </c>
      <c r="W42" s="131">
        <f t="shared" si="8"/>
        <v>7452674.9393839408</v>
      </c>
      <c r="X42" s="56">
        <f>(W42-W40)/W40*100</f>
        <v>0.67737852534452503</v>
      </c>
    </row>
    <row r="43" spans="1:26" ht="13.5" thickBot="1" x14ac:dyDescent="0.25"/>
    <row r="44" spans="1:26" ht="64.5" thickBot="1" x14ac:dyDescent="0.25">
      <c r="A44" s="45" t="s">
        <v>21</v>
      </c>
      <c r="C44" s="46" t="s">
        <v>22</v>
      </c>
      <c r="D44" s="46" t="s">
        <v>23</v>
      </c>
      <c r="E44" s="46" t="s">
        <v>3</v>
      </c>
      <c r="F44" s="46" t="s">
        <v>24</v>
      </c>
      <c r="G44" s="46" t="s">
        <v>25</v>
      </c>
      <c r="H44" s="46" t="s">
        <v>26</v>
      </c>
      <c r="I44" s="46" t="s">
        <v>27</v>
      </c>
      <c r="J44" s="46" t="s">
        <v>28</v>
      </c>
      <c r="K44" s="46" t="s">
        <v>29</v>
      </c>
      <c r="L44" s="45" t="s">
        <v>30</v>
      </c>
      <c r="M44" s="46" t="s">
        <v>22</v>
      </c>
      <c r="N44" s="46" t="s">
        <v>23</v>
      </c>
      <c r="O44" s="46" t="s">
        <v>3</v>
      </c>
      <c r="P44" s="46" t="s">
        <v>24</v>
      </c>
      <c r="Q44" s="46" t="s">
        <v>25</v>
      </c>
      <c r="R44" s="46" t="s">
        <v>26</v>
      </c>
      <c r="S44" s="46" t="s">
        <v>27</v>
      </c>
      <c r="T44" s="46" t="s">
        <v>28</v>
      </c>
      <c r="U44" s="46" t="s">
        <v>29</v>
      </c>
    </row>
    <row r="45" spans="1:26" x14ac:dyDescent="0.2">
      <c r="A45" s="48" t="str">
        <f t="shared" ref="A45:A62" si="10">A25</f>
        <v>1996</v>
      </c>
      <c r="B45" s="57"/>
      <c r="C45" s="57">
        <f>(C4/$W4)/(B4/$V4)</f>
        <v>1.3203738479113951</v>
      </c>
      <c r="D45" s="57">
        <f>(E4/$W4)/(D4/$V4)</f>
        <v>6.7091407447629189E-2</v>
      </c>
      <c r="E45" s="57">
        <f>(G4/$W4)/(F4/$V4)</f>
        <v>0.57884901815970546</v>
      </c>
      <c r="F45" s="57">
        <f>(I4/$W4)/(H4/$V4)</f>
        <v>1.2988248231634651</v>
      </c>
      <c r="G45" s="57">
        <f>(K4/$W4)/(J4/$V4)</f>
        <v>1.4378577769907965</v>
      </c>
      <c r="H45" s="57">
        <f>(M4/$W4)/(L4/$V4)</f>
        <v>1.3956854667787912</v>
      </c>
      <c r="I45" s="57">
        <f>(O4/$W4)/(N4/$V4)</f>
        <v>0.72726060198872178</v>
      </c>
      <c r="J45" s="57">
        <f>(Q4/$W4)/(P4/$V4)</f>
        <v>0.76247427635307907</v>
      </c>
      <c r="K45" s="57">
        <f>(S4/$W4)/(R4/$V4)</f>
        <v>0.98089027354750824</v>
      </c>
      <c r="L45" s="58">
        <f>AVERAGE(C45:K45)</f>
        <v>0.95214527692678785</v>
      </c>
      <c r="M45" s="52">
        <f>(1-1/C45)*C4</f>
        <v>916.85302453149234</v>
      </c>
      <c r="N45" s="52">
        <f>(1-1/D45)*E4</f>
        <v>-2156.4642590161848</v>
      </c>
      <c r="O45" s="52">
        <f>(1-1/E45)*G4</f>
        <v>-2321.081134478804</v>
      </c>
      <c r="P45" s="52">
        <f>(1-1/F45)*I4</f>
        <v>76.57618944977682</v>
      </c>
      <c r="Q45" s="52">
        <f>(1-1/G45)*K4</f>
        <v>923.39110410001922</v>
      </c>
      <c r="R45" s="52">
        <f>(1-1/H45)*M4</f>
        <v>1895.1904595026374</v>
      </c>
      <c r="S45" s="52">
        <f>(1-1/I45)*O4</f>
        <v>-333.80544968457752</v>
      </c>
      <c r="T45" s="52">
        <f>(1-1/J45)*Q4</f>
        <v>-1262.2360098507024</v>
      </c>
      <c r="U45" s="52">
        <f>(1-1/K45)*S4</f>
        <v>-118.85475317797223</v>
      </c>
      <c r="V45" s="58">
        <f>AVERAGE(M45:U45)</f>
        <v>-264.49231429159056</v>
      </c>
      <c r="W45" s="59"/>
    </row>
    <row r="46" spans="1:26" x14ac:dyDescent="0.2">
      <c r="A46" s="48" t="str">
        <f t="shared" si="10"/>
        <v>1997</v>
      </c>
      <c r="B46" s="57"/>
      <c r="C46" s="57">
        <f t="shared" ref="C46:C62" si="11">(C5/$W5)/(B5/$V5)</f>
        <v>1.4121646945208615</v>
      </c>
      <c r="D46" s="57">
        <f t="shared" ref="D46:D62" si="12">(E5/$W5)/(D5/$V5)</f>
        <v>4.6614353096341717E-2</v>
      </c>
      <c r="E46" s="57">
        <f t="shared" ref="E46:E62" si="13">(G5/$W5)/(F5/$V5)</f>
        <v>0.59455256833139081</v>
      </c>
      <c r="F46" s="57">
        <f t="shared" ref="F46:F62" si="14">(I5/$W5)/(H5/$V5)</f>
        <v>1.1706686733722436</v>
      </c>
      <c r="G46" s="57">
        <f t="shared" ref="G46:G62" si="15">(K5/$W5)/(J5/$V5)</f>
        <v>1.403384195642448</v>
      </c>
      <c r="H46" s="57">
        <f t="shared" ref="H46:H62" si="16">(M5/$W5)/(L5/$V5)</f>
        <v>1.3463504500637653</v>
      </c>
      <c r="I46" s="57">
        <f t="shared" ref="I46:I62" si="17">(O5/$W5)/(N5/$V5)</f>
        <v>0.73672395546448666</v>
      </c>
      <c r="J46" s="57">
        <f t="shared" ref="J46:J62" si="18">(Q5/$W5)/(P5/$V5)</f>
        <v>0.78674157090830443</v>
      </c>
      <c r="K46" s="57">
        <f t="shared" ref="K46:K62" si="19">(S5/$W5)/(R5/$V5)</f>
        <v>0.93895811314030009</v>
      </c>
      <c r="L46" s="58">
        <f t="shared" ref="L46:L62" si="20">AVERAGE(C46:K46)</f>
        <v>0.93735095272668245</v>
      </c>
      <c r="M46" s="52">
        <f t="shared" ref="M46:M62" si="21">(1-1/C46)*C5</f>
        <v>1171.1913793584426</v>
      </c>
      <c r="N46" s="52">
        <f t="shared" ref="N46:N62" si="22">(1-1/D46)*E5</f>
        <v>-2103.3455392358974</v>
      </c>
      <c r="O46" s="52">
        <f t="shared" ref="O46:O62" si="23">(1-1/E46)*G5</f>
        <v>-2190.7504446530274</v>
      </c>
      <c r="P46" s="52">
        <f t="shared" ref="P46:P62" si="24">(1-1/F46)*I5</f>
        <v>43.316925611845164</v>
      </c>
      <c r="Q46" s="52">
        <f t="shared" ref="Q46:Q62" si="25">(1-1/G46)*K5</f>
        <v>742.6803635240318</v>
      </c>
      <c r="R46" s="52">
        <f t="shared" ref="R46:R62" si="26">(1-1/H46)*M5</f>
        <v>1699.4000930421016</v>
      </c>
      <c r="S46" s="52">
        <f t="shared" ref="S46:S62" si="27">(1-1/I46)*O5</f>
        <v>-323.33821417266313</v>
      </c>
      <c r="T46" s="52">
        <f t="shared" ref="T46:T62" si="28">(1-1/J46)*Q5</f>
        <v>-1124.5014788103674</v>
      </c>
      <c r="U46" s="52">
        <f t="shared" ref="U46:U62" si="29">(1-1/K46)*S5</f>
        <v>-380.88288671722017</v>
      </c>
      <c r="V46" s="58">
        <f t="shared" ref="V46:V62" si="30">AVERAGE(M46:U46)</f>
        <v>-274.02553356141715</v>
      </c>
    </row>
    <row r="47" spans="1:26" x14ac:dyDescent="0.2">
      <c r="A47" s="48" t="str">
        <f t="shared" si="10"/>
        <v>1998</v>
      </c>
      <c r="B47" s="57"/>
      <c r="C47" s="57">
        <f t="shared" si="11"/>
        <v>1.5481228164153085</v>
      </c>
      <c r="D47" s="57">
        <f t="shared" si="12"/>
        <v>4.4150610598198886E-2</v>
      </c>
      <c r="E47" s="57">
        <f t="shared" si="13"/>
        <v>0.60268240201505519</v>
      </c>
      <c r="F47" s="57">
        <f t="shared" si="14"/>
        <v>1.1246361231747324</v>
      </c>
      <c r="G47" s="57">
        <f t="shared" si="15"/>
        <v>1.3144133751796134</v>
      </c>
      <c r="H47" s="57">
        <f t="shared" si="16"/>
        <v>1.246887607432261</v>
      </c>
      <c r="I47" s="57">
        <f t="shared" si="17"/>
        <v>0.72944608956801216</v>
      </c>
      <c r="J47" s="57">
        <f t="shared" si="18"/>
        <v>0.76855049622378002</v>
      </c>
      <c r="K47" s="57">
        <f t="shared" si="19"/>
        <v>0.91601014234764544</v>
      </c>
      <c r="L47" s="58">
        <f t="shared" si="20"/>
        <v>0.92165551810606727</v>
      </c>
      <c r="M47" s="52">
        <f t="shared" si="21"/>
        <v>1730.5688517829296</v>
      </c>
      <c r="N47" s="52">
        <f t="shared" si="22"/>
        <v>-1776.8451483963142</v>
      </c>
      <c r="O47" s="52">
        <f t="shared" si="23"/>
        <v>-2229.6902020940283</v>
      </c>
      <c r="P47" s="52">
        <f t="shared" si="24"/>
        <v>32.328745759457519</v>
      </c>
      <c r="Q47" s="52">
        <f t="shared" si="25"/>
        <v>547.20228186271731</v>
      </c>
      <c r="R47" s="52">
        <f t="shared" si="26"/>
        <v>1333.2499391046299</v>
      </c>
      <c r="S47" s="52">
        <f t="shared" si="27"/>
        <v>-348.65780495945927</v>
      </c>
      <c r="T47" s="52">
        <f t="shared" si="28"/>
        <v>-1270.0462398365053</v>
      </c>
      <c r="U47" s="52">
        <f t="shared" si="29"/>
        <v>-559.71674366481864</v>
      </c>
      <c r="V47" s="58">
        <f t="shared" si="30"/>
        <v>-282.40070227126569</v>
      </c>
    </row>
    <row r="48" spans="1:26" x14ac:dyDescent="0.2">
      <c r="A48" s="48" t="str">
        <f t="shared" si="10"/>
        <v>1999</v>
      </c>
      <c r="B48" s="57"/>
      <c r="C48" s="57">
        <f t="shared" si="11"/>
        <v>1.4888378874864083</v>
      </c>
      <c r="D48" s="57">
        <f t="shared" si="12"/>
        <v>4.9714179206265752E-2</v>
      </c>
      <c r="E48" s="57">
        <f t="shared" si="13"/>
        <v>0.61219377323565416</v>
      </c>
      <c r="F48" s="57">
        <f t="shared" si="14"/>
        <v>1.1552057425262716</v>
      </c>
      <c r="G48" s="57">
        <f t="shared" si="15"/>
        <v>1.253438355353915</v>
      </c>
      <c r="H48" s="57">
        <f t="shared" si="16"/>
        <v>1.1667279744155539</v>
      </c>
      <c r="I48" s="57">
        <f t="shared" si="17"/>
        <v>0.72806576352982921</v>
      </c>
      <c r="J48" s="57">
        <f t="shared" si="18"/>
        <v>0.7626602169293103</v>
      </c>
      <c r="K48" s="57">
        <f t="shared" si="19"/>
        <v>0.93603278830873038</v>
      </c>
      <c r="L48" s="58">
        <f t="shared" si="20"/>
        <v>0.90587518677688217</v>
      </c>
      <c r="M48" s="52">
        <f t="shared" si="21"/>
        <v>1740.1232517467483</v>
      </c>
      <c r="N48" s="52">
        <f t="shared" si="22"/>
        <v>-1673.634349881562</v>
      </c>
      <c r="O48" s="52">
        <f t="shared" si="23"/>
        <v>-2310.5354686993592</v>
      </c>
      <c r="P48" s="52">
        <f t="shared" si="24"/>
        <v>41.435166728059691</v>
      </c>
      <c r="Q48" s="52">
        <f t="shared" si="25"/>
        <v>438.5077371811164</v>
      </c>
      <c r="R48" s="52">
        <f t="shared" si="26"/>
        <v>1011.4279372556164</v>
      </c>
      <c r="S48" s="52">
        <f t="shared" si="27"/>
        <v>-369.18627072648519</v>
      </c>
      <c r="T48" s="52">
        <f t="shared" si="28"/>
        <v>-1367.6274857520011</v>
      </c>
      <c r="U48" s="52">
        <f t="shared" si="29"/>
        <v>-463.52086350995529</v>
      </c>
      <c r="V48" s="58">
        <f t="shared" si="30"/>
        <v>-328.11226062864688</v>
      </c>
    </row>
    <row r="49" spans="1:22" x14ac:dyDescent="0.2">
      <c r="A49" s="48" t="str">
        <f t="shared" si="10"/>
        <v>2000</v>
      </c>
      <c r="B49" s="57"/>
      <c r="C49" s="57">
        <f t="shared" si="11"/>
        <v>1.3089961273639674</v>
      </c>
      <c r="D49" s="57">
        <f t="shared" si="12"/>
        <v>6.0237511330498199E-2</v>
      </c>
      <c r="E49" s="57">
        <f t="shared" si="13"/>
        <v>0.62729345356944166</v>
      </c>
      <c r="F49" s="57">
        <f t="shared" si="14"/>
        <v>1.262381401297862</v>
      </c>
      <c r="G49" s="57">
        <f t="shared" si="15"/>
        <v>1.2424796146558126</v>
      </c>
      <c r="H49" s="57">
        <f t="shared" si="16"/>
        <v>1.1345122867284263</v>
      </c>
      <c r="I49" s="57">
        <f t="shared" si="17"/>
        <v>0.72126163961795475</v>
      </c>
      <c r="J49" s="57">
        <f t="shared" si="18"/>
        <v>0.76680754215312308</v>
      </c>
      <c r="K49" s="57">
        <f t="shared" si="19"/>
        <v>0.9397293841705332</v>
      </c>
      <c r="L49" s="58">
        <f t="shared" si="20"/>
        <v>0.89596655120973545</v>
      </c>
      <c r="M49" s="52">
        <f t="shared" si="21"/>
        <v>1171.634524718691</v>
      </c>
      <c r="N49" s="52">
        <f t="shared" si="22"/>
        <v>-1617.166725643257</v>
      </c>
      <c r="O49" s="52">
        <f t="shared" si="23"/>
        <v>-2339.0245296471307</v>
      </c>
      <c r="P49" s="52">
        <f t="shared" si="24"/>
        <v>72.9081723233746</v>
      </c>
      <c r="Q49" s="52">
        <f t="shared" si="25"/>
        <v>424.89936415238259</v>
      </c>
      <c r="R49" s="52">
        <f t="shared" si="26"/>
        <v>888.89468265791959</v>
      </c>
      <c r="S49" s="52">
        <f t="shared" si="27"/>
        <v>-387.51328631142189</v>
      </c>
      <c r="T49" s="52">
        <f t="shared" si="28"/>
        <v>-1389.2386602991585</v>
      </c>
      <c r="U49" s="52">
        <f t="shared" si="29"/>
        <v>-465.66361030640905</v>
      </c>
      <c r="V49" s="58">
        <f t="shared" si="30"/>
        <v>-404.47445203944557</v>
      </c>
    </row>
    <row r="50" spans="1:22" x14ac:dyDescent="0.2">
      <c r="A50" s="48" t="str">
        <f t="shared" si="10"/>
        <v>2001</v>
      </c>
      <c r="B50" s="57"/>
      <c r="C50" s="57">
        <f t="shared" si="11"/>
        <v>1.1422227684963095</v>
      </c>
      <c r="D50" s="57">
        <f t="shared" si="12"/>
        <v>6.9456282951439019E-2</v>
      </c>
      <c r="E50" s="57">
        <f t="shared" si="13"/>
        <v>0.6324638671794498</v>
      </c>
      <c r="F50" s="57">
        <f t="shared" si="14"/>
        <v>1.4084472088207614</v>
      </c>
      <c r="G50" s="57">
        <f t="shared" si="15"/>
        <v>1.2020072060919524</v>
      </c>
      <c r="H50" s="57">
        <f t="shared" si="16"/>
        <v>1.1254995226298499</v>
      </c>
      <c r="I50" s="57">
        <f t="shared" si="17"/>
        <v>0.7274245366658556</v>
      </c>
      <c r="J50" s="57">
        <f t="shared" si="18"/>
        <v>0.74438467059356284</v>
      </c>
      <c r="K50" s="57">
        <f t="shared" si="19"/>
        <v>0.94687425501600231</v>
      </c>
      <c r="L50" s="58">
        <f t="shared" si="20"/>
        <v>0.88875336871613142</v>
      </c>
      <c r="M50" s="52">
        <f t="shared" si="21"/>
        <v>554.71168438584016</v>
      </c>
      <c r="N50" s="52">
        <f t="shared" si="22"/>
        <v>-1594.1844571328943</v>
      </c>
      <c r="O50" s="52">
        <f t="shared" si="23"/>
        <v>-2355.2793725669821</v>
      </c>
      <c r="P50" s="52">
        <f t="shared" si="24"/>
        <v>113.59595416619099</v>
      </c>
      <c r="Q50" s="52">
        <f t="shared" si="25"/>
        <v>351.27765093601079</v>
      </c>
      <c r="R50" s="52">
        <f t="shared" si="26"/>
        <v>856.48948496212381</v>
      </c>
      <c r="S50" s="52">
        <f t="shared" si="27"/>
        <v>-369.47542690997471</v>
      </c>
      <c r="T50" s="52">
        <f t="shared" si="28"/>
        <v>-1526.8307331303085</v>
      </c>
      <c r="U50" s="52">
        <f t="shared" si="29"/>
        <v>-424.55359744044739</v>
      </c>
      <c r="V50" s="58">
        <f t="shared" si="30"/>
        <v>-488.24986808116017</v>
      </c>
    </row>
    <row r="51" spans="1:22" x14ac:dyDescent="0.2">
      <c r="A51" s="48" t="str">
        <f t="shared" si="10"/>
        <v>2002</v>
      </c>
      <c r="B51" s="57"/>
      <c r="C51" s="57">
        <f t="shared" si="11"/>
        <v>1.0344297263258571</v>
      </c>
      <c r="D51" s="57">
        <f t="shared" si="12"/>
        <v>8.2245184897711945E-2</v>
      </c>
      <c r="E51" s="57">
        <f t="shared" si="13"/>
        <v>0.62416568238799763</v>
      </c>
      <c r="F51" s="57">
        <f t="shared" si="14"/>
        <v>1.4964458039572104</v>
      </c>
      <c r="G51" s="57">
        <f t="shared" si="15"/>
        <v>1.1460855167112518</v>
      </c>
      <c r="H51" s="57">
        <f t="shared" si="16"/>
        <v>1.1411031239086602</v>
      </c>
      <c r="I51" s="57">
        <f t="shared" si="17"/>
        <v>0.73888268626056286</v>
      </c>
      <c r="J51" s="57">
        <f t="shared" si="18"/>
        <v>0.72668557124413646</v>
      </c>
      <c r="K51" s="57">
        <f t="shared" si="19"/>
        <v>0.96713731490545529</v>
      </c>
      <c r="L51" s="58">
        <f t="shared" si="20"/>
        <v>0.88413117895542703</v>
      </c>
      <c r="M51" s="52">
        <f t="shared" si="21"/>
        <v>133.27854205075707</v>
      </c>
      <c r="N51" s="52">
        <f t="shared" si="22"/>
        <v>-1640.8379747710242</v>
      </c>
      <c r="O51" s="52">
        <f t="shared" si="23"/>
        <v>-2438.6165264733963</v>
      </c>
      <c r="P51" s="52">
        <f t="shared" si="24"/>
        <v>139.21654431281436</v>
      </c>
      <c r="Q51" s="52">
        <f t="shared" si="25"/>
        <v>256.02025582082206</v>
      </c>
      <c r="R51" s="52">
        <f t="shared" si="26"/>
        <v>972.39928843803864</v>
      </c>
      <c r="S51" s="52">
        <f t="shared" si="27"/>
        <v>-346.71275351137376</v>
      </c>
      <c r="T51" s="52">
        <f t="shared" si="28"/>
        <v>-1639.560507616985</v>
      </c>
      <c r="U51" s="52">
        <f t="shared" si="29"/>
        <v>-270.78652777519568</v>
      </c>
      <c r="V51" s="58">
        <f t="shared" si="30"/>
        <v>-537.28885105839356</v>
      </c>
    </row>
    <row r="52" spans="1:22" x14ac:dyDescent="0.2">
      <c r="A52" s="48" t="str">
        <f t="shared" si="10"/>
        <v>2003</v>
      </c>
      <c r="B52" s="57"/>
      <c r="C52" s="57">
        <f t="shared" si="11"/>
        <v>0.92680138907965182</v>
      </c>
      <c r="D52" s="57">
        <f t="shared" si="12"/>
        <v>9.6565809632680757E-2</v>
      </c>
      <c r="E52" s="57">
        <f t="shared" si="13"/>
        <v>0.60419394839862584</v>
      </c>
      <c r="F52" s="57">
        <f t="shared" si="14"/>
        <v>1.4569965001590341</v>
      </c>
      <c r="G52" s="57">
        <f t="shared" si="15"/>
        <v>1.0616911400134676</v>
      </c>
      <c r="H52" s="57">
        <f t="shared" si="16"/>
        <v>1.1627442237274617</v>
      </c>
      <c r="I52" s="57">
        <f t="shared" si="17"/>
        <v>0.74735410262933644</v>
      </c>
      <c r="J52" s="57">
        <f t="shared" si="18"/>
        <v>0.71851190851809144</v>
      </c>
      <c r="K52" s="57">
        <f t="shared" si="19"/>
        <v>0.99674400408373676</v>
      </c>
      <c r="L52" s="58">
        <f t="shared" si="20"/>
        <v>0.86351144736023178</v>
      </c>
      <c r="M52" s="52">
        <f t="shared" si="21"/>
        <v>-277.73086787327293</v>
      </c>
      <c r="N52" s="52">
        <f t="shared" si="22"/>
        <v>-1715.8391142028388</v>
      </c>
      <c r="O52" s="52">
        <f t="shared" si="23"/>
        <v>-2610.428164102962</v>
      </c>
      <c r="P52" s="52">
        <f t="shared" si="24"/>
        <v>133.18104999187767</v>
      </c>
      <c r="Q52" s="52">
        <f t="shared" si="25"/>
        <v>113.71863289398311</v>
      </c>
      <c r="R52" s="52">
        <f t="shared" si="26"/>
        <v>1143.9470143597227</v>
      </c>
      <c r="S52" s="52">
        <f t="shared" si="27"/>
        <v>-350.71345649470379</v>
      </c>
      <c r="T52" s="52">
        <f t="shared" si="28"/>
        <v>-1753.6179661751992</v>
      </c>
      <c r="U52" s="52">
        <f t="shared" si="29"/>
        <v>-28.098527930827945</v>
      </c>
      <c r="V52" s="58">
        <f t="shared" si="30"/>
        <v>-593.95348883713575</v>
      </c>
    </row>
    <row r="53" spans="1:22" x14ac:dyDescent="0.2">
      <c r="A53" s="48" t="str">
        <f t="shared" si="10"/>
        <v>2004</v>
      </c>
      <c r="B53" s="57"/>
      <c r="C53" s="57">
        <f t="shared" si="11"/>
        <v>0.81921890977713574</v>
      </c>
      <c r="D53" s="57">
        <f t="shared" si="12"/>
        <v>0.12356622253846992</v>
      </c>
      <c r="E53" s="57">
        <f t="shared" si="13"/>
        <v>0.60252366252645784</v>
      </c>
      <c r="F53" s="57">
        <f t="shared" si="14"/>
        <v>1.4030702957281436</v>
      </c>
      <c r="G53" s="57">
        <f t="shared" si="15"/>
        <v>1.0010691842828388</v>
      </c>
      <c r="H53" s="57">
        <f t="shared" si="16"/>
        <v>1.1685411549010549</v>
      </c>
      <c r="I53" s="57">
        <f t="shared" si="17"/>
        <v>0.77317335831557477</v>
      </c>
      <c r="J53" s="57">
        <f t="shared" si="18"/>
        <v>0.73327245777072392</v>
      </c>
      <c r="K53" s="57">
        <f t="shared" si="19"/>
        <v>1.0329275842252226</v>
      </c>
      <c r="L53" s="58">
        <f t="shared" si="20"/>
        <v>0.85081809222951366</v>
      </c>
      <c r="M53" s="52">
        <f t="shared" si="21"/>
        <v>-640.9407755731454</v>
      </c>
      <c r="N53" s="52">
        <f t="shared" si="22"/>
        <v>-1745.0988267257337</v>
      </c>
      <c r="O53" s="52">
        <f t="shared" si="23"/>
        <v>-2604.6275505097651</v>
      </c>
      <c r="P53" s="52">
        <f t="shared" si="24"/>
        <v>114.45271067014892</v>
      </c>
      <c r="Q53" s="52">
        <f t="shared" si="25"/>
        <v>2.1081187184303447</v>
      </c>
      <c r="R53" s="52">
        <f t="shared" si="26"/>
        <v>1210.3379832775802</v>
      </c>
      <c r="S53" s="52">
        <f t="shared" si="27"/>
        <v>-336.01024262079625</v>
      </c>
      <c r="T53" s="52">
        <f t="shared" si="28"/>
        <v>-1748.6883410085932</v>
      </c>
      <c r="U53" s="52">
        <f t="shared" si="29"/>
        <v>290.73931637900415</v>
      </c>
      <c r="V53" s="58">
        <f t="shared" si="30"/>
        <v>-606.41417859920796</v>
      </c>
    </row>
    <row r="54" spans="1:22" x14ac:dyDescent="0.2">
      <c r="A54" s="48" t="str">
        <f t="shared" si="10"/>
        <v>2005</v>
      </c>
      <c r="B54" s="57"/>
      <c r="C54" s="57">
        <f t="shared" si="11"/>
        <v>0.74388331434985311</v>
      </c>
      <c r="D54" s="57">
        <f t="shared" si="12"/>
        <v>0.11886278564932959</v>
      </c>
      <c r="E54" s="57">
        <f t="shared" si="13"/>
        <v>0.62442479057185352</v>
      </c>
      <c r="F54" s="57">
        <f t="shared" si="14"/>
        <v>1.3902376996370123</v>
      </c>
      <c r="G54" s="57">
        <f t="shared" si="15"/>
        <v>0.96446550457887592</v>
      </c>
      <c r="H54" s="57">
        <f t="shared" si="16"/>
        <v>1.1819032348086052</v>
      </c>
      <c r="I54" s="57">
        <f t="shared" si="17"/>
        <v>0.79845465218748546</v>
      </c>
      <c r="J54" s="57">
        <f t="shared" si="18"/>
        <v>0.76518142487655916</v>
      </c>
      <c r="K54" s="57">
        <f t="shared" si="19"/>
        <v>1.0680366601132723</v>
      </c>
      <c r="L54" s="58">
        <f t="shared" si="20"/>
        <v>0.85060556297476075</v>
      </c>
      <c r="M54" s="52">
        <f t="shared" si="21"/>
        <v>-840.83071271216477</v>
      </c>
      <c r="N54" s="52">
        <f t="shared" si="22"/>
        <v>-1698.8938091076975</v>
      </c>
      <c r="O54" s="52">
        <f t="shared" si="23"/>
        <v>-2445.6393746421086</v>
      </c>
      <c r="P54" s="52">
        <f t="shared" si="24"/>
        <v>112.71777252287878</v>
      </c>
      <c r="Q54" s="52">
        <f t="shared" si="25"/>
        <v>-77.47823620459782</v>
      </c>
      <c r="R54" s="52">
        <f t="shared" si="26"/>
        <v>1365.7260313493905</v>
      </c>
      <c r="S54" s="52">
        <f t="shared" si="27"/>
        <v>-326.30717799625677</v>
      </c>
      <c r="T54" s="52">
        <f t="shared" si="28"/>
        <v>-1668.0878957123955</v>
      </c>
      <c r="U54" s="52">
        <f t="shared" si="29"/>
        <v>613.96935733574219</v>
      </c>
      <c r="V54" s="58">
        <f t="shared" si="30"/>
        <v>-551.64711612968995</v>
      </c>
    </row>
    <row r="55" spans="1:22" x14ac:dyDescent="0.2">
      <c r="A55" s="48" t="str">
        <f t="shared" si="10"/>
        <v>2006</v>
      </c>
      <c r="B55" s="57"/>
      <c r="C55" s="57">
        <f t="shared" si="11"/>
        <v>0.71526660259201857</v>
      </c>
      <c r="D55" s="57">
        <f t="shared" si="12"/>
        <v>9.4734407337043483E-2</v>
      </c>
      <c r="E55" s="57">
        <f t="shared" si="13"/>
        <v>0.6387304424368897</v>
      </c>
      <c r="F55" s="57">
        <f t="shared" si="14"/>
        <v>1.3584556818038274</v>
      </c>
      <c r="G55" s="57">
        <f t="shared" si="15"/>
        <v>0.9380501834921624</v>
      </c>
      <c r="H55" s="57">
        <f t="shared" si="16"/>
        <v>1.2058479961588016</v>
      </c>
      <c r="I55" s="57">
        <f t="shared" si="17"/>
        <v>0.79478661650738314</v>
      </c>
      <c r="J55" s="57">
        <f t="shared" si="18"/>
        <v>0.78911509968492777</v>
      </c>
      <c r="K55" s="57">
        <f t="shared" si="19"/>
        <v>1.1056839599798198</v>
      </c>
      <c r="L55" s="58">
        <f t="shared" si="20"/>
        <v>0.84896344333254148</v>
      </c>
      <c r="M55" s="52">
        <f t="shared" si="21"/>
        <v>-905.57964486696051</v>
      </c>
      <c r="N55" s="52">
        <f t="shared" si="22"/>
        <v>-1969.8751419136697</v>
      </c>
      <c r="O55" s="52">
        <f t="shared" si="23"/>
        <v>-2397.4371466577613</v>
      </c>
      <c r="P55" s="52">
        <f t="shared" si="24"/>
        <v>108.721797586514</v>
      </c>
      <c r="Q55" s="52">
        <f t="shared" si="25"/>
        <v>-149.76175205001596</v>
      </c>
      <c r="R55" s="52">
        <f t="shared" si="26"/>
        <v>1661.8867017512944</v>
      </c>
      <c r="S55" s="52">
        <f t="shared" si="27"/>
        <v>-364.73300875887998</v>
      </c>
      <c r="T55" s="52">
        <f t="shared" si="28"/>
        <v>-1643.4177047208104</v>
      </c>
      <c r="U55" s="52">
        <f t="shared" si="29"/>
        <v>990.35325488780518</v>
      </c>
      <c r="V55" s="58">
        <f t="shared" si="30"/>
        <v>-518.87140497138716</v>
      </c>
    </row>
    <row r="56" spans="1:22" x14ac:dyDescent="0.2">
      <c r="A56" s="48" t="str">
        <f t="shared" si="10"/>
        <v>2007</v>
      </c>
      <c r="B56" s="57"/>
      <c r="C56" s="57">
        <f t="shared" si="11"/>
        <v>0.7190404911040964</v>
      </c>
      <c r="D56" s="57">
        <f t="shared" si="12"/>
        <v>8.8612075742443536E-2</v>
      </c>
      <c r="E56" s="57">
        <f t="shared" si="13"/>
        <v>0.61202936975831679</v>
      </c>
      <c r="F56" s="57">
        <f t="shared" si="14"/>
        <v>1.2104901062067377</v>
      </c>
      <c r="G56" s="57">
        <f t="shared" si="15"/>
        <v>0.94619809416381129</v>
      </c>
      <c r="H56" s="57">
        <f t="shared" si="16"/>
        <v>1.1877756119241327</v>
      </c>
      <c r="I56" s="57">
        <f t="shared" si="17"/>
        <v>0.77514411652436599</v>
      </c>
      <c r="J56" s="57">
        <f t="shared" si="18"/>
        <v>0.78811495271298182</v>
      </c>
      <c r="K56" s="57">
        <f t="shared" si="19"/>
        <v>1.1054313472190371</v>
      </c>
      <c r="L56" s="58">
        <f t="shared" si="20"/>
        <v>0.82587068503954697</v>
      </c>
      <c r="M56" s="52">
        <f t="shared" si="21"/>
        <v>-902.76309524033252</v>
      </c>
      <c r="N56" s="52">
        <f t="shared" si="22"/>
        <v>-2065.9837348867454</v>
      </c>
      <c r="O56" s="52">
        <f t="shared" si="23"/>
        <v>-2711.9244169988137</v>
      </c>
      <c r="P56" s="52">
        <f t="shared" si="24"/>
        <v>69.236873982445417</v>
      </c>
      <c r="Q56" s="52">
        <f t="shared" si="25"/>
        <v>-145.23462318697833</v>
      </c>
      <c r="R56" s="52">
        <f t="shared" si="26"/>
        <v>1662.1092329857506</v>
      </c>
      <c r="S56" s="52">
        <f t="shared" si="27"/>
        <v>-445.82223861668587</v>
      </c>
      <c r="T56" s="52">
        <f t="shared" si="28"/>
        <v>-1831.7038244649318</v>
      </c>
      <c r="U56" s="52">
        <f t="shared" si="29"/>
        <v>1069.6328522814326</v>
      </c>
      <c r="V56" s="58">
        <f t="shared" si="30"/>
        <v>-589.16144157165104</v>
      </c>
    </row>
    <row r="57" spans="1:22" x14ac:dyDescent="0.2">
      <c r="A57" s="48" t="str">
        <f t="shared" si="10"/>
        <v>2008</v>
      </c>
      <c r="B57" s="57"/>
      <c r="C57" s="57">
        <f t="shared" si="11"/>
        <v>0.71396100430722886</v>
      </c>
      <c r="D57" s="57">
        <f t="shared" si="12"/>
        <v>0.1015469370908062</v>
      </c>
      <c r="E57" s="57">
        <f t="shared" si="13"/>
        <v>0.58779900887358638</v>
      </c>
      <c r="F57" s="57">
        <f t="shared" si="14"/>
        <v>0.9876955986924193</v>
      </c>
      <c r="G57" s="57">
        <f t="shared" si="15"/>
        <v>1.018668097578979</v>
      </c>
      <c r="H57" s="57">
        <f t="shared" si="16"/>
        <v>1.1458384968395985</v>
      </c>
      <c r="I57" s="57">
        <f t="shared" si="17"/>
        <v>0.77488270767247958</v>
      </c>
      <c r="J57" s="57">
        <f t="shared" si="18"/>
        <v>0.77699748906815447</v>
      </c>
      <c r="K57" s="57">
        <f t="shared" si="19"/>
        <v>1.0946111111305914</v>
      </c>
      <c r="L57" s="58">
        <f t="shared" si="20"/>
        <v>0.8002222723615382</v>
      </c>
      <c r="M57" s="52">
        <f t="shared" si="21"/>
        <v>-909.26243684621647</v>
      </c>
      <c r="N57" s="52">
        <f t="shared" si="22"/>
        <v>-2208.102553652494</v>
      </c>
      <c r="O57" s="52">
        <f t="shared" si="23"/>
        <v>-3007.1261188980061</v>
      </c>
      <c r="P57" s="52">
        <f t="shared" si="24"/>
        <v>-4.3523498984899494</v>
      </c>
      <c r="Q57" s="52">
        <f t="shared" si="25"/>
        <v>54.108999888691038</v>
      </c>
      <c r="R57" s="52">
        <f t="shared" si="26"/>
        <v>1378.4436057418684</v>
      </c>
      <c r="S57" s="52">
        <f t="shared" si="27"/>
        <v>-486.67158581945665</v>
      </c>
      <c r="T57" s="52">
        <f t="shared" si="28"/>
        <v>-2063.7230791074812</v>
      </c>
      <c r="U57" s="52">
        <f t="shared" si="29"/>
        <v>1037.1594424426037</v>
      </c>
      <c r="V57" s="58">
        <f t="shared" si="30"/>
        <v>-689.94734179433124</v>
      </c>
    </row>
    <row r="58" spans="1:22" x14ac:dyDescent="0.2">
      <c r="A58" s="48" t="str">
        <f t="shared" si="10"/>
        <v>2009</v>
      </c>
      <c r="B58" s="57"/>
      <c r="C58" s="57">
        <f t="shared" si="11"/>
        <v>0.68308065622092873</v>
      </c>
      <c r="D58" s="57">
        <f t="shared" si="12"/>
        <v>0.11401057445867727</v>
      </c>
      <c r="E58" s="57">
        <f t="shared" si="13"/>
        <v>0.58953526506622966</v>
      </c>
      <c r="F58" s="57">
        <f t="shared" si="14"/>
        <v>0.85365434638028104</v>
      </c>
      <c r="G58" s="57">
        <f t="shared" si="15"/>
        <v>1.0984176600176976</v>
      </c>
      <c r="H58" s="57">
        <f t="shared" si="16"/>
        <v>1.1141371764891923</v>
      </c>
      <c r="I58" s="57">
        <f t="shared" si="17"/>
        <v>0.80633177502066189</v>
      </c>
      <c r="J58" s="57">
        <f t="shared" si="18"/>
        <v>0.7811239443434197</v>
      </c>
      <c r="K58" s="57">
        <f t="shared" si="19"/>
        <v>1.0903341827167974</v>
      </c>
      <c r="L58" s="58">
        <f t="shared" si="20"/>
        <v>0.79229173119043184</v>
      </c>
      <c r="M58" s="52">
        <f t="shared" si="21"/>
        <v>-965.98035238228033</v>
      </c>
      <c r="N58" s="52">
        <f t="shared" si="22"/>
        <v>-2073.6005125810066</v>
      </c>
      <c r="O58" s="52">
        <f t="shared" si="23"/>
        <v>-3014.527551878904</v>
      </c>
      <c r="P58" s="52">
        <f t="shared" si="24"/>
        <v>-53.66431145557506</v>
      </c>
      <c r="Q58" s="52">
        <f t="shared" si="25"/>
        <v>291.64741685416863</v>
      </c>
      <c r="R58" s="52">
        <f t="shared" si="26"/>
        <v>1100.8567594681122</v>
      </c>
      <c r="S58" s="52">
        <f t="shared" si="27"/>
        <v>-443.27894885623454</v>
      </c>
      <c r="T58" s="52">
        <f t="shared" si="28"/>
        <v>-2071.4892567451493</v>
      </c>
      <c r="U58" s="52">
        <f t="shared" si="29"/>
        <v>1044.8873138607516</v>
      </c>
      <c r="V58" s="58">
        <f t="shared" si="30"/>
        <v>-687.23882707956864</v>
      </c>
    </row>
    <row r="59" spans="1:22" x14ac:dyDescent="0.2">
      <c r="A59" s="48" t="str">
        <f t="shared" si="10"/>
        <v>2010</v>
      </c>
      <c r="B59" s="57"/>
      <c r="C59" s="57">
        <f t="shared" si="11"/>
        <v>0.6442086711432331</v>
      </c>
      <c r="D59" s="57">
        <f t="shared" si="12"/>
        <v>0.13545495447159711</v>
      </c>
      <c r="E59" s="57">
        <f t="shared" si="13"/>
        <v>0.59948220966488108</v>
      </c>
      <c r="F59" s="57">
        <f t="shared" si="14"/>
        <v>0.93002009088126569</v>
      </c>
      <c r="G59" s="57">
        <f t="shared" si="15"/>
        <v>1.1484185770557567</v>
      </c>
      <c r="H59" s="57">
        <f t="shared" si="16"/>
        <v>1.120135292467012</v>
      </c>
      <c r="I59" s="57">
        <f t="shared" si="17"/>
        <v>0.83125025139117126</v>
      </c>
      <c r="J59" s="57">
        <f t="shared" si="18"/>
        <v>0.77958353201740982</v>
      </c>
      <c r="K59" s="57">
        <f t="shared" si="19"/>
        <v>1.1034035619469464</v>
      </c>
      <c r="L59" s="58">
        <f t="shared" si="20"/>
        <v>0.8102174601154748</v>
      </c>
      <c r="M59" s="52">
        <f t="shared" si="21"/>
        <v>-1013.5738770597229</v>
      </c>
      <c r="N59" s="52">
        <f t="shared" si="22"/>
        <v>-2075.5774322786906</v>
      </c>
      <c r="O59" s="52">
        <f t="shared" si="23"/>
        <v>-2887.3135779698741</v>
      </c>
      <c r="P59" s="52">
        <f t="shared" si="24"/>
        <v>-26.49495440969552</v>
      </c>
      <c r="Q59" s="52">
        <f t="shared" si="25"/>
        <v>435.06367268789984</v>
      </c>
      <c r="R59" s="52">
        <f t="shared" si="26"/>
        <v>1143.3231214058951</v>
      </c>
      <c r="S59" s="52">
        <f t="shared" si="27"/>
        <v>-400.63473490324168</v>
      </c>
      <c r="T59" s="52">
        <f t="shared" si="28"/>
        <v>-2055.8053581561408</v>
      </c>
      <c r="U59" s="52">
        <f t="shared" si="29"/>
        <v>1232.2382528620838</v>
      </c>
      <c r="V59" s="58">
        <f t="shared" si="30"/>
        <v>-627.64165420238749</v>
      </c>
    </row>
    <row r="60" spans="1:22" x14ac:dyDescent="0.2">
      <c r="A60" s="48" t="str">
        <f t="shared" si="10"/>
        <v>2011</v>
      </c>
      <c r="B60" s="57"/>
      <c r="C60" s="57">
        <f t="shared" si="11"/>
        <v>0.58524832601097132</v>
      </c>
      <c r="D60" s="57">
        <f t="shared" si="12"/>
        <v>0.127425164767799</v>
      </c>
      <c r="E60" s="57">
        <f t="shared" si="13"/>
        <v>0.60232742615858237</v>
      </c>
      <c r="F60" s="57">
        <f t="shared" si="14"/>
        <v>1.0929310850823863</v>
      </c>
      <c r="G60" s="57">
        <f t="shared" si="15"/>
        <v>1.1541952053889528</v>
      </c>
      <c r="H60" s="57">
        <f t="shared" si="16"/>
        <v>1.1436031160890938</v>
      </c>
      <c r="I60" s="57">
        <f t="shared" si="17"/>
        <v>0.83475059672101093</v>
      </c>
      <c r="J60" s="57">
        <f t="shared" si="18"/>
        <v>0.76422385091913414</v>
      </c>
      <c r="K60" s="57">
        <f t="shared" si="19"/>
        <v>1.1221315065480222</v>
      </c>
      <c r="L60" s="58"/>
      <c r="M60" s="52">
        <f t="shared" si="21"/>
        <v>-1159.0188506895704</v>
      </c>
      <c r="N60" s="52">
        <f t="shared" si="22"/>
        <v>-2140.1008008932135</v>
      </c>
      <c r="O60" s="52">
        <f t="shared" si="23"/>
        <v>-2797.586135646899</v>
      </c>
      <c r="P60" s="52">
        <f t="shared" si="24"/>
        <v>36.60169298468599</v>
      </c>
      <c r="Q60" s="52">
        <f t="shared" si="25"/>
        <v>441.3026809790253</v>
      </c>
      <c r="R60" s="52">
        <f t="shared" si="26"/>
        <v>1354.2682918149083</v>
      </c>
      <c r="S60" s="52">
        <f t="shared" si="27"/>
        <v>-401.8292953279489</v>
      </c>
      <c r="T60" s="52">
        <f t="shared" si="28"/>
        <v>-2186.1502071521827</v>
      </c>
      <c r="U60" s="52">
        <f t="shared" si="29"/>
        <v>1485.2889545007579</v>
      </c>
      <c r="V60" s="58">
        <f t="shared" si="30"/>
        <v>-596.35818549227088</v>
      </c>
    </row>
    <row r="61" spans="1:22" x14ac:dyDescent="0.2">
      <c r="A61" s="48" t="str">
        <f t="shared" si="10"/>
        <v>2012</v>
      </c>
      <c r="B61" s="57"/>
      <c r="C61" s="57">
        <f t="shared" si="11"/>
        <v>0.5419958883968059</v>
      </c>
      <c r="D61" s="57">
        <f t="shared" si="12"/>
        <v>0.11293465370510863</v>
      </c>
      <c r="E61" s="57">
        <f t="shared" si="13"/>
        <v>0.59128944519968663</v>
      </c>
      <c r="F61" s="57">
        <f t="shared" si="14"/>
        <v>1.0440593849246551</v>
      </c>
      <c r="G61" s="57">
        <f t="shared" si="15"/>
        <v>1.1486703007040422</v>
      </c>
      <c r="H61" s="57">
        <f t="shared" si="16"/>
        <v>1.1539006049414609</v>
      </c>
      <c r="I61" s="57">
        <f t="shared" si="17"/>
        <v>0.81906655389035421</v>
      </c>
      <c r="J61" s="57">
        <f t="shared" si="18"/>
        <v>0.74463939440019689</v>
      </c>
      <c r="K61" s="57">
        <f t="shared" si="19"/>
        <v>1.1569259107686367</v>
      </c>
      <c r="L61" s="58"/>
      <c r="M61" s="52">
        <f t="shared" si="21"/>
        <v>-1288.2804986548681</v>
      </c>
      <c r="N61" s="52">
        <f t="shared" si="22"/>
        <v>-2242.4208772147322</v>
      </c>
      <c r="O61" s="52">
        <f t="shared" si="23"/>
        <v>-2826.0624071601428</v>
      </c>
      <c r="P61" s="52">
        <f t="shared" si="24"/>
        <v>18.032908506545841</v>
      </c>
      <c r="Q61" s="52">
        <f t="shared" si="25"/>
        <v>419.85168872111655</v>
      </c>
      <c r="R61" s="52">
        <f t="shared" si="26"/>
        <v>1456.9186527495663</v>
      </c>
      <c r="S61" s="52">
        <f t="shared" si="27"/>
        <v>-451.33739894621971</v>
      </c>
      <c r="T61" s="52">
        <f t="shared" si="28"/>
        <v>-2381.3827934654105</v>
      </c>
      <c r="U61" s="52">
        <f t="shared" si="29"/>
        <v>1947.96882380954</v>
      </c>
      <c r="V61" s="58">
        <f t="shared" si="30"/>
        <v>-594.07910018384484</v>
      </c>
    </row>
    <row r="62" spans="1:22" x14ac:dyDescent="0.2">
      <c r="A62" s="48" t="str">
        <f t="shared" si="10"/>
        <v>2013</v>
      </c>
      <c r="C62" s="57">
        <f t="shared" si="11"/>
        <v>0.51889088558073049</v>
      </c>
      <c r="D62" s="57">
        <f t="shared" si="12"/>
        <v>0.10031094202748408</v>
      </c>
      <c r="E62" s="57">
        <f t="shared" si="13"/>
        <v>0.58049206531361841</v>
      </c>
      <c r="F62" s="57">
        <f t="shared" si="14"/>
        <v>0.95225529553477617</v>
      </c>
      <c r="G62" s="57">
        <f t="shared" si="15"/>
        <v>1.150180280148895</v>
      </c>
      <c r="H62" s="57">
        <f t="shared" si="16"/>
        <v>1.1498527753244763</v>
      </c>
      <c r="I62" s="57">
        <f t="shared" si="17"/>
        <v>0.78765272134309638</v>
      </c>
      <c r="J62" s="57">
        <f t="shared" si="18"/>
        <v>0.72994260097397556</v>
      </c>
      <c r="K62" s="57">
        <f t="shared" si="19"/>
        <v>1.173975805405199</v>
      </c>
      <c r="L62" s="58">
        <f t="shared" si="20"/>
        <v>0.79372815240580563</v>
      </c>
      <c r="M62" s="52">
        <f t="shared" si="21"/>
        <v>-1384.1510671430997</v>
      </c>
      <c r="N62" s="52">
        <f t="shared" si="22"/>
        <v>-2167.7970336971875</v>
      </c>
      <c r="O62" s="52">
        <f t="shared" si="23"/>
        <v>-2912.1254049595914</v>
      </c>
      <c r="P62" s="52">
        <f t="shared" si="24"/>
        <v>-20.746072222809534</v>
      </c>
      <c r="Q62" s="52">
        <f t="shared" si="25"/>
        <v>430.2652310678024</v>
      </c>
      <c r="R62" s="52">
        <f t="shared" si="26"/>
        <v>1447.2308883469966</v>
      </c>
      <c r="S62" s="52">
        <f t="shared" si="27"/>
        <v>-549.46490127500601</v>
      </c>
      <c r="T62" s="52">
        <f t="shared" si="28"/>
        <v>-2569.8916064865853</v>
      </c>
      <c r="U62" s="52">
        <f t="shared" si="29"/>
        <v>2219.3144728062766</v>
      </c>
      <c r="V62" s="58">
        <f t="shared" si="30"/>
        <v>-611.92949928480039</v>
      </c>
    </row>
    <row r="63" spans="1:22" ht="13.5" thickBot="1" x14ac:dyDescent="0.25"/>
    <row r="64" spans="1:22" ht="51.75" thickBot="1" x14ac:dyDescent="0.25">
      <c r="A64" s="45" t="s">
        <v>31</v>
      </c>
      <c r="C64" s="46" t="s">
        <v>22</v>
      </c>
      <c r="D64" s="46" t="s">
        <v>23</v>
      </c>
      <c r="E64" s="46" t="s">
        <v>3</v>
      </c>
      <c r="F64" s="46" t="s">
        <v>24</v>
      </c>
      <c r="G64" s="46" t="s">
        <v>25</v>
      </c>
      <c r="H64" s="46" t="s">
        <v>26</v>
      </c>
      <c r="I64" s="46" t="s">
        <v>27</v>
      </c>
      <c r="J64" s="46" t="s">
        <v>28</v>
      </c>
      <c r="K64" s="46" t="s">
        <v>29</v>
      </c>
      <c r="L64" s="60" t="s">
        <v>32</v>
      </c>
    </row>
    <row r="65" spans="1:12" x14ac:dyDescent="0.2">
      <c r="A65" s="44" t="str">
        <f t="shared" ref="A65:A82" si="31">A45</f>
        <v>1996</v>
      </c>
      <c r="C65" s="57">
        <f t="shared" ref="C65:C82" si="32">C25/$W25*100</f>
        <v>10.056000207971133</v>
      </c>
      <c r="D65" s="57">
        <f t="shared" ref="D65:D82" si="33">E25/$W25*100</f>
        <v>3.7986132746312071</v>
      </c>
      <c r="E65" s="57">
        <f t="shared" ref="E65:E82" si="34">G25/$W25*100</f>
        <v>12.805330485611</v>
      </c>
      <c r="F65" s="57">
        <f t="shared" ref="F65:F82" si="35">I25/$W25*100</f>
        <v>2.7197949276971936</v>
      </c>
      <c r="G65" s="57">
        <f t="shared" ref="G65:G82" si="36">K25/$W25*100</f>
        <v>6.4694414882675817</v>
      </c>
      <c r="H65" s="57">
        <f t="shared" ref="H65:H82" si="37">M25/$W25*100</f>
        <v>17.515174440608156</v>
      </c>
      <c r="I65" s="57">
        <f t="shared" ref="I65:I82" si="38">O25/$W25*100</f>
        <v>5.1222036218742018</v>
      </c>
      <c r="J65" s="57">
        <f t="shared" ref="J65:J82" si="39">Q25/$W25*100</f>
        <v>15.65722381336993</v>
      </c>
      <c r="K65" s="57">
        <f t="shared" ref="K65:K82" si="40">S25/$W25*100</f>
        <v>25.856217739969601</v>
      </c>
      <c r="L65" s="61">
        <f>AVERAGE(C65:K65)</f>
        <v>11.111111111111111</v>
      </c>
    </row>
    <row r="66" spans="1:12" x14ac:dyDescent="0.2">
      <c r="A66" s="44" t="str">
        <f t="shared" si="31"/>
        <v>1997</v>
      </c>
      <c r="C66" s="57">
        <f t="shared" si="32"/>
        <v>9.70893108079364</v>
      </c>
      <c r="D66" s="57">
        <f t="shared" si="33"/>
        <v>4.1362636267420294</v>
      </c>
      <c r="E66" s="57">
        <f t="shared" si="34"/>
        <v>12.991066117841864</v>
      </c>
      <c r="F66" s="57">
        <f t="shared" si="35"/>
        <v>2.8017970973995507</v>
      </c>
      <c r="G66" s="57">
        <f t="shared" si="36"/>
        <v>6.7869644261373496</v>
      </c>
      <c r="H66" s="57">
        <f t="shared" si="37"/>
        <v>17.55681283828828</v>
      </c>
      <c r="I66" s="57">
        <f t="shared" si="38"/>
        <v>5.4924494314926173</v>
      </c>
      <c r="J66" s="57">
        <f t="shared" si="39"/>
        <v>16.118112860609301</v>
      </c>
      <c r="K66" s="57">
        <f t="shared" si="40"/>
        <v>24.40760252069537</v>
      </c>
      <c r="L66" s="61">
        <f t="shared" ref="L66:L82" si="41">AVERAGE(C66:K66)</f>
        <v>11.111111111111111</v>
      </c>
    </row>
    <row r="67" spans="1:12" x14ac:dyDescent="0.2">
      <c r="A67" s="44" t="str">
        <f t="shared" si="31"/>
        <v>1998</v>
      </c>
      <c r="C67" s="57">
        <f t="shared" si="32"/>
        <v>9.6256941188391654</v>
      </c>
      <c r="D67" s="57">
        <f t="shared" si="33"/>
        <v>4.338957459466279</v>
      </c>
      <c r="E67" s="57">
        <f t="shared" si="34"/>
        <v>12.536631485609204</v>
      </c>
      <c r="F67" s="57">
        <f t="shared" si="35"/>
        <v>2.6075190575584575</v>
      </c>
      <c r="G67" s="57">
        <f t="shared" si="36"/>
        <v>5.9895148505116316</v>
      </c>
      <c r="H67" s="57">
        <f t="shared" si="37"/>
        <v>17.592478938251112</v>
      </c>
      <c r="I67" s="57">
        <f t="shared" si="38"/>
        <v>5.8626121187517786</v>
      </c>
      <c r="J67" s="57">
        <f t="shared" si="39"/>
        <v>16.572721636244896</v>
      </c>
      <c r="K67" s="57">
        <f t="shared" si="40"/>
        <v>24.873870334767499</v>
      </c>
      <c r="L67" s="61">
        <f t="shared" si="41"/>
        <v>11.111111111111114</v>
      </c>
    </row>
    <row r="68" spans="1:12" x14ac:dyDescent="0.2">
      <c r="A68" s="44" t="str">
        <f t="shared" si="31"/>
        <v>1999</v>
      </c>
      <c r="C68" s="57">
        <f t="shared" si="32"/>
        <v>9.1782569038807118</v>
      </c>
      <c r="D68" s="57">
        <f t="shared" si="33"/>
        <v>3.9691453864559105</v>
      </c>
      <c r="E68" s="57">
        <f t="shared" si="34"/>
        <v>12.388238234059035</v>
      </c>
      <c r="F68" s="57">
        <f t="shared" si="35"/>
        <v>2.547514365131903</v>
      </c>
      <c r="G68" s="57">
        <f t="shared" si="36"/>
        <v>5.604906642554897</v>
      </c>
      <c r="H68" s="57">
        <f t="shared" si="37"/>
        <v>18.675402525958354</v>
      </c>
      <c r="I68" s="57">
        <f t="shared" si="38"/>
        <v>6.113015120541931</v>
      </c>
      <c r="J68" s="57">
        <f t="shared" si="39"/>
        <v>17.415276533649511</v>
      </c>
      <c r="K68" s="57">
        <f t="shared" si="40"/>
        <v>24.108244287767743</v>
      </c>
      <c r="L68" s="61">
        <f t="shared" si="41"/>
        <v>11.111111111111111</v>
      </c>
    </row>
    <row r="69" spans="1:12" x14ac:dyDescent="0.2">
      <c r="A69" s="44" t="str">
        <f t="shared" si="31"/>
        <v>2000</v>
      </c>
      <c r="C69" s="57">
        <f t="shared" si="32"/>
        <v>8.936227087400173</v>
      </c>
      <c r="D69" s="57">
        <f t="shared" si="33"/>
        <v>3.9929118989624248</v>
      </c>
      <c r="E69" s="57">
        <f t="shared" si="34"/>
        <v>12.821457552051346</v>
      </c>
      <c r="F69" s="57">
        <f t="shared" si="35"/>
        <v>2.5496806698738501</v>
      </c>
      <c r="G69" s="57">
        <f t="shared" si="36"/>
        <v>5.6796358270592071</v>
      </c>
      <c r="H69" s="57">
        <f t="shared" si="37"/>
        <v>19.479434279936083</v>
      </c>
      <c r="I69" s="57">
        <f t="shared" si="38"/>
        <v>6.3637891885017481</v>
      </c>
      <c r="J69" s="57">
        <f t="shared" si="39"/>
        <v>17.105317895516869</v>
      </c>
      <c r="K69" s="57">
        <f t="shared" si="40"/>
        <v>23.071545600698297</v>
      </c>
      <c r="L69" s="61">
        <f t="shared" si="41"/>
        <v>11.111111111111111</v>
      </c>
    </row>
    <row r="70" spans="1:12" x14ac:dyDescent="0.2">
      <c r="A70" s="44" t="str">
        <f t="shared" si="31"/>
        <v>2001</v>
      </c>
      <c r="C70" s="57">
        <f t="shared" si="32"/>
        <v>8.501171996435632</v>
      </c>
      <c r="D70" s="57">
        <f t="shared" si="33"/>
        <v>3.8132293432933055</v>
      </c>
      <c r="E70" s="57">
        <f t="shared" si="34"/>
        <v>12.60149837863063</v>
      </c>
      <c r="F70" s="57">
        <f t="shared" si="35"/>
        <v>2.3932754436813379</v>
      </c>
      <c r="G70" s="57">
        <f t="shared" si="36"/>
        <v>6.7626450448627233</v>
      </c>
      <c r="H70" s="57">
        <f t="shared" si="37"/>
        <v>20.108311742274307</v>
      </c>
      <c r="I70" s="57">
        <f t="shared" si="38"/>
        <v>6.5003098169228046</v>
      </c>
      <c r="J70" s="57">
        <f t="shared" si="39"/>
        <v>17.047660214525997</v>
      </c>
      <c r="K70" s="57">
        <f t="shared" si="40"/>
        <v>22.271898019373264</v>
      </c>
      <c r="L70" s="61">
        <f t="shared" si="41"/>
        <v>11.111111111111112</v>
      </c>
    </row>
    <row r="71" spans="1:12" x14ac:dyDescent="0.2">
      <c r="A71" s="44" t="str">
        <f t="shared" si="31"/>
        <v>2002</v>
      </c>
      <c r="C71" s="57">
        <f t="shared" si="32"/>
        <v>9.0394299569942902</v>
      </c>
      <c r="D71" s="57">
        <f t="shared" si="33"/>
        <v>3.4064564503710213</v>
      </c>
      <c r="E71" s="57">
        <f t="shared" si="34"/>
        <v>12.441292052602714</v>
      </c>
      <c r="F71" s="57">
        <f t="shared" si="35"/>
        <v>2.4023528716307823</v>
      </c>
      <c r="G71" s="57">
        <f t="shared" si="36"/>
        <v>5.3214980206411902</v>
      </c>
      <c r="H71" s="57">
        <f t="shared" si="37"/>
        <v>19.898413206671034</v>
      </c>
      <c r="I71" s="57">
        <f t="shared" si="38"/>
        <v>7.1143836405820187</v>
      </c>
      <c r="J71" s="57">
        <f t="shared" si="39"/>
        <v>17.882019590186857</v>
      </c>
      <c r="K71" s="57">
        <f t="shared" si="40"/>
        <v>22.494154210320101</v>
      </c>
      <c r="L71" s="61">
        <f t="shared" si="41"/>
        <v>11.111111111111112</v>
      </c>
    </row>
    <row r="72" spans="1:12" x14ac:dyDescent="0.2">
      <c r="A72" s="44" t="str">
        <f t="shared" si="31"/>
        <v>2003</v>
      </c>
      <c r="C72" s="57">
        <f t="shared" si="32"/>
        <v>9.275556511718138</v>
      </c>
      <c r="D72" s="57">
        <f t="shared" si="33"/>
        <v>3.4238942587905692</v>
      </c>
      <c r="E72" s="57">
        <f t="shared" si="34"/>
        <v>12.00528846871736</v>
      </c>
      <c r="F72" s="57">
        <f t="shared" si="35"/>
        <v>2.3611502773942754</v>
      </c>
      <c r="G72" s="57">
        <f t="shared" si="36"/>
        <v>5.461471750754578</v>
      </c>
      <c r="H72" s="57">
        <f t="shared" si="37"/>
        <v>19.896060873023707</v>
      </c>
      <c r="I72" s="57">
        <f t="shared" si="38"/>
        <v>7.3079362133204571</v>
      </c>
      <c r="J72" s="57">
        <f t="shared" si="39"/>
        <v>17.889380346987689</v>
      </c>
      <c r="K72" s="57">
        <f t="shared" si="40"/>
        <v>22.379261299293237</v>
      </c>
      <c r="L72" s="61">
        <f t="shared" si="41"/>
        <v>11.111111111111112</v>
      </c>
    </row>
    <row r="73" spans="1:12" x14ac:dyDescent="0.2">
      <c r="A73" s="44" t="str">
        <f t="shared" si="31"/>
        <v>2004</v>
      </c>
      <c r="C73" s="57">
        <f t="shared" si="32"/>
        <v>8.7153115509747447</v>
      </c>
      <c r="D73" s="57">
        <f t="shared" si="33"/>
        <v>3.8824808444913037</v>
      </c>
      <c r="E73" s="57">
        <f t="shared" si="34"/>
        <v>11.995245588969954</v>
      </c>
      <c r="F73" s="57">
        <f t="shared" si="35"/>
        <v>2.4856276302862632</v>
      </c>
      <c r="G73" s="57">
        <f t="shared" si="36"/>
        <v>5.7482704378363465</v>
      </c>
      <c r="H73" s="57">
        <f t="shared" si="37"/>
        <v>20.108474636291891</v>
      </c>
      <c r="I73" s="57">
        <f t="shared" si="38"/>
        <v>7.3098612470046715</v>
      </c>
      <c r="J73" s="57">
        <f t="shared" si="39"/>
        <v>18.436009005122997</v>
      </c>
      <c r="K73" s="57">
        <f t="shared" si="40"/>
        <v>21.318719059021834</v>
      </c>
      <c r="L73" s="61">
        <f t="shared" si="41"/>
        <v>11.111111111111109</v>
      </c>
    </row>
    <row r="74" spans="1:12" x14ac:dyDescent="0.2">
      <c r="A74" s="44" t="str">
        <f t="shared" si="31"/>
        <v>2005</v>
      </c>
      <c r="C74" s="57">
        <f t="shared" si="32"/>
        <v>7.4132078939301573</v>
      </c>
      <c r="D74" s="57">
        <f t="shared" si="33"/>
        <v>3.7596422678410963</v>
      </c>
      <c r="E74" s="57">
        <f t="shared" si="34"/>
        <v>12.180590699295141</v>
      </c>
      <c r="F74" s="57">
        <f t="shared" si="35"/>
        <v>2.5142867000647597</v>
      </c>
      <c r="G74" s="57">
        <f t="shared" si="36"/>
        <v>6.226081876431933</v>
      </c>
      <c r="H74" s="57">
        <f t="shared" si="37"/>
        <v>20.350289126390788</v>
      </c>
      <c r="I74" s="57">
        <f t="shared" si="38"/>
        <v>7.5384847151720615</v>
      </c>
      <c r="J74" s="57">
        <f t="shared" si="39"/>
        <v>19.447424789741852</v>
      </c>
      <c r="K74" s="57">
        <f t="shared" si="40"/>
        <v>20.569991931132197</v>
      </c>
      <c r="L74" s="61">
        <f t="shared" si="41"/>
        <v>11.111111111111107</v>
      </c>
    </row>
    <row r="75" spans="1:12" x14ac:dyDescent="0.2">
      <c r="A75" s="44" t="str">
        <f t="shared" si="31"/>
        <v>2006</v>
      </c>
      <c r="C75" s="57">
        <f t="shared" si="32"/>
        <v>6.9203191320757185</v>
      </c>
      <c r="D75" s="57">
        <f t="shared" si="33"/>
        <v>3.3502361294493044</v>
      </c>
      <c r="E75" s="57">
        <f t="shared" si="34"/>
        <v>12.457246071029179</v>
      </c>
      <c r="F75" s="57">
        <f t="shared" si="35"/>
        <v>2.4570255717315312</v>
      </c>
      <c r="G75" s="57">
        <f t="shared" si="36"/>
        <v>6.4513114206269355</v>
      </c>
      <c r="H75" s="57">
        <f t="shared" si="37"/>
        <v>20.797311088368243</v>
      </c>
      <c r="I75" s="57">
        <f t="shared" si="38"/>
        <v>7.7862357656863352</v>
      </c>
      <c r="J75" s="57">
        <f t="shared" si="39"/>
        <v>19.690191280379256</v>
      </c>
      <c r="K75" s="57">
        <f t="shared" si="40"/>
        <v>20.090123540653508</v>
      </c>
      <c r="L75" s="61">
        <f t="shared" si="41"/>
        <v>11.111111111111112</v>
      </c>
    </row>
    <row r="76" spans="1:12" x14ac:dyDescent="0.2">
      <c r="A76" s="44" t="str">
        <f t="shared" si="31"/>
        <v>2007</v>
      </c>
      <c r="C76" s="57">
        <f t="shared" si="32"/>
        <v>6.7436704626955652</v>
      </c>
      <c r="D76" s="57">
        <f t="shared" si="33"/>
        <v>2.8966660255685501</v>
      </c>
      <c r="E76" s="57">
        <f t="shared" si="34"/>
        <v>12.501269223852631</v>
      </c>
      <c r="F76" s="57">
        <f t="shared" si="35"/>
        <v>2.3392893034246764</v>
      </c>
      <c r="G76" s="57">
        <f t="shared" si="36"/>
        <v>7.0725244470755291</v>
      </c>
      <c r="H76" s="57">
        <f t="shared" si="37"/>
        <v>21.023381548241112</v>
      </c>
      <c r="I76" s="57">
        <f t="shared" si="38"/>
        <v>8.1280810246869653</v>
      </c>
      <c r="J76" s="57">
        <f t="shared" si="39"/>
        <v>19.857182013253922</v>
      </c>
      <c r="K76" s="57">
        <f t="shared" si="40"/>
        <v>19.437935951201048</v>
      </c>
      <c r="L76" s="61">
        <f t="shared" si="41"/>
        <v>11.111111111111111</v>
      </c>
    </row>
    <row r="77" spans="1:12" x14ac:dyDescent="0.2">
      <c r="A77" s="44" t="str">
        <f t="shared" si="31"/>
        <v>2008</v>
      </c>
      <c r="C77" s="57">
        <f t="shared" si="32"/>
        <v>8.0027383073848295</v>
      </c>
      <c r="D77" s="57">
        <f t="shared" si="33"/>
        <v>2.7656801096832995</v>
      </c>
      <c r="E77" s="57">
        <f t="shared" si="34"/>
        <v>12.234155664619975</v>
      </c>
      <c r="F77" s="57">
        <f t="shared" si="35"/>
        <v>2.1340123887821303</v>
      </c>
      <c r="G77" s="57">
        <f t="shared" si="36"/>
        <v>7.3954588730474047</v>
      </c>
      <c r="H77" s="57">
        <f t="shared" si="37"/>
        <v>20.295869767667838</v>
      </c>
      <c r="I77" s="57">
        <f t="shared" si="38"/>
        <v>8.1367521152088074</v>
      </c>
      <c r="J77" s="57">
        <f t="shared" si="39"/>
        <v>19.854995991933446</v>
      </c>
      <c r="K77" s="57">
        <f t="shared" si="40"/>
        <v>19.180336781672256</v>
      </c>
      <c r="L77" s="61">
        <f t="shared" si="41"/>
        <v>11.111111111111109</v>
      </c>
    </row>
    <row r="78" spans="1:12" x14ac:dyDescent="0.2">
      <c r="A78" s="44" t="str">
        <f t="shared" si="31"/>
        <v>2009</v>
      </c>
      <c r="C78" s="57">
        <f t="shared" si="32"/>
        <v>7.3011949257092716</v>
      </c>
      <c r="D78" s="57">
        <f t="shared" si="33"/>
        <v>2.4627374540764113</v>
      </c>
      <c r="E78" s="57">
        <f t="shared" si="34"/>
        <v>11.21336840398255</v>
      </c>
      <c r="F78" s="57">
        <f t="shared" si="35"/>
        <v>2.0340123901115583</v>
      </c>
      <c r="G78" s="57">
        <f t="shared" si="36"/>
        <v>8.1703527097087516</v>
      </c>
      <c r="H78" s="57">
        <f t="shared" si="37"/>
        <v>20.443003510219366</v>
      </c>
      <c r="I78" s="57">
        <f t="shared" si="38"/>
        <v>8.4112622754508042</v>
      </c>
      <c r="J78" s="57">
        <f t="shared" si="39"/>
        <v>20.375965845241726</v>
      </c>
      <c r="K78" s="57">
        <f t="shared" si="40"/>
        <v>19.588102485499554</v>
      </c>
      <c r="L78" s="61">
        <f t="shared" si="41"/>
        <v>11.111111111111111</v>
      </c>
    </row>
    <row r="79" spans="1:12" x14ac:dyDescent="0.2">
      <c r="A79" s="44" t="str">
        <f t="shared" si="31"/>
        <v>2010</v>
      </c>
      <c r="C79" s="57">
        <f t="shared" si="32"/>
        <v>7.3178136562233185</v>
      </c>
      <c r="D79" s="57">
        <f t="shared" si="33"/>
        <v>2.2904309745217835</v>
      </c>
      <c r="E79" s="57">
        <f t="shared" si="34"/>
        <v>11.651672205048781</v>
      </c>
      <c r="F79" s="57">
        <f t="shared" si="35"/>
        <v>1.9809671312057848</v>
      </c>
      <c r="G79" s="57">
        <f t="shared" si="36"/>
        <v>8.0629750418304678</v>
      </c>
      <c r="H79" s="57">
        <f t="shared" si="37"/>
        <v>20.812126194074388</v>
      </c>
      <c r="I79" s="57">
        <f t="shared" si="38"/>
        <v>8.4364932501306296</v>
      </c>
      <c r="J79" s="57">
        <f t="shared" si="39"/>
        <v>20.026029885089887</v>
      </c>
      <c r="K79" s="57">
        <f t="shared" si="40"/>
        <v>19.421491661874963</v>
      </c>
      <c r="L79" s="61">
        <f t="shared" si="41"/>
        <v>11.111111111111111</v>
      </c>
    </row>
    <row r="80" spans="1:12" x14ac:dyDescent="0.2">
      <c r="A80" s="44" t="str">
        <f t="shared" si="31"/>
        <v>2011</v>
      </c>
      <c r="C80" s="57">
        <f t="shared" si="32"/>
        <v>7.9301953055766106</v>
      </c>
      <c r="D80" s="57">
        <f t="shared" si="33"/>
        <v>1.9692182557812747</v>
      </c>
      <c r="E80" s="57">
        <f t="shared" si="34"/>
        <v>11.374611518457346</v>
      </c>
      <c r="F80" s="57">
        <f t="shared" si="35"/>
        <v>1.8912361788545315</v>
      </c>
      <c r="G80" s="57">
        <f t="shared" si="36"/>
        <v>7.8214679635677378</v>
      </c>
      <c r="H80" s="57">
        <f t="shared" si="37"/>
        <v>20.904519596216954</v>
      </c>
      <c r="I80" s="57">
        <f t="shared" si="38"/>
        <v>8.3796602054239866</v>
      </c>
      <c r="J80" s="57">
        <f t="shared" si="39"/>
        <v>20.123039952106389</v>
      </c>
      <c r="K80" s="57">
        <f t="shared" si="40"/>
        <v>19.606051024015176</v>
      </c>
      <c r="L80" s="61">
        <f t="shared" si="41"/>
        <v>11.111111111111112</v>
      </c>
    </row>
    <row r="81" spans="1:19" x14ac:dyDescent="0.2">
      <c r="A81" s="44" t="str">
        <f t="shared" si="31"/>
        <v>2012</v>
      </c>
      <c r="C81" s="57">
        <f t="shared" si="32"/>
        <v>7.9762353450769581</v>
      </c>
      <c r="D81" s="57">
        <f t="shared" si="33"/>
        <v>1.8593153859550915</v>
      </c>
      <c r="E81" s="57">
        <f t="shared" si="34"/>
        <v>11.158108677433196</v>
      </c>
      <c r="F81" s="57">
        <f t="shared" si="35"/>
        <v>1.8285730047944835</v>
      </c>
      <c r="G81" s="57">
        <f t="shared" si="36"/>
        <v>7.7523393282242488</v>
      </c>
      <c r="H81" s="57">
        <f t="shared" si="37"/>
        <v>20.916346444243423</v>
      </c>
      <c r="I81" s="57">
        <f t="shared" si="38"/>
        <v>8.349967611318073</v>
      </c>
      <c r="J81" s="57">
        <f t="shared" si="39"/>
        <v>19.997293763006667</v>
      </c>
      <c r="K81" s="57">
        <f t="shared" si="40"/>
        <v>20.161820439947853</v>
      </c>
      <c r="L81" s="61">
        <f t="shared" si="41"/>
        <v>11.111111111111111</v>
      </c>
    </row>
    <row r="82" spans="1:19" x14ac:dyDescent="0.2">
      <c r="A82" s="44" t="str">
        <f t="shared" si="31"/>
        <v>2013</v>
      </c>
      <c r="C82" s="57">
        <f t="shared" si="32"/>
        <v>8.176053152406034</v>
      </c>
      <c r="D82" s="57">
        <f t="shared" si="33"/>
        <v>1.8917880224666168</v>
      </c>
      <c r="E82" s="57">
        <f t="shared" si="34"/>
        <v>10.84175393294003</v>
      </c>
      <c r="F82" s="57">
        <f t="shared" si="35"/>
        <v>1.7813014978781172</v>
      </c>
      <c r="G82" s="57">
        <f t="shared" si="36"/>
        <v>7.7286504832934533</v>
      </c>
      <c r="H82" s="57">
        <f t="shared" si="37"/>
        <v>20.525621773057622</v>
      </c>
      <c r="I82" s="57">
        <f t="shared" si="38"/>
        <v>8.2508298342491937</v>
      </c>
      <c r="J82" s="57">
        <f t="shared" si="39"/>
        <v>20.124596381764253</v>
      </c>
      <c r="K82" s="57">
        <f t="shared" si="40"/>
        <v>20.679404921944673</v>
      </c>
      <c r="L82" s="61">
        <f t="shared" si="41"/>
        <v>11.111111111111111</v>
      </c>
    </row>
    <row r="83" spans="1:19" x14ac:dyDescent="0.2">
      <c r="C83" s="57"/>
    </row>
    <row r="84" spans="1:19" x14ac:dyDescent="0.2">
      <c r="A84" s="44" t="s">
        <v>32</v>
      </c>
      <c r="C84" s="57">
        <f>AVERAGE(C65:C82)</f>
        <v>8.3787781997825608</v>
      </c>
      <c r="D84" s="57">
        <f t="shared" ref="D84:K84" si="42">AVERAGE(D65:D82)</f>
        <v>3.2226481760304151</v>
      </c>
      <c r="E84" s="57">
        <f t="shared" si="42"/>
        <v>12.122156931152885</v>
      </c>
      <c r="F84" s="57">
        <f t="shared" si="42"/>
        <v>2.3238564726389552</v>
      </c>
      <c r="G84" s="57">
        <f t="shared" si="42"/>
        <v>6.6947505906906644</v>
      </c>
      <c r="H84" s="57">
        <f t="shared" si="42"/>
        <v>19.827724029432368</v>
      </c>
      <c r="I84" s="57">
        <f t="shared" si="42"/>
        <v>7.2557959553510614</v>
      </c>
      <c r="J84" s="57">
        <f t="shared" si="42"/>
        <v>18.534468988818414</v>
      </c>
      <c r="K84" s="57">
        <f t="shared" si="42"/>
        <v>21.639820656102682</v>
      </c>
    </row>
    <row r="85" spans="1:19" x14ac:dyDescent="0.2">
      <c r="A85" s="44" t="s">
        <v>33</v>
      </c>
      <c r="C85" s="57">
        <f>C82-C65</f>
        <v>-1.8799470555650988</v>
      </c>
      <c r="D85" s="57">
        <f t="shared" ref="D85:K85" si="43">D82-D65</f>
        <v>-1.9068252521645903</v>
      </c>
      <c r="E85" s="57">
        <f t="shared" si="43"/>
        <v>-1.9635765526709701</v>
      </c>
      <c r="F85" s="57">
        <f t="shared" si="43"/>
        <v>-0.93849342981907635</v>
      </c>
      <c r="G85" s="57">
        <f t="shared" si="43"/>
        <v>1.2592089950258716</v>
      </c>
      <c r="H85" s="57">
        <f t="shared" si="43"/>
        <v>3.0104473324494663</v>
      </c>
      <c r="I85" s="57">
        <f t="shared" si="43"/>
        <v>3.1286262123749919</v>
      </c>
      <c r="J85" s="57">
        <f t="shared" si="43"/>
        <v>4.4673725683943228</v>
      </c>
      <c r="K85" s="57">
        <f t="shared" si="43"/>
        <v>-5.1768128180249278</v>
      </c>
    </row>
    <row r="86" spans="1:19" x14ac:dyDescent="0.2">
      <c r="A86" s="44" t="s">
        <v>34</v>
      </c>
      <c r="C86" s="57">
        <f>STDEV(C65:C82)</f>
        <v>1.0006354042373053</v>
      </c>
      <c r="D86" s="57">
        <f t="shared" ref="D86:K86" si="44">STDEV(D65:D82)</f>
        <v>0.82920091819371256</v>
      </c>
      <c r="E86" s="57">
        <f t="shared" si="44"/>
        <v>0.63066658459148395</v>
      </c>
      <c r="F86" s="57">
        <f t="shared" si="44"/>
        <v>0.30906986187481172</v>
      </c>
      <c r="G86" s="57">
        <f t="shared" si="44"/>
        <v>0.95489664993359724</v>
      </c>
      <c r="H86" s="57">
        <f t="shared" si="44"/>
        <v>1.1921016429637636</v>
      </c>
      <c r="I86" s="57">
        <f t="shared" si="44"/>
        <v>1.0948639093374601</v>
      </c>
      <c r="J86" s="57">
        <f t="shared" si="44"/>
        <v>1.5865850422525243</v>
      </c>
      <c r="K86" s="57">
        <f t="shared" si="44"/>
        <v>2.1232192642492693</v>
      </c>
    </row>
    <row r="89" spans="1:19" ht="13.5" thickBot="1" x14ac:dyDescent="0.25"/>
    <row r="90" spans="1:19" x14ac:dyDescent="0.2">
      <c r="C90" s="135" t="s">
        <v>18</v>
      </c>
      <c r="D90" s="136" t="s">
        <v>35</v>
      </c>
      <c r="E90" s="136" t="s">
        <v>36</v>
      </c>
      <c r="F90" s="136" t="s">
        <v>37</v>
      </c>
      <c r="G90" s="136" t="s">
        <v>38</v>
      </c>
      <c r="H90" s="136" t="str">
        <f>A79</f>
        <v>2010</v>
      </c>
      <c r="I90" s="136">
        <v>2011</v>
      </c>
      <c r="J90" s="136">
        <v>2012</v>
      </c>
      <c r="K90" s="136" t="s">
        <v>32</v>
      </c>
      <c r="L90" s="136" t="s">
        <v>33</v>
      </c>
      <c r="M90" s="137" t="s">
        <v>34</v>
      </c>
    </row>
    <row r="91" spans="1:19" ht="12.75" customHeight="1" x14ac:dyDescent="0.2">
      <c r="A91" s="316" t="s">
        <v>22</v>
      </c>
      <c r="B91" s="317"/>
      <c r="C91" s="138">
        <f t="array" ref="C91:C99">TRANSPOSE(C65:K65)</f>
        <v>10.056000207971133</v>
      </c>
      <c r="D91" s="139">
        <f t="array" ref="D91:D99">TRANSPOSE(C68:K68)</f>
        <v>9.1782569038807118</v>
      </c>
      <c r="E91" s="139">
        <f t="array" ref="E91:E99">TRANSPOSE(C72:K72)</f>
        <v>9.275556511718138</v>
      </c>
      <c r="F91" s="139">
        <f t="array" ref="F91:F99">TRANSPOSE(C75:K75)</f>
        <v>6.9203191320757185</v>
      </c>
      <c r="G91" s="139">
        <f t="array" ref="G91:G99">TRANSPOSE(C77:K77)</f>
        <v>8.0027383073848295</v>
      </c>
      <c r="H91" s="139">
        <f t="array" ref="H91:H99">TRANSPOSE(C79:K79)</f>
        <v>7.3178136562233185</v>
      </c>
      <c r="I91" s="139">
        <f t="array" ref="I91:I99">TRANSPOSE(C80:K80)</f>
        <v>7.9301953055766106</v>
      </c>
      <c r="J91" s="139">
        <f t="array" ref="J91:J99">TRANSPOSE(C82:K82)</f>
        <v>8.176053152406034</v>
      </c>
      <c r="K91" s="139">
        <f>AVERAGE(C91:J91)</f>
        <v>8.3571166471545624</v>
      </c>
      <c r="L91" s="139">
        <f>J91-C91</f>
        <v>-1.8799470555650988</v>
      </c>
      <c r="M91" s="140">
        <f>STDEV(C91:J91)</f>
        <v>1.0616144103787812</v>
      </c>
      <c r="N91" s="56"/>
      <c r="O91" s="56"/>
      <c r="P91" s="56"/>
      <c r="Q91" s="56"/>
      <c r="R91" s="56"/>
      <c r="S91" s="56"/>
    </row>
    <row r="92" spans="1:19" ht="12.75" customHeight="1" x14ac:dyDescent="0.2">
      <c r="A92" s="316" t="s">
        <v>23</v>
      </c>
      <c r="B92" s="317"/>
      <c r="C92" s="138">
        <v>3.7986132746312071</v>
      </c>
      <c r="D92" s="139">
        <v>3.9691453864559105</v>
      </c>
      <c r="E92" s="139">
        <v>3.4238942587905692</v>
      </c>
      <c r="F92" s="139">
        <v>3.3502361294493044</v>
      </c>
      <c r="G92" s="139">
        <v>2.7656801096832995</v>
      </c>
      <c r="H92" s="139">
        <v>2.2904309745217835</v>
      </c>
      <c r="I92" s="139">
        <v>1.9692182557812747</v>
      </c>
      <c r="J92" s="139">
        <v>1.8917880224666168</v>
      </c>
      <c r="K92" s="139">
        <f t="shared" ref="K92:K99" si="45">AVERAGE(C92:J92)</f>
        <v>2.9323758014724954</v>
      </c>
      <c r="L92" s="139">
        <f t="shared" ref="L92:L99" si="46">J92-C92</f>
        <v>-1.9068252521645903</v>
      </c>
      <c r="M92" s="140">
        <f t="shared" ref="M92:M99" si="47">STDEV(C92:J92)</f>
        <v>0.81869514455106929</v>
      </c>
      <c r="N92" s="56"/>
      <c r="O92" s="56"/>
      <c r="P92" s="56"/>
      <c r="Q92" s="56"/>
      <c r="R92" s="56"/>
      <c r="S92" s="56"/>
    </row>
    <row r="93" spans="1:19" ht="12.75" customHeight="1" x14ac:dyDescent="0.2">
      <c r="A93" s="316" t="s">
        <v>3</v>
      </c>
      <c r="B93" s="317"/>
      <c r="C93" s="138">
        <v>12.805330485611</v>
      </c>
      <c r="D93" s="139">
        <v>12.388238234059035</v>
      </c>
      <c r="E93" s="139">
        <v>12.00528846871736</v>
      </c>
      <c r="F93" s="139">
        <v>12.457246071029179</v>
      </c>
      <c r="G93" s="139">
        <v>12.234155664619975</v>
      </c>
      <c r="H93" s="139">
        <v>11.651672205048781</v>
      </c>
      <c r="I93" s="139">
        <v>11.374611518457346</v>
      </c>
      <c r="J93" s="139">
        <v>10.84175393294003</v>
      </c>
      <c r="K93" s="139">
        <f t="shared" si="45"/>
        <v>11.969787072560337</v>
      </c>
      <c r="L93" s="139">
        <f t="shared" si="46"/>
        <v>-1.9635765526709701</v>
      </c>
      <c r="M93" s="140">
        <f t="shared" si="47"/>
        <v>0.6447470511373592</v>
      </c>
      <c r="N93" s="56"/>
      <c r="O93" s="56"/>
      <c r="P93" s="56"/>
      <c r="Q93" s="56"/>
      <c r="R93" s="56"/>
      <c r="S93" s="56"/>
    </row>
    <row r="94" spans="1:19" ht="12.75" customHeight="1" x14ac:dyDescent="0.2">
      <c r="A94" s="316" t="s">
        <v>24</v>
      </c>
      <c r="B94" s="317"/>
      <c r="C94" s="138">
        <v>2.7197949276971936</v>
      </c>
      <c r="D94" s="139">
        <v>2.547514365131903</v>
      </c>
      <c r="E94" s="139">
        <v>2.3611502773942754</v>
      </c>
      <c r="F94" s="139">
        <v>2.4570255717315312</v>
      </c>
      <c r="G94" s="139">
        <v>2.1340123887821303</v>
      </c>
      <c r="H94" s="139">
        <v>1.9809671312057848</v>
      </c>
      <c r="I94" s="139">
        <v>1.8912361788545315</v>
      </c>
      <c r="J94" s="139">
        <v>1.7813014978781172</v>
      </c>
      <c r="K94" s="139">
        <f t="shared" si="45"/>
        <v>2.2341252923344337</v>
      </c>
      <c r="L94" s="139">
        <f t="shared" si="46"/>
        <v>-0.93849342981907635</v>
      </c>
      <c r="M94" s="140">
        <f t="shared" si="47"/>
        <v>0.33735135732424215</v>
      </c>
      <c r="N94" s="56"/>
      <c r="O94" s="56"/>
      <c r="P94" s="56"/>
      <c r="Q94" s="56"/>
      <c r="R94" s="56"/>
      <c r="S94" s="56"/>
    </row>
    <row r="95" spans="1:19" ht="12.75" customHeight="1" x14ac:dyDescent="0.2">
      <c r="A95" s="316" t="s">
        <v>25</v>
      </c>
      <c r="B95" s="317"/>
      <c r="C95" s="138">
        <v>6.4694414882675817</v>
      </c>
      <c r="D95" s="139">
        <v>5.604906642554897</v>
      </c>
      <c r="E95" s="139">
        <v>5.461471750754578</v>
      </c>
      <c r="F95" s="139">
        <v>6.4513114206269355</v>
      </c>
      <c r="G95" s="139">
        <v>7.3954588730474047</v>
      </c>
      <c r="H95" s="139">
        <v>8.0629750418304678</v>
      </c>
      <c r="I95" s="139">
        <v>7.8214679635677378</v>
      </c>
      <c r="J95" s="139">
        <v>7.7286504832934533</v>
      </c>
      <c r="K95" s="139">
        <f t="shared" si="45"/>
        <v>6.8744604579928819</v>
      </c>
      <c r="L95" s="139">
        <f t="shared" si="46"/>
        <v>1.2592089950258716</v>
      </c>
      <c r="M95" s="140">
        <f t="shared" si="47"/>
        <v>1.0185332262031956</v>
      </c>
      <c r="N95" s="56"/>
      <c r="O95" s="56"/>
      <c r="P95" s="56"/>
      <c r="Q95" s="56"/>
      <c r="R95" s="56"/>
      <c r="S95" s="56"/>
    </row>
    <row r="96" spans="1:19" ht="12.75" customHeight="1" x14ac:dyDescent="0.2">
      <c r="A96" s="316" t="s">
        <v>26</v>
      </c>
      <c r="B96" s="317"/>
      <c r="C96" s="138">
        <v>17.515174440608156</v>
      </c>
      <c r="D96" s="139">
        <v>18.675402525958354</v>
      </c>
      <c r="E96" s="139">
        <v>19.896060873023707</v>
      </c>
      <c r="F96" s="139">
        <v>20.797311088368243</v>
      </c>
      <c r="G96" s="139">
        <v>20.295869767667838</v>
      </c>
      <c r="H96" s="139">
        <v>20.812126194074388</v>
      </c>
      <c r="I96" s="139">
        <v>20.904519596216954</v>
      </c>
      <c r="J96" s="139">
        <v>20.525621773057622</v>
      </c>
      <c r="K96" s="139">
        <f t="shared" si="45"/>
        <v>19.927760782371905</v>
      </c>
      <c r="L96" s="139">
        <f t="shared" si="46"/>
        <v>3.0104473324494663</v>
      </c>
      <c r="M96" s="140">
        <f t="shared" si="47"/>
        <v>1.2174445501519147</v>
      </c>
      <c r="N96" s="56"/>
      <c r="O96" s="56"/>
      <c r="P96" s="56"/>
      <c r="Q96" s="56"/>
      <c r="R96" s="56"/>
      <c r="S96" s="56"/>
    </row>
    <row r="97" spans="1:19" ht="12.75" customHeight="1" x14ac:dyDescent="0.2">
      <c r="A97" s="316" t="s">
        <v>27</v>
      </c>
      <c r="B97" s="317"/>
      <c r="C97" s="138">
        <v>5.1222036218742018</v>
      </c>
      <c r="D97" s="139">
        <v>6.113015120541931</v>
      </c>
      <c r="E97" s="139">
        <v>7.3079362133204571</v>
      </c>
      <c r="F97" s="139">
        <v>7.7862357656863352</v>
      </c>
      <c r="G97" s="139">
        <v>8.1367521152088074</v>
      </c>
      <c r="H97" s="139">
        <v>8.4364932501306296</v>
      </c>
      <c r="I97" s="139">
        <v>8.3796602054239866</v>
      </c>
      <c r="J97" s="139">
        <v>8.2508298342491937</v>
      </c>
      <c r="K97" s="139">
        <f t="shared" si="45"/>
        <v>7.4416407658044434</v>
      </c>
      <c r="L97" s="139">
        <f t="shared" si="46"/>
        <v>3.1286262123749919</v>
      </c>
      <c r="M97" s="140">
        <f t="shared" si="47"/>
        <v>1.2123905583849215</v>
      </c>
      <c r="N97" s="56"/>
      <c r="O97" s="56"/>
      <c r="P97" s="56"/>
      <c r="Q97" s="56"/>
      <c r="R97" s="56"/>
      <c r="S97" s="56"/>
    </row>
    <row r="98" spans="1:19" ht="12.75" customHeight="1" x14ac:dyDescent="0.2">
      <c r="A98" s="316" t="s">
        <v>28</v>
      </c>
      <c r="B98" s="317"/>
      <c r="C98" s="138">
        <v>15.65722381336993</v>
      </c>
      <c r="D98" s="139">
        <v>17.415276533649511</v>
      </c>
      <c r="E98" s="139">
        <v>17.889380346987689</v>
      </c>
      <c r="F98" s="139">
        <v>19.690191280379256</v>
      </c>
      <c r="G98" s="139">
        <v>19.854995991933446</v>
      </c>
      <c r="H98" s="139">
        <v>20.026029885089887</v>
      </c>
      <c r="I98" s="139">
        <v>20.123039952106389</v>
      </c>
      <c r="J98" s="139">
        <v>20.124596381764253</v>
      </c>
      <c r="K98" s="139">
        <f t="shared" si="45"/>
        <v>18.847591773160048</v>
      </c>
      <c r="L98" s="139">
        <f t="shared" si="46"/>
        <v>4.4673725683943228</v>
      </c>
      <c r="M98" s="140">
        <f t="shared" si="47"/>
        <v>1.6698676680772353</v>
      </c>
      <c r="N98" s="56"/>
      <c r="O98" s="56"/>
      <c r="P98" s="56"/>
      <c r="Q98" s="56"/>
      <c r="R98" s="56"/>
      <c r="S98" s="56"/>
    </row>
    <row r="99" spans="1:19" ht="12.75" customHeight="1" thickBot="1" x14ac:dyDescent="0.25">
      <c r="A99" s="316" t="s">
        <v>29</v>
      </c>
      <c r="B99" s="317"/>
      <c r="C99" s="141">
        <v>25.856217739969601</v>
      </c>
      <c r="D99" s="142">
        <v>24.108244287767743</v>
      </c>
      <c r="E99" s="142">
        <v>22.379261299293237</v>
      </c>
      <c r="F99" s="142">
        <v>20.090123540653508</v>
      </c>
      <c r="G99" s="142">
        <v>19.180336781672256</v>
      </c>
      <c r="H99" s="142">
        <v>19.421491661874963</v>
      </c>
      <c r="I99" s="142">
        <v>19.606051024015176</v>
      </c>
      <c r="J99" s="142">
        <v>20.679404921944673</v>
      </c>
      <c r="K99" s="142">
        <f t="shared" si="45"/>
        <v>21.415141407148894</v>
      </c>
      <c r="L99" s="142">
        <f t="shared" si="46"/>
        <v>-5.1768128180249278</v>
      </c>
      <c r="M99" s="143">
        <f t="shared" si="47"/>
        <v>2.4624108060246357</v>
      </c>
      <c r="N99" s="56"/>
      <c r="O99" s="56"/>
      <c r="P99" s="56"/>
      <c r="Q99" s="56"/>
      <c r="R99" s="56"/>
      <c r="S99" s="56"/>
    </row>
    <row r="101" spans="1:19" ht="13.5" thickBot="1" x14ac:dyDescent="0.25"/>
    <row r="102" spans="1:19" ht="51.75" thickBot="1" x14ac:dyDescent="0.25">
      <c r="A102" s="45" t="s">
        <v>39</v>
      </c>
      <c r="C102" s="46" t="s">
        <v>22</v>
      </c>
      <c r="D102" s="46" t="s">
        <v>23</v>
      </c>
      <c r="E102" s="46" t="s">
        <v>3</v>
      </c>
      <c r="F102" s="46" t="s">
        <v>24</v>
      </c>
      <c r="G102" s="46" t="s">
        <v>25</v>
      </c>
      <c r="H102" s="46" t="s">
        <v>26</v>
      </c>
      <c r="I102" s="46" t="s">
        <v>27</v>
      </c>
      <c r="J102" s="46" t="s">
        <v>28</v>
      </c>
      <c r="K102" s="46" t="s">
        <v>29</v>
      </c>
      <c r="L102" s="60" t="s">
        <v>32</v>
      </c>
    </row>
    <row r="103" spans="1:19" x14ac:dyDescent="0.2">
      <c r="A103" s="44" t="str">
        <f t="shared" ref="A103:A120" si="48">A65</f>
        <v>1996</v>
      </c>
      <c r="C103" s="56">
        <f>C4/($W4-C4)</f>
        <v>0.12504039461148278</v>
      </c>
      <c r="D103" s="56">
        <f>E4/($W4-E4)</f>
        <v>4.5824560097747274E-3</v>
      </c>
      <c r="E103" s="56">
        <f>G4/($W4-G4)</f>
        <v>0.10355062047968148</v>
      </c>
      <c r="F103" s="56">
        <f>I4/($W4-I4)</f>
        <v>9.8865068407074375E-3</v>
      </c>
      <c r="G103" s="56">
        <f>K4/($W4-K4)</f>
        <v>9.7922594795998449E-2</v>
      </c>
      <c r="H103" s="56">
        <f>M4/($W4-M4)</f>
        <v>0.24474466455305532</v>
      </c>
      <c r="I103" s="56">
        <f>O4/($W4-O4)</f>
        <v>2.6884365363735022E-2</v>
      </c>
      <c r="J103" s="56">
        <f>Q4/($W4-Q4)</f>
        <v>0.13530374732859038</v>
      </c>
      <c r="K103" s="56">
        <f>S4/($W4-S4)</f>
        <v>0.21868354198963083</v>
      </c>
      <c r="L103" s="61">
        <f>AVERAGE(C103:K103)</f>
        <v>0.10739987688585072</v>
      </c>
      <c r="M103" s="56"/>
    </row>
    <row r="104" spans="1:19" x14ac:dyDescent="0.2">
      <c r="A104" s="44" t="str">
        <f t="shared" si="48"/>
        <v>1997</v>
      </c>
      <c r="C104" s="56">
        <f t="shared" ref="C104:C119" si="49">C5/($W5-C5)</f>
        <v>0.13563105309300286</v>
      </c>
      <c r="D104" s="56">
        <f t="shared" ref="D104:D120" si="50">E5/($W5-E5)</f>
        <v>3.0702410115132119E-3</v>
      </c>
      <c r="E104" s="56">
        <f t="shared" ref="E104:E120" si="51">G5/($W5-G5)</f>
        <v>0.10572432573135276</v>
      </c>
      <c r="F104" s="56">
        <f t="shared" ref="F104:F120" si="52">I5/($W5-I5)</f>
        <v>8.9222617533398062E-3</v>
      </c>
      <c r="G104" s="56">
        <f t="shared" ref="G104:G120" si="53">K5/($W5-K5)</f>
        <v>8.3308900109806003E-2</v>
      </c>
      <c r="H104" s="56">
        <f t="shared" ref="H104:H120" si="54">M5/($W5-M5)</f>
        <v>0.24473378318357117</v>
      </c>
      <c r="I104" s="56">
        <f t="shared" ref="I104:I120" si="55">O5/($W5-O5)</f>
        <v>2.7674874940026298E-2</v>
      </c>
      <c r="J104" s="56">
        <f t="shared" ref="J104:J120" si="56">Q5/($W5-Q5)</f>
        <v>0.14086371470817063</v>
      </c>
      <c r="K104" s="56">
        <f t="shared" ref="K104:K120" si="57">S5/($W5-S5)</f>
        <v>0.21120655184363304</v>
      </c>
      <c r="L104" s="61">
        <f t="shared" ref="L104:L120" si="58">AVERAGE(C104:K104)</f>
        <v>0.10679285626382397</v>
      </c>
      <c r="M104" s="56"/>
    </row>
    <row r="105" spans="1:19" x14ac:dyDescent="0.2">
      <c r="A105" s="44" t="str">
        <f t="shared" si="48"/>
        <v>1998</v>
      </c>
      <c r="C105" s="56">
        <f t="shared" si="49"/>
        <v>0.16205851904691193</v>
      </c>
      <c r="D105" s="56">
        <f t="shared" si="50"/>
        <v>2.3471586475071037E-3</v>
      </c>
      <c r="E105" s="56">
        <f t="shared" si="51"/>
        <v>0.10680560326535139</v>
      </c>
      <c r="F105" s="56">
        <f t="shared" si="52"/>
        <v>8.3929416478466298E-3</v>
      </c>
      <c r="G105" s="56">
        <f t="shared" si="53"/>
        <v>6.9826394690876592E-2</v>
      </c>
      <c r="H105" s="56">
        <f t="shared" si="54"/>
        <v>0.23780384414547237</v>
      </c>
      <c r="I105" s="56">
        <f t="shared" si="55"/>
        <v>2.7559622260652266E-2</v>
      </c>
      <c r="J105" s="56">
        <f t="shared" si="56"/>
        <v>0.13678607396047465</v>
      </c>
      <c r="K105" s="56">
        <f t="shared" si="57"/>
        <v>0.21090052273741106</v>
      </c>
      <c r="L105" s="61">
        <f t="shared" si="58"/>
        <v>0.10694229782250043</v>
      </c>
      <c r="M105" s="56"/>
    </row>
    <row r="106" spans="1:19" x14ac:dyDescent="0.2">
      <c r="A106" s="44" t="str">
        <f t="shared" si="48"/>
        <v>1999</v>
      </c>
      <c r="C106" s="56">
        <f t="shared" si="49"/>
        <v>0.1637427288338672</v>
      </c>
      <c r="D106" s="56">
        <f t="shared" si="50"/>
        <v>2.3299133851867309E-3</v>
      </c>
      <c r="E106" s="56">
        <f t="shared" si="51"/>
        <v>0.10721654718096049</v>
      </c>
      <c r="F106" s="56">
        <f t="shared" si="52"/>
        <v>8.2553148914623151E-3</v>
      </c>
      <c r="G106" s="56">
        <f t="shared" si="53"/>
        <v>6.1094847396891146E-2</v>
      </c>
      <c r="H106" s="56">
        <f t="shared" si="54"/>
        <v>0.23138317589225899</v>
      </c>
      <c r="I106" s="56">
        <f t="shared" si="55"/>
        <v>2.6949061462917982E-2</v>
      </c>
      <c r="J106" s="56">
        <f t="shared" si="56"/>
        <v>0.13208375609640563</v>
      </c>
      <c r="K106" s="56">
        <f t="shared" si="57"/>
        <v>0.21961880258775929</v>
      </c>
      <c r="L106" s="61">
        <f t="shared" si="58"/>
        <v>0.10585268308085666</v>
      </c>
      <c r="M106" s="56"/>
    </row>
    <row r="107" spans="1:19" x14ac:dyDescent="0.2">
      <c r="A107" s="44" t="str">
        <f t="shared" si="48"/>
        <v>2000</v>
      </c>
      <c r="C107" s="56">
        <f t="shared" si="49"/>
        <v>0.14246040775786536</v>
      </c>
      <c r="D107" s="56">
        <f t="shared" si="50"/>
        <v>2.6110291989867866E-3</v>
      </c>
      <c r="E107" s="56">
        <f t="shared" si="51"/>
        <v>0.10975972461700616</v>
      </c>
      <c r="F107" s="56">
        <f t="shared" si="52"/>
        <v>8.8910604772598177E-3</v>
      </c>
      <c r="G107" s="56">
        <f t="shared" si="53"/>
        <v>5.7863583459993095E-2</v>
      </c>
      <c r="H107" s="56">
        <f t="shared" si="54"/>
        <v>0.23206307116013322</v>
      </c>
      <c r="I107" s="56">
        <f t="shared" si="55"/>
        <v>2.5842768134756416E-2</v>
      </c>
      <c r="J107" s="56">
        <f t="shared" si="56"/>
        <v>0.12964853668833157</v>
      </c>
      <c r="K107" s="56">
        <f t="shared" si="57"/>
        <v>0.22310465809105215</v>
      </c>
      <c r="L107" s="61">
        <f t="shared" si="58"/>
        <v>0.10358275995393161</v>
      </c>
      <c r="M107" s="56"/>
    </row>
    <row r="108" spans="1:19" x14ac:dyDescent="0.2">
      <c r="A108" s="44" t="str">
        <f t="shared" si="48"/>
        <v>2001</v>
      </c>
      <c r="C108" s="56">
        <f t="shared" si="49"/>
        <v>0.12286892053528381</v>
      </c>
      <c r="D108" s="56">
        <f t="shared" si="50"/>
        <v>2.9312203076189512E-3</v>
      </c>
      <c r="E108" s="56">
        <f t="shared" si="51"/>
        <v>0.11055606641564608</v>
      </c>
      <c r="F108" s="56">
        <f t="shared" si="52"/>
        <v>9.7147174590306688E-3</v>
      </c>
      <c r="G108" s="56">
        <f t="shared" si="53"/>
        <v>5.411828939207225E-2</v>
      </c>
      <c r="H108" s="56">
        <f t="shared" si="54"/>
        <v>0.23253512570926591</v>
      </c>
      <c r="I108" s="56">
        <f t="shared" si="55"/>
        <v>2.4819797638695497E-2</v>
      </c>
      <c r="J108" s="56">
        <f t="shared" si="56"/>
        <v>0.12259999036649293</v>
      </c>
      <c r="K108" s="56">
        <f t="shared" si="57"/>
        <v>0.22828858693790383</v>
      </c>
      <c r="L108" s="61">
        <f t="shared" si="58"/>
        <v>0.10093696830688999</v>
      </c>
      <c r="M108" s="56"/>
    </row>
    <row r="109" spans="1:19" x14ac:dyDescent="0.2">
      <c r="A109" s="44" t="str">
        <f t="shared" si="48"/>
        <v>2002</v>
      </c>
      <c r="C109" s="56">
        <f t="shared" si="49"/>
        <v>0.10737296817635984</v>
      </c>
      <c r="D109" s="56">
        <f t="shared" si="50"/>
        <v>3.573320750887466E-3</v>
      </c>
      <c r="E109" s="56">
        <f t="shared" si="51"/>
        <v>0.10872910145252375</v>
      </c>
      <c r="F109" s="56">
        <f t="shared" si="52"/>
        <v>1.0265710114209826E-2</v>
      </c>
      <c r="G109" s="56">
        <f t="shared" si="53"/>
        <v>5.1122354656207715E-2</v>
      </c>
      <c r="H109" s="56">
        <f t="shared" si="54"/>
        <v>0.23520418051786832</v>
      </c>
      <c r="I109" s="56">
        <f t="shared" si="55"/>
        <v>2.4334637565095373E-2</v>
      </c>
      <c r="J109" s="56">
        <f t="shared" si="56"/>
        <v>0.11801355144737588</v>
      </c>
      <c r="K109" s="56">
        <f t="shared" si="57"/>
        <v>0.23910840119806018</v>
      </c>
      <c r="L109" s="61">
        <f t="shared" si="58"/>
        <v>9.9747136208732046E-2</v>
      </c>
      <c r="M109" s="56"/>
    </row>
    <row r="110" spans="1:19" x14ac:dyDescent="0.2">
      <c r="A110" s="44" t="str">
        <f t="shared" si="48"/>
        <v>2003</v>
      </c>
      <c r="C110" s="56">
        <f t="shared" si="49"/>
        <v>9.0264071897350501E-2</v>
      </c>
      <c r="D110" s="56">
        <f t="shared" si="50"/>
        <v>4.3366860883051282E-3</v>
      </c>
      <c r="E110" s="56">
        <f t="shared" si="51"/>
        <v>0.10352969754169614</v>
      </c>
      <c r="F110" s="56">
        <f t="shared" si="52"/>
        <v>1.0097799109612351E-2</v>
      </c>
      <c r="G110" s="56">
        <f t="shared" si="53"/>
        <v>4.8302415149376832E-2</v>
      </c>
      <c r="H110" s="56">
        <f t="shared" si="54"/>
        <v>0.2382738966777474</v>
      </c>
      <c r="I110" s="56">
        <f t="shared" si="55"/>
        <v>2.5036946083427509E-2</v>
      </c>
      <c r="J110" s="56">
        <f t="shared" si="56"/>
        <v>0.11780090281688593</v>
      </c>
      <c r="K110" s="56">
        <f t="shared" si="57"/>
        <v>0.25394309561463951</v>
      </c>
      <c r="L110" s="61">
        <f t="shared" si="58"/>
        <v>9.9065056775449037E-2</v>
      </c>
      <c r="M110" s="56"/>
    </row>
    <row r="111" spans="1:19" x14ac:dyDescent="0.2">
      <c r="A111" s="44" t="str">
        <f t="shared" si="48"/>
        <v>2004</v>
      </c>
      <c r="C111" s="56">
        <f t="shared" si="49"/>
        <v>7.2075222320132179E-2</v>
      </c>
      <c r="D111" s="56">
        <f t="shared" si="50"/>
        <v>5.7276562562023009E-3</v>
      </c>
      <c r="E111" s="56">
        <f t="shared" si="51"/>
        <v>0.10058364654543125</v>
      </c>
      <c r="F111" s="56">
        <f t="shared" si="52"/>
        <v>9.307738758995588E-3</v>
      </c>
      <c r="G111" s="56">
        <f t="shared" si="53"/>
        <v>4.7875363471502286E-2</v>
      </c>
      <c r="H111" s="56">
        <f t="shared" si="54"/>
        <v>0.24106564789545157</v>
      </c>
      <c r="I111" s="56">
        <f t="shared" si="55"/>
        <v>2.7233301072151588E-2</v>
      </c>
      <c r="J111" s="56">
        <f t="shared" si="56"/>
        <v>0.1252101151368856</v>
      </c>
      <c r="K111" s="56">
        <f t="shared" si="57"/>
        <v>0.2676044954183564</v>
      </c>
      <c r="L111" s="61">
        <f t="shared" si="58"/>
        <v>9.9631465208345427E-2</v>
      </c>
      <c r="M111" s="56"/>
    </row>
    <row r="112" spans="1:19" x14ac:dyDescent="0.2">
      <c r="A112" s="44" t="str">
        <f t="shared" si="48"/>
        <v>2005</v>
      </c>
      <c r="C112" s="56">
        <f t="shared" si="49"/>
        <v>5.8238257894194401E-2</v>
      </c>
      <c r="D112" s="56">
        <f t="shared" si="50"/>
        <v>5.1911869851438992E-3</v>
      </c>
      <c r="E112" s="56">
        <f t="shared" si="51"/>
        <v>0.1008697593247041</v>
      </c>
      <c r="F112" s="56">
        <f t="shared" si="52"/>
        <v>9.1316545044928116E-3</v>
      </c>
      <c r="G112" s="56">
        <f t="shared" si="53"/>
        <v>4.9745006873326648E-2</v>
      </c>
      <c r="H112" s="56">
        <f t="shared" si="54"/>
        <v>0.24994567813539065</v>
      </c>
      <c r="I112" s="56">
        <f t="shared" si="55"/>
        <v>3.0004943988952312E-2</v>
      </c>
      <c r="J112" s="56">
        <f t="shared" si="56"/>
        <v>0.13958803296786584</v>
      </c>
      <c r="K112" s="56">
        <f t="shared" si="57"/>
        <v>0.2774487414286434</v>
      </c>
      <c r="L112" s="61">
        <f t="shared" si="58"/>
        <v>0.1022403624558571</v>
      </c>
      <c r="M112" s="56"/>
    </row>
    <row r="113" spans="1:23" x14ac:dyDescent="0.2">
      <c r="A113" s="44" t="str">
        <f t="shared" si="48"/>
        <v>2006</v>
      </c>
      <c r="C113" s="56">
        <f t="shared" si="49"/>
        <v>5.0909477124091281E-2</v>
      </c>
      <c r="D113" s="56">
        <f t="shared" si="50"/>
        <v>4.4091841968103727E-3</v>
      </c>
      <c r="E113" s="56">
        <f t="shared" si="51"/>
        <v>9.9218999514450068E-2</v>
      </c>
      <c r="F113" s="56">
        <f t="shared" si="52"/>
        <v>8.8517907327290875E-3</v>
      </c>
      <c r="G113" s="56">
        <f t="shared" si="53"/>
        <v>5.074109281420458E-2</v>
      </c>
      <c r="H113" s="56">
        <f t="shared" si="54"/>
        <v>0.26153041224353252</v>
      </c>
      <c r="I113" s="56">
        <f t="shared" si="55"/>
        <v>3.1014283638912458E-2</v>
      </c>
      <c r="J113" s="56">
        <f t="shared" si="56"/>
        <v>0.15068755455418051</v>
      </c>
      <c r="K113" s="56">
        <f t="shared" si="57"/>
        <v>0.28310822952786852</v>
      </c>
      <c r="L113" s="61">
        <f t="shared" si="58"/>
        <v>0.10449678048297549</v>
      </c>
      <c r="M113" s="56"/>
    </row>
    <row r="114" spans="1:23" x14ac:dyDescent="0.2">
      <c r="A114" s="44" t="str">
        <f t="shared" si="48"/>
        <v>2007</v>
      </c>
      <c r="C114" s="56">
        <f t="shared" si="49"/>
        <v>4.7653072939141575E-2</v>
      </c>
      <c r="D114" s="56">
        <f t="shared" si="50"/>
        <v>3.9703375499618365E-3</v>
      </c>
      <c r="E114" s="56">
        <f t="shared" si="51"/>
        <v>9.1971277911768526E-2</v>
      </c>
      <c r="F114" s="56">
        <f t="shared" si="52"/>
        <v>7.900868600077408E-3</v>
      </c>
      <c r="G114" s="56">
        <f t="shared" si="53"/>
        <v>5.2948249852416827E-2</v>
      </c>
      <c r="H114" s="56">
        <f t="shared" si="54"/>
        <v>0.26101467998193584</v>
      </c>
      <c r="I114" s="56">
        <f t="shared" si="55"/>
        <v>3.1201351975864013E-2</v>
      </c>
      <c r="J114" s="56">
        <f t="shared" si="56"/>
        <v>0.15491132195182708</v>
      </c>
      <c r="K114" s="56">
        <f t="shared" si="57"/>
        <v>0.28335725312535087</v>
      </c>
      <c r="L114" s="61">
        <f t="shared" si="58"/>
        <v>0.10388093487648266</v>
      </c>
      <c r="M114" s="56"/>
    </row>
    <row r="115" spans="1:23" x14ac:dyDescent="0.2">
      <c r="A115" s="44" t="str">
        <f t="shared" si="48"/>
        <v>2008</v>
      </c>
      <c r="C115" s="56">
        <f t="shared" si="49"/>
        <v>4.3895696842038805E-2</v>
      </c>
      <c r="D115" s="56">
        <f t="shared" si="50"/>
        <v>4.645472027862768E-3</v>
      </c>
      <c r="E115" s="56">
        <f t="shared" si="51"/>
        <v>8.6307941434747695E-2</v>
      </c>
      <c r="F115" s="56">
        <f t="shared" si="52"/>
        <v>6.5152809745515176E-3</v>
      </c>
      <c r="G115" s="56">
        <f t="shared" si="53"/>
        <v>5.7871030695144286E-2</v>
      </c>
      <c r="H115" s="56">
        <f t="shared" si="54"/>
        <v>0.25103627268568984</v>
      </c>
      <c r="I115" s="56">
        <f t="shared" si="55"/>
        <v>3.2031889975251991E-2</v>
      </c>
      <c r="J115" s="56">
        <f t="shared" si="56"/>
        <v>0.15370271589924783</v>
      </c>
      <c r="K115" s="56">
        <f t="shared" si="57"/>
        <v>0.28588528714094158</v>
      </c>
      <c r="L115" s="61">
        <f t="shared" si="58"/>
        <v>0.10243239863060848</v>
      </c>
      <c r="M115" s="56"/>
    </row>
    <row r="116" spans="1:23" x14ac:dyDescent="0.2">
      <c r="A116" s="44" t="str">
        <f t="shared" si="48"/>
        <v>2009</v>
      </c>
      <c r="C116" s="56">
        <f t="shared" si="49"/>
        <v>3.9351015953137954E-2</v>
      </c>
      <c r="D116" s="56">
        <f t="shared" si="50"/>
        <v>4.8759169208512435E-3</v>
      </c>
      <c r="E116" s="56">
        <f t="shared" si="51"/>
        <v>8.5461346461848428E-2</v>
      </c>
      <c r="F116" s="56">
        <f t="shared" si="52"/>
        <v>5.7249166861920468E-3</v>
      </c>
      <c r="G116" s="56">
        <f t="shared" si="53"/>
        <v>6.2914863449839209E-2</v>
      </c>
      <c r="H116" s="56">
        <f t="shared" si="54"/>
        <v>0.24286746958966207</v>
      </c>
      <c r="I116" s="56">
        <f t="shared" si="55"/>
        <v>3.4726437083062577E-2</v>
      </c>
      <c r="J116" s="56">
        <f t="shared" si="56"/>
        <v>0.15531234152638593</v>
      </c>
      <c r="K116" s="56">
        <f t="shared" si="57"/>
        <v>0.29758848245693381</v>
      </c>
      <c r="L116" s="61">
        <f t="shared" si="58"/>
        <v>0.1032025322364348</v>
      </c>
      <c r="M116" s="56"/>
    </row>
    <row r="117" spans="1:23" x14ac:dyDescent="0.2">
      <c r="A117" s="44" t="str">
        <f t="shared" si="48"/>
        <v>2010</v>
      </c>
      <c r="C117" s="56">
        <f t="shared" si="49"/>
        <v>3.4713246591508241E-2</v>
      </c>
      <c r="D117" s="56">
        <f t="shared" si="50"/>
        <v>5.980318317702466E-3</v>
      </c>
      <c r="E117" s="56">
        <f t="shared" si="51"/>
        <v>8.5778465714546753E-2</v>
      </c>
      <c r="F117" s="56">
        <f t="shared" si="52"/>
        <v>6.4785117218357476E-3</v>
      </c>
      <c r="G117" s="56">
        <f t="shared" si="53"/>
        <v>6.5574855124240397E-2</v>
      </c>
      <c r="H117" s="56">
        <f t="shared" si="54"/>
        <v>0.24204408704432304</v>
      </c>
      <c r="I117" s="56">
        <f t="shared" si="55"/>
        <v>3.7426856346710363E-2</v>
      </c>
      <c r="J117" s="56">
        <f t="shared" si="56"/>
        <v>0.15329566739975309</v>
      </c>
      <c r="K117" s="56">
        <f t="shared" si="57"/>
        <v>0.31643220359793689</v>
      </c>
      <c r="L117" s="61">
        <f t="shared" si="58"/>
        <v>0.10530269020650634</v>
      </c>
      <c r="M117" s="56"/>
    </row>
    <row r="118" spans="1:23" x14ac:dyDescent="0.2">
      <c r="A118" s="44" t="str">
        <f t="shared" si="48"/>
        <v>2011</v>
      </c>
      <c r="C118" s="56">
        <f t="shared" si="49"/>
        <v>3.0979530219963157E-2</v>
      </c>
      <c r="D118" s="56">
        <f t="shared" si="50"/>
        <v>5.7752387388559671E-3</v>
      </c>
      <c r="E118" s="56">
        <f t="shared" si="51"/>
        <v>8.4425246711063051E-2</v>
      </c>
      <c r="F118" s="56">
        <f t="shared" si="52"/>
        <v>7.9719329334391013E-3</v>
      </c>
      <c r="G118" s="56">
        <f t="shared" si="53"/>
        <v>6.4612853347120372E-2</v>
      </c>
      <c r="H118" s="56">
        <f t="shared" si="54"/>
        <v>0.24711913293921833</v>
      </c>
      <c r="I118" s="56">
        <f t="shared" si="55"/>
        <v>3.8738881314254611E-2</v>
      </c>
      <c r="J118" s="56">
        <f t="shared" si="56"/>
        <v>0.14967848272380604</v>
      </c>
      <c r="K118" s="56">
        <f t="shared" si="57"/>
        <v>0.33463540486838583</v>
      </c>
      <c r="L118" s="61">
        <f t="shared" si="58"/>
        <v>0.1071040781995674</v>
      </c>
      <c r="M118" s="56"/>
    </row>
    <row r="119" spans="1:23" x14ac:dyDescent="0.2">
      <c r="A119" s="44" t="str">
        <f t="shared" si="48"/>
        <v>2012</v>
      </c>
      <c r="C119" s="56">
        <f t="shared" si="49"/>
        <v>2.8684631915889186E-2</v>
      </c>
      <c r="D119" s="56">
        <f t="shared" si="50"/>
        <v>5.249191940907949E-3</v>
      </c>
      <c r="E119" s="56">
        <f t="shared" si="51"/>
        <v>8.0826140797926119E-2</v>
      </c>
      <c r="F119" s="56">
        <f t="shared" si="52"/>
        <v>7.8775341984402697E-3</v>
      </c>
      <c r="G119" s="56">
        <f t="shared" si="53"/>
        <v>6.3075571962966953E-2</v>
      </c>
      <c r="H119" s="56">
        <f t="shared" si="54"/>
        <v>0.2496860516943554</v>
      </c>
      <c r="I119" s="56">
        <f t="shared" si="55"/>
        <v>3.8821523980838435E-2</v>
      </c>
      <c r="J119" s="56">
        <f t="shared" si="56"/>
        <v>0.14549363031656584</v>
      </c>
      <c r="K119" s="56">
        <f t="shared" si="57"/>
        <v>0.35625862408726472</v>
      </c>
      <c r="L119" s="61">
        <f t="shared" si="58"/>
        <v>0.10844143343279498</v>
      </c>
      <c r="M119" s="56"/>
    </row>
    <row r="120" spans="1:23" x14ac:dyDescent="0.2">
      <c r="A120" s="44" t="str">
        <f t="shared" si="48"/>
        <v>2013</v>
      </c>
      <c r="C120" s="56">
        <f t="shared" ref="C120" si="59">C21/($W21-C21)</f>
        <v>2.7627264800011073E-2</v>
      </c>
      <c r="D120" s="56">
        <f t="shared" si="50"/>
        <v>4.3717498013704963E-3</v>
      </c>
      <c r="E120" s="56">
        <f t="shared" si="51"/>
        <v>7.8247595705665376E-2</v>
      </c>
      <c r="F120" s="56">
        <f t="shared" si="52"/>
        <v>7.507558199944025E-3</v>
      </c>
      <c r="G120" s="56">
        <f t="shared" si="53"/>
        <v>6.3087697109270618E-2</v>
      </c>
      <c r="H120" s="56">
        <f t="shared" si="54"/>
        <v>0.24997956331854795</v>
      </c>
      <c r="I120" s="56">
        <f t="shared" si="55"/>
        <v>3.8102602135640519E-2</v>
      </c>
      <c r="J120" s="56">
        <f t="shared" si="56"/>
        <v>0.14297890752906753</v>
      </c>
      <c r="K120" s="56">
        <f t="shared" si="57"/>
        <v>0.36929389755722181</v>
      </c>
      <c r="L120" s="61">
        <f t="shared" si="58"/>
        <v>0.10902187068408214</v>
      </c>
      <c r="M120" s="56"/>
    </row>
    <row r="122" spans="1:23" x14ac:dyDescent="0.2">
      <c r="A122" s="44" t="s">
        <v>32</v>
      </c>
      <c r="C122" s="57">
        <f>AVERAGE(C103:C120)</f>
        <v>8.2420360030679582E-2</v>
      </c>
      <c r="D122" s="57">
        <f t="shared" ref="D122:K122" si="60">AVERAGE(D103:D120)</f>
        <v>4.2210154519694114E-3</v>
      </c>
      <c r="E122" s="57">
        <f t="shared" si="60"/>
        <v>9.7197894822576084E-2</v>
      </c>
      <c r="F122" s="57">
        <f t="shared" si="60"/>
        <v>8.4274499780092483E-3</v>
      </c>
      <c r="G122" s="57">
        <f t="shared" si="60"/>
        <v>6.1222553575069699E-2</v>
      </c>
      <c r="H122" s="57">
        <f t="shared" si="60"/>
        <v>0.24405726318708224</v>
      </c>
      <c r="I122" s="57">
        <f t="shared" si="60"/>
        <v>3.0466896942274731E-2</v>
      </c>
      <c r="J122" s="57">
        <f t="shared" si="60"/>
        <v>0.13910883574546185</v>
      </c>
      <c r="K122" s="57">
        <f t="shared" si="60"/>
        <v>0.27091482112272192</v>
      </c>
    </row>
    <row r="123" spans="1:23" x14ac:dyDescent="0.2">
      <c r="A123" s="44" t="s">
        <v>33</v>
      </c>
      <c r="C123" s="57">
        <f>C120-C103</f>
        <v>-9.741312981147171E-2</v>
      </c>
      <c r="D123" s="57">
        <f t="shared" ref="D123:K123" si="61">D120-D103</f>
        <v>-2.1070620840423111E-4</v>
      </c>
      <c r="E123" s="57">
        <f t="shared" si="61"/>
        <v>-2.5303024774016109E-2</v>
      </c>
      <c r="F123" s="57">
        <f t="shared" si="61"/>
        <v>-2.3789486407634125E-3</v>
      </c>
      <c r="G123" s="57">
        <f t="shared" si="61"/>
        <v>-3.4834897686727831E-2</v>
      </c>
      <c r="H123" s="57">
        <f t="shared" si="61"/>
        <v>5.2348987654926293E-3</v>
      </c>
      <c r="I123" s="57">
        <f t="shared" si="61"/>
        <v>1.1218236771905497E-2</v>
      </c>
      <c r="J123" s="57">
        <f t="shared" si="61"/>
        <v>7.6751602004771491E-3</v>
      </c>
      <c r="K123" s="57">
        <f t="shared" si="61"/>
        <v>0.15061035556759098</v>
      </c>
    </row>
    <row r="124" spans="1:23" x14ac:dyDescent="0.2">
      <c r="A124" s="44" t="s">
        <v>34</v>
      </c>
      <c r="C124" s="57">
        <f>STDEV(C103:C120)</f>
        <v>4.8853329406564429E-2</v>
      </c>
      <c r="D124" s="57">
        <f t="shared" ref="D124:K124" si="62">STDEV(D103:D120)</f>
        <v>1.1817278642967963E-3</v>
      </c>
      <c r="E124" s="57">
        <f t="shared" si="62"/>
        <v>1.0977027841054643E-2</v>
      </c>
      <c r="F124" s="57">
        <f t="shared" si="62"/>
        <v>1.2899720007705385E-3</v>
      </c>
      <c r="G124" s="57">
        <f t="shared" si="62"/>
        <v>1.2785772804550026E-2</v>
      </c>
      <c r="H124" s="57">
        <f t="shared" si="62"/>
        <v>8.9308050970658606E-3</v>
      </c>
      <c r="I124" s="57">
        <f t="shared" si="62"/>
        <v>5.0810526513115333E-3</v>
      </c>
      <c r="J124" s="57">
        <f t="shared" si="62"/>
        <v>1.2729850311730491E-2</v>
      </c>
      <c r="K124" s="57">
        <f t="shared" si="62"/>
        <v>4.989139490436964E-2</v>
      </c>
    </row>
    <row r="126" spans="1:23" ht="13.5" thickBot="1" x14ac:dyDescent="0.25"/>
    <row r="127" spans="1:23" ht="13.5" thickBot="1" x14ac:dyDescent="0.25">
      <c r="A127" s="45" t="s">
        <v>40</v>
      </c>
      <c r="B127" s="322" t="s">
        <v>1</v>
      </c>
      <c r="C127" s="322"/>
      <c r="D127" s="322" t="s">
        <v>2</v>
      </c>
      <c r="E127" s="322"/>
      <c r="F127" s="322" t="s">
        <v>3</v>
      </c>
      <c r="G127" s="322"/>
      <c r="H127" s="322" t="s">
        <v>4</v>
      </c>
      <c r="I127" s="322"/>
      <c r="J127" s="322" t="s">
        <v>5</v>
      </c>
      <c r="K127" s="322"/>
      <c r="L127" s="322" t="s">
        <v>6</v>
      </c>
      <c r="M127" s="322"/>
      <c r="N127" s="322" t="s">
        <v>7</v>
      </c>
      <c r="O127" s="322"/>
      <c r="P127" s="322" t="s">
        <v>8</v>
      </c>
      <c r="Q127" s="322"/>
      <c r="R127" s="322" t="s">
        <v>9</v>
      </c>
      <c r="S127" s="322"/>
      <c r="T127" s="322"/>
      <c r="U127" s="322"/>
      <c r="V127" s="318" t="s">
        <v>11</v>
      </c>
      <c r="W127" s="319"/>
    </row>
    <row r="128" spans="1:23" x14ac:dyDescent="0.2">
      <c r="A128" s="55" t="s">
        <v>41</v>
      </c>
      <c r="B128" s="48" t="s">
        <v>16</v>
      </c>
      <c r="C128" s="48" t="s">
        <v>17</v>
      </c>
      <c r="D128" s="48" t="s">
        <v>16</v>
      </c>
      <c r="E128" s="48" t="str">
        <f>C128</f>
        <v>MA</v>
      </c>
      <c r="F128" s="48" t="s">
        <v>16</v>
      </c>
      <c r="G128" s="48" t="str">
        <f>E128</f>
        <v>MA</v>
      </c>
      <c r="H128" s="48" t="s">
        <v>16</v>
      </c>
      <c r="I128" s="48" t="str">
        <f>G128</f>
        <v>MA</v>
      </c>
      <c r="J128" s="48" t="s">
        <v>16</v>
      </c>
      <c r="K128" s="48" t="str">
        <f>I128</f>
        <v>MA</v>
      </c>
      <c r="L128" s="48" t="s">
        <v>16</v>
      </c>
      <c r="M128" s="48" t="str">
        <f>K128</f>
        <v>MA</v>
      </c>
      <c r="N128" s="48" t="s">
        <v>16</v>
      </c>
      <c r="O128" s="48" t="str">
        <f>M128</f>
        <v>MA</v>
      </c>
      <c r="P128" s="48" t="s">
        <v>16</v>
      </c>
      <c r="Q128" s="48" t="str">
        <f>O128</f>
        <v>MA</v>
      </c>
      <c r="R128" s="48" t="s">
        <v>16</v>
      </c>
      <c r="S128" s="48" t="str">
        <f>Q128</f>
        <v>MA</v>
      </c>
      <c r="T128" s="48"/>
      <c r="U128" s="48"/>
      <c r="V128" s="128" t="s">
        <v>16</v>
      </c>
      <c r="W128" s="129" t="s">
        <v>17</v>
      </c>
    </row>
    <row r="129" spans="1:23" x14ac:dyDescent="0.2">
      <c r="A129" s="44" t="str">
        <f t="shared" ref="A129:A146" si="63">A103</f>
        <v>1996</v>
      </c>
      <c r="B129" s="50">
        <v>17560327.279132519</v>
      </c>
      <c r="C129" s="50">
        <v>122747.79111245298</v>
      </c>
      <c r="D129" s="50">
        <v>18976218.340329085</v>
      </c>
      <c r="E129" s="50">
        <v>19836.422948802428</v>
      </c>
      <c r="F129" s="50">
        <v>58115899.996032827</v>
      </c>
      <c r="G129" s="50">
        <v>137940.89426729598</v>
      </c>
      <c r="H129" s="50">
        <v>12065889.608386679</v>
      </c>
      <c r="I129" s="50">
        <v>10436.416125976837</v>
      </c>
      <c r="J129" s="50">
        <v>8399069.6271733996</v>
      </c>
      <c r="K129" s="50">
        <v>39743.691473298291</v>
      </c>
      <c r="L129" s="50">
        <v>43493838.729583159</v>
      </c>
      <c r="M129" s="50">
        <v>110761.62921505768</v>
      </c>
      <c r="N129" s="50">
        <v>30182080.865338504</v>
      </c>
      <c r="O129" s="50">
        <v>74367.556826655564</v>
      </c>
      <c r="P129" s="50">
        <v>57814506.840013951</v>
      </c>
      <c r="Q129" s="50">
        <v>143987.56094546831</v>
      </c>
      <c r="R129" s="50">
        <v>25480060.026335001</v>
      </c>
      <c r="S129" s="50">
        <v>65814.29417314491</v>
      </c>
      <c r="T129" s="50"/>
      <c r="U129" s="50"/>
      <c r="V129" s="130">
        <f>B129+D129+F129+H129+J129+L129+N129+P129+R129+T129</f>
        <v>272087891.31232512</v>
      </c>
      <c r="W129" s="131">
        <f>C129+E129+G129+I129+K129+M129+O129+Q129+S129+U129</f>
        <v>725636.25708815292</v>
      </c>
    </row>
    <row r="130" spans="1:23" x14ac:dyDescent="0.2">
      <c r="A130" s="44" t="str">
        <f t="shared" si="63"/>
        <v>1997</v>
      </c>
      <c r="B130" s="50">
        <v>18528279.987999287</v>
      </c>
      <c r="C130" s="50">
        <v>135638.21540321282</v>
      </c>
      <c r="D130" s="50">
        <v>18635465.964544088</v>
      </c>
      <c r="E130" s="50">
        <v>22164.552125624952</v>
      </c>
      <c r="F130" s="50">
        <v>65421119.200892441</v>
      </c>
      <c r="G130" s="50">
        <v>158373.6108377272</v>
      </c>
      <c r="H130" s="50">
        <v>12769358.914204491</v>
      </c>
      <c r="I130" s="50">
        <v>10775.304073739215</v>
      </c>
      <c r="J130" s="50">
        <v>10003010.5914436</v>
      </c>
      <c r="K130" s="50">
        <v>49859.776652422595</v>
      </c>
      <c r="L130" s="50">
        <v>46300798.504550301</v>
      </c>
      <c r="M130" s="50">
        <v>120502.76619958127</v>
      </c>
      <c r="N130" s="50">
        <v>34515715.682445876</v>
      </c>
      <c r="O130" s="50">
        <v>91415.147756676815</v>
      </c>
      <c r="P130" s="50">
        <v>67927541.145235002</v>
      </c>
      <c r="Q130" s="50">
        <v>171593.83731139661</v>
      </c>
      <c r="R130" s="50">
        <v>28182008.489207089</v>
      </c>
      <c r="S130" s="50">
        <v>69238.064382229</v>
      </c>
      <c r="T130" s="50"/>
      <c r="U130" s="50"/>
      <c r="V130" s="130">
        <f t="shared" ref="V130:V146" si="64">B130+D130+F130+H130+J130+L130+N130+P130+R130+T130</f>
        <v>302283298.48052222</v>
      </c>
      <c r="W130" s="131">
        <f t="shared" ref="W130:W146" si="65">C130+E130+G130+I130+K130+M130+O130+Q130+S130+U130</f>
        <v>829561.27474261052</v>
      </c>
    </row>
    <row r="131" spans="1:23" x14ac:dyDescent="0.2">
      <c r="A131" s="44" t="str">
        <f t="shared" si="63"/>
        <v>1998</v>
      </c>
      <c r="B131" s="50">
        <v>17916443.830195971</v>
      </c>
      <c r="C131" s="50">
        <v>142815.11761194459</v>
      </c>
      <c r="D131" s="50">
        <v>22398461.294924431</v>
      </c>
      <c r="E131" s="50">
        <v>24916.575920775202</v>
      </c>
      <c r="F131" s="50">
        <v>63378597.572437614</v>
      </c>
      <c r="G131" s="50">
        <v>152289.50869145832</v>
      </c>
      <c r="H131" s="50">
        <v>13241810.629269922</v>
      </c>
      <c r="I131" s="50">
        <v>12240.073584843907</v>
      </c>
      <c r="J131" s="50">
        <v>10023103.931776499</v>
      </c>
      <c r="K131" s="50">
        <v>47465.882978864101</v>
      </c>
      <c r="L131" s="50">
        <v>47594050.523999907</v>
      </c>
      <c r="M131" s="50">
        <v>124190.55628430157</v>
      </c>
      <c r="N131" s="50">
        <v>38510153.983710602</v>
      </c>
      <c r="O131" s="50">
        <v>101770.68893524681</v>
      </c>
      <c r="P131" s="50">
        <v>73014485.418153167</v>
      </c>
      <c r="Q131" s="50">
        <v>190762.53902826272</v>
      </c>
      <c r="R131" s="50">
        <v>31996569.716940001</v>
      </c>
      <c r="S131" s="50">
        <v>81600.415719318262</v>
      </c>
      <c r="T131" s="50"/>
      <c r="U131" s="50"/>
      <c r="V131" s="130">
        <f t="shared" si="64"/>
        <v>318073676.90140808</v>
      </c>
      <c r="W131" s="131">
        <f t="shared" si="65"/>
        <v>878051.35875501554</v>
      </c>
    </row>
    <row r="132" spans="1:23" x14ac:dyDescent="0.2">
      <c r="A132" s="44" t="str">
        <f t="shared" si="63"/>
        <v>1999</v>
      </c>
      <c r="B132" s="50">
        <v>18182215.915460795</v>
      </c>
      <c r="C132" s="50">
        <v>122730.059422951</v>
      </c>
      <c r="D132" s="50">
        <v>26172150.666659545</v>
      </c>
      <c r="E132" s="50">
        <v>24725.405790519868</v>
      </c>
      <c r="F132" s="50">
        <v>66143628.707974151</v>
      </c>
      <c r="G132" s="50">
        <v>158547.08641633231</v>
      </c>
      <c r="H132" s="50">
        <v>12924921.57239056</v>
      </c>
      <c r="I132" s="50">
        <v>8896.5733493550288</v>
      </c>
      <c r="J132" s="50">
        <v>10233415.202857301</v>
      </c>
      <c r="K132" s="50">
        <v>46951.123005464498</v>
      </c>
      <c r="L132" s="50">
        <v>51786998.403407447</v>
      </c>
      <c r="M132" s="50">
        <v>133281.51107667654</v>
      </c>
      <c r="N132" s="50">
        <v>44169666.342739686</v>
      </c>
      <c r="O132" s="50">
        <v>120381.99528295657</v>
      </c>
      <c r="P132" s="50">
        <v>85901665.641901582</v>
      </c>
      <c r="Q132" s="50">
        <v>225993.00210746162</v>
      </c>
      <c r="R132" s="50">
        <v>36163490.733855903</v>
      </c>
      <c r="S132" s="50">
        <v>90149.528086176608</v>
      </c>
      <c r="T132" s="50"/>
      <c r="U132" s="50"/>
      <c r="V132" s="130">
        <f t="shared" si="64"/>
        <v>351678153.18724698</v>
      </c>
      <c r="W132" s="131">
        <f t="shared" si="65"/>
        <v>931656.28453789395</v>
      </c>
    </row>
    <row r="133" spans="1:23" x14ac:dyDescent="0.2">
      <c r="A133" s="44" t="str">
        <f t="shared" si="63"/>
        <v>2000</v>
      </c>
      <c r="B133" s="50">
        <v>18893764.007708989</v>
      </c>
      <c r="C133" s="50">
        <v>126159.62312124135</v>
      </c>
      <c r="D133" s="50">
        <v>35200912.831353039</v>
      </c>
      <c r="E133" s="50">
        <v>21829.407199473513</v>
      </c>
      <c r="F133" s="50">
        <v>81758666.644037649</v>
      </c>
      <c r="G133" s="50">
        <v>193649.14977922285</v>
      </c>
      <c r="H133" s="50">
        <v>14070592.36064326</v>
      </c>
      <c r="I133" s="50">
        <v>10142.51719970972</v>
      </c>
      <c r="J133" s="50">
        <v>10938034.9190979</v>
      </c>
      <c r="K133" s="50">
        <v>50577.205304310795</v>
      </c>
      <c r="L133" s="50">
        <v>64901635.358436599</v>
      </c>
      <c r="M133" s="50">
        <v>176870.96306635742</v>
      </c>
      <c r="N133" s="50">
        <v>53238011.500092998</v>
      </c>
      <c r="O133" s="50">
        <v>155161.53250562225</v>
      </c>
      <c r="P133" s="50">
        <v>94650767.369816482</v>
      </c>
      <c r="Q133" s="50">
        <v>253699.05353461759</v>
      </c>
      <c r="R133" s="50">
        <v>42069036.234312892</v>
      </c>
      <c r="S133" s="50">
        <v>105002.44377125392</v>
      </c>
      <c r="T133" s="50"/>
      <c r="U133" s="50"/>
      <c r="V133" s="130">
        <f t="shared" si="64"/>
        <v>415721421.22549981</v>
      </c>
      <c r="W133" s="131">
        <f t="shared" si="65"/>
        <v>1093091.8954818095</v>
      </c>
    </row>
    <row r="134" spans="1:23" x14ac:dyDescent="0.2">
      <c r="A134" s="44" t="str">
        <f t="shared" si="63"/>
        <v>2001</v>
      </c>
      <c r="B134" s="50">
        <v>23630215.625865038</v>
      </c>
      <c r="C134" s="50">
        <v>172748.05308342661</v>
      </c>
      <c r="D134" s="50">
        <v>46053956.113113582</v>
      </c>
      <c r="E134" s="50">
        <v>29625.787227631354</v>
      </c>
      <c r="F134" s="50">
        <v>94514156.093868107</v>
      </c>
      <c r="G134" s="50">
        <v>217548.31510008752</v>
      </c>
      <c r="H134" s="50">
        <v>14256010.234179182</v>
      </c>
      <c r="I134" s="50">
        <v>11119.859970991602</v>
      </c>
      <c r="J134" s="50">
        <v>12158879.5092091</v>
      </c>
      <c r="K134" s="50">
        <v>71682.296595425301</v>
      </c>
      <c r="L134" s="50">
        <v>72340832.963283032</v>
      </c>
      <c r="M134" s="50">
        <v>213194.3080357876</v>
      </c>
      <c r="N134" s="50">
        <v>59966349.332803279</v>
      </c>
      <c r="O134" s="50">
        <v>186487.74958820897</v>
      </c>
      <c r="P134" s="50">
        <v>106208487.23514694</v>
      </c>
      <c r="Q134" s="50">
        <v>287246.49171651062</v>
      </c>
      <c r="R134" s="50">
        <v>46559838.192917913</v>
      </c>
      <c r="S134" s="50">
        <v>116551.76722781494</v>
      </c>
      <c r="T134" s="50"/>
      <c r="U134" s="50"/>
      <c r="V134" s="130">
        <f t="shared" si="64"/>
        <v>475688725.30038619</v>
      </c>
      <c r="W134" s="131">
        <f t="shared" si="65"/>
        <v>1306204.6285458845</v>
      </c>
    </row>
    <row r="135" spans="1:23" x14ac:dyDescent="0.2">
      <c r="A135" s="44" t="str">
        <f t="shared" si="63"/>
        <v>2002</v>
      </c>
      <c r="B135" s="50">
        <v>29537887.410453726</v>
      </c>
      <c r="C135" s="50">
        <v>188557.00542256236</v>
      </c>
      <c r="D135" s="50">
        <v>58471605.527461857</v>
      </c>
      <c r="E135" s="50">
        <v>28487.1145962917</v>
      </c>
      <c r="F135" s="50">
        <v>115012146.33631596</v>
      </c>
      <c r="G135" s="50">
        <v>248826.91496619181</v>
      </c>
      <c r="H135" s="50">
        <v>16211874.542157987</v>
      </c>
      <c r="I135" s="50">
        <v>12034.851919912704</v>
      </c>
      <c r="J135" s="50">
        <v>12795600</v>
      </c>
      <c r="K135" s="50">
        <v>54066.787565585997</v>
      </c>
      <c r="L135" s="50">
        <v>86306000</v>
      </c>
      <c r="M135" s="50">
        <v>252703.25185308972</v>
      </c>
      <c r="N135" s="50">
        <v>69629955</v>
      </c>
      <c r="O135" s="50">
        <v>217445.43879347859</v>
      </c>
      <c r="P135" s="50">
        <v>136695820.50503677</v>
      </c>
      <c r="Q135" s="50">
        <v>368152.56043539068</v>
      </c>
      <c r="R135" s="50">
        <v>54884301</v>
      </c>
      <c r="S135" s="50">
        <v>144754.72146501311</v>
      </c>
      <c r="T135" s="50"/>
      <c r="U135" s="50"/>
      <c r="V135" s="130">
        <f t="shared" si="64"/>
        <v>579545190.32142639</v>
      </c>
      <c r="W135" s="131">
        <f t="shared" si="65"/>
        <v>1515028.6470175167</v>
      </c>
    </row>
    <row r="136" spans="1:23" x14ac:dyDescent="0.2">
      <c r="A136" s="44" t="str">
        <f t="shared" si="63"/>
        <v>2003</v>
      </c>
      <c r="B136" s="50">
        <v>27036527.615941368</v>
      </c>
      <c r="C136" s="50">
        <v>169101.59825657489</v>
      </c>
      <c r="D136" s="50">
        <v>51170213.325230494</v>
      </c>
      <c r="E136" s="50">
        <v>28703.901197738094</v>
      </c>
      <c r="F136" s="50">
        <v>124172698.17712712</v>
      </c>
      <c r="G136" s="50">
        <v>269000.20987177081</v>
      </c>
      <c r="H136" s="50">
        <v>14328763.097947501</v>
      </c>
      <c r="I136" s="50">
        <v>8537.7981227901037</v>
      </c>
      <c r="J136" s="50">
        <v>14069000</v>
      </c>
      <c r="K136" s="50">
        <v>58759.404787977197</v>
      </c>
      <c r="L136" s="50">
        <v>95778999</v>
      </c>
      <c r="M136" s="50">
        <v>280027.12417359586</v>
      </c>
      <c r="N136" s="50">
        <v>84919920</v>
      </c>
      <c r="O136" s="50">
        <v>261695.52134728729</v>
      </c>
      <c r="P136" s="50">
        <v>153059578.98127234</v>
      </c>
      <c r="Q136" s="50">
        <v>417429.55492258817</v>
      </c>
      <c r="R136" s="50">
        <v>59213399.999999911</v>
      </c>
      <c r="S136" s="50">
        <v>156377.53880558867</v>
      </c>
      <c r="T136" s="50"/>
      <c r="U136" s="50"/>
      <c r="V136" s="130">
        <f t="shared" si="64"/>
        <v>623749100.19751871</v>
      </c>
      <c r="W136" s="131">
        <f t="shared" si="65"/>
        <v>1649632.6514859111</v>
      </c>
    </row>
    <row r="137" spans="1:23" x14ac:dyDescent="0.2">
      <c r="A137" s="44" t="str">
        <f t="shared" si="63"/>
        <v>2004</v>
      </c>
      <c r="B137" s="50">
        <v>27769949.479119748</v>
      </c>
      <c r="C137" s="50">
        <v>183502.73364331582</v>
      </c>
      <c r="D137" s="50">
        <v>53688692.167440079</v>
      </c>
      <c r="E137" s="50">
        <v>31987.806281125595</v>
      </c>
      <c r="F137" s="50">
        <v>135220815.5805251</v>
      </c>
      <c r="G137" s="50">
        <v>292024.87788690056</v>
      </c>
      <c r="H137" s="50">
        <v>16010051.862</v>
      </c>
      <c r="I137" s="50">
        <v>11064.400987565692</v>
      </c>
      <c r="J137" s="50">
        <v>18035400</v>
      </c>
      <c r="K137" s="50">
        <v>88042.738089730803</v>
      </c>
      <c r="L137" s="50">
        <v>107502000.99999997</v>
      </c>
      <c r="M137" s="50">
        <v>312212.01302531431</v>
      </c>
      <c r="N137" s="50">
        <v>97155179.999999791</v>
      </c>
      <c r="O137" s="50">
        <v>288648.31763278425</v>
      </c>
      <c r="P137" s="50">
        <v>169598476.64868855</v>
      </c>
      <c r="Q137" s="50">
        <v>479990.37955012522</v>
      </c>
      <c r="R137" s="50">
        <v>63065000.00000003</v>
      </c>
      <c r="S137" s="50">
        <v>165726.22968903079</v>
      </c>
      <c r="T137" s="50"/>
      <c r="U137" s="50"/>
      <c r="V137" s="130">
        <f t="shared" si="64"/>
        <v>688045566.73777318</v>
      </c>
      <c r="W137" s="131">
        <f t="shared" si="65"/>
        <v>1853199.4967858931</v>
      </c>
    </row>
    <row r="138" spans="1:23" x14ac:dyDescent="0.2">
      <c r="A138" s="44" t="str">
        <f t="shared" si="63"/>
        <v>2005</v>
      </c>
      <c r="B138" s="50">
        <v>26950000</v>
      </c>
      <c r="C138" s="50">
        <v>170789.79190254171</v>
      </c>
      <c r="D138" s="50">
        <v>65358004.071291655</v>
      </c>
      <c r="E138" s="50">
        <v>40900.500458036804</v>
      </c>
      <c r="F138" s="50">
        <v>145271138</v>
      </c>
      <c r="G138" s="50">
        <v>327201.50386027957</v>
      </c>
      <c r="H138" s="50">
        <v>15966182.719000001</v>
      </c>
      <c r="I138" s="50">
        <v>10989.415470525695</v>
      </c>
      <c r="J138" s="50">
        <v>22496000.000000097</v>
      </c>
      <c r="K138" s="50">
        <v>99850.285996627208</v>
      </c>
      <c r="L138" s="50">
        <v>115636520.99981582</v>
      </c>
      <c r="M138" s="50">
        <v>354377.35045298235</v>
      </c>
      <c r="N138" s="50">
        <v>108419483.99999988</v>
      </c>
      <c r="O138" s="50">
        <v>329715.016750362</v>
      </c>
      <c r="P138" s="50">
        <v>191949302.2609964</v>
      </c>
      <c r="Q138" s="50">
        <v>566949.3532296326</v>
      </c>
      <c r="R138" s="50">
        <v>68906599.999999791</v>
      </c>
      <c r="S138" s="50">
        <v>182354.62474032934</v>
      </c>
      <c r="T138" s="50"/>
      <c r="U138" s="50"/>
      <c r="V138" s="130">
        <f t="shared" si="64"/>
        <v>760953232.05110359</v>
      </c>
      <c r="W138" s="131">
        <f t="shared" si="65"/>
        <v>2083127.8428613173</v>
      </c>
    </row>
    <row r="139" spans="1:23" x14ac:dyDescent="0.2">
      <c r="A139" s="44" t="str">
        <f t="shared" si="63"/>
        <v>2006</v>
      </c>
      <c r="B139" s="50">
        <v>29992800</v>
      </c>
      <c r="C139" s="50">
        <v>189194.47543699446</v>
      </c>
      <c r="D139" s="50">
        <v>83308375.551026881</v>
      </c>
      <c r="E139" s="50">
        <v>49600.852374987298</v>
      </c>
      <c r="F139" s="50">
        <v>135302021.45796004</v>
      </c>
      <c r="G139" s="50">
        <v>325078.63427669066</v>
      </c>
      <c r="H139" s="50">
        <v>17005308.280949831</v>
      </c>
      <c r="I139" s="50">
        <v>14793.044959399005</v>
      </c>
      <c r="J139" s="50">
        <v>25517199.655820496</v>
      </c>
      <c r="K139" s="50">
        <v>124282.83744213701</v>
      </c>
      <c r="L139" s="50">
        <v>127406342.37397447</v>
      </c>
      <c r="M139" s="50">
        <v>437241.05894358444</v>
      </c>
      <c r="N139" s="50">
        <v>139920391.00000048</v>
      </c>
      <c r="O139" s="50">
        <v>368608.05226721778</v>
      </c>
      <c r="P139" s="50">
        <v>217310670.36880404</v>
      </c>
      <c r="Q139" s="50">
        <v>641301.03600427753</v>
      </c>
      <c r="R139" s="50">
        <v>78276001.000000179</v>
      </c>
      <c r="S139" s="50">
        <v>207220.72213410109</v>
      </c>
      <c r="T139" s="50"/>
      <c r="U139" s="50"/>
      <c r="V139" s="130">
        <f t="shared" si="64"/>
        <v>854039109.68853641</v>
      </c>
      <c r="W139" s="131">
        <f t="shared" si="65"/>
        <v>2357320.7138393894</v>
      </c>
    </row>
    <row r="140" spans="1:23" x14ac:dyDescent="0.2">
      <c r="A140" s="44" t="str">
        <f t="shared" si="63"/>
        <v>2007</v>
      </c>
      <c r="B140" s="50">
        <v>41053180.000000037</v>
      </c>
      <c r="C140" s="50">
        <v>293058.69882996462</v>
      </c>
      <c r="D140" s="50">
        <v>99450890.457227588</v>
      </c>
      <c r="E140" s="50">
        <v>60715.483734557201</v>
      </c>
      <c r="F140" s="50">
        <v>148664624.50000006</v>
      </c>
      <c r="G140" s="50">
        <v>374530.27911884087</v>
      </c>
      <c r="H140" s="50">
        <v>17818060.858713798</v>
      </c>
      <c r="I140" s="50">
        <v>18845.409894317396</v>
      </c>
      <c r="J140" s="50">
        <v>33401700</v>
      </c>
      <c r="K140" s="50">
        <v>160838.33102898498</v>
      </c>
      <c r="L140" s="50">
        <v>145157465.47547692</v>
      </c>
      <c r="M140" s="50">
        <v>559307.43619241111</v>
      </c>
      <c r="N140" s="50">
        <v>149775880.00000021</v>
      </c>
      <c r="O140" s="50">
        <v>401363.92085038143</v>
      </c>
      <c r="P140" s="50">
        <v>266197419.65414095</v>
      </c>
      <c r="Q140" s="50">
        <v>780652.93946898263</v>
      </c>
      <c r="R140" s="50">
        <v>85462599.999999464</v>
      </c>
      <c r="S140" s="50">
        <v>224588.50001731876</v>
      </c>
      <c r="T140" s="50"/>
      <c r="U140" s="50"/>
      <c r="V140" s="130">
        <f t="shared" si="64"/>
        <v>986981820.94555902</v>
      </c>
      <c r="W140" s="131">
        <f t="shared" si="65"/>
        <v>2873900.9991357592</v>
      </c>
    </row>
    <row r="141" spans="1:23" x14ac:dyDescent="0.2">
      <c r="A141" s="44" t="str">
        <f t="shared" si="63"/>
        <v>2008</v>
      </c>
      <c r="B141" s="50">
        <v>51083000</v>
      </c>
      <c r="C141" s="50">
        <v>390618.75572471332</v>
      </c>
      <c r="D141" s="50">
        <v>127967967.32279204</v>
      </c>
      <c r="E141" s="50">
        <v>94653.679637658104</v>
      </c>
      <c r="F141" s="50">
        <v>164510697.00383511</v>
      </c>
      <c r="G141" s="50">
        <v>406267.60035173758</v>
      </c>
      <c r="H141" s="50">
        <v>20156238.059542101</v>
      </c>
      <c r="I141" s="50">
        <v>18316.510084962705</v>
      </c>
      <c r="J141" s="50">
        <v>55349000</v>
      </c>
      <c r="K141" s="50">
        <v>295373.280718603</v>
      </c>
      <c r="L141" s="50">
        <v>170889426.69521511</v>
      </c>
      <c r="M141" s="50">
        <v>699153.41704257135</v>
      </c>
      <c r="N141" s="50">
        <v>155920754.99999982</v>
      </c>
      <c r="O141" s="50">
        <v>406417.95887271944</v>
      </c>
      <c r="P141" s="50">
        <v>275313497.33559823</v>
      </c>
      <c r="Q141" s="50">
        <v>846036.11830888921</v>
      </c>
      <c r="R141" s="50">
        <v>95263801.000000298</v>
      </c>
      <c r="S141" s="50">
        <v>258545.26213570207</v>
      </c>
      <c r="T141" s="50"/>
      <c r="U141" s="50"/>
      <c r="V141" s="130">
        <f t="shared" si="64"/>
        <v>1116454382.4169827</v>
      </c>
      <c r="W141" s="131">
        <f t="shared" si="65"/>
        <v>3415382.5828775568</v>
      </c>
    </row>
    <row r="142" spans="1:23" x14ac:dyDescent="0.2">
      <c r="A142" s="44" t="str">
        <f t="shared" si="63"/>
        <v>2009</v>
      </c>
      <c r="B142" s="50">
        <v>49653400</v>
      </c>
      <c r="C142" s="50">
        <v>353297.43207124039</v>
      </c>
      <c r="D142" s="50">
        <v>125223625.7968286</v>
      </c>
      <c r="E142" s="50">
        <v>89612.29844312169</v>
      </c>
      <c r="F142" s="50">
        <v>156551606.78471911</v>
      </c>
      <c r="G142" s="50">
        <v>404364.77032703842</v>
      </c>
      <c r="H142" s="50">
        <v>33466677.5303455</v>
      </c>
      <c r="I142" s="50">
        <v>43538.006797699898</v>
      </c>
      <c r="J142" s="50">
        <v>53815200</v>
      </c>
      <c r="K142" s="50">
        <v>322528.40154828498</v>
      </c>
      <c r="L142" s="50">
        <v>183353966.81847501</v>
      </c>
      <c r="M142" s="50">
        <v>667639.94486000482</v>
      </c>
      <c r="N142" s="50">
        <v>154650989.99999949</v>
      </c>
      <c r="O142" s="50">
        <v>408176.54764815327</v>
      </c>
      <c r="P142" s="50">
        <v>307788168.37772894</v>
      </c>
      <c r="Q142" s="50">
        <v>959487.56877887342</v>
      </c>
      <c r="R142" s="50">
        <v>106449599.99999905</v>
      </c>
      <c r="S142" s="50">
        <v>286867.5292449689</v>
      </c>
      <c r="T142" s="50"/>
      <c r="U142" s="50"/>
      <c r="V142" s="130">
        <f t="shared" si="64"/>
        <v>1170953235.3080957</v>
      </c>
      <c r="W142" s="131">
        <f t="shared" si="65"/>
        <v>3535512.499719386</v>
      </c>
    </row>
    <row r="143" spans="1:23" x14ac:dyDescent="0.2">
      <c r="A143" s="44" t="str">
        <f t="shared" si="63"/>
        <v>2010</v>
      </c>
      <c r="B143" s="50">
        <v>46111209.000000015</v>
      </c>
      <c r="C143" s="50">
        <v>296722.16217954713</v>
      </c>
      <c r="D143" s="50">
        <v>143950312.55786818</v>
      </c>
      <c r="E143" s="50">
        <v>98501.837686211191</v>
      </c>
      <c r="F143" s="50">
        <v>153019649.43283892</v>
      </c>
      <c r="G143" s="50">
        <v>419038.03929152392</v>
      </c>
      <c r="H143" s="50">
        <v>45848120.252634101</v>
      </c>
      <c r="I143" s="50">
        <v>64480.740468481497</v>
      </c>
      <c r="J143" s="50">
        <v>51165700.000000104</v>
      </c>
      <c r="K143" s="50">
        <v>313306.946527683</v>
      </c>
      <c r="L143" s="50">
        <v>222537349.99999955</v>
      </c>
      <c r="M143" s="50">
        <v>761357.57234971446</v>
      </c>
      <c r="N143" s="50">
        <v>154835999.0000003</v>
      </c>
      <c r="O143" s="50">
        <v>415160.84552060708</v>
      </c>
      <c r="P143" s="50">
        <v>327227935.26032722</v>
      </c>
      <c r="Q143" s="50">
        <v>958771.39612633153</v>
      </c>
      <c r="R143" s="50">
        <v>115457200.00000018</v>
      </c>
      <c r="S143" s="50">
        <v>307369.4265920741</v>
      </c>
      <c r="T143" s="50"/>
      <c r="U143" s="50"/>
      <c r="V143" s="130">
        <f t="shared" si="64"/>
        <v>1260153475.5036685</v>
      </c>
      <c r="W143" s="131">
        <f t="shared" si="65"/>
        <v>3634708.9667421747</v>
      </c>
    </row>
    <row r="144" spans="1:23" x14ac:dyDescent="0.2">
      <c r="A144" s="44" t="str">
        <f t="shared" si="63"/>
        <v>2011</v>
      </c>
      <c r="B144" s="50">
        <v>48600820.000000089</v>
      </c>
      <c r="C144" s="50">
        <v>319098.48635085137</v>
      </c>
      <c r="D144" s="50">
        <v>166411176.30128062</v>
      </c>
      <c r="E144" s="50">
        <v>102229.6434013059</v>
      </c>
      <c r="F144" s="50">
        <v>144609953.46649593</v>
      </c>
      <c r="G144" s="50">
        <v>407954.68925537216</v>
      </c>
      <c r="H144" s="50">
        <v>60851187.7752131</v>
      </c>
      <c r="I144" s="50">
        <v>94571.905540510576</v>
      </c>
      <c r="J144" s="50">
        <v>55382051.439483702</v>
      </c>
      <c r="K144" s="50">
        <v>360252.67191012896</v>
      </c>
      <c r="L144" s="50">
        <v>243547635.18476081</v>
      </c>
      <c r="M144" s="50">
        <v>861932.32004796423</v>
      </c>
      <c r="N144" s="50">
        <v>176040499.99999961</v>
      </c>
      <c r="O144" s="50">
        <v>435803.28824233508</v>
      </c>
      <c r="P144" s="50">
        <v>346807890.67004287</v>
      </c>
      <c r="Q144" s="50">
        <v>996623.81530472136</v>
      </c>
      <c r="R144" s="50">
        <v>124660671.00000107</v>
      </c>
      <c r="S144" s="50">
        <v>328783.87785093486</v>
      </c>
      <c r="T144" s="50"/>
      <c r="U144" s="50"/>
      <c r="V144" s="130">
        <f t="shared" si="64"/>
        <v>1366911885.8372779</v>
      </c>
      <c r="W144" s="131">
        <f t="shared" si="65"/>
        <v>3907250.6979041244</v>
      </c>
    </row>
    <row r="145" spans="1:23" x14ac:dyDescent="0.2">
      <c r="A145" s="44" t="str">
        <f t="shared" si="63"/>
        <v>2012</v>
      </c>
      <c r="B145" s="50">
        <v>48623909.99999997</v>
      </c>
      <c r="C145" s="50">
        <v>361738.41524179489</v>
      </c>
      <c r="D145" s="50">
        <v>162348143.00925702</v>
      </c>
      <c r="E145" s="50">
        <v>109137.90511558231</v>
      </c>
      <c r="F145" s="50">
        <v>147571348.69992298</v>
      </c>
      <c r="G145" s="50">
        <v>421610.16832818353</v>
      </c>
      <c r="H145" s="50">
        <v>76232225.427227497</v>
      </c>
      <c r="I145" s="50">
        <v>118654.1692245216</v>
      </c>
      <c r="J145" s="50">
        <v>58663503.981858</v>
      </c>
      <c r="K145" s="50">
        <v>328065.62052550307</v>
      </c>
      <c r="L145" s="50">
        <v>263715139.99999958</v>
      </c>
      <c r="M145" s="50">
        <v>892949.13844489411</v>
      </c>
      <c r="N145" s="50">
        <v>204546792.99999958</v>
      </c>
      <c r="O145" s="50">
        <v>476231.47142107086</v>
      </c>
      <c r="P145" s="50">
        <v>369377437.23563188</v>
      </c>
      <c r="Q145" s="50">
        <v>1076541.8956423369</v>
      </c>
      <c r="R145" s="50">
        <v>134709561.00000089</v>
      </c>
      <c r="S145" s="50">
        <v>358044.93782449397</v>
      </c>
      <c r="T145" s="50"/>
      <c r="U145" s="50"/>
      <c r="V145" s="130">
        <f t="shared" si="64"/>
        <v>1465788062.3538976</v>
      </c>
      <c r="W145" s="131">
        <f t="shared" si="65"/>
        <v>4142973.7217683811</v>
      </c>
    </row>
    <row r="146" spans="1:23" x14ac:dyDescent="0.2">
      <c r="A146" s="44" t="str">
        <f t="shared" si="63"/>
        <v>2013</v>
      </c>
      <c r="B146" s="50">
        <v>50338200</v>
      </c>
      <c r="C146" s="50">
        <v>384464.34492494504</v>
      </c>
      <c r="D146" s="50">
        <v>166521200</v>
      </c>
      <c r="E146" s="50">
        <v>106544.35111980219</v>
      </c>
      <c r="F146" s="50">
        <v>159208106.26796678</v>
      </c>
      <c r="G146" s="50">
        <v>432908.85406609852</v>
      </c>
      <c r="H146" s="50">
        <v>85035612.238624394</v>
      </c>
      <c r="I146" s="50">
        <v>127951.66346068043</v>
      </c>
      <c r="J146" s="50">
        <v>70444607.354411006</v>
      </c>
      <c r="K146" s="50">
        <v>383025.41392436303</v>
      </c>
      <c r="L146" s="50">
        <v>281644164.00000042</v>
      </c>
      <c r="M146" s="50">
        <v>886257.30857939506</v>
      </c>
      <c r="N146" s="50">
        <v>223296988.9999997</v>
      </c>
      <c r="O146" s="50">
        <v>487761.29798676318</v>
      </c>
      <c r="P146" s="50">
        <v>378595658.02841312</v>
      </c>
      <c r="Q146" s="50">
        <v>1078682.2060628622</v>
      </c>
      <c r="R146" s="50">
        <v>147229029.99999988</v>
      </c>
      <c r="S146" s="50">
        <v>390418.56258798204</v>
      </c>
      <c r="T146" s="50"/>
      <c r="U146" s="50"/>
      <c r="V146" s="130">
        <f t="shared" si="64"/>
        <v>1562313566.8894153</v>
      </c>
      <c r="W146" s="131">
        <f t="shared" si="65"/>
        <v>4278014.0027128914</v>
      </c>
    </row>
    <row r="147" spans="1:23" ht="13.5" thickBot="1" x14ac:dyDescent="0.25"/>
    <row r="148" spans="1:23" ht="51.75" thickBot="1" x14ac:dyDescent="0.25">
      <c r="A148" s="45" t="s">
        <v>42</v>
      </c>
      <c r="C148" s="46" t="s">
        <v>22</v>
      </c>
      <c r="D148" s="46" t="s">
        <v>23</v>
      </c>
      <c r="E148" s="46" t="s">
        <v>3</v>
      </c>
      <c r="F148" s="46" t="s">
        <v>24</v>
      </c>
      <c r="G148" s="46" t="s">
        <v>25</v>
      </c>
      <c r="H148" s="46" t="s">
        <v>26</v>
      </c>
      <c r="I148" s="46" t="s">
        <v>27</v>
      </c>
      <c r="J148" s="46" t="s">
        <v>28</v>
      </c>
      <c r="K148" s="46" t="s">
        <v>29</v>
      </c>
      <c r="L148" s="60" t="s">
        <v>32</v>
      </c>
    </row>
    <row r="149" spans="1:23" x14ac:dyDescent="0.2">
      <c r="A149" s="48" t="str">
        <f t="shared" ref="A149:A166" si="66">A129</f>
        <v>1996</v>
      </c>
      <c r="C149" s="56">
        <f>(C129*1000/C4)/(B129*1000/B4)</f>
        <v>1.3020403710985347</v>
      </c>
      <c r="D149" s="56">
        <f>(E129*1000/E4)/(D129*1000/D4)</f>
        <v>3.832013871956367</v>
      </c>
      <c r="E149" s="56">
        <f>(G129*1000/G4)/(F129*1000/F4)</f>
        <v>1.0084933821134021</v>
      </c>
      <c r="F149" s="56">
        <f>(I129*1000/I4)/(H129*1000/H4)</f>
        <v>0.16378787317046187</v>
      </c>
      <c r="G149" s="56">
        <f>(K129*1000/K4)/(J129*1000/J4)</f>
        <v>0.80939659815240239</v>
      </c>
      <c r="H149" s="56">
        <f>(M129*1000/M4)/(L129*1000/L4)</f>
        <v>0.44876019019981433</v>
      </c>
      <c r="I149" s="56">
        <f>(O129*1000/O4)/(N129*1000/N4)</f>
        <v>0.83326772145616157</v>
      </c>
      <c r="J149" s="56">
        <f>(Q129*1000/Q4)/(P129*1000/P4)</f>
        <v>0.80334711327865749</v>
      </c>
      <c r="K149" s="56">
        <f>(S129*1000/S4)/(R129*1000/R4)</f>
        <v>0.64764890767766592</v>
      </c>
      <c r="L149" s="61">
        <f>AVERAGE(C149:K149)</f>
        <v>1.0943062254559408</v>
      </c>
    </row>
    <row r="150" spans="1:23" x14ac:dyDescent="0.2">
      <c r="A150" s="48" t="str">
        <f t="shared" si="66"/>
        <v>1997</v>
      </c>
      <c r="C150" s="56">
        <f t="shared" ref="C150:C166" si="67">(C130*1000/C5)/(B130*1000/B5)</f>
        <v>1.2976150826577839</v>
      </c>
      <c r="D150" s="56">
        <f t="shared" ref="D150:D166" si="68">(E130*1000/E5)/(D130*1000/D5)</f>
        <v>6.3867999646707876</v>
      </c>
      <c r="E150" s="56">
        <f t="shared" ref="E150:E166" si="69">(G130*1000/G5)/(F130*1000/F5)</f>
        <v>1.0191987012202388</v>
      </c>
      <c r="F150" s="56">
        <f t="shared" ref="F150:F166" si="70">(I130*1000/I5)/(H130*1000/H5)</f>
        <v>0.18043081703323219</v>
      </c>
      <c r="G150" s="56">
        <f t="shared" ref="G150:G166" si="71">(K130*1000/K5)/(J130*1000/J5)</f>
        <v>0.88905226120609204</v>
      </c>
      <c r="H150" s="56">
        <f t="shared" ref="H150:H166" si="72">(M130*1000/M5)/(L130*1000/L5)</f>
        <v>0.4838766751420851</v>
      </c>
      <c r="I150" s="56">
        <f t="shared" ref="I150:I166" si="73">(O130*1000/O5)/(N130*1000/N5)</f>
        <v>0.8998720505434642</v>
      </c>
      <c r="J150" s="56">
        <f t="shared" ref="J150:J166" si="74">(Q130*1000/Q5)/(P130*1000/P5)</f>
        <v>0.80372590379997622</v>
      </c>
      <c r="K150" s="56">
        <f t="shared" ref="K150:K166" si="75">(S130*1000/S5)/(R130*1000/R5)</f>
        <v>0.65495434882842951</v>
      </c>
      <c r="L150" s="61">
        <f t="shared" ref="L150:L166" si="76">AVERAGE(C150:K150)</f>
        <v>1.401725089455788</v>
      </c>
    </row>
    <row r="151" spans="1:23" x14ac:dyDescent="0.2">
      <c r="A151" s="48" t="str">
        <f t="shared" si="66"/>
        <v>1998</v>
      </c>
      <c r="C151" s="56">
        <f t="shared" si="67"/>
        <v>1.2903391564313773</v>
      </c>
      <c r="D151" s="56">
        <f t="shared" si="68"/>
        <v>6.314229749389991</v>
      </c>
      <c r="E151" s="56">
        <f t="shared" si="69"/>
        <v>0.99913867116532362</v>
      </c>
      <c r="F151" s="56">
        <f t="shared" si="70"/>
        <v>0.20597359325565961</v>
      </c>
      <c r="G151" s="56">
        <f t="shared" si="71"/>
        <v>0.90288882775911616</v>
      </c>
      <c r="H151" s="56">
        <f t="shared" si="72"/>
        <v>0.52443964517176012</v>
      </c>
      <c r="I151" s="56">
        <f t="shared" si="73"/>
        <v>0.90790660840131854</v>
      </c>
      <c r="J151" s="56">
        <f t="shared" si="74"/>
        <v>0.85191953399908082</v>
      </c>
      <c r="K151" s="56">
        <f t="shared" si="75"/>
        <v>0.69771102607689761</v>
      </c>
      <c r="L151" s="61">
        <f t="shared" si="76"/>
        <v>1.4105052012945027</v>
      </c>
    </row>
    <row r="152" spans="1:23" x14ac:dyDescent="0.2">
      <c r="A152" s="48" t="str">
        <f t="shared" si="66"/>
        <v>1999</v>
      </c>
      <c r="C152" s="56">
        <f t="shared" si="67"/>
        <v>1.1230260028535288</v>
      </c>
      <c r="D152" s="56">
        <f t="shared" si="68"/>
        <v>4.707136941492081</v>
      </c>
      <c r="E152" s="56">
        <f t="shared" si="69"/>
        <v>0.96987202097618375</v>
      </c>
      <c r="F152" s="56">
        <f t="shared" si="70"/>
        <v>0.14759396455006413</v>
      </c>
      <c r="G152" s="56">
        <f t="shared" si="71"/>
        <v>0.90668305579637665</v>
      </c>
      <c r="H152" s="56">
        <f t="shared" si="72"/>
        <v>0.54640246197064257</v>
      </c>
      <c r="I152" s="56">
        <f t="shared" si="73"/>
        <v>0.9272565286990937</v>
      </c>
      <c r="J152" s="56">
        <f t="shared" si="74"/>
        <v>0.85446721565167927</v>
      </c>
      <c r="K152" s="56">
        <f t="shared" si="75"/>
        <v>0.65968277056960833</v>
      </c>
      <c r="L152" s="61">
        <f t="shared" si="76"/>
        <v>1.2046801069510285</v>
      </c>
    </row>
    <row r="153" spans="1:23" x14ac:dyDescent="0.2">
      <c r="A153" s="48" t="str">
        <f t="shared" si="66"/>
        <v>2000</v>
      </c>
      <c r="C153" s="56">
        <f t="shared" si="67"/>
        <v>1.2382518744357385</v>
      </c>
      <c r="D153" s="56">
        <f t="shared" si="68"/>
        <v>2.4990011427464682</v>
      </c>
      <c r="E153" s="56">
        <f t="shared" si="69"/>
        <v>0.91655071055182546</v>
      </c>
      <c r="F153" s="56">
        <f t="shared" si="70"/>
        <v>0.13860798290309154</v>
      </c>
      <c r="G153" s="56">
        <f t="shared" si="71"/>
        <v>0.90338257656024612</v>
      </c>
      <c r="H153" s="56">
        <f t="shared" si="72"/>
        <v>0.58309209833200237</v>
      </c>
      <c r="I153" s="56">
        <f t="shared" si="73"/>
        <v>0.98087769582741569</v>
      </c>
      <c r="J153" s="56">
        <f t="shared" si="74"/>
        <v>0.84850379915189755</v>
      </c>
      <c r="K153" s="56">
        <f t="shared" si="75"/>
        <v>0.64473240118345243</v>
      </c>
      <c r="L153" s="61">
        <f t="shared" si="76"/>
        <v>0.97255558685468202</v>
      </c>
    </row>
    <row r="154" spans="1:23" x14ac:dyDescent="0.2">
      <c r="A154" s="48" t="str">
        <f t="shared" si="66"/>
        <v>2001</v>
      </c>
      <c r="C154" s="56">
        <f t="shared" si="67"/>
        <v>1.5192103943058348</v>
      </c>
      <c r="D154" s="56">
        <f t="shared" si="68"/>
        <v>2.1984403077280619</v>
      </c>
      <c r="E154" s="56">
        <f t="shared" si="69"/>
        <v>0.86386604322409943</v>
      </c>
      <c r="F154" s="56">
        <f t="shared" si="70"/>
        <v>0.13145708736945944</v>
      </c>
      <c r="G154" s="56">
        <f t="shared" si="71"/>
        <v>1.1642186287546021</v>
      </c>
      <c r="H154" s="56">
        <f t="shared" si="72"/>
        <v>0.62154137535131704</v>
      </c>
      <c r="I154" s="56">
        <f t="shared" si="73"/>
        <v>1.0147942806834644</v>
      </c>
      <c r="J154" s="56">
        <f t="shared" si="74"/>
        <v>0.86242502173415703</v>
      </c>
      <c r="K154" s="56">
        <f t="shared" si="75"/>
        <v>0.62753557540209182</v>
      </c>
      <c r="L154" s="61">
        <f t="shared" si="76"/>
        <v>1.0003876349503431</v>
      </c>
    </row>
    <row r="155" spans="1:23" x14ac:dyDescent="0.2">
      <c r="A155" s="48" t="str">
        <f t="shared" si="66"/>
        <v>2002</v>
      </c>
      <c r="C155" s="56">
        <f t="shared" si="67"/>
        <v>1.436402830350243</v>
      </c>
      <c r="D155" s="56">
        <f t="shared" si="68"/>
        <v>1.3788180668144074</v>
      </c>
      <c r="E155" s="56">
        <f t="shared" si="69"/>
        <v>0.80680348044611527</v>
      </c>
      <c r="F155" s="56">
        <f t="shared" si="70"/>
        <v>0.1154677031138525</v>
      </c>
      <c r="G155" s="56">
        <f t="shared" si="71"/>
        <v>0.85815727731487923</v>
      </c>
      <c r="H155" s="56">
        <f t="shared" si="72"/>
        <v>0.59725383948398991</v>
      </c>
      <c r="I155" s="56">
        <f t="shared" si="73"/>
        <v>0.98376801998344798</v>
      </c>
      <c r="J155" s="56">
        <f t="shared" si="74"/>
        <v>0.86266078252826517</v>
      </c>
      <c r="K155" s="56">
        <f t="shared" si="75"/>
        <v>0.63476133321484596</v>
      </c>
      <c r="L155" s="61">
        <f t="shared" si="76"/>
        <v>0.85267703702778297</v>
      </c>
    </row>
    <row r="156" spans="1:23" x14ac:dyDescent="0.2">
      <c r="A156" s="48" t="str">
        <f t="shared" si="66"/>
        <v>2003</v>
      </c>
      <c r="C156" s="56">
        <f t="shared" si="67"/>
        <v>1.5410598438907364</v>
      </c>
      <c r="D156" s="56">
        <f t="shared" si="68"/>
        <v>1.3265074506075452</v>
      </c>
      <c r="E156" s="56">
        <f t="shared" si="69"/>
        <v>0.81876545426206093</v>
      </c>
      <c r="F156" s="56">
        <f t="shared" si="70"/>
        <v>9.3387349913626641E-2</v>
      </c>
      <c r="G156" s="56">
        <f t="shared" si="71"/>
        <v>0.89830816244679412</v>
      </c>
      <c r="H156" s="56">
        <f t="shared" si="72"/>
        <v>0.57418916954597854</v>
      </c>
      <c r="I156" s="56">
        <f t="shared" si="73"/>
        <v>0.94160698529910625</v>
      </c>
      <c r="J156" s="56">
        <f t="shared" si="74"/>
        <v>0.86675846286960267</v>
      </c>
      <c r="K156" s="56">
        <f t="shared" si="75"/>
        <v>0.60503447806024058</v>
      </c>
      <c r="L156" s="61">
        <f t="shared" si="76"/>
        <v>0.8517352618772992</v>
      </c>
    </row>
    <row r="157" spans="1:23" x14ac:dyDescent="0.2">
      <c r="A157" s="48" t="str">
        <f t="shared" si="66"/>
        <v>2004</v>
      </c>
      <c r="C157" s="56">
        <f t="shared" si="67"/>
        <v>1.8447100550422035</v>
      </c>
      <c r="D157" s="56">
        <f t="shared" si="68"/>
        <v>1.1027130056989161</v>
      </c>
      <c r="E157" s="56">
        <f t="shared" si="69"/>
        <v>0.81971489624574967</v>
      </c>
      <c r="F157" s="56">
        <f t="shared" si="70"/>
        <v>0.11264615502479385</v>
      </c>
      <c r="G157" s="56">
        <f t="shared" si="71"/>
        <v>1.115229640681654</v>
      </c>
      <c r="H157" s="56">
        <f t="shared" si="72"/>
        <v>0.56839426021856132</v>
      </c>
      <c r="I157" s="56">
        <f t="shared" si="73"/>
        <v>0.87879347518657547</v>
      </c>
      <c r="J157" s="56">
        <f t="shared" si="74"/>
        <v>0.88268520584137744</v>
      </c>
      <c r="K157" s="56">
        <f t="shared" si="75"/>
        <v>0.58182664958308206</v>
      </c>
      <c r="L157" s="61">
        <f t="shared" si="76"/>
        <v>0.87852370483587916</v>
      </c>
    </row>
    <row r="158" spans="1:23" x14ac:dyDescent="0.2">
      <c r="A158" s="48" t="str">
        <f t="shared" si="66"/>
        <v>2005</v>
      </c>
      <c r="C158" s="56">
        <f t="shared" si="67"/>
        <v>1.9585772536379256</v>
      </c>
      <c r="D158" s="56">
        <f t="shared" si="68"/>
        <v>1.2103927699963013</v>
      </c>
      <c r="E158" s="56">
        <f t="shared" si="69"/>
        <v>0.82927428693113869</v>
      </c>
      <c r="F158" s="56">
        <f t="shared" si="70"/>
        <v>0.11382215934094576</v>
      </c>
      <c r="G158" s="56">
        <f t="shared" si="71"/>
        <v>1.0580341720826663</v>
      </c>
      <c r="H158" s="56">
        <f t="shared" si="72"/>
        <v>0.59611685602140985</v>
      </c>
      <c r="I158" s="56">
        <f t="shared" si="73"/>
        <v>0.87563582112730121</v>
      </c>
      <c r="J158" s="56">
        <f t="shared" si="74"/>
        <v>0.88743323962746745</v>
      </c>
      <c r="K158" s="56">
        <f t="shared" si="75"/>
        <v>0.56965535538922196</v>
      </c>
      <c r="L158" s="61">
        <f t="shared" si="76"/>
        <v>0.89988243490604214</v>
      </c>
    </row>
    <row r="159" spans="1:23" x14ac:dyDescent="0.2">
      <c r="A159" s="48" t="str">
        <f t="shared" si="66"/>
        <v>2006</v>
      </c>
      <c r="C159" s="56">
        <f t="shared" si="67"/>
        <v>2.0062109537108221</v>
      </c>
      <c r="D159" s="56">
        <f t="shared" si="68"/>
        <v>1.4297030268186079</v>
      </c>
      <c r="E159" s="56">
        <f t="shared" si="69"/>
        <v>0.85569625517014858</v>
      </c>
      <c r="F159" s="56">
        <f t="shared" si="70"/>
        <v>0.14567354822574496</v>
      </c>
      <c r="G159" s="56">
        <f t="shared" si="71"/>
        <v>1.1811503443574543</v>
      </c>
      <c r="H159" s="56">
        <f t="shared" si="72"/>
        <v>0.64742643625144414</v>
      </c>
      <c r="I159" s="56">
        <f t="shared" si="73"/>
        <v>0.75402608148481576</v>
      </c>
      <c r="J159" s="56">
        <f t="shared" si="74"/>
        <v>0.85073370980614071</v>
      </c>
      <c r="K159" s="56">
        <f t="shared" si="75"/>
        <v>0.54466146368367718</v>
      </c>
      <c r="L159" s="61">
        <f t="shared" si="76"/>
        <v>0.93503131327876199</v>
      </c>
    </row>
    <row r="160" spans="1:23" x14ac:dyDescent="0.2">
      <c r="A160" s="48" t="str">
        <f t="shared" si="66"/>
        <v>2007</v>
      </c>
      <c r="C160" s="56">
        <f t="shared" si="67"/>
        <v>2.1847891003286026</v>
      </c>
      <c r="D160" s="56">
        <f t="shared" si="68"/>
        <v>1.5161875552525306</v>
      </c>
      <c r="E160" s="56">
        <f t="shared" si="69"/>
        <v>0.90586209402920026</v>
      </c>
      <c r="F160" s="56">
        <f t="shared" si="70"/>
        <v>0.1922821458197011</v>
      </c>
      <c r="G160" s="56">
        <f t="shared" si="71"/>
        <v>1.1199379779472611</v>
      </c>
      <c r="H160" s="56">
        <f t="shared" si="72"/>
        <v>0.71389093494114886</v>
      </c>
      <c r="I160" s="56">
        <f t="shared" si="73"/>
        <v>0.76079745279284239</v>
      </c>
      <c r="J160" s="56">
        <f t="shared" si="74"/>
        <v>0.81887883219333946</v>
      </c>
      <c r="K160" s="56">
        <f t="shared" si="75"/>
        <v>0.52316019364200617</v>
      </c>
      <c r="L160" s="61">
        <f t="shared" si="76"/>
        <v>0.97064292077184811</v>
      </c>
    </row>
    <row r="161" spans="1:13" x14ac:dyDescent="0.2">
      <c r="A161" s="48" t="str">
        <f t="shared" si="66"/>
        <v>2008</v>
      </c>
      <c r="C161" s="56">
        <f t="shared" si="67"/>
        <v>2.2759277508235183</v>
      </c>
      <c r="D161" s="56">
        <f t="shared" si="68"/>
        <v>1.5478385789263258</v>
      </c>
      <c r="E161" s="56">
        <f t="shared" si="69"/>
        <v>0.89278207579270574</v>
      </c>
      <c r="F161" s="56">
        <f t="shared" si="70"/>
        <v>0.19550883922629633</v>
      </c>
      <c r="G161" s="56">
        <f t="shared" si="71"/>
        <v>1.1132302219905605</v>
      </c>
      <c r="H161" s="56">
        <f t="shared" si="72"/>
        <v>0.75873505180984457</v>
      </c>
      <c r="I161" s="56">
        <f t="shared" si="73"/>
        <v>0.71480775807970143</v>
      </c>
      <c r="J161" s="56">
        <f t="shared" si="74"/>
        <v>0.84042323482594261</v>
      </c>
      <c r="K161" s="56">
        <f t="shared" si="75"/>
        <v>0.52687196595776586</v>
      </c>
      <c r="L161" s="61">
        <f t="shared" si="76"/>
        <v>0.98512505304807341</v>
      </c>
    </row>
    <row r="162" spans="1:13" x14ac:dyDescent="0.2">
      <c r="A162" s="48" t="str">
        <f t="shared" si="66"/>
        <v>2009</v>
      </c>
      <c r="C162" s="56">
        <f t="shared" si="67"/>
        <v>2.1730118142458248</v>
      </c>
      <c r="D162" s="56">
        <f t="shared" si="68"/>
        <v>1.309419468958027</v>
      </c>
      <c r="E162" s="56">
        <f t="shared" si="69"/>
        <v>0.91400501487500352</v>
      </c>
      <c r="F162" s="56">
        <f t="shared" si="70"/>
        <v>0.31791899258477563</v>
      </c>
      <c r="G162" s="56">
        <f t="shared" si="71"/>
        <v>1.1382511153608414</v>
      </c>
      <c r="H162" s="56">
        <f t="shared" si="72"/>
        <v>0.6817983125955609</v>
      </c>
      <c r="I162" s="56">
        <f t="shared" si="73"/>
        <v>0.68284817805376685</v>
      </c>
      <c r="J162" s="56">
        <f t="shared" si="74"/>
        <v>0.83254950340517297</v>
      </c>
      <c r="K162" s="56">
        <f t="shared" si="75"/>
        <v>0.51560879534942516</v>
      </c>
      <c r="L162" s="61">
        <f t="shared" si="76"/>
        <v>0.95171235504759999</v>
      </c>
    </row>
    <row r="163" spans="1:13" x14ac:dyDescent="0.2">
      <c r="A163" s="48" t="str">
        <f t="shared" si="66"/>
        <v>2010</v>
      </c>
      <c r="C163" s="56">
        <f t="shared" si="67"/>
        <v>2.0811990762580579</v>
      </c>
      <c r="D163" s="56">
        <f t="shared" si="68"/>
        <v>1.0525277163499012</v>
      </c>
      <c r="E163" s="56">
        <f t="shared" si="69"/>
        <v>0.95175827576806249</v>
      </c>
      <c r="F163" s="56">
        <f t="shared" si="70"/>
        <v>0.31507421715988576</v>
      </c>
      <c r="G163" s="56">
        <f t="shared" si="71"/>
        <v>1.1109323403130644</v>
      </c>
      <c r="H163" s="56">
        <f t="shared" si="72"/>
        <v>0.63637336377536435</v>
      </c>
      <c r="I163" s="56">
        <f t="shared" si="73"/>
        <v>0.67206205022672183</v>
      </c>
      <c r="J163" s="56">
        <f t="shared" si="74"/>
        <v>0.78306669874028334</v>
      </c>
      <c r="K163" s="56">
        <f t="shared" si="75"/>
        <v>0.50269200627255028</v>
      </c>
      <c r="L163" s="61">
        <f t="shared" si="76"/>
        <v>0.90063174942932145</v>
      </c>
    </row>
    <row r="164" spans="1:13" x14ac:dyDescent="0.2">
      <c r="A164" s="48" t="str">
        <f t="shared" si="66"/>
        <v>2011</v>
      </c>
      <c r="C164" s="56">
        <f t="shared" si="67"/>
        <v>2.3504216689272743</v>
      </c>
      <c r="D164" s="56">
        <f t="shared" si="68"/>
        <v>1.0100525437409809</v>
      </c>
      <c r="E164" s="56">
        <f t="shared" si="69"/>
        <v>0.98126412121247197</v>
      </c>
      <c r="F164" s="56">
        <f t="shared" si="70"/>
        <v>0.29792374379803754</v>
      </c>
      <c r="G164" s="56">
        <f t="shared" si="71"/>
        <v>1.1807656790159089</v>
      </c>
      <c r="H164" s="56">
        <f t="shared" si="72"/>
        <v>0.64836376266410956</v>
      </c>
      <c r="I164" s="56">
        <f t="shared" si="73"/>
        <v>0.62133524048256106</v>
      </c>
      <c r="J164" s="56">
        <f t="shared" si="74"/>
        <v>0.78781912282340316</v>
      </c>
      <c r="K164" s="56">
        <f t="shared" si="75"/>
        <v>0.49242728857805018</v>
      </c>
      <c r="L164" s="61">
        <f t="shared" si="76"/>
        <v>0.9300414634714218</v>
      </c>
    </row>
    <row r="165" spans="1:13" x14ac:dyDescent="0.2">
      <c r="A165" s="48" t="str">
        <f t="shared" si="66"/>
        <v>2012</v>
      </c>
      <c r="C165" s="56">
        <f t="shared" si="67"/>
        <v>2.9041975071943367</v>
      </c>
      <c r="D165" s="56">
        <f t="shared" si="68"/>
        <v>1.2594428086652558</v>
      </c>
      <c r="E165" s="56">
        <f t="shared" si="69"/>
        <v>1.0223186672591604</v>
      </c>
      <c r="F165" s="56">
        <f t="shared" si="70"/>
        <v>0.31542534785927984</v>
      </c>
      <c r="G165" s="56">
        <f t="shared" si="71"/>
        <v>1.0300889213912086</v>
      </c>
      <c r="H165" s="56">
        <f t="shared" si="72"/>
        <v>0.62086995710348192</v>
      </c>
      <c r="I165" s="56">
        <f t="shared" si="73"/>
        <v>0.60142795777230373</v>
      </c>
      <c r="J165" s="56">
        <f t="shared" si="74"/>
        <v>0.82811747870548957</v>
      </c>
      <c r="K165" s="56">
        <f t="shared" si="75"/>
        <v>0.48608358681241859</v>
      </c>
      <c r="L165" s="61">
        <f t="shared" si="76"/>
        <v>1.0075524703069927</v>
      </c>
    </row>
    <row r="166" spans="1:13" x14ac:dyDescent="0.2">
      <c r="A166" s="48" t="str">
        <f t="shared" si="66"/>
        <v>2013</v>
      </c>
      <c r="C166" s="56">
        <f t="shared" si="67"/>
        <v>3.1264826551392213</v>
      </c>
      <c r="D166" s="56">
        <f t="shared" si="68"/>
        <v>1.3548345593800268</v>
      </c>
      <c r="E166" s="56">
        <f t="shared" si="69"/>
        <v>0.9949670123094615</v>
      </c>
      <c r="F166" s="56">
        <f t="shared" si="70"/>
        <v>0.3356335567538713</v>
      </c>
      <c r="G166" s="56">
        <f t="shared" si="71"/>
        <v>1.004124580754844</v>
      </c>
      <c r="H166" s="56">
        <f t="shared" si="72"/>
        <v>0.58128687025358383</v>
      </c>
      <c r="I166" s="56">
        <f t="shared" si="73"/>
        <v>0.58906520582857924</v>
      </c>
      <c r="J166" s="56">
        <f t="shared" si="74"/>
        <v>0.82909224558925299</v>
      </c>
      <c r="K166" s="56">
        <f t="shared" si="75"/>
        <v>0.47979038337638197</v>
      </c>
      <c r="L166" s="61">
        <f t="shared" si="76"/>
        <v>1.0328085632650248</v>
      </c>
    </row>
    <row r="168" spans="1:13" x14ac:dyDescent="0.2">
      <c r="A168" s="44" t="s">
        <v>32</v>
      </c>
      <c r="C168" s="57">
        <f>AVERAGE(C149:C166)</f>
        <v>1.8696374106295315</v>
      </c>
      <c r="D168" s="57">
        <f t="shared" ref="D168:K168" si="77">AVERAGE(D149:D166)</f>
        <v>2.3020033071773653</v>
      </c>
      <c r="E168" s="57">
        <f t="shared" si="77"/>
        <v>0.92057395353068605</v>
      </c>
      <c r="F168" s="57">
        <f t="shared" si="77"/>
        <v>0.19547861539459888</v>
      </c>
      <c r="G168" s="57">
        <f t="shared" si="77"/>
        <v>1.0213240212158872</v>
      </c>
      <c r="H168" s="57">
        <f t="shared" si="77"/>
        <v>0.60182284782400552</v>
      </c>
      <c r="I168" s="57">
        <f t="shared" si="77"/>
        <v>0.81334161732936872</v>
      </c>
      <c r="J168" s="57">
        <f t="shared" si="77"/>
        <v>0.83858928358728824</v>
      </c>
      <c r="K168" s="57">
        <f t="shared" si="77"/>
        <v>0.57749102942543395</v>
      </c>
    </row>
    <row r="169" spans="1:13" x14ac:dyDescent="0.2">
      <c r="A169" s="44" t="s">
        <v>33</v>
      </c>
      <c r="C169" s="57">
        <f>C166-C149</f>
        <v>1.8244422840406866</v>
      </c>
      <c r="D169" s="57">
        <f t="shared" ref="D169:K169" si="78">D166-D149</f>
        <v>-2.4771793125763404</v>
      </c>
      <c r="E169" s="57">
        <f t="shared" si="78"/>
        <v>-1.3526369803940619E-2</v>
      </c>
      <c r="F169" s="57">
        <f t="shared" si="78"/>
        <v>0.17184568358340943</v>
      </c>
      <c r="G169" s="57">
        <f t="shared" si="78"/>
        <v>0.19472798260244162</v>
      </c>
      <c r="H169" s="57">
        <f t="shared" si="78"/>
        <v>0.1325266800537695</v>
      </c>
      <c r="I169" s="57">
        <f t="shared" si="78"/>
        <v>-0.24420251562758233</v>
      </c>
      <c r="J169" s="57">
        <f t="shared" si="78"/>
        <v>2.5745132310595498E-2</v>
      </c>
      <c r="K169" s="57">
        <f t="shared" si="78"/>
        <v>-0.16785852430128395</v>
      </c>
    </row>
    <row r="170" spans="1:13" x14ac:dyDescent="0.2">
      <c r="A170" s="44" t="s">
        <v>34</v>
      </c>
      <c r="C170" s="57">
        <f>STDEV(C149:C166)</f>
        <v>0.57746871950860712</v>
      </c>
      <c r="D170" s="57">
        <f t="shared" ref="D170:K170" si="79">STDEV(D149:D166)</f>
        <v>1.7746452937665722</v>
      </c>
      <c r="E170" s="57">
        <f t="shared" si="79"/>
        <v>7.5494990345228788E-2</v>
      </c>
      <c r="F170" s="57">
        <f t="shared" si="79"/>
        <v>8.3183483236945494E-2</v>
      </c>
      <c r="G170" s="57">
        <f t="shared" si="79"/>
        <v>0.12533285968377966</v>
      </c>
      <c r="H170" s="57">
        <f t="shared" si="79"/>
        <v>7.6263480569076322E-2</v>
      </c>
      <c r="I170" s="57">
        <f t="shared" si="79"/>
        <v>0.14083099047492806</v>
      </c>
      <c r="J170" s="57">
        <f t="shared" si="79"/>
        <v>3.0382737611482448E-2</v>
      </c>
      <c r="K170" s="57">
        <f t="shared" si="79"/>
        <v>7.0472522057223305E-2</v>
      </c>
    </row>
    <row r="172" spans="1:13" ht="13.5" thickBot="1" x14ac:dyDescent="0.25"/>
    <row r="173" spans="1:13" ht="64.5" thickBot="1" x14ac:dyDescent="0.25">
      <c r="A173" s="45" t="s">
        <v>43</v>
      </c>
      <c r="B173" s="46" t="s">
        <v>44</v>
      </c>
      <c r="C173" s="46" t="s">
        <v>22</v>
      </c>
      <c r="D173" s="46" t="s">
        <v>23</v>
      </c>
      <c r="E173" s="46" t="s">
        <v>3</v>
      </c>
      <c r="F173" s="46" t="s">
        <v>24</v>
      </c>
      <c r="G173" s="46" t="s">
        <v>25</v>
      </c>
      <c r="H173" s="46" t="s">
        <v>26</v>
      </c>
      <c r="I173" s="46" t="s">
        <v>27</v>
      </c>
      <c r="J173" s="46" t="s">
        <v>28</v>
      </c>
      <c r="K173" s="46" t="s">
        <v>29</v>
      </c>
      <c r="L173" s="144" t="s">
        <v>11</v>
      </c>
      <c r="M173" s="145" t="str">
        <f>X23</f>
        <v>Year-on-Year MA</v>
      </c>
    </row>
    <row r="174" spans="1:13" x14ac:dyDescent="0.2">
      <c r="A174" s="48" t="str">
        <f t="shared" ref="A174:A191" si="80">A149</f>
        <v>1996</v>
      </c>
      <c r="B174" s="44">
        <f>KZN!B175</f>
        <v>2</v>
      </c>
      <c r="L174" s="128"/>
      <c r="M174" s="129"/>
    </row>
    <row r="175" spans="1:13" x14ac:dyDescent="0.2">
      <c r="A175" s="48" t="str">
        <f t="shared" si="80"/>
        <v>1997</v>
      </c>
      <c r="B175" s="44">
        <f>KZN!B176</f>
        <v>2.9</v>
      </c>
      <c r="D175" s="57">
        <f>$B175+(E5-E4)/E4*100</f>
        <v>-30.788079970088887</v>
      </c>
      <c r="E175" s="57">
        <f>$B175+(G5-G4)/G4*100</f>
        <v>3.6003103840455841</v>
      </c>
      <c r="F175" s="57">
        <f>$B175+(I5-I4)/I4*100</f>
        <v>-7.8290515116293538</v>
      </c>
      <c r="G175" s="57">
        <f>$B175+(K5-K4)/K4*100</f>
        <v>-11.889896134808966</v>
      </c>
      <c r="H175" s="57">
        <f>$B175+(M5-M4)/M4*100</f>
        <v>1.7206446852600976</v>
      </c>
      <c r="I175" s="57">
        <f>$B175+(O5-O4)/O4*100</f>
        <v>4.551753903210388</v>
      </c>
      <c r="J175" s="57">
        <f>$B175+(Q5-Q4)/Q4*100</f>
        <v>5.2836978951840834</v>
      </c>
      <c r="K175" s="57">
        <f>$B175+(S5-S4)/S4*100</f>
        <v>-1.0655138343652539</v>
      </c>
      <c r="L175" s="138">
        <f>$B175+(W5-W4)/W4*100</f>
        <v>1.7241745417007825</v>
      </c>
      <c r="M175" s="140">
        <f t="shared" ref="M175:M190" si="81">X26</f>
        <v>3.7475058101595882</v>
      </c>
    </row>
    <row r="176" spans="1:13" x14ac:dyDescent="0.2">
      <c r="A176" s="48" t="str">
        <f t="shared" si="80"/>
        <v>1998</v>
      </c>
      <c r="B176" s="44">
        <f>KZN!B177</f>
        <v>3.2</v>
      </c>
      <c r="D176" s="57">
        <f t="shared" ref="D176:D191" si="82">$B176+(E6-E5)/E5*100</f>
        <v>-16.994072189782152</v>
      </c>
      <c r="E176" s="57">
        <f t="shared" ref="E176:E191" si="83">$B176+(G6-G5)/G5*100</f>
        <v>8.4801803830067559</v>
      </c>
      <c r="F176" s="57">
        <f t="shared" ref="F176:F191" si="84">$B176+(I6-I5)/I5*100</f>
        <v>1.3791218757655099</v>
      </c>
      <c r="G176" s="57">
        <f t="shared" ref="G176:G191" si="85">$B176+(K6-K5)/K5*100</f>
        <v>-8.2641394478243981</v>
      </c>
      <c r="H176" s="57">
        <f t="shared" ref="H176:H191" si="86">$B176+(M6-M5)/M5*100</f>
        <v>5.1298978279661798</v>
      </c>
      <c r="I176" s="57">
        <f t="shared" ref="I176:I190" si="87">$B176+(O6-O5)/O5*100</f>
        <v>7.0934801502502687</v>
      </c>
      <c r="J176" s="57">
        <f t="shared" ref="J176:J191" si="88">$B176+(Q6-Q5)/Q5*100</f>
        <v>4.8599197656558824</v>
      </c>
      <c r="K176" s="57">
        <f t="shared" ref="K176:K191" si="89">$B176+(S6-S5)/S5*100</f>
        <v>7.3914319265610446</v>
      </c>
      <c r="L176" s="138">
        <f t="shared" ref="L176:L191" si="90">$B176+(W6-W5)/W5*100</f>
        <v>7.5162561500280685</v>
      </c>
      <c r="M176" s="140">
        <f t="shared" si="81"/>
        <v>1.5501703838899623</v>
      </c>
    </row>
    <row r="177" spans="1:13" x14ac:dyDescent="0.2">
      <c r="A177" s="48" t="str">
        <f t="shared" si="80"/>
        <v>1999</v>
      </c>
      <c r="B177" s="44">
        <f>KZN!B178</f>
        <v>3.5</v>
      </c>
      <c r="D177" s="57">
        <f t="shared" si="82"/>
        <v>10.181663024801368</v>
      </c>
      <c r="E177" s="57">
        <f t="shared" si="83"/>
        <v>11.342894297512474</v>
      </c>
      <c r="F177" s="57">
        <f t="shared" si="84"/>
        <v>9.2215911853524197</v>
      </c>
      <c r="G177" s="57">
        <f t="shared" si="85"/>
        <v>-1.6954803267290028</v>
      </c>
      <c r="H177" s="57">
        <f t="shared" si="86"/>
        <v>8.6130147526937737</v>
      </c>
      <c r="I177" s="57">
        <f t="shared" si="87"/>
        <v>8.6510190926344812</v>
      </c>
      <c r="J177" s="57">
        <f t="shared" si="88"/>
        <v>7.7059904034824367</v>
      </c>
      <c r="K177" s="57">
        <f t="shared" si="89"/>
        <v>14.612058231905369</v>
      </c>
      <c r="L177" s="138">
        <f t="shared" si="90"/>
        <v>10.969437022870746</v>
      </c>
      <c r="M177" s="140">
        <f t="shared" si="81"/>
        <v>1.962082189099889</v>
      </c>
    </row>
    <row r="178" spans="1:13" x14ac:dyDescent="0.2">
      <c r="A178" s="48" t="str">
        <f t="shared" si="80"/>
        <v>2000</v>
      </c>
      <c r="B178" s="44">
        <f>KZN!B179</f>
        <v>6</v>
      </c>
      <c r="D178" s="57">
        <f t="shared" si="82"/>
        <v>24.390568747153306</v>
      </c>
      <c r="E178" s="57">
        <f t="shared" si="83"/>
        <v>13.932376814324051</v>
      </c>
      <c r="F178" s="57">
        <f t="shared" si="84"/>
        <v>19.739969568309796</v>
      </c>
      <c r="G178" s="57">
        <f t="shared" si="85"/>
        <v>6.3904083996988161</v>
      </c>
      <c r="H178" s="57">
        <f t="shared" si="86"/>
        <v>11.925731950528732</v>
      </c>
      <c r="I178" s="57">
        <f t="shared" si="87"/>
        <v>7.4449490232741304</v>
      </c>
      <c r="J178" s="57">
        <f t="shared" si="88"/>
        <v>9.9490116783851867</v>
      </c>
      <c r="K178" s="57">
        <f t="shared" si="89"/>
        <v>13.045040397329565</v>
      </c>
      <c r="L178" s="138">
        <f t="shared" si="90"/>
        <v>11.673706592117854</v>
      </c>
      <c r="M178" s="140">
        <f t="shared" si="81"/>
        <v>6.1848728363803778</v>
      </c>
    </row>
    <row r="179" spans="1:13" x14ac:dyDescent="0.2">
      <c r="A179" s="48" t="str">
        <f t="shared" si="80"/>
        <v>2001</v>
      </c>
      <c r="B179" s="44">
        <f>KZN!B180</f>
        <v>3.9</v>
      </c>
      <c r="D179" s="57">
        <f t="shared" si="82"/>
        <v>18.691469398898533</v>
      </c>
      <c r="E179" s="57">
        <f t="shared" si="83"/>
        <v>6.8531397460284289</v>
      </c>
      <c r="F179" s="57">
        <f t="shared" si="84"/>
        <v>15.569289525955796</v>
      </c>
      <c r="G179" s="57">
        <f t="shared" si="85"/>
        <v>-9.5716858370490598E-2</v>
      </c>
      <c r="H179" s="57">
        <f t="shared" si="86"/>
        <v>6.3537173734969734</v>
      </c>
      <c r="I179" s="57">
        <f t="shared" si="87"/>
        <v>2.2340792520346175</v>
      </c>
      <c r="J179" s="57">
        <f t="shared" si="88"/>
        <v>1.2313355033393778</v>
      </c>
      <c r="K179" s="57">
        <f t="shared" si="89"/>
        <v>8.119820688305218</v>
      </c>
      <c r="L179" s="138">
        <f t="shared" si="90"/>
        <v>6.1849072830290055</v>
      </c>
      <c r="M179" s="140">
        <f t="shared" si="81"/>
        <v>4.9598518721628171</v>
      </c>
    </row>
    <row r="180" spans="1:13" x14ac:dyDescent="0.2">
      <c r="A180" s="48" t="str">
        <f t="shared" si="80"/>
        <v>2002</v>
      </c>
      <c r="B180" s="44">
        <f>KZN!B181</f>
        <v>3</v>
      </c>
      <c r="D180" s="57">
        <f t="shared" si="82"/>
        <v>26.576582587194427</v>
      </c>
      <c r="E180" s="57">
        <f t="shared" si="83"/>
        <v>2.9237812378439276</v>
      </c>
      <c r="F180" s="57">
        <f t="shared" si="84"/>
        <v>10.130342445179949</v>
      </c>
      <c r="G180" s="57">
        <f t="shared" si="85"/>
        <v>-0.90662181335652781</v>
      </c>
      <c r="H180" s="57">
        <f t="shared" si="86"/>
        <v>5.3782310005505733</v>
      </c>
      <c r="I180" s="57">
        <f t="shared" si="87"/>
        <v>2.4999565820468019</v>
      </c>
      <c r="J180" s="57">
        <f t="shared" si="88"/>
        <v>1.0415136269726397</v>
      </c>
      <c r="K180" s="57">
        <f t="shared" si="89"/>
        <v>8.3155130237920929</v>
      </c>
      <c r="L180" s="138">
        <f t="shared" si="90"/>
        <v>4.4356454638686715</v>
      </c>
      <c r="M180" s="140">
        <f t="shared" si="81"/>
        <v>0.6361799009152137</v>
      </c>
    </row>
    <row r="181" spans="1:13" x14ac:dyDescent="0.2">
      <c r="A181" s="48" t="str">
        <f t="shared" si="80"/>
        <v>2003</v>
      </c>
      <c r="B181" s="44">
        <f>KZN!B182</f>
        <v>4.7</v>
      </c>
      <c r="D181" s="57">
        <f t="shared" si="82"/>
        <v>29.42511681635931</v>
      </c>
      <c r="E181" s="57">
        <f t="shared" si="83"/>
        <v>3.0917582112145636</v>
      </c>
      <c r="F181" s="57">
        <f t="shared" si="84"/>
        <v>5.8831210024992906</v>
      </c>
      <c r="G181" s="57">
        <f t="shared" si="85"/>
        <v>2.136760589034286</v>
      </c>
      <c r="H181" s="57">
        <f t="shared" si="86"/>
        <v>8.6325586045082243</v>
      </c>
      <c r="I181" s="57">
        <f t="shared" si="87"/>
        <v>10.444299435419049</v>
      </c>
      <c r="J181" s="57">
        <f t="shared" si="88"/>
        <v>7.3827529637876852</v>
      </c>
      <c r="K181" s="57">
        <f t="shared" si="89"/>
        <v>12.637213010649038</v>
      </c>
      <c r="L181" s="138">
        <f t="shared" si="90"/>
        <v>7.5485452832034827</v>
      </c>
      <c r="M181" s="140">
        <f t="shared" si="81"/>
        <v>3.6315951764569343</v>
      </c>
    </row>
    <row r="182" spans="1:13" x14ac:dyDescent="0.2">
      <c r="A182" s="48" t="str">
        <f t="shared" si="80"/>
        <v>2004</v>
      </c>
      <c r="B182" s="44">
        <f>KZN!B183</f>
        <v>2.4</v>
      </c>
      <c r="D182" s="57">
        <f t="shared" si="82"/>
        <v>36.552034258076134</v>
      </c>
      <c r="E182" s="57">
        <f t="shared" si="83"/>
        <v>1.4838265628154055</v>
      </c>
      <c r="F182" s="57">
        <f t="shared" si="84"/>
        <v>-3.77109453719028</v>
      </c>
      <c r="G182" s="57">
        <f t="shared" si="85"/>
        <v>3.2554947013160329</v>
      </c>
      <c r="H182" s="57">
        <f t="shared" si="86"/>
        <v>5.0739317120331897</v>
      </c>
      <c r="I182" s="57">
        <f t="shared" si="87"/>
        <v>12.799913216114032</v>
      </c>
      <c r="J182" s="57">
        <f t="shared" si="88"/>
        <v>9.7991870422098142</v>
      </c>
      <c r="K182" s="57">
        <f t="shared" si="89"/>
        <v>8.4304055857998179</v>
      </c>
      <c r="L182" s="138">
        <f t="shared" si="90"/>
        <v>4.1136805048482863</v>
      </c>
      <c r="M182" s="140">
        <f t="shared" si="81"/>
        <v>6.1184575514344308</v>
      </c>
    </row>
    <row r="183" spans="1:13" x14ac:dyDescent="0.2">
      <c r="A183" s="48" t="str">
        <f t="shared" si="80"/>
        <v>2005</v>
      </c>
      <c r="B183" s="44">
        <f>KZN!B184</f>
        <v>4.3</v>
      </c>
      <c r="D183" s="57">
        <f t="shared" si="82"/>
        <v>-2.5532076470061211</v>
      </c>
      <c r="E183" s="57">
        <f t="shared" si="83"/>
        <v>7.2833887849627814</v>
      </c>
      <c r="F183" s="57">
        <f t="shared" si="84"/>
        <v>5.092337474316186</v>
      </c>
      <c r="G183" s="57">
        <f t="shared" si="85"/>
        <v>10.839261063477142</v>
      </c>
      <c r="H183" s="57">
        <f t="shared" si="86"/>
        <v>10.045130323556499</v>
      </c>
      <c r="I183" s="57">
        <f t="shared" si="87"/>
        <v>17.167464961480153</v>
      </c>
      <c r="J183" s="57">
        <f t="shared" si="88"/>
        <v>17.368329828594106</v>
      </c>
      <c r="K183" s="57">
        <f t="shared" si="89"/>
        <v>9.9759350503379078</v>
      </c>
      <c r="L183" s="138">
        <f t="shared" si="90"/>
        <v>7.0179768826535334</v>
      </c>
      <c r="M183" s="140">
        <f t="shared" si="81"/>
        <v>7.4055172074582547</v>
      </c>
    </row>
    <row r="184" spans="1:13" x14ac:dyDescent="0.2">
      <c r="A184" s="48" t="str">
        <f t="shared" si="80"/>
        <v>2006</v>
      </c>
      <c r="B184" s="44">
        <f>KZN!B185</f>
        <v>2.8</v>
      </c>
      <c r="D184" s="57">
        <f t="shared" si="82"/>
        <v>-7.2498619378502118</v>
      </c>
      <c r="E184" s="57">
        <f t="shared" si="83"/>
        <v>7.0456260301046916</v>
      </c>
      <c r="F184" s="57">
        <f t="shared" si="84"/>
        <v>5.4063866707583852</v>
      </c>
      <c r="G184" s="57">
        <f t="shared" si="85"/>
        <v>10.637718001886977</v>
      </c>
      <c r="H184" s="57">
        <f t="shared" si="86"/>
        <v>12.508998015509878</v>
      </c>
      <c r="I184" s="57">
        <f t="shared" si="87"/>
        <v>12.073745322457466</v>
      </c>
      <c r="J184" s="57">
        <f t="shared" si="88"/>
        <v>15.933683901040556</v>
      </c>
      <c r="K184" s="57">
        <f t="shared" si="89"/>
        <v>10.303398657612194</v>
      </c>
      <c r="L184" s="138">
        <f t="shared" si="90"/>
        <v>8.6210989522755828</v>
      </c>
      <c r="M184" s="140">
        <f t="shared" si="81"/>
        <v>6.8653659496235617</v>
      </c>
    </row>
    <row r="185" spans="1:13" x14ac:dyDescent="0.2">
      <c r="A185" s="48" t="str">
        <f t="shared" si="80"/>
        <v>2007</v>
      </c>
      <c r="B185" s="44">
        <f>KZN!B186</f>
        <v>2.9</v>
      </c>
      <c r="D185" s="57">
        <f t="shared" si="82"/>
        <v>0.341982182211932</v>
      </c>
      <c r="E185" s="57">
        <f t="shared" si="83"/>
        <v>3.8293591979255108</v>
      </c>
      <c r="F185" s="57">
        <f t="shared" si="84"/>
        <v>-0.46368115057806225</v>
      </c>
      <c r="G185" s="57">
        <f t="shared" si="85"/>
        <v>15.533508017756315</v>
      </c>
      <c r="H185" s="57">
        <f t="shared" si="86"/>
        <v>10.89594397857925</v>
      </c>
      <c r="I185" s="57">
        <f t="shared" si="87"/>
        <v>11.697770043889715</v>
      </c>
      <c r="J185" s="57">
        <f t="shared" si="88"/>
        <v>13.690284994399983</v>
      </c>
      <c r="K185" s="57">
        <f t="shared" si="89"/>
        <v>11.13922857261727</v>
      </c>
      <c r="L185" s="138">
        <f t="shared" si="90"/>
        <v>11.065092842857869</v>
      </c>
      <c r="M185" s="140">
        <f t="shared" si="81"/>
        <v>8.5513867185984651</v>
      </c>
    </row>
    <row r="186" spans="1:13" x14ac:dyDescent="0.2">
      <c r="A186" s="48" t="str">
        <f t="shared" si="80"/>
        <v>2008</v>
      </c>
      <c r="B186" s="44">
        <f>KZN!B187</f>
        <v>1.7</v>
      </c>
      <c r="D186" s="57">
        <f t="shared" si="82"/>
        <v>25.943631486632448</v>
      </c>
      <c r="E186" s="57">
        <f t="shared" si="83"/>
        <v>1.9352473007135074</v>
      </c>
      <c r="F186" s="57">
        <f t="shared" si="84"/>
        <v>-10.555596619021015</v>
      </c>
      <c r="G186" s="57">
        <f t="shared" si="85"/>
        <v>17.297270231923918</v>
      </c>
      <c r="H186" s="57">
        <f t="shared" si="86"/>
        <v>4.7114387663747692</v>
      </c>
      <c r="I186" s="57">
        <f t="shared" si="87"/>
        <v>10.69916623208985</v>
      </c>
      <c r="J186" s="57">
        <f t="shared" si="88"/>
        <v>7.2399230996825246</v>
      </c>
      <c r="K186" s="57">
        <f t="shared" si="89"/>
        <v>8.6957387838251208</v>
      </c>
      <c r="L186" s="138">
        <f t="shared" si="90"/>
        <v>7.9584968658621662</v>
      </c>
      <c r="M186" s="140">
        <f t="shared" si="81"/>
        <v>6.7924113532624135</v>
      </c>
    </row>
    <row r="187" spans="1:13" x14ac:dyDescent="0.2">
      <c r="A187" s="48" t="str">
        <f t="shared" si="80"/>
        <v>2009</v>
      </c>
      <c r="B187" s="44">
        <f>KZN!B188</f>
        <v>1.7</v>
      </c>
      <c r="D187" s="57">
        <f t="shared" si="82"/>
        <v>8.6180457190744661</v>
      </c>
      <c r="E187" s="57">
        <f t="shared" si="83"/>
        <v>2.6675307533831649</v>
      </c>
      <c r="F187" s="57">
        <f t="shared" si="84"/>
        <v>-8.7013729137405615</v>
      </c>
      <c r="G187" s="57">
        <f t="shared" si="85"/>
        <v>11.942856107605129</v>
      </c>
      <c r="H187" s="57">
        <f t="shared" si="86"/>
        <v>0.92066229997766735</v>
      </c>
      <c r="I187" s="57">
        <f t="shared" si="87"/>
        <v>11.871536392519509</v>
      </c>
      <c r="J187" s="57">
        <f t="shared" si="88"/>
        <v>4.5118322654927665</v>
      </c>
      <c r="K187" s="57">
        <f t="shared" si="89"/>
        <v>6.8026653165238304</v>
      </c>
      <c r="L187" s="138">
        <f t="shared" si="90"/>
        <v>3.5882659291530596</v>
      </c>
      <c r="M187" s="140">
        <f t="shared" si="81"/>
        <v>-0.22396467673776965</v>
      </c>
    </row>
    <row r="188" spans="1:13" x14ac:dyDescent="0.2">
      <c r="A188" s="48" t="str">
        <f t="shared" si="80"/>
        <v>2010</v>
      </c>
      <c r="B188" s="44">
        <f>KZN!B189</f>
        <v>3.9</v>
      </c>
      <c r="D188" s="57">
        <f t="shared" si="82"/>
        <v>25.772163629866309</v>
      </c>
      <c r="E188" s="57">
        <f t="shared" si="83"/>
        <v>3.7148699439423032</v>
      </c>
      <c r="F188" s="57">
        <f t="shared" si="84"/>
        <v>16.384930489581865</v>
      </c>
      <c r="G188" s="57">
        <f t="shared" si="85"/>
        <v>7.3218164863176902</v>
      </c>
      <c r="H188" s="57">
        <f t="shared" si="86"/>
        <v>3.1033875827841655</v>
      </c>
      <c r="I188" s="57">
        <f t="shared" si="87"/>
        <v>10.831275057659669</v>
      </c>
      <c r="J188" s="57">
        <f t="shared" si="88"/>
        <v>2.2549515935664908</v>
      </c>
      <c r="K188" s="57">
        <f t="shared" si="89"/>
        <v>8.1597321023541394</v>
      </c>
      <c r="L188" s="138">
        <f t="shared" si="90"/>
        <v>3.3749119812284709</v>
      </c>
      <c r="M188" s="140">
        <f t="shared" si="81"/>
        <v>2.3125961672650099</v>
      </c>
    </row>
    <row r="189" spans="1:13" x14ac:dyDescent="0.2">
      <c r="A189" s="48" t="str">
        <f t="shared" si="80"/>
        <v>2011</v>
      </c>
      <c r="B189" s="44">
        <f>KZN!B190</f>
        <v>1.2</v>
      </c>
      <c r="D189" s="57">
        <f t="shared" si="82"/>
        <v>-2.6962042316048054</v>
      </c>
      <c r="E189" s="57">
        <f t="shared" si="83"/>
        <v>-0.75125834730616048</v>
      </c>
      <c r="F189" s="57">
        <f t="shared" si="84"/>
        <v>23.45054702004165</v>
      </c>
      <c r="G189" s="57">
        <f t="shared" si="85"/>
        <v>-0.6748814050967753</v>
      </c>
      <c r="H189" s="57">
        <f t="shared" si="86"/>
        <v>2.3689678311089128</v>
      </c>
      <c r="I189" s="57">
        <f t="shared" si="87"/>
        <v>4.0539983472297729</v>
      </c>
      <c r="J189" s="57">
        <f t="shared" si="88"/>
        <v>-1.3459023532300061</v>
      </c>
      <c r="K189" s="57">
        <f t="shared" si="89"/>
        <v>4.984721530109975</v>
      </c>
      <c r="L189" s="138">
        <f t="shared" si="90"/>
        <v>0.69616825384181624</v>
      </c>
      <c r="M189" s="140">
        <f t="shared" si="81"/>
        <v>1.9865489656855997</v>
      </c>
    </row>
    <row r="190" spans="1:13" x14ac:dyDescent="0.2">
      <c r="A190" s="48" t="str">
        <f t="shared" si="80"/>
        <v>2012</v>
      </c>
      <c r="B190" s="44">
        <f>KZN!B191</f>
        <v>1.2</v>
      </c>
      <c r="D190" s="57">
        <f t="shared" si="82"/>
        <v>-7.4513802765961854</v>
      </c>
      <c r="E190" s="57">
        <f t="shared" si="83"/>
        <v>-2.3114997914107143</v>
      </c>
      <c r="F190" s="57">
        <f t="shared" si="84"/>
        <v>0.47036224711676444</v>
      </c>
      <c r="G190" s="57">
        <f t="shared" si="85"/>
        <v>-0.59759703139425024</v>
      </c>
      <c r="H190" s="57">
        <f t="shared" si="86"/>
        <v>2.485482493851781</v>
      </c>
      <c r="I190" s="57">
        <f t="shared" si="87"/>
        <v>1.8568244113837771</v>
      </c>
      <c r="J190" s="57">
        <f t="shared" si="88"/>
        <v>-0.80123464124965493</v>
      </c>
      <c r="K190" s="57">
        <f t="shared" si="89"/>
        <v>6.4363794838245685</v>
      </c>
      <c r="L190" s="138">
        <f t="shared" si="90"/>
        <v>1.6505389700692441</v>
      </c>
      <c r="M190" s="140">
        <f t="shared" si="81"/>
        <v>0</v>
      </c>
    </row>
    <row r="191" spans="1:13" ht="13.5" thickBot="1" x14ac:dyDescent="0.25">
      <c r="A191" s="48" t="str">
        <f t="shared" si="80"/>
        <v>2013</v>
      </c>
      <c r="B191" s="44">
        <f>KZN!B192</f>
        <v>1</v>
      </c>
      <c r="D191" s="57">
        <f t="shared" si="82"/>
        <v>-14.338540912772919</v>
      </c>
      <c r="E191" s="57">
        <f t="shared" si="83"/>
        <v>-0.44012139851017373</v>
      </c>
      <c r="F191" s="57">
        <f t="shared" si="84"/>
        <v>-2.1696455145777152</v>
      </c>
      <c r="G191" s="57">
        <f t="shared" si="85"/>
        <v>2.5832687168051347</v>
      </c>
      <c r="H191" s="57">
        <f t="shared" si="86"/>
        <v>2.6604183601929403</v>
      </c>
      <c r="I191" s="57">
        <f>$B191+(O21-O19)/O19*100</f>
        <v>1.4082967100009147</v>
      </c>
      <c r="J191" s="57">
        <f t="shared" si="88"/>
        <v>1.0290434933921857</v>
      </c>
      <c r="K191" s="57">
        <f t="shared" si="89"/>
        <v>5.2788527246629311</v>
      </c>
      <c r="L191" s="138">
        <f t="shared" si="90"/>
        <v>2.5649033182548142</v>
      </c>
      <c r="M191" s="143">
        <f>X42</f>
        <v>0.67737852534452503</v>
      </c>
    </row>
    <row r="192" spans="1:13" ht="13.5" thickBot="1" x14ac:dyDescent="0.25"/>
    <row r="193" spans="1:12" ht="13.5" thickBot="1" x14ac:dyDescent="0.25">
      <c r="A193" s="62" t="s">
        <v>45</v>
      </c>
      <c r="B193" s="63"/>
      <c r="C193" s="64"/>
      <c r="D193" s="64"/>
      <c r="E193" s="64"/>
      <c r="F193" s="64"/>
      <c r="G193" s="64"/>
      <c r="H193" s="64"/>
      <c r="I193" s="64"/>
      <c r="J193" s="64"/>
      <c r="K193" s="64"/>
      <c r="L193" s="64"/>
    </row>
    <row r="194" spans="1:12" ht="13.5" thickBot="1" x14ac:dyDescent="0.25">
      <c r="A194" s="63"/>
      <c r="B194" s="63"/>
      <c r="C194" s="64"/>
      <c r="D194" s="64"/>
      <c r="E194" s="64"/>
      <c r="F194" s="64"/>
      <c r="G194" s="64"/>
      <c r="H194" s="64"/>
      <c r="I194" s="64"/>
      <c r="J194" s="64"/>
      <c r="K194" s="64"/>
      <c r="L194" s="64"/>
    </row>
    <row r="195" spans="1:12" ht="51" x14ac:dyDescent="0.2">
      <c r="A195" s="65" t="s">
        <v>46</v>
      </c>
      <c r="B195" s="63"/>
      <c r="C195" s="64" t="s">
        <v>22</v>
      </c>
      <c r="D195" s="64" t="s">
        <v>23</v>
      </c>
      <c r="E195" s="64" t="s">
        <v>3</v>
      </c>
      <c r="F195" s="64" t="s">
        <v>24</v>
      </c>
      <c r="G195" s="64" t="s">
        <v>25</v>
      </c>
      <c r="H195" s="64" t="s">
        <v>26</v>
      </c>
      <c r="I195" s="64" t="s">
        <v>27</v>
      </c>
      <c r="J195" s="64" t="s">
        <v>28</v>
      </c>
      <c r="K195" s="66" t="s">
        <v>29</v>
      </c>
      <c r="L195" s="67" t="s">
        <v>47</v>
      </c>
    </row>
    <row r="196" spans="1:12" x14ac:dyDescent="0.2">
      <c r="A196" s="68" t="str">
        <f t="shared" ref="A196:A213" si="91">A174</f>
        <v>1996</v>
      </c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9"/>
    </row>
    <row r="197" spans="1:12" x14ac:dyDescent="0.2">
      <c r="A197" s="68" t="str">
        <f t="shared" si="91"/>
        <v>1997</v>
      </c>
      <c r="B197" s="63"/>
      <c r="C197" s="70">
        <f>C4*($Y5/$Y4-1)</f>
        <v>16.357421037000453</v>
      </c>
      <c r="D197" s="70">
        <f>E4*($Y5/$Y4-1)</f>
        <v>0.67134433435256458</v>
      </c>
      <c r="E197" s="70">
        <f>G4*($Y5/$Y4-1)</f>
        <v>13.80998030591277</v>
      </c>
      <c r="F197" s="70">
        <f>I4*($Y5/$Y4-1)</f>
        <v>1.4407973949127122</v>
      </c>
      <c r="G197" s="70">
        <f>K4*($Y5/$Y4-1)</f>
        <v>13.126344656664322</v>
      </c>
      <c r="H197" s="70">
        <f>M4*($Y5/$Y4-1)</f>
        <v>28.937804115711049</v>
      </c>
      <c r="I197" s="70">
        <f>O4*($Y5/$Y4-1)</f>
        <v>3.8531051439914772</v>
      </c>
      <c r="J197" s="70">
        <f>Q4*($Y5/$Y4-1)</f>
        <v>17.540031399006587</v>
      </c>
      <c r="K197" s="70">
        <f>S4*($Y5/$Y4-1)</f>
        <v>26.409353287622849</v>
      </c>
      <c r="L197" s="71">
        <f>SUM(C197:K197)</f>
        <v>122.14618167517477</v>
      </c>
    </row>
    <row r="198" spans="1:12" x14ac:dyDescent="0.2">
      <c r="A198" s="68" t="str">
        <f t="shared" si="91"/>
        <v>1998</v>
      </c>
      <c r="B198" s="72"/>
      <c r="C198" s="70">
        <f t="shared" ref="C198:C212" si="92">C5*($Y6/$Y5-1)</f>
        <v>174.27218369630324</v>
      </c>
      <c r="D198" s="70">
        <f t="shared" ref="D198:D213" si="93">E5*($Y6/$Y5-1)</f>
        <v>4.4662941409028356</v>
      </c>
      <c r="E198" s="70">
        <f t="shared" ref="E198:E213" si="94">G5*($Y6/$Y5-1)</f>
        <v>139.5192904105138</v>
      </c>
      <c r="F198" s="70">
        <f t="shared" ref="F198:F213" si="95">I5*($Y6/$Y5-1)</f>
        <v>12.90397324912572</v>
      </c>
      <c r="G198" s="70">
        <f t="shared" ref="G198:G213" si="96">K5*($Y6/$Y5-1)</f>
        <v>112.21354647998432</v>
      </c>
      <c r="H198" s="70">
        <f t="shared" ref="H198:H213" si="97">M5*($Y6/$Y5-1)</f>
        <v>286.89544013830971</v>
      </c>
      <c r="I198" s="70">
        <f t="shared" ref="I198:I213" si="98">O5*($Y6/$Y5-1)</f>
        <v>39.2948944915723</v>
      </c>
      <c r="J198" s="70">
        <f t="shared" ref="J198:J213" si="99">Q5*($Y6/$Y5-1)</f>
        <v>180.1654738306429</v>
      </c>
      <c r="K198" s="70">
        <f t="shared" ref="K198:K213" si="100">S5*($Y6/$Y5-1)</f>
        <v>254.4458510496317</v>
      </c>
      <c r="L198" s="71">
        <f t="shared" ref="L198:L213" si="101">SUM(C198:K198)</f>
        <v>1204.1769474869866</v>
      </c>
    </row>
    <row r="199" spans="1:12" x14ac:dyDescent="0.2">
      <c r="A199" s="68" t="str">
        <f t="shared" si="91"/>
        <v>1999</v>
      </c>
      <c r="B199" s="72"/>
      <c r="C199" s="70">
        <f t="shared" si="92"/>
        <v>287.41698696738212</v>
      </c>
      <c r="D199" s="70">
        <f t="shared" si="93"/>
        <v>4.8260614427864938</v>
      </c>
      <c r="E199" s="70">
        <f t="shared" si="94"/>
        <v>198.88006514865296</v>
      </c>
      <c r="F199" s="70">
        <f t="shared" si="95"/>
        <v>17.153508886923703</v>
      </c>
      <c r="G199" s="70">
        <f t="shared" si="96"/>
        <v>134.51628839565419</v>
      </c>
      <c r="H199" s="70">
        <f t="shared" si="97"/>
        <v>395.94568006589623</v>
      </c>
      <c r="I199" s="70">
        <f t="shared" si="98"/>
        <v>55.275769303917869</v>
      </c>
      <c r="J199" s="70">
        <f t="shared" si="99"/>
        <v>247.98859336601643</v>
      </c>
      <c r="K199" s="70">
        <f t="shared" si="100"/>
        <v>358.95313840303021</v>
      </c>
      <c r="L199" s="71">
        <f t="shared" si="101"/>
        <v>1700.9560919802602</v>
      </c>
    </row>
    <row r="200" spans="1:12" x14ac:dyDescent="0.2">
      <c r="A200" s="68" t="str">
        <f t="shared" si="91"/>
        <v>2000</v>
      </c>
      <c r="B200" s="72"/>
      <c r="C200" s="70">
        <f t="shared" si="92"/>
        <v>169.9672125143656</v>
      </c>
      <c r="D200" s="70">
        <f t="shared" si="93"/>
        <v>2.8079488572501501</v>
      </c>
      <c r="E200" s="70">
        <f t="shared" si="94"/>
        <v>116.97400456230473</v>
      </c>
      <c r="F200" s="70">
        <f t="shared" si="95"/>
        <v>9.8906135289594772</v>
      </c>
      <c r="G200" s="70">
        <f t="shared" si="96"/>
        <v>69.552138457754054</v>
      </c>
      <c r="H200" s="70">
        <f t="shared" si="97"/>
        <v>226.98579048247311</v>
      </c>
      <c r="I200" s="70">
        <f t="shared" si="98"/>
        <v>31.699678035708661</v>
      </c>
      <c r="J200" s="70">
        <f t="shared" si="99"/>
        <v>140.93892685692973</v>
      </c>
      <c r="K200" s="70">
        <f t="shared" si="100"/>
        <v>217.52316658596834</v>
      </c>
      <c r="L200" s="71">
        <f t="shared" si="101"/>
        <v>986.33947988171371</v>
      </c>
    </row>
    <row r="201" spans="1:12" x14ac:dyDescent="0.2">
      <c r="A201" s="68" t="str">
        <f t="shared" si="91"/>
        <v>2001</v>
      </c>
      <c r="B201" s="72"/>
      <c r="C201" s="70">
        <f t="shared" si="92"/>
        <v>-16.518155825749503</v>
      </c>
      <c r="D201" s="70">
        <f t="shared" si="93"/>
        <v>-0.3449751283497442</v>
      </c>
      <c r="E201" s="70">
        <f t="shared" si="94"/>
        <v>-13.101547130635714</v>
      </c>
      <c r="F201" s="70">
        <f t="shared" si="95"/>
        <v>-1.1673949884188719</v>
      </c>
      <c r="G201" s="70">
        <f t="shared" si="96"/>
        <v>-7.2457641380168614</v>
      </c>
      <c r="H201" s="70">
        <f t="shared" si="97"/>
        <v>-24.950636493101825</v>
      </c>
      <c r="I201" s="70">
        <f t="shared" si="98"/>
        <v>-3.3370811206744735</v>
      </c>
      <c r="J201" s="70">
        <f t="shared" si="99"/>
        <v>-15.203123007973463</v>
      </c>
      <c r="K201" s="70">
        <f t="shared" si="100"/>
        <v>-24.163150102344829</v>
      </c>
      <c r="L201" s="71">
        <f t="shared" si="101"/>
        <v>-106.03182793526528</v>
      </c>
    </row>
    <row r="202" spans="1:12" x14ac:dyDescent="0.2">
      <c r="A202" s="68" t="str">
        <f t="shared" si="91"/>
        <v>2002</v>
      </c>
      <c r="B202" s="72"/>
      <c r="C202" s="70">
        <f t="shared" si="92"/>
        <v>-31.532689569005836</v>
      </c>
      <c r="D202" s="70">
        <f t="shared" si="93"/>
        <v>-0.84221959983920025</v>
      </c>
      <c r="E202" s="70">
        <f t="shared" si="94"/>
        <v>-28.687329596053331</v>
      </c>
      <c r="F202" s="70">
        <f t="shared" si="95"/>
        <v>-2.7725508591215609</v>
      </c>
      <c r="G202" s="70">
        <f t="shared" si="96"/>
        <v>-14.794583588431699</v>
      </c>
      <c r="H202" s="70">
        <f t="shared" si="97"/>
        <v>-54.367240925584859</v>
      </c>
      <c r="I202" s="70">
        <f t="shared" si="98"/>
        <v>-6.9790894319931782</v>
      </c>
      <c r="J202" s="70">
        <f t="shared" si="99"/>
        <v>-31.471209625068457</v>
      </c>
      <c r="K202" s="70">
        <f t="shared" si="100"/>
        <v>-53.558920773981768</v>
      </c>
      <c r="L202" s="71">
        <f t="shared" si="101"/>
        <v>-225.0058339690799</v>
      </c>
    </row>
    <row r="203" spans="1:12" x14ac:dyDescent="0.2">
      <c r="A203" s="68" t="str">
        <f t="shared" si="91"/>
        <v>2003</v>
      </c>
      <c r="B203" s="72"/>
      <c r="C203" s="70">
        <f t="shared" si="92"/>
        <v>38.02052535166662</v>
      </c>
      <c r="D203" s="70">
        <f t="shared" si="93"/>
        <v>1.396175351472899</v>
      </c>
      <c r="E203" s="70">
        <f t="shared" si="94"/>
        <v>38.453637215862067</v>
      </c>
      <c r="F203" s="70">
        <f t="shared" si="95"/>
        <v>3.9844690369009492</v>
      </c>
      <c r="G203" s="70">
        <f t="shared" si="96"/>
        <v>19.071051939621604</v>
      </c>
      <c r="H203" s="70">
        <f t="shared" si="97"/>
        <v>74.666080868455225</v>
      </c>
      <c r="I203" s="70">
        <f t="shared" si="98"/>
        <v>9.3153697202798185</v>
      </c>
      <c r="J203" s="70">
        <f t="shared" si="99"/>
        <v>41.390615528139335</v>
      </c>
      <c r="K203" s="70">
        <f t="shared" si="100"/>
        <v>75.666318928197839</v>
      </c>
      <c r="L203" s="71">
        <f t="shared" si="101"/>
        <v>301.96424394059636</v>
      </c>
    </row>
    <row r="204" spans="1:12" x14ac:dyDescent="0.2">
      <c r="A204" s="68" t="str">
        <f t="shared" si="91"/>
        <v>2004</v>
      </c>
      <c r="B204" s="72"/>
      <c r="C204" s="70">
        <f t="shared" si="92"/>
        <v>70.02698518244118</v>
      </c>
      <c r="D204" s="70">
        <f t="shared" si="93"/>
        <v>3.6522531235090421</v>
      </c>
      <c r="E204" s="70">
        <f t="shared" si="94"/>
        <v>79.352959616737081</v>
      </c>
      <c r="F204" s="70">
        <f t="shared" si="95"/>
        <v>8.4556210387441038</v>
      </c>
      <c r="G204" s="70">
        <f t="shared" si="96"/>
        <v>38.973056673713145</v>
      </c>
      <c r="H204" s="70">
        <f t="shared" si="97"/>
        <v>162.75785530543908</v>
      </c>
      <c r="I204" s="70">
        <f t="shared" si="98"/>
        <v>20.659701576354049</v>
      </c>
      <c r="J204" s="70">
        <f t="shared" si="99"/>
        <v>89.138715575699138</v>
      </c>
      <c r="K204" s="70">
        <f t="shared" si="100"/>
        <v>171.29346321346787</v>
      </c>
      <c r="L204" s="71">
        <f t="shared" si="101"/>
        <v>644.31061130610465</v>
      </c>
    </row>
    <row r="205" spans="1:12" x14ac:dyDescent="0.2">
      <c r="A205" s="68" t="str">
        <f t="shared" si="91"/>
        <v>2005</v>
      </c>
      <c r="B205" s="72"/>
      <c r="C205" s="70">
        <f t="shared" si="92"/>
        <v>95.406746488974079</v>
      </c>
      <c r="D205" s="70">
        <f t="shared" si="93"/>
        <v>8.0819267006916391</v>
      </c>
      <c r="E205" s="70">
        <f t="shared" si="94"/>
        <v>129.69483325964092</v>
      </c>
      <c r="F205" s="70">
        <f t="shared" si="95"/>
        <v>13.086964862018389</v>
      </c>
      <c r="G205" s="70">
        <f t="shared" si="96"/>
        <v>64.836685976153007</v>
      </c>
      <c r="H205" s="70">
        <f t="shared" si="97"/>
        <v>275.65059024911733</v>
      </c>
      <c r="I205" s="70">
        <f t="shared" si="98"/>
        <v>37.622664645604317</v>
      </c>
      <c r="J205" s="70">
        <f t="shared" si="99"/>
        <v>157.91527516123841</v>
      </c>
      <c r="K205" s="70">
        <f t="shared" si="100"/>
        <v>299.59046577281077</v>
      </c>
      <c r="L205" s="71">
        <f t="shared" si="101"/>
        <v>1081.886153116249</v>
      </c>
    </row>
    <row r="206" spans="1:12" x14ac:dyDescent="0.2">
      <c r="A206" s="68" t="str">
        <f t="shared" si="91"/>
        <v>2006</v>
      </c>
      <c r="B206" s="72"/>
      <c r="C206" s="70">
        <f t="shared" si="92"/>
        <v>114.06923985065983</v>
      </c>
      <c r="D206" s="70">
        <f t="shared" si="93"/>
        <v>10.704382775619349</v>
      </c>
      <c r="E206" s="70">
        <f t="shared" si="94"/>
        <v>189.91911295078054</v>
      </c>
      <c r="F206" s="70">
        <f t="shared" si="95"/>
        <v>18.756218039521485</v>
      </c>
      <c r="G206" s="70">
        <f t="shared" si="96"/>
        <v>98.222121017510972</v>
      </c>
      <c r="H206" s="70">
        <f t="shared" si="97"/>
        <v>414.47479259386364</v>
      </c>
      <c r="I206" s="70">
        <f t="shared" si="98"/>
        <v>60.380560692564899</v>
      </c>
      <c r="J206" s="70">
        <f t="shared" si="99"/>
        <v>253.88903087218006</v>
      </c>
      <c r="K206" s="70">
        <f t="shared" si="100"/>
        <v>450.17658963164251</v>
      </c>
      <c r="L206" s="71">
        <f t="shared" si="101"/>
        <v>1610.5920484243434</v>
      </c>
    </row>
    <row r="207" spans="1:12" x14ac:dyDescent="0.2">
      <c r="A207" s="68" t="str">
        <f t="shared" si="91"/>
        <v>2007</v>
      </c>
      <c r="B207" s="72"/>
      <c r="C207" s="70">
        <f t="shared" si="92"/>
        <v>104.85728667050971</v>
      </c>
      <c r="D207" s="70">
        <f t="shared" si="93"/>
        <v>9.5019524875702608</v>
      </c>
      <c r="E207" s="70">
        <f t="shared" si="94"/>
        <v>195.37811022654</v>
      </c>
      <c r="F207" s="70">
        <f t="shared" si="95"/>
        <v>18.991928055082301</v>
      </c>
      <c r="G207" s="70">
        <f t="shared" si="96"/>
        <v>104.52721679972733</v>
      </c>
      <c r="H207" s="70">
        <f t="shared" si="97"/>
        <v>448.73481056310351</v>
      </c>
      <c r="I207" s="70">
        <f t="shared" si="98"/>
        <v>65.112198562431004</v>
      </c>
      <c r="J207" s="70">
        <f t="shared" si="99"/>
        <v>283.45574040802774</v>
      </c>
      <c r="K207" s="70">
        <f t="shared" si="100"/>
        <v>477.58919300094709</v>
      </c>
      <c r="L207" s="71">
        <f t="shared" si="101"/>
        <v>1708.148436773939</v>
      </c>
    </row>
    <row r="208" spans="1:12" x14ac:dyDescent="0.2">
      <c r="A208" s="68" t="str">
        <f t="shared" si="91"/>
        <v>2008</v>
      </c>
      <c r="B208" s="72"/>
      <c r="C208" s="70">
        <f t="shared" si="92"/>
        <v>63.503118989296887</v>
      </c>
      <c r="D208" s="70">
        <f t="shared" si="93"/>
        <v>5.5211326990155651</v>
      </c>
      <c r="E208" s="70">
        <f t="shared" si="94"/>
        <v>117.58790195354285</v>
      </c>
      <c r="F208" s="70">
        <f t="shared" si="95"/>
        <v>10.944064792909188</v>
      </c>
      <c r="G208" s="70">
        <f t="shared" si="96"/>
        <v>70.204704944942563</v>
      </c>
      <c r="H208" s="70">
        <f t="shared" si="97"/>
        <v>288.9790953477297</v>
      </c>
      <c r="I208" s="70">
        <f t="shared" si="98"/>
        <v>42.242690856396827</v>
      </c>
      <c r="J208" s="70">
        <f t="shared" si="99"/>
        <v>187.26480260346145</v>
      </c>
      <c r="K208" s="70">
        <f t="shared" si="100"/>
        <v>308.25377250330297</v>
      </c>
      <c r="L208" s="71">
        <f t="shared" si="101"/>
        <v>1094.5012846905981</v>
      </c>
    </row>
    <row r="209" spans="1:12" x14ac:dyDescent="0.2">
      <c r="A209" s="68" t="str">
        <f t="shared" si="91"/>
        <v>2009</v>
      </c>
      <c r="B209" s="72"/>
      <c r="C209" s="70">
        <f t="shared" si="92"/>
        <v>5.5337199541962345</v>
      </c>
      <c r="D209" s="70">
        <f t="shared" si="93"/>
        <v>0.60851229087482983</v>
      </c>
      <c r="E209" s="70">
        <f t="shared" si="94"/>
        <v>10.455628411822898</v>
      </c>
      <c r="F209" s="70">
        <f t="shared" si="95"/>
        <v>0.85185389463583938</v>
      </c>
      <c r="G209" s="70">
        <f t="shared" si="96"/>
        <v>7.1991434838544235</v>
      </c>
      <c r="H209" s="70">
        <f t="shared" si="97"/>
        <v>26.406990707730824</v>
      </c>
      <c r="I209" s="70">
        <f t="shared" si="98"/>
        <v>4.0845271131494716</v>
      </c>
      <c r="J209" s="70">
        <f t="shared" si="99"/>
        <v>17.532343178342813</v>
      </c>
      <c r="K209" s="70">
        <f t="shared" si="100"/>
        <v>29.257816687891367</v>
      </c>
      <c r="L209" s="71">
        <f t="shared" si="101"/>
        <v>101.93053572249869</v>
      </c>
    </row>
    <row r="210" spans="1:12" x14ac:dyDescent="0.2">
      <c r="A210" s="68" t="str">
        <f t="shared" si="91"/>
        <v>2010</v>
      </c>
      <c r="B210" s="72"/>
      <c r="C210" s="70">
        <f t="shared" si="92"/>
        <v>-7.8945064036106665</v>
      </c>
      <c r="D210" s="70">
        <f t="shared" si="93"/>
        <v>-1.0117544801894278</v>
      </c>
      <c r="E210" s="70">
        <f t="shared" si="94"/>
        <v>-16.416729605692403</v>
      </c>
      <c r="F210" s="70">
        <f t="shared" si="95"/>
        <v>-1.1869194261096319</v>
      </c>
      <c r="G210" s="70">
        <f t="shared" si="96"/>
        <v>-12.342014580793304</v>
      </c>
      <c r="H210" s="70">
        <f t="shared" si="97"/>
        <v>-40.745139009345678</v>
      </c>
      <c r="I210" s="70">
        <f t="shared" si="98"/>
        <v>-6.9978714248610885</v>
      </c>
      <c r="J210" s="70">
        <f t="shared" si="99"/>
        <v>-28.030950954892631</v>
      </c>
      <c r="K210" s="70">
        <f t="shared" si="100"/>
        <v>-47.820092695435974</v>
      </c>
      <c r="L210" s="71">
        <f t="shared" si="101"/>
        <v>-162.44597858093081</v>
      </c>
    </row>
    <row r="211" spans="1:12" x14ac:dyDescent="0.2">
      <c r="A211" s="68" t="str">
        <f t="shared" si="91"/>
        <v>2011</v>
      </c>
      <c r="B211" s="72"/>
      <c r="C211" s="70">
        <f t="shared" si="92"/>
        <v>7.578476692549124</v>
      </c>
      <c r="D211" s="70">
        <f t="shared" si="93"/>
        <v>1.342893315313455</v>
      </c>
      <c r="E211" s="70">
        <f t="shared" si="94"/>
        <v>17.846117365869343</v>
      </c>
      <c r="F211" s="70">
        <f t="shared" si="95"/>
        <v>1.4540436250260327</v>
      </c>
      <c r="G211" s="70">
        <f t="shared" si="96"/>
        <v>13.901449007969017</v>
      </c>
      <c r="H211" s="70">
        <f t="shared" si="97"/>
        <v>44.021431496048685</v>
      </c>
      <c r="I211" s="70">
        <f t="shared" si="98"/>
        <v>8.1495299209604291</v>
      </c>
      <c r="J211" s="70">
        <f t="shared" si="99"/>
        <v>30.025891779392687</v>
      </c>
      <c r="K211" s="70">
        <f t="shared" si="100"/>
        <v>54.29863007922274</v>
      </c>
      <c r="L211" s="71">
        <f t="shared" si="101"/>
        <v>178.61846328235151</v>
      </c>
    </row>
    <row r="212" spans="1:12" x14ac:dyDescent="0.2">
      <c r="A212" s="68" t="str">
        <f t="shared" si="91"/>
        <v>2012</v>
      </c>
      <c r="B212" s="72"/>
      <c r="C212" s="70">
        <f t="shared" si="92"/>
        <v>28.174308692097071</v>
      </c>
      <c r="D212" s="70">
        <f t="shared" si="93"/>
        <v>5.3839062134062097</v>
      </c>
      <c r="E212" s="70">
        <f t="shared" si="94"/>
        <v>72.996359604087232</v>
      </c>
      <c r="F212" s="70">
        <f t="shared" si="95"/>
        <v>7.4155553454522067</v>
      </c>
      <c r="G212" s="70">
        <f t="shared" si="96"/>
        <v>56.905690628840993</v>
      </c>
      <c r="H212" s="70">
        <f t="shared" si="97"/>
        <v>185.79195853509867</v>
      </c>
      <c r="I212" s="70">
        <f t="shared" si="98"/>
        <v>34.967869327331854</v>
      </c>
      <c r="J212" s="70">
        <f t="shared" si="99"/>
        <v>122.07070488806065</v>
      </c>
      <c r="K212" s="70">
        <f t="shared" si="100"/>
        <v>235.09193465553264</v>
      </c>
      <c r="L212" s="71">
        <f t="shared" si="101"/>
        <v>748.79828788990756</v>
      </c>
    </row>
    <row r="213" spans="1:12" x14ac:dyDescent="0.2">
      <c r="A213" s="68" t="str">
        <f t="shared" si="91"/>
        <v>2013</v>
      </c>
      <c r="B213" s="72"/>
      <c r="C213" s="70">
        <f>C19*($Y21/$Y19-1)</f>
        <v>63.782294209939835</v>
      </c>
      <c r="D213" s="70">
        <f t="shared" si="93"/>
        <v>6.1104854476167993</v>
      </c>
      <c r="E213" s="70">
        <f t="shared" si="94"/>
        <v>87.509055514696058</v>
      </c>
      <c r="F213" s="70">
        <f t="shared" si="95"/>
        <v>9.1461754022027826</v>
      </c>
      <c r="G213" s="70">
        <f t="shared" si="96"/>
        <v>69.431100984149097</v>
      </c>
      <c r="H213" s="70">
        <f t="shared" si="97"/>
        <v>233.80314717508611</v>
      </c>
      <c r="I213" s="70">
        <f t="shared" si="98"/>
        <v>43.730922017562378</v>
      </c>
      <c r="J213" s="70">
        <f t="shared" si="99"/>
        <v>148.63062200145902</v>
      </c>
      <c r="K213" s="70">
        <f t="shared" si="100"/>
        <v>307.38301559291199</v>
      </c>
      <c r="L213" s="71">
        <f t="shared" si="101"/>
        <v>969.52681834562395</v>
      </c>
    </row>
    <row r="214" spans="1:12" x14ac:dyDescent="0.2">
      <c r="A214" s="63"/>
      <c r="B214" s="63"/>
      <c r="C214" s="70"/>
      <c r="D214" s="70"/>
      <c r="E214" s="70"/>
      <c r="F214" s="70"/>
      <c r="G214" s="70"/>
      <c r="H214" s="70"/>
      <c r="I214" s="70"/>
      <c r="J214" s="70"/>
      <c r="K214" s="70"/>
      <c r="L214" s="70"/>
    </row>
    <row r="215" spans="1:12" x14ac:dyDescent="0.2">
      <c r="A215" s="73" t="s">
        <v>32</v>
      </c>
      <c r="B215" s="73"/>
      <c r="C215" s="70">
        <f>AVERAGE(C196:C213)</f>
        <v>69.589479676412694</v>
      </c>
      <c r="D215" s="70">
        <f t="shared" ref="D215:L215" si="102">AVERAGE(D196:D213)</f>
        <v>3.6986070571766883</v>
      </c>
      <c r="E215" s="70">
        <f t="shared" si="102"/>
        <v>79.421850012622471</v>
      </c>
      <c r="F215" s="70">
        <f t="shared" si="102"/>
        <v>7.6087601105155782</v>
      </c>
      <c r="G215" s="70">
        <f t="shared" si="102"/>
        <v>49.311657478782188</v>
      </c>
      <c r="H215" s="70">
        <f t="shared" si="102"/>
        <v>174.94049713035471</v>
      </c>
      <c r="I215" s="70">
        <f t="shared" si="102"/>
        <v>25.827967025311569</v>
      </c>
      <c r="J215" s="70">
        <f t="shared" si="102"/>
        <v>108.4259696388625</v>
      </c>
      <c r="K215" s="70">
        <f t="shared" si="102"/>
        <v>184.72885563649518</v>
      </c>
      <c r="L215" s="70">
        <f t="shared" si="102"/>
        <v>703.55364376653358</v>
      </c>
    </row>
    <row r="216" spans="1:12" x14ac:dyDescent="0.2">
      <c r="A216" s="73" t="s">
        <v>33</v>
      </c>
      <c r="B216" s="73"/>
      <c r="C216" s="70">
        <f>C213-C196</f>
        <v>63.782294209939835</v>
      </c>
      <c r="D216" s="70">
        <f t="shared" ref="D216:L216" si="103">D213-D196</f>
        <v>6.1104854476167993</v>
      </c>
      <c r="E216" s="70">
        <f t="shared" si="103"/>
        <v>87.509055514696058</v>
      </c>
      <c r="F216" s="70">
        <f t="shared" si="103"/>
        <v>9.1461754022027826</v>
      </c>
      <c r="G216" s="70">
        <f t="shared" si="103"/>
        <v>69.431100984149097</v>
      </c>
      <c r="H216" s="70">
        <f t="shared" si="103"/>
        <v>233.80314717508611</v>
      </c>
      <c r="I216" s="70">
        <f t="shared" si="103"/>
        <v>43.730922017562378</v>
      </c>
      <c r="J216" s="70">
        <f t="shared" si="103"/>
        <v>148.63062200145902</v>
      </c>
      <c r="K216" s="70">
        <f t="shared" si="103"/>
        <v>307.38301559291199</v>
      </c>
      <c r="L216" s="70">
        <f t="shared" si="103"/>
        <v>969.52681834562395</v>
      </c>
    </row>
    <row r="217" spans="1:12" x14ac:dyDescent="0.2">
      <c r="A217" s="73" t="s">
        <v>34</v>
      </c>
      <c r="B217" s="73"/>
      <c r="C217" s="70">
        <f>STDEV(C196:C213)</f>
        <v>82.7574377792984</v>
      </c>
      <c r="D217" s="70">
        <f t="shared" ref="D217:L217" si="104">STDEV(D196:D213)</f>
        <v>3.5823252249785287</v>
      </c>
      <c r="E217" s="70">
        <f t="shared" si="104"/>
        <v>76.240891138189099</v>
      </c>
      <c r="F217" s="70">
        <f t="shared" si="104"/>
        <v>7.1559236380365228</v>
      </c>
      <c r="G217" s="70">
        <f t="shared" si="104"/>
        <v>46.552916381756411</v>
      </c>
      <c r="H217" s="70">
        <f t="shared" si="104"/>
        <v>164.49482735738249</v>
      </c>
      <c r="I217" s="70">
        <f t="shared" si="104"/>
        <v>23.985368964411222</v>
      </c>
      <c r="J217" s="70">
        <f t="shared" si="104"/>
        <v>102.75995150016766</v>
      </c>
      <c r="K217" s="70">
        <f t="shared" si="104"/>
        <v>171.64120060808264</v>
      </c>
      <c r="L217" s="70">
        <f t="shared" si="104"/>
        <v>658.31362667459109</v>
      </c>
    </row>
    <row r="218" spans="1:12" x14ac:dyDescent="0.2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</row>
    <row r="219" spans="1:12" ht="13.5" thickBot="1" x14ac:dyDescent="0.25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</row>
    <row r="220" spans="1:12" ht="51" x14ac:dyDescent="0.2">
      <c r="A220" s="65" t="s">
        <v>48</v>
      </c>
      <c r="B220" s="63"/>
      <c r="C220" s="64" t="s">
        <v>22</v>
      </c>
      <c r="D220" s="64" t="s">
        <v>23</v>
      </c>
      <c r="E220" s="64" t="s">
        <v>3</v>
      </c>
      <c r="F220" s="64" t="s">
        <v>24</v>
      </c>
      <c r="G220" s="64" t="s">
        <v>25</v>
      </c>
      <c r="H220" s="64" t="s">
        <v>26</v>
      </c>
      <c r="I220" s="64" t="s">
        <v>27</v>
      </c>
      <c r="J220" s="64" t="s">
        <v>28</v>
      </c>
      <c r="K220" s="66" t="s">
        <v>29</v>
      </c>
      <c r="L220" s="67" t="s">
        <v>47</v>
      </c>
    </row>
    <row r="221" spans="1:12" x14ac:dyDescent="0.2">
      <c r="A221" s="68" t="str">
        <f t="shared" ref="A221:A238" si="105">A196</f>
        <v>1996</v>
      </c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9"/>
    </row>
    <row r="222" spans="1:12" x14ac:dyDescent="0.2">
      <c r="A222" s="68" t="str">
        <f t="shared" si="105"/>
        <v>1997</v>
      </c>
      <c r="B222" s="63"/>
      <c r="C222" s="74">
        <f>C4*((B5/B4)-($Y5/$Y4))</f>
        <v>23.512844850382859</v>
      </c>
      <c r="D222" s="74">
        <f>E4*((D5/D4)-($Y5/$Y4))</f>
        <v>-5.1120740607808788</v>
      </c>
      <c r="E222" s="74">
        <f>G4*((F5/F4)-($Y5/$Y4))</f>
        <v>-20.781956591553651</v>
      </c>
      <c r="F222" s="74">
        <f>I4*((H5/H4)-($Y5/$Y4))</f>
        <v>1.2297450566443024</v>
      </c>
      <c r="G222" s="74">
        <f>K4*((J5/J4)-($Y5/$Y4))</f>
        <v>-351.11951725542974</v>
      </c>
      <c r="H222" s="74">
        <f>M4*((L5/L4)-($Y5/$Y4))</f>
        <v>255.89026914419878</v>
      </c>
      <c r="I222" s="74">
        <f>O4*((N5/N4)-($Y5/$Y4))</f>
        <v>15.086632179410984</v>
      </c>
      <c r="J222" s="74">
        <f>Q4*((P5/P4)-($Y5/$Y4))</f>
        <v>22.474748977043181</v>
      </c>
      <c r="K222" s="74">
        <f>S4*((R5/R4)-($Y5/$Y4))</f>
        <v>101.98833857254172</v>
      </c>
      <c r="L222" s="71">
        <f>SUM(C222:K222)</f>
        <v>43.169030872457569</v>
      </c>
    </row>
    <row r="223" spans="1:12" x14ac:dyDescent="0.2">
      <c r="A223" s="68" t="str">
        <f t="shared" si="105"/>
        <v>1998</v>
      </c>
      <c r="B223" s="63"/>
      <c r="C223" s="74">
        <f t="shared" ref="C223:C238" si="106">C5*((B6/B5)-($Y6/$Y5))</f>
        <v>276.7159165410003</v>
      </c>
      <c r="D223" s="74">
        <f t="shared" ref="D223:D238" si="107">E5*((D6/D5)-($Y6/$Y5))</f>
        <v>-20.553617143876714</v>
      </c>
      <c r="E223" s="74">
        <f t="shared" ref="E223:E238" si="108">G5*((F6/F5)-($Y6/$Y5))</f>
        <v>-11.65092862745688</v>
      </c>
      <c r="F223" s="74">
        <f t="shared" ref="F223:F238" si="109">I5*((H6/H5)-($Y6/$Y5))</f>
        <v>-6.0224370824880404</v>
      </c>
      <c r="G223" s="74">
        <f t="shared" ref="G223:G238" si="110">K5*((J6/J5)-($Y6/$Y5))</f>
        <v>-250.75197835673154</v>
      </c>
      <c r="H223" s="74">
        <f t="shared" ref="H223:H237" si="111">M5*((L6/L5)-($Y6/$Y5))</f>
        <v>386.1354630782231</v>
      </c>
      <c r="I223" s="74">
        <f t="shared" ref="I223:I238" si="112">O5*((N6/N5)-($Y6/$Y5))</f>
        <v>6.411454532836248</v>
      </c>
      <c r="J223" s="74">
        <f t="shared" ref="J223:J238" si="113">Q5*((P6/P5)-($Y6/$Y5))</f>
        <v>-6.4841067575858284</v>
      </c>
      <c r="K223" s="74">
        <f t="shared" ref="K223:K238" si="114">S5*((R6/R5)-($Y6/$Y5))</f>
        <v>151.29622744623026</v>
      </c>
      <c r="L223" s="71">
        <f t="shared" ref="L223:L238" si="115">SUM(C223:K223)</f>
        <v>525.09599363015093</v>
      </c>
    </row>
    <row r="224" spans="1:12" x14ac:dyDescent="0.2">
      <c r="A224" s="68" t="str">
        <f t="shared" si="105"/>
        <v>1999</v>
      </c>
      <c r="B224" s="63"/>
      <c r="C224" s="74">
        <f t="shared" si="106"/>
        <v>271.86679506278102</v>
      </c>
      <c r="D224" s="74">
        <f t="shared" si="107"/>
        <v>-10.040379138228413</v>
      </c>
      <c r="E224" s="74">
        <f t="shared" si="108"/>
        <v>-31.831592035504254</v>
      </c>
      <c r="F224" s="74">
        <f t="shared" si="109"/>
        <v>-12.097629794928928</v>
      </c>
      <c r="G224" s="74">
        <f t="shared" si="110"/>
        <v>-174.17836727430114</v>
      </c>
      <c r="H224" s="74">
        <f t="shared" si="111"/>
        <v>347.10187143736806</v>
      </c>
      <c r="I224" s="74">
        <f t="shared" si="112"/>
        <v>-16.43841090430378</v>
      </c>
      <c r="J224" s="74">
        <f t="shared" si="113"/>
        <v>-87.903931715817649</v>
      </c>
      <c r="K224" s="74">
        <f t="shared" si="114"/>
        <v>97.487393568277099</v>
      </c>
      <c r="L224" s="71">
        <f t="shared" si="115"/>
        <v>383.96574920534204</v>
      </c>
    </row>
    <row r="225" spans="1:12" x14ac:dyDescent="0.2">
      <c r="A225" s="68" t="str">
        <f t="shared" si="105"/>
        <v>2000</v>
      </c>
      <c r="B225" s="63"/>
      <c r="C225" s="74">
        <f t="shared" si="106"/>
        <v>62.40832331025814</v>
      </c>
      <c r="D225" s="74">
        <f t="shared" si="107"/>
        <v>-6.5283231300069087</v>
      </c>
      <c r="E225" s="74">
        <f t="shared" si="108"/>
        <v>0.63276765625493148</v>
      </c>
      <c r="F225" s="74">
        <f t="shared" si="109"/>
        <v>-3.7268294374734658</v>
      </c>
      <c r="G225" s="74">
        <f t="shared" si="110"/>
        <v>-85.878256218191041</v>
      </c>
      <c r="H225" s="74">
        <f t="shared" si="111"/>
        <v>250.87403994327298</v>
      </c>
      <c r="I225" s="74">
        <f t="shared" si="112"/>
        <v>-28.232825675880704</v>
      </c>
      <c r="J225" s="74">
        <f t="shared" si="113"/>
        <v>-83.110788646882511</v>
      </c>
      <c r="K225" s="74">
        <f t="shared" si="114"/>
        <v>86.897000374384291</v>
      </c>
      <c r="L225" s="71">
        <f t="shared" si="115"/>
        <v>193.33510817573574</v>
      </c>
    </row>
    <row r="226" spans="1:12" x14ac:dyDescent="0.2">
      <c r="A226" s="68" t="str">
        <f t="shared" si="105"/>
        <v>2001</v>
      </c>
      <c r="B226" s="63"/>
      <c r="C226" s="74">
        <f t="shared" si="106"/>
        <v>45.59578168311598</v>
      </c>
      <c r="D226" s="74">
        <f t="shared" si="107"/>
        <v>-2.4003543493521327</v>
      </c>
      <c r="E226" s="74">
        <f t="shared" si="108"/>
        <v>7.2358985248947452</v>
      </c>
      <c r="F226" s="74">
        <f t="shared" si="109"/>
        <v>-6.2947314640258565</v>
      </c>
      <c r="G226" s="74">
        <f t="shared" si="110"/>
        <v>-57.200488908269477</v>
      </c>
      <c r="H226" s="74">
        <f t="shared" si="111"/>
        <v>99.016393889062343</v>
      </c>
      <c r="I226" s="74">
        <f t="shared" si="112"/>
        <v>-43.364467512123333</v>
      </c>
      <c r="J226" s="74">
        <f t="shared" si="113"/>
        <v>-74.167951747965361</v>
      </c>
      <c r="K226" s="74">
        <f t="shared" si="114"/>
        <v>107.19838536958032</v>
      </c>
      <c r="L226" s="71">
        <f t="shared" si="115"/>
        <v>75.618465484917209</v>
      </c>
    </row>
    <row r="227" spans="1:12" x14ac:dyDescent="0.2">
      <c r="A227" s="68" t="str">
        <f t="shared" si="105"/>
        <v>2002</v>
      </c>
      <c r="B227" s="63"/>
      <c r="C227" s="74">
        <f t="shared" si="106"/>
        <v>-87.690744063294446</v>
      </c>
      <c r="D227" s="74">
        <f t="shared" si="107"/>
        <v>3.6217163216166339</v>
      </c>
      <c r="E227" s="74">
        <f t="shared" si="108"/>
        <v>-0.18242134728513132</v>
      </c>
      <c r="F227" s="74">
        <f t="shared" si="109"/>
        <v>-1.6374963707895049</v>
      </c>
      <c r="G227" s="74">
        <f t="shared" si="110"/>
        <v>-9.7300936780757041</v>
      </c>
      <c r="H227" s="74">
        <f t="shared" si="111"/>
        <v>-20.980299963252353</v>
      </c>
      <c r="I227" s="74">
        <f t="shared" si="112"/>
        <v>-31.90615603462653</v>
      </c>
      <c r="J227" s="74">
        <f t="shared" si="113"/>
        <v>-36.076714686069458</v>
      </c>
      <c r="K227" s="74">
        <f t="shared" si="114"/>
        <v>137.43117903416206</v>
      </c>
      <c r="L227" s="71">
        <f t="shared" si="115"/>
        <v>-47.151030787614445</v>
      </c>
    </row>
    <row r="228" spans="1:12" x14ac:dyDescent="0.2">
      <c r="A228" s="68" t="str">
        <f t="shared" si="105"/>
        <v>2003</v>
      </c>
      <c r="B228" s="63"/>
      <c r="C228" s="74">
        <f t="shared" si="106"/>
        <v>-191.82527485079549</v>
      </c>
      <c r="D228" s="74">
        <f t="shared" si="107"/>
        <v>4.803934054762486</v>
      </c>
      <c r="E228" s="74">
        <f t="shared" si="108"/>
        <v>-49.836715142051069</v>
      </c>
      <c r="F228" s="74">
        <f t="shared" si="109"/>
        <v>4.2169946226413426</v>
      </c>
      <c r="G228" s="74">
        <f t="shared" si="110"/>
        <v>44.999216418860712</v>
      </c>
      <c r="H228" s="74">
        <f t="shared" si="111"/>
        <v>-69.454942317473993</v>
      </c>
      <c r="I228" s="74">
        <f t="shared" si="112"/>
        <v>15.854789628668531</v>
      </c>
      <c r="J228" s="74">
        <f t="shared" si="113"/>
        <v>40.732076050963876</v>
      </c>
      <c r="K228" s="74">
        <f t="shared" si="114"/>
        <v>143.28280258335309</v>
      </c>
      <c r="L228" s="71">
        <f t="shared" si="115"/>
        <v>-57.227118951070509</v>
      </c>
    </row>
    <row r="229" spans="1:12" x14ac:dyDescent="0.2">
      <c r="A229" s="68" t="str">
        <f t="shared" si="105"/>
        <v>2004</v>
      </c>
      <c r="B229" s="63"/>
      <c r="C229" s="74">
        <f t="shared" si="106"/>
        <v>-295.69548998257955</v>
      </c>
      <c r="D229" s="74">
        <f t="shared" si="107"/>
        <v>5.5102215711995104</v>
      </c>
      <c r="E229" s="74">
        <f t="shared" si="108"/>
        <v>-98.973744060496514</v>
      </c>
      <c r="F229" s="74">
        <f t="shared" si="109"/>
        <v>-18.72524702609903</v>
      </c>
      <c r="G229" s="74">
        <f t="shared" si="110"/>
        <v>100.43983339923686</v>
      </c>
      <c r="H229" s="74">
        <f t="shared" si="111"/>
        <v>26.685565601544837</v>
      </c>
      <c r="I229" s="74">
        <f t="shared" si="112"/>
        <v>50.648042720393839</v>
      </c>
      <c r="J229" s="74">
        <f t="shared" si="113"/>
        <v>152.36106337505311</v>
      </c>
      <c r="K229" s="74">
        <f t="shared" si="114"/>
        <v>41.141619136794546</v>
      </c>
      <c r="L229" s="71">
        <f t="shared" si="115"/>
        <v>-36.608135264952395</v>
      </c>
    </row>
    <row r="230" spans="1:12" x14ac:dyDescent="0.2">
      <c r="A230" s="68" t="str">
        <f t="shared" si="105"/>
        <v>2005</v>
      </c>
      <c r="B230" s="63"/>
      <c r="C230" s="74">
        <f t="shared" si="106"/>
        <v>-296.20110779523492</v>
      </c>
      <c r="D230" s="74">
        <f t="shared" si="107"/>
        <v>-14.619799540167092</v>
      </c>
      <c r="E230" s="74">
        <f t="shared" si="108"/>
        <v>-133.84827736707507</v>
      </c>
      <c r="F230" s="74">
        <f t="shared" si="109"/>
        <v>-4.0887852652848995</v>
      </c>
      <c r="G230" s="74">
        <f t="shared" si="110"/>
        <v>155.54362634163465</v>
      </c>
      <c r="H230" s="74">
        <f t="shared" si="111"/>
        <v>152.35143024819888</v>
      </c>
      <c r="I230" s="74">
        <f t="shared" si="112"/>
        <v>75.416894037686887</v>
      </c>
      <c r="J230" s="74">
        <f t="shared" si="113"/>
        <v>271.09796280648709</v>
      </c>
      <c r="K230" s="74">
        <f t="shared" si="114"/>
        <v>-49.648366840626906</v>
      </c>
      <c r="L230" s="71">
        <f t="shared" si="115"/>
        <v>156.00357662561862</v>
      </c>
    </row>
    <row r="231" spans="1:12" x14ac:dyDescent="0.2">
      <c r="A231" s="68" t="str">
        <f t="shared" si="105"/>
        <v>2006</v>
      </c>
      <c r="B231" s="63"/>
      <c r="C231" s="74">
        <f t="shared" si="106"/>
        <v>-215.22433678282817</v>
      </c>
      <c r="D231" s="74">
        <f t="shared" si="107"/>
        <v>16.048791743270503</v>
      </c>
      <c r="E231" s="74">
        <f t="shared" si="108"/>
        <v>-155.78060735040731</v>
      </c>
      <c r="F231" s="74">
        <f t="shared" si="109"/>
        <v>-3.0826757161122353</v>
      </c>
      <c r="G231" s="74">
        <f t="shared" si="110"/>
        <v>105.94616913113778</v>
      </c>
      <c r="H231" s="74">
        <f t="shared" si="111"/>
        <v>153.45762031632157</v>
      </c>
      <c r="I231" s="74">
        <f t="shared" si="112"/>
        <v>51.105035710136754</v>
      </c>
      <c r="J231" s="74">
        <f t="shared" si="113"/>
        <v>210.8161379236077</v>
      </c>
      <c r="K231" s="74">
        <f t="shared" si="114"/>
        <v>-184.9875904361609</v>
      </c>
      <c r="L231" s="71">
        <f t="shared" si="115"/>
        <v>-21.701455461034357</v>
      </c>
    </row>
    <row r="232" spans="1:12" x14ac:dyDescent="0.2">
      <c r="A232" s="68" t="str">
        <f t="shared" si="105"/>
        <v>2007</v>
      </c>
      <c r="B232" s="63"/>
      <c r="C232" s="74">
        <f t="shared" si="106"/>
        <v>-156.41554717439234</v>
      </c>
      <c r="D232" s="74">
        <f t="shared" si="107"/>
        <v>-7.8995136975712015</v>
      </c>
      <c r="E232" s="74">
        <f t="shared" si="108"/>
        <v>-114.93582173156352</v>
      </c>
      <c r="F232" s="74">
        <f t="shared" si="109"/>
        <v>1.2482671227174074</v>
      </c>
      <c r="G232" s="74">
        <f t="shared" si="110"/>
        <v>77.395857671433362</v>
      </c>
      <c r="H232" s="74">
        <f t="shared" si="111"/>
        <v>141.60045749030149</v>
      </c>
      <c r="I232" s="74">
        <f t="shared" si="112"/>
        <v>46.724126166160978</v>
      </c>
      <c r="J232" s="74">
        <f t="shared" si="113"/>
        <v>166.2919119114199</v>
      </c>
      <c r="K232" s="74">
        <f t="shared" si="114"/>
        <v>12.866810638332579</v>
      </c>
      <c r="L232" s="71">
        <f t="shared" si="115"/>
        <v>166.87654839683859</v>
      </c>
    </row>
    <row r="233" spans="1:12" x14ac:dyDescent="0.2">
      <c r="A233" s="68" t="str">
        <f t="shared" si="105"/>
        <v>2008</v>
      </c>
      <c r="B233" s="63"/>
      <c r="C233" s="74">
        <f t="shared" si="106"/>
        <v>-166.80059721212498</v>
      </c>
      <c r="D233" s="74">
        <f t="shared" si="107"/>
        <v>3.897876269380971</v>
      </c>
      <c r="E233" s="74">
        <f t="shared" si="108"/>
        <v>-84.310672941732264</v>
      </c>
      <c r="F233" s="74">
        <f t="shared" si="109"/>
        <v>4.3399760056321153</v>
      </c>
      <c r="G233" s="74">
        <f t="shared" si="110"/>
        <v>23.809082216244615</v>
      </c>
      <c r="H233" s="74">
        <f t="shared" si="111"/>
        <v>37.918290813023482</v>
      </c>
      <c r="I233" s="74">
        <f t="shared" si="112"/>
        <v>38.997698004403318</v>
      </c>
      <c r="J233" s="74">
        <f t="shared" si="113"/>
        <v>42.229833877817349</v>
      </c>
      <c r="K233" s="74">
        <f t="shared" si="114"/>
        <v>178.1722016845263</v>
      </c>
      <c r="L233" s="71">
        <f t="shared" si="115"/>
        <v>78.25368871717086</v>
      </c>
    </row>
    <row r="234" spans="1:12" x14ac:dyDescent="0.2">
      <c r="A234" s="68" t="str">
        <f t="shared" si="105"/>
        <v>2009</v>
      </c>
      <c r="B234" s="63"/>
      <c r="C234" s="74">
        <f t="shared" si="106"/>
        <v>-138.68802858434225</v>
      </c>
      <c r="D234" s="74">
        <f t="shared" si="107"/>
        <v>-16.858750356479128</v>
      </c>
      <c r="E234" s="74">
        <f t="shared" si="108"/>
        <v>-60.643542386472767</v>
      </c>
      <c r="F234" s="74">
        <f t="shared" si="109"/>
        <v>5.3393452699650084</v>
      </c>
      <c r="G234" s="74">
        <f t="shared" si="110"/>
        <v>3.7121140200127019</v>
      </c>
      <c r="H234" s="74">
        <f t="shared" si="111"/>
        <v>-7.1083781387637055</v>
      </c>
      <c r="I234" s="74">
        <f t="shared" si="112"/>
        <v>61.898602380227366</v>
      </c>
      <c r="J234" s="74">
        <f t="shared" si="113"/>
        <v>11.152856810028066</v>
      </c>
      <c r="K234" s="74">
        <f t="shared" si="114"/>
        <v>401.0217664464974</v>
      </c>
      <c r="L234" s="71">
        <f t="shared" si="115"/>
        <v>259.82598546067265</v>
      </c>
    </row>
    <row r="235" spans="1:12" x14ac:dyDescent="0.2">
      <c r="A235" s="68" t="str">
        <f t="shared" si="105"/>
        <v>2010</v>
      </c>
      <c r="B235" s="63"/>
      <c r="C235" s="74">
        <f t="shared" si="106"/>
        <v>-130.65005017107472</v>
      </c>
      <c r="D235" s="74">
        <f t="shared" si="107"/>
        <v>7.5472610516601621</v>
      </c>
      <c r="E235" s="74">
        <f t="shared" si="108"/>
        <v>-68.644251341981928</v>
      </c>
      <c r="F235" s="74">
        <f t="shared" si="109"/>
        <v>10.949999058784273</v>
      </c>
      <c r="G235" s="74">
        <f t="shared" si="110"/>
        <v>-26.891079860349844</v>
      </c>
      <c r="H235" s="74">
        <f t="shared" si="111"/>
        <v>-115.26073584749803</v>
      </c>
      <c r="I235" s="74">
        <f t="shared" si="112"/>
        <v>73.355505512970652</v>
      </c>
      <c r="J235" s="74">
        <f t="shared" si="113"/>
        <v>-88.36707720794449</v>
      </c>
      <c r="K235" s="74">
        <f t="shared" si="114"/>
        <v>412.98266050799788</v>
      </c>
      <c r="L235" s="71">
        <f t="shared" si="115"/>
        <v>75.022231702563943</v>
      </c>
    </row>
    <row r="236" spans="1:12" x14ac:dyDescent="0.2">
      <c r="A236" s="68" t="str">
        <f t="shared" si="105"/>
        <v>2011</v>
      </c>
      <c r="B236" s="63"/>
      <c r="C236" s="74">
        <f t="shared" si="106"/>
        <v>-32.548472257817494</v>
      </c>
      <c r="D236" s="74">
        <f t="shared" si="107"/>
        <v>7.5280890624066057</v>
      </c>
      <c r="E236" s="74">
        <f t="shared" si="108"/>
        <v>-98.739007799087105</v>
      </c>
      <c r="F236" s="74">
        <f t="shared" si="109"/>
        <v>14.765868200469614</v>
      </c>
      <c r="G236" s="74">
        <f t="shared" si="110"/>
        <v>-75.274736940813327</v>
      </c>
      <c r="H236" s="74">
        <f t="shared" si="111"/>
        <v>-81.986304453347358</v>
      </c>
      <c r="I236" s="74">
        <f t="shared" si="112"/>
        <v>50.901533835057016</v>
      </c>
      <c r="J236" s="74">
        <f t="shared" si="113"/>
        <v>-32.532229165819039</v>
      </c>
      <c r="K236" s="74">
        <f t="shared" si="114"/>
        <v>290.21017315990485</v>
      </c>
      <c r="L236" s="71">
        <f t="shared" si="115"/>
        <v>42.324913640953753</v>
      </c>
    </row>
    <row r="237" spans="1:12" x14ac:dyDescent="0.2">
      <c r="A237" s="68" t="str">
        <f t="shared" si="105"/>
        <v>2012</v>
      </c>
      <c r="B237" s="63"/>
      <c r="C237" s="74">
        <f t="shared" si="106"/>
        <v>-1.1741530779075162</v>
      </c>
      <c r="D237" s="74">
        <f t="shared" si="107"/>
        <v>7.3935804517090018</v>
      </c>
      <c r="E237" s="74">
        <f t="shared" si="108"/>
        <v>-104.29078505516301</v>
      </c>
      <c r="F237" s="74">
        <f t="shared" si="109"/>
        <v>13.868622388328809</v>
      </c>
      <c r="G237" s="74">
        <f t="shared" si="110"/>
        <v>-68.457625935536484</v>
      </c>
      <c r="H237" s="74">
        <f t="shared" si="111"/>
        <v>-37.604404700501213</v>
      </c>
      <c r="I237" s="74">
        <f t="shared" si="112"/>
        <v>38.074755453042648</v>
      </c>
      <c r="J237" s="74">
        <f t="shared" si="113"/>
        <v>-10.782442928599906</v>
      </c>
      <c r="K237" s="74">
        <f t="shared" si="114"/>
        <v>185.29930692997124</v>
      </c>
      <c r="L237" s="71">
        <f t="shared" si="115"/>
        <v>22.326853525343552</v>
      </c>
    </row>
    <row r="238" spans="1:12" x14ac:dyDescent="0.2">
      <c r="A238" s="68" t="str">
        <f t="shared" si="105"/>
        <v>2013</v>
      </c>
      <c r="B238" s="63"/>
      <c r="C238" s="74">
        <f t="shared" si="106"/>
        <v>8.2604400233043673</v>
      </c>
      <c r="D238" s="74">
        <f t="shared" si="107"/>
        <v>-18.418565330465533</v>
      </c>
      <c r="E238" s="74">
        <f t="shared" si="108"/>
        <v>-55.372534916827675</v>
      </c>
      <c r="F238" s="74">
        <f t="shared" si="109"/>
        <v>18.975528839862498</v>
      </c>
      <c r="G238" s="74">
        <f t="shared" si="110"/>
        <v>-9.5185415792355457</v>
      </c>
      <c r="H238" s="74">
        <f>M19*((L21/L19)-($Y21/$Y19))</f>
        <v>-8.1048551775834117</v>
      </c>
      <c r="I238" s="74">
        <f t="shared" si="112"/>
        <v>40.804352588628845</v>
      </c>
      <c r="J238" s="74">
        <f t="shared" si="113"/>
        <v>20.973509345486683</v>
      </c>
      <c r="K238" s="74">
        <f t="shared" si="114"/>
        <v>147.37480612235689</v>
      </c>
      <c r="L238" s="71">
        <f t="shared" si="115"/>
        <v>144.9741399155271</v>
      </c>
    </row>
    <row r="239" spans="1:12" x14ac:dyDescent="0.2">
      <c r="A239" s="68"/>
      <c r="B239" s="63"/>
      <c r="C239" s="74"/>
      <c r="D239" s="74"/>
      <c r="E239" s="74"/>
      <c r="F239" s="74"/>
      <c r="G239" s="74"/>
      <c r="H239" s="74"/>
      <c r="I239" s="74"/>
      <c r="J239" s="74"/>
      <c r="K239" s="74"/>
      <c r="L239" s="74"/>
    </row>
    <row r="240" spans="1:12" x14ac:dyDescent="0.2">
      <c r="A240" s="73" t="s">
        <v>32</v>
      </c>
      <c r="B240" s="63"/>
      <c r="C240" s="70">
        <f>AVERAGE(C221:C238)</f>
        <v>-60.267864734208786</v>
      </c>
      <c r="D240" s="70">
        <f t="shared" ref="D240:L240" si="116">AVERAGE(D221:D238)</f>
        <v>-2.710582718877772</v>
      </c>
      <c r="E240" s="70">
        <f t="shared" si="116"/>
        <v>-63.644364265500492</v>
      </c>
      <c r="F240" s="70">
        <f t="shared" si="116"/>
        <v>1.1328537886966714</v>
      </c>
      <c r="G240" s="70">
        <f t="shared" si="116"/>
        <v>-35.126752165198425</v>
      </c>
      <c r="H240" s="70">
        <f t="shared" si="116"/>
        <v>88.85479302135856</v>
      </c>
      <c r="I240" s="70">
        <f t="shared" si="116"/>
        <v>26.196327213099394</v>
      </c>
      <c r="J240" s="70">
        <f t="shared" si="116"/>
        <v>30.512050483601335</v>
      </c>
      <c r="K240" s="70">
        <f t="shared" si="116"/>
        <v>132.94204201753664</v>
      </c>
      <c r="L240" s="70">
        <f t="shared" si="116"/>
        <v>117.88850264050711</v>
      </c>
    </row>
    <row r="241" spans="1:12" x14ac:dyDescent="0.2">
      <c r="A241" s="73" t="s">
        <v>33</v>
      </c>
      <c r="B241" s="63"/>
      <c r="C241" s="70">
        <f>C238-C221</f>
        <v>8.2604400233043673</v>
      </c>
      <c r="D241" s="70">
        <f t="shared" ref="D241:L241" si="117">D238-D221</f>
        <v>-18.418565330465533</v>
      </c>
      <c r="E241" s="70">
        <f t="shared" si="117"/>
        <v>-55.372534916827675</v>
      </c>
      <c r="F241" s="70">
        <f t="shared" si="117"/>
        <v>18.975528839862498</v>
      </c>
      <c r="G241" s="70">
        <f t="shared" si="117"/>
        <v>-9.5185415792355457</v>
      </c>
      <c r="H241" s="70">
        <f t="shared" si="117"/>
        <v>-8.1048551775834117</v>
      </c>
      <c r="I241" s="70">
        <f t="shared" si="117"/>
        <v>40.804352588628845</v>
      </c>
      <c r="J241" s="70">
        <f t="shared" si="117"/>
        <v>20.973509345486683</v>
      </c>
      <c r="K241" s="70">
        <f t="shared" si="117"/>
        <v>147.37480612235689</v>
      </c>
      <c r="L241" s="70">
        <f t="shared" si="117"/>
        <v>144.9741399155271</v>
      </c>
    </row>
    <row r="242" spans="1:12" x14ac:dyDescent="0.2">
      <c r="A242" s="73" t="s">
        <v>34</v>
      </c>
      <c r="B242" s="63"/>
      <c r="C242" s="70">
        <f>STDEV(C221:C238)</f>
        <v>167.88432360860591</v>
      </c>
      <c r="D242" s="70">
        <f t="shared" ref="D242:L242" si="118">STDEV(D221:D238)</f>
        <v>10.839988127095717</v>
      </c>
      <c r="E242" s="70">
        <f t="shared" si="118"/>
        <v>49.77206214863061</v>
      </c>
      <c r="F242" s="70">
        <f t="shared" si="118"/>
        <v>9.8501134282544811</v>
      </c>
      <c r="G242" s="70">
        <f t="shared" si="118"/>
        <v>130.27227435036798</v>
      </c>
      <c r="H242" s="70">
        <f t="shared" si="118"/>
        <v>151.93466327875575</v>
      </c>
      <c r="I242" s="70">
        <f t="shared" si="118"/>
        <v>37.338326012864634</v>
      </c>
      <c r="J242" s="70">
        <f t="shared" si="118"/>
        <v>108.38353586934053</v>
      </c>
      <c r="K242" s="70">
        <f t="shared" si="118"/>
        <v>146.36085536800783</v>
      </c>
      <c r="L242" s="70">
        <f t="shared" si="118"/>
        <v>156.90719239093244</v>
      </c>
    </row>
    <row r="243" spans="1:12" x14ac:dyDescent="0.2">
      <c r="A243" s="63"/>
      <c r="B243" s="63"/>
      <c r="C243" s="63"/>
      <c r="D243" s="63"/>
      <c r="E243" s="63"/>
      <c r="F243" s="63"/>
      <c r="G243" s="63"/>
      <c r="H243" s="63"/>
      <c r="I243" s="63"/>
      <c r="J243" s="63"/>
      <c r="K243" s="63"/>
      <c r="L243" s="63"/>
    </row>
    <row r="244" spans="1:12" ht="13.5" thickBot="1" x14ac:dyDescent="0.25">
      <c r="A244" s="63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</row>
    <row r="245" spans="1:12" ht="51" x14ac:dyDescent="0.2">
      <c r="A245" s="65" t="s">
        <v>49</v>
      </c>
      <c r="B245" s="63"/>
      <c r="C245" s="64" t="s">
        <v>22</v>
      </c>
      <c r="D245" s="64" t="s">
        <v>23</v>
      </c>
      <c r="E245" s="64" t="s">
        <v>3</v>
      </c>
      <c r="F245" s="64" t="s">
        <v>24</v>
      </c>
      <c r="G245" s="64" t="s">
        <v>25</v>
      </c>
      <c r="H245" s="64" t="s">
        <v>26</v>
      </c>
      <c r="I245" s="64" t="s">
        <v>27</v>
      </c>
      <c r="J245" s="64" t="s">
        <v>28</v>
      </c>
      <c r="K245" s="66" t="s">
        <v>29</v>
      </c>
      <c r="L245" s="67" t="s">
        <v>47</v>
      </c>
    </row>
    <row r="246" spans="1:12" x14ac:dyDescent="0.2">
      <c r="A246" s="68" t="str">
        <f t="shared" ref="A246:A263" si="119">A221</f>
        <v>1996</v>
      </c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9"/>
    </row>
    <row r="247" spans="1:12" x14ac:dyDescent="0.2">
      <c r="A247" s="68" t="str">
        <f t="shared" si="119"/>
        <v>1997</v>
      </c>
      <c r="B247" s="63"/>
      <c r="C247" s="70">
        <f>C4*((C5/C4)-(B5/B4))</f>
        <v>194.20740749540491</v>
      </c>
      <c r="D247" s="70">
        <f>E4*((E5/E4)-(D5/D4))</f>
        <v>-47.804462740314158</v>
      </c>
      <c r="E247" s="70">
        <f>G4*((G5/G4)-(F5/F4))</f>
        <v>29.313272728181641</v>
      </c>
      <c r="F247" s="70">
        <f>I4*((I5/I4)-(H5/H4))</f>
        <v>-38.380471795044322</v>
      </c>
      <c r="G247" s="70">
        <f>K4*((K5/K4)-(J5/J4))</f>
        <v>-110.47711310171454</v>
      </c>
      <c r="H247" s="70">
        <f>M4*((M5/M4)-(L5/L4))</f>
        <v>-363.66596227075701</v>
      </c>
      <c r="I247" s="70">
        <f>O4*((O5/O4)-(N5/N4))</f>
        <v>-4.2375839870176346</v>
      </c>
      <c r="J247" s="70">
        <f>Q4*((Q5/Q4)-(P5/P4))</f>
        <v>56.569472654367623</v>
      </c>
      <c r="K247" s="70">
        <f>S4*((S5/S4)-(R5/R4))</f>
        <v>-370.32337806739429</v>
      </c>
      <c r="L247" s="71">
        <f>SUM(C247:K247)</f>
        <v>-654.79881908428774</v>
      </c>
    </row>
    <row r="248" spans="1:12" x14ac:dyDescent="0.2">
      <c r="A248" s="68" t="str">
        <f t="shared" si="119"/>
        <v>1998</v>
      </c>
      <c r="B248" s="63"/>
      <c r="C248" s="70">
        <f t="shared" ref="C248:C263" si="120">C5*((C6/C5)-(B6/B5))</f>
        <v>424.09250547144643</v>
      </c>
      <c r="D248" s="70">
        <f t="shared" ref="D248:D263" si="121">E5*((E6/E5)-(D6/D5))</f>
        <v>-4.6802421384513906</v>
      </c>
      <c r="E248" s="70">
        <f t="shared" ref="E248:E263" si="122">G5*((G6/G5)-(F6/F5))</f>
        <v>41.759572612149341</v>
      </c>
      <c r="F248" s="70">
        <f t="shared" ref="F248:F263" si="123">I5*((I6/I5)-(H6/H5))</f>
        <v>-12.291803037613676</v>
      </c>
      <c r="G248" s="70">
        <f t="shared" ref="G248:G263" si="124">K5*((K6/K5)-(J6/J5))</f>
        <v>-157.67251470103301</v>
      </c>
      <c r="H248" s="70">
        <f t="shared" ref="H248:H263" si="125">M5*((M6/M5)-(L6/L5))</f>
        <v>-545.54201947477827</v>
      </c>
      <c r="I248" s="70">
        <f t="shared" ref="I248:I263" si="126">O5*((O6/O5)-(N6/N5))</f>
        <v>-10.478311728520801</v>
      </c>
      <c r="J248" s="70">
        <f t="shared" ref="J248:J263" si="127">Q5*((Q6/Q5)-(P6/P5))</f>
        <v>-104.82041545449962</v>
      </c>
      <c r="K248" s="70">
        <f t="shared" ref="K248:K263" si="128">S5*((S6/S5)-(R6/R5))</f>
        <v>-160.17386746298689</v>
      </c>
      <c r="L248" s="71">
        <f t="shared" ref="L248:L263" si="129">SUM(C248:K248)</f>
        <v>-529.80709591428797</v>
      </c>
    </row>
    <row r="249" spans="1:12" x14ac:dyDescent="0.2">
      <c r="A249" s="68" t="str">
        <f t="shared" si="119"/>
        <v>1999</v>
      </c>
      <c r="B249" s="63"/>
      <c r="C249" s="70">
        <f t="shared" si="120"/>
        <v>-147.27977282507308</v>
      </c>
      <c r="D249" s="70">
        <f t="shared" si="121"/>
        <v>10.698115042106727</v>
      </c>
      <c r="E249" s="70">
        <f t="shared" si="122"/>
        <v>98.211423821004928</v>
      </c>
      <c r="F249" s="70">
        <f t="shared" si="123"/>
        <v>11.634791144103541</v>
      </c>
      <c r="G249" s="70">
        <f t="shared" si="124"/>
        <v>-79.189392168373061</v>
      </c>
      <c r="H249" s="70">
        <f t="shared" si="125"/>
        <v>-398.76371335188355</v>
      </c>
      <c r="I249" s="70">
        <f t="shared" si="126"/>
        <v>9.5834389100059489</v>
      </c>
      <c r="J249" s="70">
        <f t="shared" si="127"/>
        <v>17.295057852314049</v>
      </c>
      <c r="K249" s="70">
        <f t="shared" si="128"/>
        <v>221.88200190416862</v>
      </c>
      <c r="L249" s="71">
        <f t="shared" si="129"/>
        <v>-255.92804967162587</v>
      </c>
    </row>
    <row r="250" spans="1:12" x14ac:dyDescent="0.2">
      <c r="A250" s="68" t="str">
        <f t="shared" si="119"/>
        <v>2000</v>
      </c>
      <c r="B250" s="63"/>
      <c r="C250" s="70">
        <f t="shared" si="120"/>
        <v>-568.83361874056584</v>
      </c>
      <c r="D250" s="70">
        <f t="shared" si="121"/>
        <v>19.822446320272036</v>
      </c>
      <c r="E250" s="70">
        <f t="shared" si="122"/>
        <v>171.72098873454988</v>
      </c>
      <c r="F250" s="70">
        <f t="shared" si="123"/>
        <v>36.210894270297047</v>
      </c>
      <c r="G250" s="70">
        <f t="shared" si="124"/>
        <v>24.793068869307032</v>
      </c>
      <c r="H250" s="70">
        <f t="shared" si="125"/>
        <v>-58.450502935666059</v>
      </c>
      <c r="I250" s="70">
        <f t="shared" si="126"/>
        <v>10.815665921379978</v>
      </c>
      <c r="J250" s="70">
        <f t="shared" si="127"/>
        <v>115.7187336501982</v>
      </c>
      <c r="K250" s="70">
        <f t="shared" si="128"/>
        <v>173.42414003064886</v>
      </c>
      <c r="L250" s="71">
        <f t="shared" si="129"/>
        <v>-74.778183879578876</v>
      </c>
    </row>
    <row r="251" spans="1:12" x14ac:dyDescent="0.2">
      <c r="A251" s="68" t="str">
        <f t="shared" si="119"/>
        <v>2001</v>
      </c>
      <c r="B251" s="63"/>
      <c r="C251" s="70">
        <f t="shared" si="120"/>
        <v>-537.44392856137301</v>
      </c>
      <c r="D251" s="70">
        <f t="shared" si="121"/>
        <v>18.077902134617272</v>
      </c>
      <c r="E251" s="70">
        <f t="shared" si="122"/>
        <v>122.12355809644667</v>
      </c>
      <c r="F251" s="70">
        <f t="shared" si="123"/>
        <v>48.395559203851761</v>
      </c>
      <c r="G251" s="70">
        <f t="shared" si="124"/>
        <v>-22.548853826483729</v>
      </c>
      <c r="H251" s="70">
        <f t="shared" si="125"/>
        <v>109.8936890324689</v>
      </c>
      <c r="I251" s="70">
        <f t="shared" si="126"/>
        <v>29.996912189555911</v>
      </c>
      <c r="J251" s="70">
        <f t="shared" si="127"/>
        <v>-32.539874914895449</v>
      </c>
      <c r="K251" s="70">
        <f t="shared" si="128"/>
        <v>223.34692629965502</v>
      </c>
      <c r="L251" s="71">
        <f t="shared" si="129"/>
        <v>-40.698110346156682</v>
      </c>
    </row>
    <row r="252" spans="1:12" x14ac:dyDescent="0.2">
      <c r="A252" s="68" t="str">
        <f t="shared" si="119"/>
        <v>2002</v>
      </c>
      <c r="B252" s="63"/>
      <c r="C252" s="70">
        <f t="shared" si="120"/>
        <v>-331.48013880501878</v>
      </c>
      <c r="D252" s="70">
        <f t="shared" si="121"/>
        <v>25.274463813501512</v>
      </c>
      <c r="E252" s="70">
        <f t="shared" si="122"/>
        <v>25.78059382503541</v>
      </c>
      <c r="F252" s="70">
        <f t="shared" si="123"/>
        <v>32.340494645166032</v>
      </c>
      <c r="G252" s="70">
        <f t="shared" si="124"/>
        <v>-57.132074450082506</v>
      </c>
      <c r="H252" s="70">
        <f t="shared" si="125"/>
        <v>258.02262362161639</v>
      </c>
      <c r="I252" s="70">
        <f t="shared" si="126"/>
        <v>33.954705746781741</v>
      </c>
      <c r="J252" s="70">
        <f t="shared" si="127"/>
        <v>-19.532788036049677</v>
      </c>
      <c r="K252" s="70">
        <f t="shared" si="128"/>
        <v>318.3489692331097</v>
      </c>
      <c r="L252" s="71">
        <f t="shared" si="129"/>
        <v>285.57684959405981</v>
      </c>
    </row>
    <row r="253" spans="1:12" x14ac:dyDescent="0.2">
      <c r="A253" s="68" t="str">
        <f t="shared" si="119"/>
        <v>2003</v>
      </c>
      <c r="B253" s="63"/>
      <c r="C253" s="70">
        <f t="shared" si="120"/>
        <v>-334.0262400805961</v>
      </c>
      <c r="D253" s="70">
        <f t="shared" si="121"/>
        <v>30.156875530421139</v>
      </c>
      <c r="E253" s="70">
        <f t="shared" si="122"/>
        <v>-53.749506180493754</v>
      </c>
      <c r="F253" s="70">
        <f t="shared" si="123"/>
        <v>-3.2365790225732711</v>
      </c>
      <c r="G253" s="70">
        <f t="shared" si="124"/>
        <v>-115.55439648201218</v>
      </c>
      <c r="H253" s="70">
        <f t="shared" si="125"/>
        <v>304.03771711606066</v>
      </c>
      <c r="I253" s="70">
        <f t="shared" si="126"/>
        <v>31.186690351492686</v>
      </c>
      <c r="J253" s="70">
        <f t="shared" si="127"/>
        <v>34.825122815127266</v>
      </c>
      <c r="K253" s="70">
        <f t="shared" si="128"/>
        <v>413.57950279040972</v>
      </c>
      <c r="L253" s="71">
        <f t="shared" si="129"/>
        <v>307.21918683783616</v>
      </c>
    </row>
    <row r="254" spans="1:12" x14ac:dyDescent="0.2">
      <c r="A254" s="68" t="str">
        <f t="shared" si="119"/>
        <v>2004</v>
      </c>
      <c r="B254" s="63"/>
      <c r="C254" s="70">
        <f t="shared" si="120"/>
        <v>-386.35371815796941</v>
      </c>
      <c r="D254" s="70">
        <f t="shared" si="121"/>
        <v>53.472946892178435</v>
      </c>
      <c r="E254" s="70">
        <f t="shared" si="122"/>
        <v>-16.886823968367192</v>
      </c>
      <c r="F254" s="70">
        <f t="shared" si="123"/>
        <v>-15.933328864587155</v>
      </c>
      <c r="G254" s="70">
        <f t="shared" si="124"/>
        <v>-122.67023418240015</v>
      </c>
      <c r="H254" s="70">
        <f t="shared" si="125"/>
        <v>29.098536513634588</v>
      </c>
      <c r="I254" s="70">
        <f t="shared" si="126"/>
        <v>36.586013072854101</v>
      </c>
      <c r="J254" s="70">
        <f t="shared" si="127"/>
        <v>89.702209962596513</v>
      </c>
      <c r="K254" s="70">
        <f t="shared" si="128"/>
        <v>306.28118821618773</v>
      </c>
      <c r="L254" s="71">
        <f t="shared" si="129"/>
        <v>-26.703210515872627</v>
      </c>
    </row>
    <row r="255" spans="1:12" x14ac:dyDescent="0.2">
      <c r="A255" s="68" t="str">
        <f t="shared" si="119"/>
        <v>2005</v>
      </c>
      <c r="B255" s="63"/>
      <c r="C255" s="70">
        <f t="shared" si="120"/>
        <v>-261.49423075526488</v>
      </c>
      <c r="D255" s="70">
        <f t="shared" si="121"/>
        <v>-10.323564032981185</v>
      </c>
      <c r="E255" s="70">
        <f t="shared" si="122"/>
        <v>121.94612624939013</v>
      </c>
      <c r="F255" s="70">
        <f t="shared" si="123"/>
        <v>-5.8414679257118118</v>
      </c>
      <c r="G255" s="70">
        <f t="shared" si="124"/>
        <v>-91.307353096607358</v>
      </c>
      <c r="H255" s="70">
        <f t="shared" si="125"/>
        <v>54.106263923036089</v>
      </c>
      <c r="I255" s="70">
        <f t="shared" si="126"/>
        <v>34.336971932878406</v>
      </c>
      <c r="J255" s="70">
        <f t="shared" si="127"/>
        <v>199.23316573598012</v>
      </c>
      <c r="K255" s="70">
        <f t="shared" si="128"/>
        <v>267.72574442679581</v>
      </c>
      <c r="L255" s="71">
        <f t="shared" si="129"/>
        <v>308.38165645751531</v>
      </c>
    </row>
    <row r="256" spans="1:12" x14ac:dyDescent="0.2">
      <c r="A256" s="68" t="str">
        <f t="shared" si="119"/>
        <v>2006</v>
      </c>
      <c r="B256" s="63"/>
      <c r="C256" s="70">
        <f t="shared" si="120"/>
        <v>-66.144824627782299</v>
      </c>
      <c r="D256" s="70">
        <f t="shared" si="121"/>
        <v>-49.785017421402607</v>
      </c>
      <c r="E256" s="70">
        <f t="shared" si="122"/>
        <v>138.49193300691772</v>
      </c>
      <c r="F256" s="70">
        <f t="shared" si="123"/>
        <v>-5.2072928545269201</v>
      </c>
      <c r="G256" s="70">
        <f t="shared" si="124"/>
        <v>-39.349809918368962</v>
      </c>
      <c r="H256" s="70">
        <f t="shared" si="125"/>
        <v>293.61562696877218</v>
      </c>
      <c r="I256" s="70">
        <f t="shared" si="126"/>
        <v>8.3978639540244018</v>
      </c>
      <c r="J256" s="70">
        <f t="shared" si="127"/>
        <v>249.19496094596622</v>
      </c>
      <c r="K256" s="70">
        <f t="shared" si="128"/>
        <v>457.99347291035946</v>
      </c>
      <c r="L256" s="71">
        <f t="shared" si="129"/>
        <v>987.20691296395921</v>
      </c>
    </row>
    <row r="257" spans="1:12" x14ac:dyDescent="0.2">
      <c r="A257" s="68" t="str">
        <f t="shared" si="119"/>
        <v>2007</v>
      </c>
      <c r="B257" s="63"/>
      <c r="C257" s="70">
        <f t="shared" si="120"/>
        <v>87.070286417094849</v>
      </c>
      <c r="D257" s="70">
        <f t="shared" si="121"/>
        <v>-6.8756357557870134</v>
      </c>
      <c r="E257" s="70">
        <f t="shared" si="122"/>
        <v>-41.049467737694556</v>
      </c>
      <c r="F257" s="70">
        <f t="shared" si="123"/>
        <v>-34.099500158881632</v>
      </c>
      <c r="G257" s="70">
        <f t="shared" si="124"/>
        <v>104.56788434068906</v>
      </c>
      <c r="H257" s="70">
        <f t="shared" si="125"/>
        <v>188.09027386341762</v>
      </c>
      <c r="I257" s="70">
        <f t="shared" si="126"/>
        <v>12.441184311398866</v>
      </c>
      <c r="J257" s="70">
        <f t="shared" si="127"/>
        <v>213.80554447933307</v>
      </c>
      <c r="K257" s="70">
        <f t="shared" si="128"/>
        <v>363.23089400328928</v>
      </c>
      <c r="L257" s="71">
        <f t="shared" si="129"/>
        <v>887.18146376285949</v>
      </c>
    </row>
    <row r="258" spans="1:12" x14ac:dyDescent="0.2">
      <c r="A258" s="68" t="str">
        <f t="shared" si="119"/>
        <v>2008</v>
      </c>
      <c r="B258" s="63"/>
      <c r="C258" s="70">
        <f t="shared" si="120"/>
        <v>62.460943872994235</v>
      </c>
      <c r="D258" s="70">
        <f t="shared" si="121"/>
        <v>39.279337154461714</v>
      </c>
      <c r="E258" s="70">
        <f t="shared" si="122"/>
        <v>-23.213112793644772</v>
      </c>
      <c r="F258" s="70">
        <f t="shared" si="123"/>
        <v>-64.081978300412288</v>
      </c>
      <c r="G258" s="70">
        <f t="shared" si="124"/>
        <v>304.37138696498306</v>
      </c>
      <c r="H258" s="70">
        <f t="shared" si="125"/>
        <v>-10.284332309662956</v>
      </c>
      <c r="I258" s="70">
        <f t="shared" si="126"/>
        <v>57.065987154843846</v>
      </c>
      <c r="J258" s="70">
        <f t="shared" si="127"/>
        <v>147.94564389993084</v>
      </c>
      <c r="K258" s="70">
        <f t="shared" si="128"/>
        <v>298.14156918953086</v>
      </c>
      <c r="L258" s="71">
        <f t="shared" si="129"/>
        <v>811.68544483302458</v>
      </c>
    </row>
    <row r="259" spans="1:12" x14ac:dyDescent="0.2">
      <c r="A259" s="68" t="str">
        <f t="shared" si="119"/>
        <v>2009</v>
      </c>
      <c r="B259" s="63"/>
      <c r="C259" s="70">
        <f t="shared" si="120"/>
        <v>-54.337309607066473</v>
      </c>
      <c r="D259" s="70">
        <f t="shared" si="121"/>
        <v>33.515537022175607</v>
      </c>
      <c r="E259" s="70">
        <f t="shared" si="122"/>
        <v>91.677226503147679</v>
      </c>
      <c r="F259" s="70">
        <f t="shared" si="123"/>
        <v>-42.530544641135855</v>
      </c>
      <c r="G259" s="70">
        <f t="shared" si="124"/>
        <v>291.51759492008307</v>
      </c>
      <c r="H259" s="70">
        <f t="shared" si="125"/>
        <v>-103.7031741633284</v>
      </c>
      <c r="I259" s="70">
        <f t="shared" si="126"/>
        <v>104.40905111436528</v>
      </c>
      <c r="J259" s="70">
        <f t="shared" si="127"/>
        <v>173.50061985181028</v>
      </c>
      <c r="K259" s="70">
        <f t="shared" si="128"/>
        <v>182.01486109153137</v>
      </c>
      <c r="L259" s="71">
        <f t="shared" si="129"/>
        <v>676.06386209158268</v>
      </c>
    </row>
    <row r="260" spans="1:12" x14ac:dyDescent="0.2">
      <c r="A260" s="68" t="str">
        <f t="shared" si="119"/>
        <v>2010</v>
      </c>
      <c r="B260" s="63"/>
      <c r="C260" s="70">
        <f t="shared" si="120"/>
        <v>-108.29366650902539</v>
      </c>
      <c r="D260" s="70">
        <f t="shared" si="121"/>
        <v>51.826932456781847</v>
      </c>
      <c r="E260" s="70">
        <f t="shared" si="122"/>
        <v>77.045489989720366</v>
      </c>
      <c r="F260" s="70">
        <f t="shared" si="123"/>
        <v>29.31866273077836</v>
      </c>
      <c r="G260" s="70">
        <f t="shared" si="124"/>
        <v>150.61363474894333</v>
      </c>
      <c r="H260" s="70">
        <f t="shared" si="125"/>
        <v>70.402787878100753</v>
      </c>
      <c r="I260" s="70">
        <f t="shared" si="126"/>
        <v>61.564484396002378</v>
      </c>
      <c r="J260" s="70">
        <f t="shared" si="127"/>
        <v>-5.2158293171202219</v>
      </c>
      <c r="K260" s="70">
        <f t="shared" si="128"/>
        <v>172.06618862841674</v>
      </c>
      <c r="L260" s="71">
        <f t="shared" si="129"/>
        <v>499.32868500259821</v>
      </c>
    </row>
    <row r="261" spans="1:12" x14ac:dyDescent="0.2">
      <c r="A261" s="68" t="str">
        <f t="shared" si="119"/>
        <v>2011</v>
      </c>
      <c r="B261" s="63"/>
      <c r="C261" s="70">
        <f t="shared" si="120"/>
        <v>-174.773778537802</v>
      </c>
      <c r="D261" s="70">
        <f t="shared" si="121"/>
        <v>-21.541312252835674</v>
      </c>
      <c r="E261" s="70">
        <f t="shared" si="122"/>
        <v>-3.4334425649068878</v>
      </c>
      <c r="F261" s="70">
        <f t="shared" si="123"/>
        <v>62.127170057109346</v>
      </c>
      <c r="G261" s="70">
        <f t="shared" si="124"/>
        <v>-1.7425815046855262</v>
      </c>
      <c r="H261" s="70">
        <f t="shared" si="125"/>
        <v>162.58018725335805</v>
      </c>
      <c r="I261" s="70">
        <f t="shared" si="126"/>
        <v>-2.7273902684354958</v>
      </c>
      <c r="J261" s="70">
        <f t="shared" si="127"/>
        <v>-182.60897905674764</v>
      </c>
      <c r="K261" s="70">
        <f t="shared" si="128"/>
        <v>153.14519752222239</v>
      </c>
      <c r="L261" s="71">
        <f t="shared" si="129"/>
        <v>-8.9749293527234499</v>
      </c>
    </row>
    <row r="262" spans="1:12" x14ac:dyDescent="0.2">
      <c r="A262" s="68" t="str">
        <f t="shared" si="119"/>
        <v>2012</v>
      </c>
      <c r="B262" s="63"/>
      <c r="C262" s="70">
        <f t="shared" si="120"/>
        <v>-137.93620078015613</v>
      </c>
      <c r="D262" s="70">
        <f t="shared" si="121"/>
        <v>-39.815336491184517</v>
      </c>
      <c r="E262" s="70">
        <f t="shared" si="122"/>
        <v>-117.49878430187331</v>
      </c>
      <c r="F262" s="70">
        <f t="shared" si="123"/>
        <v>-24.424977436910037</v>
      </c>
      <c r="G262" s="70">
        <f t="shared" si="124"/>
        <v>-47.827669675224712</v>
      </c>
      <c r="H262" s="70">
        <f t="shared" si="125"/>
        <v>-9.5495351831753208</v>
      </c>
      <c r="I262" s="70">
        <f t="shared" si="126"/>
        <v>-59.710243678426451</v>
      </c>
      <c r="J262" s="70">
        <f t="shared" si="127"/>
        <v>-253.09560753713794</v>
      </c>
      <c r="K262" s="70">
        <f t="shared" si="128"/>
        <v>294.200686316786</v>
      </c>
      <c r="L262" s="71">
        <f t="shared" si="129"/>
        <v>-395.65766876730231</v>
      </c>
    </row>
    <row r="263" spans="1:12" x14ac:dyDescent="0.2">
      <c r="A263" s="68" t="str">
        <f t="shared" si="119"/>
        <v>2013</v>
      </c>
      <c r="B263" s="63"/>
      <c r="C263" s="70">
        <f t="shared" si="120"/>
        <v>-72.575494573623516</v>
      </c>
      <c r="D263" s="70">
        <f t="shared" si="121"/>
        <v>-31.481702614495301</v>
      </c>
      <c r="E263" s="70">
        <f t="shared" si="122"/>
        <v>-91.016157740944664</v>
      </c>
      <c r="F263" s="70">
        <f t="shared" si="123"/>
        <v>-41.666212590647255</v>
      </c>
      <c r="G263" s="70">
        <f t="shared" si="124"/>
        <v>-8.5529505394029499</v>
      </c>
      <c r="H263" s="70">
        <f t="shared" si="125"/>
        <v>-82.704644111122917</v>
      </c>
      <c r="I263" s="70">
        <f t="shared" si="126"/>
        <v>-89.579950126467267</v>
      </c>
      <c r="J263" s="70">
        <f t="shared" si="127"/>
        <v>-167.58729725999049</v>
      </c>
      <c r="K263" s="70">
        <f t="shared" si="128"/>
        <v>159.73983398668892</v>
      </c>
      <c r="L263" s="71">
        <f t="shared" si="129"/>
        <v>-425.42457557000546</v>
      </c>
    </row>
    <row r="264" spans="1:12" x14ac:dyDescent="0.2">
      <c r="A264" s="63"/>
      <c r="B264" s="63"/>
      <c r="C264" s="70"/>
      <c r="D264" s="70"/>
      <c r="E264" s="70"/>
      <c r="F264" s="70"/>
      <c r="G264" s="70"/>
      <c r="H264" s="70"/>
      <c r="I264" s="70"/>
      <c r="J264" s="70"/>
      <c r="K264" s="70"/>
      <c r="L264" s="70"/>
    </row>
    <row r="265" spans="1:12" x14ac:dyDescent="0.2">
      <c r="A265" s="73" t="s">
        <v>32</v>
      </c>
      <c r="B265" s="63"/>
      <c r="C265" s="70">
        <f>AVERAGE(C246:C263)</f>
        <v>-141.94951642966922</v>
      </c>
      <c r="D265" s="70">
        <f t="shared" ref="D265:L265" si="130">AVERAGE(D246:D263)</f>
        <v>4.106898995239086</v>
      </c>
      <c r="E265" s="70">
        <f t="shared" si="130"/>
        <v>33.601346486977569</v>
      </c>
      <c r="F265" s="70">
        <f t="shared" si="130"/>
        <v>-3.9803873280434203</v>
      </c>
      <c r="G265" s="70">
        <f t="shared" si="130"/>
        <v>1.2846250704480568</v>
      </c>
      <c r="H265" s="70">
        <f t="shared" si="130"/>
        <v>-6.0480104488181894</v>
      </c>
      <c r="I265" s="70">
        <f t="shared" si="130"/>
        <v>15.506205250983287</v>
      </c>
      <c r="J265" s="70">
        <f t="shared" si="130"/>
        <v>31.317043545363703</v>
      </c>
      <c r="K265" s="70">
        <f t="shared" si="130"/>
        <v>204.38964300114236</v>
      </c>
      <c r="L265" s="70">
        <f t="shared" si="130"/>
        <v>138.22784814362322</v>
      </c>
    </row>
    <row r="266" spans="1:12" x14ac:dyDescent="0.2">
      <c r="A266" s="73" t="s">
        <v>33</v>
      </c>
      <c r="B266" s="63"/>
      <c r="C266" s="70">
        <f>C263-C246</f>
        <v>-72.575494573623516</v>
      </c>
      <c r="D266" s="70">
        <f t="shared" ref="D266:L266" si="131">D263-D246</f>
        <v>-31.481702614495301</v>
      </c>
      <c r="E266" s="70">
        <f t="shared" si="131"/>
        <v>-91.016157740944664</v>
      </c>
      <c r="F266" s="70">
        <f t="shared" si="131"/>
        <v>-41.666212590647255</v>
      </c>
      <c r="G266" s="70">
        <f t="shared" si="131"/>
        <v>-8.5529505394029499</v>
      </c>
      <c r="H266" s="70">
        <f t="shared" si="131"/>
        <v>-82.704644111122917</v>
      </c>
      <c r="I266" s="70">
        <f t="shared" si="131"/>
        <v>-89.579950126467267</v>
      </c>
      <c r="J266" s="70">
        <f t="shared" si="131"/>
        <v>-167.58729725999049</v>
      </c>
      <c r="K266" s="70">
        <f t="shared" si="131"/>
        <v>159.73983398668892</v>
      </c>
      <c r="L266" s="70">
        <f t="shared" si="131"/>
        <v>-425.42457557000546</v>
      </c>
    </row>
    <row r="267" spans="1:12" x14ac:dyDescent="0.2">
      <c r="A267" s="73" t="s">
        <v>34</v>
      </c>
      <c r="B267" s="63"/>
      <c r="C267" s="70">
        <f>STDEV(C246:C263)</f>
        <v>254.16701818730644</v>
      </c>
      <c r="D267" s="70">
        <f t="shared" ref="D267:L267" si="132">STDEV(D246:D263)</f>
        <v>33.807537646667278</v>
      </c>
      <c r="E267" s="70">
        <f t="shared" si="132"/>
        <v>84.414537352969134</v>
      </c>
      <c r="F267" s="70">
        <f t="shared" si="132"/>
        <v>35.921072308874571</v>
      </c>
      <c r="G267" s="70">
        <f t="shared" si="132"/>
        <v>136.83686004460839</v>
      </c>
      <c r="H267" s="70">
        <f t="shared" si="132"/>
        <v>242.03691897941528</v>
      </c>
      <c r="I267" s="70">
        <f t="shared" si="132"/>
        <v>44.414631434922264</v>
      </c>
      <c r="J267" s="70">
        <f t="shared" si="132"/>
        <v>147.2488222702008</v>
      </c>
      <c r="K267" s="70">
        <f t="shared" si="132"/>
        <v>201.32874786520082</v>
      </c>
      <c r="L267" s="70">
        <f t="shared" si="132"/>
        <v>511.95954736278657</v>
      </c>
    </row>
    <row r="268" spans="1:12" x14ac:dyDescent="0.2">
      <c r="A268" s="63"/>
      <c r="B268" s="63"/>
      <c r="C268" s="63"/>
      <c r="D268" s="63"/>
      <c r="E268" s="63"/>
      <c r="F268" s="63"/>
      <c r="G268" s="63"/>
      <c r="H268" s="63"/>
      <c r="I268" s="63"/>
      <c r="J268" s="63"/>
      <c r="K268" s="63"/>
      <c r="L268" s="63"/>
    </row>
    <row r="269" spans="1:12" ht="13.5" thickBot="1" x14ac:dyDescent="0.25">
      <c r="A269" s="63"/>
      <c r="B269" s="63"/>
      <c r="C269" s="63"/>
      <c r="D269" s="63"/>
      <c r="E269" s="63"/>
      <c r="F269" s="63"/>
      <c r="G269" s="63"/>
      <c r="H269" s="63"/>
      <c r="I269" s="63"/>
      <c r="J269" s="63"/>
      <c r="K269" s="63"/>
      <c r="L269" s="63"/>
    </row>
    <row r="270" spans="1:12" ht="13.5" thickBot="1" x14ac:dyDescent="0.25">
      <c r="A270" s="323" t="s">
        <v>50</v>
      </c>
      <c r="B270" s="324"/>
      <c r="C270" s="325"/>
      <c r="D270" s="63"/>
      <c r="E270" s="63"/>
      <c r="F270" s="63"/>
      <c r="G270" s="63"/>
      <c r="H270" s="63"/>
      <c r="I270" s="63"/>
      <c r="J270" s="63"/>
      <c r="K270" s="63"/>
      <c r="L270" s="63"/>
    </row>
    <row r="271" spans="1:12" x14ac:dyDescent="0.2">
      <c r="A271" s="63"/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</row>
    <row r="272" spans="1:12" x14ac:dyDescent="0.2">
      <c r="A272" s="68" t="str">
        <f t="shared" ref="A272:A289" si="133">A246</f>
        <v>1996</v>
      </c>
      <c r="B272" s="63"/>
      <c r="C272" s="63"/>
      <c r="D272" s="63"/>
      <c r="E272" s="63"/>
      <c r="F272" s="63"/>
      <c r="G272" s="63"/>
      <c r="H272" s="63"/>
      <c r="I272" s="63"/>
      <c r="J272" s="63"/>
      <c r="K272" s="63"/>
      <c r="L272" s="63"/>
    </row>
    <row r="273" spans="1:12" x14ac:dyDescent="0.2">
      <c r="A273" s="68" t="str">
        <f t="shared" si="133"/>
        <v>1997</v>
      </c>
      <c r="B273" s="70">
        <f>L197+L222+L247</f>
        <v>-489.48360653665543</v>
      </c>
      <c r="C273" s="70">
        <f>Z5-Z4</f>
        <v>-489.48360653665441</v>
      </c>
      <c r="D273" s="63"/>
      <c r="E273" s="63"/>
      <c r="F273" s="63"/>
      <c r="G273" s="63"/>
      <c r="H273" s="63"/>
      <c r="I273" s="63"/>
      <c r="J273" s="63"/>
      <c r="K273" s="63"/>
      <c r="L273" s="63"/>
    </row>
    <row r="274" spans="1:12" x14ac:dyDescent="0.2">
      <c r="A274" s="68" t="str">
        <f t="shared" si="133"/>
        <v>1998</v>
      </c>
      <c r="B274" s="70">
        <f t="shared" ref="B274:B289" si="134">L198+L223+L248</f>
        <v>1199.4658452028498</v>
      </c>
      <c r="C274" s="70">
        <f t="shared" ref="C274:C289" si="135">Z6-Z5</f>
        <v>1199.4658452028452</v>
      </c>
      <c r="D274" s="63"/>
      <c r="E274" s="63"/>
      <c r="F274" s="63"/>
      <c r="G274" s="63"/>
      <c r="H274" s="63"/>
      <c r="I274" s="63"/>
      <c r="J274" s="63"/>
      <c r="K274" s="63"/>
      <c r="L274" s="63"/>
    </row>
    <row r="275" spans="1:12" x14ac:dyDescent="0.2">
      <c r="A275" s="68" t="str">
        <f t="shared" si="133"/>
        <v>1999</v>
      </c>
      <c r="B275" s="70">
        <f t="shared" si="134"/>
        <v>1828.9937915139765</v>
      </c>
      <c r="C275" s="70">
        <f t="shared" si="135"/>
        <v>1828.9937915139708</v>
      </c>
      <c r="D275" s="63"/>
      <c r="E275" s="63"/>
      <c r="F275" s="63"/>
      <c r="G275" s="63"/>
      <c r="H275" s="63"/>
      <c r="I275" s="63"/>
      <c r="J275" s="63"/>
      <c r="K275" s="63"/>
      <c r="L275" s="63"/>
    </row>
    <row r="276" spans="1:12" x14ac:dyDescent="0.2">
      <c r="A276" s="68" t="str">
        <f t="shared" si="133"/>
        <v>2000</v>
      </c>
      <c r="B276" s="70">
        <f t="shared" si="134"/>
        <v>1104.8964041778706</v>
      </c>
      <c r="C276" s="70">
        <f t="shared" si="135"/>
        <v>1104.8964041778818</v>
      </c>
      <c r="D276" s="63"/>
      <c r="E276" s="63"/>
      <c r="F276" s="63"/>
      <c r="G276" s="63"/>
      <c r="H276" s="63"/>
      <c r="I276" s="63"/>
      <c r="J276" s="63"/>
      <c r="K276" s="63"/>
      <c r="L276" s="63"/>
    </row>
    <row r="277" spans="1:12" x14ac:dyDescent="0.2">
      <c r="A277" s="68" t="str">
        <f t="shared" si="133"/>
        <v>2001</v>
      </c>
      <c r="B277" s="70">
        <f t="shared" si="134"/>
        <v>-71.111472796504756</v>
      </c>
      <c r="C277" s="70">
        <f t="shared" si="135"/>
        <v>-71.111472796510498</v>
      </c>
      <c r="D277" s="63"/>
      <c r="E277" s="63"/>
      <c r="F277" s="63"/>
      <c r="G277" s="63"/>
      <c r="H277" s="63"/>
      <c r="I277" s="63"/>
      <c r="J277" s="63"/>
      <c r="K277" s="63"/>
      <c r="L277" s="63"/>
    </row>
    <row r="278" spans="1:12" x14ac:dyDescent="0.2">
      <c r="A278" s="68" t="str">
        <f t="shared" si="133"/>
        <v>2002</v>
      </c>
      <c r="B278" s="70">
        <f t="shared" si="134"/>
        <v>13.419984837365462</v>
      </c>
      <c r="C278" s="70">
        <f t="shared" si="135"/>
        <v>13.419984837360971</v>
      </c>
      <c r="D278" s="63"/>
      <c r="E278" s="63"/>
      <c r="F278" s="63"/>
      <c r="G278" s="63"/>
      <c r="H278" s="63"/>
      <c r="I278" s="63"/>
      <c r="J278" s="63"/>
      <c r="K278" s="63"/>
      <c r="L278" s="63"/>
    </row>
    <row r="279" spans="1:12" x14ac:dyDescent="0.2">
      <c r="A279" s="68" t="str">
        <f t="shared" si="133"/>
        <v>2003</v>
      </c>
      <c r="B279" s="70">
        <f t="shared" si="134"/>
        <v>551.95631182736201</v>
      </c>
      <c r="C279" s="70">
        <f t="shared" si="135"/>
        <v>551.95631182736543</v>
      </c>
      <c r="D279" s="63"/>
      <c r="E279" s="63"/>
      <c r="F279" s="63"/>
      <c r="G279" s="63"/>
      <c r="H279" s="63"/>
      <c r="I279" s="63"/>
      <c r="J279" s="63"/>
      <c r="K279" s="63"/>
      <c r="L279" s="63"/>
    </row>
    <row r="280" spans="1:12" x14ac:dyDescent="0.2">
      <c r="A280" s="68" t="str">
        <f t="shared" si="133"/>
        <v>2004</v>
      </c>
      <c r="B280" s="70">
        <f t="shared" si="134"/>
        <v>580.99926552527972</v>
      </c>
      <c r="C280" s="70">
        <f t="shared" si="135"/>
        <v>580.99926552527904</v>
      </c>
      <c r="D280" s="63"/>
      <c r="E280" s="63"/>
      <c r="F280" s="63"/>
      <c r="G280" s="63"/>
      <c r="H280" s="63"/>
      <c r="I280" s="63"/>
      <c r="J280" s="63"/>
      <c r="K280" s="63"/>
      <c r="L280" s="63"/>
    </row>
    <row r="281" spans="1:12" x14ac:dyDescent="0.2">
      <c r="A281" s="68" t="str">
        <f t="shared" si="133"/>
        <v>2005</v>
      </c>
      <c r="B281" s="70">
        <f t="shared" si="134"/>
        <v>1546.271386199383</v>
      </c>
      <c r="C281" s="70">
        <f t="shared" si="135"/>
        <v>1546.2713861993834</v>
      </c>
      <c r="D281" s="63"/>
      <c r="E281" s="63"/>
      <c r="F281" s="63"/>
      <c r="G281" s="63"/>
      <c r="H281" s="63"/>
      <c r="I281" s="63"/>
      <c r="J281" s="63"/>
      <c r="K281" s="63"/>
      <c r="L281" s="63"/>
    </row>
    <row r="282" spans="1:12" x14ac:dyDescent="0.2">
      <c r="A282" s="68" t="str">
        <f t="shared" si="133"/>
        <v>2006</v>
      </c>
      <c r="B282" s="70">
        <f t="shared" si="134"/>
        <v>2576.0975059272682</v>
      </c>
      <c r="C282" s="70">
        <f t="shared" si="135"/>
        <v>2576.0975059272678</v>
      </c>
      <c r="D282" s="63"/>
      <c r="E282" s="63"/>
      <c r="F282" s="63"/>
      <c r="G282" s="63"/>
      <c r="H282" s="63"/>
      <c r="I282" s="63"/>
      <c r="J282" s="63"/>
      <c r="K282" s="63"/>
      <c r="L282" s="63"/>
    </row>
    <row r="283" spans="1:12" x14ac:dyDescent="0.2">
      <c r="A283" s="68" t="str">
        <f t="shared" si="133"/>
        <v>2007</v>
      </c>
      <c r="B283" s="70">
        <f t="shared" si="134"/>
        <v>2762.2064489336371</v>
      </c>
      <c r="C283" s="70">
        <f t="shared" si="135"/>
        <v>2762.2064489336408</v>
      </c>
      <c r="D283" s="63"/>
      <c r="E283" s="63"/>
      <c r="F283" s="63"/>
      <c r="G283" s="63"/>
      <c r="H283" s="63"/>
      <c r="I283" s="63"/>
      <c r="J283" s="63"/>
      <c r="K283" s="63"/>
      <c r="L283" s="63"/>
    </row>
    <row r="284" spans="1:12" x14ac:dyDescent="0.2">
      <c r="A284" s="68" t="str">
        <f t="shared" si="133"/>
        <v>2008</v>
      </c>
      <c r="B284" s="70">
        <f t="shared" si="134"/>
        <v>1984.4404182407936</v>
      </c>
      <c r="C284" s="70">
        <f t="shared" si="135"/>
        <v>1984.4404182407889</v>
      </c>
      <c r="D284" s="63"/>
      <c r="E284" s="63"/>
      <c r="F284" s="63"/>
      <c r="G284" s="63"/>
      <c r="H284" s="63"/>
      <c r="I284" s="63"/>
      <c r="J284" s="63"/>
      <c r="K284" s="63"/>
      <c r="L284" s="63"/>
    </row>
    <row r="285" spans="1:12" x14ac:dyDescent="0.2">
      <c r="A285" s="68" t="str">
        <f t="shared" si="133"/>
        <v>2009</v>
      </c>
      <c r="B285" s="70">
        <f t="shared" si="134"/>
        <v>1037.820383274754</v>
      </c>
      <c r="C285" s="70">
        <f t="shared" si="135"/>
        <v>1037.8203832747531</v>
      </c>
      <c r="D285" s="63"/>
      <c r="E285" s="63"/>
      <c r="F285" s="63"/>
      <c r="G285" s="63"/>
      <c r="H285" s="63"/>
      <c r="I285" s="63"/>
      <c r="J285" s="63"/>
      <c r="K285" s="63"/>
      <c r="L285" s="63"/>
    </row>
    <row r="286" spans="1:12" x14ac:dyDescent="0.2">
      <c r="A286" s="68" t="str">
        <f t="shared" si="133"/>
        <v>2010</v>
      </c>
      <c r="B286" s="70">
        <f t="shared" si="134"/>
        <v>411.90493812423131</v>
      </c>
      <c r="C286" s="70">
        <f t="shared" si="135"/>
        <v>411.90493812423665</v>
      </c>
      <c r="D286" s="63"/>
      <c r="E286" s="63"/>
      <c r="F286" s="63"/>
      <c r="G286" s="63"/>
      <c r="H286" s="63"/>
      <c r="I286" s="63"/>
      <c r="J286" s="63"/>
      <c r="K286" s="63"/>
      <c r="L286" s="63"/>
    </row>
    <row r="287" spans="1:12" x14ac:dyDescent="0.2">
      <c r="A287" s="68" t="str">
        <f t="shared" si="133"/>
        <v>2011</v>
      </c>
      <c r="B287" s="70">
        <f t="shared" si="134"/>
        <v>211.96844757058182</v>
      </c>
      <c r="C287" s="70">
        <f t="shared" si="135"/>
        <v>211.96844757057988</v>
      </c>
      <c r="D287" s="63"/>
      <c r="E287" s="63"/>
      <c r="F287" s="63"/>
      <c r="G287" s="63"/>
      <c r="H287" s="63"/>
      <c r="I287" s="63"/>
      <c r="J287" s="63"/>
      <c r="K287" s="63"/>
      <c r="L287" s="63"/>
    </row>
    <row r="288" spans="1:12" x14ac:dyDescent="0.2">
      <c r="A288" s="68" t="str">
        <f t="shared" si="133"/>
        <v>2012</v>
      </c>
      <c r="B288" s="70">
        <f t="shared" si="134"/>
        <v>375.46747264794885</v>
      </c>
      <c r="C288" s="70">
        <f t="shared" si="135"/>
        <v>375.46747264794976</v>
      </c>
      <c r="D288" s="63"/>
      <c r="E288" s="63"/>
      <c r="F288" s="63"/>
      <c r="G288" s="63"/>
      <c r="H288" s="63"/>
      <c r="I288" s="63"/>
      <c r="J288" s="63"/>
      <c r="K288" s="63"/>
      <c r="L288" s="63"/>
    </row>
    <row r="289" spans="1:12" x14ac:dyDescent="0.2">
      <c r="A289" s="68" t="str">
        <f t="shared" si="133"/>
        <v>2013</v>
      </c>
      <c r="B289" s="70">
        <f t="shared" si="134"/>
        <v>689.07638269114557</v>
      </c>
      <c r="C289" s="70">
        <f t="shared" si="135"/>
        <v>696.30741574577405</v>
      </c>
    </row>
    <row r="290" spans="1:12" ht="13.5" thickBot="1" x14ac:dyDescent="0.25"/>
    <row r="291" spans="1:12" ht="13.5" thickBot="1" x14ac:dyDescent="0.25">
      <c r="A291" s="62" t="s">
        <v>51</v>
      </c>
      <c r="B291" s="63"/>
      <c r="C291" s="63"/>
      <c r="D291" s="63"/>
      <c r="E291" s="63"/>
      <c r="F291" s="63"/>
      <c r="G291" s="63"/>
      <c r="H291" s="63"/>
      <c r="I291" s="63"/>
      <c r="J291" s="63"/>
      <c r="K291" s="63"/>
      <c r="L291" s="63"/>
    </row>
    <row r="292" spans="1:12" ht="51" x14ac:dyDescent="0.2">
      <c r="A292" s="65" t="s">
        <v>52</v>
      </c>
      <c r="B292" s="63"/>
      <c r="C292" s="64" t="s">
        <v>22</v>
      </c>
      <c r="D292" s="64" t="s">
        <v>23</v>
      </c>
      <c r="E292" s="64" t="s">
        <v>3</v>
      </c>
      <c r="F292" s="64" t="s">
        <v>24</v>
      </c>
      <c r="G292" s="64" t="s">
        <v>25</v>
      </c>
      <c r="H292" s="64" t="s">
        <v>26</v>
      </c>
      <c r="I292" s="64" t="s">
        <v>27</v>
      </c>
      <c r="J292" s="64" t="s">
        <v>28</v>
      </c>
      <c r="K292" s="66" t="s">
        <v>29</v>
      </c>
      <c r="L292" s="67" t="s">
        <v>32</v>
      </c>
    </row>
    <row r="293" spans="1:12" x14ac:dyDescent="0.2">
      <c r="A293" s="68" t="str">
        <f t="shared" ref="A293:A310" si="136">A272</f>
        <v>1996</v>
      </c>
      <c r="B293" s="63"/>
      <c r="C293" s="64"/>
      <c r="D293" s="72"/>
      <c r="E293" s="72"/>
      <c r="F293" s="72"/>
      <c r="G293" s="72"/>
      <c r="H293" s="72"/>
      <c r="I293" s="72"/>
      <c r="J293" s="72"/>
      <c r="K293" s="72"/>
      <c r="L293" s="69"/>
    </row>
    <row r="294" spans="1:12" x14ac:dyDescent="0.2">
      <c r="A294" s="68" t="str">
        <f t="shared" si="136"/>
        <v>1997</v>
      </c>
      <c r="B294" s="63"/>
      <c r="C294" s="72">
        <f>LOG(C5/C$4)-LOG(B5/B$4)</f>
        <v>2.1544447735058779E-2</v>
      </c>
      <c r="D294" s="72">
        <f>LOG(E5/E$4)-LOG(D5/D$4)</f>
        <v>-0.16579122899434703</v>
      </c>
      <c r="E294" s="72">
        <f>LOG(G5/G$4)-LOG(F5/F$4)</f>
        <v>3.9809706017007425E-3</v>
      </c>
      <c r="F294" s="72">
        <f>LOG(I5/I$4)-LOG(H5/H$4)</f>
        <v>-5.2760571237877432E-2</v>
      </c>
      <c r="G294" s="72">
        <f>LOG(K5/K$4)-LOG(J5/J$4)</f>
        <v>-1.8183337301183766E-2</v>
      </c>
      <c r="H294" s="72">
        <f>LOG(M5/M$4)-LOG(L5/L$4)</f>
        <v>-2.3273424294495054E-2</v>
      </c>
      <c r="I294" s="72">
        <f>LOG(O5/O$4)-LOG(N5/N$4)</f>
        <v>-2.0292573321232322E-3</v>
      </c>
      <c r="J294" s="72">
        <f>LOG(Q5/Q$4)-LOG(P5/P$4)</f>
        <v>5.9629142445920564E-3</v>
      </c>
      <c r="K294" s="72">
        <f>LOG(S5/S$4)-LOG(R5/R$4)</f>
        <v>-2.6618197188865905E-2</v>
      </c>
      <c r="L294" s="75">
        <f>AVERAGE(C294:K294)</f>
        <v>-2.8574187085282317E-2</v>
      </c>
    </row>
    <row r="295" spans="1:12" x14ac:dyDescent="0.2">
      <c r="A295" s="68" t="str">
        <f t="shared" si="136"/>
        <v>1998</v>
      </c>
      <c r="B295" s="63"/>
      <c r="C295" s="72">
        <f t="shared" ref="C295:C310" si="137">LOG(C6/C$4)-LOG(B6/B$4)</f>
        <v>6.096186338099438E-2</v>
      </c>
      <c r="D295" s="72">
        <f t="shared" ref="D295:D310" si="138">LOG(E6/E$4)-LOG(D6/D$4)</f>
        <v>-0.18987682255970129</v>
      </c>
      <c r="E295" s="72">
        <f t="shared" ref="E295:E310" si="139">LOG(G6/G$4)-LOG(F6/F$4)</f>
        <v>9.3765753867659611E-3</v>
      </c>
      <c r="F295" s="72">
        <f t="shared" ref="F295:F310" si="140">LOG(I6/I$4)-LOG(H6/H$4)</f>
        <v>-7.0685185527514752E-2</v>
      </c>
      <c r="G295" s="72">
        <f t="shared" ref="G295:G310" si="141">LOG(K6/K$4)-LOG(J6/J$4)</f>
        <v>-4.713059514520733E-2</v>
      </c>
      <c r="H295" s="72">
        <f t="shared" ref="H295:H310" si="142">LOG(M6/M$4)-LOG(L6/L$4)</f>
        <v>-5.7106881768805226E-2</v>
      </c>
      <c r="I295" s="72">
        <f t="shared" ref="I295:I310" si="143">LOG(O6/O$4)-LOG(N6/N$4)</f>
        <v>-6.8434947798775014E-3</v>
      </c>
      <c r="J295" s="72">
        <f t="shared" ref="J295:J310" si="144">LOG(Q6/Q$4)-LOG(P6/P$4)</f>
        <v>-4.6994232679719687E-3</v>
      </c>
      <c r="K295" s="72">
        <f t="shared" ref="K295:K310" si="145">LOG(S6/S$4)-LOG(R6/R$4)</f>
        <v>-3.7866779911829608E-2</v>
      </c>
      <c r="L295" s="75">
        <f t="shared" ref="L295:L310" si="146">AVERAGE(C295:K295)</f>
        <v>-3.8207860465905262E-2</v>
      </c>
    </row>
    <row r="296" spans="1:12" x14ac:dyDescent="0.2">
      <c r="A296" s="68" t="str">
        <f t="shared" si="136"/>
        <v>1999</v>
      </c>
      <c r="B296" s="63"/>
      <c r="C296" s="72">
        <f t="shared" si="137"/>
        <v>4.9057691964266459E-2</v>
      </c>
      <c r="D296" s="72">
        <f t="shared" si="138"/>
        <v>-0.13327943536506795</v>
      </c>
      <c r="E296" s="72">
        <f t="shared" si="139"/>
        <v>2.1230800759062661E-2</v>
      </c>
      <c r="F296" s="72">
        <f t="shared" si="140"/>
        <v>-5.3984047404230261E-2</v>
      </c>
      <c r="G296" s="72">
        <f t="shared" si="141"/>
        <v>-6.2705756954108377E-2</v>
      </c>
      <c r="H296" s="72">
        <f t="shared" si="142"/>
        <v>-8.0910751475622725E-2</v>
      </c>
      <c r="I296" s="72">
        <f t="shared" si="143"/>
        <v>-2.6122580113864119E-3</v>
      </c>
      <c r="J296" s="72">
        <f t="shared" si="144"/>
        <v>-2.9869100444536029E-3</v>
      </c>
      <c r="K296" s="72">
        <f t="shared" si="145"/>
        <v>-2.342217243756943E-2</v>
      </c>
      <c r="L296" s="75">
        <f t="shared" si="146"/>
        <v>-3.2179204329901075E-2</v>
      </c>
    </row>
    <row r="297" spans="1:12" x14ac:dyDescent="0.2">
      <c r="A297" s="68" t="str">
        <f t="shared" si="136"/>
        <v>2000</v>
      </c>
      <c r="B297" s="63"/>
      <c r="C297" s="72">
        <f t="shared" si="137"/>
        <v>1.9362727320943324E-3</v>
      </c>
      <c r="D297" s="72">
        <f t="shared" si="138"/>
        <v>-4.1105056743086454E-2</v>
      </c>
      <c r="E297" s="72">
        <f t="shared" si="139"/>
        <v>4.0600279172164473E-2</v>
      </c>
      <c r="F297" s="72">
        <f t="shared" si="140"/>
        <v>-6.6651679524562246E-3</v>
      </c>
      <c r="G297" s="72">
        <f t="shared" si="141"/>
        <v>-5.7731833859429996E-2</v>
      </c>
      <c r="H297" s="72">
        <f t="shared" si="142"/>
        <v>-8.4283527702734715E-2</v>
      </c>
      <c r="I297" s="72">
        <f t="shared" si="143"/>
        <v>2.0975985882305745E-3</v>
      </c>
      <c r="J297" s="72">
        <f t="shared" si="144"/>
        <v>8.1560042959864382E-3</v>
      </c>
      <c r="K297" s="72">
        <f t="shared" si="145"/>
        <v>-1.292279631354612E-2</v>
      </c>
      <c r="L297" s="75">
        <f t="shared" si="146"/>
        <v>-1.665758086475308E-2</v>
      </c>
    </row>
    <row r="298" spans="1:12" x14ac:dyDescent="0.2">
      <c r="A298" s="68" t="str">
        <f t="shared" si="136"/>
        <v>2001</v>
      </c>
      <c r="B298" s="63"/>
      <c r="C298" s="72">
        <f t="shared" si="137"/>
        <v>-4.7529075906329737E-2</v>
      </c>
      <c r="D298" s="72">
        <f t="shared" si="138"/>
        <v>3.0461660127944754E-2</v>
      </c>
      <c r="E298" s="72">
        <f t="shared" si="139"/>
        <v>5.3887443248767417E-2</v>
      </c>
      <c r="F298" s="72">
        <f t="shared" si="140"/>
        <v>5.0607018223184419E-2</v>
      </c>
      <c r="G298" s="72">
        <f t="shared" si="141"/>
        <v>-6.2391834429090187E-2</v>
      </c>
      <c r="H298" s="72">
        <f t="shared" si="142"/>
        <v>-7.802521606859425E-2</v>
      </c>
      <c r="I298" s="72">
        <f t="shared" si="143"/>
        <v>1.5514910023694324E-2</v>
      </c>
      <c r="J298" s="72">
        <f t="shared" si="144"/>
        <v>4.9892495360403313E-3</v>
      </c>
      <c r="K298" s="72">
        <f t="shared" si="145"/>
        <v>8.8905397103780648E-5</v>
      </c>
      <c r="L298" s="75">
        <f t="shared" si="146"/>
        <v>-3.5996599830310167E-3</v>
      </c>
    </row>
    <row r="299" spans="1:12" x14ac:dyDescent="0.2">
      <c r="A299" s="68" t="str">
        <f t="shared" si="136"/>
        <v>2002</v>
      </c>
      <c r="B299" s="63"/>
      <c r="C299" s="72">
        <f t="shared" si="137"/>
        <v>-8.2069640296407953E-2</v>
      </c>
      <c r="D299" s="72">
        <f t="shared" si="138"/>
        <v>0.11236985988347206</v>
      </c>
      <c r="E299" s="72">
        <f t="shared" si="139"/>
        <v>5.6660867032411806E-2</v>
      </c>
      <c r="F299" s="72">
        <f t="shared" si="140"/>
        <v>8.5436693774878308E-2</v>
      </c>
      <c r="G299" s="72">
        <f t="shared" si="141"/>
        <v>-7.4572625217916008E-2</v>
      </c>
      <c r="H299" s="72">
        <f t="shared" si="142"/>
        <v>-6.3536380702868878E-2</v>
      </c>
      <c r="I299" s="72">
        <f t="shared" si="143"/>
        <v>3.0811710269074088E-2</v>
      </c>
      <c r="J299" s="72">
        <f t="shared" si="144"/>
        <v>3.0476218924183132E-3</v>
      </c>
      <c r="K299" s="72">
        <f t="shared" si="145"/>
        <v>1.7793993033145258E-2</v>
      </c>
      <c r="L299" s="75">
        <f t="shared" si="146"/>
        <v>9.5491221853563329E-3</v>
      </c>
    </row>
    <row r="300" spans="1:12" x14ac:dyDescent="0.2">
      <c r="A300" s="68" t="str">
        <f t="shared" si="136"/>
        <v>2003</v>
      </c>
      <c r="B300" s="63"/>
      <c r="C300" s="72">
        <f t="shared" si="137"/>
        <v>-0.1214793343577661</v>
      </c>
      <c r="D300" s="72">
        <f t="shared" si="138"/>
        <v>0.190387386917938</v>
      </c>
      <c r="E300" s="72">
        <f t="shared" si="139"/>
        <v>5.0841973552953452E-2</v>
      </c>
      <c r="F300" s="72">
        <f t="shared" si="140"/>
        <v>8.2138831741939061E-2</v>
      </c>
      <c r="G300" s="72">
        <f t="shared" si="141"/>
        <v>-9.9486834168578966E-2</v>
      </c>
      <c r="H300" s="72">
        <f t="shared" si="142"/>
        <v>-4.707246206135543E-2</v>
      </c>
      <c r="I300" s="72">
        <f t="shared" si="143"/>
        <v>4.4067265303002076E-2</v>
      </c>
      <c r="J300" s="72">
        <f t="shared" si="144"/>
        <v>6.4396774876147658E-3</v>
      </c>
      <c r="K300" s="72">
        <f t="shared" si="145"/>
        <v>3.9194107190477404E-2</v>
      </c>
      <c r="L300" s="75">
        <f t="shared" si="146"/>
        <v>1.6114512400691585E-2</v>
      </c>
    </row>
    <row r="301" spans="1:12" x14ac:dyDescent="0.2">
      <c r="A301" s="68" t="str">
        <f t="shared" si="136"/>
        <v>2004</v>
      </c>
      <c r="B301" s="63"/>
      <c r="C301" s="72">
        <f t="shared" si="137"/>
        <v>-0.17571729595578262</v>
      </c>
      <c r="D301" s="72">
        <f t="shared" si="138"/>
        <v>0.29681251718813528</v>
      </c>
      <c r="E301" s="72">
        <f t="shared" si="139"/>
        <v>4.8988455838239783E-2</v>
      </c>
      <c r="F301" s="72">
        <f t="shared" si="140"/>
        <v>6.5108499506740178E-2</v>
      </c>
      <c r="G301" s="72">
        <f t="shared" si="141"/>
        <v>-0.12567218850096765</v>
      </c>
      <c r="H301" s="72">
        <f t="shared" si="142"/>
        <v>-4.556389432834089E-2</v>
      </c>
      <c r="I301" s="72">
        <f t="shared" si="143"/>
        <v>5.8166469243084773E-2</v>
      </c>
      <c r="J301" s="72">
        <f t="shared" si="144"/>
        <v>1.4619825919413479E-2</v>
      </c>
      <c r="K301" s="72">
        <f t="shared" si="145"/>
        <v>5.4029096719914224E-2</v>
      </c>
      <c r="L301" s="75">
        <f t="shared" si="146"/>
        <v>2.1196831736715178E-2</v>
      </c>
    </row>
    <row r="302" spans="1:12" x14ac:dyDescent="0.2">
      <c r="A302" s="68" t="str">
        <f t="shared" si="136"/>
        <v>2005</v>
      </c>
      <c r="B302" s="63"/>
      <c r="C302" s="72">
        <f t="shared" si="137"/>
        <v>-0.21989419621100503</v>
      </c>
      <c r="D302" s="72">
        <f t="shared" si="138"/>
        <v>0.27767690172533244</v>
      </c>
      <c r="E302" s="72">
        <f t="shared" si="139"/>
        <v>6.2212736129936823E-2</v>
      </c>
      <c r="F302" s="72">
        <f t="shared" si="140"/>
        <v>5.8836381249870742E-2</v>
      </c>
      <c r="G302" s="72">
        <f t="shared" si="141"/>
        <v>-0.14413133136631393</v>
      </c>
      <c r="H302" s="72">
        <f t="shared" si="142"/>
        <v>-4.2907734681522688E-2</v>
      </c>
      <c r="I302" s="72">
        <f t="shared" si="143"/>
        <v>6.9858094802526E-2</v>
      </c>
      <c r="J302" s="72">
        <f t="shared" si="144"/>
        <v>3.0837122600973085E-2</v>
      </c>
      <c r="K302" s="72">
        <f t="shared" si="145"/>
        <v>6.6263632146002199E-2</v>
      </c>
      <c r="L302" s="75">
        <f t="shared" si="146"/>
        <v>1.7639067377311069E-2</v>
      </c>
    </row>
    <row r="303" spans="1:12" x14ac:dyDescent="0.2">
      <c r="A303" s="68" t="str">
        <f t="shared" si="136"/>
        <v>2006</v>
      </c>
      <c r="B303" s="63"/>
      <c r="C303" s="72">
        <f t="shared" si="137"/>
        <v>-0.23234178779326914</v>
      </c>
      <c r="D303" s="72">
        <f t="shared" si="138"/>
        <v>0.1837280185991145</v>
      </c>
      <c r="E303" s="72">
        <f t="shared" si="139"/>
        <v>7.6639493247798368E-2</v>
      </c>
      <c r="F303" s="72">
        <f t="shared" si="140"/>
        <v>5.3382073036002828E-2</v>
      </c>
      <c r="G303" s="72">
        <f t="shared" si="141"/>
        <v>-0.15160267927411522</v>
      </c>
      <c r="H303" s="72">
        <f t="shared" si="142"/>
        <v>-2.9607811475904078E-2</v>
      </c>
      <c r="I303" s="72">
        <f t="shared" si="143"/>
        <v>7.2447663001582674E-2</v>
      </c>
      <c r="J303" s="72">
        <f t="shared" si="144"/>
        <v>4.8802335956957349E-2</v>
      </c>
      <c r="K303" s="72">
        <f t="shared" si="145"/>
        <v>8.5897759997814849E-2</v>
      </c>
      <c r="L303" s="75">
        <f t="shared" si="146"/>
        <v>1.1927229477331347E-2</v>
      </c>
    </row>
    <row r="304" spans="1:12" x14ac:dyDescent="0.2">
      <c r="A304" s="68" t="str">
        <f t="shared" si="136"/>
        <v>2007</v>
      </c>
      <c r="B304" s="63"/>
      <c r="C304" s="72">
        <f t="shared" si="137"/>
        <v>-0.21565833652311883</v>
      </c>
      <c r="D304" s="72">
        <f t="shared" si="138"/>
        <v>0.16911123738975298</v>
      </c>
      <c r="E304" s="72">
        <f t="shared" si="139"/>
        <v>7.24921923419104E-2</v>
      </c>
      <c r="F304" s="72">
        <f t="shared" si="140"/>
        <v>1.769589383256584E-2</v>
      </c>
      <c r="G304" s="72">
        <f t="shared" si="141"/>
        <v>-0.13344863181971137</v>
      </c>
      <c r="H304" s="72">
        <f t="shared" si="142"/>
        <v>-2.1767922403945456E-2</v>
      </c>
      <c r="I304" s="72">
        <f t="shared" si="143"/>
        <v>7.5977623882967638E-2</v>
      </c>
      <c r="J304" s="72">
        <f t="shared" si="144"/>
        <v>6.2649600874575218E-2</v>
      </c>
      <c r="K304" s="72">
        <f t="shared" si="145"/>
        <v>0.10019657776107369</v>
      </c>
      <c r="L304" s="75">
        <f t="shared" si="146"/>
        <v>1.4138692815118901E-2</v>
      </c>
    </row>
    <row r="305" spans="1:12" x14ac:dyDescent="0.2">
      <c r="A305" s="68" t="str">
        <f t="shared" si="136"/>
        <v>2008</v>
      </c>
      <c r="B305" s="63"/>
      <c r="C305" s="72">
        <f t="shared" si="137"/>
        <v>-0.20353840320357811</v>
      </c>
      <c r="D305" s="72">
        <f t="shared" si="138"/>
        <v>0.24348394477602525</v>
      </c>
      <c r="E305" s="72">
        <f t="shared" si="139"/>
        <v>7.0147567336075814E-2</v>
      </c>
      <c r="F305" s="72">
        <f t="shared" si="140"/>
        <v>-5.5443442909150306E-2</v>
      </c>
      <c r="G305" s="72">
        <f t="shared" si="141"/>
        <v>-8.6199206641427245E-2</v>
      </c>
      <c r="H305" s="72">
        <f t="shared" si="142"/>
        <v>-2.2180128167971908E-2</v>
      </c>
      <c r="I305" s="72">
        <f t="shared" si="143"/>
        <v>9.1029927030983532E-2</v>
      </c>
      <c r="J305" s="72">
        <f t="shared" si="144"/>
        <v>7.1678437772464937E-2</v>
      </c>
      <c r="K305" s="72">
        <f t="shared" si="145"/>
        <v>0.11112344300166413</v>
      </c>
      <c r="L305" s="75">
        <f t="shared" si="146"/>
        <v>2.4455793221676233E-2</v>
      </c>
    </row>
    <row r="306" spans="1:12" x14ac:dyDescent="0.2">
      <c r="A306" s="68" t="str">
        <f t="shared" si="136"/>
        <v>2009</v>
      </c>
      <c r="B306" s="63"/>
      <c r="C306" s="72">
        <f t="shared" si="137"/>
        <v>-0.21472722835897626</v>
      </c>
      <c r="D306" s="72">
        <f t="shared" si="138"/>
        <v>0.30177592983631851</v>
      </c>
      <c r="E306" s="72">
        <f t="shared" si="139"/>
        <v>7.94421865667614E-2</v>
      </c>
      <c r="F306" s="72">
        <f t="shared" si="140"/>
        <v>-0.11077082586746198</v>
      </c>
      <c r="G306" s="72">
        <f t="shared" si="141"/>
        <v>-4.5450725479178375E-2</v>
      </c>
      <c r="H306" s="72">
        <f t="shared" si="142"/>
        <v>-2.6351191704183319E-2</v>
      </c>
      <c r="I306" s="72">
        <f t="shared" si="143"/>
        <v>0.11632141175750862</v>
      </c>
      <c r="J306" s="72">
        <f t="shared" si="144"/>
        <v>8.1992452831856105E-2</v>
      </c>
      <c r="K306" s="72">
        <f t="shared" si="145"/>
        <v>0.11743689814048164</v>
      </c>
      <c r="L306" s="75">
        <f t="shared" si="146"/>
        <v>3.3296545302569598E-2</v>
      </c>
    </row>
    <row r="307" spans="1:12" x14ac:dyDescent="0.2">
      <c r="A307" s="68" t="str">
        <f t="shared" si="136"/>
        <v>2010</v>
      </c>
      <c r="B307" s="72"/>
      <c r="C307" s="72">
        <f t="shared" si="137"/>
        <v>-0.23962677834000706</v>
      </c>
      <c r="D307" s="72">
        <f t="shared" si="138"/>
        <v>0.3771715613405206</v>
      </c>
      <c r="E307" s="72">
        <f t="shared" si="139"/>
        <v>8.7254567775009798E-2</v>
      </c>
      <c r="F307" s="72">
        <f t="shared" si="140"/>
        <v>-7.30146803932199E-2</v>
      </c>
      <c r="G307" s="72">
        <f t="shared" si="141"/>
        <v>-2.5572152302383924E-2</v>
      </c>
      <c r="H307" s="72">
        <f t="shared" si="142"/>
        <v>-2.3473505998427374E-2</v>
      </c>
      <c r="I307" s="72">
        <f t="shared" si="143"/>
        <v>0.13008529787753803</v>
      </c>
      <c r="J307" s="72">
        <f t="shared" si="144"/>
        <v>8.1681029354246953E-2</v>
      </c>
      <c r="K307" s="72">
        <f t="shared" si="145"/>
        <v>0.12315752279894748</v>
      </c>
      <c r="L307" s="75">
        <f t="shared" si="146"/>
        <v>4.8629206901358288E-2</v>
      </c>
    </row>
    <row r="308" spans="1:12" x14ac:dyDescent="0.2">
      <c r="A308" s="68" t="str">
        <f t="shared" si="136"/>
        <v>2011</v>
      </c>
      <c r="B308" s="72"/>
      <c r="C308" s="72">
        <f t="shared" si="137"/>
        <v>-0.28372126461631086</v>
      </c>
      <c r="D308" s="72">
        <f t="shared" si="138"/>
        <v>0.34822377028419432</v>
      </c>
      <c r="E308" s="72">
        <f t="shared" si="139"/>
        <v>8.6902806732048726E-2</v>
      </c>
      <c r="F308" s="72">
        <f t="shared" si="140"/>
        <v>-5.3223328778466278E-3</v>
      </c>
      <c r="G308" s="72">
        <f t="shared" si="141"/>
        <v>-2.5801195776707551E-2</v>
      </c>
      <c r="H308" s="72">
        <f t="shared" si="142"/>
        <v>-1.6876757092187888E-2</v>
      </c>
      <c r="I308" s="72">
        <f t="shared" si="143"/>
        <v>0.12950214616501002</v>
      </c>
      <c r="J308" s="72">
        <f t="shared" si="144"/>
        <v>7.0630860246911814E-2</v>
      </c>
      <c r="K308" s="72">
        <f t="shared" si="145"/>
        <v>0.12805879737238884</v>
      </c>
      <c r="L308" s="75">
        <f t="shared" si="146"/>
        <v>4.7955203381944533E-2</v>
      </c>
    </row>
    <row r="309" spans="1:12" x14ac:dyDescent="0.2">
      <c r="A309" s="68" t="str">
        <f t="shared" si="136"/>
        <v>2012</v>
      </c>
      <c r="B309" s="72"/>
      <c r="C309" s="72">
        <f t="shared" si="137"/>
        <v>-0.32133802519541832</v>
      </c>
      <c r="D309" s="72">
        <f t="shared" si="138"/>
        <v>0.29152321856595304</v>
      </c>
      <c r="E309" s="72">
        <f t="shared" si="139"/>
        <v>7.4597722408623279E-2</v>
      </c>
      <c r="F309" s="72">
        <f t="shared" si="140"/>
        <v>-2.9462482041162794E-2</v>
      </c>
      <c r="G309" s="72">
        <f t="shared" si="141"/>
        <v>-3.2157641692871053E-2</v>
      </c>
      <c r="H309" s="72">
        <f t="shared" si="142"/>
        <v>-1.7256258509548872E-2</v>
      </c>
      <c r="I309" s="72">
        <f t="shared" si="143"/>
        <v>0.11699202771509767</v>
      </c>
      <c r="J309" s="72">
        <f t="shared" si="144"/>
        <v>5.5083708645973978E-2</v>
      </c>
      <c r="K309" s="72">
        <f t="shared" si="145"/>
        <v>0.13704801630708008</v>
      </c>
      <c r="L309" s="75">
        <f t="shared" si="146"/>
        <v>3.0558920689303E-2</v>
      </c>
    </row>
    <row r="310" spans="1:12" x14ac:dyDescent="0.2">
      <c r="A310" s="68" t="str">
        <f t="shared" si="136"/>
        <v>2013</v>
      </c>
      <c r="B310" s="72"/>
      <c r="C310" s="72">
        <f t="shared" si="137"/>
        <v>-0.34195426553713948</v>
      </c>
      <c r="D310" s="72">
        <f t="shared" si="138"/>
        <v>0.23834801231841232</v>
      </c>
      <c r="E310" s="72">
        <f t="shared" si="139"/>
        <v>6.4897592832095785E-2</v>
      </c>
      <c r="F310" s="72">
        <f t="shared" si="140"/>
        <v>-7.113057778276799E-2</v>
      </c>
      <c r="G310" s="72">
        <f t="shared" si="141"/>
        <v>-3.3283407379591831E-2</v>
      </c>
      <c r="H310" s="72">
        <f t="shared" si="142"/>
        <v>-2.0478712423286083E-2</v>
      </c>
      <c r="I310" s="72">
        <f t="shared" si="143"/>
        <v>9.8311322757472897E-2</v>
      </c>
      <c r="J310" s="72">
        <f t="shared" si="144"/>
        <v>4.4730120302973825E-2</v>
      </c>
      <c r="K310" s="72">
        <f t="shared" si="145"/>
        <v>0.14170532448940981</v>
      </c>
      <c r="L310" s="75">
        <f t="shared" si="146"/>
        <v>1.3460601064175475E-2</v>
      </c>
    </row>
    <row r="311" spans="1:12" x14ac:dyDescent="0.2">
      <c r="A311" s="63"/>
      <c r="B311" s="63"/>
      <c r="C311" s="63"/>
      <c r="D311" s="63"/>
      <c r="E311" s="63"/>
      <c r="F311" s="63"/>
      <c r="G311" s="63"/>
      <c r="H311" s="63"/>
      <c r="I311" s="63"/>
      <c r="J311" s="63"/>
      <c r="K311" s="63"/>
      <c r="L311" s="63"/>
    </row>
    <row r="312" spans="1:12" ht="13.5" thickBot="1" x14ac:dyDescent="0.25">
      <c r="A312" s="65" t="s">
        <v>53</v>
      </c>
      <c r="B312" s="63"/>
      <c r="C312" s="63"/>
      <c r="D312" s="63"/>
      <c r="E312" s="63"/>
      <c r="F312" s="63"/>
      <c r="G312" s="63"/>
      <c r="H312" s="63"/>
      <c r="I312" s="63"/>
      <c r="J312" s="63"/>
      <c r="K312" s="63"/>
      <c r="L312" s="63"/>
    </row>
    <row r="313" spans="1:12" x14ac:dyDescent="0.2">
      <c r="A313" s="68" t="str">
        <f t="shared" ref="A313:A330" si="147">A293</f>
        <v>1996</v>
      </c>
      <c r="B313" s="63"/>
      <c r="C313" s="63"/>
      <c r="D313" s="63"/>
      <c r="E313" s="63"/>
      <c r="F313" s="63"/>
      <c r="G313" s="63"/>
      <c r="H313" s="63"/>
      <c r="I313" s="63"/>
      <c r="J313" s="63"/>
      <c r="K313" s="63"/>
      <c r="L313" s="77">
        <f>LOG(Z4/'[5]Land Use'!B$4)</f>
        <v>1.5303813149759</v>
      </c>
    </row>
    <row r="314" spans="1:12" x14ac:dyDescent="0.2">
      <c r="A314" s="68" t="str">
        <f t="shared" si="147"/>
        <v>1997</v>
      </c>
      <c r="B314" s="63"/>
      <c r="C314" s="63"/>
      <c r="D314" s="63"/>
      <c r="E314" s="63"/>
      <c r="F314" s="63"/>
      <c r="G314" s="63"/>
      <c r="H314" s="63"/>
      <c r="I314" s="63"/>
      <c r="J314" s="63"/>
      <c r="K314" s="63"/>
      <c r="L314" s="75">
        <f>LOG(Z5/'[5]Land Use'!B$4)</f>
        <v>1.5227813381464776</v>
      </c>
    </row>
    <row r="315" spans="1:12" x14ac:dyDescent="0.2">
      <c r="A315" s="68" t="str">
        <f t="shared" si="147"/>
        <v>1998</v>
      </c>
      <c r="B315" s="63"/>
      <c r="C315" s="63"/>
      <c r="D315" s="63"/>
      <c r="E315" s="63"/>
      <c r="F315" s="63"/>
      <c r="G315" s="63"/>
      <c r="H315" s="63"/>
      <c r="I315" s="63"/>
      <c r="J315" s="63"/>
      <c r="K315" s="63"/>
      <c r="L315" s="75">
        <f>LOG(Z6/'[5]Land Use'!B$4)</f>
        <v>1.5411737578372684</v>
      </c>
    </row>
    <row r="316" spans="1:12" x14ac:dyDescent="0.2">
      <c r="A316" s="68" t="str">
        <f t="shared" si="147"/>
        <v>1999</v>
      </c>
      <c r="B316" s="63"/>
      <c r="C316" s="63"/>
      <c r="D316" s="63"/>
      <c r="E316" s="63"/>
      <c r="F316" s="63"/>
      <c r="G316" s="63"/>
      <c r="H316" s="63"/>
      <c r="I316" s="63"/>
      <c r="J316" s="63"/>
      <c r="K316" s="63"/>
      <c r="L316" s="75">
        <f>LOG(Z7/'[5]Land Use'!B$4)</f>
        <v>1.5678005021427175</v>
      </c>
    </row>
    <row r="317" spans="1:12" x14ac:dyDescent="0.2">
      <c r="A317" s="68" t="str">
        <f t="shared" si="147"/>
        <v>2000</v>
      </c>
      <c r="B317" s="63"/>
      <c r="C317" s="63"/>
      <c r="D317" s="63"/>
      <c r="E317" s="63"/>
      <c r="F317" s="63"/>
      <c r="G317" s="63"/>
      <c r="H317" s="63"/>
      <c r="I317" s="63"/>
      <c r="J317" s="63"/>
      <c r="K317" s="63"/>
      <c r="L317" s="75">
        <f>LOG(Z8/'[5]Land Use'!B$4)</f>
        <v>1.5831288492931606</v>
      </c>
    </row>
    <row r="318" spans="1:12" x14ac:dyDescent="0.2">
      <c r="A318" s="68" t="str">
        <f t="shared" si="147"/>
        <v>2001</v>
      </c>
      <c r="B318" s="63"/>
      <c r="C318" s="63"/>
      <c r="D318" s="63"/>
      <c r="E318" s="63"/>
      <c r="F318" s="63"/>
      <c r="G318" s="63"/>
      <c r="H318" s="63"/>
      <c r="I318" s="63"/>
      <c r="J318" s="63"/>
      <c r="K318" s="63"/>
      <c r="L318" s="75">
        <f>LOG(Z9/'[5]Land Use'!B$4)</f>
        <v>1.5821584355785534</v>
      </c>
    </row>
    <row r="319" spans="1:12" x14ac:dyDescent="0.2">
      <c r="A319" s="68" t="str">
        <f t="shared" si="147"/>
        <v>2002</v>
      </c>
      <c r="B319" s="63"/>
      <c r="C319" s="63"/>
      <c r="D319" s="63"/>
      <c r="E319" s="63"/>
      <c r="F319" s="63"/>
      <c r="G319" s="63"/>
      <c r="H319" s="63"/>
      <c r="I319" s="63"/>
      <c r="J319" s="63"/>
      <c r="K319" s="63"/>
      <c r="L319" s="75">
        <f>LOG(Z10/'[5]Land Use'!B$4)</f>
        <v>1.5823417357711382</v>
      </c>
    </row>
    <row r="320" spans="1:12" x14ac:dyDescent="0.2">
      <c r="A320" s="68" t="str">
        <f t="shared" si="147"/>
        <v>2003</v>
      </c>
      <c r="B320" s="63"/>
      <c r="C320" s="63"/>
      <c r="D320" s="63"/>
      <c r="E320" s="63"/>
      <c r="F320" s="63"/>
      <c r="G320" s="63"/>
      <c r="H320" s="63"/>
      <c r="I320" s="63"/>
      <c r="J320" s="63"/>
      <c r="K320" s="63"/>
      <c r="L320" s="75">
        <f>LOG(Z11/'[5]Land Use'!B$4)</f>
        <v>1.589814515924018</v>
      </c>
    </row>
    <row r="321" spans="1:13" x14ac:dyDescent="0.2">
      <c r="A321" s="68" t="str">
        <f t="shared" si="147"/>
        <v>2004</v>
      </c>
      <c r="B321" s="63"/>
      <c r="C321" s="63"/>
      <c r="D321" s="63"/>
      <c r="E321" s="63"/>
      <c r="F321" s="63"/>
      <c r="G321" s="63"/>
      <c r="H321" s="63"/>
      <c r="I321" s="63"/>
      <c r="J321" s="63"/>
      <c r="K321" s="63"/>
      <c r="L321" s="75">
        <f>LOG(Z12/'[5]Land Use'!B$4)</f>
        <v>1.597544018904256</v>
      </c>
    </row>
    <row r="322" spans="1:13" x14ac:dyDescent="0.2">
      <c r="A322" s="68" t="str">
        <f t="shared" si="147"/>
        <v>2005</v>
      </c>
      <c r="B322" s="63"/>
      <c r="C322" s="63"/>
      <c r="D322" s="63"/>
      <c r="E322" s="63"/>
      <c r="F322" s="63"/>
      <c r="G322" s="63"/>
      <c r="H322" s="63"/>
      <c r="I322" s="63"/>
      <c r="J322" s="63"/>
      <c r="K322" s="63"/>
      <c r="L322" s="75">
        <f>LOG(Z13/'[5]Land Use'!B$4)</f>
        <v>1.6174691878219869</v>
      </c>
    </row>
    <row r="323" spans="1:13" x14ac:dyDescent="0.2">
      <c r="A323" s="68" t="str">
        <f t="shared" si="147"/>
        <v>2006</v>
      </c>
      <c r="B323" s="63"/>
      <c r="C323" s="63"/>
      <c r="D323" s="63"/>
      <c r="E323" s="63"/>
      <c r="F323" s="63"/>
      <c r="G323" s="63"/>
      <c r="H323" s="63"/>
      <c r="I323" s="63"/>
      <c r="J323" s="63"/>
      <c r="K323" s="63"/>
      <c r="L323" s="75">
        <f>LOG(Z14/'[5]Land Use'!B$4)</f>
        <v>1.6487598553563014</v>
      </c>
    </row>
    <row r="324" spans="1:13" x14ac:dyDescent="0.2">
      <c r="A324" s="68" t="str">
        <f t="shared" si="147"/>
        <v>2007</v>
      </c>
      <c r="B324" s="63"/>
      <c r="C324" s="63"/>
      <c r="D324" s="63"/>
      <c r="E324" s="63"/>
      <c r="F324" s="63"/>
      <c r="G324" s="63"/>
      <c r="H324" s="63"/>
      <c r="I324" s="63"/>
      <c r="J324" s="63"/>
      <c r="K324" s="63"/>
      <c r="L324" s="75">
        <f>LOG(Z15/'[5]Land Use'!B$4)</f>
        <v>1.6799813021213865</v>
      </c>
    </row>
    <row r="325" spans="1:13" x14ac:dyDescent="0.2">
      <c r="A325" s="68" t="str">
        <f t="shared" si="147"/>
        <v>2008</v>
      </c>
      <c r="B325" s="63"/>
      <c r="C325" s="63"/>
      <c r="D325" s="63"/>
      <c r="E325" s="63"/>
      <c r="F325" s="63"/>
      <c r="G325" s="63"/>
      <c r="H325" s="63"/>
      <c r="I325" s="63"/>
      <c r="J325" s="63"/>
      <c r="K325" s="63"/>
      <c r="L325" s="75">
        <f>LOG(Z16/'[5]Land Use'!B$4)</f>
        <v>1.7011023008004675</v>
      </c>
    </row>
    <row r="326" spans="1:13" x14ac:dyDescent="0.2">
      <c r="A326" s="68" t="str">
        <f t="shared" si="147"/>
        <v>2009</v>
      </c>
      <c r="B326" s="63"/>
      <c r="C326" s="63"/>
      <c r="D326" s="63"/>
      <c r="E326" s="63"/>
      <c r="F326" s="63"/>
      <c r="G326" s="63"/>
      <c r="H326" s="63"/>
      <c r="I326" s="63"/>
      <c r="J326" s="63"/>
      <c r="K326" s="63"/>
      <c r="L326" s="75">
        <f>LOG(Z17/'[5]Land Use'!B$4)</f>
        <v>1.7117521891465155</v>
      </c>
    </row>
    <row r="327" spans="1:13" x14ac:dyDescent="0.2">
      <c r="A327" s="68" t="str">
        <f t="shared" si="147"/>
        <v>2010</v>
      </c>
      <c r="B327" s="63"/>
      <c r="C327" s="63"/>
      <c r="D327" s="63"/>
      <c r="E327" s="63"/>
      <c r="F327" s="63"/>
      <c r="G327" s="63"/>
      <c r="H327" s="63"/>
      <c r="I327" s="63"/>
      <c r="J327" s="63"/>
      <c r="K327" s="63"/>
      <c r="L327" s="75">
        <f>LOG(Z18/'[5]Land Use'!B$4)</f>
        <v>1.7159077186768912</v>
      </c>
    </row>
    <row r="328" spans="1:13" x14ac:dyDescent="0.2">
      <c r="A328" s="68" t="str">
        <f t="shared" si="147"/>
        <v>2011</v>
      </c>
      <c r="B328" s="63"/>
      <c r="C328" s="63"/>
      <c r="D328" s="63"/>
      <c r="E328" s="63"/>
      <c r="F328" s="63"/>
      <c r="G328" s="63"/>
      <c r="H328" s="63"/>
      <c r="I328" s="63"/>
      <c r="J328" s="63"/>
      <c r="K328" s="63"/>
      <c r="L328" s="75">
        <f>LOG(Z19/'[5]Land Use'!B$4)</f>
        <v>1.7180307799205301</v>
      </c>
    </row>
    <row r="329" spans="1:13" x14ac:dyDescent="0.2">
      <c r="A329" s="68" t="str">
        <f t="shared" si="147"/>
        <v>2012</v>
      </c>
      <c r="B329" s="63"/>
      <c r="C329" s="63"/>
      <c r="D329" s="63"/>
      <c r="E329" s="63"/>
      <c r="F329" s="63"/>
      <c r="G329" s="63"/>
      <c r="H329" s="63"/>
      <c r="I329" s="63"/>
      <c r="J329" s="63"/>
      <c r="K329" s="63"/>
      <c r="L329" s="75">
        <f>LOG(Z20/'[5]Land Use'!B$4)</f>
        <v>1.7217661488437244</v>
      </c>
    </row>
    <row r="330" spans="1:13" ht="13.5" thickBot="1" x14ac:dyDescent="0.25">
      <c r="A330" s="68" t="str">
        <f t="shared" si="147"/>
        <v>2013</v>
      </c>
      <c r="L330" s="76">
        <f>LOG(Z21/'[5]Land Use'!B$4)</f>
        <v>1.7286095134808632</v>
      </c>
    </row>
    <row r="331" spans="1:13" ht="13.5" thickBo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1:13" ht="39" thickBot="1" x14ac:dyDescent="0.25">
      <c r="A332" s="1"/>
      <c r="B332" s="91" t="str">
        <f>A44</f>
        <v>Location Quotients</v>
      </c>
      <c r="C332" s="92" t="str">
        <f>A102</f>
        <v>Diversity</v>
      </c>
      <c r="D332" s="92" t="str">
        <f>A148</f>
        <v>Competition</v>
      </c>
      <c r="E332" s="93" t="str">
        <f>L44</f>
        <v>Actual vs Necessary Employment</v>
      </c>
      <c r="F332" s="1"/>
      <c r="G332" s="1"/>
      <c r="H332" s="1"/>
      <c r="I332" s="1"/>
      <c r="J332" s="1"/>
      <c r="K332" s="1"/>
      <c r="L332" s="1"/>
      <c r="M332" s="1"/>
    </row>
    <row r="333" spans="1:13" x14ac:dyDescent="0.2">
      <c r="A333" s="1">
        <v>1996</v>
      </c>
      <c r="B333" s="15">
        <f>AVERAGE(C45:K45)</f>
        <v>0.95214527692678785</v>
      </c>
      <c r="C333" s="15">
        <f>L103</f>
        <v>0.10739987688585072</v>
      </c>
      <c r="D333" s="15">
        <f>L149</f>
        <v>1.0943062254559408</v>
      </c>
      <c r="E333" s="15">
        <f>V45/1000</f>
        <v>-0.26449231429159054</v>
      </c>
      <c r="F333" s="1"/>
      <c r="G333" s="1"/>
      <c r="H333" s="1"/>
      <c r="I333" s="1"/>
      <c r="J333" s="1"/>
      <c r="K333" s="1"/>
      <c r="L333" s="1"/>
      <c r="M333" s="1"/>
    </row>
    <row r="334" spans="1:13" x14ac:dyDescent="0.2">
      <c r="A334" s="1">
        <f>A333+1</f>
        <v>1997</v>
      </c>
      <c r="B334" s="15">
        <f t="shared" ref="B334:B350" si="148">AVERAGE(C46:K46)</f>
        <v>0.93735095272668245</v>
      </c>
      <c r="C334" s="15">
        <f t="shared" ref="C334:C350" si="149">L104</f>
        <v>0.10679285626382397</v>
      </c>
      <c r="D334" s="15">
        <f t="shared" ref="D334:D350" si="150">L150</f>
        <v>1.401725089455788</v>
      </c>
      <c r="E334" s="15">
        <f t="shared" ref="E334:E350" si="151">V46/1000</f>
        <v>-0.27402553356141712</v>
      </c>
      <c r="F334" s="1"/>
      <c r="G334" s="1"/>
      <c r="H334" s="1"/>
      <c r="I334" s="1"/>
      <c r="J334" s="1"/>
      <c r="K334" s="1"/>
      <c r="L334" s="1"/>
      <c r="M334" s="1"/>
    </row>
    <row r="335" spans="1:13" x14ac:dyDescent="0.2">
      <c r="A335" s="1">
        <f t="shared" ref="A335:A350" si="152">A334+1</f>
        <v>1998</v>
      </c>
      <c r="B335" s="15">
        <f t="shared" si="148"/>
        <v>0.92165551810606727</v>
      </c>
      <c r="C335" s="15">
        <f t="shared" si="149"/>
        <v>0.10694229782250043</v>
      </c>
      <c r="D335" s="15">
        <f t="shared" si="150"/>
        <v>1.4105052012945027</v>
      </c>
      <c r="E335" s="15">
        <f t="shared" si="151"/>
        <v>-0.28240070227126568</v>
      </c>
      <c r="F335" s="1"/>
      <c r="G335" s="1"/>
      <c r="H335" s="1"/>
      <c r="I335" s="1"/>
      <c r="J335" s="1"/>
      <c r="K335" s="1"/>
      <c r="L335" s="1"/>
      <c r="M335" s="1"/>
    </row>
    <row r="336" spans="1:13" x14ac:dyDescent="0.2">
      <c r="A336" s="1">
        <f t="shared" si="152"/>
        <v>1999</v>
      </c>
      <c r="B336" s="15">
        <f t="shared" si="148"/>
        <v>0.90587518677688217</v>
      </c>
      <c r="C336" s="15">
        <f t="shared" si="149"/>
        <v>0.10585268308085666</v>
      </c>
      <c r="D336" s="15">
        <f t="shared" si="150"/>
        <v>1.2046801069510285</v>
      </c>
      <c r="E336" s="15">
        <f t="shared" si="151"/>
        <v>-0.3281122606286469</v>
      </c>
      <c r="F336" s="1"/>
      <c r="G336" s="1"/>
      <c r="H336" s="1"/>
      <c r="I336" s="1"/>
      <c r="J336" s="1"/>
      <c r="K336" s="1"/>
      <c r="L336" s="1"/>
      <c r="M336" s="1"/>
    </row>
    <row r="337" spans="1:13" x14ac:dyDescent="0.2">
      <c r="A337" s="1">
        <f t="shared" si="152"/>
        <v>2000</v>
      </c>
      <c r="B337" s="15">
        <f t="shared" si="148"/>
        <v>0.89596655120973545</v>
      </c>
      <c r="C337" s="15">
        <f t="shared" si="149"/>
        <v>0.10358275995393161</v>
      </c>
      <c r="D337" s="15">
        <f t="shared" si="150"/>
        <v>0.97255558685468202</v>
      </c>
      <c r="E337" s="15">
        <f t="shared" si="151"/>
        <v>-0.40447445203944554</v>
      </c>
      <c r="F337" s="1"/>
      <c r="G337" s="1"/>
      <c r="H337" s="1"/>
      <c r="I337" s="1"/>
      <c r="J337" s="1"/>
      <c r="K337" s="1"/>
      <c r="L337" s="1"/>
      <c r="M337" s="1"/>
    </row>
    <row r="338" spans="1:13" x14ac:dyDescent="0.2">
      <c r="A338" s="1">
        <f t="shared" si="152"/>
        <v>2001</v>
      </c>
      <c r="B338" s="15">
        <f t="shared" si="148"/>
        <v>0.88875336871613142</v>
      </c>
      <c r="C338" s="15">
        <f t="shared" si="149"/>
        <v>0.10093696830688999</v>
      </c>
      <c r="D338" s="15">
        <f t="shared" si="150"/>
        <v>1.0003876349503431</v>
      </c>
      <c r="E338" s="15">
        <f t="shared" si="151"/>
        <v>-0.48824986808116017</v>
      </c>
      <c r="F338" s="1"/>
      <c r="G338" s="1"/>
      <c r="H338" s="1"/>
      <c r="I338" s="1"/>
      <c r="J338" s="1"/>
      <c r="K338" s="1"/>
      <c r="L338" s="1"/>
      <c r="M338" s="1"/>
    </row>
    <row r="339" spans="1:13" x14ac:dyDescent="0.2">
      <c r="A339" s="1">
        <f t="shared" si="152"/>
        <v>2002</v>
      </c>
      <c r="B339" s="15">
        <f t="shared" si="148"/>
        <v>0.88413117895542703</v>
      </c>
      <c r="C339" s="15">
        <f t="shared" si="149"/>
        <v>9.9747136208732046E-2</v>
      </c>
      <c r="D339" s="15">
        <f t="shared" si="150"/>
        <v>0.85267703702778297</v>
      </c>
      <c r="E339" s="15">
        <f t="shared" si="151"/>
        <v>-0.53728885105839352</v>
      </c>
      <c r="F339" s="1"/>
      <c r="G339" s="1"/>
      <c r="H339" s="1"/>
      <c r="I339" s="1"/>
      <c r="J339" s="1"/>
      <c r="K339" s="1"/>
      <c r="L339" s="1"/>
      <c r="M339" s="1"/>
    </row>
    <row r="340" spans="1:13" x14ac:dyDescent="0.2">
      <c r="A340" s="1">
        <f t="shared" si="152"/>
        <v>2003</v>
      </c>
      <c r="B340" s="15">
        <f t="shared" si="148"/>
        <v>0.86351144736023178</v>
      </c>
      <c r="C340" s="15">
        <f t="shared" si="149"/>
        <v>9.9065056775449037E-2</v>
      </c>
      <c r="D340" s="15">
        <f t="shared" si="150"/>
        <v>0.8517352618772992</v>
      </c>
      <c r="E340" s="15">
        <f t="shared" si="151"/>
        <v>-0.59395348883713572</v>
      </c>
      <c r="F340" s="1"/>
      <c r="G340" s="1"/>
      <c r="H340" s="1"/>
      <c r="I340" s="1"/>
      <c r="J340" s="1"/>
      <c r="K340" s="1"/>
      <c r="L340" s="1"/>
      <c r="M340" s="1"/>
    </row>
    <row r="341" spans="1:13" x14ac:dyDescent="0.2">
      <c r="A341" s="1">
        <f t="shared" si="152"/>
        <v>2004</v>
      </c>
      <c r="B341" s="15">
        <f t="shared" si="148"/>
        <v>0.85081809222951366</v>
      </c>
      <c r="C341" s="15">
        <f t="shared" si="149"/>
        <v>9.9631465208345427E-2</v>
      </c>
      <c r="D341" s="15">
        <f t="shared" si="150"/>
        <v>0.87852370483587916</v>
      </c>
      <c r="E341" s="15">
        <f t="shared" si="151"/>
        <v>-0.60641417859920799</v>
      </c>
      <c r="F341" s="1"/>
      <c r="G341" s="1"/>
      <c r="H341" s="1"/>
      <c r="I341" s="1"/>
      <c r="J341" s="1"/>
      <c r="K341" s="1"/>
      <c r="L341" s="1"/>
      <c r="M341" s="1"/>
    </row>
    <row r="342" spans="1:13" x14ac:dyDescent="0.2">
      <c r="A342" s="1">
        <f t="shared" si="152"/>
        <v>2005</v>
      </c>
      <c r="B342" s="15">
        <f t="shared" si="148"/>
        <v>0.85060556297476075</v>
      </c>
      <c r="C342" s="15">
        <f t="shared" si="149"/>
        <v>0.1022403624558571</v>
      </c>
      <c r="D342" s="15">
        <f t="shared" si="150"/>
        <v>0.89988243490604214</v>
      </c>
      <c r="E342" s="15">
        <f t="shared" si="151"/>
        <v>-0.55164711612968997</v>
      </c>
      <c r="F342" s="1"/>
      <c r="G342" s="1"/>
      <c r="H342" s="1"/>
      <c r="I342" s="1"/>
      <c r="J342" s="1"/>
      <c r="K342" s="1"/>
      <c r="L342" s="1"/>
      <c r="M342" s="1"/>
    </row>
    <row r="343" spans="1:13" x14ac:dyDescent="0.2">
      <c r="A343" s="1">
        <f t="shared" si="152"/>
        <v>2006</v>
      </c>
      <c r="B343" s="15">
        <f t="shared" si="148"/>
        <v>0.84896344333254148</v>
      </c>
      <c r="C343" s="15">
        <f t="shared" si="149"/>
        <v>0.10449678048297549</v>
      </c>
      <c r="D343" s="15">
        <f t="shared" si="150"/>
        <v>0.93503131327876199</v>
      </c>
      <c r="E343" s="15">
        <f t="shared" si="151"/>
        <v>-0.51887140497138717</v>
      </c>
      <c r="F343" s="1"/>
      <c r="G343" s="1"/>
      <c r="H343" s="1"/>
      <c r="I343" s="1"/>
      <c r="J343" s="1"/>
      <c r="K343" s="1"/>
      <c r="L343" s="1"/>
      <c r="M343" s="1"/>
    </row>
    <row r="344" spans="1:13" x14ac:dyDescent="0.2">
      <c r="A344" s="1">
        <f t="shared" si="152"/>
        <v>2007</v>
      </c>
      <c r="B344" s="15">
        <f t="shared" si="148"/>
        <v>0.82587068503954697</v>
      </c>
      <c r="C344" s="15">
        <f t="shared" si="149"/>
        <v>0.10388093487648266</v>
      </c>
      <c r="D344" s="15">
        <f t="shared" si="150"/>
        <v>0.97064292077184811</v>
      </c>
      <c r="E344" s="15">
        <f t="shared" si="151"/>
        <v>-0.58916144157165107</v>
      </c>
      <c r="F344" s="1"/>
      <c r="G344" s="1"/>
      <c r="H344" s="1"/>
      <c r="I344" s="1"/>
      <c r="J344" s="1"/>
      <c r="K344" s="1"/>
      <c r="L344" s="1"/>
      <c r="M344" s="1"/>
    </row>
    <row r="345" spans="1:13" x14ac:dyDescent="0.2">
      <c r="A345" s="1">
        <f t="shared" si="152"/>
        <v>2008</v>
      </c>
      <c r="B345" s="15">
        <f t="shared" si="148"/>
        <v>0.8002222723615382</v>
      </c>
      <c r="C345" s="15">
        <f t="shared" si="149"/>
        <v>0.10243239863060848</v>
      </c>
      <c r="D345" s="15">
        <f t="shared" si="150"/>
        <v>0.98512505304807341</v>
      </c>
      <c r="E345" s="15">
        <f t="shared" si="151"/>
        <v>-0.68994734179433126</v>
      </c>
      <c r="F345" s="1"/>
      <c r="G345" s="1"/>
      <c r="H345" s="1"/>
      <c r="I345" s="1"/>
      <c r="J345" s="1"/>
      <c r="K345" s="1"/>
      <c r="L345" s="1"/>
      <c r="M345" s="1"/>
    </row>
    <row r="346" spans="1:13" x14ac:dyDescent="0.2">
      <c r="A346" s="1">
        <f t="shared" si="152"/>
        <v>2009</v>
      </c>
      <c r="B346" s="15">
        <f t="shared" si="148"/>
        <v>0.79229173119043184</v>
      </c>
      <c r="C346" s="15">
        <f t="shared" si="149"/>
        <v>0.1032025322364348</v>
      </c>
      <c r="D346" s="15">
        <f t="shared" si="150"/>
        <v>0.95171235504759999</v>
      </c>
      <c r="E346" s="15">
        <f t="shared" si="151"/>
        <v>-0.68723882707956863</v>
      </c>
      <c r="F346" s="1"/>
      <c r="G346" s="1"/>
      <c r="H346" s="1"/>
      <c r="I346" s="1"/>
      <c r="J346" s="1"/>
      <c r="K346" s="1"/>
      <c r="L346" s="1"/>
      <c r="M346" s="1"/>
    </row>
    <row r="347" spans="1:13" x14ac:dyDescent="0.2">
      <c r="A347" s="1">
        <f t="shared" si="152"/>
        <v>2010</v>
      </c>
      <c r="B347" s="15">
        <f t="shared" si="148"/>
        <v>0.8102174601154748</v>
      </c>
      <c r="C347" s="15">
        <f t="shared" si="149"/>
        <v>0.10530269020650634</v>
      </c>
      <c r="D347" s="15">
        <f t="shared" si="150"/>
        <v>0.90063174942932145</v>
      </c>
      <c r="E347" s="15">
        <f t="shared" si="151"/>
        <v>-0.62764165420238749</v>
      </c>
      <c r="F347" s="1"/>
      <c r="G347" s="1"/>
      <c r="H347" s="1"/>
      <c r="I347" s="1"/>
      <c r="J347" s="1"/>
      <c r="K347" s="1"/>
      <c r="L347" s="1"/>
      <c r="M347" s="1"/>
    </row>
    <row r="348" spans="1:13" x14ac:dyDescent="0.2">
      <c r="A348" s="1">
        <f t="shared" si="152"/>
        <v>2011</v>
      </c>
      <c r="B348" s="15">
        <f t="shared" si="148"/>
        <v>0.82520403085399474</v>
      </c>
      <c r="C348" s="15">
        <f t="shared" si="149"/>
        <v>0.1071040781995674</v>
      </c>
      <c r="D348" s="15">
        <f t="shared" si="150"/>
        <v>0.9300414634714218</v>
      </c>
      <c r="E348" s="15">
        <f t="shared" si="151"/>
        <v>-0.59635818549227093</v>
      </c>
      <c r="F348" s="1"/>
      <c r="G348" s="1"/>
      <c r="H348" s="1"/>
      <c r="I348" s="1"/>
      <c r="J348" s="1"/>
      <c r="K348" s="1"/>
      <c r="L348" s="1"/>
      <c r="M348" s="1"/>
    </row>
    <row r="349" spans="1:13" x14ac:dyDescent="0.2">
      <c r="A349" s="1">
        <f t="shared" si="152"/>
        <v>2012</v>
      </c>
      <c r="B349" s="15">
        <f t="shared" si="148"/>
        <v>0.81260912632566074</v>
      </c>
      <c r="C349" s="15">
        <f t="shared" si="149"/>
        <v>0.10844143343279498</v>
      </c>
      <c r="D349" s="15">
        <f t="shared" si="150"/>
        <v>1.0075524703069927</v>
      </c>
      <c r="E349" s="15">
        <f t="shared" si="151"/>
        <v>-0.5940791001838448</v>
      </c>
      <c r="F349" s="1"/>
      <c r="G349" s="1"/>
      <c r="H349" s="1"/>
      <c r="I349" s="1"/>
      <c r="J349" s="1"/>
      <c r="K349" s="1"/>
      <c r="L349" s="1"/>
      <c r="M349" s="1"/>
    </row>
    <row r="350" spans="1:13" x14ac:dyDescent="0.2">
      <c r="A350" s="1">
        <f t="shared" si="152"/>
        <v>2013</v>
      </c>
      <c r="B350" s="15">
        <f t="shared" si="148"/>
        <v>0.79372815240580563</v>
      </c>
      <c r="C350" s="15">
        <f t="shared" si="149"/>
        <v>0.10902187068408214</v>
      </c>
      <c r="D350" s="15">
        <f t="shared" si="150"/>
        <v>1.0328085632650248</v>
      </c>
      <c r="E350" s="15">
        <f t="shared" si="151"/>
        <v>-0.61192949928480034</v>
      </c>
      <c r="F350" s="1"/>
      <c r="G350" s="1"/>
      <c r="H350" s="1"/>
      <c r="I350" s="1"/>
      <c r="J350" s="1"/>
      <c r="K350" s="1"/>
      <c r="L350" s="1"/>
      <c r="M350" s="1"/>
    </row>
    <row r="351" spans="1:13" ht="13.5" thickBot="1" x14ac:dyDescent="0.25">
      <c r="A351" s="1"/>
      <c r="B351" s="15"/>
      <c r="C351" s="15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1:13" ht="39" thickBot="1" x14ac:dyDescent="0.25">
      <c r="A352" s="1"/>
      <c r="B352" s="91" t="str">
        <f>A195</f>
        <v>National Share</v>
      </c>
      <c r="C352" s="92" t="str">
        <f>A220</f>
        <v>Industry Mix</v>
      </c>
      <c r="D352" s="92" t="str">
        <f>A245</f>
        <v>Regional Shift</v>
      </c>
      <c r="E352" s="93" t="str">
        <f>A270</f>
        <v>Total Employment Change</v>
      </c>
      <c r="F352" s="1"/>
      <c r="G352" s="1"/>
      <c r="H352" s="1"/>
      <c r="I352" s="1"/>
      <c r="J352" s="1"/>
      <c r="K352" s="1"/>
      <c r="L352" s="1"/>
      <c r="M352" s="1"/>
    </row>
    <row r="353" spans="1:13" x14ac:dyDescent="0.2">
      <c r="A353" s="1">
        <f t="shared" ref="A353:A369" si="153">A334</f>
        <v>1997</v>
      </c>
      <c r="B353" s="15">
        <f>L197</f>
        <v>122.14618167517477</v>
      </c>
      <c r="C353" s="15">
        <f>L222</f>
        <v>43.169030872457569</v>
      </c>
      <c r="D353" s="8">
        <f>L247</f>
        <v>-654.79881908428774</v>
      </c>
      <c r="E353" s="8">
        <f>C273</f>
        <v>-489.48360653665441</v>
      </c>
      <c r="F353" s="1"/>
      <c r="G353" s="1"/>
      <c r="H353" s="1"/>
      <c r="I353" s="1"/>
      <c r="J353" s="1"/>
      <c r="K353" s="1"/>
      <c r="L353" s="1"/>
      <c r="M353" s="1"/>
    </row>
    <row r="354" spans="1:13" x14ac:dyDescent="0.2">
      <c r="A354" s="1">
        <f t="shared" si="153"/>
        <v>1998</v>
      </c>
      <c r="B354" s="15">
        <f t="shared" ref="B354:B369" si="154">L198</f>
        <v>1204.1769474869866</v>
      </c>
      <c r="C354" s="15">
        <f t="shared" ref="C354:C369" si="155">L223</f>
        <v>525.09599363015093</v>
      </c>
      <c r="D354" s="8">
        <f t="shared" ref="D354:D369" si="156">L248</f>
        <v>-529.80709591428797</v>
      </c>
      <c r="E354" s="8">
        <f t="shared" ref="E354:E369" si="157">C274</f>
        <v>1199.4658452028452</v>
      </c>
      <c r="F354" s="1"/>
      <c r="G354" s="1"/>
      <c r="H354" s="1"/>
      <c r="I354" s="1"/>
      <c r="J354" s="1"/>
      <c r="K354" s="1"/>
      <c r="L354" s="1"/>
      <c r="M354" s="1"/>
    </row>
    <row r="355" spans="1:13" x14ac:dyDescent="0.2">
      <c r="A355" s="1">
        <f t="shared" si="153"/>
        <v>1999</v>
      </c>
      <c r="B355" s="15">
        <f t="shared" si="154"/>
        <v>1700.9560919802602</v>
      </c>
      <c r="C355" s="15">
        <f t="shared" si="155"/>
        <v>383.96574920534204</v>
      </c>
      <c r="D355" s="8">
        <f t="shared" si="156"/>
        <v>-255.92804967162587</v>
      </c>
      <c r="E355" s="8">
        <f t="shared" si="157"/>
        <v>1828.9937915139708</v>
      </c>
      <c r="F355" s="1"/>
      <c r="G355" s="1"/>
      <c r="H355" s="1"/>
      <c r="I355" s="1"/>
      <c r="J355" s="1"/>
      <c r="K355" s="1"/>
      <c r="L355" s="1"/>
      <c r="M355" s="1"/>
    </row>
    <row r="356" spans="1:13" x14ac:dyDescent="0.2">
      <c r="A356" s="1">
        <f t="shared" si="153"/>
        <v>2000</v>
      </c>
      <c r="B356" s="15">
        <f t="shared" si="154"/>
        <v>986.33947988171371</v>
      </c>
      <c r="C356" s="15">
        <f t="shared" si="155"/>
        <v>193.33510817573574</v>
      </c>
      <c r="D356" s="8">
        <f t="shared" si="156"/>
        <v>-74.778183879578876</v>
      </c>
      <c r="E356" s="8">
        <f t="shared" si="157"/>
        <v>1104.8964041778818</v>
      </c>
      <c r="F356" s="1"/>
      <c r="G356" s="1"/>
      <c r="H356" s="1"/>
      <c r="I356" s="1"/>
      <c r="J356" s="1"/>
      <c r="K356" s="1"/>
      <c r="L356" s="1"/>
      <c r="M356" s="1"/>
    </row>
    <row r="357" spans="1:13" x14ac:dyDescent="0.2">
      <c r="A357" s="1">
        <f t="shared" si="153"/>
        <v>2001</v>
      </c>
      <c r="B357" s="15">
        <f t="shared" si="154"/>
        <v>-106.03182793526528</v>
      </c>
      <c r="C357" s="15">
        <f t="shared" si="155"/>
        <v>75.618465484917209</v>
      </c>
      <c r="D357" s="8">
        <f t="shared" si="156"/>
        <v>-40.698110346156682</v>
      </c>
      <c r="E357" s="8">
        <f t="shared" si="157"/>
        <v>-71.111472796510498</v>
      </c>
      <c r="F357" s="1"/>
      <c r="G357" s="1"/>
      <c r="H357" s="1"/>
      <c r="I357" s="1"/>
      <c r="J357" s="1"/>
      <c r="K357" s="1"/>
      <c r="L357" s="1"/>
      <c r="M357" s="1"/>
    </row>
    <row r="358" spans="1:13" x14ac:dyDescent="0.2">
      <c r="A358" s="1">
        <f t="shared" si="153"/>
        <v>2002</v>
      </c>
      <c r="B358" s="15">
        <f t="shared" si="154"/>
        <v>-225.0058339690799</v>
      </c>
      <c r="C358" s="15">
        <f t="shared" si="155"/>
        <v>-47.151030787614445</v>
      </c>
      <c r="D358" s="8">
        <f t="shared" si="156"/>
        <v>285.57684959405981</v>
      </c>
      <c r="E358" s="8">
        <f t="shared" si="157"/>
        <v>13.419984837360971</v>
      </c>
      <c r="F358" s="1"/>
      <c r="G358" s="1"/>
      <c r="H358" s="1"/>
      <c r="I358" s="1"/>
      <c r="J358" s="1"/>
      <c r="K358" s="1"/>
      <c r="L358" s="1"/>
      <c r="M358" s="1"/>
    </row>
    <row r="359" spans="1:13" x14ac:dyDescent="0.2">
      <c r="A359" s="1">
        <f t="shared" si="153"/>
        <v>2003</v>
      </c>
      <c r="B359" s="15">
        <f t="shared" si="154"/>
        <v>301.96424394059636</v>
      </c>
      <c r="C359" s="15">
        <f t="shared" si="155"/>
        <v>-57.227118951070509</v>
      </c>
      <c r="D359" s="8">
        <f t="shared" si="156"/>
        <v>307.21918683783616</v>
      </c>
      <c r="E359" s="8">
        <f t="shared" si="157"/>
        <v>551.95631182736543</v>
      </c>
      <c r="F359" s="1"/>
      <c r="G359" s="1"/>
      <c r="H359" s="1"/>
      <c r="I359" s="1"/>
      <c r="J359" s="1"/>
      <c r="K359" s="1"/>
      <c r="L359" s="1"/>
      <c r="M359" s="1"/>
    </row>
    <row r="360" spans="1:13" x14ac:dyDescent="0.2">
      <c r="A360" s="1">
        <f t="shared" si="153"/>
        <v>2004</v>
      </c>
      <c r="B360" s="15">
        <f t="shared" si="154"/>
        <v>644.31061130610465</v>
      </c>
      <c r="C360" s="15">
        <f t="shared" si="155"/>
        <v>-36.608135264952395</v>
      </c>
      <c r="D360" s="8">
        <f t="shared" si="156"/>
        <v>-26.703210515872627</v>
      </c>
      <c r="E360" s="8">
        <f t="shared" si="157"/>
        <v>580.99926552527904</v>
      </c>
      <c r="F360" s="1"/>
      <c r="G360" s="1"/>
      <c r="H360" s="1"/>
      <c r="I360" s="1"/>
      <c r="J360" s="1"/>
      <c r="K360" s="1"/>
      <c r="L360" s="1"/>
      <c r="M360" s="1"/>
    </row>
    <row r="361" spans="1:13" x14ac:dyDescent="0.2">
      <c r="A361" s="1">
        <f t="shared" si="153"/>
        <v>2005</v>
      </c>
      <c r="B361" s="15">
        <f t="shared" si="154"/>
        <v>1081.886153116249</v>
      </c>
      <c r="C361" s="15">
        <f t="shared" si="155"/>
        <v>156.00357662561862</v>
      </c>
      <c r="D361" s="8">
        <f t="shared" si="156"/>
        <v>308.38165645751531</v>
      </c>
      <c r="E361" s="8">
        <f t="shared" si="157"/>
        <v>1546.2713861993834</v>
      </c>
      <c r="F361" s="1"/>
      <c r="G361" s="1"/>
      <c r="H361" s="1"/>
      <c r="I361" s="1"/>
      <c r="J361" s="1"/>
      <c r="K361" s="1"/>
      <c r="L361" s="1"/>
      <c r="M361" s="1"/>
    </row>
    <row r="362" spans="1:13" x14ac:dyDescent="0.2">
      <c r="A362" s="1">
        <f t="shared" si="153"/>
        <v>2006</v>
      </c>
      <c r="B362" s="15">
        <f t="shared" si="154"/>
        <v>1610.5920484243434</v>
      </c>
      <c r="C362" s="15">
        <f t="shared" si="155"/>
        <v>-21.701455461034357</v>
      </c>
      <c r="D362" s="8">
        <f t="shared" si="156"/>
        <v>987.20691296395921</v>
      </c>
      <c r="E362" s="8">
        <f t="shared" si="157"/>
        <v>2576.0975059272678</v>
      </c>
      <c r="F362" s="1"/>
      <c r="G362" s="1"/>
      <c r="H362" s="1"/>
      <c r="I362" s="1"/>
      <c r="J362" s="1"/>
      <c r="K362" s="1"/>
      <c r="L362" s="1"/>
      <c r="M362" s="1"/>
    </row>
    <row r="363" spans="1:13" x14ac:dyDescent="0.2">
      <c r="A363" s="1">
        <f t="shared" si="153"/>
        <v>2007</v>
      </c>
      <c r="B363" s="15">
        <f t="shared" si="154"/>
        <v>1708.148436773939</v>
      </c>
      <c r="C363" s="15">
        <f t="shared" si="155"/>
        <v>166.87654839683859</v>
      </c>
      <c r="D363" s="8">
        <f t="shared" si="156"/>
        <v>887.18146376285949</v>
      </c>
      <c r="E363" s="8">
        <f t="shared" si="157"/>
        <v>2762.2064489336408</v>
      </c>
      <c r="F363" s="1"/>
      <c r="G363" s="1"/>
      <c r="H363" s="1"/>
      <c r="I363" s="1"/>
      <c r="J363" s="1"/>
      <c r="K363" s="1"/>
      <c r="L363" s="1"/>
      <c r="M363" s="1"/>
    </row>
    <row r="364" spans="1:13" x14ac:dyDescent="0.2">
      <c r="A364" s="1">
        <f t="shared" si="153"/>
        <v>2008</v>
      </c>
      <c r="B364" s="15">
        <f t="shared" si="154"/>
        <v>1094.5012846905981</v>
      </c>
      <c r="C364" s="15">
        <f t="shared" si="155"/>
        <v>78.25368871717086</v>
      </c>
      <c r="D364" s="8">
        <f t="shared" si="156"/>
        <v>811.68544483302458</v>
      </c>
      <c r="E364" s="8">
        <f t="shared" si="157"/>
        <v>1984.4404182407889</v>
      </c>
      <c r="F364" s="1"/>
      <c r="G364" s="1"/>
      <c r="H364" s="1"/>
      <c r="I364" s="1"/>
      <c r="J364" s="1"/>
      <c r="K364" s="1"/>
      <c r="L364" s="1"/>
      <c r="M364" s="1"/>
    </row>
    <row r="365" spans="1:13" x14ac:dyDescent="0.2">
      <c r="A365" s="1">
        <f t="shared" si="153"/>
        <v>2009</v>
      </c>
      <c r="B365" s="15">
        <f t="shared" si="154"/>
        <v>101.93053572249869</v>
      </c>
      <c r="C365" s="15">
        <f t="shared" si="155"/>
        <v>259.82598546067265</v>
      </c>
      <c r="D365" s="8">
        <f t="shared" si="156"/>
        <v>676.06386209158268</v>
      </c>
      <c r="E365" s="8">
        <f t="shared" si="157"/>
        <v>1037.8203832747531</v>
      </c>
      <c r="F365" s="1"/>
      <c r="G365" s="1"/>
      <c r="H365" s="1"/>
      <c r="I365" s="1"/>
      <c r="J365" s="1"/>
      <c r="K365" s="1"/>
      <c r="L365" s="1"/>
      <c r="M365" s="1"/>
    </row>
    <row r="366" spans="1:13" x14ac:dyDescent="0.2">
      <c r="A366" s="1">
        <f t="shared" si="153"/>
        <v>2010</v>
      </c>
      <c r="B366" s="15">
        <f t="shared" si="154"/>
        <v>-162.44597858093081</v>
      </c>
      <c r="C366" s="15">
        <f t="shared" si="155"/>
        <v>75.022231702563943</v>
      </c>
      <c r="D366" s="8">
        <f t="shared" si="156"/>
        <v>499.32868500259821</v>
      </c>
      <c r="E366" s="8">
        <f t="shared" si="157"/>
        <v>411.90493812423665</v>
      </c>
      <c r="F366" s="1"/>
      <c r="G366" s="1"/>
      <c r="H366" s="1"/>
      <c r="I366" s="1"/>
      <c r="J366" s="1"/>
      <c r="K366" s="1"/>
      <c r="L366" s="1"/>
      <c r="M366" s="1"/>
    </row>
    <row r="367" spans="1:13" x14ac:dyDescent="0.2">
      <c r="A367" s="1">
        <f t="shared" si="153"/>
        <v>2011</v>
      </c>
      <c r="B367" s="15">
        <f t="shared" si="154"/>
        <v>178.61846328235151</v>
      </c>
      <c r="C367" s="15">
        <f t="shared" si="155"/>
        <v>42.324913640953753</v>
      </c>
      <c r="D367" s="8">
        <f t="shared" si="156"/>
        <v>-8.9749293527234499</v>
      </c>
      <c r="E367" s="8">
        <f t="shared" si="157"/>
        <v>211.96844757057988</v>
      </c>
      <c r="F367" s="1"/>
      <c r="G367" s="1"/>
      <c r="H367" s="1"/>
      <c r="I367" s="1"/>
      <c r="J367" s="1"/>
      <c r="K367" s="1"/>
      <c r="L367" s="1"/>
      <c r="M367" s="1"/>
    </row>
    <row r="368" spans="1:13" x14ac:dyDescent="0.2">
      <c r="A368" s="1">
        <f t="shared" si="153"/>
        <v>2012</v>
      </c>
      <c r="B368" s="15">
        <f t="shared" si="154"/>
        <v>748.79828788990756</v>
      </c>
      <c r="C368" s="15">
        <f t="shared" si="155"/>
        <v>22.326853525343552</v>
      </c>
      <c r="D368" s="8">
        <f t="shared" si="156"/>
        <v>-395.65766876730231</v>
      </c>
      <c r="E368" s="8">
        <f t="shared" si="157"/>
        <v>375.46747264794976</v>
      </c>
      <c r="F368" s="1"/>
      <c r="G368" s="1"/>
      <c r="H368" s="1"/>
      <c r="I368" s="1"/>
      <c r="J368" s="1"/>
      <c r="K368" s="1"/>
      <c r="L368" s="1"/>
      <c r="M368" s="1"/>
    </row>
    <row r="369" spans="1:13" x14ac:dyDescent="0.2">
      <c r="A369" s="1">
        <f t="shared" si="153"/>
        <v>2013</v>
      </c>
      <c r="B369" s="15">
        <f t="shared" si="154"/>
        <v>969.52681834562395</v>
      </c>
      <c r="C369" s="15">
        <f t="shared" si="155"/>
        <v>144.9741399155271</v>
      </c>
      <c r="D369" s="8">
        <f t="shared" si="156"/>
        <v>-425.42457557000546</v>
      </c>
      <c r="E369" s="8">
        <f t="shared" si="157"/>
        <v>696.30741574577405</v>
      </c>
      <c r="F369" s="1"/>
      <c r="G369" s="1"/>
      <c r="H369" s="1"/>
      <c r="I369" s="1"/>
      <c r="J369" s="1"/>
      <c r="K369" s="1"/>
      <c r="L369" s="1"/>
      <c r="M369" s="1"/>
    </row>
    <row r="370" spans="1:13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1:13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1:13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1:13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1:13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</row>
  </sheetData>
  <mergeCells count="43">
    <mergeCell ref="N127:O127"/>
    <mergeCell ref="P127:Q127"/>
    <mergeCell ref="R127:S127"/>
    <mergeCell ref="T127:U127"/>
    <mergeCell ref="V127:W127"/>
    <mergeCell ref="A270:C270"/>
    <mergeCell ref="N23:O23"/>
    <mergeCell ref="P23:Q23"/>
    <mergeCell ref="R23:S23"/>
    <mergeCell ref="V23:W23"/>
    <mergeCell ref="B127:C127"/>
    <mergeCell ref="D127:E127"/>
    <mergeCell ref="F127:G127"/>
    <mergeCell ref="H127:I127"/>
    <mergeCell ref="J127:K127"/>
    <mergeCell ref="L127:M127"/>
    <mergeCell ref="B23:C23"/>
    <mergeCell ref="D23:E23"/>
    <mergeCell ref="F23:G23"/>
    <mergeCell ref="H23:I23"/>
    <mergeCell ref="J23:K23"/>
    <mergeCell ref="L23:M23"/>
    <mergeCell ref="N2:O2"/>
    <mergeCell ref="P2:Q2"/>
    <mergeCell ref="R2:S2"/>
    <mergeCell ref="T2:U2"/>
    <mergeCell ref="V2:W2"/>
    <mergeCell ref="Y2:Z2"/>
    <mergeCell ref="B2:C2"/>
    <mergeCell ref="D2:E2"/>
    <mergeCell ref="F2:G2"/>
    <mergeCell ref="H2:I2"/>
    <mergeCell ref="J2:K2"/>
    <mergeCell ref="L2:M2"/>
    <mergeCell ref="A96:B96"/>
    <mergeCell ref="A97:B97"/>
    <mergeCell ref="A98:B98"/>
    <mergeCell ref="A99:B99"/>
    <mergeCell ref="A91:B91"/>
    <mergeCell ref="A92:B92"/>
    <mergeCell ref="A93:B93"/>
    <mergeCell ref="A94:B94"/>
    <mergeCell ref="A95:B95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4"/>
  <sheetViews>
    <sheetView workbookViewId="0"/>
  </sheetViews>
  <sheetFormatPr defaultRowHeight="12.75" x14ac:dyDescent="0.2"/>
  <cols>
    <col min="1" max="1" width="29.5703125" style="1" customWidth="1"/>
    <col min="2" max="2" width="14.140625" style="1" bestFit="1" customWidth="1"/>
    <col min="3" max="3" width="11.85546875" style="1" customWidth="1"/>
    <col min="4" max="4" width="12" style="1" bestFit="1" customWidth="1"/>
    <col min="5" max="5" width="12.7109375" style="1" bestFit="1" customWidth="1"/>
    <col min="6" max="6" width="11.42578125" style="1" bestFit="1" customWidth="1"/>
    <col min="7" max="7" width="11.7109375" style="1" bestFit="1" customWidth="1"/>
    <col min="8" max="8" width="12" style="1" customWidth="1"/>
    <col min="9" max="9" width="15.42578125" style="1" bestFit="1" customWidth="1"/>
    <col min="10" max="10" width="12" style="1" customWidth="1"/>
    <col min="11" max="11" width="12.7109375" style="1" bestFit="1" customWidth="1"/>
    <col min="12" max="12" width="12.42578125" style="1" customWidth="1"/>
    <col min="13" max="13" width="12.7109375" style="1" bestFit="1" customWidth="1"/>
    <col min="14" max="14" width="11.42578125" style="1" bestFit="1" customWidth="1"/>
    <col min="15" max="15" width="12.5703125" style="1" customWidth="1"/>
    <col min="16" max="16" width="11.42578125" style="1" bestFit="1" customWidth="1"/>
    <col min="17" max="17" width="12.7109375" style="1" bestFit="1" customWidth="1"/>
    <col min="18" max="18" width="11.42578125" style="1" bestFit="1" customWidth="1"/>
    <col min="19" max="19" width="13.7109375" style="1" customWidth="1"/>
    <col min="20" max="20" width="10.5703125" style="1" customWidth="1"/>
    <col min="21" max="21" width="12.140625" style="1" customWidth="1"/>
    <col min="22" max="22" width="13.85546875" style="1" bestFit="1" customWidth="1"/>
    <col min="23" max="23" width="11.140625" style="1" bestFit="1" customWidth="1"/>
    <col min="24" max="26" width="12.85546875" style="1" customWidth="1"/>
    <col min="27" max="27" width="9.140625" style="1"/>
    <col min="28" max="28" width="14.28515625" style="1" customWidth="1"/>
    <col min="29" max="29" width="15.85546875" style="1" customWidth="1"/>
    <col min="30" max="30" width="12.28515625" style="1" customWidth="1"/>
    <col min="31" max="31" width="13.5703125" style="1" customWidth="1"/>
    <col min="32" max="256" width="9.140625" style="1"/>
    <col min="257" max="257" width="18.28515625" style="1" customWidth="1"/>
    <col min="258" max="258" width="14.140625" style="1" bestFit="1" customWidth="1"/>
    <col min="259" max="259" width="11.85546875" style="1" customWidth="1"/>
    <col min="260" max="260" width="12" style="1" bestFit="1" customWidth="1"/>
    <col min="261" max="261" width="12.7109375" style="1" bestFit="1" customWidth="1"/>
    <col min="262" max="262" width="11.42578125" style="1" bestFit="1" customWidth="1"/>
    <col min="263" max="263" width="11.7109375" style="1" bestFit="1" customWidth="1"/>
    <col min="264" max="264" width="12" style="1" customWidth="1"/>
    <col min="265" max="265" width="15.42578125" style="1" bestFit="1" customWidth="1"/>
    <col min="266" max="266" width="12" style="1" customWidth="1"/>
    <col min="267" max="267" width="12.7109375" style="1" bestFit="1" customWidth="1"/>
    <col min="268" max="268" width="12.42578125" style="1" customWidth="1"/>
    <col min="269" max="269" width="12.7109375" style="1" bestFit="1" customWidth="1"/>
    <col min="270" max="270" width="11.42578125" style="1" bestFit="1" customWidth="1"/>
    <col min="271" max="271" width="12.5703125" style="1" customWidth="1"/>
    <col min="272" max="272" width="11.42578125" style="1" bestFit="1" customWidth="1"/>
    <col min="273" max="273" width="12.7109375" style="1" bestFit="1" customWidth="1"/>
    <col min="274" max="274" width="11.42578125" style="1" bestFit="1" customWidth="1"/>
    <col min="275" max="275" width="13.7109375" style="1" customWidth="1"/>
    <col min="276" max="276" width="10.5703125" style="1" customWidth="1"/>
    <col min="277" max="277" width="12.140625" style="1" customWidth="1"/>
    <col min="278" max="278" width="13.85546875" style="1" bestFit="1" customWidth="1"/>
    <col min="279" max="279" width="11.140625" style="1" bestFit="1" customWidth="1"/>
    <col min="280" max="282" width="12.85546875" style="1" customWidth="1"/>
    <col min="283" max="283" width="9.140625" style="1"/>
    <col min="284" max="284" width="14.28515625" style="1" customWidth="1"/>
    <col min="285" max="285" width="15.85546875" style="1" customWidth="1"/>
    <col min="286" max="286" width="12.28515625" style="1" customWidth="1"/>
    <col min="287" max="287" width="13.5703125" style="1" customWidth="1"/>
    <col min="288" max="512" width="9.140625" style="1"/>
    <col min="513" max="513" width="18.28515625" style="1" customWidth="1"/>
    <col min="514" max="514" width="14.140625" style="1" bestFit="1" customWidth="1"/>
    <col min="515" max="515" width="11.85546875" style="1" customWidth="1"/>
    <col min="516" max="516" width="12" style="1" bestFit="1" customWidth="1"/>
    <col min="517" max="517" width="12.7109375" style="1" bestFit="1" customWidth="1"/>
    <col min="518" max="518" width="11.42578125" style="1" bestFit="1" customWidth="1"/>
    <col min="519" max="519" width="11.7109375" style="1" bestFit="1" customWidth="1"/>
    <col min="520" max="520" width="12" style="1" customWidth="1"/>
    <col min="521" max="521" width="15.42578125" style="1" bestFit="1" customWidth="1"/>
    <col min="522" max="522" width="12" style="1" customWidth="1"/>
    <col min="523" max="523" width="12.7109375" style="1" bestFit="1" customWidth="1"/>
    <col min="524" max="524" width="12.42578125" style="1" customWidth="1"/>
    <col min="525" max="525" width="12.7109375" style="1" bestFit="1" customWidth="1"/>
    <col min="526" max="526" width="11.42578125" style="1" bestFit="1" customWidth="1"/>
    <col min="527" max="527" width="12.5703125" style="1" customWidth="1"/>
    <col min="528" max="528" width="11.42578125" style="1" bestFit="1" customWidth="1"/>
    <col min="529" max="529" width="12.7109375" style="1" bestFit="1" customWidth="1"/>
    <col min="530" max="530" width="11.42578125" style="1" bestFit="1" customWidth="1"/>
    <col min="531" max="531" width="13.7109375" style="1" customWidth="1"/>
    <col min="532" max="532" width="10.5703125" style="1" customWidth="1"/>
    <col min="533" max="533" width="12.140625" style="1" customWidth="1"/>
    <col min="534" max="534" width="13.85546875" style="1" bestFit="1" customWidth="1"/>
    <col min="535" max="535" width="11.140625" style="1" bestFit="1" customWidth="1"/>
    <col min="536" max="538" width="12.85546875" style="1" customWidth="1"/>
    <col min="539" max="539" width="9.140625" style="1"/>
    <col min="540" max="540" width="14.28515625" style="1" customWidth="1"/>
    <col min="541" max="541" width="15.85546875" style="1" customWidth="1"/>
    <col min="542" max="542" width="12.28515625" style="1" customWidth="1"/>
    <col min="543" max="543" width="13.5703125" style="1" customWidth="1"/>
    <col min="544" max="768" width="9.140625" style="1"/>
    <col min="769" max="769" width="18.28515625" style="1" customWidth="1"/>
    <col min="770" max="770" width="14.140625" style="1" bestFit="1" customWidth="1"/>
    <col min="771" max="771" width="11.85546875" style="1" customWidth="1"/>
    <col min="772" max="772" width="12" style="1" bestFit="1" customWidth="1"/>
    <col min="773" max="773" width="12.7109375" style="1" bestFit="1" customWidth="1"/>
    <col min="774" max="774" width="11.42578125" style="1" bestFit="1" customWidth="1"/>
    <col min="775" max="775" width="11.7109375" style="1" bestFit="1" customWidth="1"/>
    <col min="776" max="776" width="12" style="1" customWidth="1"/>
    <col min="777" max="777" width="15.42578125" style="1" bestFit="1" customWidth="1"/>
    <col min="778" max="778" width="12" style="1" customWidth="1"/>
    <col min="779" max="779" width="12.7109375" style="1" bestFit="1" customWidth="1"/>
    <col min="780" max="780" width="12.42578125" style="1" customWidth="1"/>
    <col min="781" max="781" width="12.7109375" style="1" bestFit="1" customWidth="1"/>
    <col min="782" max="782" width="11.42578125" style="1" bestFit="1" customWidth="1"/>
    <col min="783" max="783" width="12.5703125" style="1" customWidth="1"/>
    <col min="784" max="784" width="11.42578125" style="1" bestFit="1" customWidth="1"/>
    <col min="785" max="785" width="12.7109375" style="1" bestFit="1" customWidth="1"/>
    <col min="786" max="786" width="11.42578125" style="1" bestFit="1" customWidth="1"/>
    <col min="787" max="787" width="13.7109375" style="1" customWidth="1"/>
    <col min="788" max="788" width="10.5703125" style="1" customWidth="1"/>
    <col min="789" max="789" width="12.140625" style="1" customWidth="1"/>
    <col min="790" max="790" width="13.85546875" style="1" bestFit="1" customWidth="1"/>
    <col min="791" max="791" width="11.140625" style="1" bestFit="1" customWidth="1"/>
    <col min="792" max="794" width="12.85546875" style="1" customWidth="1"/>
    <col min="795" max="795" width="9.140625" style="1"/>
    <col min="796" max="796" width="14.28515625" style="1" customWidth="1"/>
    <col min="797" max="797" width="15.85546875" style="1" customWidth="1"/>
    <col min="798" max="798" width="12.28515625" style="1" customWidth="1"/>
    <col min="799" max="799" width="13.5703125" style="1" customWidth="1"/>
    <col min="800" max="1024" width="9.140625" style="1"/>
    <col min="1025" max="1025" width="18.28515625" style="1" customWidth="1"/>
    <col min="1026" max="1026" width="14.140625" style="1" bestFit="1" customWidth="1"/>
    <col min="1027" max="1027" width="11.85546875" style="1" customWidth="1"/>
    <col min="1028" max="1028" width="12" style="1" bestFit="1" customWidth="1"/>
    <col min="1029" max="1029" width="12.7109375" style="1" bestFit="1" customWidth="1"/>
    <col min="1030" max="1030" width="11.42578125" style="1" bestFit="1" customWidth="1"/>
    <col min="1031" max="1031" width="11.7109375" style="1" bestFit="1" customWidth="1"/>
    <col min="1032" max="1032" width="12" style="1" customWidth="1"/>
    <col min="1033" max="1033" width="15.42578125" style="1" bestFit="1" customWidth="1"/>
    <col min="1034" max="1034" width="12" style="1" customWidth="1"/>
    <col min="1035" max="1035" width="12.7109375" style="1" bestFit="1" customWidth="1"/>
    <col min="1036" max="1036" width="12.42578125" style="1" customWidth="1"/>
    <col min="1037" max="1037" width="12.7109375" style="1" bestFit="1" customWidth="1"/>
    <col min="1038" max="1038" width="11.42578125" style="1" bestFit="1" customWidth="1"/>
    <col min="1039" max="1039" width="12.5703125" style="1" customWidth="1"/>
    <col min="1040" max="1040" width="11.42578125" style="1" bestFit="1" customWidth="1"/>
    <col min="1041" max="1041" width="12.7109375" style="1" bestFit="1" customWidth="1"/>
    <col min="1042" max="1042" width="11.42578125" style="1" bestFit="1" customWidth="1"/>
    <col min="1043" max="1043" width="13.7109375" style="1" customWidth="1"/>
    <col min="1044" max="1044" width="10.5703125" style="1" customWidth="1"/>
    <col min="1045" max="1045" width="12.140625" style="1" customWidth="1"/>
    <col min="1046" max="1046" width="13.85546875" style="1" bestFit="1" customWidth="1"/>
    <col min="1047" max="1047" width="11.140625" style="1" bestFit="1" customWidth="1"/>
    <col min="1048" max="1050" width="12.85546875" style="1" customWidth="1"/>
    <col min="1051" max="1051" width="9.140625" style="1"/>
    <col min="1052" max="1052" width="14.28515625" style="1" customWidth="1"/>
    <col min="1053" max="1053" width="15.85546875" style="1" customWidth="1"/>
    <col min="1054" max="1054" width="12.28515625" style="1" customWidth="1"/>
    <col min="1055" max="1055" width="13.5703125" style="1" customWidth="1"/>
    <col min="1056" max="1280" width="9.140625" style="1"/>
    <col min="1281" max="1281" width="18.28515625" style="1" customWidth="1"/>
    <col min="1282" max="1282" width="14.140625" style="1" bestFit="1" customWidth="1"/>
    <col min="1283" max="1283" width="11.85546875" style="1" customWidth="1"/>
    <col min="1284" max="1284" width="12" style="1" bestFit="1" customWidth="1"/>
    <col min="1285" max="1285" width="12.7109375" style="1" bestFit="1" customWidth="1"/>
    <col min="1286" max="1286" width="11.42578125" style="1" bestFit="1" customWidth="1"/>
    <col min="1287" max="1287" width="11.7109375" style="1" bestFit="1" customWidth="1"/>
    <col min="1288" max="1288" width="12" style="1" customWidth="1"/>
    <col min="1289" max="1289" width="15.42578125" style="1" bestFit="1" customWidth="1"/>
    <col min="1290" max="1290" width="12" style="1" customWidth="1"/>
    <col min="1291" max="1291" width="12.7109375" style="1" bestFit="1" customWidth="1"/>
    <col min="1292" max="1292" width="12.42578125" style="1" customWidth="1"/>
    <col min="1293" max="1293" width="12.7109375" style="1" bestFit="1" customWidth="1"/>
    <col min="1294" max="1294" width="11.42578125" style="1" bestFit="1" customWidth="1"/>
    <col min="1295" max="1295" width="12.5703125" style="1" customWidth="1"/>
    <col min="1296" max="1296" width="11.42578125" style="1" bestFit="1" customWidth="1"/>
    <col min="1297" max="1297" width="12.7109375" style="1" bestFit="1" customWidth="1"/>
    <col min="1298" max="1298" width="11.42578125" style="1" bestFit="1" customWidth="1"/>
    <col min="1299" max="1299" width="13.7109375" style="1" customWidth="1"/>
    <col min="1300" max="1300" width="10.5703125" style="1" customWidth="1"/>
    <col min="1301" max="1301" width="12.140625" style="1" customWidth="1"/>
    <col min="1302" max="1302" width="13.85546875" style="1" bestFit="1" customWidth="1"/>
    <col min="1303" max="1303" width="11.140625" style="1" bestFit="1" customWidth="1"/>
    <col min="1304" max="1306" width="12.85546875" style="1" customWidth="1"/>
    <col min="1307" max="1307" width="9.140625" style="1"/>
    <col min="1308" max="1308" width="14.28515625" style="1" customWidth="1"/>
    <col min="1309" max="1309" width="15.85546875" style="1" customWidth="1"/>
    <col min="1310" max="1310" width="12.28515625" style="1" customWidth="1"/>
    <col min="1311" max="1311" width="13.5703125" style="1" customWidth="1"/>
    <col min="1312" max="1536" width="9.140625" style="1"/>
    <col min="1537" max="1537" width="18.28515625" style="1" customWidth="1"/>
    <col min="1538" max="1538" width="14.140625" style="1" bestFit="1" customWidth="1"/>
    <col min="1539" max="1539" width="11.85546875" style="1" customWidth="1"/>
    <col min="1540" max="1540" width="12" style="1" bestFit="1" customWidth="1"/>
    <col min="1541" max="1541" width="12.7109375" style="1" bestFit="1" customWidth="1"/>
    <col min="1542" max="1542" width="11.42578125" style="1" bestFit="1" customWidth="1"/>
    <col min="1543" max="1543" width="11.7109375" style="1" bestFit="1" customWidth="1"/>
    <col min="1544" max="1544" width="12" style="1" customWidth="1"/>
    <col min="1545" max="1545" width="15.42578125" style="1" bestFit="1" customWidth="1"/>
    <col min="1546" max="1546" width="12" style="1" customWidth="1"/>
    <col min="1547" max="1547" width="12.7109375" style="1" bestFit="1" customWidth="1"/>
    <col min="1548" max="1548" width="12.42578125" style="1" customWidth="1"/>
    <col min="1549" max="1549" width="12.7109375" style="1" bestFit="1" customWidth="1"/>
    <col min="1550" max="1550" width="11.42578125" style="1" bestFit="1" customWidth="1"/>
    <col min="1551" max="1551" width="12.5703125" style="1" customWidth="1"/>
    <col min="1552" max="1552" width="11.42578125" style="1" bestFit="1" customWidth="1"/>
    <col min="1553" max="1553" width="12.7109375" style="1" bestFit="1" customWidth="1"/>
    <col min="1554" max="1554" width="11.42578125" style="1" bestFit="1" customWidth="1"/>
    <col min="1555" max="1555" width="13.7109375" style="1" customWidth="1"/>
    <col min="1556" max="1556" width="10.5703125" style="1" customWidth="1"/>
    <col min="1557" max="1557" width="12.140625" style="1" customWidth="1"/>
    <col min="1558" max="1558" width="13.85546875" style="1" bestFit="1" customWidth="1"/>
    <col min="1559" max="1559" width="11.140625" style="1" bestFit="1" customWidth="1"/>
    <col min="1560" max="1562" width="12.85546875" style="1" customWidth="1"/>
    <col min="1563" max="1563" width="9.140625" style="1"/>
    <col min="1564" max="1564" width="14.28515625" style="1" customWidth="1"/>
    <col min="1565" max="1565" width="15.85546875" style="1" customWidth="1"/>
    <col min="1566" max="1566" width="12.28515625" style="1" customWidth="1"/>
    <col min="1567" max="1567" width="13.5703125" style="1" customWidth="1"/>
    <col min="1568" max="1792" width="9.140625" style="1"/>
    <col min="1793" max="1793" width="18.28515625" style="1" customWidth="1"/>
    <col min="1794" max="1794" width="14.140625" style="1" bestFit="1" customWidth="1"/>
    <col min="1795" max="1795" width="11.85546875" style="1" customWidth="1"/>
    <col min="1796" max="1796" width="12" style="1" bestFit="1" customWidth="1"/>
    <col min="1797" max="1797" width="12.7109375" style="1" bestFit="1" customWidth="1"/>
    <col min="1798" max="1798" width="11.42578125" style="1" bestFit="1" customWidth="1"/>
    <col min="1799" max="1799" width="11.7109375" style="1" bestFit="1" customWidth="1"/>
    <col min="1800" max="1800" width="12" style="1" customWidth="1"/>
    <col min="1801" max="1801" width="15.42578125" style="1" bestFit="1" customWidth="1"/>
    <col min="1802" max="1802" width="12" style="1" customWidth="1"/>
    <col min="1803" max="1803" width="12.7109375" style="1" bestFit="1" customWidth="1"/>
    <col min="1804" max="1804" width="12.42578125" style="1" customWidth="1"/>
    <col min="1805" max="1805" width="12.7109375" style="1" bestFit="1" customWidth="1"/>
    <col min="1806" max="1806" width="11.42578125" style="1" bestFit="1" customWidth="1"/>
    <col min="1807" max="1807" width="12.5703125" style="1" customWidth="1"/>
    <col min="1808" max="1808" width="11.42578125" style="1" bestFit="1" customWidth="1"/>
    <col min="1809" max="1809" width="12.7109375" style="1" bestFit="1" customWidth="1"/>
    <col min="1810" max="1810" width="11.42578125" style="1" bestFit="1" customWidth="1"/>
    <col min="1811" max="1811" width="13.7109375" style="1" customWidth="1"/>
    <col min="1812" max="1812" width="10.5703125" style="1" customWidth="1"/>
    <col min="1813" max="1813" width="12.140625" style="1" customWidth="1"/>
    <col min="1814" max="1814" width="13.85546875" style="1" bestFit="1" customWidth="1"/>
    <col min="1815" max="1815" width="11.140625" style="1" bestFit="1" customWidth="1"/>
    <col min="1816" max="1818" width="12.85546875" style="1" customWidth="1"/>
    <col min="1819" max="1819" width="9.140625" style="1"/>
    <col min="1820" max="1820" width="14.28515625" style="1" customWidth="1"/>
    <col min="1821" max="1821" width="15.85546875" style="1" customWidth="1"/>
    <col min="1822" max="1822" width="12.28515625" style="1" customWidth="1"/>
    <col min="1823" max="1823" width="13.5703125" style="1" customWidth="1"/>
    <col min="1824" max="2048" width="9.140625" style="1"/>
    <col min="2049" max="2049" width="18.28515625" style="1" customWidth="1"/>
    <col min="2050" max="2050" width="14.140625" style="1" bestFit="1" customWidth="1"/>
    <col min="2051" max="2051" width="11.85546875" style="1" customWidth="1"/>
    <col min="2052" max="2052" width="12" style="1" bestFit="1" customWidth="1"/>
    <col min="2053" max="2053" width="12.7109375" style="1" bestFit="1" customWidth="1"/>
    <col min="2054" max="2054" width="11.42578125" style="1" bestFit="1" customWidth="1"/>
    <col min="2055" max="2055" width="11.7109375" style="1" bestFit="1" customWidth="1"/>
    <col min="2056" max="2056" width="12" style="1" customWidth="1"/>
    <col min="2057" max="2057" width="15.42578125" style="1" bestFit="1" customWidth="1"/>
    <col min="2058" max="2058" width="12" style="1" customWidth="1"/>
    <col min="2059" max="2059" width="12.7109375" style="1" bestFit="1" customWidth="1"/>
    <col min="2060" max="2060" width="12.42578125" style="1" customWidth="1"/>
    <col min="2061" max="2061" width="12.7109375" style="1" bestFit="1" customWidth="1"/>
    <col min="2062" max="2062" width="11.42578125" style="1" bestFit="1" customWidth="1"/>
    <col min="2063" max="2063" width="12.5703125" style="1" customWidth="1"/>
    <col min="2064" max="2064" width="11.42578125" style="1" bestFit="1" customWidth="1"/>
    <col min="2065" max="2065" width="12.7109375" style="1" bestFit="1" customWidth="1"/>
    <col min="2066" max="2066" width="11.42578125" style="1" bestFit="1" customWidth="1"/>
    <col min="2067" max="2067" width="13.7109375" style="1" customWidth="1"/>
    <col min="2068" max="2068" width="10.5703125" style="1" customWidth="1"/>
    <col min="2069" max="2069" width="12.140625" style="1" customWidth="1"/>
    <col min="2070" max="2070" width="13.85546875" style="1" bestFit="1" customWidth="1"/>
    <col min="2071" max="2071" width="11.140625" style="1" bestFit="1" customWidth="1"/>
    <col min="2072" max="2074" width="12.85546875" style="1" customWidth="1"/>
    <col min="2075" max="2075" width="9.140625" style="1"/>
    <col min="2076" max="2076" width="14.28515625" style="1" customWidth="1"/>
    <col min="2077" max="2077" width="15.85546875" style="1" customWidth="1"/>
    <col min="2078" max="2078" width="12.28515625" style="1" customWidth="1"/>
    <col min="2079" max="2079" width="13.5703125" style="1" customWidth="1"/>
    <col min="2080" max="2304" width="9.140625" style="1"/>
    <col min="2305" max="2305" width="18.28515625" style="1" customWidth="1"/>
    <col min="2306" max="2306" width="14.140625" style="1" bestFit="1" customWidth="1"/>
    <col min="2307" max="2307" width="11.85546875" style="1" customWidth="1"/>
    <col min="2308" max="2308" width="12" style="1" bestFit="1" customWidth="1"/>
    <col min="2309" max="2309" width="12.7109375" style="1" bestFit="1" customWidth="1"/>
    <col min="2310" max="2310" width="11.42578125" style="1" bestFit="1" customWidth="1"/>
    <col min="2311" max="2311" width="11.7109375" style="1" bestFit="1" customWidth="1"/>
    <col min="2312" max="2312" width="12" style="1" customWidth="1"/>
    <col min="2313" max="2313" width="15.42578125" style="1" bestFit="1" customWidth="1"/>
    <col min="2314" max="2314" width="12" style="1" customWidth="1"/>
    <col min="2315" max="2315" width="12.7109375" style="1" bestFit="1" customWidth="1"/>
    <col min="2316" max="2316" width="12.42578125" style="1" customWidth="1"/>
    <col min="2317" max="2317" width="12.7109375" style="1" bestFit="1" customWidth="1"/>
    <col min="2318" max="2318" width="11.42578125" style="1" bestFit="1" customWidth="1"/>
    <col min="2319" max="2319" width="12.5703125" style="1" customWidth="1"/>
    <col min="2320" max="2320" width="11.42578125" style="1" bestFit="1" customWidth="1"/>
    <col min="2321" max="2321" width="12.7109375" style="1" bestFit="1" customWidth="1"/>
    <col min="2322" max="2322" width="11.42578125" style="1" bestFit="1" customWidth="1"/>
    <col min="2323" max="2323" width="13.7109375" style="1" customWidth="1"/>
    <col min="2324" max="2324" width="10.5703125" style="1" customWidth="1"/>
    <col min="2325" max="2325" width="12.140625" style="1" customWidth="1"/>
    <col min="2326" max="2326" width="13.85546875" style="1" bestFit="1" customWidth="1"/>
    <col min="2327" max="2327" width="11.140625" style="1" bestFit="1" customWidth="1"/>
    <col min="2328" max="2330" width="12.85546875" style="1" customWidth="1"/>
    <col min="2331" max="2331" width="9.140625" style="1"/>
    <col min="2332" max="2332" width="14.28515625" style="1" customWidth="1"/>
    <col min="2333" max="2333" width="15.85546875" style="1" customWidth="1"/>
    <col min="2334" max="2334" width="12.28515625" style="1" customWidth="1"/>
    <col min="2335" max="2335" width="13.5703125" style="1" customWidth="1"/>
    <col min="2336" max="2560" width="9.140625" style="1"/>
    <col min="2561" max="2561" width="18.28515625" style="1" customWidth="1"/>
    <col min="2562" max="2562" width="14.140625" style="1" bestFit="1" customWidth="1"/>
    <col min="2563" max="2563" width="11.85546875" style="1" customWidth="1"/>
    <col min="2564" max="2564" width="12" style="1" bestFit="1" customWidth="1"/>
    <col min="2565" max="2565" width="12.7109375" style="1" bestFit="1" customWidth="1"/>
    <col min="2566" max="2566" width="11.42578125" style="1" bestFit="1" customWidth="1"/>
    <col min="2567" max="2567" width="11.7109375" style="1" bestFit="1" customWidth="1"/>
    <col min="2568" max="2568" width="12" style="1" customWidth="1"/>
    <col min="2569" max="2569" width="15.42578125" style="1" bestFit="1" customWidth="1"/>
    <col min="2570" max="2570" width="12" style="1" customWidth="1"/>
    <col min="2571" max="2571" width="12.7109375" style="1" bestFit="1" customWidth="1"/>
    <col min="2572" max="2572" width="12.42578125" style="1" customWidth="1"/>
    <col min="2573" max="2573" width="12.7109375" style="1" bestFit="1" customWidth="1"/>
    <col min="2574" max="2574" width="11.42578125" style="1" bestFit="1" customWidth="1"/>
    <col min="2575" max="2575" width="12.5703125" style="1" customWidth="1"/>
    <col min="2576" max="2576" width="11.42578125" style="1" bestFit="1" customWidth="1"/>
    <col min="2577" max="2577" width="12.7109375" style="1" bestFit="1" customWidth="1"/>
    <col min="2578" max="2578" width="11.42578125" style="1" bestFit="1" customWidth="1"/>
    <col min="2579" max="2579" width="13.7109375" style="1" customWidth="1"/>
    <col min="2580" max="2580" width="10.5703125" style="1" customWidth="1"/>
    <col min="2581" max="2581" width="12.140625" style="1" customWidth="1"/>
    <col min="2582" max="2582" width="13.85546875" style="1" bestFit="1" customWidth="1"/>
    <col min="2583" max="2583" width="11.140625" style="1" bestFit="1" customWidth="1"/>
    <col min="2584" max="2586" width="12.85546875" style="1" customWidth="1"/>
    <col min="2587" max="2587" width="9.140625" style="1"/>
    <col min="2588" max="2588" width="14.28515625" style="1" customWidth="1"/>
    <col min="2589" max="2589" width="15.85546875" style="1" customWidth="1"/>
    <col min="2590" max="2590" width="12.28515625" style="1" customWidth="1"/>
    <col min="2591" max="2591" width="13.5703125" style="1" customWidth="1"/>
    <col min="2592" max="2816" width="9.140625" style="1"/>
    <col min="2817" max="2817" width="18.28515625" style="1" customWidth="1"/>
    <col min="2818" max="2818" width="14.140625" style="1" bestFit="1" customWidth="1"/>
    <col min="2819" max="2819" width="11.85546875" style="1" customWidth="1"/>
    <col min="2820" max="2820" width="12" style="1" bestFit="1" customWidth="1"/>
    <col min="2821" max="2821" width="12.7109375" style="1" bestFit="1" customWidth="1"/>
    <col min="2822" max="2822" width="11.42578125" style="1" bestFit="1" customWidth="1"/>
    <col min="2823" max="2823" width="11.7109375" style="1" bestFit="1" customWidth="1"/>
    <col min="2824" max="2824" width="12" style="1" customWidth="1"/>
    <col min="2825" max="2825" width="15.42578125" style="1" bestFit="1" customWidth="1"/>
    <col min="2826" max="2826" width="12" style="1" customWidth="1"/>
    <col min="2827" max="2827" width="12.7109375" style="1" bestFit="1" customWidth="1"/>
    <col min="2828" max="2828" width="12.42578125" style="1" customWidth="1"/>
    <col min="2829" max="2829" width="12.7109375" style="1" bestFit="1" customWidth="1"/>
    <col min="2830" max="2830" width="11.42578125" style="1" bestFit="1" customWidth="1"/>
    <col min="2831" max="2831" width="12.5703125" style="1" customWidth="1"/>
    <col min="2832" max="2832" width="11.42578125" style="1" bestFit="1" customWidth="1"/>
    <col min="2833" max="2833" width="12.7109375" style="1" bestFit="1" customWidth="1"/>
    <col min="2834" max="2834" width="11.42578125" style="1" bestFit="1" customWidth="1"/>
    <col min="2835" max="2835" width="13.7109375" style="1" customWidth="1"/>
    <col min="2836" max="2836" width="10.5703125" style="1" customWidth="1"/>
    <col min="2837" max="2837" width="12.140625" style="1" customWidth="1"/>
    <col min="2838" max="2838" width="13.85546875" style="1" bestFit="1" customWidth="1"/>
    <col min="2839" max="2839" width="11.140625" style="1" bestFit="1" customWidth="1"/>
    <col min="2840" max="2842" width="12.85546875" style="1" customWidth="1"/>
    <col min="2843" max="2843" width="9.140625" style="1"/>
    <col min="2844" max="2844" width="14.28515625" style="1" customWidth="1"/>
    <col min="2845" max="2845" width="15.85546875" style="1" customWidth="1"/>
    <col min="2846" max="2846" width="12.28515625" style="1" customWidth="1"/>
    <col min="2847" max="2847" width="13.5703125" style="1" customWidth="1"/>
    <col min="2848" max="3072" width="9.140625" style="1"/>
    <col min="3073" max="3073" width="18.28515625" style="1" customWidth="1"/>
    <col min="3074" max="3074" width="14.140625" style="1" bestFit="1" customWidth="1"/>
    <col min="3075" max="3075" width="11.85546875" style="1" customWidth="1"/>
    <col min="3076" max="3076" width="12" style="1" bestFit="1" customWidth="1"/>
    <col min="3077" max="3077" width="12.7109375" style="1" bestFit="1" customWidth="1"/>
    <col min="3078" max="3078" width="11.42578125" style="1" bestFit="1" customWidth="1"/>
    <col min="3079" max="3079" width="11.7109375" style="1" bestFit="1" customWidth="1"/>
    <col min="3080" max="3080" width="12" style="1" customWidth="1"/>
    <col min="3081" max="3081" width="15.42578125" style="1" bestFit="1" customWidth="1"/>
    <col min="3082" max="3082" width="12" style="1" customWidth="1"/>
    <col min="3083" max="3083" width="12.7109375" style="1" bestFit="1" customWidth="1"/>
    <col min="3084" max="3084" width="12.42578125" style="1" customWidth="1"/>
    <col min="3085" max="3085" width="12.7109375" style="1" bestFit="1" customWidth="1"/>
    <col min="3086" max="3086" width="11.42578125" style="1" bestFit="1" customWidth="1"/>
    <col min="3087" max="3087" width="12.5703125" style="1" customWidth="1"/>
    <col min="3088" max="3088" width="11.42578125" style="1" bestFit="1" customWidth="1"/>
    <col min="3089" max="3089" width="12.7109375" style="1" bestFit="1" customWidth="1"/>
    <col min="3090" max="3090" width="11.42578125" style="1" bestFit="1" customWidth="1"/>
    <col min="3091" max="3091" width="13.7109375" style="1" customWidth="1"/>
    <col min="3092" max="3092" width="10.5703125" style="1" customWidth="1"/>
    <col min="3093" max="3093" width="12.140625" style="1" customWidth="1"/>
    <col min="3094" max="3094" width="13.85546875" style="1" bestFit="1" customWidth="1"/>
    <col min="3095" max="3095" width="11.140625" style="1" bestFit="1" customWidth="1"/>
    <col min="3096" max="3098" width="12.85546875" style="1" customWidth="1"/>
    <col min="3099" max="3099" width="9.140625" style="1"/>
    <col min="3100" max="3100" width="14.28515625" style="1" customWidth="1"/>
    <col min="3101" max="3101" width="15.85546875" style="1" customWidth="1"/>
    <col min="3102" max="3102" width="12.28515625" style="1" customWidth="1"/>
    <col min="3103" max="3103" width="13.5703125" style="1" customWidth="1"/>
    <col min="3104" max="3328" width="9.140625" style="1"/>
    <col min="3329" max="3329" width="18.28515625" style="1" customWidth="1"/>
    <col min="3330" max="3330" width="14.140625" style="1" bestFit="1" customWidth="1"/>
    <col min="3331" max="3331" width="11.85546875" style="1" customWidth="1"/>
    <col min="3332" max="3332" width="12" style="1" bestFit="1" customWidth="1"/>
    <col min="3333" max="3333" width="12.7109375" style="1" bestFit="1" customWidth="1"/>
    <col min="3334" max="3334" width="11.42578125" style="1" bestFit="1" customWidth="1"/>
    <col min="3335" max="3335" width="11.7109375" style="1" bestFit="1" customWidth="1"/>
    <col min="3336" max="3336" width="12" style="1" customWidth="1"/>
    <col min="3337" max="3337" width="15.42578125" style="1" bestFit="1" customWidth="1"/>
    <col min="3338" max="3338" width="12" style="1" customWidth="1"/>
    <col min="3339" max="3339" width="12.7109375" style="1" bestFit="1" customWidth="1"/>
    <col min="3340" max="3340" width="12.42578125" style="1" customWidth="1"/>
    <col min="3341" max="3341" width="12.7109375" style="1" bestFit="1" customWidth="1"/>
    <col min="3342" max="3342" width="11.42578125" style="1" bestFit="1" customWidth="1"/>
    <col min="3343" max="3343" width="12.5703125" style="1" customWidth="1"/>
    <col min="3344" max="3344" width="11.42578125" style="1" bestFit="1" customWidth="1"/>
    <col min="3345" max="3345" width="12.7109375" style="1" bestFit="1" customWidth="1"/>
    <col min="3346" max="3346" width="11.42578125" style="1" bestFit="1" customWidth="1"/>
    <col min="3347" max="3347" width="13.7109375" style="1" customWidth="1"/>
    <col min="3348" max="3348" width="10.5703125" style="1" customWidth="1"/>
    <col min="3349" max="3349" width="12.140625" style="1" customWidth="1"/>
    <col min="3350" max="3350" width="13.85546875" style="1" bestFit="1" customWidth="1"/>
    <col min="3351" max="3351" width="11.140625" style="1" bestFit="1" customWidth="1"/>
    <col min="3352" max="3354" width="12.85546875" style="1" customWidth="1"/>
    <col min="3355" max="3355" width="9.140625" style="1"/>
    <col min="3356" max="3356" width="14.28515625" style="1" customWidth="1"/>
    <col min="3357" max="3357" width="15.85546875" style="1" customWidth="1"/>
    <col min="3358" max="3358" width="12.28515625" style="1" customWidth="1"/>
    <col min="3359" max="3359" width="13.5703125" style="1" customWidth="1"/>
    <col min="3360" max="3584" width="9.140625" style="1"/>
    <col min="3585" max="3585" width="18.28515625" style="1" customWidth="1"/>
    <col min="3586" max="3586" width="14.140625" style="1" bestFit="1" customWidth="1"/>
    <col min="3587" max="3587" width="11.85546875" style="1" customWidth="1"/>
    <col min="3588" max="3588" width="12" style="1" bestFit="1" customWidth="1"/>
    <col min="3589" max="3589" width="12.7109375" style="1" bestFit="1" customWidth="1"/>
    <col min="3590" max="3590" width="11.42578125" style="1" bestFit="1" customWidth="1"/>
    <col min="3591" max="3591" width="11.7109375" style="1" bestFit="1" customWidth="1"/>
    <col min="3592" max="3592" width="12" style="1" customWidth="1"/>
    <col min="3593" max="3593" width="15.42578125" style="1" bestFit="1" customWidth="1"/>
    <col min="3594" max="3594" width="12" style="1" customWidth="1"/>
    <col min="3595" max="3595" width="12.7109375" style="1" bestFit="1" customWidth="1"/>
    <col min="3596" max="3596" width="12.42578125" style="1" customWidth="1"/>
    <col min="3597" max="3597" width="12.7109375" style="1" bestFit="1" customWidth="1"/>
    <col min="3598" max="3598" width="11.42578125" style="1" bestFit="1" customWidth="1"/>
    <col min="3599" max="3599" width="12.5703125" style="1" customWidth="1"/>
    <col min="3600" max="3600" width="11.42578125" style="1" bestFit="1" customWidth="1"/>
    <col min="3601" max="3601" width="12.7109375" style="1" bestFit="1" customWidth="1"/>
    <col min="3602" max="3602" width="11.42578125" style="1" bestFit="1" customWidth="1"/>
    <col min="3603" max="3603" width="13.7109375" style="1" customWidth="1"/>
    <col min="3604" max="3604" width="10.5703125" style="1" customWidth="1"/>
    <col min="3605" max="3605" width="12.140625" style="1" customWidth="1"/>
    <col min="3606" max="3606" width="13.85546875" style="1" bestFit="1" customWidth="1"/>
    <col min="3607" max="3607" width="11.140625" style="1" bestFit="1" customWidth="1"/>
    <col min="3608" max="3610" width="12.85546875" style="1" customWidth="1"/>
    <col min="3611" max="3611" width="9.140625" style="1"/>
    <col min="3612" max="3612" width="14.28515625" style="1" customWidth="1"/>
    <col min="3613" max="3613" width="15.85546875" style="1" customWidth="1"/>
    <col min="3614" max="3614" width="12.28515625" style="1" customWidth="1"/>
    <col min="3615" max="3615" width="13.5703125" style="1" customWidth="1"/>
    <col min="3616" max="3840" width="9.140625" style="1"/>
    <col min="3841" max="3841" width="18.28515625" style="1" customWidth="1"/>
    <col min="3842" max="3842" width="14.140625" style="1" bestFit="1" customWidth="1"/>
    <col min="3843" max="3843" width="11.85546875" style="1" customWidth="1"/>
    <col min="3844" max="3844" width="12" style="1" bestFit="1" customWidth="1"/>
    <col min="3845" max="3845" width="12.7109375" style="1" bestFit="1" customWidth="1"/>
    <col min="3846" max="3846" width="11.42578125" style="1" bestFit="1" customWidth="1"/>
    <col min="3847" max="3847" width="11.7109375" style="1" bestFit="1" customWidth="1"/>
    <col min="3848" max="3848" width="12" style="1" customWidth="1"/>
    <col min="3849" max="3849" width="15.42578125" style="1" bestFit="1" customWidth="1"/>
    <col min="3850" max="3850" width="12" style="1" customWidth="1"/>
    <col min="3851" max="3851" width="12.7109375" style="1" bestFit="1" customWidth="1"/>
    <col min="3852" max="3852" width="12.42578125" style="1" customWidth="1"/>
    <col min="3853" max="3853" width="12.7109375" style="1" bestFit="1" customWidth="1"/>
    <col min="3854" max="3854" width="11.42578125" style="1" bestFit="1" customWidth="1"/>
    <col min="3855" max="3855" width="12.5703125" style="1" customWidth="1"/>
    <col min="3856" max="3856" width="11.42578125" style="1" bestFit="1" customWidth="1"/>
    <col min="3857" max="3857" width="12.7109375" style="1" bestFit="1" customWidth="1"/>
    <col min="3858" max="3858" width="11.42578125" style="1" bestFit="1" customWidth="1"/>
    <col min="3859" max="3859" width="13.7109375" style="1" customWidth="1"/>
    <col min="3860" max="3860" width="10.5703125" style="1" customWidth="1"/>
    <col min="3861" max="3861" width="12.140625" style="1" customWidth="1"/>
    <col min="3862" max="3862" width="13.85546875" style="1" bestFit="1" customWidth="1"/>
    <col min="3863" max="3863" width="11.140625" style="1" bestFit="1" customWidth="1"/>
    <col min="3864" max="3866" width="12.85546875" style="1" customWidth="1"/>
    <col min="3867" max="3867" width="9.140625" style="1"/>
    <col min="3868" max="3868" width="14.28515625" style="1" customWidth="1"/>
    <col min="3869" max="3869" width="15.85546875" style="1" customWidth="1"/>
    <col min="3870" max="3870" width="12.28515625" style="1" customWidth="1"/>
    <col min="3871" max="3871" width="13.5703125" style="1" customWidth="1"/>
    <col min="3872" max="4096" width="9.140625" style="1"/>
    <col min="4097" max="4097" width="18.28515625" style="1" customWidth="1"/>
    <col min="4098" max="4098" width="14.140625" style="1" bestFit="1" customWidth="1"/>
    <col min="4099" max="4099" width="11.85546875" style="1" customWidth="1"/>
    <col min="4100" max="4100" width="12" style="1" bestFit="1" customWidth="1"/>
    <col min="4101" max="4101" width="12.7109375" style="1" bestFit="1" customWidth="1"/>
    <col min="4102" max="4102" width="11.42578125" style="1" bestFit="1" customWidth="1"/>
    <col min="4103" max="4103" width="11.7109375" style="1" bestFit="1" customWidth="1"/>
    <col min="4104" max="4104" width="12" style="1" customWidth="1"/>
    <col min="4105" max="4105" width="15.42578125" style="1" bestFit="1" customWidth="1"/>
    <col min="4106" max="4106" width="12" style="1" customWidth="1"/>
    <col min="4107" max="4107" width="12.7109375" style="1" bestFit="1" customWidth="1"/>
    <col min="4108" max="4108" width="12.42578125" style="1" customWidth="1"/>
    <col min="4109" max="4109" width="12.7109375" style="1" bestFit="1" customWidth="1"/>
    <col min="4110" max="4110" width="11.42578125" style="1" bestFit="1" customWidth="1"/>
    <col min="4111" max="4111" width="12.5703125" style="1" customWidth="1"/>
    <col min="4112" max="4112" width="11.42578125" style="1" bestFit="1" customWidth="1"/>
    <col min="4113" max="4113" width="12.7109375" style="1" bestFit="1" customWidth="1"/>
    <col min="4114" max="4114" width="11.42578125" style="1" bestFit="1" customWidth="1"/>
    <col min="4115" max="4115" width="13.7109375" style="1" customWidth="1"/>
    <col min="4116" max="4116" width="10.5703125" style="1" customWidth="1"/>
    <col min="4117" max="4117" width="12.140625" style="1" customWidth="1"/>
    <col min="4118" max="4118" width="13.85546875" style="1" bestFit="1" customWidth="1"/>
    <col min="4119" max="4119" width="11.140625" style="1" bestFit="1" customWidth="1"/>
    <col min="4120" max="4122" width="12.85546875" style="1" customWidth="1"/>
    <col min="4123" max="4123" width="9.140625" style="1"/>
    <col min="4124" max="4124" width="14.28515625" style="1" customWidth="1"/>
    <col min="4125" max="4125" width="15.85546875" style="1" customWidth="1"/>
    <col min="4126" max="4126" width="12.28515625" style="1" customWidth="1"/>
    <col min="4127" max="4127" width="13.5703125" style="1" customWidth="1"/>
    <col min="4128" max="4352" width="9.140625" style="1"/>
    <col min="4353" max="4353" width="18.28515625" style="1" customWidth="1"/>
    <col min="4354" max="4354" width="14.140625" style="1" bestFit="1" customWidth="1"/>
    <col min="4355" max="4355" width="11.85546875" style="1" customWidth="1"/>
    <col min="4356" max="4356" width="12" style="1" bestFit="1" customWidth="1"/>
    <col min="4357" max="4357" width="12.7109375" style="1" bestFit="1" customWidth="1"/>
    <col min="4358" max="4358" width="11.42578125" style="1" bestFit="1" customWidth="1"/>
    <col min="4359" max="4359" width="11.7109375" style="1" bestFit="1" customWidth="1"/>
    <col min="4360" max="4360" width="12" style="1" customWidth="1"/>
    <col min="4361" max="4361" width="15.42578125" style="1" bestFit="1" customWidth="1"/>
    <col min="4362" max="4362" width="12" style="1" customWidth="1"/>
    <col min="4363" max="4363" width="12.7109375" style="1" bestFit="1" customWidth="1"/>
    <col min="4364" max="4364" width="12.42578125" style="1" customWidth="1"/>
    <col min="4365" max="4365" width="12.7109375" style="1" bestFit="1" customWidth="1"/>
    <col min="4366" max="4366" width="11.42578125" style="1" bestFit="1" customWidth="1"/>
    <col min="4367" max="4367" width="12.5703125" style="1" customWidth="1"/>
    <col min="4368" max="4368" width="11.42578125" style="1" bestFit="1" customWidth="1"/>
    <col min="4369" max="4369" width="12.7109375" style="1" bestFit="1" customWidth="1"/>
    <col min="4370" max="4370" width="11.42578125" style="1" bestFit="1" customWidth="1"/>
    <col min="4371" max="4371" width="13.7109375" style="1" customWidth="1"/>
    <col min="4372" max="4372" width="10.5703125" style="1" customWidth="1"/>
    <col min="4373" max="4373" width="12.140625" style="1" customWidth="1"/>
    <col min="4374" max="4374" width="13.85546875" style="1" bestFit="1" customWidth="1"/>
    <col min="4375" max="4375" width="11.140625" style="1" bestFit="1" customWidth="1"/>
    <col min="4376" max="4378" width="12.85546875" style="1" customWidth="1"/>
    <col min="4379" max="4379" width="9.140625" style="1"/>
    <col min="4380" max="4380" width="14.28515625" style="1" customWidth="1"/>
    <col min="4381" max="4381" width="15.85546875" style="1" customWidth="1"/>
    <col min="4382" max="4382" width="12.28515625" style="1" customWidth="1"/>
    <col min="4383" max="4383" width="13.5703125" style="1" customWidth="1"/>
    <col min="4384" max="4608" width="9.140625" style="1"/>
    <col min="4609" max="4609" width="18.28515625" style="1" customWidth="1"/>
    <col min="4610" max="4610" width="14.140625" style="1" bestFit="1" customWidth="1"/>
    <col min="4611" max="4611" width="11.85546875" style="1" customWidth="1"/>
    <col min="4612" max="4612" width="12" style="1" bestFit="1" customWidth="1"/>
    <col min="4613" max="4613" width="12.7109375" style="1" bestFit="1" customWidth="1"/>
    <col min="4614" max="4614" width="11.42578125" style="1" bestFit="1" customWidth="1"/>
    <col min="4615" max="4615" width="11.7109375" style="1" bestFit="1" customWidth="1"/>
    <col min="4616" max="4616" width="12" style="1" customWidth="1"/>
    <col min="4617" max="4617" width="15.42578125" style="1" bestFit="1" customWidth="1"/>
    <col min="4618" max="4618" width="12" style="1" customWidth="1"/>
    <col min="4619" max="4619" width="12.7109375" style="1" bestFit="1" customWidth="1"/>
    <col min="4620" max="4620" width="12.42578125" style="1" customWidth="1"/>
    <col min="4621" max="4621" width="12.7109375" style="1" bestFit="1" customWidth="1"/>
    <col min="4622" max="4622" width="11.42578125" style="1" bestFit="1" customWidth="1"/>
    <col min="4623" max="4623" width="12.5703125" style="1" customWidth="1"/>
    <col min="4624" max="4624" width="11.42578125" style="1" bestFit="1" customWidth="1"/>
    <col min="4625" max="4625" width="12.7109375" style="1" bestFit="1" customWidth="1"/>
    <col min="4626" max="4626" width="11.42578125" style="1" bestFit="1" customWidth="1"/>
    <col min="4627" max="4627" width="13.7109375" style="1" customWidth="1"/>
    <col min="4628" max="4628" width="10.5703125" style="1" customWidth="1"/>
    <col min="4629" max="4629" width="12.140625" style="1" customWidth="1"/>
    <col min="4630" max="4630" width="13.85546875" style="1" bestFit="1" customWidth="1"/>
    <col min="4631" max="4631" width="11.140625" style="1" bestFit="1" customWidth="1"/>
    <col min="4632" max="4634" width="12.85546875" style="1" customWidth="1"/>
    <col min="4635" max="4635" width="9.140625" style="1"/>
    <col min="4636" max="4636" width="14.28515625" style="1" customWidth="1"/>
    <col min="4637" max="4637" width="15.85546875" style="1" customWidth="1"/>
    <col min="4638" max="4638" width="12.28515625" style="1" customWidth="1"/>
    <col min="4639" max="4639" width="13.5703125" style="1" customWidth="1"/>
    <col min="4640" max="4864" width="9.140625" style="1"/>
    <col min="4865" max="4865" width="18.28515625" style="1" customWidth="1"/>
    <col min="4866" max="4866" width="14.140625" style="1" bestFit="1" customWidth="1"/>
    <col min="4867" max="4867" width="11.85546875" style="1" customWidth="1"/>
    <col min="4868" max="4868" width="12" style="1" bestFit="1" customWidth="1"/>
    <col min="4869" max="4869" width="12.7109375" style="1" bestFit="1" customWidth="1"/>
    <col min="4870" max="4870" width="11.42578125" style="1" bestFit="1" customWidth="1"/>
    <col min="4871" max="4871" width="11.7109375" style="1" bestFit="1" customWidth="1"/>
    <col min="4872" max="4872" width="12" style="1" customWidth="1"/>
    <col min="4873" max="4873" width="15.42578125" style="1" bestFit="1" customWidth="1"/>
    <col min="4874" max="4874" width="12" style="1" customWidth="1"/>
    <col min="4875" max="4875" width="12.7109375" style="1" bestFit="1" customWidth="1"/>
    <col min="4876" max="4876" width="12.42578125" style="1" customWidth="1"/>
    <col min="4877" max="4877" width="12.7109375" style="1" bestFit="1" customWidth="1"/>
    <col min="4878" max="4878" width="11.42578125" style="1" bestFit="1" customWidth="1"/>
    <col min="4879" max="4879" width="12.5703125" style="1" customWidth="1"/>
    <col min="4880" max="4880" width="11.42578125" style="1" bestFit="1" customWidth="1"/>
    <col min="4881" max="4881" width="12.7109375" style="1" bestFit="1" customWidth="1"/>
    <col min="4882" max="4882" width="11.42578125" style="1" bestFit="1" customWidth="1"/>
    <col min="4883" max="4883" width="13.7109375" style="1" customWidth="1"/>
    <col min="4884" max="4884" width="10.5703125" style="1" customWidth="1"/>
    <col min="4885" max="4885" width="12.140625" style="1" customWidth="1"/>
    <col min="4886" max="4886" width="13.85546875" style="1" bestFit="1" customWidth="1"/>
    <col min="4887" max="4887" width="11.140625" style="1" bestFit="1" customWidth="1"/>
    <col min="4888" max="4890" width="12.85546875" style="1" customWidth="1"/>
    <col min="4891" max="4891" width="9.140625" style="1"/>
    <col min="4892" max="4892" width="14.28515625" style="1" customWidth="1"/>
    <col min="4893" max="4893" width="15.85546875" style="1" customWidth="1"/>
    <col min="4894" max="4894" width="12.28515625" style="1" customWidth="1"/>
    <col min="4895" max="4895" width="13.5703125" style="1" customWidth="1"/>
    <col min="4896" max="5120" width="9.140625" style="1"/>
    <col min="5121" max="5121" width="18.28515625" style="1" customWidth="1"/>
    <col min="5122" max="5122" width="14.140625" style="1" bestFit="1" customWidth="1"/>
    <col min="5123" max="5123" width="11.85546875" style="1" customWidth="1"/>
    <col min="5124" max="5124" width="12" style="1" bestFit="1" customWidth="1"/>
    <col min="5125" max="5125" width="12.7109375" style="1" bestFit="1" customWidth="1"/>
    <col min="5126" max="5126" width="11.42578125" style="1" bestFit="1" customWidth="1"/>
    <col min="5127" max="5127" width="11.7109375" style="1" bestFit="1" customWidth="1"/>
    <col min="5128" max="5128" width="12" style="1" customWidth="1"/>
    <col min="5129" max="5129" width="15.42578125" style="1" bestFit="1" customWidth="1"/>
    <col min="5130" max="5130" width="12" style="1" customWidth="1"/>
    <col min="5131" max="5131" width="12.7109375" style="1" bestFit="1" customWidth="1"/>
    <col min="5132" max="5132" width="12.42578125" style="1" customWidth="1"/>
    <col min="5133" max="5133" width="12.7109375" style="1" bestFit="1" customWidth="1"/>
    <col min="5134" max="5134" width="11.42578125" style="1" bestFit="1" customWidth="1"/>
    <col min="5135" max="5135" width="12.5703125" style="1" customWidth="1"/>
    <col min="5136" max="5136" width="11.42578125" style="1" bestFit="1" customWidth="1"/>
    <col min="5137" max="5137" width="12.7109375" style="1" bestFit="1" customWidth="1"/>
    <col min="5138" max="5138" width="11.42578125" style="1" bestFit="1" customWidth="1"/>
    <col min="5139" max="5139" width="13.7109375" style="1" customWidth="1"/>
    <col min="5140" max="5140" width="10.5703125" style="1" customWidth="1"/>
    <col min="5141" max="5141" width="12.140625" style="1" customWidth="1"/>
    <col min="5142" max="5142" width="13.85546875" style="1" bestFit="1" customWidth="1"/>
    <col min="5143" max="5143" width="11.140625" style="1" bestFit="1" customWidth="1"/>
    <col min="5144" max="5146" width="12.85546875" style="1" customWidth="1"/>
    <col min="5147" max="5147" width="9.140625" style="1"/>
    <col min="5148" max="5148" width="14.28515625" style="1" customWidth="1"/>
    <col min="5149" max="5149" width="15.85546875" style="1" customWidth="1"/>
    <col min="5150" max="5150" width="12.28515625" style="1" customWidth="1"/>
    <col min="5151" max="5151" width="13.5703125" style="1" customWidth="1"/>
    <col min="5152" max="5376" width="9.140625" style="1"/>
    <col min="5377" max="5377" width="18.28515625" style="1" customWidth="1"/>
    <col min="5378" max="5378" width="14.140625" style="1" bestFit="1" customWidth="1"/>
    <col min="5379" max="5379" width="11.85546875" style="1" customWidth="1"/>
    <col min="5380" max="5380" width="12" style="1" bestFit="1" customWidth="1"/>
    <col min="5381" max="5381" width="12.7109375" style="1" bestFit="1" customWidth="1"/>
    <col min="5382" max="5382" width="11.42578125" style="1" bestFit="1" customWidth="1"/>
    <col min="5383" max="5383" width="11.7109375" style="1" bestFit="1" customWidth="1"/>
    <col min="5384" max="5384" width="12" style="1" customWidth="1"/>
    <col min="5385" max="5385" width="15.42578125" style="1" bestFit="1" customWidth="1"/>
    <col min="5386" max="5386" width="12" style="1" customWidth="1"/>
    <col min="5387" max="5387" width="12.7109375" style="1" bestFit="1" customWidth="1"/>
    <col min="5388" max="5388" width="12.42578125" style="1" customWidth="1"/>
    <col min="5389" max="5389" width="12.7109375" style="1" bestFit="1" customWidth="1"/>
    <col min="5390" max="5390" width="11.42578125" style="1" bestFit="1" customWidth="1"/>
    <col min="5391" max="5391" width="12.5703125" style="1" customWidth="1"/>
    <col min="5392" max="5392" width="11.42578125" style="1" bestFit="1" customWidth="1"/>
    <col min="5393" max="5393" width="12.7109375" style="1" bestFit="1" customWidth="1"/>
    <col min="5394" max="5394" width="11.42578125" style="1" bestFit="1" customWidth="1"/>
    <col min="5395" max="5395" width="13.7109375" style="1" customWidth="1"/>
    <col min="5396" max="5396" width="10.5703125" style="1" customWidth="1"/>
    <col min="5397" max="5397" width="12.140625" style="1" customWidth="1"/>
    <col min="5398" max="5398" width="13.85546875" style="1" bestFit="1" customWidth="1"/>
    <col min="5399" max="5399" width="11.140625" style="1" bestFit="1" customWidth="1"/>
    <col min="5400" max="5402" width="12.85546875" style="1" customWidth="1"/>
    <col min="5403" max="5403" width="9.140625" style="1"/>
    <col min="5404" max="5404" width="14.28515625" style="1" customWidth="1"/>
    <col min="5405" max="5405" width="15.85546875" style="1" customWidth="1"/>
    <col min="5406" max="5406" width="12.28515625" style="1" customWidth="1"/>
    <col min="5407" max="5407" width="13.5703125" style="1" customWidth="1"/>
    <col min="5408" max="5632" width="9.140625" style="1"/>
    <col min="5633" max="5633" width="18.28515625" style="1" customWidth="1"/>
    <col min="5634" max="5634" width="14.140625" style="1" bestFit="1" customWidth="1"/>
    <col min="5635" max="5635" width="11.85546875" style="1" customWidth="1"/>
    <col min="5636" max="5636" width="12" style="1" bestFit="1" customWidth="1"/>
    <col min="5637" max="5637" width="12.7109375" style="1" bestFit="1" customWidth="1"/>
    <col min="5638" max="5638" width="11.42578125" style="1" bestFit="1" customWidth="1"/>
    <col min="5639" max="5639" width="11.7109375" style="1" bestFit="1" customWidth="1"/>
    <col min="5640" max="5640" width="12" style="1" customWidth="1"/>
    <col min="5641" max="5641" width="15.42578125" style="1" bestFit="1" customWidth="1"/>
    <col min="5642" max="5642" width="12" style="1" customWidth="1"/>
    <col min="5643" max="5643" width="12.7109375" style="1" bestFit="1" customWidth="1"/>
    <col min="5644" max="5644" width="12.42578125" style="1" customWidth="1"/>
    <col min="5645" max="5645" width="12.7109375" style="1" bestFit="1" customWidth="1"/>
    <col min="5646" max="5646" width="11.42578125" style="1" bestFit="1" customWidth="1"/>
    <col min="5647" max="5647" width="12.5703125" style="1" customWidth="1"/>
    <col min="5648" max="5648" width="11.42578125" style="1" bestFit="1" customWidth="1"/>
    <col min="5649" max="5649" width="12.7109375" style="1" bestFit="1" customWidth="1"/>
    <col min="5650" max="5650" width="11.42578125" style="1" bestFit="1" customWidth="1"/>
    <col min="5651" max="5651" width="13.7109375" style="1" customWidth="1"/>
    <col min="5652" max="5652" width="10.5703125" style="1" customWidth="1"/>
    <col min="5653" max="5653" width="12.140625" style="1" customWidth="1"/>
    <col min="5654" max="5654" width="13.85546875" style="1" bestFit="1" customWidth="1"/>
    <col min="5655" max="5655" width="11.140625" style="1" bestFit="1" customWidth="1"/>
    <col min="5656" max="5658" width="12.85546875" style="1" customWidth="1"/>
    <col min="5659" max="5659" width="9.140625" style="1"/>
    <col min="5660" max="5660" width="14.28515625" style="1" customWidth="1"/>
    <col min="5661" max="5661" width="15.85546875" style="1" customWidth="1"/>
    <col min="5662" max="5662" width="12.28515625" style="1" customWidth="1"/>
    <col min="5663" max="5663" width="13.5703125" style="1" customWidth="1"/>
    <col min="5664" max="5888" width="9.140625" style="1"/>
    <col min="5889" max="5889" width="18.28515625" style="1" customWidth="1"/>
    <col min="5890" max="5890" width="14.140625" style="1" bestFit="1" customWidth="1"/>
    <col min="5891" max="5891" width="11.85546875" style="1" customWidth="1"/>
    <col min="5892" max="5892" width="12" style="1" bestFit="1" customWidth="1"/>
    <col min="5893" max="5893" width="12.7109375" style="1" bestFit="1" customWidth="1"/>
    <col min="5894" max="5894" width="11.42578125" style="1" bestFit="1" customWidth="1"/>
    <col min="5895" max="5895" width="11.7109375" style="1" bestFit="1" customWidth="1"/>
    <col min="5896" max="5896" width="12" style="1" customWidth="1"/>
    <col min="5897" max="5897" width="15.42578125" style="1" bestFit="1" customWidth="1"/>
    <col min="5898" max="5898" width="12" style="1" customWidth="1"/>
    <col min="5899" max="5899" width="12.7109375" style="1" bestFit="1" customWidth="1"/>
    <col min="5900" max="5900" width="12.42578125" style="1" customWidth="1"/>
    <col min="5901" max="5901" width="12.7109375" style="1" bestFit="1" customWidth="1"/>
    <col min="5902" max="5902" width="11.42578125" style="1" bestFit="1" customWidth="1"/>
    <col min="5903" max="5903" width="12.5703125" style="1" customWidth="1"/>
    <col min="5904" max="5904" width="11.42578125" style="1" bestFit="1" customWidth="1"/>
    <col min="5905" max="5905" width="12.7109375" style="1" bestFit="1" customWidth="1"/>
    <col min="5906" max="5906" width="11.42578125" style="1" bestFit="1" customWidth="1"/>
    <col min="5907" max="5907" width="13.7109375" style="1" customWidth="1"/>
    <col min="5908" max="5908" width="10.5703125" style="1" customWidth="1"/>
    <col min="5909" max="5909" width="12.140625" style="1" customWidth="1"/>
    <col min="5910" max="5910" width="13.85546875" style="1" bestFit="1" customWidth="1"/>
    <col min="5911" max="5911" width="11.140625" style="1" bestFit="1" customWidth="1"/>
    <col min="5912" max="5914" width="12.85546875" style="1" customWidth="1"/>
    <col min="5915" max="5915" width="9.140625" style="1"/>
    <col min="5916" max="5916" width="14.28515625" style="1" customWidth="1"/>
    <col min="5917" max="5917" width="15.85546875" style="1" customWidth="1"/>
    <col min="5918" max="5918" width="12.28515625" style="1" customWidth="1"/>
    <col min="5919" max="5919" width="13.5703125" style="1" customWidth="1"/>
    <col min="5920" max="6144" width="9.140625" style="1"/>
    <col min="6145" max="6145" width="18.28515625" style="1" customWidth="1"/>
    <col min="6146" max="6146" width="14.140625" style="1" bestFit="1" customWidth="1"/>
    <col min="6147" max="6147" width="11.85546875" style="1" customWidth="1"/>
    <col min="6148" max="6148" width="12" style="1" bestFit="1" customWidth="1"/>
    <col min="6149" max="6149" width="12.7109375" style="1" bestFit="1" customWidth="1"/>
    <col min="6150" max="6150" width="11.42578125" style="1" bestFit="1" customWidth="1"/>
    <col min="6151" max="6151" width="11.7109375" style="1" bestFit="1" customWidth="1"/>
    <col min="6152" max="6152" width="12" style="1" customWidth="1"/>
    <col min="6153" max="6153" width="15.42578125" style="1" bestFit="1" customWidth="1"/>
    <col min="6154" max="6154" width="12" style="1" customWidth="1"/>
    <col min="6155" max="6155" width="12.7109375" style="1" bestFit="1" customWidth="1"/>
    <col min="6156" max="6156" width="12.42578125" style="1" customWidth="1"/>
    <col min="6157" max="6157" width="12.7109375" style="1" bestFit="1" customWidth="1"/>
    <col min="6158" max="6158" width="11.42578125" style="1" bestFit="1" customWidth="1"/>
    <col min="6159" max="6159" width="12.5703125" style="1" customWidth="1"/>
    <col min="6160" max="6160" width="11.42578125" style="1" bestFit="1" customWidth="1"/>
    <col min="6161" max="6161" width="12.7109375" style="1" bestFit="1" customWidth="1"/>
    <col min="6162" max="6162" width="11.42578125" style="1" bestFit="1" customWidth="1"/>
    <col min="6163" max="6163" width="13.7109375" style="1" customWidth="1"/>
    <col min="6164" max="6164" width="10.5703125" style="1" customWidth="1"/>
    <col min="6165" max="6165" width="12.140625" style="1" customWidth="1"/>
    <col min="6166" max="6166" width="13.85546875" style="1" bestFit="1" customWidth="1"/>
    <col min="6167" max="6167" width="11.140625" style="1" bestFit="1" customWidth="1"/>
    <col min="6168" max="6170" width="12.85546875" style="1" customWidth="1"/>
    <col min="6171" max="6171" width="9.140625" style="1"/>
    <col min="6172" max="6172" width="14.28515625" style="1" customWidth="1"/>
    <col min="6173" max="6173" width="15.85546875" style="1" customWidth="1"/>
    <col min="6174" max="6174" width="12.28515625" style="1" customWidth="1"/>
    <col min="6175" max="6175" width="13.5703125" style="1" customWidth="1"/>
    <col min="6176" max="6400" width="9.140625" style="1"/>
    <col min="6401" max="6401" width="18.28515625" style="1" customWidth="1"/>
    <col min="6402" max="6402" width="14.140625" style="1" bestFit="1" customWidth="1"/>
    <col min="6403" max="6403" width="11.85546875" style="1" customWidth="1"/>
    <col min="6404" max="6404" width="12" style="1" bestFit="1" customWidth="1"/>
    <col min="6405" max="6405" width="12.7109375" style="1" bestFit="1" customWidth="1"/>
    <col min="6406" max="6406" width="11.42578125" style="1" bestFit="1" customWidth="1"/>
    <col min="6407" max="6407" width="11.7109375" style="1" bestFit="1" customWidth="1"/>
    <col min="6408" max="6408" width="12" style="1" customWidth="1"/>
    <col min="6409" max="6409" width="15.42578125" style="1" bestFit="1" customWidth="1"/>
    <col min="6410" max="6410" width="12" style="1" customWidth="1"/>
    <col min="6411" max="6411" width="12.7109375" style="1" bestFit="1" customWidth="1"/>
    <col min="6412" max="6412" width="12.42578125" style="1" customWidth="1"/>
    <col min="6413" max="6413" width="12.7109375" style="1" bestFit="1" customWidth="1"/>
    <col min="6414" max="6414" width="11.42578125" style="1" bestFit="1" customWidth="1"/>
    <col min="6415" max="6415" width="12.5703125" style="1" customWidth="1"/>
    <col min="6416" max="6416" width="11.42578125" style="1" bestFit="1" customWidth="1"/>
    <col min="6417" max="6417" width="12.7109375" style="1" bestFit="1" customWidth="1"/>
    <col min="6418" max="6418" width="11.42578125" style="1" bestFit="1" customWidth="1"/>
    <col min="6419" max="6419" width="13.7109375" style="1" customWidth="1"/>
    <col min="6420" max="6420" width="10.5703125" style="1" customWidth="1"/>
    <col min="6421" max="6421" width="12.140625" style="1" customWidth="1"/>
    <col min="6422" max="6422" width="13.85546875" style="1" bestFit="1" customWidth="1"/>
    <col min="6423" max="6423" width="11.140625" style="1" bestFit="1" customWidth="1"/>
    <col min="6424" max="6426" width="12.85546875" style="1" customWidth="1"/>
    <col min="6427" max="6427" width="9.140625" style="1"/>
    <col min="6428" max="6428" width="14.28515625" style="1" customWidth="1"/>
    <col min="6429" max="6429" width="15.85546875" style="1" customWidth="1"/>
    <col min="6430" max="6430" width="12.28515625" style="1" customWidth="1"/>
    <col min="6431" max="6431" width="13.5703125" style="1" customWidth="1"/>
    <col min="6432" max="6656" width="9.140625" style="1"/>
    <col min="6657" max="6657" width="18.28515625" style="1" customWidth="1"/>
    <col min="6658" max="6658" width="14.140625" style="1" bestFit="1" customWidth="1"/>
    <col min="6659" max="6659" width="11.85546875" style="1" customWidth="1"/>
    <col min="6660" max="6660" width="12" style="1" bestFit="1" customWidth="1"/>
    <col min="6661" max="6661" width="12.7109375" style="1" bestFit="1" customWidth="1"/>
    <col min="6662" max="6662" width="11.42578125" style="1" bestFit="1" customWidth="1"/>
    <col min="6663" max="6663" width="11.7109375" style="1" bestFit="1" customWidth="1"/>
    <col min="6664" max="6664" width="12" style="1" customWidth="1"/>
    <col min="6665" max="6665" width="15.42578125" style="1" bestFit="1" customWidth="1"/>
    <col min="6666" max="6666" width="12" style="1" customWidth="1"/>
    <col min="6667" max="6667" width="12.7109375" style="1" bestFit="1" customWidth="1"/>
    <col min="6668" max="6668" width="12.42578125" style="1" customWidth="1"/>
    <col min="6669" max="6669" width="12.7109375" style="1" bestFit="1" customWidth="1"/>
    <col min="6670" max="6670" width="11.42578125" style="1" bestFit="1" customWidth="1"/>
    <col min="6671" max="6671" width="12.5703125" style="1" customWidth="1"/>
    <col min="6672" max="6672" width="11.42578125" style="1" bestFit="1" customWidth="1"/>
    <col min="6673" max="6673" width="12.7109375" style="1" bestFit="1" customWidth="1"/>
    <col min="6674" max="6674" width="11.42578125" style="1" bestFit="1" customWidth="1"/>
    <col min="6675" max="6675" width="13.7109375" style="1" customWidth="1"/>
    <col min="6676" max="6676" width="10.5703125" style="1" customWidth="1"/>
    <col min="6677" max="6677" width="12.140625" style="1" customWidth="1"/>
    <col min="6678" max="6678" width="13.85546875" style="1" bestFit="1" customWidth="1"/>
    <col min="6679" max="6679" width="11.140625" style="1" bestFit="1" customWidth="1"/>
    <col min="6680" max="6682" width="12.85546875" style="1" customWidth="1"/>
    <col min="6683" max="6683" width="9.140625" style="1"/>
    <col min="6684" max="6684" width="14.28515625" style="1" customWidth="1"/>
    <col min="6685" max="6685" width="15.85546875" style="1" customWidth="1"/>
    <col min="6686" max="6686" width="12.28515625" style="1" customWidth="1"/>
    <col min="6687" max="6687" width="13.5703125" style="1" customWidth="1"/>
    <col min="6688" max="6912" width="9.140625" style="1"/>
    <col min="6913" max="6913" width="18.28515625" style="1" customWidth="1"/>
    <col min="6914" max="6914" width="14.140625" style="1" bestFit="1" customWidth="1"/>
    <col min="6915" max="6915" width="11.85546875" style="1" customWidth="1"/>
    <col min="6916" max="6916" width="12" style="1" bestFit="1" customWidth="1"/>
    <col min="6917" max="6917" width="12.7109375" style="1" bestFit="1" customWidth="1"/>
    <col min="6918" max="6918" width="11.42578125" style="1" bestFit="1" customWidth="1"/>
    <col min="6919" max="6919" width="11.7109375" style="1" bestFit="1" customWidth="1"/>
    <col min="6920" max="6920" width="12" style="1" customWidth="1"/>
    <col min="6921" max="6921" width="15.42578125" style="1" bestFit="1" customWidth="1"/>
    <col min="6922" max="6922" width="12" style="1" customWidth="1"/>
    <col min="6923" max="6923" width="12.7109375" style="1" bestFit="1" customWidth="1"/>
    <col min="6924" max="6924" width="12.42578125" style="1" customWidth="1"/>
    <col min="6925" max="6925" width="12.7109375" style="1" bestFit="1" customWidth="1"/>
    <col min="6926" max="6926" width="11.42578125" style="1" bestFit="1" customWidth="1"/>
    <col min="6927" max="6927" width="12.5703125" style="1" customWidth="1"/>
    <col min="6928" max="6928" width="11.42578125" style="1" bestFit="1" customWidth="1"/>
    <col min="6929" max="6929" width="12.7109375" style="1" bestFit="1" customWidth="1"/>
    <col min="6930" max="6930" width="11.42578125" style="1" bestFit="1" customWidth="1"/>
    <col min="6931" max="6931" width="13.7109375" style="1" customWidth="1"/>
    <col min="6932" max="6932" width="10.5703125" style="1" customWidth="1"/>
    <col min="6933" max="6933" width="12.140625" style="1" customWidth="1"/>
    <col min="6934" max="6934" width="13.85546875" style="1" bestFit="1" customWidth="1"/>
    <col min="6935" max="6935" width="11.140625" style="1" bestFit="1" customWidth="1"/>
    <col min="6936" max="6938" width="12.85546875" style="1" customWidth="1"/>
    <col min="6939" max="6939" width="9.140625" style="1"/>
    <col min="6940" max="6940" width="14.28515625" style="1" customWidth="1"/>
    <col min="6941" max="6941" width="15.85546875" style="1" customWidth="1"/>
    <col min="6942" max="6942" width="12.28515625" style="1" customWidth="1"/>
    <col min="6943" max="6943" width="13.5703125" style="1" customWidth="1"/>
    <col min="6944" max="7168" width="9.140625" style="1"/>
    <col min="7169" max="7169" width="18.28515625" style="1" customWidth="1"/>
    <col min="7170" max="7170" width="14.140625" style="1" bestFit="1" customWidth="1"/>
    <col min="7171" max="7171" width="11.85546875" style="1" customWidth="1"/>
    <col min="7172" max="7172" width="12" style="1" bestFit="1" customWidth="1"/>
    <col min="7173" max="7173" width="12.7109375" style="1" bestFit="1" customWidth="1"/>
    <col min="7174" max="7174" width="11.42578125" style="1" bestFit="1" customWidth="1"/>
    <col min="7175" max="7175" width="11.7109375" style="1" bestFit="1" customWidth="1"/>
    <col min="7176" max="7176" width="12" style="1" customWidth="1"/>
    <col min="7177" max="7177" width="15.42578125" style="1" bestFit="1" customWidth="1"/>
    <col min="7178" max="7178" width="12" style="1" customWidth="1"/>
    <col min="7179" max="7179" width="12.7109375" style="1" bestFit="1" customWidth="1"/>
    <col min="7180" max="7180" width="12.42578125" style="1" customWidth="1"/>
    <col min="7181" max="7181" width="12.7109375" style="1" bestFit="1" customWidth="1"/>
    <col min="7182" max="7182" width="11.42578125" style="1" bestFit="1" customWidth="1"/>
    <col min="7183" max="7183" width="12.5703125" style="1" customWidth="1"/>
    <col min="7184" max="7184" width="11.42578125" style="1" bestFit="1" customWidth="1"/>
    <col min="7185" max="7185" width="12.7109375" style="1" bestFit="1" customWidth="1"/>
    <col min="7186" max="7186" width="11.42578125" style="1" bestFit="1" customWidth="1"/>
    <col min="7187" max="7187" width="13.7109375" style="1" customWidth="1"/>
    <col min="7188" max="7188" width="10.5703125" style="1" customWidth="1"/>
    <col min="7189" max="7189" width="12.140625" style="1" customWidth="1"/>
    <col min="7190" max="7190" width="13.85546875" style="1" bestFit="1" customWidth="1"/>
    <col min="7191" max="7191" width="11.140625" style="1" bestFit="1" customWidth="1"/>
    <col min="7192" max="7194" width="12.85546875" style="1" customWidth="1"/>
    <col min="7195" max="7195" width="9.140625" style="1"/>
    <col min="7196" max="7196" width="14.28515625" style="1" customWidth="1"/>
    <col min="7197" max="7197" width="15.85546875" style="1" customWidth="1"/>
    <col min="7198" max="7198" width="12.28515625" style="1" customWidth="1"/>
    <col min="7199" max="7199" width="13.5703125" style="1" customWidth="1"/>
    <col min="7200" max="7424" width="9.140625" style="1"/>
    <col min="7425" max="7425" width="18.28515625" style="1" customWidth="1"/>
    <col min="7426" max="7426" width="14.140625" style="1" bestFit="1" customWidth="1"/>
    <col min="7427" max="7427" width="11.85546875" style="1" customWidth="1"/>
    <col min="7428" max="7428" width="12" style="1" bestFit="1" customWidth="1"/>
    <col min="7429" max="7429" width="12.7109375" style="1" bestFit="1" customWidth="1"/>
    <col min="7430" max="7430" width="11.42578125" style="1" bestFit="1" customWidth="1"/>
    <col min="7431" max="7431" width="11.7109375" style="1" bestFit="1" customWidth="1"/>
    <col min="7432" max="7432" width="12" style="1" customWidth="1"/>
    <col min="7433" max="7433" width="15.42578125" style="1" bestFit="1" customWidth="1"/>
    <col min="7434" max="7434" width="12" style="1" customWidth="1"/>
    <col min="7435" max="7435" width="12.7109375" style="1" bestFit="1" customWidth="1"/>
    <col min="7436" max="7436" width="12.42578125" style="1" customWidth="1"/>
    <col min="7437" max="7437" width="12.7109375" style="1" bestFit="1" customWidth="1"/>
    <col min="7438" max="7438" width="11.42578125" style="1" bestFit="1" customWidth="1"/>
    <col min="7439" max="7439" width="12.5703125" style="1" customWidth="1"/>
    <col min="7440" max="7440" width="11.42578125" style="1" bestFit="1" customWidth="1"/>
    <col min="7441" max="7441" width="12.7109375" style="1" bestFit="1" customWidth="1"/>
    <col min="7442" max="7442" width="11.42578125" style="1" bestFit="1" customWidth="1"/>
    <col min="7443" max="7443" width="13.7109375" style="1" customWidth="1"/>
    <col min="7444" max="7444" width="10.5703125" style="1" customWidth="1"/>
    <col min="7445" max="7445" width="12.140625" style="1" customWidth="1"/>
    <col min="7446" max="7446" width="13.85546875" style="1" bestFit="1" customWidth="1"/>
    <col min="7447" max="7447" width="11.140625" style="1" bestFit="1" customWidth="1"/>
    <col min="7448" max="7450" width="12.85546875" style="1" customWidth="1"/>
    <col min="7451" max="7451" width="9.140625" style="1"/>
    <col min="7452" max="7452" width="14.28515625" style="1" customWidth="1"/>
    <col min="7453" max="7453" width="15.85546875" style="1" customWidth="1"/>
    <col min="7454" max="7454" width="12.28515625" style="1" customWidth="1"/>
    <col min="7455" max="7455" width="13.5703125" style="1" customWidth="1"/>
    <col min="7456" max="7680" width="9.140625" style="1"/>
    <col min="7681" max="7681" width="18.28515625" style="1" customWidth="1"/>
    <col min="7682" max="7682" width="14.140625" style="1" bestFit="1" customWidth="1"/>
    <col min="7683" max="7683" width="11.85546875" style="1" customWidth="1"/>
    <col min="7684" max="7684" width="12" style="1" bestFit="1" customWidth="1"/>
    <col min="7685" max="7685" width="12.7109375" style="1" bestFit="1" customWidth="1"/>
    <col min="7686" max="7686" width="11.42578125" style="1" bestFit="1" customWidth="1"/>
    <col min="7687" max="7687" width="11.7109375" style="1" bestFit="1" customWidth="1"/>
    <col min="7688" max="7688" width="12" style="1" customWidth="1"/>
    <col min="7689" max="7689" width="15.42578125" style="1" bestFit="1" customWidth="1"/>
    <col min="7690" max="7690" width="12" style="1" customWidth="1"/>
    <col min="7691" max="7691" width="12.7109375" style="1" bestFit="1" customWidth="1"/>
    <col min="7692" max="7692" width="12.42578125" style="1" customWidth="1"/>
    <col min="7693" max="7693" width="12.7109375" style="1" bestFit="1" customWidth="1"/>
    <col min="7694" max="7694" width="11.42578125" style="1" bestFit="1" customWidth="1"/>
    <col min="7695" max="7695" width="12.5703125" style="1" customWidth="1"/>
    <col min="7696" max="7696" width="11.42578125" style="1" bestFit="1" customWidth="1"/>
    <col min="7697" max="7697" width="12.7109375" style="1" bestFit="1" customWidth="1"/>
    <col min="7698" max="7698" width="11.42578125" style="1" bestFit="1" customWidth="1"/>
    <col min="7699" max="7699" width="13.7109375" style="1" customWidth="1"/>
    <col min="7700" max="7700" width="10.5703125" style="1" customWidth="1"/>
    <col min="7701" max="7701" width="12.140625" style="1" customWidth="1"/>
    <col min="7702" max="7702" width="13.85546875" style="1" bestFit="1" customWidth="1"/>
    <col min="7703" max="7703" width="11.140625" style="1" bestFit="1" customWidth="1"/>
    <col min="7704" max="7706" width="12.85546875" style="1" customWidth="1"/>
    <col min="7707" max="7707" width="9.140625" style="1"/>
    <col min="7708" max="7708" width="14.28515625" style="1" customWidth="1"/>
    <col min="7709" max="7709" width="15.85546875" style="1" customWidth="1"/>
    <col min="7710" max="7710" width="12.28515625" style="1" customWidth="1"/>
    <col min="7711" max="7711" width="13.5703125" style="1" customWidth="1"/>
    <col min="7712" max="7936" width="9.140625" style="1"/>
    <col min="7937" max="7937" width="18.28515625" style="1" customWidth="1"/>
    <col min="7938" max="7938" width="14.140625" style="1" bestFit="1" customWidth="1"/>
    <col min="7939" max="7939" width="11.85546875" style="1" customWidth="1"/>
    <col min="7940" max="7940" width="12" style="1" bestFit="1" customWidth="1"/>
    <col min="7941" max="7941" width="12.7109375" style="1" bestFit="1" customWidth="1"/>
    <col min="7942" max="7942" width="11.42578125" style="1" bestFit="1" customWidth="1"/>
    <col min="7943" max="7943" width="11.7109375" style="1" bestFit="1" customWidth="1"/>
    <col min="7944" max="7944" width="12" style="1" customWidth="1"/>
    <col min="7945" max="7945" width="15.42578125" style="1" bestFit="1" customWidth="1"/>
    <col min="7946" max="7946" width="12" style="1" customWidth="1"/>
    <col min="7947" max="7947" width="12.7109375" style="1" bestFit="1" customWidth="1"/>
    <col min="7948" max="7948" width="12.42578125" style="1" customWidth="1"/>
    <col min="7949" max="7949" width="12.7109375" style="1" bestFit="1" customWidth="1"/>
    <col min="7950" max="7950" width="11.42578125" style="1" bestFit="1" customWidth="1"/>
    <col min="7951" max="7951" width="12.5703125" style="1" customWidth="1"/>
    <col min="7952" max="7952" width="11.42578125" style="1" bestFit="1" customWidth="1"/>
    <col min="7953" max="7953" width="12.7109375" style="1" bestFit="1" customWidth="1"/>
    <col min="7954" max="7954" width="11.42578125" style="1" bestFit="1" customWidth="1"/>
    <col min="7955" max="7955" width="13.7109375" style="1" customWidth="1"/>
    <col min="7956" max="7956" width="10.5703125" style="1" customWidth="1"/>
    <col min="7957" max="7957" width="12.140625" style="1" customWidth="1"/>
    <col min="7958" max="7958" width="13.85546875" style="1" bestFit="1" customWidth="1"/>
    <col min="7959" max="7959" width="11.140625" style="1" bestFit="1" customWidth="1"/>
    <col min="7960" max="7962" width="12.85546875" style="1" customWidth="1"/>
    <col min="7963" max="7963" width="9.140625" style="1"/>
    <col min="7964" max="7964" width="14.28515625" style="1" customWidth="1"/>
    <col min="7965" max="7965" width="15.85546875" style="1" customWidth="1"/>
    <col min="7966" max="7966" width="12.28515625" style="1" customWidth="1"/>
    <col min="7967" max="7967" width="13.5703125" style="1" customWidth="1"/>
    <col min="7968" max="8192" width="9.140625" style="1"/>
    <col min="8193" max="8193" width="18.28515625" style="1" customWidth="1"/>
    <col min="8194" max="8194" width="14.140625" style="1" bestFit="1" customWidth="1"/>
    <col min="8195" max="8195" width="11.85546875" style="1" customWidth="1"/>
    <col min="8196" max="8196" width="12" style="1" bestFit="1" customWidth="1"/>
    <col min="8197" max="8197" width="12.7109375" style="1" bestFit="1" customWidth="1"/>
    <col min="8198" max="8198" width="11.42578125" style="1" bestFit="1" customWidth="1"/>
    <col min="8199" max="8199" width="11.7109375" style="1" bestFit="1" customWidth="1"/>
    <col min="8200" max="8200" width="12" style="1" customWidth="1"/>
    <col min="8201" max="8201" width="15.42578125" style="1" bestFit="1" customWidth="1"/>
    <col min="8202" max="8202" width="12" style="1" customWidth="1"/>
    <col min="8203" max="8203" width="12.7109375" style="1" bestFit="1" customWidth="1"/>
    <col min="8204" max="8204" width="12.42578125" style="1" customWidth="1"/>
    <col min="8205" max="8205" width="12.7109375" style="1" bestFit="1" customWidth="1"/>
    <col min="8206" max="8206" width="11.42578125" style="1" bestFit="1" customWidth="1"/>
    <col min="8207" max="8207" width="12.5703125" style="1" customWidth="1"/>
    <col min="8208" max="8208" width="11.42578125" style="1" bestFit="1" customWidth="1"/>
    <col min="8209" max="8209" width="12.7109375" style="1" bestFit="1" customWidth="1"/>
    <col min="8210" max="8210" width="11.42578125" style="1" bestFit="1" customWidth="1"/>
    <col min="8211" max="8211" width="13.7109375" style="1" customWidth="1"/>
    <col min="8212" max="8212" width="10.5703125" style="1" customWidth="1"/>
    <col min="8213" max="8213" width="12.140625" style="1" customWidth="1"/>
    <col min="8214" max="8214" width="13.85546875" style="1" bestFit="1" customWidth="1"/>
    <col min="8215" max="8215" width="11.140625" style="1" bestFit="1" customWidth="1"/>
    <col min="8216" max="8218" width="12.85546875" style="1" customWidth="1"/>
    <col min="8219" max="8219" width="9.140625" style="1"/>
    <col min="8220" max="8220" width="14.28515625" style="1" customWidth="1"/>
    <col min="8221" max="8221" width="15.85546875" style="1" customWidth="1"/>
    <col min="8222" max="8222" width="12.28515625" style="1" customWidth="1"/>
    <col min="8223" max="8223" width="13.5703125" style="1" customWidth="1"/>
    <col min="8224" max="8448" width="9.140625" style="1"/>
    <col min="8449" max="8449" width="18.28515625" style="1" customWidth="1"/>
    <col min="8450" max="8450" width="14.140625" style="1" bestFit="1" customWidth="1"/>
    <col min="8451" max="8451" width="11.85546875" style="1" customWidth="1"/>
    <col min="8452" max="8452" width="12" style="1" bestFit="1" customWidth="1"/>
    <col min="8453" max="8453" width="12.7109375" style="1" bestFit="1" customWidth="1"/>
    <col min="8454" max="8454" width="11.42578125" style="1" bestFit="1" customWidth="1"/>
    <col min="8455" max="8455" width="11.7109375" style="1" bestFit="1" customWidth="1"/>
    <col min="8456" max="8456" width="12" style="1" customWidth="1"/>
    <col min="8457" max="8457" width="15.42578125" style="1" bestFit="1" customWidth="1"/>
    <col min="8458" max="8458" width="12" style="1" customWidth="1"/>
    <col min="8459" max="8459" width="12.7109375" style="1" bestFit="1" customWidth="1"/>
    <col min="8460" max="8460" width="12.42578125" style="1" customWidth="1"/>
    <col min="8461" max="8461" width="12.7109375" style="1" bestFit="1" customWidth="1"/>
    <col min="8462" max="8462" width="11.42578125" style="1" bestFit="1" customWidth="1"/>
    <col min="8463" max="8463" width="12.5703125" style="1" customWidth="1"/>
    <col min="8464" max="8464" width="11.42578125" style="1" bestFit="1" customWidth="1"/>
    <col min="8465" max="8465" width="12.7109375" style="1" bestFit="1" customWidth="1"/>
    <col min="8466" max="8466" width="11.42578125" style="1" bestFit="1" customWidth="1"/>
    <col min="8467" max="8467" width="13.7109375" style="1" customWidth="1"/>
    <col min="8468" max="8468" width="10.5703125" style="1" customWidth="1"/>
    <col min="8469" max="8469" width="12.140625" style="1" customWidth="1"/>
    <col min="8470" max="8470" width="13.85546875" style="1" bestFit="1" customWidth="1"/>
    <col min="8471" max="8471" width="11.140625" style="1" bestFit="1" customWidth="1"/>
    <col min="8472" max="8474" width="12.85546875" style="1" customWidth="1"/>
    <col min="8475" max="8475" width="9.140625" style="1"/>
    <col min="8476" max="8476" width="14.28515625" style="1" customWidth="1"/>
    <col min="8477" max="8477" width="15.85546875" style="1" customWidth="1"/>
    <col min="8478" max="8478" width="12.28515625" style="1" customWidth="1"/>
    <col min="8479" max="8479" width="13.5703125" style="1" customWidth="1"/>
    <col min="8480" max="8704" width="9.140625" style="1"/>
    <col min="8705" max="8705" width="18.28515625" style="1" customWidth="1"/>
    <col min="8706" max="8706" width="14.140625" style="1" bestFit="1" customWidth="1"/>
    <col min="8707" max="8707" width="11.85546875" style="1" customWidth="1"/>
    <col min="8708" max="8708" width="12" style="1" bestFit="1" customWidth="1"/>
    <col min="8709" max="8709" width="12.7109375" style="1" bestFit="1" customWidth="1"/>
    <col min="8710" max="8710" width="11.42578125" style="1" bestFit="1" customWidth="1"/>
    <col min="8711" max="8711" width="11.7109375" style="1" bestFit="1" customWidth="1"/>
    <col min="8712" max="8712" width="12" style="1" customWidth="1"/>
    <col min="8713" max="8713" width="15.42578125" style="1" bestFit="1" customWidth="1"/>
    <col min="8714" max="8714" width="12" style="1" customWidth="1"/>
    <col min="8715" max="8715" width="12.7109375" style="1" bestFit="1" customWidth="1"/>
    <col min="8716" max="8716" width="12.42578125" style="1" customWidth="1"/>
    <col min="8717" max="8717" width="12.7109375" style="1" bestFit="1" customWidth="1"/>
    <col min="8718" max="8718" width="11.42578125" style="1" bestFit="1" customWidth="1"/>
    <col min="8719" max="8719" width="12.5703125" style="1" customWidth="1"/>
    <col min="8720" max="8720" width="11.42578125" style="1" bestFit="1" customWidth="1"/>
    <col min="8721" max="8721" width="12.7109375" style="1" bestFit="1" customWidth="1"/>
    <col min="8722" max="8722" width="11.42578125" style="1" bestFit="1" customWidth="1"/>
    <col min="8723" max="8723" width="13.7109375" style="1" customWidth="1"/>
    <col min="8724" max="8724" width="10.5703125" style="1" customWidth="1"/>
    <col min="8725" max="8725" width="12.140625" style="1" customWidth="1"/>
    <col min="8726" max="8726" width="13.85546875" style="1" bestFit="1" customWidth="1"/>
    <col min="8727" max="8727" width="11.140625" style="1" bestFit="1" customWidth="1"/>
    <col min="8728" max="8730" width="12.85546875" style="1" customWidth="1"/>
    <col min="8731" max="8731" width="9.140625" style="1"/>
    <col min="8732" max="8732" width="14.28515625" style="1" customWidth="1"/>
    <col min="8733" max="8733" width="15.85546875" style="1" customWidth="1"/>
    <col min="8734" max="8734" width="12.28515625" style="1" customWidth="1"/>
    <col min="8735" max="8735" width="13.5703125" style="1" customWidth="1"/>
    <col min="8736" max="8960" width="9.140625" style="1"/>
    <col min="8961" max="8961" width="18.28515625" style="1" customWidth="1"/>
    <col min="8962" max="8962" width="14.140625" style="1" bestFit="1" customWidth="1"/>
    <col min="8963" max="8963" width="11.85546875" style="1" customWidth="1"/>
    <col min="8964" max="8964" width="12" style="1" bestFit="1" customWidth="1"/>
    <col min="8965" max="8965" width="12.7109375" style="1" bestFit="1" customWidth="1"/>
    <col min="8966" max="8966" width="11.42578125" style="1" bestFit="1" customWidth="1"/>
    <col min="8967" max="8967" width="11.7109375" style="1" bestFit="1" customWidth="1"/>
    <col min="8968" max="8968" width="12" style="1" customWidth="1"/>
    <col min="8969" max="8969" width="15.42578125" style="1" bestFit="1" customWidth="1"/>
    <col min="8970" max="8970" width="12" style="1" customWidth="1"/>
    <col min="8971" max="8971" width="12.7109375" style="1" bestFit="1" customWidth="1"/>
    <col min="8972" max="8972" width="12.42578125" style="1" customWidth="1"/>
    <col min="8973" max="8973" width="12.7109375" style="1" bestFit="1" customWidth="1"/>
    <col min="8974" max="8974" width="11.42578125" style="1" bestFit="1" customWidth="1"/>
    <col min="8975" max="8975" width="12.5703125" style="1" customWidth="1"/>
    <col min="8976" max="8976" width="11.42578125" style="1" bestFit="1" customWidth="1"/>
    <col min="8977" max="8977" width="12.7109375" style="1" bestFit="1" customWidth="1"/>
    <col min="8978" max="8978" width="11.42578125" style="1" bestFit="1" customWidth="1"/>
    <col min="8979" max="8979" width="13.7109375" style="1" customWidth="1"/>
    <col min="8980" max="8980" width="10.5703125" style="1" customWidth="1"/>
    <col min="8981" max="8981" width="12.140625" style="1" customWidth="1"/>
    <col min="8982" max="8982" width="13.85546875" style="1" bestFit="1" customWidth="1"/>
    <col min="8983" max="8983" width="11.140625" style="1" bestFit="1" customWidth="1"/>
    <col min="8984" max="8986" width="12.85546875" style="1" customWidth="1"/>
    <col min="8987" max="8987" width="9.140625" style="1"/>
    <col min="8988" max="8988" width="14.28515625" style="1" customWidth="1"/>
    <col min="8989" max="8989" width="15.85546875" style="1" customWidth="1"/>
    <col min="8990" max="8990" width="12.28515625" style="1" customWidth="1"/>
    <col min="8991" max="8991" width="13.5703125" style="1" customWidth="1"/>
    <col min="8992" max="9216" width="9.140625" style="1"/>
    <col min="9217" max="9217" width="18.28515625" style="1" customWidth="1"/>
    <col min="9218" max="9218" width="14.140625" style="1" bestFit="1" customWidth="1"/>
    <col min="9219" max="9219" width="11.85546875" style="1" customWidth="1"/>
    <col min="9220" max="9220" width="12" style="1" bestFit="1" customWidth="1"/>
    <col min="9221" max="9221" width="12.7109375" style="1" bestFit="1" customWidth="1"/>
    <col min="9222" max="9222" width="11.42578125" style="1" bestFit="1" customWidth="1"/>
    <col min="9223" max="9223" width="11.7109375" style="1" bestFit="1" customWidth="1"/>
    <col min="9224" max="9224" width="12" style="1" customWidth="1"/>
    <col min="9225" max="9225" width="15.42578125" style="1" bestFit="1" customWidth="1"/>
    <col min="9226" max="9226" width="12" style="1" customWidth="1"/>
    <col min="9227" max="9227" width="12.7109375" style="1" bestFit="1" customWidth="1"/>
    <col min="9228" max="9228" width="12.42578125" style="1" customWidth="1"/>
    <col min="9229" max="9229" width="12.7109375" style="1" bestFit="1" customWidth="1"/>
    <col min="9230" max="9230" width="11.42578125" style="1" bestFit="1" customWidth="1"/>
    <col min="9231" max="9231" width="12.5703125" style="1" customWidth="1"/>
    <col min="9232" max="9232" width="11.42578125" style="1" bestFit="1" customWidth="1"/>
    <col min="9233" max="9233" width="12.7109375" style="1" bestFit="1" customWidth="1"/>
    <col min="9234" max="9234" width="11.42578125" style="1" bestFit="1" customWidth="1"/>
    <col min="9235" max="9235" width="13.7109375" style="1" customWidth="1"/>
    <col min="9236" max="9236" width="10.5703125" style="1" customWidth="1"/>
    <col min="9237" max="9237" width="12.140625" style="1" customWidth="1"/>
    <col min="9238" max="9238" width="13.85546875" style="1" bestFit="1" customWidth="1"/>
    <col min="9239" max="9239" width="11.140625" style="1" bestFit="1" customWidth="1"/>
    <col min="9240" max="9242" width="12.85546875" style="1" customWidth="1"/>
    <col min="9243" max="9243" width="9.140625" style="1"/>
    <col min="9244" max="9244" width="14.28515625" style="1" customWidth="1"/>
    <col min="9245" max="9245" width="15.85546875" style="1" customWidth="1"/>
    <col min="9246" max="9246" width="12.28515625" style="1" customWidth="1"/>
    <col min="9247" max="9247" width="13.5703125" style="1" customWidth="1"/>
    <col min="9248" max="9472" width="9.140625" style="1"/>
    <col min="9473" max="9473" width="18.28515625" style="1" customWidth="1"/>
    <col min="9474" max="9474" width="14.140625" style="1" bestFit="1" customWidth="1"/>
    <col min="9475" max="9475" width="11.85546875" style="1" customWidth="1"/>
    <col min="9476" max="9476" width="12" style="1" bestFit="1" customWidth="1"/>
    <col min="9477" max="9477" width="12.7109375" style="1" bestFit="1" customWidth="1"/>
    <col min="9478" max="9478" width="11.42578125" style="1" bestFit="1" customWidth="1"/>
    <col min="9479" max="9479" width="11.7109375" style="1" bestFit="1" customWidth="1"/>
    <col min="9480" max="9480" width="12" style="1" customWidth="1"/>
    <col min="9481" max="9481" width="15.42578125" style="1" bestFit="1" customWidth="1"/>
    <col min="9482" max="9482" width="12" style="1" customWidth="1"/>
    <col min="9483" max="9483" width="12.7109375" style="1" bestFit="1" customWidth="1"/>
    <col min="9484" max="9484" width="12.42578125" style="1" customWidth="1"/>
    <col min="9485" max="9485" width="12.7109375" style="1" bestFit="1" customWidth="1"/>
    <col min="9486" max="9486" width="11.42578125" style="1" bestFit="1" customWidth="1"/>
    <col min="9487" max="9487" width="12.5703125" style="1" customWidth="1"/>
    <col min="9488" max="9488" width="11.42578125" style="1" bestFit="1" customWidth="1"/>
    <col min="9489" max="9489" width="12.7109375" style="1" bestFit="1" customWidth="1"/>
    <col min="9490" max="9490" width="11.42578125" style="1" bestFit="1" customWidth="1"/>
    <col min="9491" max="9491" width="13.7109375" style="1" customWidth="1"/>
    <col min="9492" max="9492" width="10.5703125" style="1" customWidth="1"/>
    <col min="9493" max="9493" width="12.140625" style="1" customWidth="1"/>
    <col min="9494" max="9494" width="13.85546875" style="1" bestFit="1" customWidth="1"/>
    <col min="9495" max="9495" width="11.140625" style="1" bestFit="1" customWidth="1"/>
    <col min="9496" max="9498" width="12.85546875" style="1" customWidth="1"/>
    <col min="9499" max="9499" width="9.140625" style="1"/>
    <col min="9500" max="9500" width="14.28515625" style="1" customWidth="1"/>
    <col min="9501" max="9501" width="15.85546875" style="1" customWidth="1"/>
    <col min="9502" max="9502" width="12.28515625" style="1" customWidth="1"/>
    <col min="9503" max="9503" width="13.5703125" style="1" customWidth="1"/>
    <col min="9504" max="9728" width="9.140625" style="1"/>
    <col min="9729" max="9729" width="18.28515625" style="1" customWidth="1"/>
    <col min="9730" max="9730" width="14.140625" style="1" bestFit="1" customWidth="1"/>
    <col min="9731" max="9731" width="11.85546875" style="1" customWidth="1"/>
    <col min="9732" max="9732" width="12" style="1" bestFit="1" customWidth="1"/>
    <col min="9733" max="9733" width="12.7109375" style="1" bestFit="1" customWidth="1"/>
    <col min="9734" max="9734" width="11.42578125" style="1" bestFit="1" customWidth="1"/>
    <col min="9735" max="9735" width="11.7109375" style="1" bestFit="1" customWidth="1"/>
    <col min="9736" max="9736" width="12" style="1" customWidth="1"/>
    <col min="9737" max="9737" width="15.42578125" style="1" bestFit="1" customWidth="1"/>
    <col min="9738" max="9738" width="12" style="1" customWidth="1"/>
    <col min="9739" max="9739" width="12.7109375" style="1" bestFit="1" customWidth="1"/>
    <col min="9740" max="9740" width="12.42578125" style="1" customWidth="1"/>
    <col min="9741" max="9741" width="12.7109375" style="1" bestFit="1" customWidth="1"/>
    <col min="9742" max="9742" width="11.42578125" style="1" bestFit="1" customWidth="1"/>
    <col min="9743" max="9743" width="12.5703125" style="1" customWidth="1"/>
    <col min="9744" max="9744" width="11.42578125" style="1" bestFit="1" customWidth="1"/>
    <col min="9745" max="9745" width="12.7109375" style="1" bestFit="1" customWidth="1"/>
    <col min="9746" max="9746" width="11.42578125" style="1" bestFit="1" customWidth="1"/>
    <col min="9747" max="9747" width="13.7109375" style="1" customWidth="1"/>
    <col min="9748" max="9748" width="10.5703125" style="1" customWidth="1"/>
    <col min="9749" max="9749" width="12.140625" style="1" customWidth="1"/>
    <col min="9750" max="9750" width="13.85546875" style="1" bestFit="1" customWidth="1"/>
    <col min="9751" max="9751" width="11.140625" style="1" bestFit="1" customWidth="1"/>
    <col min="9752" max="9754" width="12.85546875" style="1" customWidth="1"/>
    <col min="9755" max="9755" width="9.140625" style="1"/>
    <col min="9756" max="9756" width="14.28515625" style="1" customWidth="1"/>
    <col min="9757" max="9757" width="15.85546875" style="1" customWidth="1"/>
    <col min="9758" max="9758" width="12.28515625" style="1" customWidth="1"/>
    <col min="9759" max="9759" width="13.5703125" style="1" customWidth="1"/>
    <col min="9760" max="9984" width="9.140625" style="1"/>
    <col min="9985" max="9985" width="18.28515625" style="1" customWidth="1"/>
    <col min="9986" max="9986" width="14.140625" style="1" bestFit="1" customWidth="1"/>
    <col min="9987" max="9987" width="11.85546875" style="1" customWidth="1"/>
    <col min="9988" max="9988" width="12" style="1" bestFit="1" customWidth="1"/>
    <col min="9989" max="9989" width="12.7109375" style="1" bestFit="1" customWidth="1"/>
    <col min="9990" max="9990" width="11.42578125" style="1" bestFit="1" customWidth="1"/>
    <col min="9991" max="9991" width="11.7109375" style="1" bestFit="1" customWidth="1"/>
    <col min="9992" max="9992" width="12" style="1" customWidth="1"/>
    <col min="9993" max="9993" width="15.42578125" style="1" bestFit="1" customWidth="1"/>
    <col min="9994" max="9994" width="12" style="1" customWidth="1"/>
    <col min="9995" max="9995" width="12.7109375" style="1" bestFit="1" customWidth="1"/>
    <col min="9996" max="9996" width="12.42578125" style="1" customWidth="1"/>
    <col min="9997" max="9997" width="12.7109375" style="1" bestFit="1" customWidth="1"/>
    <col min="9998" max="9998" width="11.42578125" style="1" bestFit="1" customWidth="1"/>
    <col min="9999" max="9999" width="12.5703125" style="1" customWidth="1"/>
    <col min="10000" max="10000" width="11.42578125" style="1" bestFit="1" customWidth="1"/>
    <col min="10001" max="10001" width="12.7109375" style="1" bestFit="1" customWidth="1"/>
    <col min="10002" max="10002" width="11.42578125" style="1" bestFit="1" customWidth="1"/>
    <col min="10003" max="10003" width="13.7109375" style="1" customWidth="1"/>
    <col min="10004" max="10004" width="10.5703125" style="1" customWidth="1"/>
    <col min="10005" max="10005" width="12.140625" style="1" customWidth="1"/>
    <col min="10006" max="10006" width="13.85546875" style="1" bestFit="1" customWidth="1"/>
    <col min="10007" max="10007" width="11.140625" style="1" bestFit="1" customWidth="1"/>
    <col min="10008" max="10010" width="12.85546875" style="1" customWidth="1"/>
    <col min="10011" max="10011" width="9.140625" style="1"/>
    <col min="10012" max="10012" width="14.28515625" style="1" customWidth="1"/>
    <col min="10013" max="10013" width="15.85546875" style="1" customWidth="1"/>
    <col min="10014" max="10014" width="12.28515625" style="1" customWidth="1"/>
    <col min="10015" max="10015" width="13.5703125" style="1" customWidth="1"/>
    <col min="10016" max="10240" width="9.140625" style="1"/>
    <col min="10241" max="10241" width="18.28515625" style="1" customWidth="1"/>
    <col min="10242" max="10242" width="14.140625" style="1" bestFit="1" customWidth="1"/>
    <col min="10243" max="10243" width="11.85546875" style="1" customWidth="1"/>
    <col min="10244" max="10244" width="12" style="1" bestFit="1" customWidth="1"/>
    <col min="10245" max="10245" width="12.7109375" style="1" bestFit="1" customWidth="1"/>
    <col min="10246" max="10246" width="11.42578125" style="1" bestFit="1" customWidth="1"/>
    <col min="10247" max="10247" width="11.7109375" style="1" bestFit="1" customWidth="1"/>
    <col min="10248" max="10248" width="12" style="1" customWidth="1"/>
    <col min="10249" max="10249" width="15.42578125" style="1" bestFit="1" customWidth="1"/>
    <col min="10250" max="10250" width="12" style="1" customWidth="1"/>
    <col min="10251" max="10251" width="12.7109375" style="1" bestFit="1" customWidth="1"/>
    <col min="10252" max="10252" width="12.42578125" style="1" customWidth="1"/>
    <col min="10253" max="10253" width="12.7109375" style="1" bestFit="1" customWidth="1"/>
    <col min="10254" max="10254" width="11.42578125" style="1" bestFit="1" customWidth="1"/>
    <col min="10255" max="10255" width="12.5703125" style="1" customWidth="1"/>
    <col min="10256" max="10256" width="11.42578125" style="1" bestFit="1" customWidth="1"/>
    <col min="10257" max="10257" width="12.7109375" style="1" bestFit="1" customWidth="1"/>
    <col min="10258" max="10258" width="11.42578125" style="1" bestFit="1" customWidth="1"/>
    <col min="10259" max="10259" width="13.7109375" style="1" customWidth="1"/>
    <col min="10260" max="10260" width="10.5703125" style="1" customWidth="1"/>
    <col min="10261" max="10261" width="12.140625" style="1" customWidth="1"/>
    <col min="10262" max="10262" width="13.85546875" style="1" bestFit="1" customWidth="1"/>
    <col min="10263" max="10263" width="11.140625" style="1" bestFit="1" customWidth="1"/>
    <col min="10264" max="10266" width="12.85546875" style="1" customWidth="1"/>
    <col min="10267" max="10267" width="9.140625" style="1"/>
    <col min="10268" max="10268" width="14.28515625" style="1" customWidth="1"/>
    <col min="10269" max="10269" width="15.85546875" style="1" customWidth="1"/>
    <col min="10270" max="10270" width="12.28515625" style="1" customWidth="1"/>
    <col min="10271" max="10271" width="13.5703125" style="1" customWidth="1"/>
    <col min="10272" max="10496" width="9.140625" style="1"/>
    <col min="10497" max="10497" width="18.28515625" style="1" customWidth="1"/>
    <col min="10498" max="10498" width="14.140625" style="1" bestFit="1" customWidth="1"/>
    <col min="10499" max="10499" width="11.85546875" style="1" customWidth="1"/>
    <col min="10500" max="10500" width="12" style="1" bestFit="1" customWidth="1"/>
    <col min="10501" max="10501" width="12.7109375" style="1" bestFit="1" customWidth="1"/>
    <col min="10502" max="10502" width="11.42578125" style="1" bestFit="1" customWidth="1"/>
    <col min="10503" max="10503" width="11.7109375" style="1" bestFit="1" customWidth="1"/>
    <col min="10504" max="10504" width="12" style="1" customWidth="1"/>
    <col min="10505" max="10505" width="15.42578125" style="1" bestFit="1" customWidth="1"/>
    <col min="10506" max="10506" width="12" style="1" customWidth="1"/>
    <col min="10507" max="10507" width="12.7109375" style="1" bestFit="1" customWidth="1"/>
    <col min="10508" max="10508" width="12.42578125" style="1" customWidth="1"/>
    <col min="10509" max="10509" width="12.7109375" style="1" bestFit="1" customWidth="1"/>
    <col min="10510" max="10510" width="11.42578125" style="1" bestFit="1" customWidth="1"/>
    <col min="10511" max="10511" width="12.5703125" style="1" customWidth="1"/>
    <col min="10512" max="10512" width="11.42578125" style="1" bestFit="1" customWidth="1"/>
    <col min="10513" max="10513" width="12.7109375" style="1" bestFit="1" customWidth="1"/>
    <col min="10514" max="10514" width="11.42578125" style="1" bestFit="1" customWidth="1"/>
    <col min="10515" max="10515" width="13.7109375" style="1" customWidth="1"/>
    <col min="10516" max="10516" width="10.5703125" style="1" customWidth="1"/>
    <col min="10517" max="10517" width="12.140625" style="1" customWidth="1"/>
    <col min="10518" max="10518" width="13.85546875" style="1" bestFit="1" customWidth="1"/>
    <col min="10519" max="10519" width="11.140625" style="1" bestFit="1" customWidth="1"/>
    <col min="10520" max="10522" width="12.85546875" style="1" customWidth="1"/>
    <col min="10523" max="10523" width="9.140625" style="1"/>
    <col min="10524" max="10524" width="14.28515625" style="1" customWidth="1"/>
    <col min="10525" max="10525" width="15.85546875" style="1" customWidth="1"/>
    <col min="10526" max="10526" width="12.28515625" style="1" customWidth="1"/>
    <col min="10527" max="10527" width="13.5703125" style="1" customWidth="1"/>
    <col min="10528" max="10752" width="9.140625" style="1"/>
    <col min="10753" max="10753" width="18.28515625" style="1" customWidth="1"/>
    <col min="10754" max="10754" width="14.140625" style="1" bestFit="1" customWidth="1"/>
    <col min="10755" max="10755" width="11.85546875" style="1" customWidth="1"/>
    <col min="10756" max="10756" width="12" style="1" bestFit="1" customWidth="1"/>
    <col min="10757" max="10757" width="12.7109375" style="1" bestFit="1" customWidth="1"/>
    <col min="10758" max="10758" width="11.42578125" style="1" bestFit="1" customWidth="1"/>
    <col min="10759" max="10759" width="11.7109375" style="1" bestFit="1" customWidth="1"/>
    <col min="10760" max="10760" width="12" style="1" customWidth="1"/>
    <col min="10761" max="10761" width="15.42578125" style="1" bestFit="1" customWidth="1"/>
    <col min="10762" max="10762" width="12" style="1" customWidth="1"/>
    <col min="10763" max="10763" width="12.7109375" style="1" bestFit="1" customWidth="1"/>
    <col min="10764" max="10764" width="12.42578125" style="1" customWidth="1"/>
    <col min="10765" max="10765" width="12.7109375" style="1" bestFit="1" customWidth="1"/>
    <col min="10766" max="10766" width="11.42578125" style="1" bestFit="1" customWidth="1"/>
    <col min="10767" max="10767" width="12.5703125" style="1" customWidth="1"/>
    <col min="10768" max="10768" width="11.42578125" style="1" bestFit="1" customWidth="1"/>
    <col min="10769" max="10769" width="12.7109375" style="1" bestFit="1" customWidth="1"/>
    <col min="10770" max="10770" width="11.42578125" style="1" bestFit="1" customWidth="1"/>
    <col min="10771" max="10771" width="13.7109375" style="1" customWidth="1"/>
    <col min="10772" max="10772" width="10.5703125" style="1" customWidth="1"/>
    <col min="10773" max="10773" width="12.140625" style="1" customWidth="1"/>
    <col min="10774" max="10774" width="13.85546875" style="1" bestFit="1" customWidth="1"/>
    <col min="10775" max="10775" width="11.140625" style="1" bestFit="1" customWidth="1"/>
    <col min="10776" max="10778" width="12.85546875" style="1" customWidth="1"/>
    <col min="10779" max="10779" width="9.140625" style="1"/>
    <col min="10780" max="10780" width="14.28515625" style="1" customWidth="1"/>
    <col min="10781" max="10781" width="15.85546875" style="1" customWidth="1"/>
    <col min="10782" max="10782" width="12.28515625" style="1" customWidth="1"/>
    <col min="10783" max="10783" width="13.5703125" style="1" customWidth="1"/>
    <col min="10784" max="11008" width="9.140625" style="1"/>
    <col min="11009" max="11009" width="18.28515625" style="1" customWidth="1"/>
    <col min="11010" max="11010" width="14.140625" style="1" bestFit="1" customWidth="1"/>
    <col min="11011" max="11011" width="11.85546875" style="1" customWidth="1"/>
    <col min="11012" max="11012" width="12" style="1" bestFit="1" customWidth="1"/>
    <col min="11013" max="11013" width="12.7109375" style="1" bestFit="1" customWidth="1"/>
    <col min="11014" max="11014" width="11.42578125" style="1" bestFit="1" customWidth="1"/>
    <col min="11015" max="11015" width="11.7109375" style="1" bestFit="1" customWidth="1"/>
    <col min="11016" max="11016" width="12" style="1" customWidth="1"/>
    <col min="11017" max="11017" width="15.42578125" style="1" bestFit="1" customWidth="1"/>
    <col min="11018" max="11018" width="12" style="1" customWidth="1"/>
    <col min="11019" max="11019" width="12.7109375" style="1" bestFit="1" customWidth="1"/>
    <col min="11020" max="11020" width="12.42578125" style="1" customWidth="1"/>
    <col min="11021" max="11021" width="12.7109375" style="1" bestFit="1" customWidth="1"/>
    <col min="11022" max="11022" width="11.42578125" style="1" bestFit="1" customWidth="1"/>
    <col min="11023" max="11023" width="12.5703125" style="1" customWidth="1"/>
    <col min="11024" max="11024" width="11.42578125" style="1" bestFit="1" customWidth="1"/>
    <col min="11025" max="11025" width="12.7109375" style="1" bestFit="1" customWidth="1"/>
    <col min="11026" max="11026" width="11.42578125" style="1" bestFit="1" customWidth="1"/>
    <col min="11027" max="11027" width="13.7109375" style="1" customWidth="1"/>
    <col min="11028" max="11028" width="10.5703125" style="1" customWidth="1"/>
    <col min="11029" max="11029" width="12.140625" style="1" customWidth="1"/>
    <col min="11030" max="11030" width="13.85546875" style="1" bestFit="1" customWidth="1"/>
    <col min="11031" max="11031" width="11.140625" style="1" bestFit="1" customWidth="1"/>
    <col min="11032" max="11034" width="12.85546875" style="1" customWidth="1"/>
    <col min="11035" max="11035" width="9.140625" style="1"/>
    <col min="11036" max="11036" width="14.28515625" style="1" customWidth="1"/>
    <col min="11037" max="11037" width="15.85546875" style="1" customWidth="1"/>
    <col min="11038" max="11038" width="12.28515625" style="1" customWidth="1"/>
    <col min="11039" max="11039" width="13.5703125" style="1" customWidth="1"/>
    <col min="11040" max="11264" width="9.140625" style="1"/>
    <col min="11265" max="11265" width="18.28515625" style="1" customWidth="1"/>
    <col min="11266" max="11266" width="14.140625" style="1" bestFit="1" customWidth="1"/>
    <col min="11267" max="11267" width="11.85546875" style="1" customWidth="1"/>
    <col min="11268" max="11268" width="12" style="1" bestFit="1" customWidth="1"/>
    <col min="11269" max="11269" width="12.7109375" style="1" bestFit="1" customWidth="1"/>
    <col min="11270" max="11270" width="11.42578125" style="1" bestFit="1" customWidth="1"/>
    <col min="11271" max="11271" width="11.7109375" style="1" bestFit="1" customWidth="1"/>
    <col min="11272" max="11272" width="12" style="1" customWidth="1"/>
    <col min="11273" max="11273" width="15.42578125" style="1" bestFit="1" customWidth="1"/>
    <col min="11274" max="11274" width="12" style="1" customWidth="1"/>
    <col min="11275" max="11275" width="12.7109375" style="1" bestFit="1" customWidth="1"/>
    <col min="11276" max="11276" width="12.42578125" style="1" customWidth="1"/>
    <col min="11277" max="11277" width="12.7109375" style="1" bestFit="1" customWidth="1"/>
    <col min="11278" max="11278" width="11.42578125" style="1" bestFit="1" customWidth="1"/>
    <col min="11279" max="11279" width="12.5703125" style="1" customWidth="1"/>
    <col min="11280" max="11280" width="11.42578125" style="1" bestFit="1" customWidth="1"/>
    <col min="11281" max="11281" width="12.7109375" style="1" bestFit="1" customWidth="1"/>
    <col min="11282" max="11282" width="11.42578125" style="1" bestFit="1" customWidth="1"/>
    <col min="11283" max="11283" width="13.7109375" style="1" customWidth="1"/>
    <col min="11284" max="11284" width="10.5703125" style="1" customWidth="1"/>
    <col min="11285" max="11285" width="12.140625" style="1" customWidth="1"/>
    <col min="11286" max="11286" width="13.85546875" style="1" bestFit="1" customWidth="1"/>
    <col min="11287" max="11287" width="11.140625" style="1" bestFit="1" customWidth="1"/>
    <col min="11288" max="11290" width="12.85546875" style="1" customWidth="1"/>
    <col min="11291" max="11291" width="9.140625" style="1"/>
    <col min="11292" max="11292" width="14.28515625" style="1" customWidth="1"/>
    <col min="11293" max="11293" width="15.85546875" style="1" customWidth="1"/>
    <col min="11294" max="11294" width="12.28515625" style="1" customWidth="1"/>
    <col min="11295" max="11295" width="13.5703125" style="1" customWidth="1"/>
    <col min="11296" max="11520" width="9.140625" style="1"/>
    <col min="11521" max="11521" width="18.28515625" style="1" customWidth="1"/>
    <col min="11522" max="11522" width="14.140625" style="1" bestFit="1" customWidth="1"/>
    <col min="11523" max="11523" width="11.85546875" style="1" customWidth="1"/>
    <col min="11524" max="11524" width="12" style="1" bestFit="1" customWidth="1"/>
    <col min="11525" max="11525" width="12.7109375" style="1" bestFit="1" customWidth="1"/>
    <col min="11526" max="11526" width="11.42578125" style="1" bestFit="1" customWidth="1"/>
    <col min="11527" max="11527" width="11.7109375" style="1" bestFit="1" customWidth="1"/>
    <col min="11528" max="11528" width="12" style="1" customWidth="1"/>
    <col min="11529" max="11529" width="15.42578125" style="1" bestFit="1" customWidth="1"/>
    <col min="11530" max="11530" width="12" style="1" customWidth="1"/>
    <col min="11531" max="11531" width="12.7109375" style="1" bestFit="1" customWidth="1"/>
    <col min="11532" max="11532" width="12.42578125" style="1" customWidth="1"/>
    <col min="11533" max="11533" width="12.7109375" style="1" bestFit="1" customWidth="1"/>
    <col min="11534" max="11534" width="11.42578125" style="1" bestFit="1" customWidth="1"/>
    <col min="11535" max="11535" width="12.5703125" style="1" customWidth="1"/>
    <col min="11536" max="11536" width="11.42578125" style="1" bestFit="1" customWidth="1"/>
    <col min="11537" max="11537" width="12.7109375" style="1" bestFit="1" customWidth="1"/>
    <col min="11538" max="11538" width="11.42578125" style="1" bestFit="1" customWidth="1"/>
    <col min="11539" max="11539" width="13.7109375" style="1" customWidth="1"/>
    <col min="11540" max="11540" width="10.5703125" style="1" customWidth="1"/>
    <col min="11541" max="11541" width="12.140625" style="1" customWidth="1"/>
    <col min="11542" max="11542" width="13.85546875" style="1" bestFit="1" customWidth="1"/>
    <col min="11543" max="11543" width="11.140625" style="1" bestFit="1" customWidth="1"/>
    <col min="11544" max="11546" width="12.85546875" style="1" customWidth="1"/>
    <col min="11547" max="11547" width="9.140625" style="1"/>
    <col min="11548" max="11548" width="14.28515625" style="1" customWidth="1"/>
    <col min="11549" max="11549" width="15.85546875" style="1" customWidth="1"/>
    <col min="11550" max="11550" width="12.28515625" style="1" customWidth="1"/>
    <col min="11551" max="11551" width="13.5703125" style="1" customWidth="1"/>
    <col min="11552" max="11776" width="9.140625" style="1"/>
    <col min="11777" max="11777" width="18.28515625" style="1" customWidth="1"/>
    <col min="11778" max="11778" width="14.140625" style="1" bestFit="1" customWidth="1"/>
    <col min="11779" max="11779" width="11.85546875" style="1" customWidth="1"/>
    <col min="11780" max="11780" width="12" style="1" bestFit="1" customWidth="1"/>
    <col min="11781" max="11781" width="12.7109375" style="1" bestFit="1" customWidth="1"/>
    <col min="11782" max="11782" width="11.42578125" style="1" bestFit="1" customWidth="1"/>
    <col min="11783" max="11783" width="11.7109375" style="1" bestFit="1" customWidth="1"/>
    <col min="11784" max="11784" width="12" style="1" customWidth="1"/>
    <col min="11785" max="11785" width="15.42578125" style="1" bestFit="1" customWidth="1"/>
    <col min="11786" max="11786" width="12" style="1" customWidth="1"/>
    <col min="11787" max="11787" width="12.7109375" style="1" bestFit="1" customWidth="1"/>
    <col min="11788" max="11788" width="12.42578125" style="1" customWidth="1"/>
    <col min="11789" max="11789" width="12.7109375" style="1" bestFit="1" customWidth="1"/>
    <col min="11790" max="11790" width="11.42578125" style="1" bestFit="1" customWidth="1"/>
    <col min="11791" max="11791" width="12.5703125" style="1" customWidth="1"/>
    <col min="11792" max="11792" width="11.42578125" style="1" bestFit="1" customWidth="1"/>
    <col min="11793" max="11793" width="12.7109375" style="1" bestFit="1" customWidth="1"/>
    <col min="11794" max="11794" width="11.42578125" style="1" bestFit="1" customWidth="1"/>
    <col min="11795" max="11795" width="13.7109375" style="1" customWidth="1"/>
    <col min="11796" max="11796" width="10.5703125" style="1" customWidth="1"/>
    <col min="11797" max="11797" width="12.140625" style="1" customWidth="1"/>
    <col min="11798" max="11798" width="13.85546875" style="1" bestFit="1" customWidth="1"/>
    <col min="11799" max="11799" width="11.140625" style="1" bestFit="1" customWidth="1"/>
    <col min="11800" max="11802" width="12.85546875" style="1" customWidth="1"/>
    <col min="11803" max="11803" width="9.140625" style="1"/>
    <col min="11804" max="11804" width="14.28515625" style="1" customWidth="1"/>
    <col min="11805" max="11805" width="15.85546875" style="1" customWidth="1"/>
    <col min="11806" max="11806" width="12.28515625" style="1" customWidth="1"/>
    <col min="11807" max="11807" width="13.5703125" style="1" customWidth="1"/>
    <col min="11808" max="12032" width="9.140625" style="1"/>
    <col min="12033" max="12033" width="18.28515625" style="1" customWidth="1"/>
    <col min="12034" max="12034" width="14.140625" style="1" bestFit="1" customWidth="1"/>
    <col min="12035" max="12035" width="11.85546875" style="1" customWidth="1"/>
    <col min="12036" max="12036" width="12" style="1" bestFit="1" customWidth="1"/>
    <col min="12037" max="12037" width="12.7109375" style="1" bestFit="1" customWidth="1"/>
    <col min="12038" max="12038" width="11.42578125" style="1" bestFit="1" customWidth="1"/>
    <col min="12039" max="12039" width="11.7109375" style="1" bestFit="1" customWidth="1"/>
    <col min="12040" max="12040" width="12" style="1" customWidth="1"/>
    <col min="12041" max="12041" width="15.42578125" style="1" bestFit="1" customWidth="1"/>
    <col min="12042" max="12042" width="12" style="1" customWidth="1"/>
    <col min="12043" max="12043" width="12.7109375" style="1" bestFit="1" customWidth="1"/>
    <col min="12044" max="12044" width="12.42578125" style="1" customWidth="1"/>
    <col min="12045" max="12045" width="12.7109375" style="1" bestFit="1" customWidth="1"/>
    <col min="12046" max="12046" width="11.42578125" style="1" bestFit="1" customWidth="1"/>
    <col min="12047" max="12047" width="12.5703125" style="1" customWidth="1"/>
    <col min="12048" max="12048" width="11.42578125" style="1" bestFit="1" customWidth="1"/>
    <col min="12049" max="12049" width="12.7109375" style="1" bestFit="1" customWidth="1"/>
    <col min="12050" max="12050" width="11.42578125" style="1" bestFit="1" customWidth="1"/>
    <col min="12051" max="12051" width="13.7109375" style="1" customWidth="1"/>
    <col min="12052" max="12052" width="10.5703125" style="1" customWidth="1"/>
    <col min="12053" max="12053" width="12.140625" style="1" customWidth="1"/>
    <col min="12054" max="12054" width="13.85546875" style="1" bestFit="1" customWidth="1"/>
    <col min="12055" max="12055" width="11.140625" style="1" bestFit="1" customWidth="1"/>
    <col min="12056" max="12058" width="12.85546875" style="1" customWidth="1"/>
    <col min="12059" max="12059" width="9.140625" style="1"/>
    <col min="12060" max="12060" width="14.28515625" style="1" customWidth="1"/>
    <col min="12061" max="12061" width="15.85546875" style="1" customWidth="1"/>
    <col min="12062" max="12062" width="12.28515625" style="1" customWidth="1"/>
    <col min="12063" max="12063" width="13.5703125" style="1" customWidth="1"/>
    <col min="12064" max="12288" width="9.140625" style="1"/>
    <col min="12289" max="12289" width="18.28515625" style="1" customWidth="1"/>
    <col min="12290" max="12290" width="14.140625" style="1" bestFit="1" customWidth="1"/>
    <col min="12291" max="12291" width="11.85546875" style="1" customWidth="1"/>
    <col min="12292" max="12292" width="12" style="1" bestFit="1" customWidth="1"/>
    <col min="12293" max="12293" width="12.7109375" style="1" bestFit="1" customWidth="1"/>
    <col min="12294" max="12294" width="11.42578125" style="1" bestFit="1" customWidth="1"/>
    <col min="12295" max="12295" width="11.7109375" style="1" bestFit="1" customWidth="1"/>
    <col min="12296" max="12296" width="12" style="1" customWidth="1"/>
    <col min="12297" max="12297" width="15.42578125" style="1" bestFit="1" customWidth="1"/>
    <col min="12298" max="12298" width="12" style="1" customWidth="1"/>
    <col min="12299" max="12299" width="12.7109375" style="1" bestFit="1" customWidth="1"/>
    <col min="12300" max="12300" width="12.42578125" style="1" customWidth="1"/>
    <col min="12301" max="12301" width="12.7109375" style="1" bestFit="1" customWidth="1"/>
    <col min="12302" max="12302" width="11.42578125" style="1" bestFit="1" customWidth="1"/>
    <col min="12303" max="12303" width="12.5703125" style="1" customWidth="1"/>
    <col min="12304" max="12304" width="11.42578125" style="1" bestFit="1" customWidth="1"/>
    <col min="12305" max="12305" width="12.7109375" style="1" bestFit="1" customWidth="1"/>
    <col min="12306" max="12306" width="11.42578125" style="1" bestFit="1" customWidth="1"/>
    <col min="12307" max="12307" width="13.7109375" style="1" customWidth="1"/>
    <col min="12308" max="12308" width="10.5703125" style="1" customWidth="1"/>
    <col min="12309" max="12309" width="12.140625" style="1" customWidth="1"/>
    <col min="12310" max="12310" width="13.85546875" style="1" bestFit="1" customWidth="1"/>
    <col min="12311" max="12311" width="11.140625" style="1" bestFit="1" customWidth="1"/>
    <col min="12312" max="12314" width="12.85546875" style="1" customWidth="1"/>
    <col min="12315" max="12315" width="9.140625" style="1"/>
    <col min="12316" max="12316" width="14.28515625" style="1" customWidth="1"/>
    <col min="12317" max="12317" width="15.85546875" style="1" customWidth="1"/>
    <col min="12318" max="12318" width="12.28515625" style="1" customWidth="1"/>
    <col min="12319" max="12319" width="13.5703125" style="1" customWidth="1"/>
    <col min="12320" max="12544" width="9.140625" style="1"/>
    <col min="12545" max="12545" width="18.28515625" style="1" customWidth="1"/>
    <col min="12546" max="12546" width="14.140625" style="1" bestFit="1" customWidth="1"/>
    <col min="12547" max="12547" width="11.85546875" style="1" customWidth="1"/>
    <col min="12548" max="12548" width="12" style="1" bestFit="1" customWidth="1"/>
    <col min="12549" max="12549" width="12.7109375" style="1" bestFit="1" customWidth="1"/>
    <col min="12550" max="12550" width="11.42578125" style="1" bestFit="1" customWidth="1"/>
    <col min="12551" max="12551" width="11.7109375" style="1" bestFit="1" customWidth="1"/>
    <col min="12552" max="12552" width="12" style="1" customWidth="1"/>
    <col min="12553" max="12553" width="15.42578125" style="1" bestFit="1" customWidth="1"/>
    <col min="12554" max="12554" width="12" style="1" customWidth="1"/>
    <col min="12555" max="12555" width="12.7109375" style="1" bestFit="1" customWidth="1"/>
    <col min="12556" max="12556" width="12.42578125" style="1" customWidth="1"/>
    <col min="12557" max="12557" width="12.7109375" style="1" bestFit="1" customWidth="1"/>
    <col min="12558" max="12558" width="11.42578125" style="1" bestFit="1" customWidth="1"/>
    <col min="12559" max="12559" width="12.5703125" style="1" customWidth="1"/>
    <col min="12560" max="12560" width="11.42578125" style="1" bestFit="1" customWidth="1"/>
    <col min="12561" max="12561" width="12.7109375" style="1" bestFit="1" customWidth="1"/>
    <col min="12562" max="12562" width="11.42578125" style="1" bestFit="1" customWidth="1"/>
    <col min="12563" max="12563" width="13.7109375" style="1" customWidth="1"/>
    <col min="12564" max="12564" width="10.5703125" style="1" customWidth="1"/>
    <col min="12565" max="12565" width="12.140625" style="1" customWidth="1"/>
    <col min="12566" max="12566" width="13.85546875" style="1" bestFit="1" customWidth="1"/>
    <col min="12567" max="12567" width="11.140625" style="1" bestFit="1" customWidth="1"/>
    <col min="12568" max="12570" width="12.85546875" style="1" customWidth="1"/>
    <col min="12571" max="12571" width="9.140625" style="1"/>
    <col min="12572" max="12572" width="14.28515625" style="1" customWidth="1"/>
    <col min="12573" max="12573" width="15.85546875" style="1" customWidth="1"/>
    <col min="12574" max="12574" width="12.28515625" style="1" customWidth="1"/>
    <col min="12575" max="12575" width="13.5703125" style="1" customWidth="1"/>
    <col min="12576" max="12800" width="9.140625" style="1"/>
    <col min="12801" max="12801" width="18.28515625" style="1" customWidth="1"/>
    <col min="12802" max="12802" width="14.140625" style="1" bestFit="1" customWidth="1"/>
    <col min="12803" max="12803" width="11.85546875" style="1" customWidth="1"/>
    <col min="12804" max="12804" width="12" style="1" bestFit="1" customWidth="1"/>
    <col min="12805" max="12805" width="12.7109375" style="1" bestFit="1" customWidth="1"/>
    <col min="12806" max="12806" width="11.42578125" style="1" bestFit="1" customWidth="1"/>
    <col min="12807" max="12807" width="11.7109375" style="1" bestFit="1" customWidth="1"/>
    <col min="12808" max="12808" width="12" style="1" customWidth="1"/>
    <col min="12809" max="12809" width="15.42578125" style="1" bestFit="1" customWidth="1"/>
    <col min="12810" max="12810" width="12" style="1" customWidth="1"/>
    <col min="12811" max="12811" width="12.7109375" style="1" bestFit="1" customWidth="1"/>
    <col min="12812" max="12812" width="12.42578125" style="1" customWidth="1"/>
    <col min="12813" max="12813" width="12.7109375" style="1" bestFit="1" customWidth="1"/>
    <col min="12814" max="12814" width="11.42578125" style="1" bestFit="1" customWidth="1"/>
    <col min="12815" max="12815" width="12.5703125" style="1" customWidth="1"/>
    <col min="12816" max="12816" width="11.42578125" style="1" bestFit="1" customWidth="1"/>
    <col min="12817" max="12817" width="12.7109375" style="1" bestFit="1" customWidth="1"/>
    <col min="12818" max="12818" width="11.42578125" style="1" bestFit="1" customWidth="1"/>
    <col min="12819" max="12819" width="13.7109375" style="1" customWidth="1"/>
    <col min="12820" max="12820" width="10.5703125" style="1" customWidth="1"/>
    <col min="12821" max="12821" width="12.140625" style="1" customWidth="1"/>
    <col min="12822" max="12822" width="13.85546875" style="1" bestFit="1" customWidth="1"/>
    <col min="12823" max="12823" width="11.140625" style="1" bestFit="1" customWidth="1"/>
    <col min="12824" max="12826" width="12.85546875" style="1" customWidth="1"/>
    <col min="12827" max="12827" width="9.140625" style="1"/>
    <col min="12828" max="12828" width="14.28515625" style="1" customWidth="1"/>
    <col min="12829" max="12829" width="15.85546875" style="1" customWidth="1"/>
    <col min="12830" max="12830" width="12.28515625" style="1" customWidth="1"/>
    <col min="12831" max="12831" width="13.5703125" style="1" customWidth="1"/>
    <col min="12832" max="13056" width="9.140625" style="1"/>
    <col min="13057" max="13057" width="18.28515625" style="1" customWidth="1"/>
    <col min="13058" max="13058" width="14.140625" style="1" bestFit="1" customWidth="1"/>
    <col min="13059" max="13059" width="11.85546875" style="1" customWidth="1"/>
    <col min="13060" max="13060" width="12" style="1" bestFit="1" customWidth="1"/>
    <col min="13061" max="13061" width="12.7109375" style="1" bestFit="1" customWidth="1"/>
    <col min="13062" max="13062" width="11.42578125" style="1" bestFit="1" customWidth="1"/>
    <col min="13063" max="13063" width="11.7109375" style="1" bestFit="1" customWidth="1"/>
    <col min="13064" max="13064" width="12" style="1" customWidth="1"/>
    <col min="13065" max="13065" width="15.42578125" style="1" bestFit="1" customWidth="1"/>
    <col min="13066" max="13066" width="12" style="1" customWidth="1"/>
    <col min="13067" max="13067" width="12.7109375" style="1" bestFit="1" customWidth="1"/>
    <col min="13068" max="13068" width="12.42578125" style="1" customWidth="1"/>
    <col min="13069" max="13069" width="12.7109375" style="1" bestFit="1" customWidth="1"/>
    <col min="13070" max="13070" width="11.42578125" style="1" bestFit="1" customWidth="1"/>
    <col min="13071" max="13071" width="12.5703125" style="1" customWidth="1"/>
    <col min="13072" max="13072" width="11.42578125" style="1" bestFit="1" customWidth="1"/>
    <col min="13073" max="13073" width="12.7109375" style="1" bestFit="1" customWidth="1"/>
    <col min="13074" max="13074" width="11.42578125" style="1" bestFit="1" customWidth="1"/>
    <col min="13075" max="13075" width="13.7109375" style="1" customWidth="1"/>
    <col min="13076" max="13076" width="10.5703125" style="1" customWidth="1"/>
    <col min="13077" max="13077" width="12.140625" style="1" customWidth="1"/>
    <col min="13078" max="13078" width="13.85546875" style="1" bestFit="1" customWidth="1"/>
    <col min="13079" max="13079" width="11.140625" style="1" bestFit="1" customWidth="1"/>
    <col min="13080" max="13082" width="12.85546875" style="1" customWidth="1"/>
    <col min="13083" max="13083" width="9.140625" style="1"/>
    <col min="13084" max="13084" width="14.28515625" style="1" customWidth="1"/>
    <col min="13085" max="13085" width="15.85546875" style="1" customWidth="1"/>
    <col min="13086" max="13086" width="12.28515625" style="1" customWidth="1"/>
    <col min="13087" max="13087" width="13.5703125" style="1" customWidth="1"/>
    <col min="13088" max="13312" width="9.140625" style="1"/>
    <col min="13313" max="13313" width="18.28515625" style="1" customWidth="1"/>
    <col min="13314" max="13314" width="14.140625" style="1" bestFit="1" customWidth="1"/>
    <col min="13315" max="13315" width="11.85546875" style="1" customWidth="1"/>
    <col min="13316" max="13316" width="12" style="1" bestFit="1" customWidth="1"/>
    <col min="13317" max="13317" width="12.7109375" style="1" bestFit="1" customWidth="1"/>
    <col min="13318" max="13318" width="11.42578125" style="1" bestFit="1" customWidth="1"/>
    <col min="13319" max="13319" width="11.7109375" style="1" bestFit="1" customWidth="1"/>
    <col min="13320" max="13320" width="12" style="1" customWidth="1"/>
    <col min="13321" max="13321" width="15.42578125" style="1" bestFit="1" customWidth="1"/>
    <col min="13322" max="13322" width="12" style="1" customWidth="1"/>
    <col min="13323" max="13323" width="12.7109375" style="1" bestFit="1" customWidth="1"/>
    <col min="13324" max="13324" width="12.42578125" style="1" customWidth="1"/>
    <col min="13325" max="13325" width="12.7109375" style="1" bestFit="1" customWidth="1"/>
    <col min="13326" max="13326" width="11.42578125" style="1" bestFit="1" customWidth="1"/>
    <col min="13327" max="13327" width="12.5703125" style="1" customWidth="1"/>
    <col min="13328" max="13328" width="11.42578125" style="1" bestFit="1" customWidth="1"/>
    <col min="13329" max="13329" width="12.7109375" style="1" bestFit="1" customWidth="1"/>
    <col min="13330" max="13330" width="11.42578125" style="1" bestFit="1" customWidth="1"/>
    <col min="13331" max="13331" width="13.7109375" style="1" customWidth="1"/>
    <col min="13332" max="13332" width="10.5703125" style="1" customWidth="1"/>
    <col min="13333" max="13333" width="12.140625" style="1" customWidth="1"/>
    <col min="13334" max="13334" width="13.85546875" style="1" bestFit="1" customWidth="1"/>
    <col min="13335" max="13335" width="11.140625" style="1" bestFit="1" customWidth="1"/>
    <col min="13336" max="13338" width="12.85546875" style="1" customWidth="1"/>
    <col min="13339" max="13339" width="9.140625" style="1"/>
    <col min="13340" max="13340" width="14.28515625" style="1" customWidth="1"/>
    <col min="13341" max="13341" width="15.85546875" style="1" customWidth="1"/>
    <col min="13342" max="13342" width="12.28515625" style="1" customWidth="1"/>
    <col min="13343" max="13343" width="13.5703125" style="1" customWidth="1"/>
    <col min="13344" max="13568" width="9.140625" style="1"/>
    <col min="13569" max="13569" width="18.28515625" style="1" customWidth="1"/>
    <col min="13570" max="13570" width="14.140625" style="1" bestFit="1" customWidth="1"/>
    <col min="13571" max="13571" width="11.85546875" style="1" customWidth="1"/>
    <col min="13572" max="13572" width="12" style="1" bestFit="1" customWidth="1"/>
    <col min="13573" max="13573" width="12.7109375" style="1" bestFit="1" customWidth="1"/>
    <col min="13574" max="13574" width="11.42578125" style="1" bestFit="1" customWidth="1"/>
    <col min="13575" max="13575" width="11.7109375" style="1" bestFit="1" customWidth="1"/>
    <col min="13576" max="13576" width="12" style="1" customWidth="1"/>
    <col min="13577" max="13577" width="15.42578125" style="1" bestFit="1" customWidth="1"/>
    <col min="13578" max="13578" width="12" style="1" customWidth="1"/>
    <col min="13579" max="13579" width="12.7109375" style="1" bestFit="1" customWidth="1"/>
    <col min="13580" max="13580" width="12.42578125" style="1" customWidth="1"/>
    <col min="13581" max="13581" width="12.7109375" style="1" bestFit="1" customWidth="1"/>
    <col min="13582" max="13582" width="11.42578125" style="1" bestFit="1" customWidth="1"/>
    <col min="13583" max="13583" width="12.5703125" style="1" customWidth="1"/>
    <col min="13584" max="13584" width="11.42578125" style="1" bestFit="1" customWidth="1"/>
    <col min="13585" max="13585" width="12.7109375" style="1" bestFit="1" customWidth="1"/>
    <col min="13586" max="13586" width="11.42578125" style="1" bestFit="1" customWidth="1"/>
    <col min="13587" max="13587" width="13.7109375" style="1" customWidth="1"/>
    <col min="13588" max="13588" width="10.5703125" style="1" customWidth="1"/>
    <col min="13589" max="13589" width="12.140625" style="1" customWidth="1"/>
    <col min="13590" max="13590" width="13.85546875" style="1" bestFit="1" customWidth="1"/>
    <col min="13591" max="13591" width="11.140625" style="1" bestFit="1" customWidth="1"/>
    <col min="13592" max="13594" width="12.85546875" style="1" customWidth="1"/>
    <col min="13595" max="13595" width="9.140625" style="1"/>
    <col min="13596" max="13596" width="14.28515625" style="1" customWidth="1"/>
    <col min="13597" max="13597" width="15.85546875" style="1" customWidth="1"/>
    <col min="13598" max="13598" width="12.28515625" style="1" customWidth="1"/>
    <col min="13599" max="13599" width="13.5703125" style="1" customWidth="1"/>
    <col min="13600" max="13824" width="9.140625" style="1"/>
    <col min="13825" max="13825" width="18.28515625" style="1" customWidth="1"/>
    <col min="13826" max="13826" width="14.140625" style="1" bestFit="1" customWidth="1"/>
    <col min="13827" max="13827" width="11.85546875" style="1" customWidth="1"/>
    <col min="13828" max="13828" width="12" style="1" bestFit="1" customWidth="1"/>
    <col min="13829" max="13829" width="12.7109375" style="1" bestFit="1" customWidth="1"/>
    <col min="13830" max="13830" width="11.42578125" style="1" bestFit="1" customWidth="1"/>
    <col min="13831" max="13831" width="11.7109375" style="1" bestFit="1" customWidth="1"/>
    <col min="13832" max="13832" width="12" style="1" customWidth="1"/>
    <col min="13833" max="13833" width="15.42578125" style="1" bestFit="1" customWidth="1"/>
    <col min="13834" max="13834" width="12" style="1" customWidth="1"/>
    <col min="13835" max="13835" width="12.7109375" style="1" bestFit="1" customWidth="1"/>
    <col min="13836" max="13836" width="12.42578125" style="1" customWidth="1"/>
    <col min="13837" max="13837" width="12.7109375" style="1" bestFit="1" customWidth="1"/>
    <col min="13838" max="13838" width="11.42578125" style="1" bestFit="1" customWidth="1"/>
    <col min="13839" max="13839" width="12.5703125" style="1" customWidth="1"/>
    <col min="13840" max="13840" width="11.42578125" style="1" bestFit="1" customWidth="1"/>
    <col min="13841" max="13841" width="12.7109375" style="1" bestFit="1" customWidth="1"/>
    <col min="13842" max="13842" width="11.42578125" style="1" bestFit="1" customWidth="1"/>
    <col min="13843" max="13843" width="13.7109375" style="1" customWidth="1"/>
    <col min="13844" max="13844" width="10.5703125" style="1" customWidth="1"/>
    <col min="13845" max="13845" width="12.140625" style="1" customWidth="1"/>
    <col min="13846" max="13846" width="13.85546875" style="1" bestFit="1" customWidth="1"/>
    <col min="13847" max="13847" width="11.140625" style="1" bestFit="1" customWidth="1"/>
    <col min="13848" max="13850" width="12.85546875" style="1" customWidth="1"/>
    <col min="13851" max="13851" width="9.140625" style="1"/>
    <col min="13852" max="13852" width="14.28515625" style="1" customWidth="1"/>
    <col min="13853" max="13853" width="15.85546875" style="1" customWidth="1"/>
    <col min="13854" max="13854" width="12.28515625" style="1" customWidth="1"/>
    <col min="13855" max="13855" width="13.5703125" style="1" customWidth="1"/>
    <col min="13856" max="14080" width="9.140625" style="1"/>
    <col min="14081" max="14081" width="18.28515625" style="1" customWidth="1"/>
    <col min="14082" max="14082" width="14.140625" style="1" bestFit="1" customWidth="1"/>
    <col min="14083" max="14083" width="11.85546875" style="1" customWidth="1"/>
    <col min="14084" max="14084" width="12" style="1" bestFit="1" customWidth="1"/>
    <col min="14085" max="14085" width="12.7109375" style="1" bestFit="1" customWidth="1"/>
    <col min="14086" max="14086" width="11.42578125" style="1" bestFit="1" customWidth="1"/>
    <col min="14087" max="14087" width="11.7109375" style="1" bestFit="1" customWidth="1"/>
    <col min="14088" max="14088" width="12" style="1" customWidth="1"/>
    <col min="14089" max="14089" width="15.42578125" style="1" bestFit="1" customWidth="1"/>
    <col min="14090" max="14090" width="12" style="1" customWidth="1"/>
    <col min="14091" max="14091" width="12.7109375" style="1" bestFit="1" customWidth="1"/>
    <col min="14092" max="14092" width="12.42578125" style="1" customWidth="1"/>
    <col min="14093" max="14093" width="12.7109375" style="1" bestFit="1" customWidth="1"/>
    <col min="14094" max="14094" width="11.42578125" style="1" bestFit="1" customWidth="1"/>
    <col min="14095" max="14095" width="12.5703125" style="1" customWidth="1"/>
    <col min="14096" max="14096" width="11.42578125" style="1" bestFit="1" customWidth="1"/>
    <col min="14097" max="14097" width="12.7109375" style="1" bestFit="1" customWidth="1"/>
    <col min="14098" max="14098" width="11.42578125" style="1" bestFit="1" customWidth="1"/>
    <col min="14099" max="14099" width="13.7109375" style="1" customWidth="1"/>
    <col min="14100" max="14100" width="10.5703125" style="1" customWidth="1"/>
    <col min="14101" max="14101" width="12.140625" style="1" customWidth="1"/>
    <col min="14102" max="14102" width="13.85546875" style="1" bestFit="1" customWidth="1"/>
    <col min="14103" max="14103" width="11.140625" style="1" bestFit="1" customWidth="1"/>
    <col min="14104" max="14106" width="12.85546875" style="1" customWidth="1"/>
    <col min="14107" max="14107" width="9.140625" style="1"/>
    <col min="14108" max="14108" width="14.28515625" style="1" customWidth="1"/>
    <col min="14109" max="14109" width="15.85546875" style="1" customWidth="1"/>
    <col min="14110" max="14110" width="12.28515625" style="1" customWidth="1"/>
    <col min="14111" max="14111" width="13.5703125" style="1" customWidth="1"/>
    <col min="14112" max="14336" width="9.140625" style="1"/>
    <col min="14337" max="14337" width="18.28515625" style="1" customWidth="1"/>
    <col min="14338" max="14338" width="14.140625" style="1" bestFit="1" customWidth="1"/>
    <col min="14339" max="14339" width="11.85546875" style="1" customWidth="1"/>
    <col min="14340" max="14340" width="12" style="1" bestFit="1" customWidth="1"/>
    <col min="14341" max="14341" width="12.7109375" style="1" bestFit="1" customWidth="1"/>
    <col min="14342" max="14342" width="11.42578125" style="1" bestFit="1" customWidth="1"/>
    <col min="14343" max="14343" width="11.7109375" style="1" bestFit="1" customWidth="1"/>
    <col min="14344" max="14344" width="12" style="1" customWidth="1"/>
    <col min="14345" max="14345" width="15.42578125" style="1" bestFit="1" customWidth="1"/>
    <col min="14346" max="14346" width="12" style="1" customWidth="1"/>
    <col min="14347" max="14347" width="12.7109375" style="1" bestFit="1" customWidth="1"/>
    <col min="14348" max="14348" width="12.42578125" style="1" customWidth="1"/>
    <col min="14349" max="14349" width="12.7109375" style="1" bestFit="1" customWidth="1"/>
    <col min="14350" max="14350" width="11.42578125" style="1" bestFit="1" customWidth="1"/>
    <col min="14351" max="14351" width="12.5703125" style="1" customWidth="1"/>
    <col min="14352" max="14352" width="11.42578125" style="1" bestFit="1" customWidth="1"/>
    <col min="14353" max="14353" width="12.7109375" style="1" bestFit="1" customWidth="1"/>
    <col min="14354" max="14354" width="11.42578125" style="1" bestFit="1" customWidth="1"/>
    <col min="14355" max="14355" width="13.7109375" style="1" customWidth="1"/>
    <col min="14356" max="14356" width="10.5703125" style="1" customWidth="1"/>
    <col min="14357" max="14357" width="12.140625" style="1" customWidth="1"/>
    <col min="14358" max="14358" width="13.85546875" style="1" bestFit="1" customWidth="1"/>
    <col min="14359" max="14359" width="11.140625" style="1" bestFit="1" customWidth="1"/>
    <col min="14360" max="14362" width="12.85546875" style="1" customWidth="1"/>
    <col min="14363" max="14363" width="9.140625" style="1"/>
    <col min="14364" max="14364" width="14.28515625" style="1" customWidth="1"/>
    <col min="14365" max="14365" width="15.85546875" style="1" customWidth="1"/>
    <col min="14366" max="14366" width="12.28515625" style="1" customWidth="1"/>
    <col min="14367" max="14367" width="13.5703125" style="1" customWidth="1"/>
    <col min="14368" max="14592" width="9.140625" style="1"/>
    <col min="14593" max="14593" width="18.28515625" style="1" customWidth="1"/>
    <col min="14594" max="14594" width="14.140625" style="1" bestFit="1" customWidth="1"/>
    <col min="14595" max="14595" width="11.85546875" style="1" customWidth="1"/>
    <col min="14596" max="14596" width="12" style="1" bestFit="1" customWidth="1"/>
    <col min="14597" max="14597" width="12.7109375" style="1" bestFit="1" customWidth="1"/>
    <col min="14598" max="14598" width="11.42578125" style="1" bestFit="1" customWidth="1"/>
    <col min="14599" max="14599" width="11.7109375" style="1" bestFit="1" customWidth="1"/>
    <col min="14600" max="14600" width="12" style="1" customWidth="1"/>
    <col min="14601" max="14601" width="15.42578125" style="1" bestFit="1" customWidth="1"/>
    <col min="14602" max="14602" width="12" style="1" customWidth="1"/>
    <col min="14603" max="14603" width="12.7109375" style="1" bestFit="1" customWidth="1"/>
    <col min="14604" max="14604" width="12.42578125" style="1" customWidth="1"/>
    <col min="14605" max="14605" width="12.7109375" style="1" bestFit="1" customWidth="1"/>
    <col min="14606" max="14606" width="11.42578125" style="1" bestFit="1" customWidth="1"/>
    <col min="14607" max="14607" width="12.5703125" style="1" customWidth="1"/>
    <col min="14608" max="14608" width="11.42578125" style="1" bestFit="1" customWidth="1"/>
    <col min="14609" max="14609" width="12.7109375" style="1" bestFit="1" customWidth="1"/>
    <col min="14610" max="14610" width="11.42578125" style="1" bestFit="1" customWidth="1"/>
    <col min="14611" max="14611" width="13.7109375" style="1" customWidth="1"/>
    <col min="14612" max="14612" width="10.5703125" style="1" customWidth="1"/>
    <col min="14613" max="14613" width="12.140625" style="1" customWidth="1"/>
    <col min="14614" max="14614" width="13.85546875" style="1" bestFit="1" customWidth="1"/>
    <col min="14615" max="14615" width="11.140625" style="1" bestFit="1" customWidth="1"/>
    <col min="14616" max="14618" width="12.85546875" style="1" customWidth="1"/>
    <col min="14619" max="14619" width="9.140625" style="1"/>
    <col min="14620" max="14620" width="14.28515625" style="1" customWidth="1"/>
    <col min="14621" max="14621" width="15.85546875" style="1" customWidth="1"/>
    <col min="14622" max="14622" width="12.28515625" style="1" customWidth="1"/>
    <col min="14623" max="14623" width="13.5703125" style="1" customWidth="1"/>
    <col min="14624" max="14848" width="9.140625" style="1"/>
    <col min="14849" max="14849" width="18.28515625" style="1" customWidth="1"/>
    <col min="14850" max="14850" width="14.140625" style="1" bestFit="1" customWidth="1"/>
    <col min="14851" max="14851" width="11.85546875" style="1" customWidth="1"/>
    <col min="14852" max="14852" width="12" style="1" bestFit="1" customWidth="1"/>
    <col min="14853" max="14853" width="12.7109375" style="1" bestFit="1" customWidth="1"/>
    <col min="14854" max="14854" width="11.42578125" style="1" bestFit="1" customWidth="1"/>
    <col min="14855" max="14855" width="11.7109375" style="1" bestFit="1" customWidth="1"/>
    <col min="14856" max="14856" width="12" style="1" customWidth="1"/>
    <col min="14857" max="14857" width="15.42578125" style="1" bestFit="1" customWidth="1"/>
    <col min="14858" max="14858" width="12" style="1" customWidth="1"/>
    <col min="14859" max="14859" width="12.7109375" style="1" bestFit="1" customWidth="1"/>
    <col min="14860" max="14860" width="12.42578125" style="1" customWidth="1"/>
    <col min="14861" max="14861" width="12.7109375" style="1" bestFit="1" customWidth="1"/>
    <col min="14862" max="14862" width="11.42578125" style="1" bestFit="1" customWidth="1"/>
    <col min="14863" max="14863" width="12.5703125" style="1" customWidth="1"/>
    <col min="14864" max="14864" width="11.42578125" style="1" bestFit="1" customWidth="1"/>
    <col min="14865" max="14865" width="12.7109375" style="1" bestFit="1" customWidth="1"/>
    <col min="14866" max="14866" width="11.42578125" style="1" bestFit="1" customWidth="1"/>
    <col min="14867" max="14867" width="13.7109375" style="1" customWidth="1"/>
    <col min="14868" max="14868" width="10.5703125" style="1" customWidth="1"/>
    <col min="14869" max="14869" width="12.140625" style="1" customWidth="1"/>
    <col min="14870" max="14870" width="13.85546875" style="1" bestFit="1" customWidth="1"/>
    <col min="14871" max="14871" width="11.140625" style="1" bestFit="1" customWidth="1"/>
    <col min="14872" max="14874" width="12.85546875" style="1" customWidth="1"/>
    <col min="14875" max="14875" width="9.140625" style="1"/>
    <col min="14876" max="14876" width="14.28515625" style="1" customWidth="1"/>
    <col min="14877" max="14877" width="15.85546875" style="1" customWidth="1"/>
    <col min="14878" max="14878" width="12.28515625" style="1" customWidth="1"/>
    <col min="14879" max="14879" width="13.5703125" style="1" customWidth="1"/>
    <col min="14880" max="15104" width="9.140625" style="1"/>
    <col min="15105" max="15105" width="18.28515625" style="1" customWidth="1"/>
    <col min="15106" max="15106" width="14.140625" style="1" bestFit="1" customWidth="1"/>
    <col min="15107" max="15107" width="11.85546875" style="1" customWidth="1"/>
    <col min="15108" max="15108" width="12" style="1" bestFit="1" customWidth="1"/>
    <col min="15109" max="15109" width="12.7109375" style="1" bestFit="1" customWidth="1"/>
    <col min="15110" max="15110" width="11.42578125" style="1" bestFit="1" customWidth="1"/>
    <col min="15111" max="15111" width="11.7109375" style="1" bestFit="1" customWidth="1"/>
    <col min="15112" max="15112" width="12" style="1" customWidth="1"/>
    <col min="15113" max="15113" width="15.42578125" style="1" bestFit="1" customWidth="1"/>
    <col min="15114" max="15114" width="12" style="1" customWidth="1"/>
    <col min="15115" max="15115" width="12.7109375" style="1" bestFit="1" customWidth="1"/>
    <col min="15116" max="15116" width="12.42578125" style="1" customWidth="1"/>
    <col min="15117" max="15117" width="12.7109375" style="1" bestFit="1" customWidth="1"/>
    <col min="15118" max="15118" width="11.42578125" style="1" bestFit="1" customWidth="1"/>
    <col min="15119" max="15119" width="12.5703125" style="1" customWidth="1"/>
    <col min="15120" max="15120" width="11.42578125" style="1" bestFit="1" customWidth="1"/>
    <col min="15121" max="15121" width="12.7109375" style="1" bestFit="1" customWidth="1"/>
    <col min="15122" max="15122" width="11.42578125" style="1" bestFit="1" customWidth="1"/>
    <col min="15123" max="15123" width="13.7109375" style="1" customWidth="1"/>
    <col min="15124" max="15124" width="10.5703125" style="1" customWidth="1"/>
    <col min="15125" max="15125" width="12.140625" style="1" customWidth="1"/>
    <col min="15126" max="15126" width="13.85546875" style="1" bestFit="1" customWidth="1"/>
    <col min="15127" max="15127" width="11.140625" style="1" bestFit="1" customWidth="1"/>
    <col min="15128" max="15130" width="12.85546875" style="1" customWidth="1"/>
    <col min="15131" max="15131" width="9.140625" style="1"/>
    <col min="15132" max="15132" width="14.28515625" style="1" customWidth="1"/>
    <col min="15133" max="15133" width="15.85546875" style="1" customWidth="1"/>
    <col min="15134" max="15134" width="12.28515625" style="1" customWidth="1"/>
    <col min="15135" max="15135" width="13.5703125" style="1" customWidth="1"/>
    <col min="15136" max="15360" width="9.140625" style="1"/>
    <col min="15361" max="15361" width="18.28515625" style="1" customWidth="1"/>
    <col min="15362" max="15362" width="14.140625" style="1" bestFit="1" customWidth="1"/>
    <col min="15363" max="15363" width="11.85546875" style="1" customWidth="1"/>
    <col min="15364" max="15364" width="12" style="1" bestFit="1" customWidth="1"/>
    <col min="15365" max="15365" width="12.7109375" style="1" bestFit="1" customWidth="1"/>
    <col min="15366" max="15366" width="11.42578125" style="1" bestFit="1" customWidth="1"/>
    <col min="15367" max="15367" width="11.7109375" style="1" bestFit="1" customWidth="1"/>
    <col min="15368" max="15368" width="12" style="1" customWidth="1"/>
    <col min="15369" max="15369" width="15.42578125" style="1" bestFit="1" customWidth="1"/>
    <col min="15370" max="15370" width="12" style="1" customWidth="1"/>
    <col min="15371" max="15371" width="12.7109375" style="1" bestFit="1" customWidth="1"/>
    <col min="15372" max="15372" width="12.42578125" style="1" customWidth="1"/>
    <col min="15373" max="15373" width="12.7109375" style="1" bestFit="1" customWidth="1"/>
    <col min="15374" max="15374" width="11.42578125" style="1" bestFit="1" customWidth="1"/>
    <col min="15375" max="15375" width="12.5703125" style="1" customWidth="1"/>
    <col min="15376" max="15376" width="11.42578125" style="1" bestFit="1" customWidth="1"/>
    <col min="15377" max="15377" width="12.7109375" style="1" bestFit="1" customWidth="1"/>
    <col min="15378" max="15378" width="11.42578125" style="1" bestFit="1" customWidth="1"/>
    <col min="15379" max="15379" width="13.7109375" style="1" customWidth="1"/>
    <col min="15380" max="15380" width="10.5703125" style="1" customWidth="1"/>
    <col min="15381" max="15381" width="12.140625" style="1" customWidth="1"/>
    <col min="15382" max="15382" width="13.85546875" style="1" bestFit="1" customWidth="1"/>
    <col min="15383" max="15383" width="11.140625" style="1" bestFit="1" customWidth="1"/>
    <col min="15384" max="15386" width="12.85546875" style="1" customWidth="1"/>
    <col min="15387" max="15387" width="9.140625" style="1"/>
    <col min="15388" max="15388" width="14.28515625" style="1" customWidth="1"/>
    <col min="15389" max="15389" width="15.85546875" style="1" customWidth="1"/>
    <col min="15390" max="15390" width="12.28515625" style="1" customWidth="1"/>
    <col min="15391" max="15391" width="13.5703125" style="1" customWidth="1"/>
    <col min="15392" max="15616" width="9.140625" style="1"/>
    <col min="15617" max="15617" width="18.28515625" style="1" customWidth="1"/>
    <col min="15618" max="15618" width="14.140625" style="1" bestFit="1" customWidth="1"/>
    <col min="15619" max="15619" width="11.85546875" style="1" customWidth="1"/>
    <col min="15620" max="15620" width="12" style="1" bestFit="1" customWidth="1"/>
    <col min="15621" max="15621" width="12.7109375" style="1" bestFit="1" customWidth="1"/>
    <col min="15622" max="15622" width="11.42578125" style="1" bestFit="1" customWidth="1"/>
    <col min="15623" max="15623" width="11.7109375" style="1" bestFit="1" customWidth="1"/>
    <col min="15624" max="15624" width="12" style="1" customWidth="1"/>
    <col min="15625" max="15625" width="15.42578125" style="1" bestFit="1" customWidth="1"/>
    <col min="15626" max="15626" width="12" style="1" customWidth="1"/>
    <col min="15627" max="15627" width="12.7109375" style="1" bestFit="1" customWidth="1"/>
    <col min="15628" max="15628" width="12.42578125" style="1" customWidth="1"/>
    <col min="15629" max="15629" width="12.7109375" style="1" bestFit="1" customWidth="1"/>
    <col min="15630" max="15630" width="11.42578125" style="1" bestFit="1" customWidth="1"/>
    <col min="15631" max="15631" width="12.5703125" style="1" customWidth="1"/>
    <col min="15632" max="15632" width="11.42578125" style="1" bestFit="1" customWidth="1"/>
    <col min="15633" max="15633" width="12.7109375" style="1" bestFit="1" customWidth="1"/>
    <col min="15634" max="15634" width="11.42578125" style="1" bestFit="1" customWidth="1"/>
    <col min="15635" max="15635" width="13.7109375" style="1" customWidth="1"/>
    <col min="15636" max="15636" width="10.5703125" style="1" customWidth="1"/>
    <col min="15637" max="15637" width="12.140625" style="1" customWidth="1"/>
    <col min="15638" max="15638" width="13.85546875" style="1" bestFit="1" customWidth="1"/>
    <col min="15639" max="15639" width="11.140625" style="1" bestFit="1" customWidth="1"/>
    <col min="15640" max="15642" width="12.85546875" style="1" customWidth="1"/>
    <col min="15643" max="15643" width="9.140625" style="1"/>
    <col min="15644" max="15644" width="14.28515625" style="1" customWidth="1"/>
    <col min="15645" max="15645" width="15.85546875" style="1" customWidth="1"/>
    <col min="15646" max="15646" width="12.28515625" style="1" customWidth="1"/>
    <col min="15647" max="15647" width="13.5703125" style="1" customWidth="1"/>
    <col min="15648" max="15872" width="9.140625" style="1"/>
    <col min="15873" max="15873" width="18.28515625" style="1" customWidth="1"/>
    <col min="15874" max="15874" width="14.140625" style="1" bestFit="1" customWidth="1"/>
    <col min="15875" max="15875" width="11.85546875" style="1" customWidth="1"/>
    <col min="15876" max="15876" width="12" style="1" bestFit="1" customWidth="1"/>
    <col min="15877" max="15877" width="12.7109375" style="1" bestFit="1" customWidth="1"/>
    <col min="15878" max="15878" width="11.42578125" style="1" bestFit="1" customWidth="1"/>
    <col min="15879" max="15879" width="11.7109375" style="1" bestFit="1" customWidth="1"/>
    <col min="15880" max="15880" width="12" style="1" customWidth="1"/>
    <col min="15881" max="15881" width="15.42578125" style="1" bestFit="1" customWidth="1"/>
    <col min="15882" max="15882" width="12" style="1" customWidth="1"/>
    <col min="15883" max="15883" width="12.7109375" style="1" bestFit="1" customWidth="1"/>
    <col min="15884" max="15884" width="12.42578125" style="1" customWidth="1"/>
    <col min="15885" max="15885" width="12.7109375" style="1" bestFit="1" customWidth="1"/>
    <col min="15886" max="15886" width="11.42578125" style="1" bestFit="1" customWidth="1"/>
    <col min="15887" max="15887" width="12.5703125" style="1" customWidth="1"/>
    <col min="15888" max="15888" width="11.42578125" style="1" bestFit="1" customWidth="1"/>
    <col min="15889" max="15889" width="12.7109375" style="1" bestFit="1" customWidth="1"/>
    <col min="15890" max="15890" width="11.42578125" style="1" bestFit="1" customWidth="1"/>
    <col min="15891" max="15891" width="13.7109375" style="1" customWidth="1"/>
    <col min="15892" max="15892" width="10.5703125" style="1" customWidth="1"/>
    <col min="15893" max="15893" width="12.140625" style="1" customWidth="1"/>
    <col min="15894" max="15894" width="13.85546875" style="1" bestFit="1" customWidth="1"/>
    <col min="15895" max="15895" width="11.140625" style="1" bestFit="1" customWidth="1"/>
    <col min="15896" max="15898" width="12.85546875" style="1" customWidth="1"/>
    <col min="15899" max="15899" width="9.140625" style="1"/>
    <col min="15900" max="15900" width="14.28515625" style="1" customWidth="1"/>
    <col min="15901" max="15901" width="15.85546875" style="1" customWidth="1"/>
    <col min="15902" max="15902" width="12.28515625" style="1" customWidth="1"/>
    <col min="15903" max="15903" width="13.5703125" style="1" customWidth="1"/>
    <col min="15904" max="16128" width="9.140625" style="1"/>
    <col min="16129" max="16129" width="18.28515625" style="1" customWidth="1"/>
    <col min="16130" max="16130" width="14.140625" style="1" bestFit="1" customWidth="1"/>
    <col min="16131" max="16131" width="11.85546875" style="1" customWidth="1"/>
    <col min="16132" max="16132" width="12" style="1" bestFit="1" customWidth="1"/>
    <col min="16133" max="16133" width="12.7109375" style="1" bestFit="1" customWidth="1"/>
    <col min="16134" max="16134" width="11.42578125" style="1" bestFit="1" customWidth="1"/>
    <col min="16135" max="16135" width="11.7109375" style="1" bestFit="1" customWidth="1"/>
    <col min="16136" max="16136" width="12" style="1" customWidth="1"/>
    <col min="16137" max="16137" width="15.42578125" style="1" bestFit="1" customWidth="1"/>
    <col min="16138" max="16138" width="12" style="1" customWidth="1"/>
    <col min="16139" max="16139" width="12.7109375" style="1" bestFit="1" customWidth="1"/>
    <col min="16140" max="16140" width="12.42578125" style="1" customWidth="1"/>
    <col min="16141" max="16141" width="12.7109375" style="1" bestFit="1" customWidth="1"/>
    <col min="16142" max="16142" width="11.42578125" style="1" bestFit="1" customWidth="1"/>
    <col min="16143" max="16143" width="12.5703125" style="1" customWidth="1"/>
    <col min="16144" max="16144" width="11.42578125" style="1" bestFit="1" customWidth="1"/>
    <col min="16145" max="16145" width="12.7109375" style="1" bestFit="1" customWidth="1"/>
    <col min="16146" max="16146" width="11.42578125" style="1" bestFit="1" customWidth="1"/>
    <col min="16147" max="16147" width="13.7109375" style="1" customWidth="1"/>
    <col min="16148" max="16148" width="10.5703125" style="1" customWidth="1"/>
    <col min="16149" max="16149" width="12.140625" style="1" customWidth="1"/>
    <col min="16150" max="16150" width="13.85546875" style="1" bestFit="1" customWidth="1"/>
    <col min="16151" max="16151" width="11.140625" style="1" bestFit="1" customWidth="1"/>
    <col min="16152" max="16154" width="12.85546875" style="1" customWidth="1"/>
    <col min="16155" max="16155" width="9.140625" style="1"/>
    <col min="16156" max="16156" width="14.28515625" style="1" customWidth="1"/>
    <col min="16157" max="16157" width="15.85546875" style="1" customWidth="1"/>
    <col min="16158" max="16158" width="12.28515625" style="1" customWidth="1"/>
    <col min="16159" max="16159" width="13.5703125" style="1" customWidth="1"/>
    <col min="16160" max="16384" width="9.140625" style="1"/>
  </cols>
  <sheetData>
    <row r="1" spans="1:31" ht="27" customHeight="1" thickBot="1" x14ac:dyDescent="0.25">
      <c r="A1" s="87" t="s">
        <v>142</v>
      </c>
    </row>
    <row r="2" spans="1:31" s="4" customFormat="1" ht="36" customHeight="1" thickBot="1" x14ac:dyDescent="0.3">
      <c r="A2" s="2" t="s">
        <v>0</v>
      </c>
      <c r="B2" s="306" t="s">
        <v>1</v>
      </c>
      <c r="C2" s="306"/>
      <c r="D2" s="306" t="s">
        <v>2</v>
      </c>
      <c r="E2" s="306"/>
      <c r="F2" s="306" t="s">
        <v>3</v>
      </c>
      <c r="G2" s="306"/>
      <c r="H2" s="306" t="s">
        <v>4</v>
      </c>
      <c r="I2" s="306"/>
      <c r="J2" s="306" t="s">
        <v>5</v>
      </c>
      <c r="K2" s="306"/>
      <c r="L2" s="306" t="s">
        <v>6</v>
      </c>
      <c r="M2" s="306"/>
      <c r="N2" s="306" t="s">
        <v>7</v>
      </c>
      <c r="O2" s="306"/>
      <c r="P2" s="306" t="s">
        <v>8</v>
      </c>
      <c r="Q2" s="306"/>
      <c r="R2" s="306" t="s">
        <v>9</v>
      </c>
      <c r="S2" s="306"/>
      <c r="T2" s="306" t="s">
        <v>10</v>
      </c>
      <c r="U2" s="306"/>
      <c r="V2" s="303" t="s">
        <v>11</v>
      </c>
      <c r="W2" s="304"/>
      <c r="X2" s="3" t="s">
        <v>12</v>
      </c>
      <c r="Y2" s="305" t="s">
        <v>13</v>
      </c>
      <c r="Z2" s="306"/>
      <c r="AB2" s="3"/>
      <c r="AC2" s="3"/>
      <c r="AD2" s="3"/>
      <c r="AE2" s="3"/>
    </row>
    <row r="3" spans="1:31" x14ac:dyDescent="0.2">
      <c r="A3" s="5"/>
      <c r="B3" s="6" t="s">
        <v>16</v>
      </c>
      <c r="C3" s="6" t="s">
        <v>142</v>
      </c>
      <c r="D3" s="6" t="s">
        <v>16</v>
      </c>
      <c r="E3" s="6" t="str">
        <f>C3</f>
        <v>Ilembe</v>
      </c>
      <c r="F3" s="6" t="s">
        <v>16</v>
      </c>
      <c r="G3" s="6" t="str">
        <f>E3</f>
        <v>Ilembe</v>
      </c>
      <c r="H3" s="6" t="s">
        <v>16</v>
      </c>
      <c r="I3" s="6" t="str">
        <f>G3</f>
        <v>Ilembe</v>
      </c>
      <c r="J3" s="6" t="s">
        <v>16</v>
      </c>
      <c r="K3" s="6" t="str">
        <f>I3</f>
        <v>Ilembe</v>
      </c>
      <c r="L3" s="6" t="s">
        <v>16</v>
      </c>
      <c r="M3" s="6" t="str">
        <f>K3</f>
        <v>Ilembe</v>
      </c>
      <c r="N3" s="6" t="s">
        <v>16</v>
      </c>
      <c r="O3" s="6" t="str">
        <f>M3</f>
        <v>Ilembe</v>
      </c>
      <c r="P3" s="6" t="s">
        <v>16</v>
      </c>
      <c r="Q3" s="6" t="str">
        <f>O3</f>
        <v>Ilembe</v>
      </c>
      <c r="R3" s="6" t="s">
        <v>16</v>
      </c>
      <c r="S3" s="6" t="str">
        <f>Q3</f>
        <v>Ilembe</v>
      </c>
      <c r="T3" s="6" t="s">
        <v>16</v>
      </c>
      <c r="U3" s="6" t="str">
        <f>S3</f>
        <v>Ilembe</v>
      </c>
      <c r="V3" s="80" t="s">
        <v>16</v>
      </c>
      <c r="W3" s="81" t="str">
        <f>U3</f>
        <v>Ilembe</v>
      </c>
      <c r="Y3" s="6" t="s">
        <v>16</v>
      </c>
      <c r="Z3" s="6" t="s">
        <v>17</v>
      </c>
    </row>
    <row r="4" spans="1:31" x14ac:dyDescent="0.2">
      <c r="A4" s="5" t="s">
        <v>18</v>
      </c>
      <c r="B4" s="7">
        <v>703854.59271721216</v>
      </c>
      <c r="C4" s="7">
        <v>13246.032772148154</v>
      </c>
      <c r="D4" s="7">
        <v>568517.00001361675</v>
      </c>
      <c r="E4" s="7">
        <v>205.00213792188137</v>
      </c>
      <c r="F4" s="7">
        <v>1355478.9838270671</v>
      </c>
      <c r="G4" s="7">
        <v>13172.926608841321</v>
      </c>
      <c r="H4" s="7">
        <v>63025.654508755397</v>
      </c>
      <c r="I4" s="7">
        <v>267.03330151877987</v>
      </c>
      <c r="J4" s="7">
        <v>518672.11824933102</v>
      </c>
      <c r="K4" s="7">
        <v>3653.0885580453037</v>
      </c>
      <c r="L4" s="7">
        <v>1177993.9132124523</v>
      </c>
      <c r="M4" s="7">
        <v>6031.8643138104935</v>
      </c>
      <c r="N4" s="7">
        <v>301013.40006261878</v>
      </c>
      <c r="O4" s="7">
        <v>1697.7582810068229</v>
      </c>
      <c r="P4" s="7">
        <v>1306983.7868120205</v>
      </c>
      <c r="Q4" s="7">
        <v>4879.292921208671</v>
      </c>
      <c r="R4" s="7">
        <v>1529686.269108586</v>
      </c>
      <c r="S4" s="7">
        <v>7441.942152753878</v>
      </c>
      <c r="T4" s="7">
        <v>836533.22030862502</v>
      </c>
      <c r="U4" s="7">
        <v>6690.9235434748034</v>
      </c>
      <c r="V4" s="82">
        <f>B4+D4+F4+H4+J4+L4+N4+P4+R4+T4</f>
        <v>8361758.9388202857</v>
      </c>
      <c r="W4" s="83">
        <f>C4+E4+G4+I4+K4+M4+O4+Q4+S4+U4</f>
        <v>57285.864590730103</v>
      </c>
      <c r="Y4" s="8">
        <f>V4-T4</f>
        <v>7525225.7185116606</v>
      </c>
      <c r="Z4" s="8">
        <f>W4-U4</f>
        <v>50594.941047255299</v>
      </c>
      <c r="AB4" s="9"/>
    </row>
    <row r="5" spans="1:31" x14ac:dyDescent="0.2">
      <c r="A5" s="5" t="s">
        <v>54</v>
      </c>
      <c r="B5" s="7">
        <v>711281.23493850476</v>
      </c>
      <c r="C5" s="7">
        <v>13254.517964955488</v>
      </c>
      <c r="D5" s="7">
        <v>552238.00000642217</v>
      </c>
      <c r="E5" s="7">
        <v>165.25150866508204</v>
      </c>
      <c r="F5" s="7">
        <v>1352516.6712361597</v>
      </c>
      <c r="G5" s="7">
        <v>12861.316551173049</v>
      </c>
      <c r="H5" s="7">
        <v>63531.350126280086</v>
      </c>
      <c r="I5" s="7">
        <v>237.59727526374093</v>
      </c>
      <c r="J5" s="7">
        <v>460858.21635238599</v>
      </c>
      <c r="K5" s="7">
        <v>3132.719285200064</v>
      </c>
      <c r="L5" s="7">
        <v>1228186.0309454855</v>
      </c>
      <c r="M5" s="7">
        <v>6310.5701277363523</v>
      </c>
      <c r="N5" s="7">
        <v>307418.47440049582</v>
      </c>
      <c r="O5" s="7">
        <v>1682.3774956060413</v>
      </c>
      <c r="P5" s="7">
        <v>1319891.0904090554</v>
      </c>
      <c r="Q5" s="7">
        <v>5117.1686409268759</v>
      </c>
      <c r="R5" s="7">
        <v>1561880.4272347151</v>
      </c>
      <c r="S5" s="7">
        <v>7094.3091734044538</v>
      </c>
      <c r="T5" s="7">
        <v>852369.51028614806</v>
      </c>
      <c r="U5" s="7">
        <v>6710.539850260704</v>
      </c>
      <c r="V5" s="82">
        <f t="shared" ref="V5:V21" si="0">B5+D5+F5+H5+J5+L5+N5+P5+R5+T5</f>
        <v>8410171.0059356522</v>
      </c>
      <c r="W5" s="83">
        <f t="shared" ref="W5:W21" si="1">C5+E5+G5+I5+K5+M5+O5+Q5+S5+U5</f>
        <v>56566.367873191855</v>
      </c>
      <c r="X5" s="13">
        <f>(W5-W4)/W4*100</f>
        <v>-1.2559760120207311</v>
      </c>
      <c r="Y5" s="8">
        <f t="shared" ref="Y5:Y21" si="2">V5-T5</f>
        <v>7557801.4956495045</v>
      </c>
      <c r="Z5" s="8">
        <f t="shared" ref="Z5:Z21" si="3">W5-U5</f>
        <v>49855.828022931149</v>
      </c>
      <c r="AB5" s="9"/>
    </row>
    <row r="6" spans="1:31" x14ac:dyDescent="0.2">
      <c r="A6" s="5" t="s">
        <v>55</v>
      </c>
      <c r="B6" s="7">
        <v>791221.20943648717</v>
      </c>
      <c r="C6" s="7">
        <v>14974.341799018363</v>
      </c>
      <c r="D6" s="7">
        <v>465851.00001072208</v>
      </c>
      <c r="E6" s="7">
        <v>156.50865493551612</v>
      </c>
      <c r="F6" s="7">
        <v>1406350.7287041743</v>
      </c>
      <c r="G6" s="7">
        <v>13090.127326701404</v>
      </c>
      <c r="H6" s="7">
        <v>65002.766796051204</v>
      </c>
      <c r="I6" s="7">
        <v>224.98972854709606</v>
      </c>
      <c r="J6" s="7">
        <v>436147.91975252901</v>
      </c>
      <c r="K6" s="7">
        <v>2782.4851005386649</v>
      </c>
      <c r="L6" s="7">
        <v>1353315.948451621</v>
      </c>
      <c r="M6" s="7">
        <v>6614.5966547629832</v>
      </c>
      <c r="N6" s="7">
        <v>322947.922160763</v>
      </c>
      <c r="O6" s="7">
        <v>1711.6488964786308</v>
      </c>
      <c r="P6" s="7">
        <v>1375150.3933645831</v>
      </c>
      <c r="Q6" s="7">
        <v>5255.4288784719683</v>
      </c>
      <c r="R6" s="7">
        <v>1670045.763045419</v>
      </c>
      <c r="S6" s="7">
        <v>7272.1439559373703</v>
      </c>
      <c r="T6" s="7">
        <v>897301.70341562596</v>
      </c>
      <c r="U6" s="7">
        <v>6820.0856438961928</v>
      </c>
      <c r="V6" s="82">
        <f t="shared" si="0"/>
        <v>8783335.3551379759</v>
      </c>
      <c r="W6" s="83">
        <f t="shared" si="1"/>
        <v>58902.356639288184</v>
      </c>
      <c r="X6" s="13">
        <f t="shared" ref="X6:X21" si="4">(W6-W5)/W5*100</f>
        <v>4.1296424959315958</v>
      </c>
      <c r="Y6" s="8">
        <f t="shared" si="2"/>
        <v>7886033.6517223502</v>
      </c>
      <c r="Z6" s="8">
        <f t="shared" si="3"/>
        <v>52082.270995391991</v>
      </c>
      <c r="AB6" s="9"/>
    </row>
    <row r="7" spans="1:31" x14ac:dyDescent="0.2">
      <c r="A7" s="5" t="s">
        <v>35</v>
      </c>
      <c r="B7" s="7">
        <v>881755.63136823708</v>
      </c>
      <c r="C7" s="7">
        <v>15285.856862769617</v>
      </c>
      <c r="D7" s="7">
        <v>436254.00002537301</v>
      </c>
      <c r="E7" s="7">
        <v>149.06425977448546</v>
      </c>
      <c r="F7" s="7">
        <v>1475811.7106090551</v>
      </c>
      <c r="G7" s="7">
        <v>14197.158501903854</v>
      </c>
      <c r="H7" s="7">
        <v>66129.3715227793</v>
      </c>
      <c r="I7" s="7">
        <v>235.21771695082856</v>
      </c>
      <c r="J7" s="7">
        <v>428586.02858624799</v>
      </c>
      <c r="K7" s="7">
        <v>2729.0581411024282</v>
      </c>
      <c r="L7" s="7">
        <v>1502655.9725911531</v>
      </c>
      <c r="M7" s="7">
        <v>7199.4306980868823</v>
      </c>
      <c r="N7" s="7">
        <v>336290.61231016926</v>
      </c>
      <c r="O7" s="7">
        <v>1796.5354872684334</v>
      </c>
      <c r="P7" s="7">
        <v>1427349.6398046531</v>
      </c>
      <c r="Q7" s="7">
        <v>5603.1321490823884</v>
      </c>
      <c r="R7" s="7">
        <v>1794919.4224608119</v>
      </c>
      <c r="S7" s="7">
        <v>8120.8008103433767</v>
      </c>
      <c r="T7" s="7">
        <v>980440.25163253397</v>
      </c>
      <c r="U7" s="7">
        <v>7442.3657855747651</v>
      </c>
      <c r="V7" s="82">
        <f t="shared" si="0"/>
        <v>9330192.6409110129</v>
      </c>
      <c r="W7" s="83">
        <f t="shared" si="1"/>
        <v>62758.620412857061</v>
      </c>
      <c r="X7" s="13">
        <f t="shared" si="4"/>
        <v>6.5468751907232319</v>
      </c>
      <c r="Y7" s="8">
        <f t="shared" si="2"/>
        <v>8349752.3892784789</v>
      </c>
      <c r="Z7" s="8">
        <f t="shared" si="3"/>
        <v>55316.254627282295</v>
      </c>
      <c r="AB7" s="9"/>
    </row>
    <row r="8" spans="1:31" x14ac:dyDescent="0.2">
      <c r="A8" s="5" t="s">
        <v>56</v>
      </c>
      <c r="B8" s="7">
        <v>920416.89837367996</v>
      </c>
      <c r="C8" s="7">
        <v>13552.294681093686</v>
      </c>
      <c r="D8" s="7">
        <v>417717.00004693132</v>
      </c>
      <c r="E8" s="7">
        <v>147.49251892451829</v>
      </c>
      <c r="F8" s="7">
        <v>1523397.4161837588</v>
      </c>
      <c r="G8" s="7">
        <v>15658.214837333559</v>
      </c>
      <c r="H8" s="7">
        <v>67451.035852286106</v>
      </c>
      <c r="I8" s="7">
        <v>269.35007522624369</v>
      </c>
      <c r="J8" s="7">
        <v>425359.66702265601</v>
      </c>
      <c r="K8" s="7">
        <v>2901.6470904944504</v>
      </c>
      <c r="L8" s="7">
        <v>1604108.7647586779</v>
      </c>
      <c r="M8" s="7">
        <v>7952.2815361606526</v>
      </c>
      <c r="N8" s="7">
        <v>337470.11199240747</v>
      </c>
      <c r="O8" s="7">
        <v>1850.1440627088548</v>
      </c>
      <c r="P8" s="7">
        <v>1446131.6126426316</v>
      </c>
      <c r="Q8" s="7">
        <v>5995.4605154423325</v>
      </c>
      <c r="R8" s="7">
        <v>1875478.6787749669</v>
      </c>
      <c r="S8" s="7">
        <v>8810.491463604365</v>
      </c>
      <c r="T8" s="7">
        <v>1044533.05204357</v>
      </c>
      <c r="U8" s="7">
        <v>8482.1184074291905</v>
      </c>
      <c r="V8" s="82">
        <f t="shared" si="0"/>
        <v>9662064.2376915663</v>
      </c>
      <c r="W8" s="83">
        <f t="shared" si="1"/>
        <v>65619.495188417859</v>
      </c>
      <c r="X8" s="13">
        <f t="shared" si="4"/>
        <v>4.5585367503946994</v>
      </c>
      <c r="Y8" s="8">
        <f t="shared" si="2"/>
        <v>8617531.1856479961</v>
      </c>
      <c r="Z8" s="8">
        <f t="shared" si="3"/>
        <v>57137.37678098867</v>
      </c>
      <c r="AB8" s="9"/>
    </row>
    <row r="9" spans="1:31" x14ac:dyDescent="0.2">
      <c r="A9" s="5" t="s">
        <v>57</v>
      </c>
      <c r="B9" s="7">
        <v>925809.098991159</v>
      </c>
      <c r="C9" s="7">
        <v>11387.182088532019</v>
      </c>
      <c r="D9" s="7">
        <v>406654.00006634288</v>
      </c>
      <c r="E9" s="7">
        <v>142.88594196933354</v>
      </c>
      <c r="F9" s="7">
        <v>1521127.5996971133</v>
      </c>
      <c r="G9" s="7">
        <v>16468.231062026749</v>
      </c>
      <c r="H9" s="7">
        <v>66016.149594838411</v>
      </c>
      <c r="I9" s="7">
        <v>299.23589885442965</v>
      </c>
      <c r="J9" s="7">
        <v>412768.85153639101</v>
      </c>
      <c r="K9" s="7">
        <v>2985.5726107150886</v>
      </c>
      <c r="L9" s="7">
        <v>1619956.0079988721</v>
      </c>
      <c r="M9" s="7">
        <v>8457.7694939737521</v>
      </c>
      <c r="N9" s="7">
        <v>321752.59615485638</v>
      </c>
      <c r="O9" s="7">
        <v>1847.2095018810639</v>
      </c>
      <c r="P9" s="7">
        <v>1417840.1067763723</v>
      </c>
      <c r="Q9" s="7">
        <v>5981.5275925886472</v>
      </c>
      <c r="R9" s="7">
        <v>1896927.5811699021</v>
      </c>
      <c r="S9" s="7">
        <v>9302.5889000077113</v>
      </c>
      <c r="T9" s="7">
        <v>1075200.4110731501</v>
      </c>
      <c r="U9" s="7">
        <v>9879.3764803977483</v>
      </c>
      <c r="V9" s="82">
        <f t="shared" si="0"/>
        <v>9664052.4030589964</v>
      </c>
      <c r="W9" s="83">
        <f t="shared" si="1"/>
        <v>66751.579570946546</v>
      </c>
      <c r="X9" s="13">
        <f t="shared" si="4"/>
        <v>1.7252256806884192</v>
      </c>
      <c r="Y9" s="8">
        <f t="shared" si="2"/>
        <v>8588851.9919858463</v>
      </c>
      <c r="Z9" s="8">
        <f t="shared" si="3"/>
        <v>56872.203090548799</v>
      </c>
      <c r="AB9" s="9"/>
    </row>
    <row r="10" spans="1:31" x14ac:dyDescent="0.2">
      <c r="A10" s="5" t="s">
        <v>58</v>
      </c>
      <c r="B10" s="7">
        <v>901032.93473147426</v>
      </c>
      <c r="C10" s="7">
        <v>9823.8234489433453</v>
      </c>
      <c r="D10" s="7">
        <v>416153.0000652484</v>
      </c>
      <c r="E10" s="7">
        <v>158.84137071034559</v>
      </c>
      <c r="F10" s="7">
        <v>1510292.5582421236</v>
      </c>
      <c r="G10" s="7">
        <v>16842.27559060463</v>
      </c>
      <c r="H10" s="7">
        <v>65272.914982756207</v>
      </c>
      <c r="I10" s="7">
        <v>322.36611706744753</v>
      </c>
      <c r="J10" s="7">
        <v>407925.79555778299</v>
      </c>
      <c r="K10" s="7">
        <v>3054.0644189441164</v>
      </c>
      <c r="L10" s="7">
        <v>1604065.1617048141</v>
      </c>
      <c r="M10" s="7">
        <v>9003.3380190560019</v>
      </c>
      <c r="N10" s="7">
        <v>309063.8076720158</v>
      </c>
      <c r="O10" s="7">
        <v>1868.6966949409302</v>
      </c>
      <c r="P10" s="7">
        <v>1396300.4962458301</v>
      </c>
      <c r="Q10" s="7">
        <v>6006.513775055827</v>
      </c>
      <c r="R10" s="7">
        <v>1917953.2242243669</v>
      </c>
      <c r="S10" s="7">
        <v>9893.7760345659553</v>
      </c>
      <c r="T10" s="7">
        <v>1084534.4916920499</v>
      </c>
      <c r="U10" s="7">
        <v>10644.675136239803</v>
      </c>
      <c r="V10" s="82">
        <f t="shared" si="0"/>
        <v>9612594.3851184603</v>
      </c>
      <c r="W10" s="83">
        <f t="shared" si="1"/>
        <v>67618.370606128403</v>
      </c>
      <c r="X10" s="13">
        <f t="shared" si="4"/>
        <v>1.298532620131623</v>
      </c>
      <c r="Y10" s="8">
        <f t="shared" si="2"/>
        <v>8528059.8934264109</v>
      </c>
      <c r="Z10" s="8">
        <f t="shared" si="3"/>
        <v>56973.695469888597</v>
      </c>
      <c r="AB10" s="9"/>
    </row>
    <row r="11" spans="1:31" x14ac:dyDescent="0.2">
      <c r="A11" s="5" t="s">
        <v>36</v>
      </c>
      <c r="B11" s="7">
        <v>866424.43625794828</v>
      </c>
      <c r="C11" s="7">
        <v>8494.9833728920003</v>
      </c>
      <c r="D11" s="7">
        <v>433700.00001248997</v>
      </c>
      <c r="E11" s="7">
        <v>197.28731486670051</v>
      </c>
      <c r="F11" s="7">
        <v>1506047.5960634754</v>
      </c>
      <c r="G11" s="7">
        <v>16892.94370501527</v>
      </c>
      <c r="H11" s="7">
        <v>66548.6027030814</v>
      </c>
      <c r="I11" s="7">
        <v>332.59575982091252</v>
      </c>
      <c r="J11" s="7">
        <v>420938.07920768199</v>
      </c>
      <c r="K11" s="7">
        <v>3165.4298695634361</v>
      </c>
      <c r="L11" s="7">
        <v>1605128.133469823</v>
      </c>
      <c r="M11" s="7">
        <v>9733.2248059401045</v>
      </c>
      <c r="N11" s="7">
        <v>316992.91831179807</v>
      </c>
      <c r="O11" s="7">
        <v>2018.7385314205462</v>
      </c>
      <c r="P11" s="7">
        <v>1422605.0319684031</v>
      </c>
      <c r="Q11" s="7">
        <v>6406.0858356909894</v>
      </c>
      <c r="R11" s="7">
        <v>1970648.1831212749</v>
      </c>
      <c r="S11" s="7">
        <v>10825.944348933093</v>
      </c>
      <c r="T11" s="7">
        <v>1090127.5671793199</v>
      </c>
      <c r="U11" s="7">
        <v>11308.371047453427</v>
      </c>
      <c r="V11" s="82">
        <f t="shared" si="0"/>
        <v>9699160.5482952967</v>
      </c>
      <c r="W11" s="83">
        <f t="shared" si="1"/>
        <v>69375.604591596479</v>
      </c>
      <c r="X11" s="13">
        <f t="shared" si="4"/>
        <v>2.5987523356689901</v>
      </c>
      <c r="Y11" s="8">
        <f t="shared" si="2"/>
        <v>8609032.9811159763</v>
      </c>
      <c r="Z11" s="8">
        <f t="shared" si="3"/>
        <v>58067.233544143048</v>
      </c>
      <c r="AB11" s="9"/>
      <c r="AC11" s="8"/>
      <c r="AD11" s="8"/>
      <c r="AE11" s="8"/>
    </row>
    <row r="12" spans="1:31" x14ac:dyDescent="0.2">
      <c r="A12" s="5" t="s">
        <v>59</v>
      </c>
      <c r="B12" s="7">
        <v>810822.02109217271</v>
      </c>
      <c r="C12" s="7">
        <v>6987.2666598241076</v>
      </c>
      <c r="D12" s="7">
        <v>455366.99999017053</v>
      </c>
      <c r="E12" s="7">
        <v>299.47349441195547</v>
      </c>
      <c r="F12" s="7">
        <v>1498631.9434634789</v>
      </c>
      <c r="G12" s="7">
        <v>16831.799389475396</v>
      </c>
      <c r="H12" s="7">
        <v>64939.048896963403</v>
      </c>
      <c r="I12" s="7">
        <v>317.88132274210705</v>
      </c>
      <c r="J12" s="7">
        <v>450923.77412166802</v>
      </c>
      <c r="K12" s="7">
        <v>3377.8989936860858</v>
      </c>
      <c r="L12" s="7">
        <v>1642333.4254815909</v>
      </c>
      <c r="M12" s="7">
        <v>10363.944397446157</v>
      </c>
      <c r="N12" s="7">
        <v>338781.03318309051</v>
      </c>
      <c r="O12" s="7">
        <v>2285.1816297474934</v>
      </c>
      <c r="P12" s="7">
        <v>1499357.4643774256</v>
      </c>
      <c r="Q12" s="7">
        <v>7098.126451257288</v>
      </c>
      <c r="R12" s="7">
        <v>2019317.134419786</v>
      </c>
      <c r="S12" s="7">
        <v>11644.154551365435</v>
      </c>
      <c r="T12" s="7">
        <v>1099705.21981143</v>
      </c>
      <c r="U12" s="7">
        <v>11169.802874417926</v>
      </c>
      <c r="V12" s="82">
        <f t="shared" si="0"/>
        <v>9880178.0648377761</v>
      </c>
      <c r="W12" s="83">
        <f t="shared" si="1"/>
        <v>70375.529764373961</v>
      </c>
      <c r="X12" s="13">
        <f t="shared" si="4"/>
        <v>1.4413210215087688</v>
      </c>
      <c r="Y12" s="8">
        <f t="shared" si="2"/>
        <v>8780472.8450263459</v>
      </c>
      <c r="Z12" s="8">
        <f t="shared" si="3"/>
        <v>59205.726889956037</v>
      </c>
      <c r="AB12" s="9"/>
      <c r="AC12" s="8"/>
      <c r="AD12" s="8"/>
      <c r="AE12" s="8"/>
    </row>
    <row r="13" spans="1:31" x14ac:dyDescent="0.2">
      <c r="A13" s="5" t="s">
        <v>60</v>
      </c>
      <c r="B13" s="7">
        <v>754767.30217862839</v>
      </c>
      <c r="C13" s="7">
        <v>5902.8743513992031</v>
      </c>
      <c r="D13" s="7">
        <v>443266.66666814912</v>
      </c>
      <c r="E13" s="7">
        <v>340.16928656201907</v>
      </c>
      <c r="F13" s="7">
        <v>1497055.4401133363</v>
      </c>
      <c r="G13" s="7">
        <v>17119.555338222486</v>
      </c>
      <c r="H13" s="7">
        <v>66405.730557375704</v>
      </c>
      <c r="I13" s="7">
        <v>319.85469866160201</v>
      </c>
      <c r="J13" s="7">
        <v>501270.28010690602</v>
      </c>
      <c r="K13" s="7">
        <v>3766.5901194017119</v>
      </c>
      <c r="L13" s="7">
        <v>1726098.3963022169</v>
      </c>
      <c r="M13" s="7">
        <v>11271.00019216185</v>
      </c>
      <c r="N13" s="7">
        <v>372217.02476360422</v>
      </c>
      <c r="O13" s="7">
        <v>2609.4601680975479</v>
      </c>
      <c r="P13" s="7">
        <v>1633160.496516505</v>
      </c>
      <c r="Q13" s="7">
        <v>8184.7691046360214</v>
      </c>
      <c r="R13" s="7">
        <v>2074655.9897913372</v>
      </c>
      <c r="S13" s="7">
        <v>12541.144638415006</v>
      </c>
      <c r="T13" s="7">
        <v>1133282.5856074099</v>
      </c>
      <c r="U13" s="7">
        <v>10357.230669909643</v>
      </c>
      <c r="V13" s="82">
        <f t="shared" si="0"/>
        <v>10202179.912605468</v>
      </c>
      <c r="W13" s="83">
        <f t="shared" si="1"/>
        <v>72412.648567467084</v>
      </c>
      <c r="X13" s="13">
        <f t="shared" si="4"/>
        <v>2.8946408075557652</v>
      </c>
      <c r="Y13" s="8">
        <f t="shared" si="2"/>
        <v>9068897.3269980587</v>
      </c>
      <c r="Z13" s="8">
        <f t="shared" si="3"/>
        <v>62055.41789755744</v>
      </c>
      <c r="AB13" s="9"/>
      <c r="AC13" s="8"/>
      <c r="AD13" s="8"/>
      <c r="AE13" s="8"/>
    </row>
    <row r="14" spans="1:31" x14ac:dyDescent="0.2">
      <c r="A14" s="5" t="s">
        <v>37</v>
      </c>
      <c r="B14" s="7">
        <v>723504.68466894934</v>
      </c>
      <c r="C14" s="7">
        <v>5492.3468604675809</v>
      </c>
      <c r="D14" s="7">
        <v>495012.07310250489</v>
      </c>
      <c r="E14" s="7">
        <v>364.28008158949314</v>
      </c>
      <c r="F14" s="7">
        <v>1509624.6145432922</v>
      </c>
      <c r="G14" s="7">
        <v>17788.979665635077</v>
      </c>
      <c r="H14" s="7">
        <v>68997.643937674497</v>
      </c>
      <c r="I14" s="7">
        <v>329.97614564041078</v>
      </c>
      <c r="J14" s="7">
        <v>549938.33357942605</v>
      </c>
      <c r="K14" s="7">
        <v>4186.0021554015602</v>
      </c>
      <c r="L14" s="7">
        <v>1836571.6430889529</v>
      </c>
      <c r="M14" s="7">
        <v>12740.931134549428</v>
      </c>
      <c r="N14" s="7">
        <v>404317.45770512021</v>
      </c>
      <c r="O14" s="7">
        <v>2853.9660483430102</v>
      </c>
      <c r="P14" s="7">
        <v>1772783.0152482751</v>
      </c>
      <c r="Q14" s="7">
        <v>9401.4825450863427</v>
      </c>
      <c r="R14" s="7">
        <v>2131739.6389525542</v>
      </c>
      <c r="S14" s="7">
        <v>13620.728163930909</v>
      </c>
      <c r="T14" s="7">
        <v>1190086.29442208</v>
      </c>
      <c r="U14" s="7">
        <v>10103.806451145281</v>
      </c>
      <c r="V14" s="82">
        <f t="shared" si="0"/>
        <v>10682575.399248831</v>
      </c>
      <c r="W14" s="83">
        <f t="shared" si="1"/>
        <v>76882.499251789108</v>
      </c>
      <c r="X14" s="13">
        <f t="shared" si="4"/>
        <v>6.1727485083734379</v>
      </c>
      <c r="Y14" s="8">
        <f t="shared" si="2"/>
        <v>9492489.1048267502</v>
      </c>
      <c r="Z14" s="8">
        <f t="shared" si="3"/>
        <v>66778.692800643825</v>
      </c>
      <c r="AB14" s="9"/>
      <c r="AC14" s="8"/>
      <c r="AD14" s="8"/>
      <c r="AE14" s="8"/>
    </row>
    <row r="15" spans="1:31" x14ac:dyDescent="0.2">
      <c r="A15" s="5" t="s">
        <v>61</v>
      </c>
      <c r="B15" s="7">
        <v>707106.96661946073</v>
      </c>
      <c r="C15" s="7">
        <v>5528.2653047640333</v>
      </c>
      <c r="D15" s="7">
        <v>498859.99999600585</v>
      </c>
      <c r="E15" s="7">
        <v>352.62403339162876</v>
      </c>
      <c r="F15" s="7">
        <v>1538274.3032367167</v>
      </c>
      <c r="G15" s="7">
        <v>18548.16131937319</v>
      </c>
      <c r="H15" s="7">
        <v>72387.040050433294</v>
      </c>
      <c r="I15" s="7">
        <v>322.24707450389099</v>
      </c>
      <c r="J15" s="7">
        <v>594056.23233044997</v>
      </c>
      <c r="K15" s="7">
        <v>4806.1629521391778</v>
      </c>
      <c r="L15" s="7">
        <v>1947939.3478837432</v>
      </c>
      <c r="M15" s="7">
        <v>13930.90338678921</v>
      </c>
      <c r="N15" s="7">
        <v>436327.44093096635</v>
      </c>
      <c r="O15" s="7">
        <v>3101.7484312783508</v>
      </c>
      <c r="P15" s="7">
        <v>1902435.7425671022</v>
      </c>
      <c r="Q15" s="7">
        <v>10556.604305326238</v>
      </c>
      <c r="R15" s="7">
        <v>2232646.8379678619</v>
      </c>
      <c r="S15" s="7">
        <v>14658.495298556658</v>
      </c>
      <c r="T15" s="7">
        <v>1247990.22295611</v>
      </c>
      <c r="U15" s="7">
        <v>11410.473777752672</v>
      </c>
      <c r="V15" s="82">
        <f t="shared" si="0"/>
        <v>11178024.13453885</v>
      </c>
      <c r="W15" s="83">
        <f t="shared" si="1"/>
        <v>83215.685883875063</v>
      </c>
      <c r="X15" s="13">
        <f t="shared" si="4"/>
        <v>8.23748797674339</v>
      </c>
      <c r="Y15" s="8">
        <f t="shared" si="2"/>
        <v>9930033.91158274</v>
      </c>
      <c r="Z15" s="8">
        <f t="shared" si="3"/>
        <v>71805.212106122388</v>
      </c>
      <c r="AB15" s="9"/>
      <c r="AC15" s="8"/>
      <c r="AD15" s="8"/>
      <c r="AE15" s="8"/>
    </row>
    <row r="16" spans="1:31" x14ac:dyDescent="0.2">
      <c r="A16" s="5" t="s">
        <v>38</v>
      </c>
      <c r="B16" s="7">
        <v>675492.09473602637</v>
      </c>
      <c r="C16" s="7">
        <v>5415.039644611772</v>
      </c>
      <c r="D16" s="7">
        <v>522251.99996070866</v>
      </c>
      <c r="E16" s="7">
        <v>374.31916314397557</v>
      </c>
      <c r="F16" s="7">
        <v>1550239.7783109811</v>
      </c>
      <c r="G16" s="7">
        <v>19128.192802843041</v>
      </c>
      <c r="H16" s="7">
        <v>75165.678227606491</v>
      </c>
      <c r="I16" s="7">
        <v>284.70648757101867</v>
      </c>
      <c r="J16" s="7">
        <v>615921.99011944805</v>
      </c>
      <c r="K16" s="7">
        <v>5641.9847266108491</v>
      </c>
      <c r="L16" s="7">
        <v>2008505.7950171719</v>
      </c>
      <c r="M16" s="7">
        <v>14209.008604033999</v>
      </c>
      <c r="N16" s="7">
        <v>459391.9700599038</v>
      </c>
      <c r="O16" s="7">
        <v>3345.9159640721919</v>
      </c>
      <c r="P16" s="7">
        <v>1966518.0331580664</v>
      </c>
      <c r="Q16" s="7">
        <v>11264.805597738883</v>
      </c>
      <c r="R16" s="7">
        <v>2329483.5501336339</v>
      </c>
      <c r="S16" s="7">
        <v>15456.727395484388</v>
      </c>
      <c r="T16" s="7">
        <v>1266144.49978284</v>
      </c>
      <c r="U16" s="7">
        <v>13320.160834532855</v>
      </c>
      <c r="V16" s="82">
        <f t="shared" si="0"/>
        <v>11469115.389506387</v>
      </c>
      <c r="W16" s="83">
        <f t="shared" si="1"/>
        <v>88440.861220642968</v>
      </c>
      <c r="X16" s="13">
        <f t="shared" si="4"/>
        <v>6.2790750100401453</v>
      </c>
      <c r="Y16" s="8">
        <f t="shared" si="2"/>
        <v>10202970.889723547</v>
      </c>
      <c r="Z16" s="8">
        <f t="shared" si="3"/>
        <v>75120.700386110111</v>
      </c>
      <c r="AB16" s="9"/>
      <c r="AC16" s="8"/>
      <c r="AD16" s="8"/>
      <c r="AE16" s="8"/>
    </row>
    <row r="17" spans="1:31" x14ac:dyDescent="0.2">
      <c r="A17" s="5" t="s">
        <v>62</v>
      </c>
      <c r="B17" s="7">
        <v>635860.91527374997</v>
      </c>
      <c r="C17" s="7">
        <v>4991.3357505280046</v>
      </c>
      <c r="D17" s="7">
        <v>488246.4999836717</v>
      </c>
      <c r="E17" s="7">
        <v>369.94957696385757</v>
      </c>
      <c r="F17" s="7">
        <v>1532096.0488803335</v>
      </c>
      <c r="G17" s="7">
        <v>19451.930614904832</v>
      </c>
      <c r="H17" s="7">
        <v>76497.689566738001</v>
      </c>
      <c r="I17" s="7">
        <v>256.38919740854436</v>
      </c>
      <c r="J17" s="7">
        <v>618198.12694507698</v>
      </c>
      <c r="K17" s="7">
        <v>6325.339286681844</v>
      </c>
      <c r="L17" s="7">
        <v>2012084.7723155906</v>
      </c>
      <c r="M17" s="7">
        <v>13998.093758112262</v>
      </c>
      <c r="N17" s="7">
        <v>477486.74583397794</v>
      </c>
      <c r="O17" s="7">
        <v>3647.6379943690854</v>
      </c>
      <c r="P17" s="7">
        <v>1974363.0617737242</v>
      </c>
      <c r="Q17" s="7">
        <v>11557.804975153427</v>
      </c>
      <c r="R17" s="7">
        <v>2413014.4485155488</v>
      </c>
      <c r="S17" s="7">
        <v>16074.398588835084</v>
      </c>
      <c r="T17" s="7">
        <v>1244185.3721505599</v>
      </c>
      <c r="U17" s="7">
        <v>13786.907266513159</v>
      </c>
      <c r="V17" s="82">
        <f t="shared" si="0"/>
        <v>11472033.681238972</v>
      </c>
      <c r="W17" s="83">
        <f t="shared" si="1"/>
        <v>90459.787009470092</v>
      </c>
      <c r="X17" s="13">
        <f t="shared" si="4"/>
        <v>2.2827975225052271</v>
      </c>
      <c r="Y17" s="8">
        <f t="shared" si="2"/>
        <v>10227848.309088413</v>
      </c>
      <c r="Z17" s="8">
        <f t="shared" si="3"/>
        <v>76672.879742956939</v>
      </c>
      <c r="AB17" s="9"/>
      <c r="AC17" s="8"/>
      <c r="AD17" s="8"/>
      <c r="AE17" s="8"/>
    </row>
    <row r="18" spans="1:31" x14ac:dyDescent="0.2">
      <c r="A18" s="5" t="s">
        <v>63</v>
      </c>
      <c r="B18" s="7">
        <v>593549.25512595405</v>
      </c>
      <c r="C18" s="7">
        <v>4419.5409816541141</v>
      </c>
      <c r="D18" s="7">
        <v>500204.99997188087</v>
      </c>
      <c r="E18" s="7">
        <v>418.69950678982366</v>
      </c>
      <c r="F18" s="7">
        <v>1501996.2784338836</v>
      </c>
      <c r="G18" s="7">
        <v>19320.271522614148</v>
      </c>
      <c r="H18" s="7">
        <v>78883.562781048589</v>
      </c>
      <c r="I18" s="7">
        <v>287.49667635195817</v>
      </c>
      <c r="J18" s="7">
        <v>610746.902546703</v>
      </c>
      <c r="K18" s="7">
        <v>6658.9548842544309</v>
      </c>
      <c r="L18" s="7">
        <v>1982873.8766864662</v>
      </c>
      <c r="M18" s="7">
        <v>13841.858095085227</v>
      </c>
      <c r="N18" s="7">
        <v>494654.74583629286</v>
      </c>
      <c r="O18" s="7">
        <v>3898.5906817891264</v>
      </c>
      <c r="P18" s="7">
        <v>1943276.817297359</v>
      </c>
      <c r="Q18" s="7">
        <v>11449.676556139621</v>
      </c>
      <c r="R18" s="7">
        <v>2482880.984349824</v>
      </c>
      <c r="S18" s="7">
        <v>16763.22352292014</v>
      </c>
      <c r="T18" s="7">
        <v>1208393.34952901</v>
      </c>
      <c r="U18" s="7">
        <v>13137.246790927433</v>
      </c>
      <c r="V18" s="82">
        <f t="shared" si="0"/>
        <v>11397460.772558421</v>
      </c>
      <c r="W18" s="83">
        <f t="shared" si="1"/>
        <v>90195.559218526003</v>
      </c>
      <c r="X18" s="13">
        <f t="shared" si="4"/>
        <v>-0.29209419973145356</v>
      </c>
      <c r="Y18" s="8">
        <f t="shared" si="2"/>
        <v>10189067.423029412</v>
      </c>
      <c r="Z18" s="8">
        <f t="shared" si="3"/>
        <v>77058.312427598576</v>
      </c>
      <c r="AB18" s="9"/>
      <c r="AC18" s="8"/>
      <c r="AD18" s="8"/>
      <c r="AE18" s="8"/>
    </row>
    <row r="19" spans="1:31" x14ac:dyDescent="0.2">
      <c r="A19" s="5" t="s">
        <v>152</v>
      </c>
      <c r="B19" s="7">
        <v>585473.39824339619</v>
      </c>
      <c r="C19" s="7">
        <v>3917.5899806655261</v>
      </c>
      <c r="D19" s="7">
        <v>513849.99987032567</v>
      </c>
      <c r="E19" s="7">
        <v>443.97970217427581</v>
      </c>
      <c r="F19" s="7">
        <v>1473881.7522180832</v>
      </c>
      <c r="G19" s="7">
        <v>18958.699880807046</v>
      </c>
      <c r="H19" s="7">
        <v>82517.294612420897</v>
      </c>
      <c r="I19" s="7">
        <v>348.22075607923227</v>
      </c>
      <c r="J19" s="7">
        <v>599612.26983245695</v>
      </c>
      <c r="K19" s="7">
        <v>6632.5314357887619</v>
      </c>
      <c r="L19" s="7">
        <v>1975812.1942262952</v>
      </c>
      <c r="M19" s="7">
        <v>13958.592200434794</v>
      </c>
      <c r="N19" s="7">
        <v>509455.8000959421</v>
      </c>
      <c r="O19" s="7">
        <v>4067.2101463304134</v>
      </c>
      <c r="P19" s="7">
        <v>1942606.973421932</v>
      </c>
      <c r="Q19" s="7">
        <v>11341.892089363071</v>
      </c>
      <c r="R19" s="7">
        <v>2547933.2845103811</v>
      </c>
      <c r="S19" s="7">
        <v>17407.166499048155</v>
      </c>
      <c r="T19" s="7">
        <v>1171947.2972777199</v>
      </c>
      <c r="U19" s="7">
        <v>12647.990433106204</v>
      </c>
      <c r="V19" s="82">
        <f t="shared" si="0"/>
        <v>11403090.264308954</v>
      </c>
      <c r="W19" s="83">
        <f t="shared" si="1"/>
        <v>89723.873123797472</v>
      </c>
      <c r="X19" s="13">
        <f t="shared" si="4"/>
        <v>-0.52295933282671847</v>
      </c>
      <c r="Y19" s="8">
        <f t="shared" si="2"/>
        <v>10231142.967031233</v>
      </c>
      <c r="Z19" s="8">
        <f t="shared" si="3"/>
        <v>77075.882690691273</v>
      </c>
      <c r="AB19" s="9"/>
      <c r="AC19" s="8"/>
      <c r="AD19" s="8"/>
      <c r="AE19" s="8"/>
    </row>
    <row r="20" spans="1:31" x14ac:dyDescent="0.2">
      <c r="A20" s="5" t="s">
        <v>176</v>
      </c>
      <c r="B20" s="7">
        <v>595139.04462034721</v>
      </c>
      <c r="C20" s="7">
        <v>3594.6720042374818</v>
      </c>
      <c r="D20" s="7">
        <v>534858.49999953003</v>
      </c>
      <c r="E20" s="7">
        <v>478.79845638169149</v>
      </c>
      <c r="F20" s="7">
        <v>1462996.4833901094</v>
      </c>
      <c r="G20" s="7">
        <v>18721.488051442717</v>
      </c>
      <c r="H20" s="7">
        <v>86597.376821026992</v>
      </c>
      <c r="I20" s="7">
        <v>352.46264536745116</v>
      </c>
      <c r="J20" s="7">
        <v>597515.35738677601</v>
      </c>
      <c r="K20" s="7">
        <v>6738.9989925362479</v>
      </c>
      <c r="L20" s="7">
        <v>2002960.4051168249</v>
      </c>
      <c r="M20" s="7">
        <v>14543.600602177648</v>
      </c>
      <c r="N20" s="7">
        <v>527788.41636680881</v>
      </c>
      <c r="O20" s="7">
        <v>4299.3269249907462</v>
      </c>
      <c r="P20" s="7">
        <v>1973116.3678412633</v>
      </c>
      <c r="Q20" s="7">
        <v>11561.825253523035</v>
      </c>
      <c r="R20" s="7">
        <v>2626423.3548196708</v>
      </c>
      <c r="S20" s="7">
        <v>18178.871623507806</v>
      </c>
      <c r="T20" s="7">
        <v>1160315.0506705199</v>
      </c>
      <c r="U20" s="7">
        <v>12761.288136324607</v>
      </c>
      <c r="V20" s="82">
        <f t="shared" si="0"/>
        <v>11567710.357032876</v>
      </c>
      <c r="W20" s="83">
        <f t="shared" si="1"/>
        <v>91231.332690489435</v>
      </c>
      <c r="X20" s="13">
        <f t="shared" si="4"/>
        <v>1.6801097792691468</v>
      </c>
      <c r="Y20" s="8">
        <f t="shared" si="2"/>
        <v>10407395.306362357</v>
      </c>
      <c r="Z20" s="8">
        <f t="shared" si="3"/>
        <v>78470.044554164822</v>
      </c>
      <c r="AB20" s="9"/>
      <c r="AC20" s="8"/>
      <c r="AD20" s="8"/>
      <c r="AE20" s="8"/>
    </row>
    <row r="21" spans="1:31" x14ac:dyDescent="0.2">
      <c r="A21" s="5" t="s">
        <v>186</v>
      </c>
      <c r="B21" s="7">
        <v>611101.83185446251</v>
      </c>
      <c r="C21" s="7">
        <v>3470.7214040364493</v>
      </c>
      <c r="D21" s="7">
        <v>511799.49999976973</v>
      </c>
      <c r="E21" s="7">
        <v>489.4112933794766</v>
      </c>
      <c r="F21" s="7">
        <v>1474495.9081230629</v>
      </c>
      <c r="G21" s="7">
        <v>18877.027583099509</v>
      </c>
      <c r="H21" s="7">
        <v>92296.313380153995</v>
      </c>
      <c r="I21" s="7">
        <v>351.83480294642493</v>
      </c>
      <c r="J21" s="7">
        <v>608551.05692678003</v>
      </c>
      <c r="K21" s="7">
        <v>7091.9463978531903</v>
      </c>
      <c r="L21" s="7">
        <v>2051382.8041340192</v>
      </c>
      <c r="M21" s="7">
        <v>15282.875504724454</v>
      </c>
      <c r="N21" s="7">
        <v>549625.57671914087</v>
      </c>
      <c r="O21" s="7">
        <v>4476.5355442160471</v>
      </c>
      <c r="P21" s="7">
        <v>2021307.5750917306</v>
      </c>
      <c r="Q21" s="7">
        <v>11915.503245476748</v>
      </c>
      <c r="R21" s="7">
        <v>2709590.5427680332</v>
      </c>
      <c r="S21" s="7">
        <v>18902.132782151293</v>
      </c>
      <c r="T21" s="7">
        <v>1164561.2998430701</v>
      </c>
      <c r="U21" s="7">
        <v>12953.252913456783</v>
      </c>
      <c r="V21" s="82">
        <f t="shared" si="0"/>
        <v>11794712.408840224</v>
      </c>
      <c r="W21" s="83">
        <f t="shared" si="1"/>
        <v>93811.241471340385</v>
      </c>
      <c r="X21" s="13">
        <f t="shared" si="4"/>
        <v>2.8278758018404977</v>
      </c>
      <c r="Y21" s="8">
        <f t="shared" si="2"/>
        <v>10630151.108997155</v>
      </c>
      <c r="Z21" s="8">
        <f t="shared" si="3"/>
        <v>80857.988557883597</v>
      </c>
      <c r="AB21" s="9"/>
      <c r="AC21" s="8"/>
      <c r="AD21" s="8"/>
      <c r="AE21" s="8"/>
    </row>
    <row r="22" spans="1:31" ht="13.5" thickBo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AC22" s="8"/>
      <c r="AD22" s="8"/>
      <c r="AE22" s="8"/>
    </row>
    <row r="23" spans="1:31" s="4" customFormat="1" ht="31.5" customHeight="1" thickBot="1" x14ac:dyDescent="0.25">
      <c r="A23" s="2" t="s">
        <v>19</v>
      </c>
      <c r="B23" s="306" t="s">
        <v>1</v>
      </c>
      <c r="C23" s="306"/>
      <c r="D23" s="306" t="s">
        <v>2</v>
      </c>
      <c r="E23" s="306"/>
      <c r="F23" s="306" t="s">
        <v>3</v>
      </c>
      <c r="G23" s="306"/>
      <c r="H23" s="306" t="s">
        <v>4</v>
      </c>
      <c r="I23" s="306"/>
      <c r="J23" s="306" t="s">
        <v>5</v>
      </c>
      <c r="K23" s="306"/>
      <c r="L23" s="306" t="s">
        <v>6</v>
      </c>
      <c r="M23" s="306"/>
      <c r="N23" s="306" t="s">
        <v>7</v>
      </c>
      <c r="O23" s="306"/>
      <c r="P23" s="306" t="s">
        <v>8</v>
      </c>
      <c r="Q23" s="306"/>
      <c r="R23" s="306" t="s">
        <v>9</v>
      </c>
      <c r="S23" s="306"/>
      <c r="T23" s="243"/>
      <c r="U23" s="243"/>
      <c r="V23" s="310" t="s">
        <v>11</v>
      </c>
      <c r="W23" s="311"/>
      <c r="X23" s="3" t="s">
        <v>12</v>
      </c>
      <c r="Y23" s="3"/>
      <c r="Z23" s="3"/>
      <c r="AB23" s="1"/>
    </row>
    <row r="24" spans="1:31" s="4" customFormat="1" x14ac:dyDescent="0.2">
      <c r="A24" s="11" t="s">
        <v>64</v>
      </c>
      <c r="B24" s="242" t="s">
        <v>16</v>
      </c>
      <c r="C24" s="242" t="str">
        <f>C3</f>
        <v>Ilembe</v>
      </c>
      <c r="D24" s="242" t="s">
        <v>16</v>
      </c>
      <c r="E24" s="242" t="str">
        <f>E3</f>
        <v>Ilembe</v>
      </c>
      <c r="F24" s="242" t="s">
        <v>16</v>
      </c>
      <c r="G24" s="242" t="str">
        <f>G3</f>
        <v>Ilembe</v>
      </c>
      <c r="H24" s="242" t="s">
        <v>16</v>
      </c>
      <c r="I24" s="242" t="str">
        <f>I3</f>
        <v>Ilembe</v>
      </c>
      <c r="J24" s="242" t="s">
        <v>16</v>
      </c>
      <c r="K24" s="242" t="str">
        <f>K3</f>
        <v>Ilembe</v>
      </c>
      <c r="L24" s="242" t="s">
        <v>16</v>
      </c>
      <c r="M24" s="242" t="str">
        <f>M3</f>
        <v>Ilembe</v>
      </c>
      <c r="N24" s="242" t="s">
        <v>16</v>
      </c>
      <c r="O24" s="242" t="str">
        <f>O3</f>
        <v>Ilembe</v>
      </c>
      <c r="P24" s="242" t="s">
        <v>16</v>
      </c>
      <c r="Q24" s="242" t="str">
        <f>Q3</f>
        <v>Ilembe</v>
      </c>
      <c r="R24" s="242" t="s">
        <v>16</v>
      </c>
      <c r="S24" s="242" t="str">
        <f>S3</f>
        <v>Ilembe</v>
      </c>
      <c r="T24" s="243"/>
      <c r="U24" s="243"/>
      <c r="V24" s="94" t="s">
        <v>16</v>
      </c>
      <c r="W24" s="95" t="str">
        <f>W3</f>
        <v>Ilembe</v>
      </c>
      <c r="AB24" s="1"/>
    </row>
    <row r="25" spans="1:31" ht="15" x14ac:dyDescent="0.25">
      <c r="A25" s="5" t="str">
        <f t="shared" ref="A25:A42" si="5">A4</f>
        <v>1996</v>
      </c>
      <c r="B25" s="7">
        <v>49257651.779979765</v>
      </c>
      <c r="C25" s="7">
        <v>1381730.6925042775</v>
      </c>
      <c r="D25" s="7">
        <v>226970970.87328801</v>
      </c>
      <c r="E25" s="7">
        <v>67592.369489299308</v>
      </c>
      <c r="F25" s="7">
        <v>248271921.26309732</v>
      </c>
      <c r="G25" s="7">
        <v>2766791.0929390099</v>
      </c>
      <c r="H25" s="7">
        <v>55369588.5172529</v>
      </c>
      <c r="I25" s="7">
        <v>216644.05083194643</v>
      </c>
      <c r="J25" s="7">
        <v>42049912.544314697</v>
      </c>
      <c r="K25" s="7">
        <v>245506.7651372964</v>
      </c>
      <c r="L25" s="7">
        <v>215208774.47845542</v>
      </c>
      <c r="M25" s="7">
        <v>813573.17592258519</v>
      </c>
      <c r="N25" s="7">
        <v>107532663.236301</v>
      </c>
      <c r="O25" s="7">
        <v>317793.06191625458</v>
      </c>
      <c r="P25" s="7">
        <v>253785078.50346592</v>
      </c>
      <c r="Q25" s="7">
        <v>598544.97516297887</v>
      </c>
      <c r="R25" s="7">
        <v>398846914.38130301</v>
      </c>
      <c r="S25" s="283">
        <v>1810800.0131404588</v>
      </c>
      <c r="T25" s="5"/>
      <c r="U25" s="5"/>
      <c r="V25" s="96">
        <f>B25+D25+F25+H25+J25+L25+N25+P25+R25+T25</f>
        <v>1597293475.5774581</v>
      </c>
      <c r="W25" s="97">
        <f>C25+E25+G25+I25+K25+M25+O25+Q25+S25+U25</f>
        <v>8218976.1970441062</v>
      </c>
    </row>
    <row r="26" spans="1:31" ht="15" x14ac:dyDescent="0.25">
      <c r="A26" s="5" t="str">
        <f t="shared" si="5"/>
        <v>1997</v>
      </c>
      <c r="B26" s="7">
        <v>49809600.485375464</v>
      </c>
      <c r="C26" s="7">
        <v>1387561.3900888385</v>
      </c>
      <c r="D26" s="7">
        <v>231333994.06513068</v>
      </c>
      <c r="E26" s="7">
        <v>71365.994855330515</v>
      </c>
      <c r="F26" s="7">
        <v>255532545.78600252</v>
      </c>
      <c r="G26" s="7">
        <v>2897356.7522082618</v>
      </c>
      <c r="H26" s="7">
        <v>57654741.790338196</v>
      </c>
      <c r="I26" s="7">
        <v>226884.27149620105</v>
      </c>
      <c r="J26" s="7">
        <v>43497574.842875697</v>
      </c>
      <c r="K26" s="7">
        <v>264449.32130579877</v>
      </c>
      <c r="L26" s="7">
        <v>216541866.08720249</v>
      </c>
      <c r="M26" s="7">
        <v>843344.62032082188</v>
      </c>
      <c r="N26" s="7">
        <v>115958038.7190492</v>
      </c>
      <c r="O26" s="7">
        <v>342021.16714473948</v>
      </c>
      <c r="P26" s="7">
        <v>266309212.37041432</v>
      </c>
      <c r="Q26" s="7">
        <v>632790.94904752029</v>
      </c>
      <c r="R26" s="7">
        <v>402101583.94571775</v>
      </c>
      <c r="S26" s="283">
        <v>1788511.2101867443</v>
      </c>
      <c r="T26" s="5"/>
      <c r="U26" s="5"/>
      <c r="V26" s="96">
        <f t="shared" ref="V26:V42" si="6">B26+D26+F26+H26+J26+L26+N26+P26+R26+T26</f>
        <v>1638739158.0921063</v>
      </c>
      <c r="W26" s="97">
        <f t="shared" ref="W26:W42" si="7">C26+E26+G26+I26+K26+M26+O26+Q26+S26+U26</f>
        <v>8454285.676654255</v>
      </c>
      <c r="X26" s="13">
        <f>(W26-W25)/W25*100</f>
        <v>2.8630023249705499</v>
      </c>
      <c r="Y26" s="13"/>
      <c r="Z26" s="13"/>
    </row>
    <row r="27" spans="1:31" ht="15" x14ac:dyDescent="0.25">
      <c r="A27" s="5" t="str">
        <f t="shared" si="5"/>
        <v>1998</v>
      </c>
      <c r="B27" s="7">
        <v>47231155.30254779</v>
      </c>
      <c r="C27" s="7">
        <v>1400339.4886687123</v>
      </c>
      <c r="D27" s="7">
        <v>231403794.35605678</v>
      </c>
      <c r="E27" s="7">
        <v>76789.876800420025</v>
      </c>
      <c r="F27" s="7">
        <v>255353781.88302675</v>
      </c>
      <c r="G27" s="7">
        <v>2778288.9704407579</v>
      </c>
      <c r="H27" s="7">
        <v>54092886.123621494</v>
      </c>
      <c r="I27" s="7">
        <v>213356.94580349594</v>
      </c>
      <c r="J27" s="7">
        <v>40933664.647131898</v>
      </c>
      <c r="K27" s="7">
        <v>234471.4462404103</v>
      </c>
      <c r="L27" s="7">
        <v>219642739.53728908</v>
      </c>
      <c r="M27" s="7">
        <v>856076.86630836001</v>
      </c>
      <c r="N27" s="7">
        <v>122495138.28608271</v>
      </c>
      <c r="O27" s="7">
        <v>357644.73131877178</v>
      </c>
      <c r="P27" s="7">
        <v>272794798.14754736</v>
      </c>
      <c r="Q27" s="7">
        <v>657656.22726722399</v>
      </c>
      <c r="R27" s="7">
        <v>406145390.30255073</v>
      </c>
      <c r="S27" s="283">
        <v>1835694.2490646017</v>
      </c>
      <c r="T27" s="5"/>
      <c r="U27" s="5"/>
      <c r="V27" s="96">
        <f t="shared" si="6"/>
        <v>1650093348.5858545</v>
      </c>
      <c r="W27" s="97">
        <f t="shared" si="7"/>
        <v>8410318.8019127548</v>
      </c>
      <c r="X27" s="13">
        <f t="shared" ref="X27:X42" si="8">(W27-W26)/W26*100</f>
        <v>-0.52005428279896893</v>
      </c>
      <c r="Y27" s="13"/>
      <c r="Z27" s="13"/>
    </row>
    <row r="28" spans="1:31" ht="15" x14ac:dyDescent="0.25">
      <c r="A28" s="5" t="str">
        <f t="shared" si="5"/>
        <v>1999</v>
      </c>
      <c r="B28" s="7">
        <v>50334125.585209183</v>
      </c>
      <c r="C28" s="7">
        <v>1362974.8912197705</v>
      </c>
      <c r="D28" s="7">
        <v>228958532.90317121</v>
      </c>
      <c r="E28" s="7">
        <v>85195.508605781142</v>
      </c>
      <c r="F28" s="7">
        <v>257780296.16611207</v>
      </c>
      <c r="G28" s="7">
        <v>2764209.5173880029</v>
      </c>
      <c r="H28" s="7">
        <v>54009813.467707098</v>
      </c>
      <c r="I28" s="7">
        <v>211555.96328496112</v>
      </c>
      <c r="J28" s="7">
        <v>40378049.740364298</v>
      </c>
      <c r="K28" s="7">
        <v>221623.47340690621</v>
      </c>
      <c r="L28" s="7">
        <v>237158429.66969809</v>
      </c>
      <c r="M28" s="7">
        <v>930930.04673886648</v>
      </c>
      <c r="N28" s="7">
        <v>129313550.1566024</v>
      </c>
      <c r="O28" s="7">
        <v>371944.60039161856</v>
      </c>
      <c r="P28" s="7">
        <v>287734454.16370517</v>
      </c>
      <c r="Q28" s="7">
        <v>696131.42747440678</v>
      </c>
      <c r="R28" s="7">
        <v>408805601.06371498</v>
      </c>
      <c r="S28" s="283">
        <v>1796413.1871726508</v>
      </c>
      <c r="T28" s="5"/>
      <c r="U28" s="5"/>
      <c r="V28" s="96">
        <f t="shared" si="6"/>
        <v>1694472852.9162846</v>
      </c>
      <c r="W28" s="97">
        <f t="shared" si="7"/>
        <v>8440978.6156829651</v>
      </c>
      <c r="X28" s="13">
        <f t="shared" si="8"/>
        <v>0.3645499593099541</v>
      </c>
      <c r="Y28" s="13"/>
      <c r="Z28" s="13"/>
    </row>
    <row r="29" spans="1:31" ht="15" x14ac:dyDescent="0.25">
      <c r="A29" s="5" t="str">
        <f t="shared" si="5"/>
        <v>2000</v>
      </c>
      <c r="B29" s="7">
        <v>52957608.401162945</v>
      </c>
      <c r="C29" s="7">
        <v>1409404.4420001358</v>
      </c>
      <c r="D29" s="7">
        <v>227547610.35431853</v>
      </c>
      <c r="E29" s="7">
        <v>91785.374717124883</v>
      </c>
      <c r="F29" s="7">
        <v>280023559.81406718</v>
      </c>
      <c r="G29" s="7">
        <v>3072250.4419932039</v>
      </c>
      <c r="H29" s="7">
        <v>55956494.113987207</v>
      </c>
      <c r="I29" s="7">
        <v>229272.88982577319</v>
      </c>
      <c r="J29" s="7">
        <v>42659101.4604638</v>
      </c>
      <c r="K29" s="7">
        <v>240641.82291848259</v>
      </c>
      <c r="L29" s="7">
        <v>257622276.6279327</v>
      </c>
      <c r="M29" s="7">
        <v>1049368.170673864</v>
      </c>
      <c r="N29" s="7">
        <v>140731606.5216037</v>
      </c>
      <c r="O29" s="7">
        <v>411708.31359092041</v>
      </c>
      <c r="P29" s="7">
        <v>298337267.57298207</v>
      </c>
      <c r="Q29" s="7">
        <v>733257.597718284</v>
      </c>
      <c r="R29" s="7">
        <v>412998250.56822568</v>
      </c>
      <c r="S29" s="283">
        <v>1824742.9505815599</v>
      </c>
      <c r="T29" s="5"/>
      <c r="U29" s="5"/>
      <c r="V29" s="96">
        <f t="shared" si="6"/>
        <v>1768833775.4347436</v>
      </c>
      <c r="W29" s="97">
        <f t="shared" si="7"/>
        <v>9062432.0040193498</v>
      </c>
      <c r="X29" s="13">
        <f t="shared" si="8"/>
        <v>7.3623381438468725</v>
      </c>
      <c r="Y29" s="13"/>
      <c r="Z29" s="13"/>
    </row>
    <row r="30" spans="1:31" ht="15" x14ac:dyDescent="0.25">
      <c r="A30" s="5" t="str">
        <f t="shared" si="5"/>
        <v>2001</v>
      </c>
      <c r="B30" s="7">
        <v>51410651.095828116</v>
      </c>
      <c r="C30" s="7">
        <v>1408580.8192510647</v>
      </c>
      <c r="D30" s="7">
        <v>228210715.9034113</v>
      </c>
      <c r="E30" s="7">
        <v>102357.42674830134</v>
      </c>
      <c r="F30" s="7">
        <v>290116572.57624072</v>
      </c>
      <c r="G30" s="7">
        <v>3115481.7225212352</v>
      </c>
      <c r="H30" s="7">
        <v>54097232.704640403</v>
      </c>
      <c r="I30" s="7">
        <v>223873.31604794945</v>
      </c>
      <c r="J30" s="7">
        <v>44760335.942837797</v>
      </c>
      <c r="K30" s="7">
        <v>295125.83617310633</v>
      </c>
      <c r="L30" s="7">
        <v>263545657.07146019</v>
      </c>
      <c r="M30" s="7">
        <v>1114032.9679401354</v>
      </c>
      <c r="N30" s="7">
        <v>149618698.16408351</v>
      </c>
      <c r="O30" s="7">
        <v>429897.34982811636</v>
      </c>
      <c r="P30" s="7">
        <v>323968439.1682359</v>
      </c>
      <c r="Q30" s="7">
        <v>753870.9845525173</v>
      </c>
      <c r="R30" s="7">
        <v>414239920.27785927</v>
      </c>
      <c r="S30" s="283">
        <v>1857695.6398196039</v>
      </c>
      <c r="T30" s="5"/>
      <c r="U30" s="5"/>
      <c r="V30" s="96">
        <f t="shared" si="6"/>
        <v>1819968222.9045973</v>
      </c>
      <c r="W30" s="97">
        <f t="shared" si="7"/>
        <v>9300916.0628820304</v>
      </c>
      <c r="X30" s="13">
        <f t="shared" si="8"/>
        <v>2.6315679803932173</v>
      </c>
      <c r="Y30" s="13"/>
      <c r="Z30" s="13"/>
    </row>
    <row r="31" spans="1:31" ht="15" x14ac:dyDescent="0.25">
      <c r="A31" s="5" t="str">
        <f t="shared" si="5"/>
        <v>2002</v>
      </c>
      <c r="B31" s="7">
        <v>54930996.814616397</v>
      </c>
      <c r="C31" s="7">
        <v>1500280.9599829165</v>
      </c>
      <c r="D31" s="7">
        <v>231244906.4141928</v>
      </c>
      <c r="E31" s="7">
        <v>111627.68314579886</v>
      </c>
      <c r="F31" s="7">
        <v>299212975.5274415</v>
      </c>
      <c r="G31" s="7">
        <v>3226458.0537430444</v>
      </c>
      <c r="H31" s="7">
        <v>56173329.715934306</v>
      </c>
      <c r="I31" s="7">
        <v>236992.65091021531</v>
      </c>
      <c r="J31" s="7">
        <v>47360613.700198598</v>
      </c>
      <c r="K31" s="7">
        <v>243844.22474259941</v>
      </c>
      <c r="L31" s="7">
        <v>270486918.27159101</v>
      </c>
      <c r="M31" s="7">
        <v>1160248.7414114331</v>
      </c>
      <c r="N31" s="7">
        <v>163616514.91195822</v>
      </c>
      <c r="O31" s="7">
        <v>479703.30975778849</v>
      </c>
      <c r="P31" s="7">
        <v>345425256.27086765</v>
      </c>
      <c r="Q31" s="7">
        <v>978818.64246596512</v>
      </c>
      <c r="R31" s="7">
        <v>420538379.50590724</v>
      </c>
      <c r="S31" s="283">
        <v>1878728.049619501</v>
      </c>
      <c r="T31" s="5"/>
      <c r="U31" s="5"/>
      <c r="V31" s="96">
        <f t="shared" si="6"/>
        <v>1888989891.1327076</v>
      </c>
      <c r="W31" s="97">
        <f t="shared" si="7"/>
        <v>9816702.3157792632</v>
      </c>
      <c r="X31" s="13">
        <f t="shared" si="8"/>
        <v>5.5455424972129954</v>
      </c>
      <c r="Y31" s="13"/>
      <c r="Z31" s="13"/>
    </row>
    <row r="32" spans="1:31" ht="15" x14ac:dyDescent="0.25">
      <c r="A32" s="5" t="str">
        <f t="shared" si="5"/>
        <v>2003</v>
      </c>
      <c r="B32" s="7">
        <v>55256045.085412078</v>
      </c>
      <c r="C32" s="7">
        <v>1591547.864703035</v>
      </c>
      <c r="D32" s="7">
        <v>238886718.59995762</v>
      </c>
      <c r="E32" s="7">
        <v>117175.48151437548</v>
      </c>
      <c r="F32" s="7">
        <v>294450615.95872414</v>
      </c>
      <c r="G32" s="7">
        <v>3255977.5372661864</v>
      </c>
      <c r="H32" s="7">
        <v>57779450.260666497</v>
      </c>
      <c r="I32" s="7">
        <v>241683.92699489588</v>
      </c>
      <c r="J32" s="7">
        <v>51001377.092599399</v>
      </c>
      <c r="K32" s="7">
        <v>262167.43254842161</v>
      </c>
      <c r="L32" s="7">
        <v>277451062.07339621</v>
      </c>
      <c r="M32" s="7">
        <v>1215165.1955286367</v>
      </c>
      <c r="N32" s="7">
        <v>173848248.57898781</v>
      </c>
      <c r="O32" s="7">
        <v>521124.24277592223</v>
      </c>
      <c r="P32" s="7">
        <v>361681814.33070588</v>
      </c>
      <c r="Q32" s="7">
        <v>938868.39654092793</v>
      </c>
      <c r="R32" s="7">
        <v>435012613.62873793</v>
      </c>
      <c r="S32" s="283">
        <v>1931028.057929602</v>
      </c>
      <c r="T32" s="5"/>
      <c r="U32" s="5"/>
      <c r="V32" s="96">
        <f t="shared" si="6"/>
        <v>1945367945.6091874</v>
      </c>
      <c r="W32" s="97">
        <f t="shared" si="7"/>
        <v>10074738.135802003</v>
      </c>
      <c r="X32" s="13">
        <f t="shared" si="8"/>
        <v>2.6285387059967729</v>
      </c>
      <c r="Y32" s="13"/>
      <c r="Z32" s="13"/>
    </row>
    <row r="33" spans="1:26" ht="15" x14ac:dyDescent="0.25">
      <c r="A33" s="5" t="str">
        <f t="shared" si="5"/>
        <v>2004</v>
      </c>
      <c r="B33" s="7">
        <v>55822801.87519493</v>
      </c>
      <c r="C33" s="7">
        <v>1589562.4445514299</v>
      </c>
      <c r="D33" s="7">
        <v>242893111.20378578</v>
      </c>
      <c r="E33" s="7">
        <v>117627.31540661056</v>
      </c>
      <c r="F33" s="7">
        <v>309372027.70536208</v>
      </c>
      <c r="G33" s="7">
        <v>3505352.1492451155</v>
      </c>
      <c r="H33" s="7">
        <v>61801507.910910398</v>
      </c>
      <c r="I33" s="7">
        <v>270643.09566013789</v>
      </c>
      <c r="J33" s="7">
        <v>55646823.105549499</v>
      </c>
      <c r="K33" s="7">
        <v>295364.83394469833</v>
      </c>
      <c r="L33" s="7">
        <v>292909277.46321553</v>
      </c>
      <c r="M33" s="7">
        <v>1315710.9666015692</v>
      </c>
      <c r="N33" s="7">
        <v>182645268.63528121</v>
      </c>
      <c r="O33" s="7">
        <v>558883.95296801534</v>
      </c>
      <c r="P33" s="7">
        <v>387835005.05530673</v>
      </c>
      <c r="Q33" s="7">
        <v>1064500.8689737553</v>
      </c>
      <c r="R33" s="7">
        <v>443863650.87337381</v>
      </c>
      <c r="S33" s="283">
        <v>1964156.2786502261</v>
      </c>
      <c r="T33" s="5"/>
      <c r="U33" s="5"/>
      <c r="V33" s="96">
        <f t="shared" si="6"/>
        <v>2032789473.8279796</v>
      </c>
      <c r="W33" s="97">
        <f t="shared" si="7"/>
        <v>10681801.906001559</v>
      </c>
      <c r="X33" s="13">
        <f t="shared" si="8"/>
        <v>6.0256034649900148</v>
      </c>
      <c r="Y33" s="13"/>
      <c r="Z33" s="13"/>
    </row>
    <row r="34" spans="1:26" ht="15" x14ac:dyDescent="0.25">
      <c r="A34" s="5" t="str">
        <f t="shared" si="5"/>
        <v>2005</v>
      </c>
      <c r="B34" s="7">
        <v>57495462.618818276</v>
      </c>
      <c r="C34" s="7">
        <v>1461593.6761650087</v>
      </c>
      <c r="D34" s="7">
        <v>245831038.4811078</v>
      </c>
      <c r="E34" s="7">
        <v>117464.68992589074</v>
      </c>
      <c r="F34" s="7">
        <v>329162298.80878437</v>
      </c>
      <c r="G34" s="7">
        <v>3827284.8489327068</v>
      </c>
      <c r="H34" s="7">
        <v>65223637.649503201</v>
      </c>
      <c r="I34" s="7">
        <v>298999.36602910946</v>
      </c>
      <c r="J34" s="7">
        <v>62280636.432874002</v>
      </c>
      <c r="K34" s="7">
        <v>344927.90849145048</v>
      </c>
      <c r="L34" s="7">
        <v>314118575.59273225</v>
      </c>
      <c r="M34" s="7">
        <v>1441534.3695034317</v>
      </c>
      <c r="N34" s="7">
        <v>192664122.42834938</v>
      </c>
      <c r="O34" s="7">
        <v>609402.13226413843</v>
      </c>
      <c r="P34" s="7">
        <v>410721034.67580891</v>
      </c>
      <c r="Q34" s="7">
        <v>1252225.1588277845</v>
      </c>
      <c r="R34" s="7">
        <v>463190109.0000608</v>
      </c>
      <c r="S34" s="283">
        <v>2020374.4765879451</v>
      </c>
      <c r="T34" s="5"/>
      <c r="U34" s="5"/>
      <c r="V34" s="96">
        <f t="shared" si="6"/>
        <v>2140686915.6880391</v>
      </c>
      <c r="W34" s="97">
        <f t="shared" si="7"/>
        <v>11373806.626727467</v>
      </c>
      <c r="X34" s="13">
        <f t="shared" si="8"/>
        <v>6.4783519373927607</v>
      </c>
      <c r="Y34" s="13"/>
      <c r="Z34" s="13"/>
    </row>
    <row r="35" spans="1:26" ht="15" x14ac:dyDescent="0.25">
      <c r="A35" s="5" t="str">
        <f t="shared" si="5"/>
        <v>2006</v>
      </c>
      <c r="B35" s="7">
        <v>54543519.000000104</v>
      </c>
      <c r="C35" s="7">
        <v>1460824.151542708</v>
      </c>
      <c r="D35" s="7">
        <v>245224651.0000006</v>
      </c>
      <c r="E35" s="7">
        <v>113630.12230406626</v>
      </c>
      <c r="F35" s="7">
        <v>351572042.40000069</v>
      </c>
      <c r="G35" s="7">
        <v>4164319.3500384837</v>
      </c>
      <c r="H35" s="7">
        <v>67688430</v>
      </c>
      <c r="I35" s="7">
        <v>319782.34143651329</v>
      </c>
      <c r="J35" s="7">
        <v>68780384.396584198</v>
      </c>
      <c r="K35" s="7">
        <v>381280.77944674867</v>
      </c>
      <c r="L35" s="7">
        <v>333998574.07257664</v>
      </c>
      <c r="M35" s="7">
        <v>1577067.895075917</v>
      </c>
      <c r="N35" s="7">
        <v>203224441.25499991</v>
      </c>
      <c r="O35" s="7">
        <v>660218.48331065755</v>
      </c>
      <c r="P35" s="7">
        <v>451896310.00000101</v>
      </c>
      <c r="Q35" s="7">
        <v>1490973.9885948116</v>
      </c>
      <c r="R35" s="7">
        <v>481829000.00000089</v>
      </c>
      <c r="S35" s="283">
        <v>2102846.4198360322</v>
      </c>
      <c r="T35" s="5"/>
      <c r="U35" s="5"/>
      <c r="V35" s="96">
        <f t="shared" si="6"/>
        <v>2258757352.1241636</v>
      </c>
      <c r="W35" s="97">
        <f t="shared" si="7"/>
        <v>12270943.531585939</v>
      </c>
      <c r="X35" s="13">
        <f t="shared" si="8"/>
        <v>7.8877453635467765</v>
      </c>
      <c r="Y35" s="13"/>
      <c r="Z35" s="13"/>
    </row>
    <row r="36" spans="1:26" ht="15" x14ac:dyDescent="0.25">
      <c r="A36" s="5" t="str">
        <f t="shared" si="5"/>
        <v>2007</v>
      </c>
      <c r="B36" s="7">
        <v>56168460.00000003</v>
      </c>
      <c r="C36" s="7">
        <v>1543924.2949740577</v>
      </c>
      <c r="D36" s="7">
        <v>243663161.0000006</v>
      </c>
      <c r="E36" s="7">
        <v>115857.73270638043</v>
      </c>
      <c r="F36" s="7">
        <v>370389340.00000018</v>
      </c>
      <c r="G36" s="7">
        <v>4540272.4009460025</v>
      </c>
      <c r="H36" s="7">
        <v>70000001.000000104</v>
      </c>
      <c r="I36" s="7">
        <v>336036.19641445146</v>
      </c>
      <c r="J36" s="7">
        <v>79454823.609810695</v>
      </c>
      <c r="K36" s="7">
        <v>453286.7147933151</v>
      </c>
      <c r="L36" s="7">
        <v>352697827.5990985</v>
      </c>
      <c r="M36" s="7">
        <v>1724900.5311306685</v>
      </c>
      <c r="N36" s="7">
        <v>218488430.00000051</v>
      </c>
      <c r="O36" s="7">
        <v>738984.17430976173</v>
      </c>
      <c r="P36" s="7">
        <v>484674590.00000101</v>
      </c>
      <c r="Q36" s="7">
        <v>1773722.9153786679</v>
      </c>
      <c r="R36" s="7">
        <v>505443001.00000101</v>
      </c>
      <c r="S36" s="283">
        <v>2187340.0821086857</v>
      </c>
      <c r="T36" s="5"/>
      <c r="U36" s="5"/>
      <c r="V36" s="96">
        <f t="shared" si="6"/>
        <v>2380979634.2089124</v>
      </c>
      <c r="W36" s="97">
        <f t="shared" si="7"/>
        <v>13414325.042761991</v>
      </c>
      <c r="X36" s="13">
        <f t="shared" si="8"/>
        <v>9.317796208848474</v>
      </c>
      <c r="Y36" s="13"/>
      <c r="Z36" s="13"/>
    </row>
    <row r="37" spans="1:26" ht="15" x14ac:dyDescent="0.25">
      <c r="A37" s="5" t="str">
        <f t="shared" si="5"/>
        <v>2008</v>
      </c>
      <c r="B37" s="7">
        <v>67071609.999999925</v>
      </c>
      <c r="C37" s="7">
        <v>1948891.436470883</v>
      </c>
      <c r="D37" s="7">
        <v>230663500.99999988</v>
      </c>
      <c r="E37" s="7">
        <v>106120.26149903168</v>
      </c>
      <c r="F37" s="7">
        <v>378964089.99999988</v>
      </c>
      <c r="G37" s="7">
        <v>4750211.1933632372</v>
      </c>
      <c r="H37" s="7">
        <v>67521999.999999911</v>
      </c>
      <c r="I37" s="7">
        <v>331505.52105539729</v>
      </c>
      <c r="J37" s="7">
        <v>87300371.089533299</v>
      </c>
      <c r="K37" s="7">
        <v>510390.21631523891</v>
      </c>
      <c r="L37" s="7">
        <v>358880336.71139312</v>
      </c>
      <c r="M37" s="7">
        <v>1791770.8071107774</v>
      </c>
      <c r="N37" s="7">
        <v>226135868.99999928</v>
      </c>
      <c r="O37" s="7">
        <v>784801.53924867057</v>
      </c>
      <c r="P37" s="7">
        <v>511716479.99999899</v>
      </c>
      <c r="Q37" s="7">
        <v>1920119.197586396</v>
      </c>
      <c r="R37" s="7">
        <v>530984210</v>
      </c>
      <c r="S37" s="283">
        <v>2289794.2047651219</v>
      </c>
      <c r="T37" s="5"/>
      <c r="U37" s="5"/>
      <c r="V37" s="96">
        <f t="shared" si="6"/>
        <v>2459238467.8009243</v>
      </c>
      <c r="W37" s="97">
        <f t="shared" si="7"/>
        <v>14433604.377414756</v>
      </c>
      <c r="X37" s="13">
        <f t="shared" si="8"/>
        <v>7.5984392163118226</v>
      </c>
      <c r="Y37" s="13"/>
      <c r="Z37" s="13"/>
    </row>
    <row r="38" spans="1:26" ht="15" x14ac:dyDescent="0.25">
      <c r="A38" s="5" t="str">
        <f t="shared" si="5"/>
        <v>2009</v>
      </c>
      <c r="B38" s="7">
        <v>65802430.00000003</v>
      </c>
      <c r="C38" s="7">
        <v>1797191.3139889294</v>
      </c>
      <c r="D38" s="7">
        <v>218831010.00000021</v>
      </c>
      <c r="E38" s="7">
        <v>104273.36299039403</v>
      </c>
      <c r="F38" s="7">
        <v>338691700.99999976</v>
      </c>
      <c r="G38" s="7">
        <v>4472870.514410153</v>
      </c>
      <c r="H38" s="7">
        <v>66337000.999999896</v>
      </c>
      <c r="I38" s="7">
        <v>318680.74703510449</v>
      </c>
      <c r="J38" s="7">
        <v>94759083.018927097</v>
      </c>
      <c r="K38" s="7">
        <v>568744.44147810398</v>
      </c>
      <c r="L38" s="7">
        <v>354870483.96406108</v>
      </c>
      <c r="M38" s="7">
        <v>1829257.822244155</v>
      </c>
      <c r="N38" s="7">
        <v>225711740.00000051</v>
      </c>
      <c r="O38" s="7">
        <v>798562.90691514988</v>
      </c>
      <c r="P38" s="7">
        <v>517114310</v>
      </c>
      <c r="Q38" s="7">
        <v>2045444.438256037</v>
      </c>
      <c r="R38" s="7">
        <v>541936001</v>
      </c>
      <c r="S38" s="283">
        <v>2341418.2645752258</v>
      </c>
      <c r="T38" s="5"/>
      <c r="U38" s="5"/>
      <c r="V38" s="96">
        <f t="shared" si="6"/>
        <v>2424053759.9829884</v>
      </c>
      <c r="W38" s="97">
        <f t="shared" si="7"/>
        <v>14276443.811893255</v>
      </c>
      <c r="X38" s="13">
        <f t="shared" si="8"/>
        <v>-1.0888518308525961</v>
      </c>
      <c r="Y38" s="13"/>
      <c r="Z38" s="13"/>
    </row>
    <row r="39" spans="1:26" ht="15" x14ac:dyDescent="0.25">
      <c r="A39" s="5" t="str">
        <f t="shared" si="5"/>
        <v>2010</v>
      </c>
      <c r="B39" s="7">
        <v>65604790.000000097</v>
      </c>
      <c r="C39" s="7">
        <v>1830417.3110637139</v>
      </c>
      <c r="D39" s="7">
        <v>230350839.00000077</v>
      </c>
      <c r="E39" s="7">
        <v>119365.28434212921</v>
      </c>
      <c r="F39" s="7">
        <v>358699339.00000048</v>
      </c>
      <c r="G39" s="7">
        <v>4915753.5776504371</v>
      </c>
      <c r="H39" s="7">
        <v>67938999.000000104</v>
      </c>
      <c r="I39" s="7">
        <v>330527.63906935498</v>
      </c>
      <c r="J39" s="7">
        <v>95452700</v>
      </c>
      <c r="K39" s="7">
        <v>588993.55545679503</v>
      </c>
      <c r="L39" s="7">
        <v>370579528.32153559</v>
      </c>
      <c r="M39" s="7">
        <v>1938804.9558673061</v>
      </c>
      <c r="N39" s="7">
        <v>229499000</v>
      </c>
      <c r="O39" s="7">
        <v>829395.7111781002</v>
      </c>
      <c r="P39" s="7">
        <v>523526600</v>
      </c>
      <c r="Q39" s="7">
        <v>2123777.7430273201</v>
      </c>
      <c r="R39" s="7">
        <v>553210000.00000095</v>
      </c>
      <c r="S39" s="283">
        <v>2412156.6634896141</v>
      </c>
      <c r="T39" s="5"/>
      <c r="U39" s="5"/>
      <c r="V39" s="96">
        <f t="shared" si="6"/>
        <v>2494861795.321538</v>
      </c>
      <c r="W39" s="97">
        <f t="shared" si="7"/>
        <v>15089192.44114477</v>
      </c>
      <c r="X39" s="13">
        <f t="shared" si="8"/>
        <v>5.6929347389329568</v>
      </c>
      <c r="Y39" s="13"/>
      <c r="Z39" s="13"/>
    </row>
    <row r="40" spans="1:26" ht="15" x14ac:dyDescent="0.25">
      <c r="A40" s="5" t="str">
        <f t="shared" si="5"/>
        <v>2011</v>
      </c>
      <c r="B40" s="7">
        <v>66463569.999999881</v>
      </c>
      <c r="C40" s="7">
        <v>2014769.1222747408</v>
      </c>
      <c r="D40" s="7">
        <v>228645940.00000039</v>
      </c>
      <c r="E40" s="7">
        <v>125427.97649694154</v>
      </c>
      <c r="F40" s="7">
        <v>369260892.99999994</v>
      </c>
      <c r="G40" s="7">
        <v>4956058.5213175565</v>
      </c>
      <c r="H40" s="7">
        <v>68878999.999999911</v>
      </c>
      <c r="I40" s="7">
        <v>329438.95290446642</v>
      </c>
      <c r="J40" s="7">
        <v>95809404.830945507</v>
      </c>
      <c r="K40" s="7">
        <v>595559.67996078148</v>
      </c>
      <c r="L40" s="7">
        <v>384768358.92133063</v>
      </c>
      <c r="M40" s="7">
        <v>2037821.4822354328</v>
      </c>
      <c r="N40" s="7">
        <v>236439080.00000012</v>
      </c>
      <c r="O40" s="7">
        <v>858206.33796724607</v>
      </c>
      <c r="P40" s="7">
        <v>544997239.99999905</v>
      </c>
      <c r="Q40" s="7">
        <v>2224353.1104289028</v>
      </c>
      <c r="R40" s="7">
        <v>574858000</v>
      </c>
      <c r="S40" s="283">
        <v>2500831.48942832</v>
      </c>
      <c r="T40" s="5"/>
      <c r="U40" s="5"/>
      <c r="V40" s="96">
        <f t="shared" si="6"/>
        <v>2570121486.7522755</v>
      </c>
      <c r="W40" s="97">
        <f t="shared" si="7"/>
        <v>15642466.673014391</v>
      </c>
      <c r="X40" s="13">
        <f t="shared" si="8"/>
        <v>3.6666921309915113</v>
      </c>
      <c r="Y40" s="13"/>
      <c r="Z40" s="13"/>
    </row>
    <row r="41" spans="1:26" ht="15" x14ac:dyDescent="0.25">
      <c r="A41" s="5" t="str">
        <f t="shared" si="5"/>
        <v>2012</v>
      </c>
      <c r="B41" s="7">
        <v>66860640.000000045</v>
      </c>
      <c r="C41" s="7">
        <v>2038147.3036974948</v>
      </c>
      <c r="D41" s="7">
        <v>221972400.00000039</v>
      </c>
      <c r="E41" s="7">
        <v>130161.183148856</v>
      </c>
      <c r="F41" s="7">
        <v>376126430.00000054</v>
      </c>
      <c r="G41" s="7">
        <v>5112288.5716727199</v>
      </c>
      <c r="H41" s="7">
        <v>68800999.000000089</v>
      </c>
      <c r="I41" s="7">
        <v>331028.36363906955</v>
      </c>
      <c r="J41" s="7">
        <v>97803606.851689905</v>
      </c>
      <c r="K41" s="7">
        <v>617909.98526943172</v>
      </c>
      <c r="L41" s="7">
        <v>398584623.79101831</v>
      </c>
      <c r="M41" s="7">
        <v>2132027.8120395704</v>
      </c>
      <c r="N41" s="7">
        <v>242233180</v>
      </c>
      <c r="O41" s="7">
        <v>893724.1819921917</v>
      </c>
      <c r="P41" s="7">
        <v>561079470.00000107</v>
      </c>
      <c r="Q41" s="7">
        <v>2290692.2882682774</v>
      </c>
      <c r="R41" s="7">
        <v>593028721.00000095</v>
      </c>
      <c r="S41" s="283">
        <v>2594960.658401635</v>
      </c>
      <c r="T41" s="5"/>
      <c r="U41" s="5"/>
      <c r="V41" s="96">
        <f t="shared" si="6"/>
        <v>2626490070.6427112</v>
      </c>
      <c r="W41" s="97">
        <f t="shared" si="7"/>
        <v>16140940.348129246</v>
      </c>
      <c r="X41" s="13">
        <f t="shared" si="8"/>
        <v>3.1866692481103209</v>
      </c>
      <c r="Y41" s="13"/>
      <c r="Z41" s="13"/>
    </row>
    <row r="42" spans="1:26" ht="15" x14ac:dyDescent="0.25">
      <c r="A42" s="5" t="str">
        <f t="shared" si="5"/>
        <v>2013</v>
      </c>
      <c r="B42" s="7">
        <v>67880350.00000003</v>
      </c>
      <c r="C42" s="7">
        <v>2085040.6210913735</v>
      </c>
      <c r="D42" s="7">
        <v>230908400.00000021</v>
      </c>
      <c r="E42" s="7">
        <v>137866.23497868064</v>
      </c>
      <c r="F42" s="7">
        <v>378933210.00000012</v>
      </c>
      <c r="G42" s="7">
        <v>5178218.6886291327</v>
      </c>
      <c r="H42" s="7">
        <v>68375000</v>
      </c>
      <c r="I42" s="7">
        <v>328692.85060334991</v>
      </c>
      <c r="J42" s="7">
        <v>100468181.969065</v>
      </c>
      <c r="K42" s="7">
        <v>640553.31469319831</v>
      </c>
      <c r="L42" s="7">
        <v>405982714.27390742</v>
      </c>
      <c r="M42" s="7">
        <v>2167085.1693241186</v>
      </c>
      <c r="N42" s="7">
        <v>247062110.00000021</v>
      </c>
      <c r="O42" s="7">
        <v>919629.64186328324</v>
      </c>
      <c r="P42" s="7">
        <v>578127140.00000095</v>
      </c>
      <c r="Q42" s="7">
        <v>2366751.8574828818</v>
      </c>
      <c r="R42" s="7">
        <v>609380600.00000107</v>
      </c>
      <c r="S42" s="283">
        <v>2664558.0774739073</v>
      </c>
      <c r="T42" s="7"/>
      <c r="U42" s="7"/>
      <c r="V42" s="96">
        <f t="shared" si="6"/>
        <v>2687117706.2429752</v>
      </c>
      <c r="W42" s="97">
        <f t="shared" si="7"/>
        <v>16488396.456139926</v>
      </c>
      <c r="X42" s="13">
        <f t="shared" si="8"/>
        <v>2.1526385731978128</v>
      </c>
    </row>
    <row r="43" spans="1:26" ht="13.5" thickBot="1" x14ac:dyDescent="0.25"/>
    <row r="44" spans="1:26" ht="58.5" customHeight="1" thickBot="1" x14ac:dyDescent="0.25">
      <c r="A44" s="2" t="s">
        <v>21</v>
      </c>
      <c r="C44" s="3" t="s">
        <v>22</v>
      </c>
      <c r="D44" s="3" t="s">
        <v>23</v>
      </c>
      <c r="E44" s="3" t="s">
        <v>3</v>
      </c>
      <c r="F44" s="3" t="s">
        <v>24</v>
      </c>
      <c r="G44" s="3" t="s">
        <v>25</v>
      </c>
      <c r="H44" s="3" t="s">
        <v>26</v>
      </c>
      <c r="I44" s="3" t="s">
        <v>27</v>
      </c>
      <c r="J44" s="3" t="s">
        <v>28</v>
      </c>
      <c r="K44" s="14" t="s">
        <v>29</v>
      </c>
      <c r="L44" s="2" t="s">
        <v>30</v>
      </c>
      <c r="M44" s="3" t="s">
        <v>22</v>
      </c>
      <c r="N44" s="3" t="s">
        <v>23</v>
      </c>
      <c r="O44" s="3" t="s">
        <v>3</v>
      </c>
      <c r="P44" s="3" t="s">
        <v>24</v>
      </c>
      <c r="Q44" s="3" t="s">
        <v>25</v>
      </c>
      <c r="R44" s="3" t="s">
        <v>26</v>
      </c>
      <c r="S44" s="3" t="s">
        <v>27</v>
      </c>
      <c r="T44" s="3" t="s">
        <v>28</v>
      </c>
      <c r="U44" s="14" t="s">
        <v>29</v>
      </c>
    </row>
    <row r="45" spans="1:26" x14ac:dyDescent="0.2">
      <c r="A45" s="5" t="s">
        <v>18</v>
      </c>
      <c r="B45" s="5"/>
      <c r="C45" s="15">
        <f t="shared" ref="C45:C62" si="9">(C4/$W4)/(B4/$V4)</f>
        <v>2.7469645034302808</v>
      </c>
      <c r="D45" s="15">
        <f t="shared" ref="D45:D62" si="10">(E4/$W4)/(D4/$V4)</f>
        <v>5.2633846019146245E-2</v>
      </c>
      <c r="E45" s="15">
        <f t="shared" ref="E45:E62" si="11">(G4/$W4)/(F4/$V4)</f>
        <v>1.4185336904650883</v>
      </c>
      <c r="F45" s="15">
        <f t="shared" ref="F45:F61" si="12">(I4/$W4)/(H4/$V4)</f>
        <v>0.61844094037154207</v>
      </c>
      <c r="G45" s="15">
        <f t="shared" ref="G45:G62" si="13">(K4/$W4)/(J4/$V4)</f>
        <v>1.0280576493509594</v>
      </c>
      <c r="H45" s="15">
        <f t="shared" ref="H45:H62" si="14">(M4/$W4)/(L4/$V4)</f>
        <v>0.74740962817706358</v>
      </c>
      <c r="I45" s="15">
        <f t="shared" ref="I45:I62" si="15">(O4/$W4)/(N4/$V4)</f>
        <v>0.82326603659320607</v>
      </c>
      <c r="J45" s="15">
        <f t="shared" ref="J45:J62" si="16">(Q4/$W4)/(P4/$V4)</f>
        <v>0.5449251619964427</v>
      </c>
      <c r="K45" s="15">
        <f t="shared" ref="K45:K61" si="17">(S4/$W4)/(R4/$V4)</f>
        <v>0.71012383946725544</v>
      </c>
      <c r="L45" s="5" t="str">
        <f>A45</f>
        <v>1996</v>
      </c>
      <c r="M45" s="15">
        <f>(1-1/C45)*C4</f>
        <v>8423.9709087323245</v>
      </c>
      <c r="N45" s="15">
        <f>(1-1/D45)*E4</f>
        <v>-3689.8707134237943</v>
      </c>
      <c r="O45" s="15">
        <f>(1-1/E45)*G4</f>
        <v>3886.6285833623683</v>
      </c>
      <c r="P45" s="15">
        <f>(1-1/F45)*I4</f>
        <v>-164.75134287807023</v>
      </c>
      <c r="Q45" s="15">
        <f>(1-1/G45)*K4</f>
        <v>99.699737533538297</v>
      </c>
      <c r="R45" s="15">
        <f>(1-1/H45)*M4</f>
        <v>-2038.4950800365536</v>
      </c>
      <c r="S45" s="15">
        <f>(1-1/I45)*O4</f>
        <v>-364.46487110132449</v>
      </c>
      <c r="T45" s="15">
        <f>(1-1/J45)*Q4</f>
        <v>-4074.7676755389671</v>
      </c>
      <c r="U45" s="15">
        <f>(1-1/K45)*S4</f>
        <v>-3037.8386110308215</v>
      </c>
      <c r="V45" s="89">
        <f>AVERAGE(M45:U45)</f>
        <v>-106.65434048681102</v>
      </c>
      <c r="W45" s="90">
        <f>V45/1000</f>
        <v>-0.10665434048681102</v>
      </c>
    </row>
    <row r="46" spans="1:26" x14ac:dyDescent="0.2">
      <c r="A46" s="5" t="s">
        <v>54</v>
      </c>
      <c r="B46" s="5"/>
      <c r="C46" s="15">
        <f t="shared" si="9"/>
        <v>2.7705699516730706</v>
      </c>
      <c r="D46" s="15">
        <f t="shared" si="10"/>
        <v>4.4490335263224635E-2</v>
      </c>
      <c r="E46" s="15">
        <f t="shared" si="11"/>
        <v>1.4138044147379178</v>
      </c>
      <c r="F46" s="15">
        <f t="shared" si="12"/>
        <v>0.55603215083763935</v>
      </c>
      <c r="G46" s="15">
        <f t="shared" si="13"/>
        <v>1.0106497639158651</v>
      </c>
      <c r="H46" s="15">
        <f t="shared" si="14"/>
        <v>0.76392544647964944</v>
      </c>
      <c r="I46" s="15">
        <f t="shared" si="15"/>
        <v>0.81365448047946176</v>
      </c>
      <c r="J46" s="15">
        <f t="shared" si="16"/>
        <v>0.57641883775735525</v>
      </c>
      <c r="K46" s="15">
        <f t="shared" si="17"/>
        <v>0.67531883355051481</v>
      </c>
      <c r="L46" s="5" t="str">
        <f t="shared" ref="L46:L62" si="18">A46</f>
        <v>1997</v>
      </c>
      <c r="M46" s="15">
        <f t="shared" ref="M46:M62" si="19">(1-1/C46)*C5</f>
        <v>8470.4777868861893</v>
      </c>
      <c r="N46" s="15">
        <f t="shared" ref="N46:N62" si="20">(1-1/D46)*E5</f>
        <v>-3549.072235747733</v>
      </c>
      <c r="O46" s="15">
        <f t="shared" ref="O46:O62" si="21">(1-1/E46)*G5</f>
        <v>3764.36055280237</v>
      </c>
      <c r="P46" s="15">
        <f t="shared" ref="P46:P61" si="22">(1-1/F46)*I5</f>
        <v>-189.71124440694808</v>
      </c>
      <c r="Q46" s="15">
        <f t="shared" ref="Q46:Q62" si="23">(1-1/G46)*K5</f>
        <v>33.011159744194046</v>
      </c>
      <c r="R46" s="15">
        <f t="shared" ref="R46:R62" si="24">(1-1/H46)*M5</f>
        <v>-1950.144522910467</v>
      </c>
      <c r="S46" s="15">
        <f t="shared" ref="S46:S62" si="25">(1-1/I46)*O5</f>
        <v>-385.30299527587152</v>
      </c>
      <c r="T46" s="15">
        <f t="shared" ref="T46:T62" si="26">(1-1/J46)*Q5</f>
        <v>-3760.3494166647101</v>
      </c>
      <c r="U46" s="15">
        <f t="shared" ref="U46:U62" si="27">(1-1/K46)*S5</f>
        <v>-3410.8164368289367</v>
      </c>
      <c r="V46" s="89">
        <f t="shared" ref="V46:V62" si="28">AVERAGE(M46:U46)</f>
        <v>-108.61637248910139</v>
      </c>
      <c r="W46" s="90">
        <f t="shared" ref="W46:W62" si="29">V46/1000</f>
        <v>-0.1086163724891014</v>
      </c>
    </row>
    <row r="47" spans="1:26" x14ac:dyDescent="0.2">
      <c r="A47" s="5" t="s">
        <v>55</v>
      </c>
      <c r="B47" s="5"/>
      <c r="C47" s="15">
        <f t="shared" si="9"/>
        <v>2.8221274004929953</v>
      </c>
      <c r="D47" s="15">
        <f t="shared" si="10"/>
        <v>5.0097738422249988E-2</v>
      </c>
      <c r="E47" s="15">
        <f t="shared" si="11"/>
        <v>1.3879602300660574</v>
      </c>
      <c r="F47" s="15">
        <f t="shared" si="12"/>
        <v>0.51612826488724828</v>
      </c>
      <c r="G47" s="15">
        <f t="shared" si="13"/>
        <v>0.9513182667505351</v>
      </c>
      <c r="H47" s="15">
        <f t="shared" si="14"/>
        <v>0.72883792140609116</v>
      </c>
      <c r="I47" s="15">
        <f t="shared" si="15"/>
        <v>0.79033093917480957</v>
      </c>
      <c r="J47" s="15">
        <f t="shared" si="16"/>
        <v>0.56988176361455967</v>
      </c>
      <c r="K47" s="15">
        <f t="shared" si="17"/>
        <v>0.64932315366406002</v>
      </c>
      <c r="L47" s="5" t="str">
        <f t="shared" si="18"/>
        <v>1998</v>
      </c>
      <c r="M47" s="15">
        <f t="shared" si="19"/>
        <v>9668.2943837236071</v>
      </c>
      <c r="N47" s="15">
        <f t="shared" si="20"/>
        <v>-2967.5576176051554</v>
      </c>
      <c r="O47" s="15">
        <f t="shared" si="21"/>
        <v>3658.9296287108768</v>
      </c>
      <c r="P47" s="15">
        <f t="shared" si="22"/>
        <v>-210.92851862785102</v>
      </c>
      <c r="Q47" s="15">
        <f t="shared" si="23"/>
        <v>-142.38788654581194</v>
      </c>
      <c r="R47" s="15">
        <f t="shared" si="24"/>
        <v>-2460.9418984477893</v>
      </c>
      <c r="S47" s="15">
        <f t="shared" si="25"/>
        <v>-454.08802667127935</v>
      </c>
      <c r="T47" s="15">
        <f t="shared" si="26"/>
        <v>-3966.534718219792</v>
      </c>
      <c r="U47" s="15">
        <f t="shared" si="27"/>
        <v>-3927.431963851493</v>
      </c>
      <c r="V47" s="89">
        <f t="shared" si="28"/>
        <v>-89.182957503854141</v>
      </c>
      <c r="W47" s="90">
        <f t="shared" si="29"/>
        <v>-8.9182957503854146E-2</v>
      </c>
    </row>
    <row r="48" spans="1:26" x14ac:dyDescent="0.2">
      <c r="A48" s="5" t="s">
        <v>35</v>
      </c>
      <c r="B48" s="5"/>
      <c r="C48" s="15">
        <f t="shared" si="9"/>
        <v>2.5772631790295786</v>
      </c>
      <c r="D48" s="15">
        <f t="shared" si="10"/>
        <v>5.0798551452679926E-2</v>
      </c>
      <c r="E48" s="15">
        <f t="shared" si="11"/>
        <v>1.4301701237096101</v>
      </c>
      <c r="F48" s="15">
        <f t="shared" si="12"/>
        <v>0.52880171821645705</v>
      </c>
      <c r="G48" s="15">
        <f t="shared" si="13"/>
        <v>0.9466555846875695</v>
      </c>
      <c r="H48" s="15">
        <f t="shared" si="14"/>
        <v>0.7122883090270592</v>
      </c>
      <c r="I48" s="15">
        <f t="shared" si="15"/>
        <v>0.79421535435263602</v>
      </c>
      <c r="J48" s="15">
        <f t="shared" si="16"/>
        <v>0.58360327203998041</v>
      </c>
      <c r="K48" s="15">
        <f t="shared" si="17"/>
        <v>0.6726220861625648</v>
      </c>
      <c r="L48" s="5" t="str">
        <f t="shared" si="18"/>
        <v>1999</v>
      </c>
      <c r="M48" s="15">
        <f t="shared" si="19"/>
        <v>9354.8145900416803</v>
      </c>
      <c r="N48" s="15">
        <f t="shared" si="20"/>
        <v>-2785.3552366818735</v>
      </c>
      <c r="O48" s="15">
        <f t="shared" si="21"/>
        <v>4270.2566134215813</v>
      </c>
      <c r="P48" s="15">
        <f t="shared" si="22"/>
        <v>-209.59497719882566</v>
      </c>
      <c r="Q48" s="15">
        <f t="shared" si="23"/>
        <v>-153.7835018834061</v>
      </c>
      <c r="R48" s="15">
        <f t="shared" si="24"/>
        <v>-2908.0364705387683</v>
      </c>
      <c r="S48" s="15">
        <f t="shared" si="25"/>
        <v>-465.49014271046252</v>
      </c>
      <c r="T48" s="15">
        <f t="shared" si="26"/>
        <v>-3997.7944007237606</v>
      </c>
      <c r="U48" s="15">
        <f t="shared" si="27"/>
        <v>-3952.5476232087676</v>
      </c>
      <c r="V48" s="89">
        <f t="shared" si="28"/>
        <v>-94.170127720289145</v>
      </c>
      <c r="W48" s="90">
        <f t="shared" si="29"/>
        <v>-9.417012772028914E-2</v>
      </c>
    </row>
    <row r="49" spans="1:23" x14ac:dyDescent="0.2">
      <c r="A49" s="5" t="s">
        <v>56</v>
      </c>
      <c r="B49" s="5"/>
      <c r="C49" s="15">
        <f t="shared" si="9"/>
        <v>2.1680300048744732</v>
      </c>
      <c r="D49" s="15">
        <f t="shared" si="10"/>
        <v>5.199060579717564E-2</v>
      </c>
      <c r="E49" s="15">
        <f t="shared" si="11"/>
        <v>1.5134429976710122</v>
      </c>
      <c r="F49" s="15">
        <f t="shared" si="12"/>
        <v>0.58798400642615078</v>
      </c>
      <c r="G49" s="15">
        <f t="shared" si="13"/>
        <v>1.0044430518653447</v>
      </c>
      <c r="H49" s="15">
        <f t="shared" si="14"/>
        <v>0.72995312270349644</v>
      </c>
      <c r="I49" s="15">
        <f t="shared" si="15"/>
        <v>0.80724853632391902</v>
      </c>
      <c r="J49" s="15">
        <f t="shared" si="16"/>
        <v>0.61045233986680991</v>
      </c>
      <c r="K49" s="15">
        <f t="shared" si="17"/>
        <v>0.69171156834627734</v>
      </c>
      <c r="L49" s="5" t="str">
        <f t="shared" si="18"/>
        <v>2000</v>
      </c>
      <c r="M49" s="15">
        <f t="shared" si="19"/>
        <v>7301.3227615983433</v>
      </c>
      <c r="N49" s="15">
        <f t="shared" si="20"/>
        <v>-2689.4145850225327</v>
      </c>
      <c r="O49" s="15">
        <f t="shared" si="21"/>
        <v>5312.1265727411874</v>
      </c>
      <c r="P49" s="15">
        <f t="shared" si="22"/>
        <v>-188.74074405197311</v>
      </c>
      <c r="Q49" s="15">
        <f t="shared" si="23"/>
        <v>12.835141319412148</v>
      </c>
      <c r="R49" s="15">
        <f t="shared" si="24"/>
        <v>-2941.9543932756446</v>
      </c>
      <c r="S49" s="15">
        <f t="shared" si="25"/>
        <v>-441.7697401134032</v>
      </c>
      <c r="T49" s="15">
        <f t="shared" si="26"/>
        <v>-3825.8803557392539</v>
      </c>
      <c r="U49" s="15">
        <f t="shared" si="27"/>
        <v>-3926.7416069198366</v>
      </c>
      <c r="V49" s="89">
        <f t="shared" si="28"/>
        <v>-154.24632771818895</v>
      </c>
      <c r="W49" s="90">
        <f t="shared" si="29"/>
        <v>-0.15424632771818894</v>
      </c>
    </row>
    <row r="50" spans="1:23" x14ac:dyDescent="0.2">
      <c r="A50" s="5" t="s">
        <v>57</v>
      </c>
      <c r="B50" s="5"/>
      <c r="C50" s="15">
        <f t="shared" si="9"/>
        <v>1.780707343747103</v>
      </c>
      <c r="D50" s="15">
        <f t="shared" si="10"/>
        <v>5.0870052143872656E-2</v>
      </c>
      <c r="E50" s="15">
        <f t="shared" si="11"/>
        <v>1.5673970848001915</v>
      </c>
      <c r="F50" s="15">
        <f t="shared" si="12"/>
        <v>0.65623778503793628</v>
      </c>
      <c r="G50" s="15">
        <f t="shared" si="13"/>
        <v>1.0471730340316801</v>
      </c>
      <c r="H50" s="15">
        <f t="shared" si="14"/>
        <v>0.75587564659502482</v>
      </c>
      <c r="I50" s="15">
        <f t="shared" si="15"/>
        <v>0.83117375822966932</v>
      </c>
      <c r="J50" s="15">
        <f t="shared" si="16"/>
        <v>0.61077687058120256</v>
      </c>
      <c r="K50" s="15">
        <f t="shared" si="17"/>
        <v>0.70998767069656488</v>
      </c>
      <c r="L50" s="5" t="str">
        <f t="shared" si="18"/>
        <v>2001</v>
      </c>
      <c r="M50" s="15">
        <f t="shared" si="19"/>
        <v>4992.4299533663243</v>
      </c>
      <c r="N50" s="15">
        <f t="shared" si="20"/>
        <v>-2665.9561163249646</v>
      </c>
      <c r="O50" s="15">
        <f t="shared" si="21"/>
        <v>5961.4927110835461</v>
      </c>
      <c r="P50" s="15">
        <f t="shared" si="22"/>
        <v>-156.75110109731983</v>
      </c>
      <c r="Q50" s="15">
        <f t="shared" si="23"/>
        <v>134.4940270540371</v>
      </c>
      <c r="R50" s="15">
        <f t="shared" si="24"/>
        <v>-2731.5968152508754</v>
      </c>
      <c r="S50" s="15">
        <f t="shared" si="25"/>
        <v>-375.20125590737484</v>
      </c>
      <c r="T50" s="15">
        <f t="shared" si="26"/>
        <v>-3811.7829938072487</v>
      </c>
      <c r="U50" s="15">
        <f t="shared" si="27"/>
        <v>-3799.8765144705339</v>
      </c>
      <c r="V50" s="89">
        <f t="shared" si="28"/>
        <v>-272.52756726160095</v>
      </c>
      <c r="W50" s="90">
        <f t="shared" si="29"/>
        <v>-0.27252756726160093</v>
      </c>
    </row>
    <row r="51" spans="1:23" x14ac:dyDescent="0.2">
      <c r="A51" s="5" t="s">
        <v>58</v>
      </c>
      <c r="B51" s="5"/>
      <c r="C51" s="15">
        <f t="shared" si="9"/>
        <v>1.5499432563808231</v>
      </c>
      <c r="D51" s="15">
        <f t="shared" si="10"/>
        <v>5.4260839915567141E-2</v>
      </c>
      <c r="E51" s="15">
        <f t="shared" si="11"/>
        <v>1.5853151234909457</v>
      </c>
      <c r="F51" s="15">
        <f t="shared" si="12"/>
        <v>0.70208920545022335</v>
      </c>
      <c r="G51" s="15">
        <f t="shared" si="13"/>
        <v>1.0643217563083882</v>
      </c>
      <c r="H51" s="15">
        <f t="shared" si="14"/>
        <v>0.79791653445184685</v>
      </c>
      <c r="I51" s="15">
        <f t="shared" si="15"/>
        <v>0.85954097047694056</v>
      </c>
      <c r="J51" s="15">
        <f t="shared" si="16"/>
        <v>0.61153244102471971</v>
      </c>
      <c r="K51" s="15">
        <f t="shared" si="17"/>
        <v>0.733330890683912</v>
      </c>
      <c r="L51" s="5" t="str">
        <f t="shared" si="18"/>
        <v>2002</v>
      </c>
      <c r="M51" s="15">
        <f t="shared" si="19"/>
        <v>3485.6408035461518</v>
      </c>
      <c r="N51" s="15">
        <f t="shared" si="20"/>
        <v>-2768.5252339627764</v>
      </c>
      <c r="O51" s="15">
        <f t="shared" si="21"/>
        <v>6218.3464165000714</v>
      </c>
      <c r="P51" s="15">
        <f t="shared" si="22"/>
        <v>-136.78652986824537</v>
      </c>
      <c r="Q51" s="15">
        <f t="shared" si="23"/>
        <v>184.57086509892139</v>
      </c>
      <c r="R51" s="15">
        <f t="shared" si="24"/>
        <v>-2280.2206369143501</v>
      </c>
      <c r="S51" s="15">
        <f t="shared" si="25"/>
        <v>-305.36685656613884</v>
      </c>
      <c r="T51" s="15">
        <f t="shared" si="26"/>
        <v>-3815.5551326720433</v>
      </c>
      <c r="U51" s="15">
        <f t="shared" si="27"/>
        <v>-3597.7816786771309</v>
      </c>
      <c r="V51" s="89">
        <f t="shared" si="28"/>
        <v>-335.07533150172679</v>
      </c>
      <c r="W51" s="90">
        <f t="shared" si="29"/>
        <v>-0.3350753315017268</v>
      </c>
    </row>
    <row r="52" spans="1:23" x14ac:dyDescent="0.2">
      <c r="A52" s="5" t="s">
        <v>36</v>
      </c>
      <c r="B52" s="5"/>
      <c r="C52" s="15">
        <f t="shared" si="9"/>
        <v>1.3707530092929578</v>
      </c>
      <c r="D52" s="15">
        <f t="shared" si="10"/>
        <v>6.3597069925578342E-2</v>
      </c>
      <c r="E52" s="15">
        <f t="shared" si="11"/>
        <v>1.5681731181379488</v>
      </c>
      <c r="F52" s="15">
        <f t="shared" si="12"/>
        <v>0.69872315291392317</v>
      </c>
      <c r="G52" s="15">
        <f t="shared" si="13"/>
        <v>1.0513367566285077</v>
      </c>
      <c r="H52" s="15">
        <f t="shared" si="14"/>
        <v>0.84776291523206415</v>
      </c>
      <c r="I52" s="15">
        <f t="shared" si="15"/>
        <v>0.89034408865774906</v>
      </c>
      <c r="J52" s="15">
        <f t="shared" si="16"/>
        <v>0.62955804816286121</v>
      </c>
      <c r="K52" s="15">
        <f t="shared" si="17"/>
        <v>0.76804039140043412</v>
      </c>
      <c r="L52" s="5" t="str">
        <f t="shared" si="18"/>
        <v>2003</v>
      </c>
      <c r="M52" s="15">
        <f t="shared" si="19"/>
        <v>2297.6718840237313</v>
      </c>
      <c r="N52" s="15">
        <f t="shared" si="20"/>
        <v>-2904.8574081145193</v>
      </c>
      <c r="O52" s="15">
        <f t="shared" si="21"/>
        <v>6120.5720136334048</v>
      </c>
      <c r="P52" s="15">
        <f t="shared" si="22"/>
        <v>-143.40930518068407</v>
      </c>
      <c r="Q52" s="15">
        <f t="shared" si="23"/>
        <v>154.56788875099488</v>
      </c>
      <c r="R52" s="15">
        <f t="shared" si="24"/>
        <v>-1747.844524953852</v>
      </c>
      <c r="S52" s="15">
        <f t="shared" si="25"/>
        <v>-248.63040732753308</v>
      </c>
      <c r="T52" s="15">
        <f t="shared" si="26"/>
        <v>-3769.4426233364943</v>
      </c>
      <c r="U52" s="15">
        <f t="shared" si="27"/>
        <v>-3269.5960290842886</v>
      </c>
      <c r="V52" s="89">
        <f t="shared" si="28"/>
        <v>-390.10761239880446</v>
      </c>
      <c r="W52" s="90">
        <f t="shared" si="29"/>
        <v>-0.39010761239880448</v>
      </c>
    </row>
    <row r="53" spans="1:23" x14ac:dyDescent="0.2">
      <c r="A53" s="5" t="s">
        <v>59</v>
      </c>
      <c r="B53" s="5"/>
      <c r="C53" s="15">
        <f t="shared" si="9"/>
        <v>1.20983147038191</v>
      </c>
      <c r="D53" s="15">
        <f t="shared" si="10"/>
        <v>9.2329382346738043E-2</v>
      </c>
      <c r="E53" s="15">
        <f t="shared" si="11"/>
        <v>1.5768074222620228</v>
      </c>
      <c r="F53" s="15">
        <f t="shared" si="12"/>
        <v>0.6872301151421184</v>
      </c>
      <c r="G53" s="15">
        <f t="shared" si="13"/>
        <v>1.0516872780613447</v>
      </c>
      <c r="H53" s="15">
        <f t="shared" si="14"/>
        <v>0.88594515411357744</v>
      </c>
      <c r="I53" s="15">
        <f t="shared" si="15"/>
        <v>0.94698855570365137</v>
      </c>
      <c r="J53" s="15">
        <f t="shared" si="16"/>
        <v>0.66463260149906411</v>
      </c>
      <c r="K53" s="15">
        <f t="shared" si="17"/>
        <v>0.80955530927819674</v>
      </c>
      <c r="L53" s="5" t="str">
        <f t="shared" si="18"/>
        <v>2004</v>
      </c>
      <c r="M53" s="15">
        <f t="shared" si="19"/>
        <v>1211.8617122090293</v>
      </c>
      <c r="N53" s="15">
        <f t="shared" si="20"/>
        <v>-2944.0605442681563</v>
      </c>
      <c r="O53" s="15">
        <f t="shared" si="21"/>
        <v>6157.1924895857483</v>
      </c>
      <c r="P53" s="15">
        <f t="shared" si="22"/>
        <v>-144.67309060220569</v>
      </c>
      <c r="Q53" s="15">
        <f t="shared" si="23"/>
        <v>166.0136127838613</v>
      </c>
      <c r="R53" s="15">
        <f t="shared" si="24"/>
        <v>-1334.2339258109828</v>
      </c>
      <c r="S53" s="15">
        <f t="shared" si="25"/>
        <v>-127.92211473177316</v>
      </c>
      <c r="T53" s="15">
        <f t="shared" si="26"/>
        <v>-3581.6482622425024</v>
      </c>
      <c r="U53" s="15">
        <f t="shared" si="27"/>
        <v>-2739.2413919548767</v>
      </c>
      <c r="V53" s="89">
        <f t="shared" si="28"/>
        <v>-370.74572389242871</v>
      </c>
      <c r="W53" s="90">
        <f t="shared" si="29"/>
        <v>-0.37074572389242871</v>
      </c>
    </row>
    <row r="54" spans="1:23" x14ac:dyDescent="0.2">
      <c r="A54" s="5" t="s">
        <v>60</v>
      </c>
      <c r="B54" s="5"/>
      <c r="C54" s="15">
        <f t="shared" si="9"/>
        <v>1.10186656943373</v>
      </c>
      <c r="D54" s="15">
        <f t="shared" si="10"/>
        <v>0.10812063076272722</v>
      </c>
      <c r="E54" s="15">
        <f t="shared" si="11"/>
        <v>1.6111394869436144</v>
      </c>
      <c r="F54" s="15">
        <f t="shared" si="12"/>
        <v>0.67861854134609778</v>
      </c>
      <c r="G54" s="15">
        <f t="shared" si="13"/>
        <v>1.0586562158072739</v>
      </c>
      <c r="H54" s="15">
        <f t="shared" si="14"/>
        <v>0.91997378791781326</v>
      </c>
      <c r="I54" s="15">
        <f t="shared" si="15"/>
        <v>0.9877180356226396</v>
      </c>
      <c r="J54" s="15">
        <f t="shared" si="16"/>
        <v>0.70608357856150517</v>
      </c>
      <c r="K54" s="15">
        <f t="shared" si="17"/>
        <v>0.85166662359017187</v>
      </c>
      <c r="L54" s="5" t="str">
        <f t="shared" si="18"/>
        <v>2005</v>
      </c>
      <c r="M54" s="15">
        <f t="shared" si="19"/>
        <v>545.71540389360689</v>
      </c>
      <c r="N54" s="15">
        <f t="shared" si="20"/>
        <v>-2806.0321752896698</v>
      </c>
      <c r="O54" s="15">
        <f t="shared" si="21"/>
        <v>6493.8115854585003</v>
      </c>
      <c r="P54" s="15">
        <f t="shared" si="22"/>
        <v>-151.47739613666701</v>
      </c>
      <c r="Q54" s="15">
        <f t="shared" si="23"/>
        <v>208.69279337551509</v>
      </c>
      <c r="R54" s="15">
        <f t="shared" si="24"/>
        <v>-980.43603372413645</v>
      </c>
      <c r="S54" s="15">
        <f t="shared" si="25"/>
        <v>-32.447819795567142</v>
      </c>
      <c r="T54" s="15">
        <f t="shared" si="26"/>
        <v>-3407.0159943897124</v>
      </c>
      <c r="U54" s="15">
        <f t="shared" si="27"/>
        <v>-2184.2705546193692</v>
      </c>
      <c r="V54" s="89">
        <f t="shared" si="28"/>
        <v>-257.05113235861103</v>
      </c>
      <c r="W54" s="90">
        <f t="shared" si="29"/>
        <v>-0.25705113235861105</v>
      </c>
    </row>
    <row r="55" spans="1:23" x14ac:dyDescent="0.2">
      <c r="A55" s="5" t="s">
        <v>37</v>
      </c>
      <c r="B55" s="5"/>
      <c r="C55" s="15">
        <f t="shared" si="9"/>
        <v>1.0547877642263641</v>
      </c>
      <c r="D55" s="15">
        <f t="shared" si="10"/>
        <v>0.10225112807507378</v>
      </c>
      <c r="E55" s="15">
        <f t="shared" si="11"/>
        <v>1.6373086053671027</v>
      </c>
      <c r="F55" s="15">
        <f t="shared" si="12"/>
        <v>0.66450271293113117</v>
      </c>
      <c r="G55" s="15">
        <f t="shared" si="13"/>
        <v>1.0576304072027485</v>
      </c>
      <c r="H55" s="15">
        <f t="shared" si="14"/>
        <v>0.9639217237252351</v>
      </c>
      <c r="I55" s="15">
        <f t="shared" si="15"/>
        <v>0.98078718486368577</v>
      </c>
      <c r="J55" s="15">
        <f t="shared" si="16"/>
        <v>0.73686721821280254</v>
      </c>
      <c r="K55" s="15">
        <f t="shared" si="17"/>
        <v>0.88779897418344322</v>
      </c>
      <c r="L55" s="5" t="str">
        <f t="shared" si="18"/>
        <v>2006</v>
      </c>
      <c r="M55" s="15">
        <f t="shared" si="19"/>
        <v>285.28336699223536</v>
      </c>
      <c r="N55" s="15">
        <f t="shared" si="20"/>
        <v>-3198.3219986734762</v>
      </c>
      <c r="O55" s="15">
        <f t="shared" si="21"/>
        <v>6924.2107348893724</v>
      </c>
      <c r="P55" s="15">
        <f t="shared" si="22"/>
        <v>-166.59992428243604</v>
      </c>
      <c r="Q55" s="15">
        <f t="shared" si="23"/>
        <v>228.09575738789133</v>
      </c>
      <c r="R55" s="15">
        <f t="shared" si="24"/>
        <v>-476.87568622642397</v>
      </c>
      <c r="S55" s="15">
        <f t="shared" si="25"/>
        <v>-55.906850067328833</v>
      </c>
      <c r="T55" s="15">
        <f t="shared" si="26"/>
        <v>-3357.2374966176362</v>
      </c>
      <c r="U55" s="15">
        <f t="shared" si="27"/>
        <v>-1721.4028364553342</v>
      </c>
      <c r="V55" s="89">
        <f t="shared" si="28"/>
        <v>-170.9727703392374</v>
      </c>
      <c r="W55" s="90">
        <f t="shared" si="29"/>
        <v>-0.17097277033923741</v>
      </c>
    </row>
    <row r="56" spans="1:23" x14ac:dyDescent="0.2">
      <c r="A56" s="5" t="s">
        <v>61</v>
      </c>
      <c r="B56" s="5"/>
      <c r="C56" s="15">
        <f t="shared" si="9"/>
        <v>1.0501796700820079</v>
      </c>
      <c r="D56" s="15">
        <f t="shared" si="10"/>
        <v>9.4949585282737087E-2</v>
      </c>
      <c r="E56" s="15">
        <f t="shared" si="11"/>
        <v>1.6196714430484034</v>
      </c>
      <c r="F56" s="15">
        <f t="shared" si="12"/>
        <v>0.5979818614800112</v>
      </c>
      <c r="G56" s="15">
        <f t="shared" si="13"/>
        <v>1.0867528324548419</v>
      </c>
      <c r="H56" s="15">
        <f t="shared" si="14"/>
        <v>0.96064670148783171</v>
      </c>
      <c r="I56" s="15">
        <f t="shared" si="15"/>
        <v>0.95489119819720814</v>
      </c>
      <c r="J56" s="15">
        <f t="shared" si="16"/>
        <v>0.74537374689659786</v>
      </c>
      <c r="K56" s="15">
        <f t="shared" si="17"/>
        <v>0.8819200303749849</v>
      </c>
      <c r="L56" s="5" t="str">
        <f t="shared" si="18"/>
        <v>2007</v>
      </c>
      <c r="M56" s="15">
        <f t="shared" si="19"/>
        <v>264.15149428402816</v>
      </c>
      <c r="N56" s="15">
        <f t="shared" si="20"/>
        <v>-3361.1787424877916</v>
      </c>
      <c r="O56" s="15">
        <f t="shared" si="21"/>
        <v>7096.3564493290105</v>
      </c>
      <c r="P56" s="15">
        <f t="shared" si="22"/>
        <v>-216.64397765332026</v>
      </c>
      <c r="Q56" s="15">
        <f t="shared" si="23"/>
        <v>383.66428583007524</v>
      </c>
      <c r="R56" s="15">
        <f t="shared" si="24"/>
        <v>-570.68535047838941</v>
      </c>
      <c r="S56" s="15">
        <f t="shared" si="25"/>
        <v>-146.52575653939559</v>
      </c>
      <c r="T56" s="15">
        <f t="shared" si="26"/>
        <v>-3606.2292386229633</v>
      </c>
      <c r="U56" s="15">
        <f t="shared" si="27"/>
        <v>-1962.6208953050368</v>
      </c>
      <c r="V56" s="89">
        <f t="shared" si="28"/>
        <v>-235.52352573819812</v>
      </c>
      <c r="W56" s="90">
        <f t="shared" si="29"/>
        <v>-0.23552352573819813</v>
      </c>
    </row>
    <row r="57" spans="1:23" x14ac:dyDescent="0.2">
      <c r="A57" s="5" t="s">
        <v>38</v>
      </c>
      <c r="B57" s="5"/>
      <c r="C57" s="15">
        <f t="shared" si="9"/>
        <v>1.0395809888578911</v>
      </c>
      <c r="D57" s="15">
        <f t="shared" si="10"/>
        <v>9.2947755864110818E-2</v>
      </c>
      <c r="E57" s="15">
        <f t="shared" si="11"/>
        <v>1.6001180464242002</v>
      </c>
      <c r="F57" s="15">
        <f t="shared" si="12"/>
        <v>0.4911959101958705</v>
      </c>
      <c r="G57" s="15">
        <f t="shared" si="13"/>
        <v>1.187908952679968</v>
      </c>
      <c r="H57" s="15">
        <f t="shared" si="14"/>
        <v>0.9174188247107995</v>
      </c>
      <c r="I57" s="15">
        <f t="shared" si="15"/>
        <v>0.94451441081154697</v>
      </c>
      <c r="J57" s="15">
        <f t="shared" si="16"/>
        <v>0.74285273583822287</v>
      </c>
      <c r="K57" s="15">
        <f t="shared" si="17"/>
        <v>0.86046826689138789</v>
      </c>
      <c r="L57" s="5" t="str">
        <f t="shared" si="18"/>
        <v>2008</v>
      </c>
      <c r="M57" s="15">
        <f t="shared" si="19"/>
        <v>206.17212717008968</v>
      </c>
      <c r="N57" s="15">
        <f t="shared" si="20"/>
        <v>-3652.8804143394054</v>
      </c>
      <c r="O57" s="15">
        <f t="shared" si="21"/>
        <v>7173.9542730114426</v>
      </c>
      <c r="P57" s="15">
        <f t="shared" si="22"/>
        <v>-294.91252321734152</v>
      </c>
      <c r="Q57" s="15">
        <f t="shared" si="23"/>
        <v>892.47533543881025</v>
      </c>
      <c r="R57" s="15">
        <f t="shared" si="24"/>
        <v>-1279.01956948113</v>
      </c>
      <c r="S57" s="15">
        <f t="shared" si="25"/>
        <v>-196.55615257588474</v>
      </c>
      <c r="T57" s="15">
        <f t="shared" si="26"/>
        <v>-3899.4457461400089</v>
      </c>
      <c r="U57" s="15">
        <f t="shared" si="27"/>
        <v>-2506.4305618972116</v>
      </c>
      <c r="V57" s="89">
        <f t="shared" si="28"/>
        <v>-395.18258133673777</v>
      </c>
      <c r="W57" s="90">
        <f t="shared" si="29"/>
        <v>-0.39518258133673778</v>
      </c>
    </row>
    <row r="58" spans="1:23" x14ac:dyDescent="0.2">
      <c r="A58" s="5" t="s">
        <v>62</v>
      </c>
      <c r="B58" s="5"/>
      <c r="C58" s="15">
        <f t="shared" si="9"/>
        <v>0.9954959696422343</v>
      </c>
      <c r="D58" s="15">
        <f t="shared" si="10"/>
        <v>9.6092224856579714E-2</v>
      </c>
      <c r="E58" s="15">
        <f t="shared" si="11"/>
        <v>1.6101323351843395</v>
      </c>
      <c r="F58" s="15">
        <f t="shared" si="12"/>
        <v>0.42504631650561109</v>
      </c>
      <c r="G58" s="15">
        <f t="shared" si="13"/>
        <v>1.2976004676362074</v>
      </c>
      <c r="H58" s="15">
        <f t="shared" si="14"/>
        <v>0.88228211643785592</v>
      </c>
      <c r="I58" s="15">
        <f t="shared" si="15"/>
        <v>0.96880252583829163</v>
      </c>
      <c r="J58" s="15">
        <f t="shared" si="16"/>
        <v>0.74239185294464671</v>
      </c>
      <c r="K58" s="15">
        <f t="shared" si="17"/>
        <v>0.84481120086164807</v>
      </c>
      <c r="L58" s="5" t="str">
        <f t="shared" si="18"/>
        <v>2009</v>
      </c>
      <c r="M58" s="15">
        <f t="shared" si="19"/>
        <v>-22.582841550085085</v>
      </c>
      <c r="N58" s="15">
        <f t="shared" si="20"/>
        <v>-3479.9933035971608</v>
      </c>
      <c r="O58" s="15">
        <f t="shared" si="21"/>
        <v>7370.9791366663467</v>
      </c>
      <c r="P58" s="15">
        <f t="shared" si="22"/>
        <v>-346.81376530942509</v>
      </c>
      <c r="Q58" s="15">
        <f t="shared" si="23"/>
        <v>1450.6960937701695</v>
      </c>
      <c r="R58" s="15">
        <f t="shared" si="24"/>
        <v>-1867.6860160811166</v>
      </c>
      <c r="S58" s="15">
        <f t="shared" si="25"/>
        <v>-117.46159722501602</v>
      </c>
      <c r="T58" s="15">
        <f t="shared" si="26"/>
        <v>-4010.5298998996614</v>
      </c>
      <c r="U58" s="15">
        <f t="shared" si="27"/>
        <v>-2952.80958790349</v>
      </c>
      <c r="V58" s="89">
        <f t="shared" si="28"/>
        <v>-441.80019790327088</v>
      </c>
      <c r="W58" s="90">
        <f t="shared" si="29"/>
        <v>-0.44180019790327091</v>
      </c>
    </row>
    <row r="59" spans="1:23" x14ac:dyDescent="0.2">
      <c r="A59" s="5" t="s">
        <v>63</v>
      </c>
      <c r="B59" s="5"/>
      <c r="C59" s="15">
        <f t="shared" si="9"/>
        <v>0.94089974679217603</v>
      </c>
      <c r="D59" s="15">
        <f t="shared" si="10"/>
        <v>0.1057736208299795</v>
      </c>
      <c r="E59" s="15">
        <f t="shared" si="11"/>
        <v>1.6254264386639219</v>
      </c>
      <c r="F59" s="15">
        <f t="shared" si="12"/>
        <v>0.46054202008322676</v>
      </c>
      <c r="G59" s="15">
        <f t="shared" si="13"/>
        <v>1.3777415305559886</v>
      </c>
      <c r="H59" s="15">
        <f t="shared" si="14"/>
        <v>0.88210899762199013</v>
      </c>
      <c r="I59" s="15">
        <f t="shared" si="15"/>
        <v>0.99592907398288066</v>
      </c>
      <c r="J59" s="15">
        <f t="shared" si="16"/>
        <v>0.74452879552315965</v>
      </c>
      <c r="K59" s="15">
        <f t="shared" si="17"/>
        <v>0.85314840699033723</v>
      </c>
      <c r="L59" s="5" t="str">
        <f t="shared" si="18"/>
        <v>2010</v>
      </c>
      <c r="M59" s="15">
        <f t="shared" si="19"/>
        <v>-277.60236089829209</v>
      </c>
      <c r="N59" s="15">
        <f t="shared" si="20"/>
        <v>-3539.7497124426459</v>
      </c>
      <c r="O59" s="15">
        <f t="shared" si="21"/>
        <v>7433.9929048655986</v>
      </c>
      <c r="P59" s="15">
        <f t="shared" si="22"/>
        <v>-336.76053322905523</v>
      </c>
      <c r="Q59" s="15">
        <f t="shared" si="23"/>
        <v>1825.7153131374853</v>
      </c>
      <c r="R59" s="15">
        <f t="shared" si="24"/>
        <v>-1849.9193750465006</v>
      </c>
      <c r="S59" s="15">
        <f t="shared" si="25"/>
        <v>-15.935747485635815</v>
      </c>
      <c r="T59" s="15">
        <f t="shared" si="26"/>
        <v>-3928.7434928717166</v>
      </c>
      <c r="U59" s="15">
        <f t="shared" si="27"/>
        <v>-2885.4371152166441</v>
      </c>
      <c r="V59" s="89">
        <f t="shared" si="28"/>
        <v>-397.16001324304511</v>
      </c>
      <c r="W59" s="90">
        <f t="shared" si="29"/>
        <v>-0.39716001324304512</v>
      </c>
    </row>
    <row r="60" spans="1:23" x14ac:dyDescent="0.2">
      <c r="A60" s="5" t="s">
        <v>152</v>
      </c>
      <c r="B60" s="5"/>
      <c r="C60" s="15">
        <f t="shared" si="9"/>
        <v>0.8504060921348191</v>
      </c>
      <c r="D60" s="15">
        <f t="shared" si="10"/>
        <v>0.10980985152239972</v>
      </c>
      <c r="E60" s="15">
        <f t="shared" si="11"/>
        <v>1.6347843037996403</v>
      </c>
      <c r="F60" s="15">
        <f t="shared" si="12"/>
        <v>0.53632028427467315</v>
      </c>
      <c r="G60" s="15">
        <f t="shared" si="13"/>
        <v>1.4057994057233303</v>
      </c>
      <c r="H60" s="15">
        <f t="shared" si="14"/>
        <v>0.89786389420252855</v>
      </c>
      <c r="I60" s="15">
        <f t="shared" si="15"/>
        <v>1.0146228783647822</v>
      </c>
      <c r="J60" s="15">
        <f t="shared" si="16"/>
        <v>0.74201915582611433</v>
      </c>
      <c r="K60" s="15">
        <f t="shared" si="17"/>
        <v>0.86826957005592276</v>
      </c>
      <c r="L60" s="5" t="str">
        <f t="shared" si="18"/>
        <v>2011</v>
      </c>
      <c r="M60" s="15">
        <f t="shared" si="19"/>
        <v>-689.13851869293239</v>
      </c>
      <c r="N60" s="15">
        <f t="shared" si="20"/>
        <v>-3599.1885201569416</v>
      </c>
      <c r="O60" s="15">
        <f t="shared" si="21"/>
        <v>7361.6348510398966</v>
      </c>
      <c r="P60" s="15">
        <f t="shared" si="22"/>
        <v>-301.05686083986444</v>
      </c>
      <c r="Q60" s="15">
        <f t="shared" si="23"/>
        <v>1914.552890068645</v>
      </c>
      <c r="R60" s="15">
        <f t="shared" si="24"/>
        <v>-1587.8534140562997</v>
      </c>
      <c r="S60" s="15">
        <f t="shared" si="25"/>
        <v>58.617167542732098</v>
      </c>
      <c r="T60" s="15">
        <f t="shared" si="26"/>
        <v>-3943.2821548729421</v>
      </c>
      <c r="U60" s="15">
        <f t="shared" si="27"/>
        <v>-2640.9465517489707</v>
      </c>
      <c r="V60" s="89">
        <f t="shared" si="28"/>
        <v>-380.74012352407522</v>
      </c>
      <c r="W60" s="90">
        <f t="shared" si="29"/>
        <v>-0.38074012352407521</v>
      </c>
    </row>
    <row r="61" spans="1:23" x14ac:dyDescent="0.2">
      <c r="A61" s="5" t="s">
        <v>176</v>
      </c>
      <c r="B61" s="5"/>
      <c r="C61" s="15">
        <f t="shared" si="9"/>
        <v>0.76585087464811852</v>
      </c>
      <c r="D61" s="15">
        <f t="shared" si="10"/>
        <v>0.11350558370259643</v>
      </c>
      <c r="E61" s="15">
        <f t="shared" si="11"/>
        <v>1.6225588952474712</v>
      </c>
      <c r="F61" s="15">
        <f t="shared" si="12"/>
        <v>0.51607372294568532</v>
      </c>
      <c r="G61" s="15">
        <f t="shared" si="13"/>
        <v>1.4300450078031302</v>
      </c>
      <c r="H61" s="15">
        <f t="shared" si="14"/>
        <v>0.92066781678721121</v>
      </c>
      <c r="I61" s="15">
        <f t="shared" si="15"/>
        <v>1.0328660512443002</v>
      </c>
      <c r="J61" s="15">
        <f t="shared" si="16"/>
        <v>0.74297994077528662</v>
      </c>
      <c r="K61" s="15">
        <f t="shared" si="17"/>
        <v>0.87761811294165715</v>
      </c>
      <c r="L61" s="5" t="str">
        <f t="shared" si="18"/>
        <v>2012</v>
      </c>
      <c r="M61" s="15">
        <f t="shared" si="19"/>
        <v>-1099.0250629482243</v>
      </c>
      <c r="N61" s="15">
        <f t="shared" si="20"/>
        <v>-3739.4826251571985</v>
      </c>
      <c r="O61" s="15">
        <f t="shared" si="21"/>
        <v>7183.2393590355705</v>
      </c>
      <c r="P61" s="15">
        <f t="shared" si="22"/>
        <v>-330.50691827480864</v>
      </c>
      <c r="Q61" s="15">
        <f t="shared" si="23"/>
        <v>2026.5606036991987</v>
      </c>
      <c r="R61" s="15">
        <f t="shared" si="24"/>
        <v>-1253.1942210946718</v>
      </c>
      <c r="S61" s="15">
        <f t="shared" si="25"/>
        <v>136.80563792615538</v>
      </c>
      <c r="T61" s="15">
        <f t="shared" si="26"/>
        <v>-3999.597900725882</v>
      </c>
      <c r="U61" s="15">
        <f t="shared" si="27"/>
        <v>-2535.0030737391398</v>
      </c>
      <c r="V61" s="89">
        <f t="shared" si="28"/>
        <v>-401.13380014211117</v>
      </c>
      <c r="W61" s="90">
        <f t="shared" si="29"/>
        <v>-0.4011338001421112</v>
      </c>
    </row>
    <row r="62" spans="1:23" x14ac:dyDescent="0.2">
      <c r="A62" s="5" t="s">
        <v>186</v>
      </c>
      <c r="C62" s="15">
        <f t="shared" si="9"/>
        <v>0.71406647079532393</v>
      </c>
      <c r="D62" s="15">
        <f t="shared" si="10"/>
        <v>0.1202282711150803</v>
      </c>
      <c r="E62" s="15">
        <f t="shared" si="11"/>
        <v>1.6096168558934718</v>
      </c>
      <c r="F62" s="15">
        <f>(I21/$W21)/(H21/$V21)</f>
        <v>0.47927736108634111</v>
      </c>
      <c r="G62" s="15">
        <f t="shared" si="13"/>
        <v>1.4652134479184582</v>
      </c>
      <c r="H62" s="15">
        <f t="shared" si="14"/>
        <v>0.93667911565023143</v>
      </c>
      <c r="I62" s="15">
        <f t="shared" si="15"/>
        <v>1.0240179641551685</v>
      </c>
      <c r="J62" s="15">
        <f t="shared" si="16"/>
        <v>0.74116082882727752</v>
      </c>
      <c r="K62" s="15">
        <f>(S21/$W21)/(R21/$V21)</f>
        <v>0.87708082088387107</v>
      </c>
      <c r="L62" s="5" t="str">
        <f t="shared" si="18"/>
        <v>2013</v>
      </c>
      <c r="M62" s="15">
        <f t="shared" si="19"/>
        <v>-1389.780448362216</v>
      </c>
      <c r="N62" s="15">
        <f t="shared" si="20"/>
        <v>-3581.2726550823713</v>
      </c>
      <c r="O62" s="15">
        <f t="shared" si="21"/>
        <v>7149.3748103400048</v>
      </c>
      <c r="P62" s="15">
        <f>(1-1/F62)*I21</f>
        <v>-382.25954724142463</v>
      </c>
      <c r="Q62" s="15">
        <f t="shared" si="23"/>
        <v>2251.7325655761952</v>
      </c>
      <c r="R62" s="15">
        <f t="shared" si="24"/>
        <v>-1033.1448371140261</v>
      </c>
      <c r="S62" s="15">
        <f t="shared" si="25"/>
        <v>104.99549227051159</v>
      </c>
      <c r="T62" s="15">
        <f t="shared" si="26"/>
        <v>-4161.3086717563683</v>
      </c>
      <c r="U62" s="15">
        <f t="shared" si="27"/>
        <v>-2649.0542146215062</v>
      </c>
      <c r="V62" s="89">
        <f t="shared" si="28"/>
        <v>-410.07972288791126</v>
      </c>
      <c r="W62" s="90">
        <f t="shared" si="29"/>
        <v>-0.41007972288791128</v>
      </c>
    </row>
    <row r="63" spans="1:23" ht="13.5" thickBot="1" x14ac:dyDescent="0.25">
      <c r="A63" s="5"/>
      <c r="U63" s="15"/>
    </row>
    <row r="64" spans="1:23" ht="51.75" thickBot="1" x14ac:dyDescent="0.25">
      <c r="A64" s="2" t="s">
        <v>31</v>
      </c>
      <c r="C64" s="3" t="s">
        <v>22</v>
      </c>
      <c r="D64" s="3" t="s">
        <v>23</v>
      </c>
      <c r="E64" s="3" t="s">
        <v>3</v>
      </c>
      <c r="F64" s="3" t="s">
        <v>24</v>
      </c>
      <c r="G64" s="3" t="s">
        <v>25</v>
      </c>
      <c r="H64" s="3" t="s">
        <v>26</v>
      </c>
      <c r="I64" s="3" t="s">
        <v>27</v>
      </c>
      <c r="J64" s="3" t="s">
        <v>28</v>
      </c>
      <c r="K64" s="14" t="s">
        <v>29</v>
      </c>
      <c r="L64" s="18" t="s">
        <v>32</v>
      </c>
    </row>
    <row r="65" spans="1:12" x14ac:dyDescent="0.2">
      <c r="A65" s="1" t="str">
        <f t="shared" ref="A65:A82" si="30">A45</f>
        <v>1996</v>
      </c>
      <c r="C65" s="15">
        <f t="shared" ref="C65:C82" si="31">C25/$W25*100</f>
        <v>16.811469693770455</v>
      </c>
      <c r="D65" s="15">
        <f>E25/$W25*100</f>
        <v>0.82239402899850711</v>
      </c>
      <c r="E65" s="15">
        <f>G25/$W25*100</f>
        <v>33.663451829122778</v>
      </c>
      <c r="F65" s="15">
        <f>I25/$W25*100</f>
        <v>2.6359006966081839</v>
      </c>
      <c r="G65" s="15">
        <f>K25/$W25*100</f>
        <v>2.9870723463780209</v>
      </c>
      <c r="H65" s="15">
        <f>M25/$W25*100</f>
        <v>9.8987167795324762</v>
      </c>
      <c r="I65" s="15">
        <f>O25/$W25*100</f>
        <v>3.8665772268636878</v>
      </c>
      <c r="J65" s="15">
        <f>Q25/$W25*100</f>
        <v>7.2824760750401145</v>
      </c>
      <c r="K65" s="15">
        <f>S25/$W25*100</f>
        <v>22.031941323685786</v>
      </c>
      <c r="L65" s="19">
        <f>AVERAGE(C65:K65)</f>
        <v>11.111111111111111</v>
      </c>
    </row>
    <row r="66" spans="1:12" x14ac:dyDescent="0.2">
      <c r="A66" s="1" t="str">
        <f t="shared" si="30"/>
        <v>1997</v>
      </c>
      <c r="C66" s="15">
        <f t="shared" si="31"/>
        <v>16.412520739871184</v>
      </c>
      <c r="D66" s="15">
        <f t="shared" ref="D66:D82" si="32">E26/$W26*100</f>
        <v>0.84413985503708788</v>
      </c>
      <c r="E66" s="15">
        <f t="shared" ref="E66:E82" si="33">G26/$W26*100</f>
        <v>34.270864068493104</v>
      </c>
      <c r="F66" s="15">
        <f t="shared" ref="F66:F82" si="34">I26/$W26*100</f>
        <v>2.683659864046485</v>
      </c>
      <c r="G66" s="15">
        <f t="shared" ref="G66:G82" si="35">K26/$W26*100</f>
        <v>3.1279913102067471</v>
      </c>
      <c r="H66" s="15">
        <f t="shared" ref="H66:H82" si="36">M26/$W26*100</f>
        <v>9.9753504030463702</v>
      </c>
      <c r="I66" s="15">
        <f t="shared" ref="I66:I82" si="37">O26/$W26*100</f>
        <v>4.0455359592259814</v>
      </c>
      <c r="J66" s="15">
        <f t="shared" ref="J66:J82" si="38">Q26/$W26*100</f>
        <v>7.4848541112694509</v>
      </c>
      <c r="K66" s="15">
        <f t="shared" ref="K66:K82" si="39">S26/$W26*100</f>
        <v>21.155083688803611</v>
      </c>
      <c r="L66" s="19">
        <f t="shared" ref="L66:L82" si="40">AVERAGE(C66:K66)</f>
        <v>11.111111111111116</v>
      </c>
    </row>
    <row r="67" spans="1:12" x14ac:dyDescent="0.2">
      <c r="A67" s="1" t="str">
        <f t="shared" si="30"/>
        <v>1998</v>
      </c>
      <c r="C67" s="15">
        <f t="shared" si="31"/>
        <v>16.650254546239481</v>
      </c>
      <c r="D67" s="15">
        <f t="shared" si="32"/>
        <v>0.91304359096299348</v>
      </c>
      <c r="E67" s="15">
        <f t="shared" si="33"/>
        <v>33.034288424463682</v>
      </c>
      <c r="F67" s="15">
        <f t="shared" si="34"/>
        <v>2.5368473042302782</v>
      </c>
      <c r="G67" s="15">
        <f t="shared" si="35"/>
        <v>2.7879020018490208</v>
      </c>
      <c r="H67" s="15">
        <f t="shared" si="36"/>
        <v>10.17888722736245</v>
      </c>
      <c r="I67" s="15">
        <f t="shared" si="37"/>
        <v>4.2524515389051931</v>
      </c>
      <c r="J67" s="15">
        <f t="shared" si="38"/>
        <v>7.8196349360461053</v>
      </c>
      <c r="K67" s="15">
        <f t="shared" si="39"/>
        <v>21.826690429940783</v>
      </c>
      <c r="L67" s="19">
        <f t="shared" si="40"/>
        <v>11.111111111111107</v>
      </c>
    </row>
    <row r="68" spans="1:12" x14ac:dyDescent="0.2">
      <c r="A68" s="1" t="str">
        <f t="shared" si="30"/>
        <v>1999</v>
      </c>
      <c r="C68" s="15">
        <f t="shared" si="31"/>
        <v>16.147119348074447</v>
      </c>
      <c r="D68" s="15">
        <f t="shared" si="32"/>
        <v>1.0093084283792835</v>
      </c>
      <c r="E68" s="15">
        <f t="shared" si="33"/>
        <v>32.747500535686989</v>
      </c>
      <c r="F68" s="15">
        <f t="shared" si="34"/>
        <v>2.5062966383056517</v>
      </c>
      <c r="G68" s="15">
        <f t="shared" si="35"/>
        <v>2.6255661043275196</v>
      </c>
      <c r="H68" s="15">
        <f t="shared" si="36"/>
        <v>11.028698082580609</v>
      </c>
      <c r="I68" s="15">
        <f t="shared" si="37"/>
        <v>4.4064156222426858</v>
      </c>
      <c r="J68" s="15">
        <f t="shared" si="38"/>
        <v>8.2470464524222979</v>
      </c>
      <c r="K68" s="15">
        <f t="shared" si="39"/>
        <v>21.282048787980514</v>
      </c>
      <c r="L68" s="19">
        <f t="shared" si="40"/>
        <v>11.111111111111111</v>
      </c>
    </row>
    <row r="69" spans="1:12" x14ac:dyDescent="0.2">
      <c r="A69" s="1" t="str">
        <f t="shared" si="30"/>
        <v>2000</v>
      </c>
      <c r="C69" s="15">
        <f t="shared" si="31"/>
        <v>15.552165703147233</v>
      </c>
      <c r="D69" s="15">
        <f t="shared" si="32"/>
        <v>1.0128117339409162</v>
      </c>
      <c r="E69" s="15">
        <f t="shared" si="33"/>
        <v>33.90094889131975</v>
      </c>
      <c r="F69" s="15">
        <f t="shared" si="34"/>
        <v>2.5299267318539505</v>
      </c>
      <c r="G69" s="15">
        <f t="shared" si="35"/>
        <v>2.6553779693105963</v>
      </c>
      <c r="H69" s="15">
        <f t="shared" si="36"/>
        <v>11.579321866453183</v>
      </c>
      <c r="I69" s="15">
        <f t="shared" si="37"/>
        <v>4.5430223742183165</v>
      </c>
      <c r="J69" s="15">
        <f t="shared" si="38"/>
        <v>8.0911790278048006</v>
      </c>
      <c r="K69" s="15">
        <f t="shared" si="39"/>
        <v>20.135245701951241</v>
      </c>
      <c r="L69" s="19">
        <f t="shared" si="40"/>
        <v>11.111111111111107</v>
      </c>
    </row>
    <row r="70" spans="1:12" x14ac:dyDescent="0.2">
      <c r="A70" s="1" t="str">
        <f t="shared" si="30"/>
        <v>2001</v>
      </c>
      <c r="C70" s="15">
        <f t="shared" si="31"/>
        <v>15.144538556502082</v>
      </c>
      <c r="D70" s="15">
        <f t="shared" si="32"/>
        <v>1.100509090247443</v>
      </c>
      <c r="E70" s="15">
        <f t="shared" si="33"/>
        <v>33.496504015926533</v>
      </c>
      <c r="F70" s="15">
        <f t="shared" si="34"/>
        <v>2.4070028643885957</v>
      </c>
      <c r="G70" s="15">
        <f t="shared" si="35"/>
        <v>3.1730835347594475</v>
      </c>
      <c r="H70" s="15">
        <f t="shared" si="36"/>
        <v>11.977669300618711</v>
      </c>
      <c r="I70" s="15">
        <f t="shared" si="37"/>
        <v>4.6220968657457826</v>
      </c>
      <c r="J70" s="15">
        <f t="shared" si="38"/>
        <v>8.1053412315057383</v>
      </c>
      <c r="K70" s="15">
        <f t="shared" si="39"/>
        <v>19.973254540305664</v>
      </c>
      <c r="L70" s="19">
        <f t="shared" si="40"/>
        <v>11.111111111111111</v>
      </c>
    </row>
    <row r="71" spans="1:12" x14ac:dyDescent="0.2">
      <c r="A71" s="1" t="str">
        <f t="shared" si="30"/>
        <v>2002</v>
      </c>
      <c r="C71" s="15">
        <f t="shared" si="31"/>
        <v>15.282942394732505</v>
      </c>
      <c r="D71" s="15">
        <f t="shared" si="32"/>
        <v>1.1371199773101981</v>
      </c>
      <c r="E71" s="15">
        <f t="shared" si="33"/>
        <v>32.867025503634451</v>
      </c>
      <c r="F71" s="15">
        <f t="shared" si="34"/>
        <v>2.4141778296493297</v>
      </c>
      <c r="G71" s="15">
        <f t="shared" si="35"/>
        <v>2.4839728953647375</v>
      </c>
      <c r="H71" s="15">
        <f t="shared" si="36"/>
        <v>11.8191293174538</v>
      </c>
      <c r="I71" s="15">
        <f t="shared" si="37"/>
        <v>4.8866034063874837</v>
      </c>
      <c r="J71" s="15">
        <f t="shared" si="38"/>
        <v>9.9709516595264631</v>
      </c>
      <c r="K71" s="15">
        <f t="shared" si="39"/>
        <v>19.138077015941018</v>
      </c>
      <c r="L71" s="19">
        <f t="shared" si="40"/>
        <v>11.111111111111109</v>
      </c>
    </row>
    <row r="72" spans="1:12" x14ac:dyDescent="0.2">
      <c r="A72" s="1" t="str">
        <f t="shared" si="30"/>
        <v>2003</v>
      </c>
      <c r="C72" s="15">
        <f t="shared" si="31"/>
        <v>15.79741173666088</v>
      </c>
      <c r="D72" s="15">
        <f t="shared" si="32"/>
        <v>1.163062304299264</v>
      </c>
      <c r="E72" s="15">
        <f t="shared" si="33"/>
        <v>32.318234909705609</v>
      </c>
      <c r="F72" s="15">
        <f t="shared" si="34"/>
        <v>2.3989102618562161</v>
      </c>
      <c r="G72" s="15">
        <f t="shared" si="35"/>
        <v>2.6022257751471738</v>
      </c>
      <c r="H72" s="15">
        <f t="shared" si="36"/>
        <v>12.061506504177769</v>
      </c>
      <c r="I72" s="15">
        <f t="shared" si="37"/>
        <v>5.1725835029303022</v>
      </c>
      <c r="J72" s="15">
        <f t="shared" si="38"/>
        <v>9.3190352333280675</v>
      </c>
      <c r="K72" s="15">
        <f t="shared" si="39"/>
        <v>19.167029771894732</v>
      </c>
      <c r="L72" s="19">
        <f t="shared" si="40"/>
        <v>11.111111111111112</v>
      </c>
    </row>
    <row r="73" spans="1:12" x14ac:dyDescent="0.2">
      <c r="A73" s="1" t="str">
        <f t="shared" si="30"/>
        <v>2004</v>
      </c>
      <c r="C73" s="15">
        <f t="shared" si="31"/>
        <v>14.881032793337386</v>
      </c>
      <c r="D73" s="15">
        <f t="shared" si="32"/>
        <v>1.1011935667943982</v>
      </c>
      <c r="E73" s="15">
        <f t="shared" si="33"/>
        <v>32.816112675480689</v>
      </c>
      <c r="F73" s="15">
        <f t="shared" si="34"/>
        <v>2.5336839050355104</v>
      </c>
      <c r="G73" s="15">
        <f t="shared" si="35"/>
        <v>2.7651218075739443</v>
      </c>
      <c r="H73" s="15">
        <f t="shared" si="36"/>
        <v>12.317312923228227</v>
      </c>
      <c r="I73" s="15">
        <f t="shared" si="37"/>
        <v>5.2321130637519779</v>
      </c>
      <c r="J73" s="15">
        <f t="shared" si="38"/>
        <v>9.9655552344185168</v>
      </c>
      <c r="K73" s="15">
        <f t="shared" si="39"/>
        <v>18.387874030379344</v>
      </c>
      <c r="L73" s="19">
        <f t="shared" si="40"/>
        <v>11.111111111111111</v>
      </c>
    </row>
    <row r="74" spans="1:12" x14ac:dyDescent="0.2">
      <c r="A74" s="1" t="str">
        <f t="shared" si="30"/>
        <v>2005</v>
      </c>
      <c r="C74" s="15">
        <f t="shared" si="31"/>
        <v>12.85052334836069</v>
      </c>
      <c r="D74" s="15">
        <f t="shared" si="32"/>
        <v>1.032764964104971</v>
      </c>
      <c r="E74" s="15">
        <f t="shared" si="33"/>
        <v>33.649990496048318</v>
      </c>
      <c r="F74" s="15">
        <f t="shared" si="34"/>
        <v>2.6288416520682412</v>
      </c>
      <c r="G74" s="15">
        <f t="shared" si="35"/>
        <v>3.0326514227954218</v>
      </c>
      <c r="H74" s="15">
        <f t="shared" si="36"/>
        <v>12.674159292597341</v>
      </c>
      <c r="I74" s="15">
        <f t="shared" si="37"/>
        <v>5.3579434947671416</v>
      </c>
      <c r="J74" s="15">
        <f t="shared" si="38"/>
        <v>11.00972787672654</v>
      </c>
      <c r="K74" s="15">
        <f t="shared" si="39"/>
        <v>17.763397452531319</v>
      </c>
      <c r="L74" s="19">
        <f t="shared" si="40"/>
        <v>11.111111111111109</v>
      </c>
    </row>
    <row r="75" spans="1:12" x14ac:dyDescent="0.2">
      <c r="A75" s="1" t="str">
        <f t="shared" si="30"/>
        <v>2006</v>
      </c>
      <c r="C75" s="15">
        <f t="shared" si="31"/>
        <v>11.904741862616216</v>
      </c>
      <c r="D75" s="15">
        <f t="shared" si="32"/>
        <v>0.92600965860186235</v>
      </c>
      <c r="E75" s="15">
        <f t="shared" si="33"/>
        <v>33.936423383575566</v>
      </c>
      <c r="F75" s="15">
        <f t="shared" si="34"/>
        <v>2.6060126559410834</v>
      </c>
      <c r="G75" s="15">
        <f t="shared" si="35"/>
        <v>3.1071838808915992</v>
      </c>
      <c r="H75" s="15">
        <f t="shared" si="36"/>
        <v>12.85205078987183</v>
      </c>
      <c r="I75" s="15">
        <f t="shared" si="37"/>
        <v>5.3803400008420432</v>
      </c>
      <c r="J75" s="15">
        <f t="shared" si="38"/>
        <v>12.150442912209481</v>
      </c>
      <c r="K75" s="15">
        <f t="shared" si="39"/>
        <v>17.136794855450312</v>
      </c>
      <c r="L75" s="19">
        <f t="shared" si="40"/>
        <v>11.111111111111111</v>
      </c>
    </row>
    <row r="76" spans="1:12" x14ac:dyDescent="0.2">
      <c r="A76" s="1" t="str">
        <f t="shared" si="30"/>
        <v>2007</v>
      </c>
      <c r="C76" s="15">
        <f t="shared" si="31"/>
        <v>11.509519040670018</v>
      </c>
      <c r="D76" s="15">
        <f t="shared" si="32"/>
        <v>0.86368663601821805</v>
      </c>
      <c r="E76" s="15">
        <f t="shared" si="33"/>
        <v>33.84644688773075</v>
      </c>
      <c r="F76" s="15">
        <f t="shared" si="34"/>
        <v>2.5050548226857492</v>
      </c>
      <c r="G76" s="15">
        <f t="shared" si="35"/>
        <v>3.3791242820517193</v>
      </c>
      <c r="H76" s="15">
        <f t="shared" si="36"/>
        <v>12.858645706228645</v>
      </c>
      <c r="I76" s="15">
        <f t="shared" si="37"/>
        <v>5.5089180555416597</v>
      </c>
      <c r="J76" s="15">
        <f t="shared" si="38"/>
        <v>13.22260277520054</v>
      </c>
      <c r="K76" s="15">
        <f t="shared" si="39"/>
        <v>16.306001793872703</v>
      </c>
      <c r="L76" s="19">
        <f t="shared" si="40"/>
        <v>11.111111111111111</v>
      </c>
    </row>
    <row r="77" spans="1:12" x14ac:dyDescent="0.2">
      <c r="A77" s="1" t="str">
        <f t="shared" si="30"/>
        <v>2008</v>
      </c>
      <c r="C77" s="15">
        <f t="shared" si="31"/>
        <v>13.502458467826969</v>
      </c>
      <c r="D77" s="15">
        <f t="shared" si="32"/>
        <v>0.7352304990781463</v>
      </c>
      <c r="E77" s="15">
        <f t="shared" si="33"/>
        <v>32.910775916764187</v>
      </c>
      <c r="F77" s="15">
        <f t="shared" si="34"/>
        <v>2.2967618647919057</v>
      </c>
      <c r="G77" s="15">
        <f t="shared" si="35"/>
        <v>3.5361244701557792</v>
      </c>
      <c r="H77" s="15">
        <f t="shared" si="36"/>
        <v>12.413883325737286</v>
      </c>
      <c r="I77" s="15">
        <f t="shared" si="37"/>
        <v>5.4373219517967604</v>
      </c>
      <c r="J77" s="15">
        <f t="shared" si="38"/>
        <v>13.303116445334592</v>
      </c>
      <c r="K77" s="15">
        <f t="shared" si="39"/>
        <v>15.864327058514357</v>
      </c>
      <c r="L77" s="19">
        <f t="shared" si="40"/>
        <v>11.111111111111109</v>
      </c>
    </row>
    <row r="78" spans="1:12" x14ac:dyDescent="0.2">
      <c r="A78" s="1" t="str">
        <f t="shared" si="30"/>
        <v>2009</v>
      </c>
      <c r="C78" s="15">
        <f t="shared" si="31"/>
        <v>12.588508298486392</v>
      </c>
      <c r="D78" s="15">
        <f t="shared" si="32"/>
        <v>0.73038751361545085</v>
      </c>
      <c r="E78" s="15">
        <f t="shared" si="33"/>
        <v>31.330424952773921</v>
      </c>
      <c r="F78" s="15">
        <f t="shared" si="34"/>
        <v>2.2322137868088805</v>
      </c>
      <c r="G78" s="15">
        <f t="shared" si="35"/>
        <v>3.9837963079033796</v>
      </c>
      <c r="H78" s="15">
        <f t="shared" si="36"/>
        <v>12.813119614005403</v>
      </c>
      <c r="I78" s="15">
        <f t="shared" si="37"/>
        <v>5.5935702016344742</v>
      </c>
      <c r="J78" s="15">
        <f t="shared" si="38"/>
        <v>14.32740859843571</v>
      </c>
      <c r="K78" s="15">
        <f t="shared" si="39"/>
        <v>16.400570726336372</v>
      </c>
      <c r="L78" s="19">
        <f t="shared" si="40"/>
        <v>11.111111111111109</v>
      </c>
    </row>
    <row r="79" spans="1:12" x14ac:dyDescent="0.2">
      <c r="A79" s="1" t="str">
        <f t="shared" si="30"/>
        <v>2010</v>
      </c>
      <c r="C79" s="15">
        <f t="shared" si="31"/>
        <v>12.130651247263474</v>
      </c>
      <c r="D79" s="15">
        <f t="shared" si="32"/>
        <v>0.79106476246301582</v>
      </c>
      <c r="E79" s="15">
        <f t="shared" si="33"/>
        <v>32.577976567164079</v>
      </c>
      <c r="F79" s="15">
        <f t="shared" si="34"/>
        <v>2.1904925684961234</v>
      </c>
      <c r="G79" s="15">
        <f t="shared" si="35"/>
        <v>3.9034133718829418</v>
      </c>
      <c r="H79" s="15">
        <f t="shared" si="36"/>
        <v>12.848964339407781</v>
      </c>
      <c r="I79" s="15">
        <f t="shared" si="37"/>
        <v>5.496620938550218</v>
      </c>
      <c r="J79" s="15">
        <f t="shared" si="38"/>
        <v>14.074827074484549</v>
      </c>
      <c r="K79" s="15">
        <f t="shared" si="39"/>
        <v>15.98598913028782</v>
      </c>
      <c r="L79" s="19">
        <f t="shared" si="40"/>
        <v>11.111111111111111</v>
      </c>
    </row>
    <row r="80" spans="1:12" x14ac:dyDescent="0.2">
      <c r="A80" s="1" t="str">
        <f t="shared" si="30"/>
        <v>2011</v>
      </c>
      <c r="C80" s="15">
        <f t="shared" si="31"/>
        <v>12.880124115914024</v>
      </c>
      <c r="D80" s="15">
        <f t="shared" si="32"/>
        <v>0.80184269603286851</v>
      </c>
      <c r="E80" s="15">
        <f t="shared" si="33"/>
        <v>31.683356755156161</v>
      </c>
      <c r="F80" s="15">
        <f t="shared" si="34"/>
        <v>2.1060550090402188</v>
      </c>
      <c r="G80" s="15">
        <f t="shared" si="35"/>
        <v>3.8073258675258139</v>
      </c>
      <c r="H80" s="15">
        <f t="shared" si="36"/>
        <v>13.027494479185828</v>
      </c>
      <c r="I80" s="15">
        <f t="shared" si="37"/>
        <v>5.4863875110424951</v>
      </c>
      <c r="J80" s="15">
        <f t="shared" si="38"/>
        <v>14.219963877348363</v>
      </c>
      <c r="K80" s="15">
        <f t="shared" si="39"/>
        <v>15.987449688754207</v>
      </c>
      <c r="L80" s="19">
        <f t="shared" si="40"/>
        <v>11.111111111111109</v>
      </c>
    </row>
    <row r="81" spans="1:19" x14ac:dyDescent="0.2">
      <c r="A81" s="1" t="str">
        <f t="shared" si="30"/>
        <v>2012</v>
      </c>
      <c r="C81" s="15">
        <f t="shared" si="31"/>
        <v>12.627190608096871</v>
      </c>
      <c r="D81" s="15">
        <f t="shared" si="32"/>
        <v>0.80640396619730914</v>
      </c>
      <c r="E81" s="15">
        <f t="shared" si="33"/>
        <v>31.672805062223279</v>
      </c>
      <c r="F81" s="15">
        <f t="shared" si="34"/>
        <v>2.0508617001204401</v>
      </c>
      <c r="G81" s="15">
        <f t="shared" si="35"/>
        <v>3.8282155310799362</v>
      </c>
      <c r="H81" s="15">
        <f t="shared" si="36"/>
        <v>13.20882034166414</v>
      </c>
      <c r="I81" s="15">
        <f t="shared" si="37"/>
        <v>5.5370019510404509</v>
      </c>
      <c r="J81" s="15">
        <f t="shared" si="38"/>
        <v>14.191814348249984</v>
      </c>
      <c r="K81" s="15">
        <f t="shared" si="39"/>
        <v>16.076886491327588</v>
      </c>
      <c r="L81" s="19">
        <f t="shared" si="40"/>
        <v>11.111111111111109</v>
      </c>
    </row>
    <row r="82" spans="1:19" x14ac:dyDescent="0.2">
      <c r="A82" s="1" t="str">
        <f t="shared" si="30"/>
        <v>2013</v>
      </c>
      <c r="C82" s="15">
        <f t="shared" si="31"/>
        <v>12.645502712393533</v>
      </c>
      <c r="D82" s="15">
        <f t="shared" si="32"/>
        <v>0.83614095127693389</v>
      </c>
      <c r="E82" s="15">
        <f t="shared" si="33"/>
        <v>31.405229140404828</v>
      </c>
      <c r="F82" s="15">
        <f t="shared" si="34"/>
        <v>1.9934797873018859</v>
      </c>
      <c r="G82" s="15">
        <f t="shared" si="35"/>
        <v>3.8848733192285048</v>
      </c>
      <c r="H82" s="15">
        <f t="shared" si="36"/>
        <v>13.143092326101502</v>
      </c>
      <c r="I82" s="15">
        <f t="shared" si="37"/>
        <v>5.5774352849262838</v>
      </c>
      <c r="J82" s="15">
        <f t="shared" si="38"/>
        <v>14.354045063014931</v>
      </c>
      <c r="K82" s="15">
        <f t="shared" si="39"/>
        <v>16.160201415351601</v>
      </c>
      <c r="L82" s="19">
        <f t="shared" si="40"/>
        <v>11.111111111111111</v>
      </c>
    </row>
    <row r="83" spans="1:19" x14ac:dyDescent="0.2">
      <c r="C83" s="15"/>
    </row>
    <row r="84" spans="1:19" x14ac:dyDescent="0.2">
      <c r="A84" s="20" t="s">
        <v>32</v>
      </c>
      <c r="B84" s="20"/>
      <c r="C84" s="15">
        <f>AVERAGE(C65:C82)</f>
        <v>14.184370845220215</v>
      </c>
      <c r="D84" s="15">
        <f t="shared" ref="D84:K84" si="41">AVERAGE(D65:D82)</f>
        <v>0.92372856796438141</v>
      </c>
      <c r="E84" s="15">
        <f t="shared" si="41"/>
        <v>32.896020000870806</v>
      </c>
      <c r="F84" s="15">
        <f t="shared" si="41"/>
        <v>2.4031211079571517</v>
      </c>
      <c r="G84" s="15">
        <f t="shared" si="41"/>
        <v>3.2039456776906832</v>
      </c>
      <c r="H84" s="15">
        <f t="shared" si="41"/>
        <v>12.037601256625187</v>
      </c>
      <c r="I84" s="15">
        <f t="shared" si="41"/>
        <v>5.0223854972451631</v>
      </c>
      <c r="J84" s="15">
        <f t="shared" si="41"/>
        <v>10.952223496242569</v>
      </c>
      <c r="K84" s="15">
        <f t="shared" si="41"/>
        <v>18.37660355018383</v>
      </c>
    </row>
    <row r="85" spans="1:19" x14ac:dyDescent="0.2">
      <c r="A85" s="20" t="s">
        <v>33</v>
      </c>
      <c r="B85" s="20"/>
      <c r="C85" s="15">
        <f>C82-C65</f>
        <v>-4.165966981376922</v>
      </c>
      <c r="D85" s="15">
        <f t="shared" ref="D85:K85" si="42">D82-D65</f>
        <v>1.3746922278426776E-2</v>
      </c>
      <c r="E85" s="15">
        <f t="shared" si="42"/>
        <v>-2.2582226887179502</v>
      </c>
      <c r="F85" s="15">
        <f t="shared" si="42"/>
        <v>-0.64242090930629803</v>
      </c>
      <c r="G85" s="15">
        <f t="shared" si="42"/>
        <v>0.89780097285048388</v>
      </c>
      <c r="H85" s="15">
        <f t="shared" si="42"/>
        <v>3.2443755465690263</v>
      </c>
      <c r="I85" s="15">
        <f t="shared" si="42"/>
        <v>1.7108580580625961</v>
      </c>
      <c r="J85" s="15">
        <f t="shared" si="42"/>
        <v>7.0715689879748167</v>
      </c>
      <c r="K85" s="15">
        <f t="shared" si="42"/>
        <v>-5.8717399083341846</v>
      </c>
    </row>
    <row r="86" spans="1:19" x14ac:dyDescent="0.2">
      <c r="A86" s="20" t="s">
        <v>34</v>
      </c>
      <c r="B86" s="20"/>
      <c r="C86" s="15">
        <f>STDEV(C65:C82)</f>
        <v>1.8269287630038591</v>
      </c>
      <c r="D86" s="15">
        <f t="shared" ref="D86:K86" si="43">STDEV(D65:D82)</f>
        <v>0.14138862074149025</v>
      </c>
      <c r="E86" s="15">
        <f t="shared" si="43"/>
        <v>0.92443280302921749</v>
      </c>
      <c r="F86" s="15">
        <f t="shared" si="43"/>
        <v>0.21186514428915237</v>
      </c>
      <c r="G86" s="15">
        <f t="shared" si="43"/>
        <v>0.51047217452995453</v>
      </c>
      <c r="H86" s="15">
        <f t="shared" si="43"/>
        <v>1.0943246406883946</v>
      </c>
      <c r="I86" s="15">
        <f t="shared" si="43"/>
        <v>0.58038136877738755</v>
      </c>
      <c r="J86" s="15">
        <f t="shared" si="43"/>
        <v>2.7602553916593187</v>
      </c>
      <c r="K86" s="15">
        <f t="shared" si="43"/>
        <v>2.2532855096835696</v>
      </c>
    </row>
    <row r="87" spans="1:19" ht="13.5" thickBot="1" x14ac:dyDescent="0.25">
      <c r="A87" s="20"/>
      <c r="B87" s="20"/>
      <c r="C87" s="15"/>
      <c r="D87" s="15"/>
      <c r="E87" s="15"/>
      <c r="F87" s="15"/>
      <c r="G87" s="15"/>
      <c r="H87" s="15"/>
      <c r="I87" s="15"/>
      <c r="J87" s="15"/>
      <c r="K87" s="15"/>
    </row>
    <row r="88" spans="1:19" x14ac:dyDescent="0.2">
      <c r="C88" s="98" t="s">
        <v>18</v>
      </c>
      <c r="D88" s="99" t="s">
        <v>35</v>
      </c>
      <c r="E88" s="99" t="s">
        <v>36</v>
      </c>
      <c r="F88" s="99" t="s">
        <v>37</v>
      </c>
      <c r="G88" s="99" t="s">
        <v>38</v>
      </c>
      <c r="H88" s="99" t="str">
        <f>A79</f>
        <v>2010</v>
      </c>
      <c r="I88" s="99">
        <v>2011</v>
      </c>
      <c r="J88" s="99">
        <v>2012</v>
      </c>
      <c r="K88" s="99" t="s">
        <v>32</v>
      </c>
      <c r="L88" s="99" t="s">
        <v>33</v>
      </c>
      <c r="M88" s="100" t="s">
        <v>34</v>
      </c>
    </row>
    <row r="89" spans="1:19" x14ac:dyDescent="0.2">
      <c r="A89" s="312" t="s">
        <v>22</v>
      </c>
      <c r="B89" s="313"/>
      <c r="C89" s="101">
        <f t="array" ref="C89:C97">TRANSPOSE(C65:K65)</f>
        <v>16.811469693770455</v>
      </c>
      <c r="D89" s="102">
        <f t="array" ref="D89:D97">TRANSPOSE(C68:K68)</f>
        <v>16.147119348074447</v>
      </c>
      <c r="E89" s="102">
        <f t="array" ref="E89:E97">TRANSPOSE(C72:K72)</f>
        <v>15.79741173666088</v>
      </c>
      <c r="F89" s="102">
        <f t="array" ref="F89:F97">TRANSPOSE(C75:K75)</f>
        <v>11.904741862616216</v>
      </c>
      <c r="G89" s="102">
        <f t="array" ref="G89:G97">TRANSPOSE(C77:K77)</f>
        <v>13.502458467826969</v>
      </c>
      <c r="H89" s="102">
        <f t="array" ref="H89:H97">TRANSPOSE(C79:K79)</f>
        <v>12.130651247263474</v>
      </c>
      <c r="I89" s="102">
        <f t="array" ref="I89:I97">TRANSPOSE(C80:K80)</f>
        <v>12.880124115914024</v>
      </c>
      <c r="J89" s="102">
        <f t="array" ref="J89:J97">TRANSPOSE(C82:K82)</f>
        <v>12.645502712393533</v>
      </c>
      <c r="K89" s="102">
        <f>AVERAGE(C89:J89)</f>
        <v>13.977434898065001</v>
      </c>
      <c r="L89" s="102">
        <f>J89-C89</f>
        <v>-4.165966981376922</v>
      </c>
      <c r="M89" s="103">
        <f>STDEV(C89:J89)</f>
        <v>1.9625785775026872</v>
      </c>
      <c r="N89" s="13"/>
      <c r="O89" s="13"/>
      <c r="P89" s="13"/>
      <c r="Q89" s="13"/>
      <c r="R89" s="13"/>
      <c r="S89" s="13"/>
    </row>
    <row r="90" spans="1:19" x14ac:dyDescent="0.2">
      <c r="A90" s="312" t="s">
        <v>23</v>
      </c>
      <c r="B90" s="313"/>
      <c r="C90" s="101">
        <v>0.82239402899850711</v>
      </c>
      <c r="D90" s="102">
        <v>1.0093084283792835</v>
      </c>
      <c r="E90" s="102">
        <v>1.163062304299264</v>
      </c>
      <c r="F90" s="102">
        <v>0.92600965860186235</v>
      </c>
      <c r="G90" s="102">
        <v>0.7352304990781463</v>
      </c>
      <c r="H90" s="102">
        <v>0.79106476246301582</v>
      </c>
      <c r="I90" s="102">
        <v>0.80184269603286851</v>
      </c>
      <c r="J90" s="102">
        <v>0.83614095127693389</v>
      </c>
      <c r="K90" s="102">
        <f t="shared" ref="K90:K97" si="44">AVERAGE(C90:J90)</f>
        <v>0.88563166614123523</v>
      </c>
      <c r="L90" s="102">
        <f t="shared" ref="L90:L97" si="45">J90-C90</f>
        <v>1.3746922278426776E-2</v>
      </c>
      <c r="M90" s="103">
        <f t="shared" ref="M90:M97" si="46">STDEV(C90:J90)</f>
        <v>0.14087806998953259</v>
      </c>
      <c r="N90" s="13"/>
      <c r="O90" s="13"/>
      <c r="P90" s="13"/>
      <c r="Q90" s="13"/>
      <c r="R90" s="13"/>
      <c r="S90" s="13"/>
    </row>
    <row r="91" spans="1:19" x14ac:dyDescent="0.2">
      <c r="A91" s="312" t="s">
        <v>3</v>
      </c>
      <c r="B91" s="313"/>
      <c r="C91" s="101">
        <v>33.663451829122778</v>
      </c>
      <c r="D91" s="102">
        <v>32.747500535686989</v>
      </c>
      <c r="E91" s="102">
        <v>32.318234909705609</v>
      </c>
      <c r="F91" s="102">
        <v>33.936423383575566</v>
      </c>
      <c r="G91" s="102">
        <v>32.910775916764187</v>
      </c>
      <c r="H91" s="102">
        <v>32.577976567164079</v>
      </c>
      <c r="I91" s="102">
        <v>31.683356755156161</v>
      </c>
      <c r="J91" s="102">
        <v>31.405229140404828</v>
      </c>
      <c r="K91" s="102">
        <f t="shared" si="44"/>
        <v>32.65536862969752</v>
      </c>
      <c r="L91" s="102">
        <f t="shared" si="45"/>
        <v>-2.2582226887179502</v>
      </c>
      <c r="M91" s="103">
        <f t="shared" si="46"/>
        <v>0.87491703224788897</v>
      </c>
      <c r="N91" s="13"/>
      <c r="O91" s="13"/>
      <c r="P91" s="13"/>
      <c r="Q91" s="13"/>
      <c r="R91" s="13"/>
      <c r="S91" s="13"/>
    </row>
    <row r="92" spans="1:19" x14ac:dyDescent="0.2">
      <c r="A92" s="312" t="s">
        <v>24</v>
      </c>
      <c r="B92" s="313"/>
      <c r="C92" s="101">
        <v>2.6359006966081839</v>
      </c>
      <c r="D92" s="102">
        <v>2.5062966383056517</v>
      </c>
      <c r="E92" s="102">
        <v>2.3989102618562161</v>
      </c>
      <c r="F92" s="102">
        <v>2.6060126559410834</v>
      </c>
      <c r="G92" s="102">
        <v>2.2967618647919057</v>
      </c>
      <c r="H92" s="102">
        <v>2.1904925684961234</v>
      </c>
      <c r="I92" s="102">
        <v>2.1060550090402188</v>
      </c>
      <c r="J92" s="102">
        <v>1.9934797873018859</v>
      </c>
      <c r="K92" s="102">
        <f t="shared" si="44"/>
        <v>2.3417386852926589</v>
      </c>
      <c r="L92" s="102">
        <f t="shared" si="45"/>
        <v>-0.64242090930629803</v>
      </c>
      <c r="M92" s="103">
        <f t="shared" si="46"/>
        <v>0.23556900324838681</v>
      </c>
      <c r="N92" s="13"/>
      <c r="O92" s="13"/>
      <c r="P92" s="13"/>
      <c r="Q92" s="13"/>
      <c r="R92" s="13"/>
      <c r="S92" s="13"/>
    </row>
    <row r="93" spans="1:19" x14ac:dyDescent="0.2">
      <c r="A93" s="312" t="s">
        <v>25</v>
      </c>
      <c r="B93" s="313"/>
      <c r="C93" s="101">
        <v>2.9870723463780209</v>
      </c>
      <c r="D93" s="102">
        <v>2.6255661043275196</v>
      </c>
      <c r="E93" s="102">
        <v>2.6022257751471738</v>
      </c>
      <c r="F93" s="102">
        <v>3.1071838808915992</v>
      </c>
      <c r="G93" s="102">
        <v>3.5361244701557792</v>
      </c>
      <c r="H93" s="102">
        <v>3.9034133718829418</v>
      </c>
      <c r="I93" s="102">
        <v>3.8073258675258139</v>
      </c>
      <c r="J93" s="102">
        <v>3.8848733192285048</v>
      </c>
      <c r="K93" s="102">
        <f t="shared" si="44"/>
        <v>3.306723141942169</v>
      </c>
      <c r="L93" s="102">
        <f t="shared" si="45"/>
        <v>0.89780097285048388</v>
      </c>
      <c r="M93" s="103">
        <f t="shared" si="46"/>
        <v>0.5471757244209825</v>
      </c>
      <c r="N93" s="13"/>
      <c r="O93" s="13"/>
      <c r="P93" s="13"/>
      <c r="Q93" s="13"/>
      <c r="R93" s="13"/>
      <c r="S93" s="13"/>
    </row>
    <row r="94" spans="1:19" x14ac:dyDescent="0.2">
      <c r="A94" s="312" t="s">
        <v>26</v>
      </c>
      <c r="B94" s="313"/>
      <c r="C94" s="101">
        <v>9.8987167795324762</v>
      </c>
      <c r="D94" s="102">
        <v>11.028698082580609</v>
      </c>
      <c r="E94" s="102">
        <v>12.061506504177769</v>
      </c>
      <c r="F94" s="102">
        <v>12.85205078987183</v>
      </c>
      <c r="G94" s="102">
        <v>12.413883325737286</v>
      </c>
      <c r="H94" s="102">
        <v>12.848964339407781</v>
      </c>
      <c r="I94" s="102">
        <v>13.027494479185828</v>
      </c>
      <c r="J94" s="102">
        <v>13.143092326101502</v>
      </c>
      <c r="K94" s="102">
        <f t="shared" si="44"/>
        <v>12.159300828324387</v>
      </c>
      <c r="L94" s="102">
        <f t="shared" si="45"/>
        <v>3.2443755465690263</v>
      </c>
      <c r="M94" s="103">
        <f t="shared" si="46"/>
        <v>1.1426799940989976</v>
      </c>
      <c r="N94" s="13"/>
      <c r="O94" s="13"/>
      <c r="P94" s="13"/>
      <c r="Q94" s="13"/>
      <c r="R94" s="13"/>
      <c r="S94" s="13"/>
    </row>
    <row r="95" spans="1:19" x14ac:dyDescent="0.2">
      <c r="A95" s="312" t="s">
        <v>27</v>
      </c>
      <c r="B95" s="313"/>
      <c r="C95" s="101">
        <v>3.8665772268636878</v>
      </c>
      <c r="D95" s="102">
        <v>4.4064156222426858</v>
      </c>
      <c r="E95" s="102">
        <v>5.1725835029303022</v>
      </c>
      <c r="F95" s="102">
        <v>5.3803400008420432</v>
      </c>
      <c r="G95" s="102">
        <v>5.4373219517967604</v>
      </c>
      <c r="H95" s="102">
        <v>5.496620938550218</v>
      </c>
      <c r="I95" s="102">
        <v>5.4863875110424951</v>
      </c>
      <c r="J95" s="102">
        <v>5.5774352849262838</v>
      </c>
      <c r="K95" s="102">
        <f t="shared" si="44"/>
        <v>5.1029602548993092</v>
      </c>
      <c r="L95" s="102">
        <f t="shared" si="45"/>
        <v>1.7108580580625961</v>
      </c>
      <c r="M95" s="103">
        <f t="shared" si="46"/>
        <v>0.62501586614149141</v>
      </c>
      <c r="N95" s="13"/>
      <c r="O95" s="13"/>
      <c r="P95" s="13"/>
      <c r="Q95" s="13"/>
      <c r="R95" s="13"/>
      <c r="S95" s="13"/>
    </row>
    <row r="96" spans="1:19" x14ac:dyDescent="0.2">
      <c r="A96" s="312" t="s">
        <v>28</v>
      </c>
      <c r="B96" s="313"/>
      <c r="C96" s="101">
        <v>7.2824760750401145</v>
      </c>
      <c r="D96" s="102">
        <v>8.2470464524222979</v>
      </c>
      <c r="E96" s="102">
        <v>9.3190352333280675</v>
      </c>
      <c r="F96" s="102">
        <v>12.150442912209481</v>
      </c>
      <c r="G96" s="102">
        <v>13.303116445334592</v>
      </c>
      <c r="H96" s="102">
        <v>14.074827074484549</v>
      </c>
      <c r="I96" s="102">
        <v>14.219963877348363</v>
      </c>
      <c r="J96" s="102">
        <v>14.354045063014931</v>
      </c>
      <c r="K96" s="102">
        <f t="shared" si="44"/>
        <v>11.618869141647799</v>
      </c>
      <c r="L96" s="102">
        <f t="shared" si="45"/>
        <v>7.0715689879748167</v>
      </c>
      <c r="M96" s="103">
        <f t="shared" si="46"/>
        <v>2.8997684451363961</v>
      </c>
      <c r="N96" s="13"/>
      <c r="O96" s="13"/>
      <c r="P96" s="13"/>
      <c r="Q96" s="13"/>
      <c r="R96" s="13"/>
      <c r="S96" s="13"/>
    </row>
    <row r="97" spans="1:19" ht="13.5" thickBot="1" x14ac:dyDescent="0.25">
      <c r="A97" s="312" t="s">
        <v>29</v>
      </c>
      <c r="B97" s="313"/>
      <c r="C97" s="104">
        <v>22.031941323685786</v>
      </c>
      <c r="D97" s="105">
        <v>21.282048787980514</v>
      </c>
      <c r="E97" s="105">
        <v>19.167029771894732</v>
      </c>
      <c r="F97" s="105">
        <v>17.136794855450312</v>
      </c>
      <c r="G97" s="105">
        <v>15.864327058514357</v>
      </c>
      <c r="H97" s="105">
        <v>15.98598913028782</v>
      </c>
      <c r="I97" s="105">
        <v>15.987449688754207</v>
      </c>
      <c r="J97" s="105">
        <v>16.160201415351601</v>
      </c>
      <c r="K97" s="105">
        <f t="shared" si="44"/>
        <v>17.951972753989917</v>
      </c>
      <c r="L97" s="105">
        <f t="shared" si="45"/>
        <v>-5.8717399083341846</v>
      </c>
      <c r="M97" s="106">
        <f t="shared" si="46"/>
        <v>2.540235648439011</v>
      </c>
      <c r="N97" s="13"/>
      <c r="O97" s="13"/>
      <c r="P97" s="13"/>
      <c r="Q97" s="13"/>
      <c r="R97" s="13"/>
      <c r="S97" s="13"/>
    </row>
    <row r="98" spans="1:19" x14ac:dyDescent="0.2">
      <c r="C98" s="13"/>
      <c r="D98" s="13"/>
      <c r="E98" s="13"/>
      <c r="F98" s="13"/>
      <c r="G98" s="13"/>
    </row>
    <row r="99" spans="1:19" ht="13.5" thickBot="1" x14ac:dyDescent="0.25"/>
    <row r="100" spans="1:19" ht="51.75" thickBot="1" x14ac:dyDescent="0.25">
      <c r="A100" s="2" t="s">
        <v>39</v>
      </c>
      <c r="C100" s="3" t="s">
        <v>22</v>
      </c>
      <c r="D100" s="3" t="s">
        <v>23</v>
      </c>
      <c r="E100" s="3" t="s">
        <v>3</v>
      </c>
      <c r="F100" s="3" t="s">
        <v>24</v>
      </c>
      <c r="G100" s="3" t="s">
        <v>25</v>
      </c>
      <c r="H100" s="3" t="s">
        <v>26</v>
      </c>
      <c r="I100" s="3" t="s">
        <v>27</v>
      </c>
      <c r="J100" s="3" t="s">
        <v>28</v>
      </c>
      <c r="K100" s="14" t="s">
        <v>29</v>
      </c>
      <c r="L100" s="18" t="s">
        <v>32</v>
      </c>
    </row>
    <row r="101" spans="1:19" x14ac:dyDescent="0.2">
      <c r="A101" s="1" t="s">
        <v>18</v>
      </c>
      <c r="C101" s="13">
        <f t="shared" ref="C101:C118" si="47">C4/($W4-C4)</f>
        <v>0.30077391818193067</v>
      </c>
      <c r="D101" s="13">
        <f>E4/($W4-E4)</f>
        <v>3.5914337855593461E-3</v>
      </c>
      <c r="E101" s="13">
        <f>G4/($W4-G4)</f>
        <v>0.29861821069931138</v>
      </c>
      <c r="F101" s="13">
        <f>I4/($W4-I4)</f>
        <v>4.6832475426290595E-3</v>
      </c>
      <c r="G101" s="13">
        <f>K4/($W4-K4)</f>
        <v>6.8112986652397858E-2</v>
      </c>
      <c r="H101" s="13">
        <f>M4/($W4-M4)</f>
        <v>0.11768572757679416</v>
      </c>
      <c r="I101" s="13">
        <f>O4/($W4-O4)</f>
        <v>3.0541754229714727E-2</v>
      </c>
      <c r="J101" s="13">
        <f>Q4/($W4-Q4)</f>
        <v>9.310460054471309E-2</v>
      </c>
      <c r="K101" s="13">
        <f>S4/($W4-S4)</f>
        <v>0.14930490596951579</v>
      </c>
      <c r="L101" s="19">
        <f>AVERAGE(C101:K101)</f>
        <v>0.11849075390917402</v>
      </c>
      <c r="M101" s="13"/>
    </row>
    <row r="102" spans="1:19" x14ac:dyDescent="0.2">
      <c r="A102" s="1" t="s">
        <v>54</v>
      </c>
      <c r="C102" s="13">
        <f t="shared" si="47"/>
        <v>0.30602521002999117</v>
      </c>
      <c r="D102" s="13">
        <f t="shared" ref="D102:D118" si="48">E5/($W5-E5)</f>
        <v>2.9299332941752944E-3</v>
      </c>
      <c r="E102" s="13">
        <f t="shared" ref="E102:E118" si="49">G5/($W5-G5)</f>
        <v>0.29427528768724859</v>
      </c>
      <c r="F102" s="13">
        <f t="shared" ref="F102:F118" si="50">I5/($W5-I5)</f>
        <v>4.2180447530037199E-3</v>
      </c>
      <c r="G102" s="13">
        <f t="shared" ref="G102:G118" si="51">K5/($W5-K5)</f>
        <v>5.8628212146907069E-2</v>
      </c>
      <c r="H102" s="13">
        <f t="shared" ref="H102:H118" si="52">M5/($W5-M5)</f>
        <v>0.12556899722693191</v>
      </c>
      <c r="I102" s="13">
        <f t="shared" ref="I102:I118" si="53">O5/($W5-O5)</f>
        <v>3.0653337777223847E-2</v>
      </c>
      <c r="J102" s="13">
        <f t="shared" ref="J102:J118" si="54">Q5/($W5-Q5)</f>
        <v>9.9460608081102672E-2</v>
      </c>
      <c r="K102" s="13">
        <f t="shared" ref="K102:K118" si="55">S5/($W5-S5)</f>
        <v>0.14340032252255838</v>
      </c>
      <c r="L102" s="19">
        <f t="shared" ref="L102:L118" si="56">AVERAGE(C102:K102)</f>
        <v>0.11835110594657142</v>
      </c>
      <c r="M102" s="13"/>
    </row>
    <row r="103" spans="1:19" x14ac:dyDescent="0.2">
      <c r="A103" s="1" t="s">
        <v>55</v>
      </c>
      <c r="C103" s="13">
        <f t="shared" si="47"/>
        <v>0.34088364460510601</v>
      </c>
      <c r="D103" s="13">
        <f t="shared" si="48"/>
        <v>2.6641653887982553E-3</v>
      </c>
      <c r="E103" s="13">
        <f t="shared" si="49"/>
        <v>0.28573434480528387</v>
      </c>
      <c r="F103" s="13">
        <f t="shared" si="50"/>
        <v>3.8343528415197333E-3</v>
      </c>
      <c r="G103" s="13">
        <f t="shared" si="51"/>
        <v>4.9581102455258139E-2</v>
      </c>
      <c r="H103" s="13">
        <f t="shared" si="52"/>
        <v>0.12650372968206333</v>
      </c>
      <c r="I103" s="13">
        <f t="shared" si="53"/>
        <v>2.9928793750481821E-2</v>
      </c>
      <c r="J103" s="13">
        <f t="shared" si="54"/>
        <v>9.79632776345217E-2</v>
      </c>
      <c r="K103" s="13">
        <f t="shared" si="55"/>
        <v>0.14085055199244642</v>
      </c>
      <c r="L103" s="19">
        <f t="shared" si="56"/>
        <v>0.11977155146171994</v>
      </c>
      <c r="M103" s="13"/>
    </row>
    <row r="104" spans="1:19" x14ac:dyDescent="0.2">
      <c r="A104" s="1" t="s">
        <v>35</v>
      </c>
      <c r="C104" s="13">
        <f t="shared" si="47"/>
        <v>0.32199214285559452</v>
      </c>
      <c r="D104" s="13">
        <f t="shared" si="48"/>
        <v>2.3808547597752982E-3</v>
      </c>
      <c r="E104" s="13">
        <f t="shared" si="49"/>
        <v>0.29235442969029801</v>
      </c>
      <c r="F104" s="13">
        <f t="shared" si="50"/>
        <v>3.7620747881373646E-3</v>
      </c>
      <c r="G104" s="13">
        <f t="shared" si="51"/>
        <v>4.5461903066158389E-2</v>
      </c>
      <c r="H104" s="13">
        <f t="shared" si="52"/>
        <v>0.12958127602377439</v>
      </c>
      <c r="I104" s="13">
        <f t="shared" si="53"/>
        <v>2.9469718587566609E-2</v>
      </c>
      <c r="J104" s="13">
        <f t="shared" si="54"/>
        <v>9.8033142910506313E-2</v>
      </c>
      <c r="K104" s="13">
        <f t="shared" si="55"/>
        <v>0.14862966475275979</v>
      </c>
      <c r="L104" s="19">
        <f t="shared" si="56"/>
        <v>0.11907391193717452</v>
      </c>
      <c r="M104" s="13"/>
    </row>
    <row r="105" spans="1:19" x14ac:dyDescent="0.2">
      <c r="A105" s="1" t="s">
        <v>56</v>
      </c>
      <c r="C105" s="13">
        <f t="shared" si="47"/>
        <v>0.26028468112448866</v>
      </c>
      <c r="D105" s="13">
        <f t="shared" si="48"/>
        <v>2.2527571009102855E-3</v>
      </c>
      <c r="E105" s="13">
        <f t="shared" si="49"/>
        <v>0.31340699692444396</v>
      </c>
      <c r="F105" s="13">
        <f t="shared" si="50"/>
        <v>4.1216446384274748E-3</v>
      </c>
      <c r="G105" s="13">
        <f t="shared" si="51"/>
        <v>4.6265093246885873E-2</v>
      </c>
      <c r="H105" s="13">
        <f t="shared" si="52"/>
        <v>0.13789952786888959</v>
      </c>
      <c r="I105" s="13">
        <f t="shared" si="53"/>
        <v>2.9013060820732701E-2</v>
      </c>
      <c r="J105" s="13">
        <f t="shared" si="54"/>
        <v>0.10055442487792197</v>
      </c>
      <c r="K105" s="13">
        <f t="shared" si="55"/>
        <v>0.15508970208812248</v>
      </c>
      <c r="L105" s="19">
        <f t="shared" si="56"/>
        <v>0.11654309874342478</v>
      </c>
      <c r="M105" s="13"/>
    </row>
    <row r="106" spans="1:19" x14ac:dyDescent="0.2">
      <c r="A106" s="1" t="s">
        <v>57</v>
      </c>
      <c r="C106" s="13">
        <f t="shared" si="47"/>
        <v>0.20567698026785078</v>
      </c>
      <c r="D106" s="13">
        <f t="shared" si="48"/>
        <v>2.1451545464205432E-3</v>
      </c>
      <c r="E106" s="13">
        <f t="shared" si="49"/>
        <v>0.32750863954705484</v>
      </c>
      <c r="F106" s="13">
        <f t="shared" si="50"/>
        <v>4.5030149776357593E-3</v>
      </c>
      <c r="G106" s="13">
        <f t="shared" si="51"/>
        <v>4.6820755337198421E-2</v>
      </c>
      <c r="H106" s="13">
        <f t="shared" si="52"/>
        <v>0.14508863776112549</v>
      </c>
      <c r="I106" s="13">
        <f t="shared" si="53"/>
        <v>2.8460479624336964E-2</v>
      </c>
      <c r="J106" s="13">
        <f t="shared" si="54"/>
        <v>9.8428870765469384E-2</v>
      </c>
      <c r="K106" s="13">
        <f t="shared" si="55"/>
        <v>0.161927803976433</v>
      </c>
      <c r="L106" s="19">
        <f t="shared" si="56"/>
        <v>0.11339559297816944</v>
      </c>
      <c r="M106" s="13"/>
    </row>
    <row r="107" spans="1:19" x14ac:dyDescent="0.2">
      <c r="A107" s="1" t="s">
        <v>58</v>
      </c>
      <c r="C107" s="13">
        <f t="shared" si="47"/>
        <v>0.16997837914060099</v>
      </c>
      <c r="D107" s="13">
        <f t="shared" si="48"/>
        <v>2.3546172425251617E-3</v>
      </c>
      <c r="E107" s="13">
        <f t="shared" si="49"/>
        <v>0.33169694490006452</v>
      </c>
      <c r="F107" s="13">
        <f t="shared" si="50"/>
        <v>4.7902712726406891E-3</v>
      </c>
      <c r="G107" s="13">
        <f t="shared" si="51"/>
        <v>4.7302675414644724E-2</v>
      </c>
      <c r="H107" s="13">
        <f t="shared" si="52"/>
        <v>0.15360117740584001</v>
      </c>
      <c r="I107" s="13">
        <f t="shared" si="53"/>
        <v>2.8421383465188056E-2</v>
      </c>
      <c r="J107" s="13">
        <f t="shared" si="54"/>
        <v>9.7489575610819362E-2</v>
      </c>
      <c r="K107" s="13">
        <f t="shared" si="55"/>
        <v>0.17139619789447674</v>
      </c>
      <c r="L107" s="19">
        <f t="shared" si="56"/>
        <v>0.11189235803853337</v>
      </c>
      <c r="M107" s="13"/>
    </row>
    <row r="108" spans="1:19" x14ac:dyDescent="0.2">
      <c r="A108" s="1" t="s">
        <v>36</v>
      </c>
      <c r="C108" s="13">
        <f t="shared" si="47"/>
        <v>0.13953509676543951</v>
      </c>
      <c r="D108" s="13">
        <f t="shared" si="48"/>
        <v>2.8518663453102533E-3</v>
      </c>
      <c r="E108" s="13">
        <f t="shared" si="49"/>
        <v>0.32187666211364802</v>
      </c>
      <c r="F108" s="13">
        <f t="shared" si="50"/>
        <v>4.8172257473785302E-3</v>
      </c>
      <c r="G108" s="13">
        <f t="shared" si="51"/>
        <v>4.780881311449043E-2</v>
      </c>
      <c r="H108" s="13">
        <f t="shared" si="52"/>
        <v>0.16319309928476203</v>
      </c>
      <c r="I108" s="13">
        <f t="shared" si="53"/>
        <v>2.997079064838061E-2</v>
      </c>
      <c r="J108" s="13">
        <f t="shared" si="54"/>
        <v>0.10173312361689608</v>
      </c>
      <c r="K108" s="13">
        <f t="shared" si="55"/>
        <v>0.18490191581068394</v>
      </c>
      <c r="L108" s="19">
        <f t="shared" si="56"/>
        <v>0.11074317704966549</v>
      </c>
      <c r="M108" s="13"/>
    </row>
    <row r="109" spans="1:19" x14ac:dyDescent="0.2">
      <c r="A109" s="1" t="s">
        <v>59</v>
      </c>
      <c r="C109" s="13">
        <f t="shared" si="47"/>
        <v>0.11022965952387136</v>
      </c>
      <c r="D109" s="13">
        <f t="shared" si="48"/>
        <v>4.2735494882625742E-3</v>
      </c>
      <c r="E109" s="13">
        <f t="shared" si="49"/>
        <v>0.31435612109249278</v>
      </c>
      <c r="F109" s="13">
        <f t="shared" si="50"/>
        <v>4.5374249609155537E-3</v>
      </c>
      <c r="G109" s="13">
        <f t="shared" si="51"/>
        <v>5.0418185760144077E-2</v>
      </c>
      <c r="H109" s="13">
        <f t="shared" si="52"/>
        <v>0.17269906025774975</v>
      </c>
      <c r="I109" s="13">
        <f t="shared" si="53"/>
        <v>3.356102138337274E-2</v>
      </c>
      <c r="J109" s="13">
        <f t="shared" si="54"/>
        <v>0.11217474295102638</v>
      </c>
      <c r="K109" s="13">
        <f t="shared" si="55"/>
        <v>0.19826122765104856</v>
      </c>
      <c r="L109" s="19">
        <f t="shared" si="56"/>
        <v>0.11116788811876487</v>
      </c>
      <c r="M109" s="13"/>
    </row>
    <row r="110" spans="1:19" x14ac:dyDescent="0.2">
      <c r="A110" s="1" t="s">
        <v>60</v>
      </c>
      <c r="C110" s="13">
        <f t="shared" si="47"/>
        <v>8.8751983012643379E-2</v>
      </c>
      <c r="D110" s="13">
        <f t="shared" si="48"/>
        <v>4.7198221839462066E-3</v>
      </c>
      <c r="E110" s="13">
        <f t="shared" si="49"/>
        <v>0.30961471566159243</v>
      </c>
      <c r="F110" s="13">
        <f t="shared" si="50"/>
        <v>4.4367083240479457E-3</v>
      </c>
      <c r="G110" s="13">
        <f t="shared" si="51"/>
        <v>5.4869721649806746E-2</v>
      </c>
      <c r="H110" s="13">
        <f t="shared" si="52"/>
        <v>0.18434243255885366</v>
      </c>
      <c r="I110" s="13">
        <f t="shared" si="53"/>
        <v>3.7383108536072497E-2</v>
      </c>
      <c r="J110" s="13">
        <f t="shared" si="54"/>
        <v>0.12743327622037687</v>
      </c>
      <c r="K110" s="13">
        <f t="shared" si="55"/>
        <v>0.20946767352422452</v>
      </c>
      <c r="L110" s="19">
        <f t="shared" si="56"/>
        <v>0.11344660463017381</v>
      </c>
      <c r="M110" s="13"/>
    </row>
    <row r="111" spans="1:19" x14ac:dyDescent="0.2">
      <c r="A111" s="1" t="s">
        <v>37</v>
      </c>
      <c r="C111" s="13">
        <f t="shared" si="47"/>
        <v>7.6934236396660957E-2</v>
      </c>
      <c r="D111" s="13">
        <f t="shared" si="48"/>
        <v>4.7606973285568011E-3</v>
      </c>
      <c r="E111" s="13">
        <f t="shared" si="49"/>
        <v>0.30103097243514237</v>
      </c>
      <c r="F111" s="13">
        <f t="shared" si="50"/>
        <v>4.3104542117163355E-3</v>
      </c>
      <c r="G111" s="13">
        <f t="shared" si="51"/>
        <v>5.758189627557133E-2</v>
      </c>
      <c r="H111" s="13">
        <f t="shared" si="52"/>
        <v>0.19863766210488043</v>
      </c>
      <c r="I111" s="13">
        <f t="shared" si="53"/>
        <v>3.8552243639620773E-2</v>
      </c>
      <c r="J111" s="13">
        <f t="shared" si="54"/>
        <v>0.13932040452129868</v>
      </c>
      <c r="K111" s="13">
        <f t="shared" si="55"/>
        <v>0.21530741124864158</v>
      </c>
      <c r="L111" s="19">
        <f t="shared" si="56"/>
        <v>0.11515955312912102</v>
      </c>
      <c r="M111" s="13"/>
    </row>
    <row r="112" spans="1:19" x14ac:dyDescent="0.2">
      <c r="A112" s="1" t="s">
        <v>61</v>
      </c>
      <c r="C112" s="13">
        <f t="shared" si="47"/>
        <v>7.1160366292950389E-2</v>
      </c>
      <c r="D112" s="13">
        <f t="shared" si="48"/>
        <v>4.2555033028817716E-3</v>
      </c>
      <c r="E112" s="13">
        <f t="shared" si="49"/>
        <v>0.28682343176554626</v>
      </c>
      <c r="F112" s="13">
        <f t="shared" si="50"/>
        <v>3.887485899154912E-3</v>
      </c>
      <c r="G112" s="13">
        <f t="shared" si="51"/>
        <v>6.1295653543555817E-2</v>
      </c>
      <c r="H112" s="13">
        <f t="shared" si="52"/>
        <v>0.20106728901653334</v>
      </c>
      <c r="I112" s="13">
        <f t="shared" si="53"/>
        <v>3.8716714343414345E-2</v>
      </c>
      <c r="J112" s="13">
        <f t="shared" si="54"/>
        <v>0.14528953677888037</v>
      </c>
      <c r="K112" s="13">
        <f t="shared" si="55"/>
        <v>0.21381411888975205</v>
      </c>
      <c r="L112" s="19">
        <f t="shared" si="56"/>
        <v>0.11403445553696326</v>
      </c>
      <c r="M112" s="13"/>
    </row>
    <row r="113" spans="1:23" x14ac:dyDescent="0.2">
      <c r="A113" s="1" t="s">
        <v>38</v>
      </c>
      <c r="C113" s="13">
        <f t="shared" si="47"/>
        <v>6.5221150984370924E-2</v>
      </c>
      <c r="D113" s="13">
        <f t="shared" si="48"/>
        <v>4.2504128628052763E-3</v>
      </c>
      <c r="E113" s="13">
        <f t="shared" si="49"/>
        <v>0.2759696494087191</v>
      </c>
      <c r="F113" s="13">
        <f t="shared" si="50"/>
        <v>3.2295701693555207E-3</v>
      </c>
      <c r="G113" s="13">
        <f t="shared" si="51"/>
        <v>6.8140836754198061E-2</v>
      </c>
      <c r="H113" s="13">
        <f t="shared" si="52"/>
        <v>0.19141390256579438</v>
      </c>
      <c r="I113" s="13">
        <f t="shared" si="53"/>
        <v>3.9319796892563721E-2</v>
      </c>
      <c r="J113" s="13">
        <f t="shared" si="54"/>
        <v>0.14596244271384798</v>
      </c>
      <c r="K113" s="13">
        <f t="shared" si="55"/>
        <v>0.21178202145294558</v>
      </c>
      <c r="L113" s="19">
        <f t="shared" si="56"/>
        <v>0.11169886486717785</v>
      </c>
      <c r="M113" s="13"/>
    </row>
    <row r="114" spans="1:23" x14ac:dyDescent="0.2">
      <c r="A114" s="1" t="s">
        <v>62</v>
      </c>
      <c r="C114" s="13">
        <f t="shared" si="47"/>
        <v>5.8399744900090124E-2</v>
      </c>
      <c r="D114" s="13">
        <f t="shared" si="48"/>
        <v>4.106451820839587E-3</v>
      </c>
      <c r="E114" s="13">
        <f t="shared" si="49"/>
        <v>0.27394054126655243</v>
      </c>
      <c r="F114" s="13">
        <f t="shared" si="50"/>
        <v>2.8423452289760781E-3</v>
      </c>
      <c r="G114" s="13">
        <f t="shared" si="51"/>
        <v>7.5181325341588875E-2</v>
      </c>
      <c r="H114" s="13">
        <f t="shared" si="52"/>
        <v>0.18307329020422494</v>
      </c>
      <c r="I114" s="13">
        <f t="shared" si="53"/>
        <v>4.2017598178966602E-2</v>
      </c>
      <c r="J114" s="13">
        <f t="shared" si="54"/>
        <v>0.1464830752936804</v>
      </c>
      <c r="K114" s="13">
        <f t="shared" si="55"/>
        <v>0.21609618407767753</v>
      </c>
      <c r="L114" s="19">
        <f t="shared" si="56"/>
        <v>0.11134895070139963</v>
      </c>
      <c r="M114" s="13"/>
    </row>
    <row r="115" spans="1:23" x14ac:dyDescent="0.2">
      <c r="A115" s="1" t="s">
        <v>63</v>
      </c>
      <c r="C115" s="13">
        <f t="shared" si="47"/>
        <v>5.1524203063955228E-2</v>
      </c>
      <c r="D115" s="13">
        <f t="shared" si="48"/>
        <v>4.6637798218184803E-3</v>
      </c>
      <c r="E115" s="13">
        <f t="shared" si="49"/>
        <v>0.27259531708015283</v>
      </c>
      <c r="F115" s="13">
        <f t="shared" si="50"/>
        <v>3.1976740263655367E-3</v>
      </c>
      <c r="G115" s="13">
        <f t="shared" si="51"/>
        <v>7.9713018470425667E-2</v>
      </c>
      <c r="H115" s="13">
        <f t="shared" si="52"/>
        <v>0.18128601353203741</v>
      </c>
      <c r="I115" s="13">
        <f t="shared" si="53"/>
        <v>4.5176449971466665E-2</v>
      </c>
      <c r="J115" s="13">
        <f t="shared" si="54"/>
        <v>0.14540032023297964</v>
      </c>
      <c r="K115" s="13">
        <f t="shared" si="55"/>
        <v>0.22828122466930106</v>
      </c>
      <c r="L115" s="19">
        <f t="shared" si="56"/>
        <v>0.11242644454094473</v>
      </c>
      <c r="M115" s="13"/>
    </row>
    <row r="116" spans="1:23" x14ac:dyDescent="0.2">
      <c r="A116" s="1" t="s">
        <v>152</v>
      </c>
      <c r="C116" s="13">
        <f t="shared" si="47"/>
        <v>4.56562134748415E-2</v>
      </c>
      <c r="D116" s="13">
        <f t="shared" si="48"/>
        <v>4.97289686578799E-3</v>
      </c>
      <c r="E116" s="13">
        <f t="shared" si="49"/>
        <v>0.26791003274601582</v>
      </c>
      <c r="F116" s="13">
        <f t="shared" si="50"/>
        <v>3.8961478529582938E-3</v>
      </c>
      <c r="G116" s="13">
        <f t="shared" si="51"/>
        <v>7.9822172816664635E-2</v>
      </c>
      <c r="H116" s="13">
        <f t="shared" si="52"/>
        <v>0.18423467887031325</v>
      </c>
      <c r="I116" s="13">
        <f t="shared" si="53"/>
        <v>4.7482706014362691E-2</v>
      </c>
      <c r="J116" s="13">
        <f t="shared" si="54"/>
        <v>0.14470024793556066</v>
      </c>
      <c r="K116" s="13">
        <f t="shared" si="55"/>
        <v>0.24070740097960724</v>
      </c>
      <c r="L116" s="19">
        <f t="shared" si="56"/>
        <v>0.11326472195067912</v>
      </c>
      <c r="M116" s="13"/>
    </row>
    <row r="117" spans="1:23" x14ac:dyDescent="0.2">
      <c r="A117" s="1" t="s">
        <v>176</v>
      </c>
      <c r="C117" s="13">
        <f t="shared" si="47"/>
        <v>4.1017902508937082E-2</v>
      </c>
      <c r="D117" s="13">
        <f t="shared" si="48"/>
        <v>5.2758687173029215E-3</v>
      </c>
      <c r="E117" s="13">
        <f t="shared" si="49"/>
        <v>0.25819236194254863</v>
      </c>
      <c r="F117" s="13">
        <f t="shared" si="50"/>
        <v>3.8783783864439671E-3</v>
      </c>
      <c r="G117" s="13">
        <f t="shared" si="51"/>
        <v>7.9758703512996937E-2</v>
      </c>
      <c r="H117" s="13">
        <f t="shared" si="52"/>
        <v>0.18964702966348754</v>
      </c>
      <c r="I117" s="13">
        <f t="shared" si="53"/>
        <v>4.9456203007535463E-2</v>
      </c>
      <c r="J117" s="13">
        <f t="shared" si="54"/>
        <v>0.14512233884049827</v>
      </c>
      <c r="K117" s="13">
        <f t="shared" si="55"/>
        <v>0.24884680622655056</v>
      </c>
      <c r="L117" s="19">
        <f t="shared" si="56"/>
        <v>0.11346617697847794</v>
      </c>
      <c r="M117" s="13"/>
    </row>
    <row r="118" spans="1:23" x14ac:dyDescent="0.2">
      <c r="A118" s="1" t="s">
        <v>186</v>
      </c>
      <c r="C118" s="13">
        <f t="shared" si="47"/>
        <v>3.8418213681421717E-2</v>
      </c>
      <c r="D118" s="13">
        <f t="shared" si="48"/>
        <v>5.2443387838214204E-3</v>
      </c>
      <c r="E118" s="13">
        <f t="shared" si="49"/>
        <v>0.25191466759434178</v>
      </c>
      <c r="F118" s="13">
        <f t="shared" si="50"/>
        <v>3.7645734708629196E-3</v>
      </c>
      <c r="G118" s="13">
        <f t="shared" si="51"/>
        <v>8.1780489472883411E-2</v>
      </c>
      <c r="H118" s="13">
        <f t="shared" si="52"/>
        <v>0.19461598769572674</v>
      </c>
      <c r="I118" s="13">
        <f t="shared" si="53"/>
        <v>5.0109702581523301E-2</v>
      </c>
      <c r="J118" s="13">
        <f t="shared" si="54"/>
        <v>0.14549601119187044</v>
      </c>
      <c r="K118" s="13">
        <f t="shared" si="55"/>
        <v>0.25233423695614277</v>
      </c>
      <c r="L118" s="19">
        <f t="shared" si="56"/>
        <v>0.11374202460317716</v>
      </c>
      <c r="M118" s="13"/>
    </row>
    <row r="120" spans="1:23" x14ac:dyDescent="0.2">
      <c r="A120" s="20" t="s">
        <v>32</v>
      </c>
      <c r="B120" s="20"/>
      <c r="C120" s="15">
        <f>AVERAGE(C101:C118)</f>
        <v>0.14958131815615253</v>
      </c>
      <c r="D120" s="15">
        <f t="shared" ref="D120:K120" si="57">AVERAGE(D101:D118)</f>
        <v>3.7607835355276376E-3</v>
      </c>
      <c r="E120" s="15">
        <f t="shared" si="57"/>
        <v>0.29321218485335881</v>
      </c>
      <c r="F120" s="15">
        <f t="shared" si="57"/>
        <v>4.0394799495649669E-3</v>
      </c>
      <c r="G120" s="15">
        <f t="shared" si="57"/>
        <v>6.10301969462098E-2</v>
      </c>
      <c r="H120" s="15">
        <f t="shared" si="57"/>
        <v>0.16556330662776569</v>
      </c>
      <c r="I120" s="15">
        <f t="shared" si="57"/>
        <v>3.6568603525140228E-2</v>
      </c>
      <c r="J120" s="15">
        <f t="shared" si="57"/>
        <v>0.12134166781788726</v>
      </c>
      <c r="K120" s="15">
        <f t="shared" si="57"/>
        <v>0.19391107614904934</v>
      </c>
    </row>
    <row r="121" spans="1:23" x14ac:dyDescent="0.2">
      <c r="A121" s="20" t="s">
        <v>33</v>
      </c>
      <c r="B121" s="20"/>
      <c r="C121" s="15">
        <f>C118-C101</f>
        <v>-0.26235570450050893</v>
      </c>
      <c r="D121" s="15">
        <f t="shared" ref="D121:K121" si="58">D118-D101</f>
        <v>1.6529049982620743E-3</v>
      </c>
      <c r="E121" s="15">
        <f t="shared" si="58"/>
        <v>-4.6703543104969603E-2</v>
      </c>
      <c r="F121" s="15">
        <f t="shared" si="58"/>
        <v>-9.1867407176613987E-4</v>
      </c>
      <c r="G121" s="15">
        <f t="shared" si="58"/>
        <v>1.3667502820485553E-2</v>
      </c>
      <c r="H121" s="15">
        <f t="shared" si="58"/>
        <v>7.6930260118932586E-2</v>
      </c>
      <c r="I121" s="15">
        <f t="shared" si="58"/>
        <v>1.9567948351808574E-2</v>
      </c>
      <c r="J121" s="15">
        <f t="shared" si="58"/>
        <v>5.2391410647157355E-2</v>
      </c>
      <c r="K121" s="15">
        <f t="shared" si="58"/>
        <v>0.10302933098662698</v>
      </c>
    </row>
    <row r="122" spans="1:23" x14ac:dyDescent="0.2">
      <c r="A122" s="20" t="s">
        <v>34</v>
      </c>
      <c r="B122" s="20"/>
      <c r="C122" s="15">
        <f>STDEV(C101:C118)</f>
        <v>0.11014447444969365</v>
      </c>
      <c r="D122" s="15">
        <f t="shared" ref="D122:K122" si="59">STDEV(D101:D118)</f>
        <v>1.1135825636582727E-3</v>
      </c>
      <c r="E122" s="15">
        <f t="shared" si="59"/>
        <v>2.3586763977549653E-2</v>
      </c>
      <c r="F122" s="15">
        <f t="shared" si="59"/>
        <v>5.6243209207288249E-4</v>
      </c>
      <c r="G122" s="15">
        <f t="shared" si="59"/>
        <v>1.3524305411439348E-2</v>
      </c>
      <c r="H122" s="15">
        <f t="shared" si="59"/>
        <v>2.8489577417623844E-2</v>
      </c>
      <c r="I122" s="15">
        <f t="shared" si="59"/>
        <v>7.6570374128025346E-3</v>
      </c>
      <c r="J122" s="15">
        <f t="shared" si="59"/>
        <v>2.275963328265004E-2</v>
      </c>
      <c r="K122" s="15">
        <f t="shared" si="59"/>
        <v>3.7771608056650072E-2</v>
      </c>
    </row>
    <row r="124" spans="1:23" ht="13.5" thickBot="1" x14ac:dyDescent="0.25"/>
    <row r="125" spans="1:23" ht="13.5" thickBot="1" x14ac:dyDescent="0.25">
      <c r="A125" s="2" t="s">
        <v>40</v>
      </c>
      <c r="B125" s="306" t="s">
        <v>1</v>
      </c>
      <c r="C125" s="306"/>
      <c r="D125" s="306" t="s">
        <v>2</v>
      </c>
      <c r="E125" s="306"/>
      <c r="F125" s="306" t="s">
        <v>3</v>
      </c>
      <c r="G125" s="306"/>
      <c r="H125" s="306" t="s">
        <v>4</v>
      </c>
      <c r="I125" s="306"/>
      <c r="J125" s="306" t="s">
        <v>5</v>
      </c>
      <c r="K125" s="306"/>
      <c r="L125" s="306" t="s">
        <v>6</v>
      </c>
      <c r="M125" s="306"/>
      <c r="N125" s="306" t="s">
        <v>7</v>
      </c>
      <c r="O125" s="306"/>
      <c r="P125" s="306" t="s">
        <v>8</v>
      </c>
      <c r="Q125" s="306"/>
      <c r="R125" s="306" t="s">
        <v>9</v>
      </c>
      <c r="S125" s="306"/>
      <c r="T125" s="306"/>
      <c r="U125" s="306"/>
      <c r="V125" s="310" t="s">
        <v>11</v>
      </c>
      <c r="W125" s="311"/>
    </row>
    <row r="126" spans="1:23" x14ac:dyDescent="0.2">
      <c r="A126" s="11" t="s">
        <v>41</v>
      </c>
      <c r="B126" s="6" t="s">
        <v>16</v>
      </c>
      <c r="C126" s="6" t="str">
        <f>C3</f>
        <v>Ilembe</v>
      </c>
      <c r="D126" s="6" t="s">
        <v>16</v>
      </c>
      <c r="E126" s="6" t="str">
        <f>C126</f>
        <v>Ilembe</v>
      </c>
      <c r="F126" s="6" t="s">
        <v>16</v>
      </c>
      <c r="G126" s="6" t="str">
        <f>E126</f>
        <v>Ilembe</v>
      </c>
      <c r="H126" s="6" t="s">
        <v>16</v>
      </c>
      <c r="I126" s="6" t="str">
        <f>G126</f>
        <v>Ilembe</v>
      </c>
      <c r="J126" s="6" t="s">
        <v>16</v>
      </c>
      <c r="K126" s="6" t="str">
        <f>I126</f>
        <v>Ilembe</v>
      </c>
      <c r="L126" s="6" t="s">
        <v>16</v>
      </c>
      <c r="M126" s="6" t="str">
        <f>K126</f>
        <v>Ilembe</v>
      </c>
      <c r="N126" s="6" t="s">
        <v>16</v>
      </c>
      <c r="O126" s="6" t="str">
        <f>M126</f>
        <v>Ilembe</v>
      </c>
      <c r="P126" s="6" t="s">
        <v>16</v>
      </c>
      <c r="Q126" s="6" t="str">
        <f>O126</f>
        <v>Ilembe</v>
      </c>
      <c r="R126" s="6" t="s">
        <v>16</v>
      </c>
      <c r="S126" s="6" t="str">
        <f>Q126</f>
        <v>Ilembe</v>
      </c>
      <c r="T126" s="6"/>
      <c r="U126" s="6"/>
      <c r="V126" s="94" t="s">
        <v>16</v>
      </c>
      <c r="W126" s="113" t="s">
        <v>17</v>
      </c>
    </row>
    <row r="127" spans="1:23" x14ac:dyDescent="0.2">
      <c r="A127" s="1" t="str">
        <f t="shared" ref="A127:A144" si="60">A101</f>
        <v>1996</v>
      </c>
      <c r="B127" s="7">
        <v>17560327.279132519</v>
      </c>
      <c r="C127" s="7">
        <v>430946.28663414082</v>
      </c>
      <c r="D127" s="7">
        <v>18976218.340329085</v>
      </c>
      <c r="E127" s="7">
        <v>8981.5990486605042</v>
      </c>
      <c r="F127" s="7">
        <v>58115899.996032827</v>
      </c>
      <c r="G127" s="7">
        <v>890571.9621367082</v>
      </c>
      <c r="H127" s="7">
        <v>12065889.608386679</v>
      </c>
      <c r="I127" s="7">
        <v>67250.848354856062</v>
      </c>
      <c r="J127" s="7">
        <v>8399069.6271733996</v>
      </c>
      <c r="K127" s="7">
        <v>39625.44055391982</v>
      </c>
      <c r="L127" s="7">
        <v>43493838.729583159</v>
      </c>
      <c r="M127" s="7">
        <v>173303.24780062976</v>
      </c>
      <c r="N127" s="7">
        <v>30182080.865338504</v>
      </c>
      <c r="O127" s="7">
        <v>87428.2431715196</v>
      </c>
      <c r="P127" s="7">
        <v>57814506.840013951</v>
      </c>
      <c r="Q127" s="7">
        <v>140906.62617406104</v>
      </c>
      <c r="R127" s="7">
        <v>25480060.026335001</v>
      </c>
      <c r="S127" s="7">
        <v>123507.3825954526</v>
      </c>
      <c r="T127" s="7"/>
      <c r="U127" s="7"/>
      <c r="V127" s="96">
        <f>B127+D127+F127+H127+J127+L127+N127+P127+R127+T127</f>
        <v>272087891.31232512</v>
      </c>
      <c r="W127" s="97">
        <f>C127+E127+G127+I127+K127+M127+O127+Q127+S127+U127</f>
        <v>1962521.6364699486</v>
      </c>
    </row>
    <row r="128" spans="1:23" x14ac:dyDescent="0.2">
      <c r="A128" s="1" t="str">
        <f t="shared" si="60"/>
        <v>1997</v>
      </c>
      <c r="B128" s="7">
        <v>18528279.987999287</v>
      </c>
      <c r="C128" s="7">
        <v>474948.3941357297</v>
      </c>
      <c r="D128" s="7">
        <v>18635465.964544088</v>
      </c>
      <c r="E128" s="7">
        <v>10644.747585853744</v>
      </c>
      <c r="F128" s="7">
        <v>65421119.200892441</v>
      </c>
      <c r="G128" s="7">
        <v>1006501.2046847211</v>
      </c>
      <c r="H128" s="7">
        <v>12769358.914204491</v>
      </c>
      <c r="I128" s="7">
        <v>71094.258408066031</v>
      </c>
      <c r="J128" s="7">
        <v>10003010.5914436</v>
      </c>
      <c r="K128" s="7">
        <v>48847.534329262293</v>
      </c>
      <c r="L128" s="7">
        <v>46300798.504550301</v>
      </c>
      <c r="M128" s="7">
        <v>189800.33875609067</v>
      </c>
      <c r="N128" s="7">
        <v>34515715.682445876</v>
      </c>
      <c r="O128" s="7">
        <v>101089.92325146208</v>
      </c>
      <c r="P128" s="7">
        <v>67927541.145235002</v>
      </c>
      <c r="Q128" s="7">
        <v>165602.92508790153</v>
      </c>
      <c r="R128" s="7">
        <v>28182008.489207089</v>
      </c>
      <c r="S128" s="7">
        <v>131379.84381666593</v>
      </c>
      <c r="T128" s="7"/>
      <c r="U128" s="7"/>
      <c r="V128" s="96">
        <f t="shared" ref="V128:V144" si="61">B128+D128+F128+H128+J128+L128+N128+P128+R128+T128</f>
        <v>302283298.48052222</v>
      </c>
      <c r="W128" s="97">
        <f t="shared" ref="W128:W144" si="62">C128+E128+G128+I128+K128+M128+O128+Q128+S128+U128</f>
        <v>2199909.1700557536</v>
      </c>
    </row>
    <row r="129" spans="1:24" x14ac:dyDescent="0.2">
      <c r="A129" s="1" t="str">
        <f t="shared" si="60"/>
        <v>1998</v>
      </c>
      <c r="B129" s="7">
        <v>17916443.830195971</v>
      </c>
      <c r="C129" s="7">
        <v>501274.63108890847</v>
      </c>
      <c r="D129" s="7">
        <v>22398461.294924431</v>
      </c>
      <c r="E129" s="7">
        <v>15564.225841655807</v>
      </c>
      <c r="F129" s="7">
        <v>63378597.572437614</v>
      </c>
      <c r="G129" s="7">
        <v>980234.20275806449</v>
      </c>
      <c r="H129" s="7">
        <v>13241810.629269922</v>
      </c>
      <c r="I129" s="7">
        <v>72627.515651406895</v>
      </c>
      <c r="J129" s="7">
        <v>10023103.931776499</v>
      </c>
      <c r="K129" s="7">
        <v>45980.671302264891</v>
      </c>
      <c r="L129" s="7">
        <v>47594050.523999907</v>
      </c>
      <c r="M129" s="7">
        <v>194476.22932637631</v>
      </c>
      <c r="N129" s="7">
        <v>38510153.983710602</v>
      </c>
      <c r="O129" s="7">
        <v>109958.36289910752</v>
      </c>
      <c r="P129" s="7">
        <v>73014485.418153167</v>
      </c>
      <c r="Q129" s="7">
        <v>181455.99753600202</v>
      </c>
      <c r="R129" s="7">
        <v>31996569.716940001</v>
      </c>
      <c r="S129" s="7">
        <v>153179.17511953448</v>
      </c>
      <c r="T129" s="7"/>
      <c r="U129" s="7"/>
      <c r="V129" s="96">
        <f t="shared" si="61"/>
        <v>318073676.90140808</v>
      </c>
      <c r="W129" s="97">
        <f t="shared" si="62"/>
        <v>2254751.0115233208</v>
      </c>
    </row>
    <row r="130" spans="1:24" x14ac:dyDescent="0.2">
      <c r="A130" s="1" t="str">
        <f t="shared" si="60"/>
        <v>1999</v>
      </c>
      <c r="B130" s="7">
        <v>18182215.915460795</v>
      </c>
      <c r="C130" s="7">
        <v>435916.77917085058</v>
      </c>
      <c r="D130" s="7">
        <v>26172150.666659545</v>
      </c>
      <c r="E130" s="7">
        <v>19659.626292251112</v>
      </c>
      <c r="F130" s="7">
        <v>66143628.707974151</v>
      </c>
      <c r="G130" s="7">
        <v>1007553.2196138939</v>
      </c>
      <c r="H130" s="7">
        <v>12924921.57239056</v>
      </c>
      <c r="I130" s="7">
        <v>72844.808409493431</v>
      </c>
      <c r="J130" s="7">
        <v>10233415.202857301</v>
      </c>
      <c r="K130" s="7">
        <v>44968.100481756002</v>
      </c>
      <c r="L130" s="7">
        <v>51786998.403407447</v>
      </c>
      <c r="M130" s="7">
        <v>211722.12259340999</v>
      </c>
      <c r="N130" s="7">
        <v>44169666.342739686</v>
      </c>
      <c r="O130" s="7">
        <v>126560.18837218769</v>
      </c>
      <c r="P130" s="7">
        <v>85901665.641901582</v>
      </c>
      <c r="Q130" s="7">
        <v>212707.09787480315</v>
      </c>
      <c r="R130" s="7">
        <v>36163490.733855903</v>
      </c>
      <c r="S130" s="7">
        <v>166850.76882063528</v>
      </c>
      <c r="T130" s="7"/>
      <c r="U130" s="7"/>
      <c r="V130" s="96">
        <f t="shared" si="61"/>
        <v>351678153.18724698</v>
      </c>
      <c r="W130" s="97">
        <f t="shared" si="62"/>
        <v>2298782.7116292818</v>
      </c>
    </row>
    <row r="131" spans="1:24" x14ac:dyDescent="0.2">
      <c r="A131" s="1" t="str">
        <f t="shared" si="60"/>
        <v>2000</v>
      </c>
      <c r="B131" s="7">
        <v>18893764.007708989</v>
      </c>
      <c r="C131" s="7">
        <v>454132.82029004954</v>
      </c>
      <c r="D131" s="7">
        <v>35200912.831353039</v>
      </c>
      <c r="E131" s="7">
        <v>31530.657230669611</v>
      </c>
      <c r="F131" s="7">
        <v>81758666.644037649</v>
      </c>
      <c r="G131" s="7">
        <v>1212030.3831113325</v>
      </c>
      <c r="H131" s="7">
        <v>14070592.36064326</v>
      </c>
      <c r="I131" s="7">
        <v>81199.014154313991</v>
      </c>
      <c r="J131" s="7">
        <v>10938034.9190979</v>
      </c>
      <c r="K131" s="7">
        <v>48748.601190551657</v>
      </c>
      <c r="L131" s="7">
        <v>64901635.358436599</v>
      </c>
      <c r="M131" s="7">
        <v>274445.0519365595</v>
      </c>
      <c r="N131" s="7">
        <v>53238011.500092998</v>
      </c>
      <c r="O131" s="7">
        <v>157987.5250806133</v>
      </c>
      <c r="P131" s="7">
        <v>94650767.369816482</v>
      </c>
      <c r="Q131" s="7">
        <v>240265.37459649419</v>
      </c>
      <c r="R131" s="7">
        <v>42069036.234312892</v>
      </c>
      <c r="S131" s="7">
        <v>193334.68877400435</v>
      </c>
      <c r="T131" s="7"/>
      <c r="U131" s="7"/>
      <c r="V131" s="96">
        <f t="shared" si="61"/>
        <v>415721421.22549981</v>
      </c>
      <c r="W131" s="97">
        <f t="shared" si="62"/>
        <v>2693674.116364589</v>
      </c>
    </row>
    <row r="132" spans="1:24" x14ac:dyDescent="0.2">
      <c r="A132" s="1" t="str">
        <f t="shared" si="60"/>
        <v>2001</v>
      </c>
      <c r="B132" s="7">
        <v>23630215.625865038</v>
      </c>
      <c r="C132" s="7">
        <v>610769.26542241324</v>
      </c>
      <c r="D132" s="7">
        <v>46053956.113113582</v>
      </c>
      <c r="E132" s="7">
        <v>36786.870071704849</v>
      </c>
      <c r="F132" s="7">
        <v>94514156.093868107</v>
      </c>
      <c r="G132" s="7">
        <v>1311576.2033787291</v>
      </c>
      <c r="H132" s="7">
        <v>14256010.234179182</v>
      </c>
      <c r="I132" s="7">
        <v>81877.79646673231</v>
      </c>
      <c r="J132" s="7">
        <v>12158879.5092091</v>
      </c>
      <c r="K132" s="7">
        <v>67513.799898306635</v>
      </c>
      <c r="L132" s="7">
        <v>72340832.963283032</v>
      </c>
      <c r="M132" s="7">
        <v>317193.31943057349</v>
      </c>
      <c r="N132" s="7">
        <v>59966349.332803279</v>
      </c>
      <c r="O132" s="7">
        <v>177944.94576744872</v>
      </c>
      <c r="P132" s="7">
        <v>106208487.23514694</v>
      </c>
      <c r="Q132" s="7">
        <v>266037.46670218476</v>
      </c>
      <c r="R132" s="7">
        <v>46559838.192917913</v>
      </c>
      <c r="S132" s="7">
        <v>215609.36373407952</v>
      </c>
      <c r="T132" s="7"/>
      <c r="U132" s="7"/>
      <c r="V132" s="96">
        <f t="shared" si="61"/>
        <v>475688725.30038619</v>
      </c>
      <c r="W132" s="97">
        <f t="shared" si="62"/>
        <v>3085309.0308721727</v>
      </c>
    </row>
    <row r="133" spans="1:24" x14ac:dyDescent="0.2">
      <c r="A133" s="1" t="str">
        <f t="shared" si="60"/>
        <v>2002</v>
      </c>
      <c r="B133" s="7">
        <v>29537887.410453726</v>
      </c>
      <c r="C133" s="7">
        <v>667481.38877149217</v>
      </c>
      <c r="D133" s="7">
        <v>58471605.527461857</v>
      </c>
      <c r="E133" s="7">
        <v>40829.837202390889</v>
      </c>
      <c r="F133" s="7">
        <v>115012146.33631596</v>
      </c>
      <c r="G133" s="7">
        <v>1565883.6392683515</v>
      </c>
      <c r="H133" s="7">
        <v>16211874.542157987</v>
      </c>
      <c r="I133" s="7">
        <v>99310.531897031178</v>
      </c>
      <c r="J133" s="7">
        <v>12795600</v>
      </c>
      <c r="K133" s="7">
        <v>53108.573833880182</v>
      </c>
      <c r="L133" s="7">
        <v>86306000</v>
      </c>
      <c r="M133" s="7">
        <v>384868.43506543664</v>
      </c>
      <c r="N133" s="7">
        <v>69629955</v>
      </c>
      <c r="O133" s="7">
        <v>218955.68656877181</v>
      </c>
      <c r="P133" s="7">
        <v>136695820.50503677</v>
      </c>
      <c r="Q133" s="7">
        <v>424963.39323311963</v>
      </c>
      <c r="R133" s="7">
        <v>54884301</v>
      </c>
      <c r="S133" s="7">
        <v>265241.35931812483</v>
      </c>
      <c r="T133" s="7"/>
      <c r="U133" s="7"/>
      <c r="V133" s="96">
        <f t="shared" si="61"/>
        <v>579545190.32142639</v>
      </c>
      <c r="W133" s="97">
        <f t="shared" si="62"/>
        <v>3720642.8451585984</v>
      </c>
    </row>
    <row r="134" spans="1:24" x14ac:dyDescent="0.2">
      <c r="A134" s="1" t="str">
        <f t="shared" si="60"/>
        <v>2003</v>
      </c>
      <c r="B134" s="7">
        <v>27036527.615941368</v>
      </c>
      <c r="C134" s="7">
        <v>603806.62808413804</v>
      </c>
      <c r="D134" s="7">
        <v>51170213.325230494</v>
      </c>
      <c r="E134" s="7">
        <v>36862.933948202917</v>
      </c>
      <c r="F134" s="7">
        <v>124172698.17712712</v>
      </c>
      <c r="G134" s="7">
        <v>1713839.7512565614</v>
      </c>
      <c r="H134" s="7">
        <v>14328763.097947501</v>
      </c>
      <c r="I134" s="7">
        <v>76062.174153365049</v>
      </c>
      <c r="J134" s="7">
        <v>14069000</v>
      </c>
      <c r="K134" s="7">
        <v>58386.659393246293</v>
      </c>
      <c r="L134" s="7">
        <v>95778999</v>
      </c>
      <c r="M134" s="7">
        <v>432886.97377574665</v>
      </c>
      <c r="N134" s="7">
        <v>84919920</v>
      </c>
      <c r="O134" s="7">
        <v>266427.39062311256</v>
      </c>
      <c r="P134" s="7">
        <v>153059578.98127234</v>
      </c>
      <c r="Q134" s="7">
        <v>442354.2015390718</v>
      </c>
      <c r="R134" s="7">
        <v>59213399.999999911</v>
      </c>
      <c r="S134" s="7">
        <v>286093.62791887566</v>
      </c>
      <c r="T134" s="7"/>
      <c r="U134" s="7"/>
      <c r="V134" s="96">
        <f t="shared" si="61"/>
        <v>623749100.19751871</v>
      </c>
      <c r="W134" s="97">
        <f t="shared" si="62"/>
        <v>3916720.3406923208</v>
      </c>
    </row>
    <row r="135" spans="1:24" x14ac:dyDescent="0.2">
      <c r="A135" s="1" t="str">
        <f t="shared" si="60"/>
        <v>2004</v>
      </c>
      <c r="B135" s="7">
        <v>27769949.479119748</v>
      </c>
      <c r="C135" s="7">
        <v>653521.70592728234</v>
      </c>
      <c r="D135" s="7">
        <v>53688692.167440079</v>
      </c>
      <c r="E135" s="7">
        <v>39040.181193520162</v>
      </c>
      <c r="F135" s="7">
        <v>135220815.5805251</v>
      </c>
      <c r="G135" s="7">
        <v>1911769.6124011022</v>
      </c>
      <c r="H135" s="7">
        <v>16010051.862</v>
      </c>
      <c r="I135" s="7">
        <v>88521.049422945624</v>
      </c>
      <c r="J135" s="7">
        <v>18035400</v>
      </c>
      <c r="K135" s="7">
        <v>87774.587222846138</v>
      </c>
      <c r="L135" s="7">
        <v>107502000.99999997</v>
      </c>
      <c r="M135" s="7">
        <v>489462.45091886551</v>
      </c>
      <c r="N135" s="7">
        <v>97155179.999999791</v>
      </c>
      <c r="O135" s="7">
        <v>307685.43466181454</v>
      </c>
      <c r="P135" s="7">
        <v>169598476.64868855</v>
      </c>
      <c r="Q135" s="7">
        <v>528809.37634162931</v>
      </c>
      <c r="R135" s="7">
        <v>63065000.00000003</v>
      </c>
      <c r="S135" s="7">
        <v>305407.78819439292</v>
      </c>
      <c r="T135" s="7"/>
      <c r="U135" s="7"/>
      <c r="V135" s="96">
        <f t="shared" si="61"/>
        <v>688045566.73777318</v>
      </c>
      <c r="W135" s="97">
        <f t="shared" si="62"/>
        <v>4411992.1862843987</v>
      </c>
    </row>
    <row r="136" spans="1:24" x14ac:dyDescent="0.2">
      <c r="A136" s="1" t="str">
        <f t="shared" si="60"/>
        <v>2005</v>
      </c>
      <c r="B136" s="7">
        <v>26950000</v>
      </c>
      <c r="C136" s="7">
        <v>615172.83684109873</v>
      </c>
      <c r="D136" s="7">
        <v>65358004.071291655</v>
      </c>
      <c r="E136" s="7">
        <v>49476.959962184999</v>
      </c>
      <c r="F136" s="7">
        <v>145271138</v>
      </c>
      <c r="G136" s="7">
        <v>2172310.4255219353</v>
      </c>
      <c r="H136" s="7">
        <v>15966182.719000001</v>
      </c>
      <c r="I136" s="7">
        <v>87936.117561103631</v>
      </c>
      <c r="J136" s="7">
        <v>22496000.000000097</v>
      </c>
      <c r="K136" s="7">
        <v>99621.28041462235</v>
      </c>
      <c r="L136" s="7">
        <v>115636520.99981582</v>
      </c>
      <c r="M136" s="7">
        <v>558146.86489920458</v>
      </c>
      <c r="N136" s="7">
        <v>108419483.99999988</v>
      </c>
      <c r="O136" s="7">
        <v>358235.51362880616</v>
      </c>
      <c r="P136" s="7">
        <v>191949302.2609964</v>
      </c>
      <c r="Q136" s="7">
        <v>652671.34977286588</v>
      </c>
      <c r="R136" s="7">
        <v>68906599.999999791</v>
      </c>
      <c r="S136" s="7">
        <v>332783.55726508098</v>
      </c>
      <c r="T136" s="7"/>
      <c r="U136" s="7"/>
      <c r="V136" s="96">
        <f t="shared" si="61"/>
        <v>760953232.05110359</v>
      </c>
      <c r="W136" s="97">
        <f t="shared" si="62"/>
        <v>4926354.9058669023</v>
      </c>
    </row>
    <row r="137" spans="1:24" x14ac:dyDescent="0.2">
      <c r="A137" s="1" t="str">
        <f t="shared" si="60"/>
        <v>2006</v>
      </c>
      <c r="B137" s="7">
        <v>29992800</v>
      </c>
      <c r="C137" s="7">
        <v>670789.48598890926</v>
      </c>
      <c r="D137" s="7">
        <v>83308375.551026881</v>
      </c>
      <c r="E137" s="7">
        <v>69671.084237015457</v>
      </c>
      <c r="F137" s="7">
        <v>135302021.45796004</v>
      </c>
      <c r="G137" s="7">
        <v>2206010.3127093851</v>
      </c>
      <c r="H137" s="7">
        <v>17005308.280949831</v>
      </c>
      <c r="I137" s="7">
        <v>90170.72051137127</v>
      </c>
      <c r="J137" s="7">
        <v>25517199.655820496</v>
      </c>
      <c r="K137" s="7">
        <v>123949.08549117773</v>
      </c>
      <c r="L137" s="7">
        <v>127406342.37397447</v>
      </c>
      <c r="M137" s="7">
        <v>687863.22931767523</v>
      </c>
      <c r="N137" s="7">
        <v>139920391.00000048</v>
      </c>
      <c r="O137" s="7">
        <v>440263.60974027123</v>
      </c>
      <c r="P137" s="7">
        <v>217310670.36880404</v>
      </c>
      <c r="Q137" s="7">
        <v>825550.48134219728</v>
      </c>
      <c r="R137" s="7">
        <v>78276001.000000179</v>
      </c>
      <c r="S137" s="7">
        <v>376464.18683624989</v>
      </c>
      <c r="T137" s="7"/>
      <c r="U137" s="7"/>
      <c r="V137" s="96">
        <f t="shared" si="61"/>
        <v>854039109.68853641</v>
      </c>
      <c r="W137" s="97">
        <f t="shared" si="62"/>
        <v>5490732.1961742528</v>
      </c>
    </row>
    <row r="138" spans="1:24" x14ac:dyDescent="0.2">
      <c r="A138" s="1" t="str">
        <f t="shared" si="60"/>
        <v>2007</v>
      </c>
      <c r="B138" s="7">
        <v>41053180.000000037</v>
      </c>
      <c r="C138" s="7">
        <v>1010387.6369784068</v>
      </c>
      <c r="D138" s="7">
        <v>99450890.457227588</v>
      </c>
      <c r="E138" s="7">
        <v>83069.973708110527</v>
      </c>
      <c r="F138" s="7">
        <v>148664624.50000006</v>
      </c>
      <c r="G138" s="7">
        <v>2495976.1081296997</v>
      </c>
      <c r="H138" s="7">
        <v>17818060.858713798</v>
      </c>
      <c r="I138" s="7">
        <v>89141.951826106495</v>
      </c>
      <c r="J138" s="7">
        <v>33401700</v>
      </c>
      <c r="K138" s="7">
        <v>160482.52584551822</v>
      </c>
      <c r="L138" s="7">
        <v>145157465.47547692</v>
      </c>
      <c r="M138" s="7">
        <v>859745.40708048816</v>
      </c>
      <c r="N138" s="7">
        <v>149775880.00000021</v>
      </c>
      <c r="O138" s="7">
        <v>493661.2737306708</v>
      </c>
      <c r="P138" s="7">
        <v>266197419.65414095</v>
      </c>
      <c r="Q138" s="7">
        <v>1112545.8482887442</v>
      </c>
      <c r="R138" s="7">
        <v>85462599.999999464</v>
      </c>
      <c r="S138" s="7">
        <v>404628.3329987789</v>
      </c>
      <c r="T138" s="7"/>
      <c r="U138" s="7"/>
      <c r="V138" s="96">
        <f t="shared" si="61"/>
        <v>986981820.94555902</v>
      </c>
      <c r="W138" s="97">
        <f t="shared" si="62"/>
        <v>6709639.0585865229</v>
      </c>
    </row>
    <row r="139" spans="1:24" x14ac:dyDescent="0.2">
      <c r="A139" s="1" t="str">
        <f t="shared" si="60"/>
        <v>2008</v>
      </c>
      <c r="B139" s="7">
        <v>51083000</v>
      </c>
      <c r="C139" s="7">
        <v>1336723.2487469558</v>
      </c>
      <c r="D139" s="7">
        <v>127967967.32279204</v>
      </c>
      <c r="E139" s="7">
        <v>98033.517998574331</v>
      </c>
      <c r="F139" s="7">
        <v>164510697.00383511</v>
      </c>
      <c r="G139" s="7">
        <v>2842589.7951665604</v>
      </c>
      <c r="H139" s="7">
        <v>20156238.059542101</v>
      </c>
      <c r="I139" s="7">
        <v>101713.10660086847</v>
      </c>
      <c r="J139" s="7">
        <v>55349000</v>
      </c>
      <c r="K139" s="7">
        <v>294045.46345628879</v>
      </c>
      <c r="L139" s="7">
        <v>170889426.69521511</v>
      </c>
      <c r="M139" s="7">
        <v>1063753.9482449323</v>
      </c>
      <c r="N139" s="7">
        <v>155920754.99999982</v>
      </c>
      <c r="O139" s="7">
        <v>526238.0023871325</v>
      </c>
      <c r="P139" s="7">
        <v>275313497.33559823</v>
      </c>
      <c r="Q139" s="7">
        <v>1251560.2862915283</v>
      </c>
      <c r="R139" s="7">
        <v>95263801.000000298</v>
      </c>
      <c r="S139" s="7">
        <v>463652.77061310387</v>
      </c>
      <c r="T139" s="7"/>
      <c r="U139" s="7"/>
      <c r="V139" s="96">
        <f t="shared" si="61"/>
        <v>1116454382.4169827</v>
      </c>
      <c r="W139" s="97">
        <f t="shared" si="62"/>
        <v>7978310.1395059451</v>
      </c>
    </row>
    <row r="140" spans="1:24" x14ac:dyDescent="0.2">
      <c r="A140" s="1" t="str">
        <f t="shared" si="60"/>
        <v>2009</v>
      </c>
      <c r="B140" s="7">
        <v>49653400</v>
      </c>
      <c r="C140" s="7">
        <v>1235510.0185032422</v>
      </c>
      <c r="D140" s="7">
        <v>125223625.7968286</v>
      </c>
      <c r="E140" s="7">
        <v>84701.115137603119</v>
      </c>
      <c r="F140" s="7">
        <v>156551606.78471911</v>
      </c>
      <c r="G140" s="7">
        <v>3038271.2425740357</v>
      </c>
      <c r="H140" s="7">
        <v>33466677.5303455</v>
      </c>
      <c r="I140" s="7">
        <v>174860.93801550049</v>
      </c>
      <c r="J140" s="7">
        <v>53815200</v>
      </c>
      <c r="K140" s="7">
        <v>325758.38975426171</v>
      </c>
      <c r="L140" s="7">
        <v>183353966.81847501</v>
      </c>
      <c r="M140" s="7">
        <v>1021323.048178904</v>
      </c>
      <c r="N140" s="7">
        <v>154650989.99999949</v>
      </c>
      <c r="O140" s="7">
        <v>523053.04937951674</v>
      </c>
      <c r="P140" s="7">
        <v>307788168.37772894</v>
      </c>
      <c r="Q140" s="7">
        <v>1483993.6173559027</v>
      </c>
      <c r="R140" s="7">
        <v>106449599.99999905</v>
      </c>
      <c r="S140" s="7">
        <v>516354.55119307293</v>
      </c>
      <c r="T140" s="7"/>
      <c r="U140" s="7"/>
      <c r="V140" s="96">
        <f t="shared" si="61"/>
        <v>1170953235.3080957</v>
      </c>
      <c r="W140" s="97">
        <f t="shared" si="62"/>
        <v>8403825.9700920377</v>
      </c>
    </row>
    <row r="141" spans="1:24" x14ac:dyDescent="0.2">
      <c r="A141" s="1" t="str">
        <f t="shared" si="60"/>
        <v>2010</v>
      </c>
      <c r="B141" s="7">
        <v>46111209.000000015</v>
      </c>
      <c r="C141" s="7">
        <v>1062512.4968142016</v>
      </c>
      <c r="D141" s="7">
        <v>143950312.55786818</v>
      </c>
      <c r="E141" s="7">
        <v>98139.948947252589</v>
      </c>
      <c r="F141" s="7">
        <v>153019649.43283892</v>
      </c>
      <c r="G141" s="7">
        <v>3364055.4697079952</v>
      </c>
      <c r="H141" s="7">
        <v>45848120.252634101</v>
      </c>
      <c r="I141" s="7">
        <v>241219.44420961931</v>
      </c>
      <c r="J141" s="7">
        <v>51165700.000000104</v>
      </c>
      <c r="K141" s="7">
        <v>325557.35860457004</v>
      </c>
      <c r="L141" s="7">
        <v>222537349.99999955</v>
      </c>
      <c r="M141" s="7">
        <v>1150670.402414049</v>
      </c>
      <c r="N141" s="7">
        <v>154835999.0000003</v>
      </c>
      <c r="O141" s="7">
        <v>541159.23768743058</v>
      </c>
      <c r="P141" s="7">
        <v>327227935.26032722</v>
      </c>
      <c r="Q141" s="7">
        <v>1539163.4535694406</v>
      </c>
      <c r="R141" s="7">
        <v>115457200.00000018</v>
      </c>
      <c r="S141" s="7">
        <v>563086.21652914956</v>
      </c>
      <c r="T141" s="7"/>
      <c r="U141" s="7"/>
      <c r="V141" s="96">
        <f t="shared" si="61"/>
        <v>1260153475.5036685</v>
      </c>
      <c r="W141" s="97">
        <f t="shared" si="62"/>
        <v>8885564.0284837075</v>
      </c>
    </row>
    <row r="142" spans="1:24" x14ac:dyDescent="0.2">
      <c r="A142" s="1" t="str">
        <f t="shared" si="60"/>
        <v>2011</v>
      </c>
      <c r="B142" s="7">
        <v>48600820.000000089</v>
      </c>
      <c r="C142" s="7">
        <v>1132369.0829686653</v>
      </c>
      <c r="D142" s="7">
        <v>166411176.30128062</v>
      </c>
      <c r="E142" s="7">
        <v>95293.271413321942</v>
      </c>
      <c r="F142" s="7">
        <v>144609953.46649593</v>
      </c>
      <c r="G142" s="7">
        <v>3488130.624305625</v>
      </c>
      <c r="H142" s="7">
        <v>60851187.7752131</v>
      </c>
      <c r="I142" s="7">
        <v>365150.13728886354</v>
      </c>
      <c r="J142" s="7">
        <v>55382051.439483702</v>
      </c>
      <c r="K142" s="7">
        <v>382570.72888666339</v>
      </c>
      <c r="L142" s="7">
        <v>243547635.18476081</v>
      </c>
      <c r="M142" s="7">
        <v>1344566.2976182099</v>
      </c>
      <c r="N142" s="7">
        <v>176040499.99999961</v>
      </c>
      <c r="O142" s="7">
        <v>624354.26605657837</v>
      </c>
      <c r="P142" s="7">
        <v>346807890.67004287</v>
      </c>
      <c r="Q142" s="7">
        <v>1647894.6717378614</v>
      </c>
      <c r="R142" s="7">
        <v>124660671.00000107</v>
      </c>
      <c r="S142" s="7">
        <v>608187.11537110037</v>
      </c>
      <c r="T142" s="7"/>
      <c r="U142" s="7"/>
      <c r="V142" s="96">
        <f t="shared" si="61"/>
        <v>1366911885.8372779</v>
      </c>
      <c r="W142" s="97">
        <f t="shared" si="62"/>
        <v>9688516.1956468895</v>
      </c>
    </row>
    <row r="143" spans="1:24" x14ac:dyDescent="0.2">
      <c r="A143" s="1" t="str">
        <f t="shared" si="60"/>
        <v>2012</v>
      </c>
      <c r="B143" s="7">
        <v>48623909.99999997</v>
      </c>
      <c r="C143" s="7">
        <v>1230852.2018974617</v>
      </c>
      <c r="D143" s="7">
        <v>162348143.00925702</v>
      </c>
      <c r="E143" s="7">
        <v>103612.86265469821</v>
      </c>
      <c r="F143" s="7">
        <v>147571348.69992298</v>
      </c>
      <c r="G143" s="7">
        <v>4076258.5950557599</v>
      </c>
      <c r="H143" s="7">
        <v>76232225.427227497</v>
      </c>
      <c r="I143" s="7">
        <v>462730.86074865446</v>
      </c>
      <c r="J143" s="7">
        <v>58663503.981858</v>
      </c>
      <c r="K143" s="7">
        <v>362789.20799128205</v>
      </c>
      <c r="L143" s="7">
        <v>263715139.99999958</v>
      </c>
      <c r="M143" s="7">
        <v>1455810.5657820217</v>
      </c>
      <c r="N143" s="7">
        <v>204546792.99999958</v>
      </c>
      <c r="O143" s="7">
        <v>754814.57516520051</v>
      </c>
      <c r="P143" s="7">
        <v>369377437.23563188</v>
      </c>
      <c r="Q143" s="7">
        <v>1831324.0768214702</v>
      </c>
      <c r="R143" s="7">
        <v>134709561.00000089</v>
      </c>
      <c r="S143" s="7">
        <v>663564.80546862446</v>
      </c>
      <c r="T143" s="7"/>
      <c r="U143" s="7"/>
      <c r="V143" s="96">
        <f t="shared" si="61"/>
        <v>1465788062.3538976</v>
      </c>
      <c r="W143" s="97">
        <f t="shared" si="62"/>
        <v>10941757.751585174</v>
      </c>
    </row>
    <row r="144" spans="1:24" x14ac:dyDescent="0.2">
      <c r="A144" s="1" t="str">
        <f t="shared" si="60"/>
        <v>2013</v>
      </c>
      <c r="B144" s="7">
        <v>50338200</v>
      </c>
      <c r="C144" s="7">
        <v>1297637.0020376802</v>
      </c>
      <c r="D144" s="7">
        <v>166521200</v>
      </c>
      <c r="E144" s="7">
        <v>101593.73602598951</v>
      </c>
      <c r="F144" s="7">
        <v>159208106.26796678</v>
      </c>
      <c r="G144" s="7">
        <v>4429253.9318146072</v>
      </c>
      <c r="H144" s="7">
        <v>85035612.238624394</v>
      </c>
      <c r="I144" s="7">
        <v>509316.15765635238</v>
      </c>
      <c r="J144" s="7">
        <v>70444607.354411006</v>
      </c>
      <c r="K144" s="7">
        <v>438828.25527467387</v>
      </c>
      <c r="L144" s="7">
        <v>281644164.00000042</v>
      </c>
      <c r="M144" s="7">
        <v>1494171.7857152827</v>
      </c>
      <c r="N144" s="7">
        <v>223296988.9999997</v>
      </c>
      <c r="O144" s="7">
        <v>844187.68530473346</v>
      </c>
      <c r="P144" s="7">
        <v>378595658.02841312</v>
      </c>
      <c r="Q144" s="7">
        <v>1889756.6009689448</v>
      </c>
      <c r="R144" s="7">
        <v>147229029.99999988</v>
      </c>
      <c r="S144" s="7">
        <v>724247.01392602175</v>
      </c>
      <c r="T144" s="7"/>
      <c r="U144" s="7"/>
      <c r="V144" s="96">
        <f t="shared" si="61"/>
        <v>1562313566.8894153</v>
      </c>
      <c r="W144" s="97">
        <f t="shared" si="62"/>
        <v>11728992.168724287</v>
      </c>
      <c r="X144" s="7"/>
    </row>
    <row r="145" spans="1:12" ht="13.5" thickBot="1" x14ac:dyDescent="0.25"/>
    <row r="146" spans="1:12" ht="51.75" thickBot="1" x14ac:dyDescent="0.25">
      <c r="A146" s="2" t="s">
        <v>42</v>
      </c>
      <c r="C146" s="3" t="s">
        <v>22</v>
      </c>
      <c r="D146" s="3" t="s">
        <v>23</v>
      </c>
      <c r="E146" s="3" t="s">
        <v>3</v>
      </c>
      <c r="F146" s="3" t="s">
        <v>24</v>
      </c>
      <c r="G146" s="3" t="s">
        <v>25</v>
      </c>
      <c r="H146" s="3" t="s">
        <v>26</v>
      </c>
      <c r="I146" s="3" t="s">
        <v>27</v>
      </c>
      <c r="J146" s="3" t="s">
        <v>28</v>
      </c>
      <c r="K146" s="14" t="s">
        <v>29</v>
      </c>
      <c r="L146" s="18" t="s">
        <v>32</v>
      </c>
    </row>
    <row r="147" spans="1:12" x14ac:dyDescent="0.2">
      <c r="A147" s="5" t="str">
        <f t="shared" ref="A147:A164" si="63">A127</f>
        <v>1996</v>
      </c>
      <c r="C147" s="13">
        <f>(C127*1000/C4)/(B127*1000/B4)</f>
        <v>1.3040302339655756</v>
      </c>
      <c r="D147" s="13">
        <f>(E127*1000/E4)/(D127*1000/D4)</f>
        <v>1.3125899066106874</v>
      </c>
      <c r="E147" s="13">
        <f>(G127*1000/G4)/(F127*1000/F4)</f>
        <v>1.5768288835607875</v>
      </c>
      <c r="F147" s="13">
        <f>(I127*1000/I4)/(H127*1000/H4)</f>
        <v>1.3154985047588132</v>
      </c>
      <c r="G147" s="13">
        <f>(K127*1000/K4)/(J127*1000/J4)</f>
        <v>0.669847011908839</v>
      </c>
      <c r="H147" s="13">
        <f>(M127*1000/M4)/(L127*1000/L4)</f>
        <v>0.77816276272629148</v>
      </c>
      <c r="I147" s="13">
        <f>(O127*1000/O4)/(N127*1000/N4)</f>
        <v>0.51358525303647784</v>
      </c>
      <c r="J147" s="13">
        <f>(Q127*1000/Q4)/(P127*1000/P4)</f>
        <v>0.65284171953103254</v>
      </c>
      <c r="K147" s="13">
        <f>(S127*1000/S4)/(R127*1000/R4)</f>
        <v>0.99634225645230345</v>
      </c>
      <c r="L147" s="19">
        <f>AVERAGE(C147:K147)</f>
        <v>1.013302948061201</v>
      </c>
    </row>
    <row r="148" spans="1:12" x14ac:dyDescent="0.2">
      <c r="A148" s="5" t="str">
        <f t="shared" si="63"/>
        <v>1997</v>
      </c>
      <c r="C148" s="13">
        <f t="shared" ref="C148:C164" si="64">(C128*1000/C5)/(B128*1000/B5)</f>
        <v>1.375589119033503</v>
      </c>
      <c r="D148" s="13">
        <f t="shared" ref="D148:D164" si="65">(E128*1000/E5)/(D128*1000/D5)</f>
        <v>1.9088682995980366</v>
      </c>
      <c r="E148" s="13">
        <f t="shared" ref="E148:E164" si="66">(G128*1000/G5)/(F128*1000/F5)</f>
        <v>1.6179069063692784</v>
      </c>
      <c r="F148" s="13">
        <f t="shared" ref="F148:F164" si="67">(I128*1000/I5)/(H128*1000/H5)</f>
        <v>1.4887167104012464</v>
      </c>
      <c r="G148" s="13">
        <f t="shared" ref="G148:G164" si="68">(K128*1000/K5)/(J128*1000/J5)</f>
        <v>0.71838585444914649</v>
      </c>
      <c r="H148" s="13">
        <f t="shared" ref="H148:H164" si="69">(M128*1000/M5)/(L128*1000/L5)</f>
        <v>0.79781841898752504</v>
      </c>
      <c r="I148" s="13">
        <f t="shared" ref="I148:I164" si="70">(O128*1000/O5)/(N128*1000/N5)</f>
        <v>0.53517706879757332</v>
      </c>
      <c r="J148" s="13">
        <f t="shared" ref="J148:J164" si="71">(Q128*1000/Q5)/(P128*1000/P5)</f>
        <v>0.62882598081456198</v>
      </c>
      <c r="K148" s="13">
        <f t="shared" ref="K148:K164" si="72">(S128*1000/S5)/(R128*1000/R5)</f>
        <v>1.0263476000170282</v>
      </c>
      <c r="L148" s="19">
        <f t="shared" ref="L148:L164" si="73">AVERAGE(C148:K148)</f>
        <v>1.1219595509408777</v>
      </c>
    </row>
    <row r="149" spans="1:12" x14ac:dyDescent="0.2">
      <c r="A149" s="5" t="str">
        <f t="shared" si="63"/>
        <v>1998</v>
      </c>
      <c r="C149" s="13">
        <f t="shared" si="64"/>
        <v>1.4783391974396196</v>
      </c>
      <c r="D149" s="13">
        <f t="shared" si="65"/>
        <v>2.0683213374698894</v>
      </c>
      <c r="E149" s="13">
        <f t="shared" si="66"/>
        <v>1.6616402311810512</v>
      </c>
      <c r="F149" s="13">
        <f t="shared" si="67"/>
        <v>1.5846120955004916</v>
      </c>
      <c r="G149" s="13">
        <f t="shared" si="68"/>
        <v>0.71907473812055567</v>
      </c>
      <c r="H149" s="13">
        <f t="shared" si="69"/>
        <v>0.83600657124745581</v>
      </c>
      <c r="I149" s="13">
        <f t="shared" si="70"/>
        <v>0.53872957795335397</v>
      </c>
      <c r="J149" s="13">
        <f t="shared" si="71"/>
        <v>0.65028589285187044</v>
      </c>
      <c r="K149" s="13">
        <f t="shared" si="72"/>
        <v>1.0994163973965705</v>
      </c>
      <c r="L149" s="19">
        <f t="shared" si="73"/>
        <v>1.1818251154623178</v>
      </c>
    </row>
    <row r="150" spans="1:12" x14ac:dyDescent="0.2">
      <c r="A150" s="5" t="str">
        <f t="shared" si="63"/>
        <v>1999</v>
      </c>
      <c r="C150" s="13">
        <f t="shared" si="64"/>
        <v>1.3829778638608778</v>
      </c>
      <c r="D150" s="13">
        <f t="shared" si="65"/>
        <v>2.1983748177802762</v>
      </c>
      <c r="E150" s="13">
        <f t="shared" si="66"/>
        <v>1.5834687584741864</v>
      </c>
      <c r="F150" s="13">
        <f t="shared" si="67"/>
        <v>1.5845102533088429</v>
      </c>
      <c r="G150" s="13">
        <f t="shared" si="68"/>
        <v>0.69009545758415747</v>
      </c>
      <c r="H150" s="13">
        <f t="shared" si="69"/>
        <v>0.85331013874271189</v>
      </c>
      <c r="I150" s="13">
        <f t="shared" si="70"/>
        <v>0.53635451100307829</v>
      </c>
      <c r="J150" s="13">
        <f t="shared" si="71"/>
        <v>0.6307828858494452</v>
      </c>
      <c r="K150" s="13">
        <f t="shared" si="72"/>
        <v>1.0197740733640768</v>
      </c>
      <c r="L150" s="19">
        <f t="shared" si="73"/>
        <v>1.1644054177741838</v>
      </c>
    </row>
    <row r="151" spans="1:12" x14ac:dyDescent="0.2">
      <c r="A151" s="5" t="str">
        <f t="shared" si="63"/>
        <v>2000</v>
      </c>
      <c r="C151" s="13">
        <f t="shared" si="64"/>
        <v>1.6324359493552669</v>
      </c>
      <c r="D151" s="13">
        <f t="shared" si="65"/>
        <v>2.5368293591918105</v>
      </c>
      <c r="E151" s="13">
        <f t="shared" si="66"/>
        <v>1.4422836285393799</v>
      </c>
      <c r="F151" s="13">
        <f t="shared" si="67"/>
        <v>1.4451399186384777</v>
      </c>
      <c r="G151" s="13">
        <f t="shared" si="68"/>
        <v>0.65333296155553311</v>
      </c>
      <c r="H151" s="13">
        <f t="shared" si="69"/>
        <v>0.85298585585253661</v>
      </c>
      <c r="I151" s="13">
        <f t="shared" si="70"/>
        <v>0.54129091671878871</v>
      </c>
      <c r="J151" s="13">
        <f t="shared" si="71"/>
        <v>0.612283168896122</v>
      </c>
      <c r="K151" s="13">
        <f t="shared" si="72"/>
        <v>0.97827108539825469</v>
      </c>
      <c r="L151" s="19">
        <f t="shared" si="73"/>
        <v>1.1883169826829076</v>
      </c>
    </row>
    <row r="152" spans="1:12" x14ac:dyDescent="0.2">
      <c r="A152" s="5" t="str">
        <f t="shared" si="63"/>
        <v>2001</v>
      </c>
      <c r="C152" s="13">
        <f t="shared" si="64"/>
        <v>2.1014287498642088</v>
      </c>
      <c r="D152" s="13">
        <f t="shared" si="65"/>
        <v>2.2733245503340589</v>
      </c>
      <c r="E152" s="13">
        <f t="shared" si="66"/>
        <v>1.2817855224806465</v>
      </c>
      <c r="F152" s="13">
        <f t="shared" si="67"/>
        <v>1.2670817747659489</v>
      </c>
      <c r="G152" s="13">
        <f t="shared" si="68"/>
        <v>0.76767655353854136</v>
      </c>
      <c r="H152" s="13">
        <f t="shared" si="69"/>
        <v>0.83982326769326077</v>
      </c>
      <c r="I152" s="13">
        <f t="shared" si="70"/>
        <v>0.51687312639033478</v>
      </c>
      <c r="J152" s="13">
        <f t="shared" si="71"/>
        <v>0.59374330737360226</v>
      </c>
      <c r="K152" s="13">
        <f t="shared" si="72"/>
        <v>0.94428497128587119</v>
      </c>
      <c r="L152" s="19">
        <f t="shared" si="73"/>
        <v>1.1762246470807192</v>
      </c>
    </row>
    <row r="153" spans="1:12" x14ac:dyDescent="0.2">
      <c r="A153" s="5" t="str">
        <f t="shared" si="63"/>
        <v>2002</v>
      </c>
      <c r="C153" s="13">
        <f t="shared" si="64"/>
        <v>2.0726207747348604</v>
      </c>
      <c r="D153" s="13">
        <f t="shared" si="65"/>
        <v>1.8294562706561301</v>
      </c>
      <c r="E153" s="13">
        <f t="shared" si="66"/>
        <v>1.2208887482881876</v>
      </c>
      <c r="F153" s="13">
        <f t="shared" si="67"/>
        <v>1.2403541200489769</v>
      </c>
      <c r="G153" s="13">
        <f t="shared" si="68"/>
        <v>0.55437924124681504</v>
      </c>
      <c r="H153" s="13">
        <f t="shared" si="69"/>
        <v>0.79449241633243861</v>
      </c>
      <c r="I153" s="13">
        <f t="shared" si="70"/>
        <v>0.52007915535270288</v>
      </c>
      <c r="J153" s="13">
        <f t="shared" si="71"/>
        <v>0.7226910892516073</v>
      </c>
      <c r="K153" s="13">
        <f t="shared" si="72"/>
        <v>0.93684780521199096</v>
      </c>
      <c r="L153" s="19">
        <f t="shared" si="73"/>
        <v>1.0990899579026345</v>
      </c>
    </row>
    <row r="154" spans="1:12" x14ac:dyDescent="0.2">
      <c r="A154" s="5" t="str">
        <f t="shared" si="63"/>
        <v>2003</v>
      </c>
      <c r="C154" s="13">
        <f t="shared" si="64"/>
        <v>2.2777975538882358</v>
      </c>
      <c r="D154" s="13">
        <f t="shared" si="65"/>
        <v>1.5836635854756709</v>
      </c>
      <c r="E154" s="13">
        <f t="shared" si="66"/>
        <v>1.2304882078139301</v>
      </c>
      <c r="F154" s="13">
        <f t="shared" si="67"/>
        <v>1.0621412254058129</v>
      </c>
      <c r="G154" s="13">
        <f t="shared" si="68"/>
        <v>0.55186889541102824</v>
      </c>
      <c r="H154" s="13">
        <f t="shared" si="69"/>
        <v>0.74534471451101136</v>
      </c>
      <c r="I154" s="13">
        <f t="shared" si="70"/>
        <v>0.49265033523361901</v>
      </c>
      <c r="J154" s="13">
        <f t="shared" si="71"/>
        <v>0.64180224105771155</v>
      </c>
      <c r="K154" s="13">
        <f t="shared" si="72"/>
        <v>0.87949118965782969</v>
      </c>
      <c r="L154" s="19">
        <f t="shared" si="73"/>
        <v>1.0516942164949832</v>
      </c>
    </row>
    <row r="155" spans="1:12" x14ac:dyDescent="0.2">
      <c r="A155" s="5" t="str">
        <f t="shared" si="63"/>
        <v>2004</v>
      </c>
      <c r="C155" s="13">
        <f t="shared" si="64"/>
        <v>2.7308833172550599</v>
      </c>
      <c r="D155" s="13">
        <f t="shared" si="65"/>
        <v>1.1056868998013785</v>
      </c>
      <c r="E155" s="13">
        <f t="shared" si="66"/>
        <v>1.2587991535314016</v>
      </c>
      <c r="F155" s="13">
        <f t="shared" si="67"/>
        <v>1.1295220859325319</v>
      </c>
      <c r="G155" s="13">
        <f t="shared" si="68"/>
        <v>0.64967999053817271</v>
      </c>
      <c r="H155" s="13">
        <f t="shared" si="69"/>
        <v>0.72150457626028686</v>
      </c>
      <c r="I155" s="13">
        <f t="shared" si="70"/>
        <v>0.46950404814577601</v>
      </c>
      <c r="J155" s="13">
        <f t="shared" si="71"/>
        <v>0.65862567116029103</v>
      </c>
      <c r="K155" s="13">
        <f t="shared" si="72"/>
        <v>0.83982399126318086</v>
      </c>
      <c r="L155" s="19">
        <f t="shared" si="73"/>
        <v>1.0626699704320088</v>
      </c>
    </row>
    <row r="156" spans="1:12" x14ac:dyDescent="0.2">
      <c r="A156" s="5" t="str">
        <f t="shared" si="63"/>
        <v>2005</v>
      </c>
      <c r="C156" s="13">
        <f t="shared" si="64"/>
        <v>2.9186896621542124</v>
      </c>
      <c r="D156" s="13">
        <f t="shared" si="65"/>
        <v>0.98644800962232515</v>
      </c>
      <c r="E156" s="13">
        <f t="shared" si="66"/>
        <v>1.3076392608812193</v>
      </c>
      <c r="F156" s="13">
        <f t="shared" si="67"/>
        <v>1.1434548377865636</v>
      </c>
      <c r="G156" s="13">
        <f t="shared" si="68"/>
        <v>0.58934609412929528</v>
      </c>
      <c r="H156" s="13">
        <f t="shared" si="69"/>
        <v>0.73919081935165254</v>
      </c>
      <c r="I156" s="13">
        <f t="shared" si="70"/>
        <v>0.47131022599744193</v>
      </c>
      <c r="J156" s="13">
        <f t="shared" si="71"/>
        <v>0.67846968159817012</v>
      </c>
      <c r="K156" s="13">
        <f t="shared" si="72"/>
        <v>0.79893225655602262</v>
      </c>
      <c r="L156" s="19">
        <f t="shared" si="73"/>
        <v>1.0703867608974338</v>
      </c>
    </row>
    <row r="157" spans="1:12" x14ac:dyDescent="0.2">
      <c r="A157" s="5" t="str">
        <f t="shared" si="63"/>
        <v>2006</v>
      </c>
      <c r="C157" s="13">
        <f t="shared" si="64"/>
        <v>2.9461348823112483</v>
      </c>
      <c r="D157" s="13">
        <f t="shared" si="65"/>
        <v>1.1364341324489475</v>
      </c>
      <c r="E157" s="13">
        <f t="shared" si="66"/>
        <v>1.3836338648065472</v>
      </c>
      <c r="F157" s="13">
        <f t="shared" si="67"/>
        <v>1.1087477365604972</v>
      </c>
      <c r="G157" s="13">
        <f t="shared" si="68"/>
        <v>0.63815306703501928</v>
      </c>
      <c r="H157" s="13">
        <f t="shared" si="69"/>
        <v>0.77824753248959189</v>
      </c>
      <c r="I157" s="13">
        <f t="shared" si="70"/>
        <v>0.44576449229529991</v>
      </c>
      <c r="J157" s="13">
        <f t="shared" si="71"/>
        <v>0.71634431977781354</v>
      </c>
      <c r="K157" s="13">
        <f t="shared" si="72"/>
        <v>0.75271205770259564</v>
      </c>
      <c r="L157" s="19">
        <f t="shared" si="73"/>
        <v>1.1006857872697291</v>
      </c>
    </row>
    <row r="158" spans="1:12" x14ac:dyDescent="0.2">
      <c r="A158" s="5" t="str">
        <f t="shared" si="63"/>
        <v>2007</v>
      </c>
      <c r="C158" s="13">
        <f t="shared" si="64"/>
        <v>3.1480198292515449</v>
      </c>
      <c r="D158" s="13">
        <f t="shared" si="65"/>
        <v>1.1816862187696269</v>
      </c>
      <c r="E158" s="13">
        <f t="shared" si="66"/>
        <v>1.3924054242621802</v>
      </c>
      <c r="F158" s="13">
        <f t="shared" si="67"/>
        <v>1.1238116662367204</v>
      </c>
      <c r="G158" s="13">
        <f t="shared" si="68"/>
        <v>0.59386570378741887</v>
      </c>
      <c r="H158" s="13">
        <f t="shared" si="69"/>
        <v>0.82818362218269737</v>
      </c>
      <c r="I158" s="13">
        <f t="shared" si="70"/>
        <v>0.46365306511642013</v>
      </c>
      <c r="J158" s="13">
        <f t="shared" si="71"/>
        <v>0.7531818217629711</v>
      </c>
      <c r="K158" s="13">
        <f t="shared" si="72"/>
        <v>0.72112545846531007</v>
      </c>
      <c r="L158" s="19">
        <f t="shared" si="73"/>
        <v>1.1339925344260988</v>
      </c>
    </row>
    <row r="159" spans="1:12" x14ac:dyDescent="0.2">
      <c r="A159" s="5" t="str">
        <f t="shared" si="63"/>
        <v>2008</v>
      </c>
      <c r="C159" s="13">
        <f t="shared" si="64"/>
        <v>3.2642524389004413</v>
      </c>
      <c r="D159" s="13">
        <f t="shared" si="65"/>
        <v>1.068836723028495</v>
      </c>
      <c r="E159" s="13">
        <f t="shared" si="66"/>
        <v>1.4003770542114791</v>
      </c>
      <c r="F159" s="13">
        <f t="shared" si="67"/>
        <v>1.3322620501106972</v>
      </c>
      <c r="G159" s="13">
        <f t="shared" si="68"/>
        <v>0.57996062392713821</v>
      </c>
      <c r="H159" s="13">
        <f t="shared" si="69"/>
        <v>0.87990402456079631</v>
      </c>
      <c r="I159" s="13">
        <f t="shared" si="70"/>
        <v>0.46338999113724633</v>
      </c>
      <c r="J159" s="13">
        <f t="shared" si="71"/>
        <v>0.79359423193925427</v>
      </c>
      <c r="K159" s="13">
        <f t="shared" si="72"/>
        <v>0.73351171437495477</v>
      </c>
      <c r="L159" s="19">
        <f t="shared" si="73"/>
        <v>1.1684543169100559</v>
      </c>
    </row>
    <row r="160" spans="1:12" x14ac:dyDescent="0.2">
      <c r="A160" s="5" t="str">
        <f t="shared" si="63"/>
        <v>2009</v>
      </c>
      <c r="C160" s="13">
        <f t="shared" si="64"/>
        <v>3.1698785698250433</v>
      </c>
      <c r="D160" s="13">
        <f t="shared" si="65"/>
        <v>0.8926875077808375</v>
      </c>
      <c r="E160" s="13">
        <f t="shared" si="66"/>
        <v>1.5285945063402955</v>
      </c>
      <c r="F160" s="13">
        <f t="shared" si="67"/>
        <v>1.5589378456376959</v>
      </c>
      <c r="G160" s="13">
        <f t="shared" si="68"/>
        <v>0.59160864297678661</v>
      </c>
      <c r="H160" s="13">
        <f t="shared" si="69"/>
        <v>0.80066380974953522</v>
      </c>
      <c r="I160" s="13">
        <f t="shared" si="70"/>
        <v>0.44273374396843707</v>
      </c>
      <c r="J160" s="13">
        <f t="shared" si="71"/>
        <v>0.82362926057721886</v>
      </c>
      <c r="K160" s="13">
        <f t="shared" si="72"/>
        <v>0.72816393430499027</v>
      </c>
      <c r="L160" s="19">
        <f t="shared" si="73"/>
        <v>1.1707664245734268</v>
      </c>
    </row>
    <row r="161" spans="1:13" x14ac:dyDescent="0.2">
      <c r="A161" s="5" t="str">
        <f t="shared" si="63"/>
        <v>2010</v>
      </c>
      <c r="C161" s="13">
        <f t="shared" si="64"/>
        <v>3.0946186349839544</v>
      </c>
      <c r="D161" s="13">
        <f t="shared" si="65"/>
        <v>0.8144769437197068</v>
      </c>
      <c r="E161" s="13">
        <f t="shared" si="66"/>
        <v>1.7091161444597647</v>
      </c>
      <c r="F161" s="13">
        <f t="shared" si="67"/>
        <v>1.4435920008986503</v>
      </c>
      <c r="G161" s="13">
        <f t="shared" si="68"/>
        <v>0.58358456476039788</v>
      </c>
      <c r="H161" s="13">
        <f t="shared" si="69"/>
        <v>0.74071088839611199</v>
      </c>
      <c r="I161" s="13">
        <f t="shared" si="70"/>
        <v>0.44345307991260491</v>
      </c>
      <c r="J161" s="13">
        <f t="shared" si="71"/>
        <v>0.79831781698903959</v>
      </c>
      <c r="K161" s="13">
        <f t="shared" si="72"/>
        <v>0.72235759260899979</v>
      </c>
      <c r="L161" s="19">
        <f t="shared" si="73"/>
        <v>1.1500252963032476</v>
      </c>
    </row>
    <row r="162" spans="1:13" x14ac:dyDescent="0.2">
      <c r="A162" s="5" t="str">
        <f t="shared" si="63"/>
        <v>2011</v>
      </c>
      <c r="C162" s="13">
        <f t="shared" si="64"/>
        <v>3.4820306800127243</v>
      </c>
      <c r="D162" s="13">
        <f t="shared" si="65"/>
        <v>0.66275496704135128</v>
      </c>
      <c r="E162" s="13">
        <f t="shared" si="66"/>
        <v>1.8752045325525064</v>
      </c>
      <c r="F162" s="13">
        <f t="shared" si="67"/>
        <v>1.4219775347516597</v>
      </c>
      <c r="G162" s="13">
        <f t="shared" si="68"/>
        <v>0.62450208671407748</v>
      </c>
      <c r="H162" s="13">
        <f t="shared" si="69"/>
        <v>0.78145207036723474</v>
      </c>
      <c r="I162" s="13">
        <f t="shared" si="70"/>
        <v>0.44425097414617692</v>
      </c>
      <c r="J162" s="13">
        <f t="shared" si="71"/>
        <v>0.81384164975229456</v>
      </c>
      <c r="K162" s="13">
        <f t="shared" si="72"/>
        <v>0.7141142902052523</v>
      </c>
      <c r="L162" s="19">
        <f t="shared" si="73"/>
        <v>1.2022365317270309</v>
      </c>
    </row>
    <row r="163" spans="1:13" x14ac:dyDescent="0.2">
      <c r="A163" s="5" t="str">
        <f t="shared" si="63"/>
        <v>2012</v>
      </c>
      <c r="C163" s="13">
        <f t="shared" si="64"/>
        <v>4.1909762735298068</v>
      </c>
      <c r="D163" s="13">
        <f t="shared" si="65"/>
        <v>0.7129392218212548</v>
      </c>
      <c r="E163" s="13">
        <f t="shared" si="66"/>
        <v>2.1585524119350543</v>
      </c>
      <c r="F163" s="13">
        <f t="shared" si="67"/>
        <v>1.4913566214887994</v>
      </c>
      <c r="G163" s="13">
        <f t="shared" si="68"/>
        <v>0.54832751612757413</v>
      </c>
      <c r="H163" s="13">
        <f t="shared" si="69"/>
        <v>0.7602741568301381</v>
      </c>
      <c r="I163" s="13">
        <f t="shared" si="70"/>
        <v>0.45300916305990385</v>
      </c>
      <c r="J163" s="13">
        <f t="shared" si="71"/>
        <v>0.84609891772719881</v>
      </c>
      <c r="K163" s="13">
        <f t="shared" si="72"/>
        <v>0.71167667410183844</v>
      </c>
      <c r="L163" s="19">
        <f t="shared" si="73"/>
        <v>1.3192456618468409</v>
      </c>
    </row>
    <row r="164" spans="1:13" x14ac:dyDescent="0.2">
      <c r="A164" s="5" t="str">
        <f t="shared" si="63"/>
        <v>2013</v>
      </c>
      <c r="C164" s="13">
        <f t="shared" si="64"/>
        <v>4.5388869975411428</v>
      </c>
      <c r="D164" s="13">
        <f t="shared" si="65"/>
        <v>0.63800380697011982</v>
      </c>
      <c r="E164" s="13">
        <f t="shared" si="66"/>
        <v>2.173078245063321</v>
      </c>
      <c r="F164" s="13">
        <f t="shared" si="67"/>
        <v>1.5712025250871828</v>
      </c>
      <c r="G164" s="13">
        <f t="shared" si="68"/>
        <v>0.53453778158908161</v>
      </c>
      <c r="H164" s="13">
        <f t="shared" si="69"/>
        <v>0.71210069592612513</v>
      </c>
      <c r="I164" s="13">
        <f t="shared" si="70"/>
        <v>0.46417424823968961</v>
      </c>
      <c r="J164" s="13">
        <f t="shared" si="71"/>
        <v>0.84674035109680856</v>
      </c>
      <c r="K164" s="13">
        <f t="shared" si="72"/>
        <v>0.70515748584424343</v>
      </c>
      <c r="L164" s="19">
        <f t="shared" si="73"/>
        <v>1.3537646819286351</v>
      </c>
    </row>
    <row r="165" spans="1:13" x14ac:dyDescent="0.2">
      <c r="G165" s="13"/>
    </row>
    <row r="166" spans="1:13" x14ac:dyDescent="0.2">
      <c r="A166" s="20" t="s">
        <v>32</v>
      </c>
      <c r="B166" s="20"/>
      <c r="C166" s="15">
        <f>AVERAGE(C147:C164)</f>
        <v>2.6171994848837405</v>
      </c>
      <c r="D166" s="15">
        <f t="shared" ref="D166:K166" si="74">AVERAGE(D147:D164)</f>
        <v>1.383965697673367</v>
      </c>
      <c r="E166" s="15">
        <f t="shared" si="74"/>
        <v>1.5445939713750674</v>
      </c>
      <c r="F166" s="15">
        <f t="shared" si="74"/>
        <v>1.350717750406645</v>
      </c>
      <c r="G166" s="15">
        <f t="shared" si="74"/>
        <v>0.62545704363331001</v>
      </c>
      <c r="H166" s="15">
        <f t="shared" si="74"/>
        <v>0.79112090790041123</v>
      </c>
      <c r="I166" s="15">
        <f t="shared" si="74"/>
        <v>0.48644349869471815</v>
      </c>
      <c r="J166" s="15">
        <f t="shared" si="74"/>
        <v>0.71456111155594515</v>
      </c>
      <c r="K166" s="15">
        <f t="shared" si="74"/>
        <v>0.85046393523396191</v>
      </c>
    </row>
    <row r="167" spans="1:13" x14ac:dyDescent="0.2">
      <c r="A167" s="20" t="s">
        <v>33</v>
      </c>
      <c r="B167" s="20"/>
      <c r="C167" s="15">
        <f>C164-C147</f>
        <v>3.234856763575567</v>
      </c>
      <c r="D167" s="15">
        <f t="shared" ref="D167:K167" si="75">D164-D147</f>
        <v>-0.67458609964056759</v>
      </c>
      <c r="E167" s="15">
        <f t="shared" si="75"/>
        <v>0.59624936150253349</v>
      </c>
      <c r="F167" s="15">
        <f t="shared" si="75"/>
        <v>0.25570402032836959</v>
      </c>
      <c r="G167" s="15">
        <f t="shared" si="75"/>
        <v>-0.13530923031975739</v>
      </c>
      <c r="H167" s="15">
        <f t="shared" si="75"/>
        <v>-6.6062066800166352E-2</v>
      </c>
      <c r="I167" s="15">
        <f t="shared" si="75"/>
        <v>-4.9411004796788227E-2</v>
      </c>
      <c r="J167" s="15">
        <f t="shared" si="75"/>
        <v>0.19389863156577603</v>
      </c>
      <c r="K167" s="15">
        <f t="shared" si="75"/>
        <v>-0.29118477060806003</v>
      </c>
    </row>
    <row r="168" spans="1:13" x14ac:dyDescent="0.2">
      <c r="A168" s="20" t="s">
        <v>34</v>
      </c>
      <c r="B168" s="20"/>
      <c r="C168" s="15">
        <f>STDEV(C147:C164)</f>
        <v>0.97308765547244314</v>
      </c>
      <c r="D168" s="15">
        <f t="shared" ref="D168:K168" si="76">STDEV(D147:D164)</f>
        <v>0.60876556956257943</v>
      </c>
      <c r="E168" s="15">
        <f t="shared" si="76"/>
        <v>0.28910274007491477</v>
      </c>
      <c r="F168" s="15">
        <f t="shared" si="76"/>
        <v>0.18290637253812214</v>
      </c>
      <c r="G168" s="15">
        <f t="shared" si="76"/>
        <v>6.7412008212844307E-2</v>
      </c>
      <c r="H168" s="15">
        <f t="shared" si="76"/>
        <v>4.9281561700760618E-2</v>
      </c>
      <c r="I168" s="15">
        <f t="shared" si="76"/>
        <v>3.7428343626459235E-2</v>
      </c>
      <c r="J168" s="15">
        <f t="shared" si="76"/>
        <v>8.6921572461447202E-2</v>
      </c>
      <c r="K168" s="15">
        <f t="shared" si="76"/>
        <v>0.13490010308440201</v>
      </c>
    </row>
    <row r="170" spans="1:13" ht="13.5" thickBot="1" x14ac:dyDescent="0.25"/>
    <row r="171" spans="1:13" ht="64.5" thickBot="1" x14ac:dyDescent="0.25">
      <c r="A171" s="2" t="s">
        <v>43</v>
      </c>
      <c r="B171" s="14" t="s">
        <v>44</v>
      </c>
      <c r="C171" s="3" t="s">
        <v>22</v>
      </c>
      <c r="D171" s="3" t="s">
        <v>23</v>
      </c>
      <c r="E171" s="3" t="s">
        <v>3</v>
      </c>
      <c r="F171" s="3" t="s">
        <v>24</v>
      </c>
      <c r="G171" s="3" t="s">
        <v>25</v>
      </c>
      <c r="H171" s="3" t="s">
        <v>26</v>
      </c>
      <c r="I171" s="3" t="s">
        <v>27</v>
      </c>
      <c r="J171" s="3" t="s">
        <v>28</v>
      </c>
      <c r="K171" s="14" t="s">
        <v>29</v>
      </c>
      <c r="L171" s="107" t="s">
        <v>11</v>
      </c>
      <c r="M171" s="108" t="str">
        <f>X23</f>
        <v>Year-on-Year MA</v>
      </c>
    </row>
    <row r="172" spans="1:13" x14ac:dyDescent="0.2">
      <c r="A172" s="5" t="str">
        <f t="shared" ref="A172:A189" si="77">A147</f>
        <v>1996</v>
      </c>
      <c r="B172" s="1">
        <f>KZN!B175</f>
        <v>2</v>
      </c>
      <c r="L172" s="109"/>
      <c r="M172" s="110"/>
    </row>
    <row r="173" spans="1:13" x14ac:dyDescent="0.2">
      <c r="A173" s="5" t="str">
        <f t="shared" si="77"/>
        <v>1997</v>
      </c>
      <c r="B173" s="1">
        <f>KZN!B176</f>
        <v>2.9</v>
      </c>
      <c r="D173" s="15">
        <f>$B173+(E5-E4)/E4*100</f>
        <v>-16.490348637216069</v>
      </c>
      <c r="E173" s="15">
        <f>$B173+(G5-G4)/G4*100</f>
        <v>0.534466000447261</v>
      </c>
      <c r="F173" s="15">
        <f>$B173+(I5-I4)/I4*100</f>
        <v>-8.1233540489588592</v>
      </c>
      <c r="G173" s="15">
        <f>$B173+(K5-K4)/K4*100</f>
        <v>-11.344638874116951</v>
      </c>
      <c r="H173" s="15">
        <f>$B173+(M5-M4)/M4*100</f>
        <v>7.5205584115633517</v>
      </c>
      <c r="I173" s="15">
        <f>$B173+(O5-O4)/O4*100</f>
        <v>1.9940532835062743</v>
      </c>
      <c r="J173" s="15">
        <f>$B173+(Q5-Q4)/Q4*100</f>
        <v>7.7752088378264368</v>
      </c>
      <c r="K173" s="15">
        <f>$B173+(S5-S4)/S4*100</f>
        <v>-1.7712668845562471</v>
      </c>
      <c r="L173" s="111">
        <f>$B173+(W5-W4)/W4*100</f>
        <v>1.6440239879792689</v>
      </c>
      <c r="M173" s="112">
        <f t="shared" ref="M173:M189" si="78">X26</f>
        <v>2.8630023249705499</v>
      </c>
    </row>
    <row r="174" spans="1:13" x14ac:dyDescent="0.2">
      <c r="A174" s="5" t="str">
        <f t="shared" si="77"/>
        <v>1998</v>
      </c>
      <c r="B174" s="1">
        <f>KZN!B177</f>
        <v>3.2</v>
      </c>
      <c r="D174" s="15">
        <f t="shared" ref="D174:D189" si="79">$B174+(E6-E5)/E5*100</f>
        <v>-2.090634742273493</v>
      </c>
      <c r="E174" s="15">
        <f t="shared" ref="E174:E189" si="80">$B174+(G6-G5)/G5*100</f>
        <v>4.9790618450137227</v>
      </c>
      <c r="F174" s="15">
        <f t="shared" ref="F174:F189" si="81">$B174+(I6-I5)/I5*100</f>
        <v>-2.1062673814967203</v>
      </c>
      <c r="G174" s="15">
        <f t="shared" ref="G174:G189" si="82">$B174+(K6-K5)/K5*100</f>
        <v>-7.979877696543503</v>
      </c>
      <c r="H174" s="15">
        <f t="shared" ref="H174:H189" si="83">$B174+(M6-M5)/M5*100</f>
        <v>8.0177347034044839</v>
      </c>
      <c r="I174" s="15">
        <f t="shared" ref="I174:I189" si="84">$B174+(O6-O5)/O5*100</f>
        <v>4.9398830493774009</v>
      </c>
      <c r="J174" s="15">
        <f t="shared" ref="J174:J189" si="85">$B174+(Q6-Q5)/Q5*100</f>
        <v>5.9018894089065874</v>
      </c>
      <c r="K174" s="15">
        <f t="shared" ref="K174:K189" si="86">$B174+(S6-S5)/S5*100</f>
        <v>5.706724448937095</v>
      </c>
      <c r="L174" s="111">
        <f t="shared" ref="L174:L189" si="87">$B174+(W6-W5)/W5*100</f>
        <v>7.329642495931596</v>
      </c>
      <c r="M174" s="112">
        <f t="shared" si="78"/>
        <v>-0.52005428279896893</v>
      </c>
    </row>
    <row r="175" spans="1:13" x14ac:dyDescent="0.2">
      <c r="A175" s="5" t="str">
        <f t="shared" si="77"/>
        <v>1999</v>
      </c>
      <c r="B175" s="1">
        <f>KZN!B178</f>
        <v>3.5</v>
      </c>
      <c r="D175" s="15">
        <f t="shared" si="79"/>
        <v>-1.2565389684665398</v>
      </c>
      <c r="E175" s="15">
        <f t="shared" si="80"/>
        <v>11.956993179465215</v>
      </c>
      <c r="F175" s="15">
        <f t="shared" si="81"/>
        <v>8.0459801519745895</v>
      </c>
      <c r="G175" s="15">
        <f t="shared" si="82"/>
        <v>1.5798833594510977</v>
      </c>
      <c r="H175" s="15">
        <f t="shared" si="83"/>
        <v>12.34156773040389</v>
      </c>
      <c r="I175" s="15">
        <f t="shared" si="84"/>
        <v>8.4593459829547655</v>
      </c>
      <c r="J175" s="15">
        <f t="shared" si="85"/>
        <v>10.116077938657519</v>
      </c>
      <c r="K175" s="15">
        <f t="shared" si="86"/>
        <v>15.169967750199957</v>
      </c>
      <c r="L175" s="111">
        <f t="shared" si="87"/>
        <v>10.046875190723231</v>
      </c>
      <c r="M175" s="112">
        <f t="shared" si="78"/>
        <v>0.3645499593099541</v>
      </c>
    </row>
    <row r="176" spans="1:13" x14ac:dyDescent="0.2">
      <c r="A176" s="5" t="str">
        <f t="shared" si="77"/>
        <v>2000</v>
      </c>
      <c r="B176" s="1">
        <f>KZN!B179</f>
        <v>6</v>
      </c>
      <c r="D176" s="15">
        <f t="shared" si="79"/>
        <v>4.9455951062011732</v>
      </c>
      <c r="E176" s="15">
        <f t="shared" si="80"/>
        <v>16.291188446151217</v>
      </c>
      <c r="F176" s="15">
        <f t="shared" si="81"/>
        <v>20.510964020006359</v>
      </c>
      <c r="G176" s="15">
        <f t="shared" si="82"/>
        <v>12.324121380657111</v>
      </c>
      <c r="H176" s="15">
        <f t="shared" si="83"/>
        <v>16.45708847886857</v>
      </c>
      <c r="I176" s="15">
        <f t="shared" si="84"/>
        <v>8.9839975786913797</v>
      </c>
      <c r="J176" s="15">
        <f t="shared" si="85"/>
        <v>13.001947409435896</v>
      </c>
      <c r="K176" s="15">
        <f t="shared" si="86"/>
        <v>14.492889671453788</v>
      </c>
      <c r="L176" s="111">
        <f t="shared" si="87"/>
        <v>10.558536750394699</v>
      </c>
      <c r="M176" s="112">
        <f t="shared" si="78"/>
        <v>7.3623381438468725</v>
      </c>
    </row>
    <row r="177" spans="1:13" x14ac:dyDescent="0.2">
      <c r="A177" s="5" t="str">
        <f t="shared" si="77"/>
        <v>2001</v>
      </c>
      <c r="B177" s="1">
        <f>KZN!B180</f>
        <v>3.9</v>
      </c>
      <c r="D177" s="15">
        <f t="shared" si="79"/>
        <v>0.77673857035268323</v>
      </c>
      <c r="E177" s="15">
        <f t="shared" si="80"/>
        <v>9.0731071077265177</v>
      </c>
      <c r="F177" s="15">
        <f t="shared" si="81"/>
        <v>14.995531940387623</v>
      </c>
      <c r="G177" s="15">
        <f t="shared" si="82"/>
        <v>6.7923407155739604</v>
      </c>
      <c r="H177" s="15">
        <f t="shared" si="83"/>
        <v>10.256514863244494</v>
      </c>
      <c r="I177" s="15">
        <f t="shared" si="84"/>
        <v>3.7413874418247048</v>
      </c>
      <c r="J177" s="15">
        <f t="shared" si="85"/>
        <v>3.6676087963918915</v>
      </c>
      <c r="K177" s="15">
        <f t="shared" si="86"/>
        <v>9.4853573939226052</v>
      </c>
      <c r="L177" s="111">
        <f t="shared" si="87"/>
        <v>5.6252256806884189</v>
      </c>
      <c r="M177" s="112">
        <f t="shared" si="78"/>
        <v>2.6315679803932173</v>
      </c>
    </row>
    <row r="178" spans="1:13" x14ac:dyDescent="0.2">
      <c r="A178" s="5" t="str">
        <f t="shared" si="77"/>
        <v>2002</v>
      </c>
      <c r="B178" s="1">
        <f>KZN!B181</f>
        <v>3</v>
      </c>
      <c r="D178" s="15">
        <f t="shared" si="79"/>
        <v>14.166549011824008</v>
      </c>
      <c r="E178" s="15">
        <f t="shared" si="80"/>
        <v>5.2713096942170719</v>
      </c>
      <c r="F178" s="15">
        <f t="shared" si="81"/>
        <v>10.729760467098943</v>
      </c>
      <c r="G178" s="15">
        <f t="shared" si="82"/>
        <v>5.2940928645718994</v>
      </c>
      <c r="H178" s="15">
        <f t="shared" si="83"/>
        <v>9.4505012281426328</v>
      </c>
      <c r="I178" s="15">
        <f t="shared" si="84"/>
        <v>4.1632244765948467</v>
      </c>
      <c r="J178" s="15">
        <f t="shared" si="85"/>
        <v>3.4177224309411978</v>
      </c>
      <c r="K178" s="15">
        <f t="shared" si="86"/>
        <v>9.3550818047839766</v>
      </c>
      <c r="L178" s="111">
        <f t="shared" si="87"/>
        <v>4.2985326201316232</v>
      </c>
      <c r="M178" s="112">
        <f t="shared" si="78"/>
        <v>5.5455424972129954</v>
      </c>
    </row>
    <row r="179" spans="1:13" x14ac:dyDescent="0.2">
      <c r="A179" s="5" t="str">
        <f t="shared" si="77"/>
        <v>2003</v>
      </c>
      <c r="B179" s="1">
        <f>KZN!B182</f>
        <v>4.7</v>
      </c>
      <c r="D179" s="15">
        <f t="shared" si="79"/>
        <v>28.903986646818126</v>
      </c>
      <c r="E179" s="15">
        <f t="shared" si="80"/>
        <v>5.0008388868717093</v>
      </c>
      <c r="F179" s="15">
        <f t="shared" si="81"/>
        <v>7.8732996155190449</v>
      </c>
      <c r="G179" s="15">
        <f t="shared" si="82"/>
        <v>8.3464669811327106</v>
      </c>
      <c r="H179" s="15">
        <f t="shared" si="83"/>
        <v>12.806846431170992</v>
      </c>
      <c r="I179" s="15">
        <f t="shared" si="84"/>
        <v>12.72922362338522</v>
      </c>
      <c r="J179" s="15">
        <f t="shared" si="85"/>
        <v>11.352312399490813</v>
      </c>
      <c r="K179" s="15">
        <f t="shared" si="86"/>
        <v>14.121764866219074</v>
      </c>
      <c r="L179" s="111">
        <f t="shared" si="87"/>
        <v>7.2987523356689898</v>
      </c>
      <c r="M179" s="112">
        <f t="shared" si="78"/>
        <v>2.6285387059967729</v>
      </c>
    </row>
    <row r="180" spans="1:13" x14ac:dyDescent="0.2">
      <c r="A180" s="5" t="str">
        <f t="shared" si="77"/>
        <v>2004</v>
      </c>
      <c r="B180" s="1">
        <f>KZN!B183</f>
        <v>2.4</v>
      </c>
      <c r="D180" s="15">
        <f t="shared" si="79"/>
        <v>54.195615756795227</v>
      </c>
      <c r="E180" s="15">
        <f t="shared" si="80"/>
        <v>2.0380481897792571</v>
      </c>
      <c r="F180" s="15">
        <f t="shared" si="81"/>
        <v>-2.024120465855765</v>
      </c>
      <c r="G180" s="15">
        <f t="shared" si="82"/>
        <v>9.112172844693367</v>
      </c>
      <c r="H180" s="15">
        <f t="shared" si="83"/>
        <v>8.880068056386925</v>
      </c>
      <c r="I180" s="15">
        <f t="shared" si="84"/>
        <v>15.598494712411144</v>
      </c>
      <c r="J180" s="15">
        <f t="shared" si="85"/>
        <v>13.202862048938687</v>
      </c>
      <c r="K180" s="15">
        <f t="shared" si="86"/>
        <v>9.9578644787045913</v>
      </c>
      <c r="L180" s="111">
        <f t="shared" si="87"/>
        <v>3.8413210215087688</v>
      </c>
      <c r="M180" s="112">
        <f t="shared" si="78"/>
        <v>6.0256034649900148</v>
      </c>
    </row>
    <row r="181" spans="1:13" x14ac:dyDescent="0.2">
      <c r="A181" s="5" t="str">
        <f t="shared" si="77"/>
        <v>2005</v>
      </c>
      <c r="B181" s="1">
        <f>KZN!B184</f>
        <v>4.3</v>
      </c>
      <c r="D181" s="15">
        <f t="shared" si="79"/>
        <v>17.889113196803486</v>
      </c>
      <c r="E181" s="15">
        <f t="shared" si="80"/>
        <v>6.009597067364159</v>
      </c>
      <c r="F181" s="15">
        <f t="shared" si="81"/>
        <v>4.9207901434636803</v>
      </c>
      <c r="G181" s="15">
        <f t="shared" si="82"/>
        <v>15.806890124369065</v>
      </c>
      <c r="H181" s="15">
        <f t="shared" si="83"/>
        <v>13.052032623208643</v>
      </c>
      <c r="I181" s="15">
        <f t="shared" si="84"/>
        <v>18.490492962517227</v>
      </c>
      <c r="J181" s="15">
        <f t="shared" si="85"/>
        <v>19.608865809036931</v>
      </c>
      <c r="K181" s="15">
        <f t="shared" si="86"/>
        <v>12.003350922496876</v>
      </c>
      <c r="L181" s="111">
        <f t="shared" si="87"/>
        <v>7.1946408075557651</v>
      </c>
      <c r="M181" s="112">
        <f t="shared" si="78"/>
        <v>6.4783519373927607</v>
      </c>
    </row>
    <row r="182" spans="1:13" x14ac:dyDescent="0.2">
      <c r="A182" s="5" t="str">
        <f t="shared" si="77"/>
        <v>2006</v>
      </c>
      <c r="B182" s="1">
        <f>KZN!B185</f>
        <v>2.8</v>
      </c>
      <c r="D182" s="15">
        <f t="shared" si="79"/>
        <v>9.8878812344153921</v>
      </c>
      <c r="E182" s="15">
        <f t="shared" si="80"/>
        <v>6.7102903912345244</v>
      </c>
      <c r="F182" s="15">
        <f t="shared" si="81"/>
        <v>5.9643890245042144</v>
      </c>
      <c r="G182" s="15">
        <f t="shared" si="82"/>
        <v>13.935059103974606</v>
      </c>
      <c r="H182" s="15">
        <f t="shared" si="83"/>
        <v>15.841708076713608</v>
      </c>
      <c r="I182" s="15">
        <f t="shared" si="84"/>
        <v>12.169979401667653</v>
      </c>
      <c r="J182" s="15">
        <f t="shared" si="85"/>
        <v>17.665580505638818</v>
      </c>
      <c r="K182" s="15">
        <f t="shared" si="86"/>
        <v>11.408333263369055</v>
      </c>
      <c r="L182" s="111">
        <f t="shared" si="87"/>
        <v>8.9727485083734386</v>
      </c>
      <c r="M182" s="112">
        <f t="shared" si="78"/>
        <v>7.8877453635467765</v>
      </c>
    </row>
    <row r="183" spans="1:13" x14ac:dyDescent="0.2">
      <c r="A183" s="5" t="str">
        <f t="shared" si="77"/>
        <v>2007</v>
      </c>
      <c r="B183" s="1">
        <f>KZN!B186</f>
        <v>2.9</v>
      </c>
      <c r="D183" s="15">
        <f t="shared" si="79"/>
        <v>-0.29974898078549606</v>
      </c>
      <c r="E183" s="15">
        <f t="shared" si="80"/>
        <v>7.1677076932338473</v>
      </c>
      <c r="F183" s="15">
        <f t="shared" si="81"/>
        <v>0.55768791513114557</v>
      </c>
      <c r="G183" s="15">
        <f t="shared" si="82"/>
        <v>17.715109350514084</v>
      </c>
      <c r="H183" s="15">
        <f t="shared" si="83"/>
        <v>12.239758920860574</v>
      </c>
      <c r="I183" s="15">
        <f t="shared" si="84"/>
        <v>11.582036812568289</v>
      </c>
      <c r="J183" s="15">
        <f t="shared" si="85"/>
        <v>15.186591552984551</v>
      </c>
      <c r="K183" s="15">
        <f t="shared" si="86"/>
        <v>10.519028308441413</v>
      </c>
      <c r="L183" s="111">
        <f t="shared" si="87"/>
        <v>11.13748797674339</v>
      </c>
      <c r="M183" s="112">
        <f t="shared" si="78"/>
        <v>9.317796208848474</v>
      </c>
    </row>
    <row r="184" spans="1:13" x14ac:dyDescent="0.2">
      <c r="A184" s="5" t="str">
        <f t="shared" si="77"/>
        <v>2008</v>
      </c>
      <c r="B184" s="1">
        <f>KZN!B187</f>
        <v>1.7</v>
      </c>
      <c r="D184" s="15">
        <f t="shared" si="79"/>
        <v>7.8524818781288026</v>
      </c>
      <c r="E184" s="15">
        <f t="shared" si="80"/>
        <v>4.8271643236357855</v>
      </c>
      <c r="F184" s="15">
        <f t="shared" si="81"/>
        <v>-9.9496284692939962</v>
      </c>
      <c r="G184" s="15">
        <f t="shared" si="82"/>
        <v>19.090624970375899</v>
      </c>
      <c r="H184" s="15">
        <f t="shared" si="83"/>
        <v>3.6963186128224708</v>
      </c>
      <c r="I184" s="15">
        <f t="shared" si="84"/>
        <v>9.5719321764341174</v>
      </c>
      <c r="J184" s="15">
        <f t="shared" si="85"/>
        <v>8.4086088663504057</v>
      </c>
      <c r="K184" s="15">
        <f t="shared" si="86"/>
        <v>7.1455254831396466</v>
      </c>
      <c r="L184" s="111">
        <f t="shared" si="87"/>
        <v>7.9790750100401455</v>
      </c>
      <c r="M184" s="112">
        <f t="shared" si="78"/>
        <v>7.5984392163118226</v>
      </c>
    </row>
    <row r="185" spans="1:13" x14ac:dyDescent="0.2">
      <c r="A185" s="5" t="str">
        <f t="shared" si="77"/>
        <v>2009</v>
      </c>
      <c r="B185" s="1">
        <f>KZN!B188</f>
        <v>1.7</v>
      </c>
      <c r="D185" s="15">
        <f t="shared" si="79"/>
        <v>0.53265763274927003</v>
      </c>
      <c r="E185" s="15">
        <f t="shared" si="80"/>
        <v>3.3924641830966542</v>
      </c>
      <c r="F185" s="15">
        <f t="shared" si="81"/>
        <v>-8.2461344924255364</v>
      </c>
      <c r="G185" s="15">
        <f t="shared" si="82"/>
        <v>13.811953384912604</v>
      </c>
      <c r="H185" s="15">
        <f t="shared" si="83"/>
        <v>0.21562588355490186</v>
      </c>
      <c r="I185" s="15">
        <f t="shared" si="84"/>
        <v>10.717621289259121</v>
      </c>
      <c r="J185" s="15">
        <f t="shared" si="85"/>
        <v>4.3010158353141588</v>
      </c>
      <c r="K185" s="15">
        <f t="shared" si="86"/>
        <v>5.6961317654547345</v>
      </c>
      <c r="L185" s="111">
        <f t="shared" si="87"/>
        <v>3.9827975225052272</v>
      </c>
      <c r="M185" s="112">
        <f t="shared" si="78"/>
        <v>-1.0888518308525961</v>
      </c>
    </row>
    <row r="186" spans="1:13" x14ac:dyDescent="0.2">
      <c r="A186" s="5" t="str">
        <f t="shared" si="77"/>
        <v>2010</v>
      </c>
      <c r="B186" s="1">
        <f>KZN!B189</f>
        <v>3.9</v>
      </c>
      <c r="D186" s="15">
        <f t="shared" si="79"/>
        <v>17.077452512867378</v>
      </c>
      <c r="E186" s="15">
        <f t="shared" si="80"/>
        <v>3.2231566835335044</v>
      </c>
      <c r="F186" s="15">
        <f t="shared" si="81"/>
        <v>16.032913265392175</v>
      </c>
      <c r="G186" s="15">
        <f t="shared" si="82"/>
        <v>9.1742719789754634</v>
      </c>
      <c r="H186" s="15">
        <f t="shared" si="83"/>
        <v>2.7838790071934438</v>
      </c>
      <c r="I186" s="15">
        <f t="shared" si="84"/>
        <v>10.779868227259406</v>
      </c>
      <c r="J186" s="15">
        <f t="shared" si="85"/>
        <v>2.9644554113323638</v>
      </c>
      <c r="K186" s="15">
        <f t="shared" si="86"/>
        <v>8.1852298969586244</v>
      </c>
      <c r="L186" s="111">
        <f t="shared" si="87"/>
        <v>3.6079058002685462</v>
      </c>
      <c r="M186" s="112">
        <f t="shared" si="78"/>
        <v>5.6929347389329568</v>
      </c>
    </row>
    <row r="187" spans="1:13" x14ac:dyDescent="0.2">
      <c r="A187" s="5" t="str">
        <f t="shared" si="77"/>
        <v>2011</v>
      </c>
      <c r="B187" s="1">
        <f>KZN!B190</f>
        <v>1.2</v>
      </c>
      <c r="D187" s="15">
        <f t="shared" si="79"/>
        <v>7.2377896258526428</v>
      </c>
      <c r="E187" s="15">
        <f t="shared" si="80"/>
        <v>-0.67146252775944215</v>
      </c>
      <c r="F187" s="15">
        <f t="shared" si="81"/>
        <v>22.32166321287648</v>
      </c>
      <c r="G187" s="15">
        <f t="shared" si="82"/>
        <v>0.80318925529666618</v>
      </c>
      <c r="H187" s="15">
        <f t="shared" si="83"/>
        <v>2.0433412952775161</v>
      </c>
      <c r="I187" s="15">
        <f t="shared" si="84"/>
        <v>5.5251389618544104</v>
      </c>
      <c r="J187" s="15">
        <f t="shared" si="85"/>
        <v>0.25862435285342189</v>
      </c>
      <c r="K187" s="15">
        <f t="shared" si="86"/>
        <v>5.0414030287644875</v>
      </c>
      <c r="L187" s="111">
        <f t="shared" si="87"/>
        <v>0.67704066717328149</v>
      </c>
      <c r="M187" s="112">
        <f t="shared" si="78"/>
        <v>3.6666921309915113</v>
      </c>
    </row>
    <row r="188" spans="1:13" x14ac:dyDescent="0.2">
      <c r="A188" s="5" t="str">
        <f t="shared" si="77"/>
        <v>2012</v>
      </c>
      <c r="B188" s="1">
        <f>KZN!B191</f>
        <v>1.2</v>
      </c>
      <c r="D188" s="15">
        <f t="shared" si="79"/>
        <v>9.0424202811299335</v>
      </c>
      <c r="E188" s="15">
        <f t="shared" si="80"/>
        <v>-5.1203040586510484E-2</v>
      </c>
      <c r="F188" s="15">
        <f t="shared" si="81"/>
        <v>2.4181609551309196</v>
      </c>
      <c r="G188" s="15">
        <f t="shared" si="82"/>
        <v>2.8052325990193299</v>
      </c>
      <c r="H188" s="15">
        <f t="shared" si="83"/>
        <v>5.3910272421643786</v>
      </c>
      <c r="I188" s="15">
        <f t="shared" si="84"/>
        <v>6.9070269376112048</v>
      </c>
      <c r="J188" s="15">
        <f t="shared" si="85"/>
        <v>3.1391223477273851</v>
      </c>
      <c r="K188" s="15">
        <f t="shared" si="86"/>
        <v>5.6332610048961689</v>
      </c>
      <c r="L188" s="111">
        <f t="shared" si="87"/>
        <v>2.880109779269147</v>
      </c>
      <c r="M188" s="112">
        <f t="shared" si="78"/>
        <v>3.1866692481103209</v>
      </c>
    </row>
    <row r="189" spans="1:13" x14ac:dyDescent="0.2">
      <c r="A189" s="5" t="str">
        <f t="shared" si="77"/>
        <v>2013</v>
      </c>
      <c r="B189" s="1">
        <f>KZN!B192</f>
        <v>1</v>
      </c>
      <c r="D189" s="15">
        <f t="shared" si="79"/>
        <v>3.2165562265983376</v>
      </c>
      <c r="E189" s="15">
        <f t="shared" si="80"/>
        <v>1.8308075257127103</v>
      </c>
      <c r="F189" s="15">
        <f t="shared" si="81"/>
        <v>0.82186979832382279</v>
      </c>
      <c r="G189" s="15">
        <f t="shared" si="82"/>
        <v>6.2373862306233896</v>
      </c>
      <c r="H189" s="15">
        <f t="shared" si="83"/>
        <v>6.0831628478309021</v>
      </c>
      <c r="I189" s="15">
        <f t="shared" si="84"/>
        <v>5.1217758574077816</v>
      </c>
      <c r="J189" s="15">
        <f t="shared" si="85"/>
        <v>4.0590152004411486</v>
      </c>
      <c r="K189" s="15">
        <f t="shared" si="86"/>
        <v>4.9785811442125461</v>
      </c>
      <c r="L189" s="111">
        <f t="shared" si="87"/>
        <v>3.8278758018404977</v>
      </c>
      <c r="M189" s="112">
        <f t="shared" si="78"/>
        <v>2.1526385731978128</v>
      </c>
    </row>
    <row r="190" spans="1:13" ht="13.5" thickBot="1" x14ac:dyDescent="0.25"/>
    <row r="191" spans="1:13" ht="13.5" thickBot="1" x14ac:dyDescent="0.25">
      <c r="A191" s="2" t="s">
        <v>45</v>
      </c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1:13" ht="13.5" thickBot="1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1:12" ht="51" x14ac:dyDescent="0.2">
      <c r="A193" s="11" t="s">
        <v>46</v>
      </c>
      <c r="C193" s="3" t="s">
        <v>22</v>
      </c>
      <c r="D193" s="3" t="s">
        <v>23</v>
      </c>
      <c r="E193" s="3" t="s">
        <v>3</v>
      </c>
      <c r="F193" s="3" t="s">
        <v>24</v>
      </c>
      <c r="G193" s="3" t="s">
        <v>25</v>
      </c>
      <c r="H193" s="3" t="s">
        <v>26</v>
      </c>
      <c r="I193" s="3" t="s">
        <v>27</v>
      </c>
      <c r="J193" s="3" t="s">
        <v>28</v>
      </c>
      <c r="K193" s="14" t="s">
        <v>29</v>
      </c>
      <c r="L193" s="18" t="s">
        <v>47</v>
      </c>
    </row>
    <row r="194" spans="1:12" x14ac:dyDescent="0.2">
      <c r="A194" s="5" t="s">
        <v>18</v>
      </c>
      <c r="L194" s="19"/>
    </row>
    <row r="195" spans="1:12" x14ac:dyDescent="0.2">
      <c r="A195" s="5" t="s">
        <v>54</v>
      </c>
      <c r="C195" s="15">
        <f t="shared" ref="C195:C211" si="88">C4*($Y5/$Y4-1)</f>
        <v>57.340447673829068</v>
      </c>
      <c r="D195" s="15">
        <f>E4*($Y5/$Y4-1)</f>
        <v>0.88742905628689561</v>
      </c>
      <c r="E195" s="15">
        <f>G4*($Y5/$Y4-1)</f>
        <v>57.023980079052755</v>
      </c>
      <c r="F195" s="15">
        <f>I4*($Y5/$Y4-1)</f>
        <v>1.1559543386532214</v>
      </c>
      <c r="G195" s="15">
        <f>K4*($Y5/$Y4-1)</f>
        <v>15.81377133166265</v>
      </c>
      <c r="H195" s="15">
        <f>M4*($Y5/$Y4-1)</f>
        <v>26.111199180250601</v>
      </c>
      <c r="I195" s="15">
        <f>O4*($Y5/$Y4-1)</f>
        <v>7.3493869107417362</v>
      </c>
      <c r="J195" s="15">
        <f>Q4*($Y5/$Y4-1)</f>
        <v>21.121859295270138</v>
      </c>
      <c r="K195" s="15">
        <f>S4*($Y5/$Y4-1)</f>
        <v>32.215252818859156</v>
      </c>
      <c r="L195" s="19">
        <f>SUM(C195:K195)</f>
        <v>219.0192806846062</v>
      </c>
    </row>
    <row r="196" spans="1:12" x14ac:dyDescent="0.2">
      <c r="A196" s="5" t="s">
        <v>55</v>
      </c>
      <c r="B196" s="15"/>
      <c r="C196" s="15">
        <f t="shared" si="88"/>
        <v>575.63816830171163</v>
      </c>
      <c r="D196" s="15">
        <f t="shared" ref="D196:D211" si="89">E5*($Y6/$Y5-1)</f>
        <v>7.1768038648081989</v>
      </c>
      <c r="E196" s="15">
        <f t="shared" ref="E196:E211" si="90">G5*($Y6/$Y5-1)</f>
        <v>558.56159545298135</v>
      </c>
      <c r="F196" s="15">
        <f t="shared" ref="F196:F211" si="91">I5*($Y6/$Y5-1)</f>
        <v>10.318750232027522</v>
      </c>
      <c r="G196" s="15">
        <f t="shared" ref="G196:G211" si="92">K5*($Y6/$Y5-1)</f>
        <v>136.05268753672613</v>
      </c>
      <c r="H196" s="15">
        <f t="shared" ref="H196:H211" si="93">M5*($Y6/$Y5-1)</f>
        <v>274.06541972134642</v>
      </c>
      <c r="I196" s="15">
        <f t="shared" ref="I196:I211" si="94">O5*($Y6/$Y5-1)</f>
        <v>73.064950571813171</v>
      </c>
      <c r="J196" s="15">
        <f t="shared" ref="J196:J211" si="95">Q5*($Y6/$Y5-1)</f>
        <v>222.23649257877767</v>
      </c>
      <c r="K196" s="15">
        <f t="shared" ref="K196:K211" si="96">S5*($Y6/$Y5-1)</f>
        <v>308.10287848580271</v>
      </c>
      <c r="L196" s="19">
        <f t="shared" ref="L196:L211" si="97">SUM(C196:K196)</f>
        <v>2165.2177467459946</v>
      </c>
    </row>
    <row r="197" spans="1:12" x14ac:dyDescent="0.2">
      <c r="A197" s="5" t="s">
        <v>35</v>
      </c>
      <c r="B197" s="15"/>
      <c r="C197" s="15">
        <f t="shared" si="88"/>
        <v>880.52919648119678</v>
      </c>
      <c r="D197" s="15">
        <f t="shared" si="89"/>
        <v>9.2031050193977144</v>
      </c>
      <c r="E197" s="15">
        <f t="shared" si="90"/>
        <v>769.73261673328045</v>
      </c>
      <c r="F197" s="15">
        <f t="shared" si="91"/>
        <v>13.22996546713553</v>
      </c>
      <c r="G197" s="15">
        <f t="shared" si="92"/>
        <v>163.61716612871928</v>
      </c>
      <c r="H197" s="15">
        <f t="shared" si="93"/>
        <v>388.95502424336769</v>
      </c>
      <c r="I197" s="15">
        <f t="shared" si="94"/>
        <v>100.64928714082492</v>
      </c>
      <c r="J197" s="15">
        <f t="shared" si="95"/>
        <v>309.03251906727263</v>
      </c>
      <c r="K197" s="15">
        <f t="shared" si="96"/>
        <v>427.62046974491341</v>
      </c>
      <c r="L197" s="19">
        <f t="shared" si="97"/>
        <v>3062.5693500261082</v>
      </c>
    </row>
    <row r="198" spans="1:12" x14ac:dyDescent="0.2">
      <c r="A198" s="5" t="s">
        <v>56</v>
      </c>
      <c r="B198" s="15"/>
      <c r="C198" s="15">
        <f t="shared" si="88"/>
        <v>490.22152530476279</v>
      </c>
      <c r="D198" s="15">
        <f t="shared" si="89"/>
        <v>4.7805307514722744</v>
      </c>
      <c r="E198" s="15">
        <f t="shared" si="90"/>
        <v>455.30667716430281</v>
      </c>
      <c r="F198" s="15">
        <f t="shared" si="91"/>
        <v>7.5434952072059733</v>
      </c>
      <c r="G198" s="15">
        <f t="shared" si="92"/>
        <v>87.521625813144738</v>
      </c>
      <c r="H198" s="15">
        <f t="shared" si="93"/>
        <v>230.8876715140596</v>
      </c>
      <c r="I198" s="15">
        <f t="shared" si="94"/>
        <v>57.615374443150067</v>
      </c>
      <c r="J198" s="15">
        <f t="shared" si="95"/>
        <v>179.69394933282391</v>
      </c>
      <c r="K198" s="15">
        <f t="shared" si="96"/>
        <v>260.43625788743486</v>
      </c>
      <c r="L198" s="19">
        <f t="shared" si="97"/>
        <v>1774.007107418357</v>
      </c>
    </row>
    <row r="199" spans="1:12" x14ac:dyDescent="0.2">
      <c r="A199" s="5" t="s">
        <v>57</v>
      </c>
      <c r="B199" s="15"/>
      <c r="C199" s="15">
        <f t="shared" si="88"/>
        <v>-45.10211513628402</v>
      </c>
      <c r="D199" s="15">
        <f t="shared" si="89"/>
        <v>-0.49085595663400461</v>
      </c>
      <c r="E199" s="15">
        <f t="shared" si="90"/>
        <v>-52.110629604837975</v>
      </c>
      <c r="F199" s="15">
        <f t="shared" si="91"/>
        <v>-0.89639860929001181</v>
      </c>
      <c r="G199" s="15">
        <f t="shared" si="92"/>
        <v>-9.6566983112399996</v>
      </c>
      <c r="H199" s="15">
        <f t="shared" si="93"/>
        <v>-26.46523897834242</v>
      </c>
      <c r="I199" s="15">
        <f t="shared" si="94"/>
        <v>-6.1572901489087828</v>
      </c>
      <c r="J199" s="15">
        <f t="shared" si="95"/>
        <v>-19.95292729575613</v>
      </c>
      <c r="K199" s="15">
        <f t="shared" si="96"/>
        <v>-29.321366583999279</v>
      </c>
      <c r="L199" s="19">
        <f t="shared" si="97"/>
        <v>-190.15352062529263</v>
      </c>
    </row>
    <row r="200" spans="1:12" x14ac:dyDescent="0.2">
      <c r="A200" s="5" t="s">
        <v>58</v>
      </c>
      <c r="B200" s="15"/>
      <c r="C200" s="15">
        <f t="shared" si="88"/>
        <v>-80.598745500121069</v>
      </c>
      <c r="D200" s="15">
        <f t="shared" si="89"/>
        <v>-1.0113500937101485</v>
      </c>
      <c r="E200" s="15">
        <f t="shared" si="90"/>
        <v>-116.56253091291298</v>
      </c>
      <c r="F200" s="15">
        <f t="shared" si="91"/>
        <v>-2.1179988050386331</v>
      </c>
      <c r="G200" s="15">
        <f t="shared" si="92"/>
        <v>-21.131953906796511</v>
      </c>
      <c r="H200" s="15">
        <f t="shared" si="93"/>
        <v>-59.86429352262671</v>
      </c>
      <c r="I200" s="15">
        <f t="shared" si="94"/>
        <v>-13.074592763160998</v>
      </c>
      <c r="J200" s="15">
        <f t="shared" si="95"/>
        <v>-42.337394483445443</v>
      </c>
      <c r="K200" s="15">
        <f t="shared" si="96"/>
        <v>-65.843945360201957</v>
      </c>
      <c r="L200" s="19">
        <f t="shared" si="97"/>
        <v>-402.54280534801444</v>
      </c>
    </row>
    <row r="201" spans="1:12" x14ac:dyDescent="0.2">
      <c r="A201" s="5" t="s">
        <v>36</v>
      </c>
      <c r="B201" s="15"/>
      <c r="C201" s="15">
        <f t="shared" si="88"/>
        <v>93.276234866883698</v>
      </c>
      <c r="D201" s="15">
        <f t="shared" si="89"/>
        <v>1.5081831506804577</v>
      </c>
      <c r="E201" s="15">
        <f t="shared" si="90"/>
        <v>159.91574582409618</v>
      </c>
      <c r="F201" s="15">
        <f t="shared" si="91"/>
        <v>3.0608344912736403</v>
      </c>
      <c r="G201" s="15">
        <f t="shared" si="92"/>
        <v>28.998040479917726</v>
      </c>
      <c r="H201" s="15">
        <f t="shared" si="93"/>
        <v>85.485806622648539</v>
      </c>
      <c r="I201" s="15">
        <f t="shared" si="94"/>
        <v>17.743090836086619</v>
      </c>
      <c r="J201" s="15">
        <f t="shared" si="95"/>
        <v>57.03125595905756</v>
      </c>
      <c r="K201" s="15">
        <f t="shared" si="96"/>
        <v>93.940427768964213</v>
      </c>
      <c r="L201" s="19">
        <f t="shared" si="97"/>
        <v>540.95961999960855</v>
      </c>
    </row>
    <row r="202" spans="1:12" x14ac:dyDescent="0.2">
      <c r="A202" s="5" t="s">
        <v>59</v>
      </c>
      <c r="B202" s="15"/>
      <c r="C202" s="15">
        <f t="shared" si="88"/>
        <v>169.16868556132181</v>
      </c>
      <c r="D202" s="15">
        <f t="shared" si="89"/>
        <v>3.92876998917072</v>
      </c>
      <c r="E202" s="15">
        <f t="shared" si="90"/>
        <v>336.40525900946585</v>
      </c>
      <c r="F202" s="15">
        <f t="shared" si="91"/>
        <v>6.6232957785081918</v>
      </c>
      <c r="G202" s="15">
        <f t="shared" si="92"/>
        <v>63.036216407365622</v>
      </c>
      <c r="H202" s="15">
        <f t="shared" si="93"/>
        <v>193.82696521196269</v>
      </c>
      <c r="I202" s="15">
        <f t="shared" si="94"/>
        <v>40.201060892264643</v>
      </c>
      <c r="J202" s="15">
        <f t="shared" si="95"/>
        <v>127.57048164155648</v>
      </c>
      <c r="K202" s="15">
        <f t="shared" si="96"/>
        <v>215.5873290244655</v>
      </c>
      <c r="L202" s="19">
        <f t="shared" si="97"/>
        <v>1156.3480635160815</v>
      </c>
    </row>
    <row r="203" spans="1:12" x14ac:dyDescent="0.2">
      <c r="A203" s="5" t="s">
        <v>60</v>
      </c>
      <c r="B203" s="15"/>
      <c r="C203" s="15">
        <f t="shared" si="88"/>
        <v>229.52052837331533</v>
      </c>
      <c r="D203" s="15">
        <f t="shared" si="89"/>
        <v>9.8372250577546172</v>
      </c>
      <c r="E203" s="15">
        <f t="shared" si="90"/>
        <v>552.89767478879787</v>
      </c>
      <c r="F203" s="15">
        <f t="shared" si="91"/>
        <v>10.441892761197902</v>
      </c>
      <c r="G203" s="15">
        <f t="shared" si="92"/>
        <v>110.95857644597714</v>
      </c>
      <c r="H203" s="15">
        <f t="shared" si="93"/>
        <v>340.43898851190886</v>
      </c>
      <c r="I203" s="15">
        <f t="shared" si="94"/>
        <v>75.064559666002765</v>
      </c>
      <c r="J203" s="15">
        <f t="shared" si="95"/>
        <v>233.16209511806295</v>
      </c>
      <c r="K203" s="15">
        <f t="shared" si="96"/>
        <v>382.49184340664863</v>
      </c>
      <c r="L203" s="19">
        <f t="shared" si="97"/>
        <v>1944.8133841296662</v>
      </c>
    </row>
    <row r="204" spans="1:12" x14ac:dyDescent="0.2">
      <c r="A204" s="5" t="s">
        <v>37</v>
      </c>
      <c r="B204" s="15"/>
      <c r="C204" s="15">
        <f t="shared" si="88"/>
        <v>275.71257570254619</v>
      </c>
      <c r="D204" s="15">
        <f t="shared" si="89"/>
        <v>15.888691608467035</v>
      </c>
      <c r="E204" s="15">
        <f t="shared" si="90"/>
        <v>799.62344041166318</v>
      </c>
      <c r="F204" s="15">
        <f t="shared" si="91"/>
        <v>14.939833980651846</v>
      </c>
      <c r="G204" s="15">
        <f t="shared" si="92"/>
        <v>175.93060627994637</v>
      </c>
      <c r="H204" s="15">
        <f t="shared" si="93"/>
        <v>526.44801646306917</v>
      </c>
      <c r="I204" s="15">
        <f t="shared" si="94"/>
        <v>121.8831608653223</v>
      </c>
      <c r="J204" s="15">
        <f t="shared" si="95"/>
        <v>382.2957489913216</v>
      </c>
      <c r="K204" s="15">
        <f t="shared" si="96"/>
        <v>585.77416436044609</v>
      </c>
      <c r="L204" s="19">
        <f t="shared" si="97"/>
        <v>2898.4962386634334</v>
      </c>
    </row>
    <row r="205" spans="1:12" x14ac:dyDescent="0.2">
      <c r="A205" s="5" t="s">
        <v>61</v>
      </c>
      <c r="B205" s="15"/>
      <c r="C205" s="15">
        <f t="shared" si="88"/>
        <v>253.16308706408751</v>
      </c>
      <c r="D205" s="15">
        <f t="shared" si="89"/>
        <v>16.791049865212369</v>
      </c>
      <c r="E205" s="15">
        <f t="shared" si="90"/>
        <v>819.96150685374903</v>
      </c>
      <c r="F205" s="15">
        <f t="shared" si="91"/>
        <v>15.209851418729134</v>
      </c>
      <c r="G205" s="15">
        <f t="shared" si="92"/>
        <v>192.9487075454233</v>
      </c>
      <c r="H205" s="15">
        <f t="shared" si="93"/>
        <v>587.27781402700418</v>
      </c>
      <c r="I205" s="15">
        <f t="shared" si="94"/>
        <v>131.55011391853373</v>
      </c>
      <c r="J205" s="15">
        <f t="shared" si="95"/>
        <v>433.34996943193181</v>
      </c>
      <c r="K205" s="15">
        <f t="shared" si="96"/>
        <v>627.83099422601799</v>
      </c>
      <c r="L205" s="19">
        <f t="shared" si="97"/>
        <v>3078.083094350689</v>
      </c>
    </row>
    <row r="206" spans="1:12" x14ac:dyDescent="0.2">
      <c r="A206" s="5" t="s">
        <v>38</v>
      </c>
      <c r="B206" s="15"/>
      <c r="C206" s="15">
        <f t="shared" si="88"/>
        <v>151.9499369365667</v>
      </c>
      <c r="D206" s="15">
        <f t="shared" si="89"/>
        <v>9.6922265271895842</v>
      </c>
      <c r="E206" s="15">
        <f t="shared" si="90"/>
        <v>509.81488539257452</v>
      </c>
      <c r="F206" s="15">
        <f t="shared" si="91"/>
        <v>8.8572852331567624</v>
      </c>
      <c r="G206" s="15">
        <f t="shared" si="92"/>
        <v>132.10222686944346</v>
      </c>
      <c r="H206" s="15">
        <f t="shared" si="93"/>
        <v>382.90490314707802</v>
      </c>
      <c r="I206" s="15">
        <f t="shared" si="94"/>
        <v>85.254678012591754</v>
      </c>
      <c r="J206" s="15">
        <f t="shared" si="95"/>
        <v>290.15889615071183</v>
      </c>
      <c r="K206" s="15">
        <f t="shared" si="96"/>
        <v>402.90349927330692</v>
      </c>
      <c r="L206" s="19">
        <f t="shared" si="97"/>
        <v>1973.6385375426194</v>
      </c>
    </row>
    <row r="207" spans="1:12" x14ac:dyDescent="0.2">
      <c r="A207" s="5" t="s">
        <v>62</v>
      </c>
      <c r="B207" s="15"/>
      <c r="C207" s="15">
        <f t="shared" si="88"/>
        <v>13.203233996488656</v>
      </c>
      <c r="D207" s="15">
        <f t="shared" si="89"/>
        <v>0.91268463847304881</v>
      </c>
      <c r="E207" s="15">
        <f t="shared" si="90"/>
        <v>46.639364082438512</v>
      </c>
      <c r="F207" s="15">
        <f t="shared" si="91"/>
        <v>0.69418630747403354</v>
      </c>
      <c r="G207" s="15">
        <f t="shared" si="92"/>
        <v>13.756583411938955</v>
      </c>
      <c r="H207" s="15">
        <f t="shared" si="93"/>
        <v>34.645150870475618</v>
      </c>
      <c r="I207" s="15">
        <f t="shared" si="94"/>
        <v>8.1581879922504825</v>
      </c>
      <c r="J207" s="15">
        <f t="shared" si="95"/>
        <v>27.466440505176575</v>
      </c>
      <c r="K207" s="15">
        <f t="shared" si="96"/>
        <v>37.687404343490883</v>
      </c>
      <c r="L207" s="19">
        <f t="shared" si="97"/>
        <v>183.16323614820675</v>
      </c>
    </row>
    <row r="208" spans="1:12" x14ac:dyDescent="0.2">
      <c r="A208" s="5" t="s">
        <v>63</v>
      </c>
      <c r="B208" s="15"/>
      <c r="C208" s="15">
        <f t="shared" si="88"/>
        <v>-18.925625133825942</v>
      </c>
      <c r="D208" s="15">
        <f t="shared" si="89"/>
        <v>-1.4027361335680144</v>
      </c>
      <c r="E208" s="15">
        <f t="shared" si="90"/>
        <v>-73.755797114617621</v>
      </c>
      <c r="F208" s="15">
        <f t="shared" si="91"/>
        <v>-0.97214975730761222</v>
      </c>
      <c r="G208" s="15">
        <f t="shared" si="92"/>
        <v>-23.983760293292036</v>
      </c>
      <c r="H208" s="15">
        <f t="shared" si="93"/>
        <v>-53.076508633216427</v>
      </c>
      <c r="I208" s="15">
        <f t="shared" si="94"/>
        <v>-13.830732444321606</v>
      </c>
      <c r="J208" s="15">
        <f t="shared" si="95"/>
        <v>-43.823676719500007</v>
      </c>
      <c r="K208" s="15">
        <f t="shared" si="96"/>
        <v>-60.949224245596383</v>
      </c>
      <c r="L208" s="19">
        <f t="shared" si="97"/>
        <v>-290.72021047524566</v>
      </c>
    </row>
    <row r="209" spans="1:12" x14ac:dyDescent="0.2">
      <c r="A209" s="5" t="s">
        <v>152</v>
      </c>
      <c r="B209" s="15"/>
      <c r="C209" s="15">
        <f t="shared" si="88"/>
        <v>18.250403429576316</v>
      </c>
      <c r="D209" s="15">
        <f t="shared" si="89"/>
        <v>1.7290109869778667</v>
      </c>
      <c r="E209" s="15">
        <f t="shared" si="90"/>
        <v>79.782663204243718</v>
      </c>
      <c r="F209" s="15">
        <f t="shared" si="91"/>
        <v>1.1872116018079746</v>
      </c>
      <c r="G209" s="15">
        <f t="shared" si="92"/>
        <v>27.498017002549926</v>
      </c>
      <c r="H209" s="15">
        <f t="shared" si="93"/>
        <v>57.159667824983828</v>
      </c>
      <c r="I209" s="15">
        <f t="shared" si="94"/>
        <v>16.09914989922974</v>
      </c>
      <c r="J209" s="15">
        <f t="shared" si="95"/>
        <v>47.281203445137315</v>
      </c>
      <c r="K209" s="15">
        <f t="shared" si="96"/>
        <v>69.22338617141925</v>
      </c>
      <c r="L209" s="19">
        <f t="shared" si="97"/>
        <v>318.21071356592591</v>
      </c>
    </row>
    <row r="210" spans="1:12" x14ac:dyDescent="0.2">
      <c r="A210" s="5" t="s">
        <v>176</v>
      </c>
      <c r="B210" s="15"/>
      <c r="C210" s="15">
        <f t="shared" si="88"/>
        <v>67.488490861430463</v>
      </c>
      <c r="D210" s="15">
        <f t="shared" si="89"/>
        <v>7.6484573987395645</v>
      </c>
      <c r="E210" s="15">
        <f t="shared" si="90"/>
        <v>326.60233714225672</v>
      </c>
      <c r="F210" s="15">
        <f t="shared" si="91"/>
        <v>5.9988139214153557</v>
      </c>
      <c r="G210" s="15">
        <f t="shared" si="92"/>
        <v>114.25890391835692</v>
      </c>
      <c r="H210" s="15">
        <f t="shared" si="93"/>
        <v>240.46526737273362</v>
      </c>
      <c r="I210" s="15">
        <f t="shared" si="94"/>
        <v>70.066003881678967</v>
      </c>
      <c r="J210" s="15">
        <f t="shared" si="95"/>
        <v>195.38726216934901</v>
      </c>
      <c r="K210" s="15">
        <f t="shared" si="96"/>
        <v>299.87400493474712</v>
      </c>
      <c r="L210" s="19">
        <f t="shared" si="97"/>
        <v>1327.7895416007077</v>
      </c>
    </row>
    <row r="211" spans="1:12" x14ac:dyDescent="0.2">
      <c r="A211" s="5" t="s">
        <v>186</v>
      </c>
      <c r="B211" s="15"/>
      <c r="C211" s="15">
        <f t="shared" si="88"/>
        <v>76.938948117330085</v>
      </c>
      <c r="D211" s="15">
        <f t="shared" si="89"/>
        <v>10.248014158394122</v>
      </c>
      <c r="E211" s="15">
        <f t="shared" si="90"/>
        <v>400.70737919097377</v>
      </c>
      <c r="F211" s="15">
        <f t="shared" si="91"/>
        <v>7.5439720656726932</v>
      </c>
      <c r="G211" s="15">
        <f t="shared" si="92"/>
        <v>144.23888834315798</v>
      </c>
      <c r="H211" s="15">
        <f t="shared" si="93"/>
        <v>311.28551668999285</v>
      </c>
      <c r="I211" s="15">
        <f t="shared" si="94"/>
        <v>92.021105355750265</v>
      </c>
      <c r="J211" s="15">
        <f t="shared" si="95"/>
        <v>247.46476793260081</v>
      </c>
      <c r="K211" s="15">
        <f t="shared" si="96"/>
        <v>389.09343022781906</v>
      </c>
      <c r="L211" s="19">
        <f t="shared" si="97"/>
        <v>1679.5420220816916</v>
      </c>
    </row>
    <row r="213" spans="1:12" x14ac:dyDescent="0.2">
      <c r="A213" s="20" t="s">
        <v>32</v>
      </c>
      <c r="B213" s="20"/>
      <c r="C213" s="15">
        <f>AVERAGE(C194:C211)</f>
        <v>188.69264570004796</v>
      </c>
      <c r="D213" s="15">
        <f t="shared" ref="D213:L213" si="98">AVERAGE(D194:D211)</f>
        <v>5.7251317581830774</v>
      </c>
      <c r="E213" s="15">
        <f t="shared" si="98"/>
        <v>331.2085980998533</v>
      </c>
      <c r="F213" s="15">
        <f t="shared" si="98"/>
        <v>6.0481644490160882</v>
      </c>
      <c r="G213" s="15">
        <f t="shared" si="98"/>
        <v>79.527035588411849</v>
      </c>
      <c r="H213" s="15">
        <f t="shared" si="98"/>
        <v>208.26772766274686</v>
      </c>
      <c r="I213" s="15">
        <f t="shared" si="98"/>
        <v>50.803382060579395</v>
      </c>
      <c r="J213" s="15">
        <f t="shared" si="98"/>
        <v>156.89052606590286</v>
      </c>
      <c r="K213" s="15">
        <f t="shared" si="98"/>
        <v>233.92157685203168</v>
      </c>
      <c r="L213" s="15">
        <f t="shared" si="98"/>
        <v>1261.084788236773</v>
      </c>
    </row>
    <row r="214" spans="1:12" x14ac:dyDescent="0.2">
      <c r="A214" s="20" t="s">
        <v>33</v>
      </c>
      <c r="B214" s="20"/>
      <c r="C214" s="15">
        <f>C211-C194</f>
        <v>76.938948117330085</v>
      </c>
      <c r="D214" s="15">
        <f t="shared" ref="D214:L214" si="99">D211-D194</f>
        <v>10.248014158394122</v>
      </c>
      <c r="E214" s="15">
        <f t="shared" si="99"/>
        <v>400.70737919097377</v>
      </c>
      <c r="F214" s="15">
        <f t="shared" si="99"/>
        <v>7.5439720656726932</v>
      </c>
      <c r="G214" s="15">
        <f t="shared" si="99"/>
        <v>144.23888834315798</v>
      </c>
      <c r="H214" s="15">
        <f t="shared" si="99"/>
        <v>311.28551668999285</v>
      </c>
      <c r="I214" s="15">
        <f t="shared" si="99"/>
        <v>92.021105355750265</v>
      </c>
      <c r="J214" s="15">
        <f t="shared" si="99"/>
        <v>247.46476793260081</v>
      </c>
      <c r="K214" s="15">
        <f t="shared" si="99"/>
        <v>389.09343022781906</v>
      </c>
      <c r="L214" s="15">
        <f t="shared" si="99"/>
        <v>1679.5420220816916</v>
      </c>
    </row>
    <row r="215" spans="1:12" x14ac:dyDescent="0.2">
      <c r="A215" s="20" t="s">
        <v>34</v>
      </c>
      <c r="B215" s="20"/>
      <c r="C215" s="15">
        <f>STDEV(C194:C211)</f>
        <v>252.24970990705188</v>
      </c>
      <c r="D215" s="15">
        <f t="shared" ref="D215:L215" si="100">STDEV(D194:D211)</f>
        <v>5.6790072365155924</v>
      </c>
      <c r="E215" s="15">
        <f t="shared" si="100"/>
        <v>312.62510808979289</v>
      </c>
      <c r="F215" s="15">
        <f t="shared" si="100"/>
        <v>5.6688123345553549</v>
      </c>
      <c r="G215" s="15">
        <f t="shared" si="100"/>
        <v>72.608577796344846</v>
      </c>
      <c r="H215" s="15">
        <f t="shared" si="100"/>
        <v>199.80169989720432</v>
      </c>
      <c r="I215" s="15">
        <f t="shared" si="100"/>
        <v>47.47600124462133</v>
      </c>
      <c r="J215" s="15">
        <f t="shared" si="100"/>
        <v>149.52406752043697</v>
      </c>
      <c r="K215" s="15">
        <f t="shared" si="100"/>
        <v>219.95748533930487</v>
      </c>
      <c r="L215" s="15">
        <f t="shared" si="100"/>
        <v>1183.5193853503749</v>
      </c>
    </row>
    <row r="217" spans="1:12" ht="13.5" thickBot="1" x14ac:dyDescent="0.25"/>
    <row r="218" spans="1:12" ht="51" x14ac:dyDescent="0.2">
      <c r="A218" s="11" t="s">
        <v>48</v>
      </c>
      <c r="C218" s="3" t="s">
        <v>22</v>
      </c>
      <c r="D218" s="3" t="s">
        <v>23</v>
      </c>
      <c r="E218" s="3" t="s">
        <v>3</v>
      </c>
      <c r="F218" s="3" t="s">
        <v>24</v>
      </c>
      <c r="G218" s="3" t="s">
        <v>25</v>
      </c>
      <c r="H218" s="3" t="s">
        <v>26</v>
      </c>
      <c r="I218" s="3" t="s">
        <v>27</v>
      </c>
      <c r="J218" s="3" t="s">
        <v>28</v>
      </c>
      <c r="K218" s="14" t="s">
        <v>29</v>
      </c>
      <c r="L218" s="18" t="s">
        <v>47</v>
      </c>
    </row>
    <row r="219" spans="1:12" x14ac:dyDescent="0.2">
      <c r="A219" s="5" t="str">
        <f t="shared" ref="A219:A236" si="101">A194</f>
        <v>1996</v>
      </c>
      <c r="L219" s="19"/>
    </row>
    <row r="220" spans="1:12" x14ac:dyDescent="0.2">
      <c r="A220" s="5" t="str">
        <f t="shared" si="101"/>
        <v>1997</v>
      </c>
      <c r="C220" s="22">
        <f>C4*((B5/B4)-($Y5/$Y4))</f>
        <v>82.423570730161572</v>
      </c>
      <c r="D220" s="22">
        <f>E4*((D5/D4)-($Y5/$Y4))</f>
        <v>-6.7574906456945563</v>
      </c>
      <c r="E220" s="22">
        <f>G4*((F5/F4)-($Y5/$Y4))</f>
        <v>-85.812568333142707</v>
      </c>
      <c r="F220" s="22">
        <f>I4*((H5/H4)-($Y5/$Y4))</f>
        <v>0.98662666845774893</v>
      </c>
      <c r="G220" s="22">
        <f>K4*((J5/J4)-($Y5/$Y4))</f>
        <v>-423.00609203812843</v>
      </c>
      <c r="H220" s="22">
        <f>M4*((L5/L4)-($Y5/$Y4))</f>
        <v>230.89525933602204</v>
      </c>
      <c r="I220" s="22">
        <f>O4*((N5/N4)-($Y5/$Y4))</f>
        <v>28.776141040282862</v>
      </c>
      <c r="J220" s="22">
        <f>Q4*((P5/P4)-($Y5/$Y4))</f>
        <v>27.064289384140359</v>
      </c>
      <c r="K220" s="22">
        <f>S4*((R5/R4)-($Y5/$Y4))</f>
        <v>124.40971484256961</v>
      </c>
      <c r="L220" s="21">
        <f>SUM(C220:K220)</f>
        <v>-21.020549015331497</v>
      </c>
    </row>
    <row r="221" spans="1:12" x14ac:dyDescent="0.2">
      <c r="A221" s="5" t="str">
        <f t="shared" si="101"/>
        <v>1998</v>
      </c>
      <c r="C221" s="22">
        <f t="shared" ref="C221:C236" si="102">C5*((B6/B5)-($Y6/$Y5))</f>
        <v>914.01989668744613</v>
      </c>
      <c r="D221" s="22">
        <f t="shared" ref="D221:D236" si="103">E5*((D6/D5)-($Y6/$Y5))</f>
        <v>-33.027219950216775</v>
      </c>
      <c r="E221" s="22">
        <f t="shared" ref="E221:E236" si="104">G5*((F6/F5)-($Y6/$Y5))</f>
        <v>-46.644168440887668</v>
      </c>
      <c r="F221" s="22">
        <f t="shared" ref="F221:F236" si="105">I5*((H6/H5)-($Y6/$Y5))</f>
        <v>-4.8158828945576939</v>
      </c>
      <c r="G221" s="22">
        <f t="shared" ref="G221:G236" si="106">K5*((J6/J5)-($Y6/$Y5))</f>
        <v>-304.02283530598095</v>
      </c>
      <c r="H221" s="22">
        <f t="shared" ref="H221:H236" si="107">M5*((L6/L5)-($Y6/$Y5))</f>
        <v>368.86740934889627</v>
      </c>
      <c r="I221" s="22">
        <f t="shared" ref="I221:I236" si="108">O5*((N6/N5)-($Y6/$Y5))</f>
        <v>11.9214624341485</v>
      </c>
      <c r="J221" s="22">
        <f t="shared" ref="J221:J236" si="109">Q5*((P6/P5)-($Y6/$Y5))</f>
        <v>-7.9982313629457247</v>
      </c>
      <c r="K221" s="22">
        <f t="shared" ref="K221:K236" si="110">S5*((R6/R5)-($Y6/$Y5))</f>
        <v>183.20127047830564</v>
      </c>
      <c r="L221" s="21">
        <f t="shared" ref="L221:L236" si="111">SUM(C221:K221)</f>
        <v>1081.5017009942076</v>
      </c>
    </row>
    <row r="222" spans="1:12" x14ac:dyDescent="0.2">
      <c r="A222" s="5" t="str">
        <f t="shared" si="101"/>
        <v>1999</v>
      </c>
      <c r="C222" s="22">
        <f t="shared" si="102"/>
        <v>832.88970889433153</v>
      </c>
      <c r="D222" s="22">
        <f t="shared" si="103"/>
        <v>-19.146599093096945</v>
      </c>
      <c r="E222" s="22">
        <f t="shared" si="104"/>
        <v>-123.19894713409839</v>
      </c>
      <c r="F222" s="22">
        <f t="shared" si="105"/>
        <v>-9.3305238873376108</v>
      </c>
      <c r="G222" s="22">
        <f t="shared" si="106"/>
        <v>-211.85962825948084</v>
      </c>
      <c r="H222" s="22">
        <f t="shared" si="107"/>
        <v>340.9735820261277</v>
      </c>
      <c r="I222" s="22">
        <f t="shared" si="108"/>
        <v>-29.932000225076354</v>
      </c>
      <c r="J222" s="22">
        <f t="shared" si="109"/>
        <v>-109.54202806401851</v>
      </c>
      <c r="K222" s="22">
        <f t="shared" si="110"/>
        <v>116.13662222690287</v>
      </c>
      <c r="L222" s="21">
        <f t="shared" si="111"/>
        <v>786.99018648425363</v>
      </c>
    </row>
    <row r="223" spans="1:12" x14ac:dyDescent="0.2">
      <c r="A223" s="5" t="str">
        <f t="shared" si="101"/>
        <v>2000</v>
      </c>
      <c r="C223" s="22">
        <f t="shared" si="102"/>
        <v>179.99885385119052</v>
      </c>
      <c r="D223" s="22">
        <f t="shared" si="103"/>
        <v>-11.11446506511834</v>
      </c>
      <c r="E223" s="22">
        <f t="shared" si="104"/>
        <v>2.4629689311271039</v>
      </c>
      <c r="F223" s="22">
        <f t="shared" si="105"/>
        <v>-2.8424242760411276</v>
      </c>
      <c r="G223" s="22">
        <f t="shared" si="106"/>
        <v>-108.06575862191825</v>
      </c>
      <c r="H223" s="22">
        <f t="shared" si="107"/>
        <v>255.18655948774074</v>
      </c>
      <c r="I223" s="22">
        <f t="shared" si="108"/>
        <v>-51.3142379891583</v>
      </c>
      <c r="J223" s="22">
        <f t="shared" si="109"/>
        <v>-105.96437887798234</v>
      </c>
      <c r="K223" s="22">
        <f t="shared" si="110"/>
        <v>104.04008894474933</v>
      </c>
      <c r="L223" s="21">
        <f t="shared" si="111"/>
        <v>262.38720638458932</v>
      </c>
    </row>
    <row r="224" spans="1:12" x14ac:dyDescent="0.2">
      <c r="A224" s="5" t="str">
        <f t="shared" si="101"/>
        <v>2001</v>
      </c>
      <c r="C224" s="22">
        <f t="shared" si="102"/>
        <v>124.49732384743719</v>
      </c>
      <c r="D224" s="22">
        <f t="shared" si="103"/>
        <v>-3.4154005132141534</v>
      </c>
      <c r="E224" s="22">
        <f t="shared" si="104"/>
        <v>28.780358848404759</v>
      </c>
      <c r="F224" s="22">
        <f t="shared" si="105"/>
        <v>-4.8334870255432731</v>
      </c>
      <c r="G224" s="22">
        <f t="shared" si="106"/>
        <v>-76.233210758881981</v>
      </c>
      <c r="H224" s="22">
        <f t="shared" si="107"/>
        <v>105.02708128396701</v>
      </c>
      <c r="I224" s="22">
        <f t="shared" si="108"/>
        <v>-80.012321837446308</v>
      </c>
      <c r="J224" s="22">
        <f t="shared" si="109"/>
        <v>-97.339720801191092</v>
      </c>
      <c r="K224" s="22">
        <f t="shared" si="110"/>
        <v>130.08250750920379</v>
      </c>
      <c r="L224" s="21">
        <f t="shared" si="111"/>
        <v>126.55313055273594</v>
      </c>
    </row>
    <row r="225" spans="1:12" x14ac:dyDescent="0.2">
      <c r="A225" s="5" t="str">
        <f t="shared" si="101"/>
        <v>2002</v>
      </c>
      <c r="C225" s="22">
        <f t="shared" si="102"/>
        <v>-224.14085382747623</v>
      </c>
      <c r="D225" s="22">
        <f t="shared" si="103"/>
        <v>4.349011993971498</v>
      </c>
      <c r="E225" s="22">
        <f t="shared" si="104"/>
        <v>-0.74121552028403803</v>
      </c>
      <c r="F225" s="22">
        <f t="shared" si="105"/>
        <v>-1.2509113566580774</v>
      </c>
      <c r="G225" s="22">
        <f t="shared" si="106"/>
        <v>-13.89805193805419</v>
      </c>
      <c r="H225" s="22">
        <f t="shared" si="107"/>
        <v>-23.101610709140136</v>
      </c>
      <c r="I225" s="22">
        <f t="shared" si="108"/>
        <v>-59.772840118410087</v>
      </c>
      <c r="J225" s="22">
        <f t="shared" si="109"/>
        <v>-48.533059883220481</v>
      </c>
      <c r="K225" s="22">
        <f t="shared" si="110"/>
        <v>168.95432007116531</v>
      </c>
      <c r="L225" s="21">
        <f t="shared" si="111"/>
        <v>-198.13521128810643</v>
      </c>
    </row>
    <row r="226" spans="1:12" x14ac:dyDescent="0.2">
      <c r="A226" s="5" t="str">
        <f t="shared" si="101"/>
        <v>2003</v>
      </c>
      <c r="C226" s="22">
        <f t="shared" si="102"/>
        <v>-470.60736864865532</v>
      </c>
      <c r="D226" s="22">
        <f t="shared" si="103"/>
        <v>5.1893283968446209</v>
      </c>
      <c r="E226" s="22">
        <f t="shared" si="104"/>
        <v>-207.25413896807257</v>
      </c>
      <c r="F226" s="22">
        <f t="shared" si="105"/>
        <v>3.2394586257182558</v>
      </c>
      <c r="G226" s="22">
        <f t="shared" si="106"/>
        <v>68.422502513754466</v>
      </c>
      <c r="H226" s="22">
        <f t="shared" si="107"/>
        <v>-79.51953147774249</v>
      </c>
      <c r="I226" s="22">
        <f t="shared" si="108"/>
        <v>30.198798439109037</v>
      </c>
      <c r="J226" s="22">
        <f t="shared" si="109"/>
        <v>56.123868306018089</v>
      </c>
      <c r="K226" s="22">
        <f t="shared" si="110"/>
        <v>177.88691134015525</v>
      </c>
      <c r="L226" s="21">
        <f t="shared" si="111"/>
        <v>-416.32017147287058</v>
      </c>
    </row>
    <row r="227" spans="1:12" x14ac:dyDescent="0.2">
      <c r="A227" s="5" t="str">
        <f t="shared" si="101"/>
        <v>2004</v>
      </c>
      <c r="C227" s="22">
        <f t="shared" si="102"/>
        <v>-714.33058607964722</v>
      </c>
      <c r="D227" s="22">
        <f t="shared" si="103"/>
        <v>5.9274076605649517</v>
      </c>
      <c r="E227" s="22">
        <f t="shared" si="104"/>
        <v>-419.58470316191313</v>
      </c>
      <c r="F227" s="22">
        <f t="shared" si="105"/>
        <v>-14.667503310662278</v>
      </c>
      <c r="G227" s="22">
        <f t="shared" si="106"/>
        <v>162.45446507008162</v>
      </c>
      <c r="H227" s="22">
        <f t="shared" si="107"/>
        <v>31.779616325156425</v>
      </c>
      <c r="I227" s="22">
        <f t="shared" si="108"/>
        <v>98.55442693359069</v>
      </c>
      <c r="J227" s="22">
        <f t="shared" si="109"/>
        <v>218.0508672650659</v>
      </c>
      <c r="K227" s="22">
        <f t="shared" si="110"/>
        <v>51.780211661608831</v>
      </c>
      <c r="L227" s="21">
        <f t="shared" si="111"/>
        <v>-580.03579763615414</v>
      </c>
    </row>
    <row r="228" spans="1:12" x14ac:dyDescent="0.2">
      <c r="A228" s="5" t="str">
        <f t="shared" si="101"/>
        <v>2005</v>
      </c>
      <c r="C228" s="22">
        <f t="shared" si="102"/>
        <v>-712.57261428341894</v>
      </c>
      <c r="D228" s="22">
        <f t="shared" si="103"/>
        <v>-17.795046119828505</v>
      </c>
      <c r="E228" s="22">
        <f t="shared" si="104"/>
        <v>-570.60408245091548</v>
      </c>
      <c r="F228" s="22">
        <f t="shared" si="105"/>
        <v>-3.2623803696135454</v>
      </c>
      <c r="G228" s="22">
        <f t="shared" si="106"/>
        <v>266.19033798952358</v>
      </c>
      <c r="H228" s="22">
        <f t="shared" si="107"/>
        <v>188.15982496233943</v>
      </c>
      <c r="I228" s="22">
        <f t="shared" si="108"/>
        <v>150.47142448954583</v>
      </c>
      <c r="J228" s="22">
        <f t="shared" si="109"/>
        <v>400.27647056726641</v>
      </c>
      <c r="K228" s="22">
        <f t="shared" si="110"/>
        <v>-63.386848129545356</v>
      </c>
      <c r="L228" s="21">
        <f t="shared" si="111"/>
        <v>-362.52291334464667</v>
      </c>
    </row>
    <row r="229" spans="1:12" x14ac:dyDescent="0.2">
      <c r="A229" s="5" t="str">
        <f t="shared" si="101"/>
        <v>2006</v>
      </c>
      <c r="C229" s="22">
        <f t="shared" si="102"/>
        <v>-520.21085023406999</v>
      </c>
      <c r="D229" s="22">
        <f t="shared" si="103"/>
        <v>23.821485838316654</v>
      </c>
      <c r="E229" s="22">
        <f t="shared" si="104"/>
        <v>-655.88883216421527</v>
      </c>
      <c r="F229" s="22">
        <f t="shared" si="105"/>
        <v>-2.4554344227531062</v>
      </c>
      <c r="G229" s="22">
        <f t="shared" si="106"/>
        <v>189.7655393224081</v>
      </c>
      <c r="H229" s="22">
        <f t="shared" si="107"/>
        <v>194.91525484839906</v>
      </c>
      <c r="I229" s="22">
        <f t="shared" si="108"/>
        <v>103.15974573673745</v>
      </c>
      <c r="J229" s="22">
        <f t="shared" si="109"/>
        <v>317.43834331912637</v>
      </c>
      <c r="K229" s="22">
        <f t="shared" si="110"/>
        <v>-240.70765495260662</v>
      </c>
      <c r="L229" s="21">
        <f t="shared" si="111"/>
        <v>-590.16240270865728</v>
      </c>
    </row>
    <row r="230" spans="1:12" x14ac:dyDescent="0.2">
      <c r="A230" s="5" t="str">
        <f t="shared" si="101"/>
        <v>2007</v>
      </c>
      <c r="C230" s="22">
        <f t="shared" si="102"/>
        <v>-377.64321436160515</v>
      </c>
      <c r="D230" s="22">
        <f t="shared" si="103"/>
        <v>-13.959355046276787</v>
      </c>
      <c r="E230" s="22">
        <f t="shared" si="104"/>
        <v>-482.36186474120586</v>
      </c>
      <c r="F230" s="22">
        <f t="shared" si="105"/>
        <v>0.99968562498506253</v>
      </c>
      <c r="G230" s="22">
        <f t="shared" si="106"/>
        <v>142.86643387515852</v>
      </c>
      <c r="H230" s="22">
        <f t="shared" si="107"/>
        <v>185.3183777647528</v>
      </c>
      <c r="I230" s="22">
        <f t="shared" si="108"/>
        <v>94.39957881331496</v>
      </c>
      <c r="J230" s="22">
        <f t="shared" si="109"/>
        <v>254.22873722669695</v>
      </c>
      <c r="K230" s="22">
        <f t="shared" si="110"/>
        <v>16.914500231512211</v>
      </c>
      <c r="L230" s="21">
        <f t="shared" si="111"/>
        <v>-179.23712061266718</v>
      </c>
    </row>
    <row r="231" spans="1:12" x14ac:dyDescent="0.2">
      <c r="A231" s="5" t="str">
        <f t="shared" si="101"/>
        <v>2008</v>
      </c>
      <c r="C231" s="22">
        <f t="shared" si="102"/>
        <v>-399.1196122451226</v>
      </c>
      <c r="D231" s="22">
        <f t="shared" si="103"/>
        <v>6.8426357121489136</v>
      </c>
      <c r="E231" s="22">
        <f t="shared" si="104"/>
        <v>-365.53791120571162</v>
      </c>
      <c r="F231" s="22">
        <f t="shared" si="105"/>
        <v>3.5124431474351354</v>
      </c>
      <c r="G231" s="22">
        <f t="shared" si="106"/>
        <v>44.800883116739818</v>
      </c>
      <c r="H231" s="22">
        <f t="shared" si="107"/>
        <v>50.242732796268889</v>
      </c>
      <c r="I231" s="22">
        <f t="shared" si="108"/>
        <v>78.705596617887593</v>
      </c>
      <c r="J231" s="22">
        <f t="shared" si="109"/>
        <v>65.43334258366886</v>
      </c>
      <c r="K231" s="22">
        <f t="shared" si="110"/>
        <v>232.88021083717908</v>
      </c>
      <c r="L231" s="21">
        <f t="shared" si="111"/>
        <v>-282.23967863950588</v>
      </c>
    </row>
    <row r="232" spans="1:12" x14ac:dyDescent="0.2">
      <c r="A232" s="5" t="str">
        <f t="shared" si="101"/>
        <v>2009</v>
      </c>
      <c r="C232" s="22">
        <f t="shared" si="102"/>
        <v>-330.90407701644301</v>
      </c>
      <c r="D232" s="22">
        <f t="shared" si="103"/>
        <v>-25.285803926967127</v>
      </c>
      <c r="E232" s="22">
        <f t="shared" si="104"/>
        <v>-270.512315588153</v>
      </c>
      <c r="F232" s="22">
        <f t="shared" si="105"/>
        <v>4.3510987043974891</v>
      </c>
      <c r="G232" s="22">
        <f t="shared" si="106"/>
        <v>7.0933446826638349</v>
      </c>
      <c r="H232" s="22">
        <f t="shared" si="107"/>
        <v>-9.3259711334605733</v>
      </c>
      <c r="I232" s="22">
        <f t="shared" si="108"/>
        <v>123.63253338428224</v>
      </c>
      <c r="J232" s="22">
        <f t="shared" si="109"/>
        <v>17.472238303764712</v>
      </c>
      <c r="K232" s="22">
        <f t="shared" si="110"/>
        <v>516.56176617119115</v>
      </c>
      <c r="L232" s="21">
        <f t="shared" si="111"/>
        <v>33.08281358127573</v>
      </c>
    </row>
    <row r="233" spans="1:12" x14ac:dyDescent="0.2">
      <c r="A233" s="5" t="str">
        <f t="shared" si="101"/>
        <v>2010</v>
      </c>
      <c r="C233" s="22">
        <f t="shared" si="102"/>
        <v>-313.2094328433779</v>
      </c>
      <c r="D233" s="22">
        <f t="shared" si="103"/>
        <v>10.463819033103865</v>
      </c>
      <c r="E233" s="22">
        <f t="shared" si="104"/>
        <v>-308.39951663140641</v>
      </c>
      <c r="F233" s="22">
        <f t="shared" si="105"/>
        <v>8.968628108486671</v>
      </c>
      <c r="G233" s="22">
        <f t="shared" si="106"/>
        <v>-52.256396974451519</v>
      </c>
      <c r="H233" s="22">
        <f t="shared" si="107"/>
        <v>-150.14398257120709</v>
      </c>
      <c r="I233" s="22">
        <f t="shared" si="108"/>
        <v>144.98128194574471</v>
      </c>
      <c r="J233" s="22">
        <f t="shared" si="109"/>
        <v>-138.15336591469162</v>
      </c>
      <c r="K233" s="22">
        <f t="shared" si="110"/>
        <v>526.3681303413141</v>
      </c>
      <c r="L233" s="21">
        <f t="shared" si="111"/>
        <v>-271.38083550648525</v>
      </c>
    </row>
    <row r="234" spans="1:12" x14ac:dyDescent="0.2">
      <c r="A234" s="5" t="str">
        <f t="shared" si="101"/>
        <v>2011</v>
      </c>
      <c r="C234" s="22">
        <f t="shared" si="102"/>
        <v>-78.382869515923019</v>
      </c>
      <c r="D234" s="22">
        <f t="shared" si="103"/>
        <v>9.6926156020150636</v>
      </c>
      <c r="E234" s="22">
        <f t="shared" si="104"/>
        <v>-441.42156206042716</v>
      </c>
      <c r="F234" s="22">
        <f t="shared" si="105"/>
        <v>12.056178877061623</v>
      </c>
      <c r="G234" s="22">
        <f t="shared" si="106"/>
        <v>-148.89857849166535</v>
      </c>
      <c r="H234" s="22">
        <f t="shared" si="107"/>
        <v>-106.45519169843364</v>
      </c>
      <c r="I234" s="22">
        <f t="shared" si="108"/>
        <v>100.55444071732691</v>
      </c>
      <c r="J234" s="22">
        <f t="shared" si="109"/>
        <v>-51.22788548677142</v>
      </c>
      <c r="K234" s="22">
        <f t="shared" si="110"/>
        <v>369.97859537546026</v>
      </c>
      <c r="L234" s="21">
        <f t="shared" si="111"/>
        <v>-334.10425668135679</v>
      </c>
    </row>
    <row r="235" spans="1:12" x14ac:dyDescent="0.2">
      <c r="A235" s="5" t="str">
        <f t="shared" si="101"/>
        <v>2012</v>
      </c>
      <c r="C235" s="22">
        <f t="shared" si="102"/>
        <v>-2.8125559400330307</v>
      </c>
      <c r="D235" s="22">
        <f t="shared" si="103"/>
        <v>10.503430570212894</v>
      </c>
      <c r="E235" s="22">
        <f t="shared" si="104"/>
        <v>-466.62072363824825</v>
      </c>
      <c r="F235" s="22">
        <f t="shared" si="105"/>
        <v>11.219022875337494</v>
      </c>
      <c r="G235" s="22">
        <f t="shared" si="106"/>
        <v>-137.45362226186538</v>
      </c>
      <c r="H235" s="22">
        <f t="shared" si="107"/>
        <v>-48.670315453885706</v>
      </c>
      <c r="I235" s="22">
        <f t="shared" si="108"/>
        <v>76.291350164754803</v>
      </c>
      <c r="J235" s="22">
        <f t="shared" si="109"/>
        <v>-17.258456934841931</v>
      </c>
      <c r="K235" s="22">
        <f t="shared" si="110"/>
        <v>236.36049174609877</v>
      </c>
      <c r="L235" s="21">
        <f t="shared" si="111"/>
        <v>-338.4413788724703</v>
      </c>
    </row>
    <row r="236" spans="1:12" x14ac:dyDescent="0.2">
      <c r="A236" s="5" t="str">
        <f t="shared" si="101"/>
        <v>2013</v>
      </c>
      <c r="C236" s="22">
        <f t="shared" si="102"/>
        <v>19.477149765607773</v>
      </c>
      <c r="D236" s="22">
        <f t="shared" si="103"/>
        <v>-30.890134654937324</v>
      </c>
      <c r="E236" s="22">
        <f t="shared" si="104"/>
        <v>-253.55299763184476</v>
      </c>
      <c r="F236" s="22">
        <f t="shared" si="105"/>
        <v>15.651444806625131</v>
      </c>
      <c r="G236" s="22">
        <f t="shared" si="106"/>
        <v>-19.774191055252043</v>
      </c>
      <c r="H236" s="22">
        <f t="shared" si="107"/>
        <v>40.312063425064458</v>
      </c>
      <c r="I236" s="22">
        <f t="shared" si="108"/>
        <v>85.862850708325794</v>
      </c>
      <c r="J236" s="22">
        <f t="shared" si="109"/>
        <v>34.920156782107441</v>
      </c>
      <c r="K236" s="22">
        <f t="shared" si="110"/>
        <v>186.55086954853175</v>
      </c>
      <c r="L236" s="21">
        <f t="shared" si="111"/>
        <v>78.557211694228229</v>
      </c>
    </row>
    <row r="237" spans="1:12" x14ac:dyDescent="0.2">
      <c r="C237" s="22"/>
      <c r="D237" s="22"/>
      <c r="E237" s="22"/>
      <c r="F237" s="22"/>
      <c r="G237" s="22"/>
      <c r="H237" s="22"/>
      <c r="I237" s="22"/>
      <c r="J237" s="22"/>
      <c r="K237" s="22"/>
      <c r="L237" s="22"/>
    </row>
    <row r="238" spans="1:12" x14ac:dyDescent="0.2">
      <c r="A238" s="20" t="s">
        <v>32</v>
      </c>
      <c r="C238" s="8">
        <f>AVERAGE(C219:C236)</f>
        <v>-117.09573713056456</v>
      </c>
      <c r="D238" s="8">
        <f t="shared" ref="D238:L238" si="112">AVERAGE(D219:D236)</f>
        <v>-4.9765753063630624</v>
      </c>
      <c r="E238" s="8">
        <f t="shared" si="112"/>
        <v>-274.52307175829378</v>
      </c>
      <c r="F238" s="8">
        <f t="shared" si="112"/>
        <v>1.0309435232551707</v>
      </c>
      <c r="G238" s="8">
        <f t="shared" si="112"/>
        <v>-36.110285831491112</v>
      </c>
      <c r="H238" s="8">
        <f t="shared" si="112"/>
        <v>92.615362268286177</v>
      </c>
      <c r="I238" s="8">
        <f t="shared" si="112"/>
        <v>53.322248897350605</v>
      </c>
      <c r="J238" s="8">
        <f t="shared" si="112"/>
        <v>47.940658024246595</v>
      </c>
      <c r="K238" s="8">
        <f t="shared" si="112"/>
        <v>166.94186519081154</v>
      </c>
      <c r="L238" s="8">
        <f t="shared" si="112"/>
        <v>-70.85459212276244</v>
      </c>
    </row>
    <row r="239" spans="1:12" x14ac:dyDescent="0.2">
      <c r="A239" s="20" t="s">
        <v>33</v>
      </c>
      <c r="C239" s="8">
        <f>C236-C219</f>
        <v>19.477149765607773</v>
      </c>
      <c r="D239" s="8">
        <f t="shared" ref="D239:L239" si="113">D236-D219</f>
        <v>-30.890134654937324</v>
      </c>
      <c r="E239" s="8">
        <f t="shared" si="113"/>
        <v>-253.55299763184476</v>
      </c>
      <c r="F239" s="8">
        <f t="shared" si="113"/>
        <v>15.651444806625131</v>
      </c>
      <c r="G239" s="8">
        <f t="shared" si="113"/>
        <v>-19.774191055252043</v>
      </c>
      <c r="H239" s="8">
        <f t="shared" si="113"/>
        <v>40.312063425064458</v>
      </c>
      <c r="I239" s="8">
        <f t="shared" si="113"/>
        <v>85.862850708325794</v>
      </c>
      <c r="J239" s="8">
        <f t="shared" si="113"/>
        <v>34.920156782107441</v>
      </c>
      <c r="K239" s="8">
        <f t="shared" si="113"/>
        <v>186.55086954853175</v>
      </c>
      <c r="L239" s="8">
        <f t="shared" si="113"/>
        <v>78.557211694228229</v>
      </c>
    </row>
    <row r="240" spans="1:12" x14ac:dyDescent="0.2">
      <c r="A240" s="20" t="s">
        <v>34</v>
      </c>
      <c r="C240" s="8">
        <f>STDEV(C219:C236)</f>
        <v>462.81298756033425</v>
      </c>
      <c r="D240" s="8">
        <f t="shared" ref="D240:L240" si="114">STDEV(D219:D236)</f>
        <v>16.453237379368513</v>
      </c>
      <c r="E240" s="8">
        <f t="shared" si="114"/>
        <v>213.6911759324671</v>
      </c>
      <c r="F240" s="8">
        <f t="shared" si="114"/>
        <v>7.89523545566019</v>
      </c>
      <c r="G240" s="8">
        <f t="shared" si="114"/>
        <v>179.64545733018517</v>
      </c>
      <c r="H240" s="8">
        <f t="shared" si="114"/>
        <v>156.53621796803671</v>
      </c>
      <c r="I240" s="8">
        <f t="shared" si="114"/>
        <v>72.784577809477341</v>
      </c>
      <c r="J240" s="8">
        <f t="shared" si="114"/>
        <v>158.29462543740945</v>
      </c>
      <c r="K240" s="8">
        <f t="shared" si="114"/>
        <v>188.29664625760157</v>
      </c>
      <c r="L240" s="8">
        <f t="shared" si="114"/>
        <v>449.76108304937162</v>
      </c>
    </row>
    <row r="242" spans="1:12" ht="13.5" thickBot="1" x14ac:dyDescent="0.25"/>
    <row r="243" spans="1:12" ht="51" x14ac:dyDescent="0.2">
      <c r="A243" s="11" t="s">
        <v>49</v>
      </c>
      <c r="C243" s="3" t="s">
        <v>22</v>
      </c>
      <c r="D243" s="3" t="s">
        <v>23</v>
      </c>
      <c r="E243" s="3" t="s">
        <v>3</v>
      </c>
      <c r="F243" s="3" t="s">
        <v>24</v>
      </c>
      <c r="G243" s="3" t="s">
        <v>25</v>
      </c>
      <c r="H243" s="3" t="s">
        <v>26</v>
      </c>
      <c r="I243" s="3" t="s">
        <v>27</v>
      </c>
      <c r="J243" s="3" t="s">
        <v>28</v>
      </c>
      <c r="K243" s="14" t="s">
        <v>29</v>
      </c>
      <c r="L243" s="18" t="s">
        <v>47</v>
      </c>
    </row>
    <row r="244" spans="1:12" x14ac:dyDescent="0.2">
      <c r="A244" s="5" t="str">
        <f t="shared" ref="A244:A261" si="115">A219</f>
        <v>1996</v>
      </c>
      <c r="L244" s="19"/>
    </row>
    <row r="245" spans="1:12" x14ac:dyDescent="0.2">
      <c r="A245" s="5" t="str">
        <f t="shared" si="115"/>
        <v>1997</v>
      </c>
      <c r="C245" s="15">
        <f>C4*((C5/C4)-(B5/B4))</f>
        <v>-131.27882559665474</v>
      </c>
      <c r="D245" s="15">
        <f>E4*((E5/E4)-(D5/D4))</f>
        <v>-33.880567667391674</v>
      </c>
      <c r="E245" s="15">
        <f>G4*((G5/G4)-(F5/F4))</f>
        <v>-282.82146941418102</v>
      </c>
      <c r="F245" s="15">
        <f>I4*((I5/I4)-(H5/H4))</f>
        <v>-31.578607262149898</v>
      </c>
      <c r="G245" s="15">
        <f>K4*((K5/K4)-(J5/J4))</f>
        <v>-113.17695213877406</v>
      </c>
      <c r="H245" s="15">
        <f>M4*((M5/M4)-(L5/L4))</f>
        <v>21.699355409585888</v>
      </c>
      <c r="I245" s="15">
        <f>O4*((O5/O4)-(N5/N4))</f>
        <v>-51.506313351806163</v>
      </c>
      <c r="J245" s="15">
        <f>Q4*((Q5/Q4)-(P5/P4))</f>
        <v>189.68957103879447</v>
      </c>
      <c r="K245" s="15">
        <f>S4*((S5/S4)-(R5/R4))</f>
        <v>-504.25794701085294</v>
      </c>
      <c r="L245" s="21">
        <f>SUM(C245:K245)</f>
        <v>-937.11175599343005</v>
      </c>
    </row>
    <row r="246" spans="1:12" x14ac:dyDescent="0.2">
      <c r="A246" s="5" t="str">
        <f t="shared" si="115"/>
        <v>1998</v>
      </c>
      <c r="C246" s="15">
        <f t="shared" ref="C246:C261" si="116">C5*((C6/C5)-(B6/B5))</f>
        <v>230.16576907371544</v>
      </c>
      <c r="D246" s="15">
        <f t="shared" ref="D246:D261" si="117">E5*((E6/E5)-(D6/D5))</f>
        <v>17.107562355842656</v>
      </c>
      <c r="E246" s="15">
        <f t="shared" ref="E246:E261" si="118">G5*((G6/G5)-(F6/F5))</f>
        <v>-283.10665148373823</v>
      </c>
      <c r="F246" s="15">
        <f t="shared" ref="F246:F261" si="119">I5*((I6/I5)-(H6/H5))</f>
        <v>-18.110414054114688</v>
      </c>
      <c r="G246" s="15">
        <f t="shared" ref="G246:G261" si="120">K5*((K6/K5)-(J6/J5))</f>
        <v>-182.26403689214428</v>
      </c>
      <c r="H246" s="15">
        <f t="shared" ref="H246:H261" si="121">M5*((M6/M5)-(L6/L5))</f>
        <v>-338.90630204361236</v>
      </c>
      <c r="I246" s="15">
        <f t="shared" ref="I246:I261" si="122">O5*((O6/O5)-(N6/N5))</f>
        <v>-55.715012133372156</v>
      </c>
      <c r="J246" s="15">
        <f t="shared" ref="J246:J261" si="123">Q5*((Q6/Q5)-(P6/P5))</f>
        <v>-75.978023670739503</v>
      </c>
      <c r="K246" s="15">
        <f t="shared" ref="K246:K261" si="124">S5*((S6/S5)-(R6/R5))</f>
        <v>-313.46936643119193</v>
      </c>
      <c r="L246" s="21">
        <f t="shared" ref="L246:L261" si="125">SUM(C246:K246)</f>
        <v>-1020.2764752793551</v>
      </c>
    </row>
    <row r="247" spans="1:12" x14ac:dyDescent="0.2">
      <c r="A247" s="5" t="str">
        <f t="shared" si="115"/>
        <v>1999</v>
      </c>
      <c r="C247" s="15">
        <f t="shared" si="116"/>
        <v>-1401.9038416242745</v>
      </c>
      <c r="D247" s="15">
        <f t="shared" si="117"/>
        <v>2.499098912668575</v>
      </c>
      <c r="E247" s="15">
        <f t="shared" si="118"/>
        <v>460.49750560326879</v>
      </c>
      <c r="F247" s="15">
        <f t="shared" si="119"/>
        <v>6.328546823934559</v>
      </c>
      <c r="G247" s="15">
        <f t="shared" si="120"/>
        <v>-5.1844973054750332</v>
      </c>
      <c r="H247" s="15">
        <f t="shared" si="121"/>
        <v>-145.09456294559573</v>
      </c>
      <c r="I247" s="15">
        <f t="shared" si="122"/>
        <v>14.169303874053806</v>
      </c>
      <c r="J247" s="15">
        <f t="shared" si="123"/>
        <v>148.21277960716651</v>
      </c>
      <c r="K247" s="15">
        <f t="shared" si="124"/>
        <v>304.89976243418965</v>
      </c>
      <c r="L247" s="21">
        <f t="shared" si="125"/>
        <v>-615.57590462006328</v>
      </c>
    </row>
    <row r="248" spans="1:12" x14ac:dyDescent="0.2">
      <c r="A248" s="5" t="str">
        <f t="shared" si="115"/>
        <v>2000</v>
      </c>
      <c r="C248" s="15">
        <f t="shared" si="116"/>
        <v>-2403.7825608318835</v>
      </c>
      <c r="D248" s="15">
        <f t="shared" si="117"/>
        <v>4.7621934636789032</v>
      </c>
      <c r="E248" s="15">
        <f t="shared" si="118"/>
        <v>1003.2866893342755</v>
      </c>
      <c r="F248" s="15">
        <f t="shared" si="119"/>
        <v>29.431287344250279</v>
      </c>
      <c r="G248" s="15">
        <f t="shared" si="120"/>
        <v>193.13308220079597</v>
      </c>
      <c r="H248" s="15">
        <f t="shared" si="121"/>
        <v>266.77660707197015</v>
      </c>
      <c r="I248" s="15">
        <f t="shared" si="122"/>
        <v>47.307438986429815</v>
      </c>
      <c r="J248" s="15">
        <f t="shared" si="123"/>
        <v>318.59879590510246</v>
      </c>
      <c r="K248" s="15">
        <f t="shared" si="124"/>
        <v>325.2143064288037</v>
      </c>
      <c r="L248" s="21">
        <f t="shared" si="125"/>
        <v>-215.27216009657667</v>
      </c>
    </row>
    <row r="249" spans="1:12" x14ac:dyDescent="0.2">
      <c r="A249" s="5" t="str">
        <f t="shared" si="115"/>
        <v>2001</v>
      </c>
      <c r="C249" s="15">
        <f t="shared" si="116"/>
        <v>-2244.5078012728204</v>
      </c>
      <c r="D249" s="15">
        <f t="shared" si="117"/>
        <v>-0.70032048533659186</v>
      </c>
      <c r="E249" s="15">
        <f t="shared" si="118"/>
        <v>833.34649544962338</v>
      </c>
      <c r="F249" s="15">
        <f t="shared" si="119"/>
        <v>35.61570926301922</v>
      </c>
      <c r="G249" s="15">
        <f t="shared" si="120"/>
        <v>169.81542929076016</v>
      </c>
      <c r="H249" s="15">
        <f t="shared" si="121"/>
        <v>426.92611550747449</v>
      </c>
      <c r="I249" s="15">
        <f t="shared" si="122"/>
        <v>83.23505115856419</v>
      </c>
      <c r="J249" s="15">
        <f t="shared" si="123"/>
        <v>103.35972524326199</v>
      </c>
      <c r="K249" s="15">
        <f t="shared" si="124"/>
        <v>391.33629547814206</v>
      </c>
      <c r="L249" s="21">
        <f t="shared" si="125"/>
        <v>-201.57330036731156</v>
      </c>
    </row>
    <row r="250" spans="1:12" x14ac:dyDescent="0.2">
      <c r="A250" s="5" t="str">
        <f t="shared" si="115"/>
        <v>2002</v>
      </c>
      <c r="C250" s="15">
        <f t="shared" si="116"/>
        <v>-1258.6190402610773</v>
      </c>
      <c r="D250" s="15">
        <f t="shared" si="117"/>
        <v>12.617766840750697</v>
      </c>
      <c r="E250" s="15">
        <f t="shared" si="118"/>
        <v>491.34827501107759</v>
      </c>
      <c r="F250" s="15">
        <f t="shared" si="119"/>
        <v>26.499128374714598</v>
      </c>
      <c r="G250" s="15">
        <f t="shared" si="120"/>
        <v>103.52181407387839</v>
      </c>
      <c r="H250" s="15">
        <f t="shared" si="121"/>
        <v>628.53442931401685</v>
      </c>
      <c r="I250" s="15">
        <f t="shared" si="122"/>
        <v>94.334625941437395</v>
      </c>
      <c r="J250" s="15">
        <f t="shared" si="123"/>
        <v>115.85663683384604</v>
      </c>
      <c r="K250" s="15">
        <f t="shared" si="124"/>
        <v>488.07675984727985</v>
      </c>
      <c r="L250" s="21">
        <f t="shared" si="125"/>
        <v>702.17039597592407</v>
      </c>
    </row>
    <row r="251" spans="1:12" x14ac:dyDescent="0.2">
      <c r="A251" s="5" t="str">
        <f t="shared" si="115"/>
        <v>2003</v>
      </c>
      <c r="C251" s="15">
        <f t="shared" si="116"/>
        <v>-951.50894226957337</v>
      </c>
      <c r="D251" s="15">
        <f t="shared" si="117"/>
        <v>31.748432608829855</v>
      </c>
      <c r="E251" s="15">
        <f t="shared" si="118"/>
        <v>98.006507554617542</v>
      </c>
      <c r="F251" s="15">
        <f t="shared" si="119"/>
        <v>3.9293496364730847</v>
      </c>
      <c r="G251" s="15">
        <f t="shared" si="120"/>
        <v>13.944907625647637</v>
      </c>
      <c r="H251" s="15">
        <f t="shared" si="121"/>
        <v>723.92051173919629</v>
      </c>
      <c r="I251" s="15">
        <f t="shared" si="122"/>
        <v>102.09994720442052</v>
      </c>
      <c r="J251" s="15">
        <f t="shared" si="123"/>
        <v>286.41693637008609</v>
      </c>
      <c r="K251" s="15">
        <f t="shared" si="124"/>
        <v>660.3409752580194</v>
      </c>
      <c r="L251" s="21">
        <f t="shared" si="125"/>
        <v>968.89862572771699</v>
      </c>
    </row>
    <row r="252" spans="1:12" x14ac:dyDescent="0.2">
      <c r="A252" s="5" t="str">
        <f t="shared" si="115"/>
        <v>2004</v>
      </c>
      <c r="C252" s="15">
        <f t="shared" si="116"/>
        <v>-962.55481254956771</v>
      </c>
      <c r="D252" s="15">
        <f t="shared" si="117"/>
        <v>92.330001895519288</v>
      </c>
      <c r="E252" s="15">
        <f t="shared" si="118"/>
        <v>22.035128612574038</v>
      </c>
      <c r="F252" s="15">
        <f t="shared" si="119"/>
        <v>-6.6702295466513828</v>
      </c>
      <c r="G252" s="15">
        <f t="shared" si="120"/>
        <v>-13.021557354797679</v>
      </c>
      <c r="H252" s="15">
        <f t="shared" si="121"/>
        <v>405.11300996893368</v>
      </c>
      <c r="I252" s="15">
        <f t="shared" si="122"/>
        <v>127.6876105010919</v>
      </c>
      <c r="J252" s="15">
        <f t="shared" si="123"/>
        <v>346.4192666596756</v>
      </c>
      <c r="K252" s="15">
        <f t="shared" si="124"/>
        <v>550.8426617462668</v>
      </c>
      <c r="L252" s="21">
        <f t="shared" si="125"/>
        <v>562.18107993304454</v>
      </c>
    </row>
    <row r="253" spans="1:12" x14ac:dyDescent="0.2">
      <c r="A253" s="5" t="str">
        <f t="shared" si="115"/>
        <v>2005</v>
      </c>
      <c r="C253" s="15">
        <f t="shared" si="116"/>
        <v>-601.34022251480098</v>
      </c>
      <c r="D253" s="15">
        <f t="shared" si="117"/>
        <v>48.6536132121375</v>
      </c>
      <c r="E253" s="15">
        <f t="shared" si="118"/>
        <v>305.46235640920668</v>
      </c>
      <c r="F253" s="15">
        <f t="shared" si="119"/>
        <v>-5.2061364720893906</v>
      </c>
      <c r="G253" s="15">
        <f t="shared" si="120"/>
        <v>11.542211280125791</v>
      </c>
      <c r="H253" s="15">
        <f t="shared" si="121"/>
        <v>378.45698124144451</v>
      </c>
      <c r="I253" s="15">
        <f t="shared" si="122"/>
        <v>98.7425541945058</v>
      </c>
      <c r="J253" s="15">
        <f t="shared" si="123"/>
        <v>453.20408769340486</v>
      </c>
      <c r="K253" s="15">
        <f t="shared" si="124"/>
        <v>577.88509177246794</v>
      </c>
      <c r="L253" s="21">
        <f t="shared" si="125"/>
        <v>1267.4005368164028</v>
      </c>
    </row>
    <row r="254" spans="1:12" x14ac:dyDescent="0.2">
      <c r="A254" s="5" t="str">
        <f t="shared" si="115"/>
        <v>2006</v>
      </c>
      <c r="C254" s="15">
        <f t="shared" si="116"/>
        <v>-166.02921640009851</v>
      </c>
      <c r="D254" s="15">
        <f t="shared" si="117"/>
        <v>-15.599382419309613</v>
      </c>
      <c r="E254" s="15">
        <f t="shared" si="118"/>
        <v>525.6897191651417</v>
      </c>
      <c r="F254" s="15">
        <f t="shared" si="119"/>
        <v>-2.3629525790899542</v>
      </c>
      <c r="G254" s="15">
        <f t="shared" si="120"/>
        <v>53.715890397493965</v>
      </c>
      <c r="H254" s="15">
        <f t="shared" si="121"/>
        <v>748.56767107611017</v>
      </c>
      <c r="I254" s="15">
        <f t="shared" si="122"/>
        <v>19.462973643402819</v>
      </c>
      <c r="J254" s="15">
        <f t="shared" si="123"/>
        <v>516.97934813987342</v>
      </c>
      <c r="K254" s="15">
        <f t="shared" si="124"/>
        <v>734.51701610806367</v>
      </c>
      <c r="L254" s="21">
        <f t="shared" si="125"/>
        <v>2414.9410671315877</v>
      </c>
    </row>
    <row r="255" spans="1:12" x14ac:dyDescent="0.2">
      <c r="A255" s="5" t="str">
        <f t="shared" si="115"/>
        <v>2007</v>
      </c>
      <c r="C255" s="15">
        <f t="shared" si="116"/>
        <v>160.39857159397056</v>
      </c>
      <c r="D255" s="15">
        <f t="shared" si="117"/>
        <v>-14.487743016799975</v>
      </c>
      <c r="E255" s="15">
        <f t="shared" si="118"/>
        <v>421.58201162557157</v>
      </c>
      <c r="F255" s="15">
        <f t="shared" si="119"/>
        <v>-23.938608180234002</v>
      </c>
      <c r="G255" s="15">
        <f t="shared" si="120"/>
        <v>284.34565531703601</v>
      </c>
      <c r="H255" s="15">
        <f t="shared" si="121"/>
        <v>417.37606044802425</v>
      </c>
      <c r="I255" s="15">
        <f t="shared" si="122"/>
        <v>21.83269020349211</v>
      </c>
      <c r="J255" s="15">
        <f t="shared" si="123"/>
        <v>467.54305358126663</v>
      </c>
      <c r="K255" s="15">
        <f t="shared" si="124"/>
        <v>393.02164016821786</v>
      </c>
      <c r="L255" s="21">
        <f t="shared" si="125"/>
        <v>2127.6733317405451</v>
      </c>
    </row>
    <row r="256" spans="1:12" x14ac:dyDescent="0.2">
      <c r="A256" s="5" t="str">
        <f t="shared" si="115"/>
        <v>2008</v>
      </c>
      <c r="C256" s="15">
        <f t="shared" si="116"/>
        <v>133.94401515629482</v>
      </c>
      <c r="D256" s="15">
        <f t="shared" si="117"/>
        <v>5.160267513008316</v>
      </c>
      <c r="E256" s="15">
        <f t="shared" si="118"/>
        <v>435.7545092829867</v>
      </c>
      <c r="F256" s="15">
        <f t="shared" si="119"/>
        <v>-49.91031531346421</v>
      </c>
      <c r="G256" s="15">
        <f t="shared" si="120"/>
        <v>658.91866448548762</v>
      </c>
      <c r="H256" s="15">
        <f t="shared" si="121"/>
        <v>-155.04241869855684</v>
      </c>
      <c r="I256" s="15">
        <f t="shared" si="122"/>
        <v>80.207258163361573</v>
      </c>
      <c r="J256" s="15">
        <f t="shared" si="123"/>
        <v>352.60905367826416</v>
      </c>
      <c r="K256" s="15">
        <f t="shared" si="124"/>
        <v>162.44838681724539</v>
      </c>
      <c r="L256" s="21">
        <f t="shared" si="125"/>
        <v>1624.0894210846272</v>
      </c>
    </row>
    <row r="257" spans="1:12" x14ac:dyDescent="0.2">
      <c r="A257" s="5" t="str">
        <f t="shared" si="115"/>
        <v>2009</v>
      </c>
      <c r="C257" s="15">
        <f t="shared" si="116"/>
        <v>-106.0030510638132</v>
      </c>
      <c r="D257" s="15">
        <f t="shared" si="117"/>
        <v>20.003533108376054</v>
      </c>
      <c r="E257" s="15">
        <f t="shared" si="118"/>
        <v>547.61076356750493</v>
      </c>
      <c r="F257" s="15">
        <f t="shared" si="119"/>
        <v>-33.362575174345842</v>
      </c>
      <c r="G257" s="15">
        <f t="shared" si="120"/>
        <v>662.50463197639181</v>
      </c>
      <c r="H257" s="15">
        <f t="shared" si="121"/>
        <v>-236.23402565875259</v>
      </c>
      <c r="I257" s="15">
        <f t="shared" si="122"/>
        <v>169.93130892036058</v>
      </c>
      <c r="J257" s="15">
        <f t="shared" si="123"/>
        <v>248.06069860560271</v>
      </c>
      <c r="K257" s="15">
        <f t="shared" si="124"/>
        <v>63.422022836012331</v>
      </c>
      <c r="L257" s="21">
        <f t="shared" si="125"/>
        <v>1335.9333071173367</v>
      </c>
    </row>
    <row r="258" spans="1:12" x14ac:dyDescent="0.2">
      <c r="A258" s="5" t="str">
        <f t="shared" si="115"/>
        <v>2010</v>
      </c>
      <c r="C258" s="15">
        <f t="shared" si="116"/>
        <v>-239.65971089668653</v>
      </c>
      <c r="D258" s="15">
        <f t="shared" si="117"/>
        <v>39.688846926430209</v>
      </c>
      <c r="E258" s="15">
        <f t="shared" si="118"/>
        <v>250.49622145534147</v>
      </c>
      <c r="F258" s="15">
        <f t="shared" si="119"/>
        <v>23.111000592234724</v>
      </c>
      <c r="G258" s="15">
        <f t="shared" si="120"/>
        <v>409.85575484032989</v>
      </c>
      <c r="H258" s="15">
        <f t="shared" si="121"/>
        <v>46.984828177388195</v>
      </c>
      <c r="I258" s="15">
        <f t="shared" si="122"/>
        <v>119.80213791861804</v>
      </c>
      <c r="J258" s="15">
        <f t="shared" si="123"/>
        <v>73.848623620384913</v>
      </c>
      <c r="K258" s="15">
        <f t="shared" si="124"/>
        <v>223.40602798933961</v>
      </c>
      <c r="L258" s="21">
        <f t="shared" si="125"/>
        <v>947.53373062338062</v>
      </c>
    </row>
    <row r="259" spans="1:12" x14ac:dyDescent="0.2">
      <c r="A259" s="5" t="str">
        <f t="shared" si="115"/>
        <v>2011</v>
      </c>
      <c r="C259" s="15">
        <f t="shared" si="116"/>
        <v>-441.81853490224108</v>
      </c>
      <c r="D259" s="15">
        <f t="shared" si="117"/>
        <v>13.858568795459217</v>
      </c>
      <c r="E259" s="15">
        <f t="shared" si="118"/>
        <v>6.725704908191861E-2</v>
      </c>
      <c r="F259" s="15">
        <f t="shared" si="119"/>
        <v>47.480689248404488</v>
      </c>
      <c r="G259" s="15">
        <f t="shared" si="120"/>
        <v>94.977113023446279</v>
      </c>
      <c r="H259" s="15">
        <f t="shared" si="121"/>
        <v>166.02962922301811</v>
      </c>
      <c r="I259" s="15">
        <f t="shared" si="122"/>
        <v>51.96587392473004</v>
      </c>
      <c r="J259" s="15">
        <f t="shared" si="123"/>
        <v>-103.83778473491557</v>
      </c>
      <c r="K259" s="15">
        <f t="shared" si="124"/>
        <v>204.74099458113423</v>
      </c>
      <c r="L259" s="21">
        <f t="shared" si="125"/>
        <v>33.46380620811766</v>
      </c>
    </row>
    <row r="260" spans="1:12" x14ac:dyDescent="0.2">
      <c r="A260" s="5" t="str">
        <f t="shared" si="115"/>
        <v>2012</v>
      </c>
      <c r="C260" s="15">
        <f t="shared" si="116"/>
        <v>-387.59391134944167</v>
      </c>
      <c r="D260" s="15">
        <f t="shared" si="117"/>
        <v>16.666866238463236</v>
      </c>
      <c r="E260" s="15">
        <f t="shared" si="118"/>
        <v>-97.193442868337755</v>
      </c>
      <c r="F260" s="15">
        <f t="shared" si="119"/>
        <v>-12.975947508533961</v>
      </c>
      <c r="G260" s="15">
        <f t="shared" si="120"/>
        <v>129.66227509099409</v>
      </c>
      <c r="H260" s="15">
        <f t="shared" si="121"/>
        <v>393.21344982400672</v>
      </c>
      <c r="I260" s="15">
        <f t="shared" si="122"/>
        <v>85.759424613899</v>
      </c>
      <c r="J260" s="15">
        <f t="shared" si="123"/>
        <v>41.804358925457862</v>
      </c>
      <c r="K260" s="15">
        <f t="shared" si="124"/>
        <v>235.47062777880416</v>
      </c>
      <c r="L260" s="21">
        <f t="shared" si="125"/>
        <v>404.81370074531162</v>
      </c>
    </row>
    <row r="261" spans="1:12" x14ac:dyDescent="0.2">
      <c r="A261" s="5" t="str">
        <f t="shared" si="115"/>
        <v>2013</v>
      </c>
      <c r="C261" s="15">
        <f t="shared" si="116"/>
        <v>-220.36669808397042</v>
      </c>
      <c r="D261" s="15">
        <f t="shared" si="117"/>
        <v>31.254957494328284</v>
      </c>
      <c r="E261" s="15">
        <f t="shared" si="118"/>
        <v>8.3851500976643774</v>
      </c>
      <c r="F261" s="15">
        <f t="shared" si="119"/>
        <v>-23.823259293324043</v>
      </c>
      <c r="G261" s="15">
        <f t="shared" si="120"/>
        <v>228.48270802903698</v>
      </c>
      <c r="H261" s="15">
        <f t="shared" si="121"/>
        <v>387.67732243174828</v>
      </c>
      <c r="I261" s="15">
        <f t="shared" si="122"/>
        <v>-0.67533683877505091</v>
      </c>
      <c r="J261" s="15">
        <f t="shared" si="123"/>
        <v>71.293067239003733</v>
      </c>
      <c r="K261" s="15">
        <f t="shared" si="124"/>
        <v>147.61685886713573</v>
      </c>
      <c r="L261" s="21">
        <f t="shared" si="125"/>
        <v>629.84476994284785</v>
      </c>
    </row>
    <row r="263" spans="1:12" x14ac:dyDescent="0.2">
      <c r="A263" s="20" t="s">
        <v>32</v>
      </c>
      <c r="C263" s="15">
        <f>AVERAGE(C244:C261)</f>
        <v>-646.61522434076028</v>
      </c>
      <c r="D263" s="15">
        <f t="shared" ref="D263:L263" si="126">AVERAGE(D244:D261)</f>
        <v>15.981393869214996</v>
      </c>
      <c r="E263" s="15">
        <f t="shared" si="126"/>
        <v>278.84982508539292</v>
      </c>
      <c r="F263" s="15">
        <f t="shared" si="126"/>
        <v>-2.0907843588803781</v>
      </c>
      <c r="G263" s="15">
        <f t="shared" si="126"/>
        <v>158.86900552589609</v>
      </c>
      <c r="H263" s="15">
        <f t="shared" si="126"/>
        <v>243.29403894625884</v>
      </c>
      <c r="I263" s="15">
        <f t="shared" si="126"/>
        <v>59.331855113200845</v>
      </c>
      <c r="J263" s="15">
        <f t="shared" si="126"/>
        <v>209.06354086679622</v>
      </c>
      <c r="K263" s="15">
        <f t="shared" si="126"/>
        <v>273.26541850994579</v>
      </c>
      <c r="L263" s="15">
        <f t="shared" si="126"/>
        <v>589.94906921706502</v>
      </c>
    </row>
    <row r="264" spans="1:12" x14ac:dyDescent="0.2">
      <c r="A264" s="20" t="s">
        <v>33</v>
      </c>
      <c r="C264" s="15">
        <f>C261-C244</f>
        <v>-220.36669808397042</v>
      </c>
      <c r="D264" s="15">
        <f t="shared" ref="D264:L264" si="127">D261-D244</f>
        <v>31.254957494328284</v>
      </c>
      <c r="E264" s="15">
        <f t="shared" si="127"/>
        <v>8.3851500976643774</v>
      </c>
      <c r="F264" s="15">
        <f t="shared" si="127"/>
        <v>-23.823259293324043</v>
      </c>
      <c r="G264" s="15">
        <f t="shared" si="127"/>
        <v>228.48270802903698</v>
      </c>
      <c r="H264" s="15">
        <f t="shared" si="127"/>
        <v>387.67732243174828</v>
      </c>
      <c r="I264" s="15">
        <f t="shared" si="127"/>
        <v>-0.67533683877505091</v>
      </c>
      <c r="J264" s="15">
        <f t="shared" si="127"/>
        <v>71.293067239003733</v>
      </c>
      <c r="K264" s="15">
        <f t="shared" si="127"/>
        <v>147.61685886713573</v>
      </c>
      <c r="L264" s="15">
        <f t="shared" si="127"/>
        <v>629.84476994284785</v>
      </c>
    </row>
    <row r="265" spans="1:12" x14ac:dyDescent="0.2">
      <c r="A265" s="20" t="s">
        <v>34</v>
      </c>
      <c r="C265" s="15">
        <f>STDEV(C244:C261)</f>
        <v>792.74658590453885</v>
      </c>
      <c r="D265" s="15">
        <f t="shared" ref="D265:L265" si="128">STDEV(D244:D261)</f>
        <v>28.602002336488017</v>
      </c>
      <c r="E265" s="15">
        <f t="shared" si="128"/>
        <v>363.34385429665667</v>
      </c>
      <c r="F265" s="15">
        <f t="shared" si="128"/>
        <v>27.297035124675954</v>
      </c>
      <c r="G265" s="15">
        <f t="shared" si="128"/>
        <v>236.7991910574776</v>
      </c>
      <c r="H265" s="15">
        <f t="shared" si="128"/>
        <v>331.57768997626761</v>
      </c>
      <c r="I265" s="15">
        <f t="shared" si="128"/>
        <v>61.861959143357709</v>
      </c>
      <c r="J265" s="15">
        <f t="shared" si="128"/>
        <v>185.15820111579043</v>
      </c>
      <c r="K265" s="15">
        <f t="shared" si="128"/>
        <v>320.16215902344965</v>
      </c>
      <c r="L265" s="15">
        <f t="shared" si="128"/>
        <v>1001.9783002014477</v>
      </c>
    </row>
    <row r="267" spans="1:12" ht="13.5" thickBot="1" x14ac:dyDescent="0.25"/>
    <row r="268" spans="1:12" ht="16.5" thickBot="1" x14ac:dyDescent="0.3">
      <c r="A268" s="307" t="s">
        <v>50</v>
      </c>
      <c r="B268" s="308"/>
      <c r="C268" s="309"/>
    </row>
    <row r="270" spans="1:12" x14ac:dyDescent="0.2">
      <c r="A270" s="5" t="str">
        <f t="shared" ref="A270:A287" si="129">A244</f>
        <v>1996</v>
      </c>
    </row>
    <row r="271" spans="1:12" x14ac:dyDescent="0.2">
      <c r="A271" s="5" t="str">
        <f t="shared" si="129"/>
        <v>1997</v>
      </c>
      <c r="B271" s="8">
        <f>L195+L220+L245</f>
        <v>-739.11302432415528</v>
      </c>
      <c r="C271" s="8">
        <f>Z5-Z4</f>
        <v>-739.11302432414959</v>
      </c>
    </row>
    <row r="272" spans="1:12" x14ac:dyDescent="0.2">
      <c r="A272" s="5" t="str">
        <f t="shared" si="129"/>
        <v>1998</v>
      </c>
      <c r="B272" s="8">
        <f t="shared" ref="B272:B286" si="130">L196+L221+L246</f>
        <v>2226.4429724608472</v>
      </c>
      <c r="C272" s="8">
        <f t="shared" ref="C272:C286" si="131">Z6-Z5</f>
        <v>2226.4429724608417</v>
      </c>
    </row>
    <row r="273" spans="1:3" x14ac:dyDescent="0.2">
      <c r="A273" s="5" t="str">
        <f t="shared" si="129"/>
        <v>1999</v>
      </c>
      <c r="B273" s="8">
        <f t="shared" si="130"/>
        <v>3233.9836318902985</v>
      </c>
      <c r="C273" s="8">
        <f t="shared" si="131"/>
        <v>3233.9836318903035</v>
      </c>
    </row>
    <row r="274" spans="1:3" x14ac:dyDescent="0.2">
      <c r="A274" s="5" t="str">
        <f t="shared" si="129"/>
        <v>2000</v>
      </c>
      <c r="B274" s="8">
        <f t="shared" si="130"/>
        <v>1821.1221537063695</v>
      </c>
      <c r="C274" s="8">
        <f t="shared" si="131"/>
        <v>1821.1221537063757</v>
      </c>
    </row>
    <row r="275" spans="1:3" x14ac:dyDescent="0.2">
      <c r="A275" s="5" t="str">
        <f t="shared" si="129"/>
        <v>2001</v>
      </c>
      <c r="B275" s="8">
        <f t="shared" si="130"/>
        <v>-265.17369043986827</v>
      </c>
      <c r="C275" s="8">
        <f t="shared" si="131"/>
        <v>-265.17369043987128</v>
      </c>
    </row>
    <row r="276" spans="1:3" x14ac:dyDescent="0.2">
      <c r="A276" s="5" t="str">
        <f t="shared" si="129"/>
        <v>2002</v>
      </c>
      <c r="B276" s="8">
        <f t="shared" si="130"/>
        <v>101.49237933980316</v>
      </c>
      <c r="C276" s="8">
        <f t="shared" si="131"/>
        <v>101.49237933979748</v>
      </c>
    </row>
    <row r="277" spans="1:3" x14ac:dyDescent="0.2">
      <c r="A277" s="5" t="str">
        <f t="shared" si="129"/>
        <v>2003</v>
      </c>
      <c r="B277" s="8">
        <f t="shared" si="130"/>
        <v>1093.5380742544548</v>
      </c>
      <c r="C277" s="8">
        <f t="shared" si="131"/>
        <v>1093.5380742544512</v>
      </c>
    </row>
    <row r="278" spans="1:3" x14ac:dyDescent="0.2">
      <c r="A278" s="5" t="str">
        <f t="shared" si="129"/>
        <v>2004</v>
      </c>
      <c r="B278" s="8">
        <f t="shared" si="130"/>
        <v>1138.4933458129719</v>
      </c>
      <c r="C278" s="8">
        <f t="shared" si="131"/>
        <v>1138.493345812989</v>
      </c>
    </row>
    <row r="279" spans="1:3" x14ac:dyDescent="0.2">
      <c r="A279" s="5" t="str">
        <f t="shared" si="129"/>
        <v>2005</v>
      </c>
      <c r="B279" s="8">
        <f t="shared" si="130"/>
        <v>2849.6910076014224</v>
      </c>
      <c r="C279" s="8">
        <f t="shared" si="131"/>
        <v>2849.6910076014028</v>
      </c>
    </row>
    <row r="280" spans="1:3" x14ac:dyDescent="0.2">
      <c r="A280" s="5" t="str">
        <f t="shared" si="129"/>
        <v>2006</v>
      </c>
      <c r="B280" s="8">
        <f t="shared" si="130"/>
        <v>4723.2749030863633</v>
      </c>
      <c r="C280" s="8">
        <f t="shared" si="131"/>
        <v>4723.2749030863852</v>
      </c>
    </row>
    <row r="281" spans="1:3" x14ac:dyDescent="0.2">
      <c r="A281" s="5" t="str">
        <f t="shared" si="129"/>
        <v>2007</v>
      </c>
      <c r="B281" s="8">
        <f t="shared" si="130"/>
        <v>5026.5193054785668</v>
      </c>
      <c r="C281" s="8">
        <f t="shared" si="131"/>
        <v>5026.5193054785632</v>
      </c>
    </row>
    <row r="282" spans="1:3" x14ac:dyDescent="0.2">
      <c r="A282" s="5" t="str">
        <f t="shared" si="129"/>
        <v>2008</v>
      </c>
      <c r="B282" s="8">
        <f t="shared" si="130"/>
        <v>3315.4882799877405</v>
      </c>
      <c r="C282" s="8">
        <f t="shared" si="131"/>
        <v>3315.4882799877232</v>
      </c>
    </row>
    <row r="283" spans="1:3" x14ac:dyDescent="0.2">
      <c r="A283" s="5" t="str">
        <f t="shared" si="129"/>
        <v>2009</v>
      </c>
      <c r="B283" s="8">
        <f t="shared" si="130"/>
        <v>1552.1793568468192</v>
      </c>
      <c r="C283" s="8">
        <f t="shared" si="131"/>
        <v>1552.1793568468274</v>
      </c>
    </row>
    <row r="284" spans="1:3" x14ac:dyDescent="0.2">
      <c r="A284" s="5" t="str">
        <f t="shared" si="129"/>
        <v>2010</v>
      </c>
      <c r="B284" s="8">
        <f t="shared" si="130"/>
        <v>385.43268464164964</v>
      </c>
      <c r="C284" s="8">
        <f t="shared" si="131"/>
        <v>385.43268464163702</v>
      </c>
    </row>
    <row r="285" spans="1:3" x14ac:dyDescent="0.2">
      <c r="A285" s="5" t="str">
        <f t="shared" si="129"/>
        <v>2011</v>
      </c>
      <c r="B285" s="8">
        <f t="shared" si="130"/>
        <v>17.570263092686787</v>
      </c>
      <c r="C285" s="8">
        <f t="shared" si="131"/>
        <v>17.570263092697132</v>
      </c>
    </row>
    <row r="286" spans="1:3" x14ac:dyDescent="0.2">
      <c r="A286" s="5" t="str">
        <f t="shared" si="129"/>
        <v>2012</v>
      </c>
      <c r="B286" s="8">
        <f t="shared" si="130"/>
        <v>1394.1618634735491</v>
      </c>
      <c r="C286" s="8">
        <f t="shared" si="131"/>
        <v>1394.1618634735496</v>
      </c>
    </row>
    <row r="287" spans="1:3" x14ac:dyDescent="0.2">
      <c r="A287" s="5" t="str">
        <f t="shared" si="129"/>
        <v>2013</v>
      </c>
      <c r="B287" s="8">
        <f>L211+L236+L261</f>
        <v>2387.9440037187678</v>
      </c>
      <c r="C287" s="8">
        <f>Z21-Z19</f>
        <v>3782.1058671923238</v>
      </c>
    </row>
    <row r="288" spans="1:3" ht="13.5" thickBot="1" x14ac:dyDescent="0.25"/>
    <row r="289" spans="1:12" ht="13.5" thickBot="1" x14ac:dyDescent="0.25">
      <c r="A289" s="2" t="s">
        <v>51</v>
      </c>
    </row>
    <row r="290" spans="1:12" ht="51" x14ac:dyDescent="0.2">
      <c r="A290" s="11" t="s">
        <v>52</v>
      </c>
      <c r="C290" s="3" t="s">
        <v>22</v>
      </c>
      <c r="D290" s="3" t="s">
        <v>23</v>
      </c>
      <c r="E290" s="3" t="s">
        <v>3</v>
      </c>
      <c r="F290" s="3" t="s">
        <v>24</v>
      </c>
      <c r="G290" s="3" t="s">
        <v>25</v>
      </c>
      <c r="H290" s="3" t="s">
        <v>26</v>
      </c>
      <c r="I290" s="3" t="s">
        <v>27</v>
      </c>
      <c r="J290" s="3" t="s">
        <v>28</v>
      </c>
      <c r="K290" s="14" t="s">
        <v>29</v>
      </c>
      <c r="L290" s="18" t="s">
        <v>32</v>
      </c>
    </row>
    <row r="291" spans="1:12" x14ac:dyDescent="0.2">
      <c r="A291" s="5" t="str">
        <f t="shared" ref="A291:A308" si="132">A270</f>
        <v>1996</v>
      </c>
      <c r="C291" s="3"/>
      <c r="D291" s="15"/>
      <c r="E291" s="15"/>
      <c r="F291" s="15"/>
      <c r="G291" s="15"/>
      <c r="H291" s="15"/>
      <c r="I291" s="15"/>
      <c r="J291" s="15"/>
      <c r="K291" s="15"/>
      <c r="L291" s="19"/>
    </row>
    <row r="292" spans="1:12" x14ac:dyDescent="0.2">
      <c r="A292" s="5" t="str">
        <f t="shared" si="132"/>
        <v>1997</v>
      </c>
      <c r="C292" s="15">
        <f>LOG(C5/C$4)-LOG(B5/B$4)</f>
        <v>-4.2802895967130545E-3</v>
      </c>
      <c r="D292" s="15">
        <f>LOG(E5/E$4)-LOG(D5/D$4)</f>
        <v>-8.0995789046595976E-2</v>
      </c>
      <c r="E292" s="15">
        <f>LOG(G5/G$4)-LOG(F5/F$4)</f>
        <v>-9.4466832758866061E-3</v>
      </c>
      <c r="F292" s="15">
        <f>LOG(I5/I$4)-LOG(H5/H$4)</f>
        <v>-5.4194689712449236E-2</v>
      </c>
      <c r="G292" s="15">
        <f>LOG(K5/K$4)-LOG(J5/J$4)</f>
        <v>-1.5413151843746531E-2</v>
      </c>
      <c r="H292" s="15">
        <f>LOG(M5/M$4)-LOG(L5/L$4)</f>
        <v>1.4959266379422423E-3</v>
      </c>
      <c r="I292" s="15">
        <f>LOG(O5/O$4)-LOG(N5/N$4)</f>
        <v>-1.3096540809800612E-2</v>
      </c>
      <c r="J292" s="15">
        <f>LOG(Q5/Q$4)-LOG(P5/P$4)</f>
        <v>1.6404941543153778E-2</v>
      </c>
      <c r="K292" s="15">
        <f>LOG(S5/S$4)-LOG(R5/R$4)</f>
        <v>-2.9821592763981199E-2</v>
      </c>
      <c r="L292" s="23">
        <f>AVERAGE(C292:K292)</f>
        <v>-2.1038652096453021E-2</v>
      </c>
    </row>
    <row r="293" spans="1:12" x14ac:dyDescent="0.2">
      <c r="A293" s="5" t="str">
        <f t="shared" si="132"/>
        <v>1998</v>
      </c>
      <c r="C293" s="15">
        <f t="shared" ref="C293:C308" si="133">LOG(C6/C$4)-LOG(B6/B$4)</f>
        <v>2.4469450993355735E-3</v>
      </c>
      <c r="D293" s="15">
        <f t="shared" ref="D293:D308" si="134">LOG(E6/E$4)-LOG(D6/D$4)</f>
        <v>-3.0723607627944627E-2</v>
      </c>
      <c r="E293" s="15">
        <f t="shared" ref="E293:E308" si="135">LOG(G6/G$4)-LOG(F6/F$4)</f>
        <v>-1.8739255446107682E-2</v>
      </c>
      <c r="F293" s="15">
        <f t="shared" ref="F293:F308" si="136">LOG(I6/I$4)-LOG(H6/H$4)</f>
        <v>-8.7817211586552313E-2</v>
      </c>
      <c r="G293" s="15">
        <f t="shared" ref="G293:G324" si="137">LOG(K6/K$4)-LOG(J6/J$4)</f>
        <v>-4.2968255741537842E-2</v>
      </c>
      <c r="H293" s="15">
        <f t="shared" ref="H293:H308" si="138">LOG(M6/M$4)-LOG(L6/L$4)</f>
        <v>-2.0204350126151113E-2</v>
      </c>
      <c r="I293" s="15">
        <f t="shared" ref="I293:I308" si="139">LOG(O6/O$4)-LOG(N6/N$4)</f>
        <v>-2.7007838388009433E-2</v>
      </c>
      <c r="J293" s="15">
        <f t="shared" ref="J293:J308" si="140">LOG(Q6/Q$4)-LOG(P6/P$4)</f>
        <v>1.0171274823354701E-2</v>
      </c>
      <c r="K293" s="15">
        <f t="shared" ref="K293:K308" si="141">LOG(S6/S$4)-LOG(R6/R$4)</f>
        <v>-4.8149826088891935E-2</v>
      </c>
      <c r="L293" s="23">
        <f t="shared" ref="L293:L308" si="142">AVERAGE(C293:K293)</f>
        <v>-2.9221347231389409E-2</v>
      </c>
    </row>
    <row r="294" spans="1:12" x14ac:dyDescent="0.2">
      <c r="A294" s="5" t="str">
        <f t="shared" si="132"/>
        <v>1999</v>
      </c>
      <c r="C294" s="15">
        <f t="shared" si="133"/>
        <v>-3.5661329902805329E-2</v>
      </c>
      <c r="D294" s="15">
        <f t="shared" si="134"/>
        <v>-2.3380828822641558E-2</v>
      </c>
      <c r="E294" s="15">
        <f t="shared" si="135"/>
        <v>-4.4190050058317068E-3</v>
      </c>
      <c r="F294" s="15">
        <f t="shared" si="136"/>
        <v>-7.597242579079018E-2</v>
      </c>
      <c r="G294" s="15">
        <f t="shared" si="137"/>
        <v>-4.3792519071698954E-2</v>
      </c>
      <c r="H294" s="15">
        <f t="shared" si="138"/>
        <v>-2.8869923488609089E-2</v>
      </c>
      <c r="I294" s="15">
        <f t="shared" si="139"/>
        <v>-2.3568971828619396E-2</v>
      </c>
      <c r="J294" s="15">
        <f t="shared" si="140"/>
        <v>2.181380462922166E-2</v>
      </c>
      <c r="K294" s="15">
        <f t="shared" si="141"/>
        <v>-3.153002040779733E-2</v>
      </c>
      <c r="L294" s="23">
        <f t="shared" si="142"/>
        <v>-2.7264579965507987E-2</v>
      </c>
    </row>
    <row r="295" spans="1:12" x14ac:dyDescent="0.2">
      <c r="A295" s="5" t="str">
        <f t="shared" si="132"/>
        <v>2000</v>
      </c>
      <c r="C295" s="15">
        <f t="shared" si="133"/>
        <v>-0.10657462353751451</v>
      </c>
      <c r="D295" s="15">
        <f t="shared" si="134"/>
        <v>-9.1270922101327479E-3</v>
      </c>
      <c r="E295" s="15">
        <f t="shared" si="135"/>
        <v>2.4339549001027742E-2</v>
      </c>
      <c r="F295" s="15">
        <f t="shared" si="136"/>
        <v>-2.5719583229439496E-2</v>
      </c>
      <c r="G295" s="15">
        <f t="shared" si="137"/>
        <v>-1.3879014404813428E-2</v>
      </c>
      <c r="H295" s="15">
        <f t="shared" si="138"/>
        <v>-1.4050581851086402E-2</v>
      </c>
      <c r="I295" s="15">
        <f t="shared" si="139"/>
        <v>-1.2319797441006745E-2</v>
      </c>
      <c r="J295" s="15">
        <f t="shared" si="140"/>
        <v>4.5528036258723016E-2</v>
      </c>
      <c r="K295" s="15">
        <f t="shared" si="141"/>
        <v>-1.5195918041958759E-2</v>
      </c>
      <c r="L295" s="23">
        <f t="shared" si="142"/>
        <v>-1.4111002828466815E-2</v>
      </c>
    </row>
    <row r="296" spans="1:12" x14ac:dyDescent="0.2">
      <c r="A296" s="5" t="str">
        <f t="shared" si="132"/>
        <v>2001</v>
      </c>
      <c r="C296" s="15">
        <f t="shared" si="133"/>
        <v>-0.18470805585564942</v>
      </c>
      <c r="D296" s="15">
        <f t="shared" si="134"/>
        <v>-1.1250480961525977E-2</v>
      </c>
      <c r="E296" s="15">
        <f t="shared" si="135"/>
        <v>4.6891821692007479E-2</v>
      </c>
      <c r="F296" s="15">
        <f t="shared" si="136"/>
        <v>2.9315442673507518E-2</v>
      </c>
      <c r="G296" s="15">
        <f t="shared" si="137"/>
        <v>1.1553423084936884E-2</v>
      </c>
      <c r="H296" s="15">
        <f t="shared" si="138"/>
        <v>8.4441068027066857E-3</v>
      </c>
      <c r="I296" s="15">
        <f t="shared" si="139"/>
        <v>7.7040658942699042E-3</v>
      </c>
      <c r="J296" s="15">
        <f t="shared" si="140"/>
        <v>5.3098162326319504E-2</v>
      </c>
      <c r="K296" s="15">
        <f t="shared" si="141"/>
        <v>3.4691563439582934E-3</v>
      </c>
      <c r="L296" s="23">
        <f t="shared" si="142"/>
        <v>-3.9424842221632362E-3</v>
      </c>
    </row>
    <row r="297" spans="1:12" x14ac:dyDescent="0.2">
      <c r="A297" s="5" t="str">
        <f t="shared" si="132"/>
        <v>2002</v>
      </c>
      <c r="C297" s="15">
        <f t="shared" si="133"/>
        <v>-0.2370629932759053</v>
      </c>
      <c r="D297" s="15">
        <f t="shared" si="134"/>
        <v>2.4695661711166619E-2</v>
      </c>
      <c r="E297" s="15">
        <f t="shared" si="135"/>
        <v>5.9750203157875902E-2</v>
      </c>
      <c r="F297" s="15">
        <f t="shared" si="136"/>
        <v>6.6568319285947877E-2</v>
      </c>
      <c r="G297" s="15">
        <f t="shared" si="137"/>
        <v>2.6529726322785441E-2</v>
      </c>
      <c r="H297" s="15">
        <f t="shared" si="138"/>
        <v>3.9873031768190903E-2</v>
      </c>
      <c r="I297" s="15">
        <f t="shared" si="139"/>
        <v>3.0200638498491396E-2</v>
      </c>
      <c r="J297" s="15">
        <f t="shared" si="140"/>
        <v>6.155689407749472E-2</v>
      </c>
      <c r="K297" s="15">
        <f t="shared" si="141"/>
        <v>2.5440142278443462E-2</v>
      </c>
      <c r="L297" s="23">
        <f t="shared" si="142"/>
        <v>1.0839069313832335E-2</v>
      </c>
    </row>
    <row r="298" spans="1:12" x14ac:dyDescent="0.2">
      <c r="A298" s="5" t="str">
        <f t="shared" si="132"/>
        <v>2003</v>
      </c>
      <c r="C298" s="15">
        <f t="shared" si="133"/>
        <v>-0.28317103571131175</v>
      </c>
      <c r="D298" s="15">
        <f t="shared" si="134"/>
        <v>0.10089480524227051</v>
      </c>
      <c r="E298" s="15">
        <f t="shared" si="135"/>
        <v>6.2277153762343961E-2</v>
      </c>
      <c r="F298" s="15">
        <f t="shared" si="136"/>
        <v>7.1729706184196856E-2</v>
      </c>
      <c r="G298" s="15">
        <f t="shared" si="137"/>
        <v>2.8447183319400708E-2</v>
      </c>
      <c r="H298" s="15">
        <f t="shared" si="138"/>
        <v>7.3438530353026943E-2</v>
      </c>
      <c r="I298" s="15">
        <f t="shared" si="139"/>
        <v>5.2740484161546169E-2</v>
      </c>
      <c r="J298" s="15">
        <f t="shared" si="140"/>
        <v>8.1421722030532551E-2</v>
      </c>
      <c r="K298" s="15">
        <f t="shared" si="141"/>
        <v>5.2772771492423834E-2</v>
      </c>
      <c r="L298" s="23">
        <f t="shared" si="142"/>
        <v>2.672792453715887E-2</v>
      </c>
    </row>
    <row r="299" spans="1:12" x14ac:dyDescent="0.2">
      <c r="A299" s="5" t="str">
        <f t="shared" si="132"/>
        <v>2004</v>
      </c>
      <c r="C299" s="15">
        <f t="shared" si="133"/>
        <v>-0.33922109376164611</v>
      </c>
      <c r="D299" s="15">
        <f t="shared" si="134"/>
        <v>0.26098190110082642</v>
      </c>
      <c r="E299" s="15">
        <f t="shared" si="135"/>
        <v>6.2846077147265977E-2</v>
      </c>
      <c r="F299" s="15">
        <f t="shared" si="136"/>
        <v>6.2711027036632686E-2</v>
      </c>
      <c r="G299" s="15">
        <f t="shared" si="137"/>
        <v>2.6776228009117831E-2</v>
      </c>
      <c r="H299" s="15">
        <f t="shared" si="138"/>
        <v>9.0755225270479412E-2</v>
      </c>
      <c r="I299" s="15">
        <f t="shared" si="139"/>
        <v>7.7711607843719444E-2</v>
      </c>
      <c r="J299" s="15">
        <f t="shared" si="140"/>
        <v>0.10315185488391533</v>
      </c>
      <c r="K299" s="15">
        <f t="shared" si="141"/>
        <v>7.3819509237040157E-2</v>
      </c>
      <c r="L299" s="23">
        <f t="shared" si="142"/>
        <v>4.6614704085261235E-2</v>
      </c>
    </row>
    <row r="300" spans="1:12" x14ac:dyDescent="0.2">
      <c r="A300" s="5" t="str">
        <f t="shared" si="132"/>
        <v>2005</v>
      </c>
      <c r="C300" s="15">
        <f t="shared" si="133"/>
        <v>-0.38135241502465561</v>
      </c>
      <c r="D300" s="15">
        <f t="shared" si="134"/>
        <v>0.32801509068922019</v>
      </c>
      <c r="E300" s="15">
        <f t="shared" si="135"/>
        <v>7.0665112576268535E-2</v>
      </c>
      <c r="F300" s="15">
        <f t="shared" si="136"/>
        <v>5.5699115122111731E-2</v>
      </c>
      <c r="G300" s="15">
        <f t="shared" si="137"/>
        <v>2.810910858226566E-2</v>
      </c>
      <c r="H300" s="15">
        <f t="shared" si="138"/>
        <v>0.10558839099245995</v>
      </c>
      <c r="I300" s="15">
        <f t="shared" si="139"/>
        <v>9.4464410455791986E-2</v>
      </c>
      <c r="J300" s="15">
        <f t="shared" si="140"/>
        <v>0.12789087485306572</v>
      </c>
      <c r="K300" s="15">
        <f t="shared" si="141"/>
        <v>9.4307160888862596E-2</v>
      </c>
      <c r="L300" s="23">
        <f t="shared" si="142"/>
        <v>5.8154094348376754E-2</v>
      </c>
    </row>
    <row r="301" spans="1:12" x14ac:dyDescent="0.2">
      <c r="A301" s="5" t="str">
        <f t="shared" si="132"/>
        <v>2006</v>
      </c>
      <c r="C301" s="15">
        <f t="shared" si="133"/>
        <v>-0.39428626733181887</v>
      </c>
      <c r="D301" s="15">
        <f t="shared" si="134"/>
        <v>0.30980469929983773</v>
      </c>
      <c r="E301" s="15">
        <f t="shared" si="135"/>
        <v>8.3692586444943762E-2</v>
      </c>
      <c r="F301" s="15">
        <f t="shared" si="136"/>
        <v>5.2600223379103958E-2</v>
      </c>
      <c r="G301" s="15">
        <f t="shared" si="137"/>
        <v>3.3718156474510597E-2</v>
      </c>
      <c r="H301" s="15">
        <f t="shared" si="138"/>
        <v>0.13188477672521295</v>
      </c>
      <c r="I301" s="15">
        <f t="shared" si="139"/>
        <v>9.743628034060331E-2</v>
      </c>
      <c r="J301" s="15">
        <f t="shared" si="140"/>
        <v>0.15245407094829061</v>
      </c>
      <c r="K301" s="15">
        <f t="shared" si="141"/>
        <v>0.11838224323481711</v>
      </c>
      <c r="L301" s="23">
        <f t="shared" si="142"/>
        <v>6.5076307723944571E-2</v>
      </c>
    </row>
    <row r="302" spans="1:12" x14ac:dyDescent="0.2">
      <c r="A302" s="5" t="str">
        <f t="shared" si="132"/>
        <v>2007</v>
      </c>
      <c r="C302" s="15">
        <f t="shared" si="133"/>
        <v>-0.38149911557572652</v>
      </c>
      <c r="D302" s="15">
        <f t="shared" si="134"/>
        <v>0.29231829172383383</v>
      </c>
      <c r="E302" s="15">
        <f t="shared" si="135"/>
        <v>9.3677595379426604E-2</v>
      </c>
      <c r="F302" s="15">
        <f t="shared" si="136"/>
        <v>2.1480104062144928E-2</v>
      </c>
      <c r="G302" s="15">
        <f t="shared" si="137"/>
        <v>6.0203637095782712E-2</v>
      </c>
      <c r="H302" s="15">
        <f t="shared" si="138"/>
        <v>0.14509533287013837</v>
      </c>
      <c r="I302" s="15">
        <f t="shared" si="139"/>
        <v>0.10050401616112556</v>
      </c>
      <c r="J302" s="15">
        <f t="shared" si="140"/>
        <v>0.17212755539802013</v>
      </c>
      <c r="K302" s="15">
        <f t="shared" si="141"/>
        <v>0.13018543912584921</v>
      </c>
      <c r="L302" s="23">
        <f t="shared" si="142"/>
        <v>7.0454761804510546E-2</v>
      </c>
    </row>
    <row r="303" spans="1:12" x14ac:dyDescent="0.2">
      <c r="A303" s="5" t="str">
        <f t="shared" si="132"/>
        <v>2008</v>
      </c>
      <c r="B303" s="15"/>
      <c r="C303" s="15">
        <f t="shared" si="133"/>
        <v>-0.37062150675694611</v>
      </c>
      <c r="D303" s="15">
        <f t="shared" si="134"/>
        <v>0.29834701487832904</v>
      </c>
      <c r="E303" s="15">
        <f t="shared" si="135"/>
        <v>0.10368558033327431</v>
      </c>
      <c r="F303" s="15">
        <f t="shared" si="136"/>
        <v>-4.8670277867650165E-2</v>
      </c>
      <c r="G303" s="15">
        <f t="shared" si="137"/>
        <v>0.1141388984480276</v>
      </c>
      <c r="H303" s="15">
        <f t="shared" si="138"/>
        <v>0.14038217098685962</v>
      </c>
      <c r="I303" s="15">
        <f t="shared" si="139"/>
        <v>0.11104160118891285</v>
      </c>
      <c r="J303" s="15">
        <f t="shared" si="140"/>
        <v>0.18593907705079482</v>
      </c>
      <c r="K303" s="15">
        <f t="shared" si="141"/>
        <v>0.13477397800842941</v>
      </c>
      <c r="L303" s="23">
        <f t="shared" si="142"/>
        <v>7.4335170696670144E-2</v>
      </c>
    </row>
    <row r="304" spans="1:12" x14ac:dyDescent="0.2">
      <c r="A304" s="5" t="str">
        <f t="shared" si="132"/>
        <v>2009</v>
      </c>
      <c r="B304" s="15"/>
      <c r="C304" s="15">
        <f t="shared" si="133"/>
        <v>-0.37974822288972943</v>
      </c>
      <c r="D304" s="15">
        <f t="shared" si="134"/>
        <v>0.32248846174948986</v>
      </c>
      <c r="E304" s="15">
        <f t="shared" si="135"/>
        <v>0.11608723537743494</v>
      </c>
      <c r="F304" s="15">
        <f t="shared" si="136"/>
        <v>-0.10179665649094784</v>
      </c>
      <c r="G304" s="15">
        <f t="shared" si="137"/>
        <v>0.16218884302689607</v>
      </c>
      <c r="H304" s="15">
        <f t="shared" si="138"/>
        <v>0.13311410663639728</v>
      </c>
      <c r="I304" s="15">
        <f t="shared" si="139"/>
        <v>0.13176038170925994</v>
      </c>
      <c r="J304" s="15">
        <f t="shared" si="140"/>
        <v>0.19536165376722728</v>
      </c>
      <c r="K304" s="15">
        <f t="shared" si="141"/>
        <v>0.13649088923599667</v>
      </c>
      <c r="L304" s="23">
        <f t="shared" si="142"/>
        <v>7.9549632458002756E-2</v>
      </c>
    </row>
    <row r="305" spans="1:25" x14ac:dyDescent="0.2">
      <c r="A305" s="5" t="str">
        <f t="shared" si="132"/>
        <v>2010</v>
      </c>
      <c r="B305" s="15"/>
      <c r="C305" s="15">
        <f t="shared" si="133"/>
        <v>-0.40268247534802881</v>
      </c>
      <c r="D305" s="15">
        <f t="shared" si="134"/>
        <v>0.36573948617238489</v>
      </c>
      <c r="E305" s="15">
        <f t="shared" si="135"/>
        <v>0.1217548851821131</v>
      </c>
      <c r="F305" s="15">
        <f t="shared" si="136"/>
        <v>-6.5401749826634437E-2</v>
      </c>
      <c r="G305" s="15">
        <f t="shared" si="137"/>
        <v>0.18977750156553472</v>
      </c>
      <c r="H305" s="15">
        <f t="shared" si="138"/>
        <v>0.13459078425086826</v>
      </c>
      <c r="I305" s="15">
        <f t="shared" si="139"/>
        <v>0.14531543209825898</v>
      </c>
      <c r="J305" s="15">
        <f t="shared" si="140"/>
        <v>0.1981718577349971</v>
      </c>
      <c r="K305" s="15">
        <f t="shared" si="141"/>
        <v>0.14231771211135008</v>
      </c>
      <c r="L305" s="23">
        <f t="shared" si="142"/>
        <v>9.2175937104538211E-2</v>
      </c>
    </row>
    <row r="306" spans="1:25" x14ac:dyDescent="0.2">
      <c r="A306" s="5" t="str">
        <f t="shared" si="132"/>
        <v>2011</v>
      </c>
      <c r="B306" s="15"/>
      <c r="C306" s="15">
        <f t="shared" si="133"/>
        <v>-0.44909106325732706</v>
      </c>
      <c r="D306" s="15">
        <f t="shared" si="134"/>
        <v>0.3795118201946206</v>
      </c>
      <c r="E306" s="15">
        <f t="shared" si="135"/>
        <v>0.12175642586883109</v>
      </c>
      <c r="F306" s="15">
        <f t="shared" si="136"/>
        <v>-1.7383875754328204E-3</v>
      </c>
      <c r="G306" s="15">
        <f t="shared" si="137"/>
        <v>0.19604150803172404</v>
      </c>
      <c r="H306" s="15">
        <f t="shared" si="138"/>
        <v>0.13978744094723147</v>
      </c>
      <c r="I306" s="15">
        <f t="shared" si="139"/>
        <v>0.15090007312693207</v>
      </c>
      <c r="J306" s="15">
        <f t="shared" si="140"/>
        <v>0.1942138765883383</v>
      </c>
      <c r="K306" s="15">
        <f t="shared" si="141"/>
        <v>0.14745610966491263</v>
      </c>
      <c r="L306" s="23">
        <f t="shared" si="142"/>
        <v>9.764864484331448E-2</v>
      </c>
    </row>
    <row r="307" spans="1:25" x14ac:dyDescent="0.2">
      <c r="A307" s="5" t="str">
        <f t="shared" si="132"/>
        <v>2012</v>
      </c>
      <c r="B307" s="15"/>
      <c r="C307" s="15">
        <f t="shared" si="133"/>
        <v>-0.49356205057018732</v>
      </c>
      <c r="D307" s="15">
        <f t="shared" si="134"/>
        <v>0.39489890498861435</v>
      </c>
      <c r="E307" s="15">
        <f t="shared" si="135"/>
        <v>0.11950759903926716</v>
      </c>
      <c r="F307" s="15">
        <f t="shared" si="136"/>
        <v>-1.743970110748426E-2</v>
      </c>
      <c r="G307" s="15">
        <f t="shared" si="137"/>
        <v>0.20447902159655115</v>
      </c>
      <c r="H307" s="15">
        <f t="shared" si="138"/>
        <v>0.15169105809897637</v>
      </c>
      <c r="I307" s="15">
        <f t="shared" si="139"/>
        <v>0.15965058806322655</v>
      </c>
      <c r="J307" s="15">
        <f t="shared" si="140"/>
        <v>0.19578701091525103</v>
      </c>
      <c r="K307" s="15">
        <f t="shared" si="141"/>
        <v>0.15311826962505926</v>
      </c>
      <c r="L307" s="23">
        <f t="shared" si="142"/>
        <v>9.6458966738808244E-2</v>
      </c>
    </row>
    <row r="308" spans="1:25" x14ac:dyDescent="0.2">
      <c r="A308" s="5" t="str">
        <f t="shared" si="132"/>
        <v>2013</v>
      </c>
      <c r="C308" s="15">
        <f t="shared" si="133"/>
        <v>-0.52029670790253202</v>
      </c>
      <c r="D308" s="15">
        <f t="shared" si="134"/>
        <v>0.42355919481499216</v>
      </c>
      <c r="E308" s="15">
        <f t="shared" si="135"/>
        <v>0.11970055491874666</v>
      </c>
      <c r="F308" s="15">
        <f t="shared" si="136"/>
        <v>-4.58936180822518E-2</v>
      </c>
      <c r="G308" s="15">
        <f t="shared" si="137"/>
        <v>0.21870112561456495</v>
      </c>
      <c r="H308" s="15">
        <f t="shared" si="138"/>
        <v>0.16284984750783218</v>
      </c>
      <c r="I308" s="15">
        <f t="shared" si="139"/>
        <v>0.15958507469058192</v>
      </c>
      <c r="J308" s="15">
        <f t="shared" si="140"/>
        <v>0.19839329475976195</v>
      </c>
      <c r="K308" s="15">
        <f t="shared" si="141"/>
        <v>0.15652322029577076</v>
      </c>
      <c r="L308" s="23">
        <f t="shared" si="142"/>
        <v>9.7013554068607427E-2</v>
      </c>
    </row>
    <row r="309" spans="1:25" s="86" customFormat="1" hidden="1" x14ac:dyDescent="0.2">
      <c r="A309" s="88"/>
      <c r="G309" s="15" t="e">
        <f t="shared" si="137"/>
        <v>#NUM!</v>
      </c>
      <c r="K309" s="15" t="e">
        <f t="shared" ref="K309:K324" si="143">LOG(S22/S$4)-LOG(R22/R$4)</f>
        <v>#NUM!</v>
      </c>
    </row>
    <row r="310" spans="1:25" s="86" customFormat="1" hidden="1" x14ac:dyDescent="0.2">
      <c r="A310" s="88"/>
      <c r="G310" s="15" t="e">
        <f t="shared" si="137"/>
        <v>#NUM!</v>
      </c>
      <c r="K310" s="15" t="e">
        <f t="shared" si="143"/>
        <v>#NUM!</v>
      </c>
    </row>
    <row r="311" spans="1:25" s="86" customFormat="1" hidden="1" x14ac:dyDescent="0.2">
      <c r="A311" s="88"/>
      <c r="B311" s="85"/>
      <c r="C311" s="85"/>
      <c r="D311" s="85"/>
      <c r="E311" s="85"/>
      <c r="F311" s="85"/>
      <c r="G311" s="15" t="e">
        <f t="shared" si="137"/>
        <v>#VALUE!</v>
      </c>
      <c r="H311" s="85"/>
      <c r="I311" s="85"/>
      <c r="J311" s="85"/>
      <c r="K311" s="15" t="e">
        <f t="shared" si="143"/>
        <v>#VALUE!</v>
      </c>
      <c r="L311" s="85"/>
      <c r="M311" s="85"/>
      <c r="N311" s="85"/>
      <c r="O311" s="85"/>
      <c r="P311" s="85"/>
      <c r="Q311" s="85"/>
      <c r="R311" s="85"/>
      <c r="S311" s="85"/>
      <c r="T311" s="85"/>
      <c r="U311" s="85"/>
      <c r="V311" s="85"/>
      <c r="W311" s="85"/>
      <c r="X311" s="85"/>
      <c r="Y311" s="85"/>
    </row>
    <row r="312" spans="1:25" s="86" customFormat="1" hidden="1" x14ac:dyDescent="0.2">
      <c r="A312" s="88"/>
      <c r="B312" s="85"/>
      <c r="C312" s="85"/>
      <c r="D312" s="85"/>
      <c r="E312" s="85"/>
      <c r="F312" s="85"/>
      <c r="G312" s="15">
        <f t="shared" si="137"/>
        <v>-8.1468930741683154E-2</v>
      </c>
      <c r="H312" s="85"/>
      <c r="I312" s="85"/>
      <c r="J312" s="85"/>
      <c r="K312" s="15">
        <f t="shared" si="143"/>
        <v>-3.0019669083580336E-2</v>
      </c>
      <c r="L312" s="85"/>
      <c r="M312" s="85"/>
      <c r="N312" s="85"/>
      <c r="O312" s="85"/>
      <c r="P312" s="85"/>
      <c r="Q312" s="85"/>
      <c r="R312" s="85"/>
      <c r="S312" s="85"/>
      <c r="T312" s="85"/>
      <c r="U312" s="85"/>
      <c r="V312" s="85"/>
      <c r="W312" s="85"/>
      <c r="X312" s="85"/>
      <c r="Y312" s="85"/>
    </row>
    <row r="313" spans="1:25" s="86" customFormat="1" hidden="1" x14ac:dyDescent="0.2">
      <c r="A313" s="88"/>
      <c r="B313" s="85"/>
      <c r="C313" s="85"/>
      <c r="D313" s="85"/>
      <c r="E313" s="85"/>
      <c r="F313" s="85"/>
      <c r="G313" s="15">
        <f t="shared" si="137"/>
        <v>-6.3889885091946264E-2</v>
      </c>
      <c r="H313" s="85"/>
      <c r="I313" s="85"/>
      <c r="J313" s="85"/>
      <c r="K313" s="15">
        <f t="shared" si="143"/>
        <v>-3.8928038774367568E-2</v>
      </c>
      <c r="L313" s="85"/>
      <c r="M313" s="85"/>
      <c r="N313" s="85"/>
      <c r="O313" s="85"/>
      <c r="P313" s="85"/>
      <c r="Q313" s="85"/>
      <c r="R313" s="85"/>
      <c r="S313" s="85"/>
      <c r="T313" s="85"/>
      <c r="U313" s="85"/>
      <c r="V313" s="85"/>
      <c r="W313" s="85"/>
      <c r="X313" s="85"/>
      <c r="Y313" s="85"/>
    </row>
    <row r="314" spans="1:25" s="86" customFormat="1" hidden="1" x14ac:dyDescent="0.2">
      <c r="A314" s="88"/>
      <c r="B314" s="85"/>
      <c r="C314" s="85"/>
      <c r="D314" s="85"/>
      <c r="E314" s="85"/>
      <c r="F314" s="85"/>
      <c r="G314" s="15">
        <f t="shared" si="137"/>
        <v>-8.9757962849161599E-2</v>
      </c>
      <c r="H314" s="85"/>
      <c r="I314" s="85"/>
      <c r="J314" s="85"/>
      <c r="K314" s="15">
        <f t="shared" si="143"/>
        <v>-3.1965102580335358E-2</v>
      </c>
      <c r="L314" s="85"/>
      <c r="M314" s="85"/>
      <c r="N314" s="85"/>
      <c r="O314" s="85"/>
      <c r="P314" s="85"/>
      <c r="Q314" s="85"/>
      <c r="R314" s="85"/>
      <c r="S314" s="85"/>
      <c r="T314" s="85"/>
      <c r="U314" s="85"/>
      <c r="V314" s="85"/>
      <c r="W314" s="85"/>
      <c r="X314" s="85"/>
      <c r="Y314" s="85"/>
    </row>
    <row r="315" spans="1:25" s="86" customFormat="1" hidden="1" x14ac:dyDescent="0.2">
      <c r="A315" s="88"/>
      <c r="B315" s="85"/>
      <c r="C315" s="85"/>
      <c r="D315" s="85"/>
      <c r="E315" s="85"/>
      <c r="F315" s="85"/>
      <c r="G315" s="15">
        <f t="shared" si="137"/>
        <v>-0.10829687940738708</v>
      </c>
      <c r="H315" s="85"/>
      <c r="I315" s="85"/>
      <c r="J315" s="85"/>
      <c r="K315" s="15">
        <f t="shared" si="143"/>
        <v>-4.4194524480479114E-2</v>
      </c>
      <c r="L315" s="85"/>
      <c r="M315" s="85"/>
      <c r="N315" s="85"/>
      <c r="O315" s="85"/>
      <c r="P315" s="85"/>
      <c r="Q315" s="85"/>
      <c r="R315" s="85"/>
      <c r="S315" s="85"/>
      <c r="T315" s="85"/>
      <c r="U315" s="85"/>
      <c r="V315" s="85"/>
      <c r="W315" s="85"/>
      <c r="X315" s="85"/>
      <c r="Y315" s="85"/>
    </row>
    <row r="316" spans="1:25" s="86" customFormat="1" hidden="1" x14ac:dyDescent="0.2">
      <c r="A316" s="88"/>
      <c r="B316" s="85"/>
      <c r="C316" s="85"/>
      <c r="D316" s="85"/>
      <c r="E316" s="85"/>
      <c r="F316" s="85"/>
      <c r="G316" s="15">
        <f t="shared" si="137"/>
        <v>-9.6407892561895414E-2</v>
      </c>
      <c r="H316" s="85"/>
      <c r="I316" s="85"/>
      <c r="J316" s="85"/>
      <c r="K316" s="15">
        <f t="shared" si="143"/>
        <v>-4.1830438988398555E-2</v>
      </c>
      <c r="L316" s="85"/>
      <c r="M316" s="85"/>
      <c r="N316" s="85"/>
      <c r="O316" s="85"/>
      <c r="P316" s="85"/>
      <c r="Q316" s="85"/>
      <c r="R316" s="85"/>
      <c r="S316" s="85"/>
      <c r="T316" s="85"/>
      <c r="U316" s="85"/>
      <c r="V316" s="85"/>
      <c r="W316" s="85"/>
      <c r="X316" s="85"/>
      <c r="Y316" s="85"/>
    </row>
    <row r="317" spans="1:25" s="86" customFormat="1" hidden="1" x14ac:dyDescent="0.2">
      <c r="A317" s="88"/>
      <c r="G317" s="15">
        <f t="shared" si="137"/>
        <v>-2.8653404658591564E-2</v>
      </c>
      <c r="K317" s="15">
        <f t="shared" si="143"/>
        <v>-3.5361309250205863E-2</v>
      </c>
    </row>
    <row r="318" spans="1:25" s="86" customFormat="1" hidden="1" x14ac:dyDescent="0.2">
      <c r="A318" s="88"/>
      <c r="B318" s="85"/>
      <c r="C318" s="85"/>
      <c r="D318" s="85"/>
      <c r="E318" s="85"/>
      <c r="F318" s="85"/>
      <c r="G318" s="15">
        <f t="shared" si="137"/>
        <v>-0.13607214503791054</v>
      </c>
      <c r="H318" s="85"/>
      <c r="I318" s="85"/>
      <c r="J318" s="85"/>
      <c r="K318" s="15">
        <f t="shared" si="143"/>
        <v>-3.7025638895747282E-2</v>
      </c>
      <c r="L318" s="85"/>
      <c r="M318" s="85"/>
      <c r="N318" s="85"/>
      <c r="O318" s="85"/>
      <c r="P318" s="85"/>
      <c r="Q318" s="85"/>
      <c r="R318" s="85"/>
      <c r="S318" s="85"/>
      <c r="T318" s="85"/>
      <c r="U318" s="85"/>
      <c r="V318" s="85"/>
      <c r="W318" s="85"/>
      <c r="X318" s="85"/>
      <c r="Y318" s="85"/>
    </row>
    <row r="319" spans="1:25" s="86" customFormat="1" hidden="1" x14ac:dyDescent="0.2">
      <c r="A319" s="88"/>
      <c r="B319" s="85"/>
      <c r="C319" s="85"/>
      <c r="D319" s="85"/>
      <c r="E319" s="85"/>
      <c r="F319" s="85"/>
      <c r="G319" s="15">
        <f t="shared" si="137"/>
        <v>-0.1367704595278616</v>
      </c>
      <c r="H319" s="85"/>
      <c r="I319" s="85"/>
      <c r="J319" s="85"/>
      <c r="K319" s="15">
        <f t="shared" si="143"/>
        <v>-3.9797187309793092E-2</v>
      </c>
      <c r="L319" s="85"/>
      <c r="M319" s="85"/>
      <c r="N319" s="85"/>
      <c r="O319" s="85"/>
      <c r="P319" s="85"/>
      <c r="Q319" s="85"/>
      <c r="R319" s="85"/>
      <c r="S319" s="85"/>
      <c r="T319" s="85"/>
      <c r="U319" s="85"/>
      <c r="V319" s="85"/>
      <c r="W319" s="85"/>
      <c r="X319" s="85"/>
      <c r="Y319" s="85"/>
    </row>
    <row r="320" spans="1:25" s="86" customFormat="1" hidden="1" x14ac:dyDescent="0.2">
      <c r="A320" s="88"/>
      <c r="B320" s="85"/>
      <c r="C320" s="85"/>
      <c r="D320" s="85"/>
      <c r="E320" s="85"/>
      <c r="F320" s="85"/>
      <c r="G320" s="15">
        <f t="shared" si="137"/>
        <v>-0.12284888611280831</v>
      </c>
      <c r="H320" s="85"/>
      <c r="I320" s="85"/>
      <c r="J320" s="85"/>
      <c r="K320" s="15">
        <f t="shared" si="143"/>
        <v>-4.1157462921069143E-2</v>
      </c>
      <c r="L320" s="85"/>
      <c r="M320" s="85"/>
      <c r="N320" s="85"/>
      <c r="O320" s="85"/>
      <c r="P320" s="85"/>
      <c r="Q320" s="85"/>
      <c r="R320" s="85"/>
      <c r="S320" s="85"/>
      <c r="T320" s="85"/>
      <c r="U320" s="85"/>
      <c r="V320" s="85"/>
      <c r="W320" s="85"/>
      <c r="X320" s="85"/>
      <c r="Y320" s="85"/>
    </row>
    <row r="321" spans="1:25" s="86" customFormat="1" hidden="1" x14ac:dyDescent="0.2">
      <c r="A321" s="88"/>
      <c r="G321" s="15">
        <f t="shared" si="137"/>
        <v>-0.10439200467141951</v>
      </c>
      <c r="K321" s="15">
        <f t="shared" si="143"/>
        <v>-4.7411324941402544E-2</v>
      </c>
    </row>
    <row r="322" spans="1:25" s="86" customFormat="1" hidden="1" x14ac:dyDescent="0.2">
      <c r="A322" s="88"/>
      <c r="B322" s="85"/>
      <c r="C322" s="85"/>
      <c r="D322" s="85"/>
      <c r="E322" s="85"/>
      <c r="F322" s="85"/>
      <c r="G322" s="15">
        <f t="shared" si="137"/>
        <v>-0.10398698364681369</v>
      </c>
      <c r="H322" s="85"/>
      <c r="I322" s="85"/>
      <c r="J322" s="85"/>
      <c r="K322" s="15">
        <f t="shared" si="143"/>
        <v>-4.7169301584981671E-2</v>
      </c>
      <c r="L322" s="85"/>
      <c r="M322" s="85"/>
      <c r="N322" s="85"/>
      <c r="O322" s="85"/>
      <c r="P322" s="85"/>
      <c r="Q322" s="85"/>
      <c r="R322" s="85"/>
      <c r="S322" s="85"/>
      <c r="T322" s="85"/>
      <c r="U322" s="85"/>
      <c r="V322" s="85"/>
      <c r="W322" s="85"/>
      <c r="X322" s="85"/>
      <c r="Y322" s="85"/>
    </row>
    <row r="323" spans="1:25" s="86" customFormat="1" hidden="1" x14ac:dyDescent="0.2">
      <c r="A323" s="88"/>
      <c r="B323" s="85"/>
      <c r="C323" s="85"/>
      <c r="D323" s="85"/>
      <c r="E323" s="85"/>
      <c r="F323" s="85"/>
      <c r="G323" s="15">
        <f t="shared" si="137"/>
        <v>-9.1514574995961606E-2</v>
      </c>
      <c r="H323" s="85"/>
      <c r="I323" s="85"/>
      <c r="J323" s="85"/>
      <c r="K323" s="15">
        <f t="shared" si="143"/>
        <v>-5.0839797349531146E-2</v>
      </c>
      <c r="L323" s="85"/>
      <c r="M323" s="85"/>
      <c r="N323" s="85"/>
      <c r="O323" s="85"/>
      <c r="P323" s="85"/>
      <c r="Q323" s="85"/>
      <c r="R323" s="85"/>
      <c r="S323" s="85"/>
      <c r="T323" s="85"/>
      <c r="U323" s="85"/>
      <c r="V323" s="85"/>
      <c r="W323" s="85"/>
      <c r="X323" s="85"/>
      <c r="Y323" s="85"/>
    </row>
    <row r="324" spans="1:25" s="86" customFormat="1" hidden="1" x14ac:dyDescent="0.2">
      <c r="A324" s="88"/>
      <c r="B324" s="85"/>
      <c r="C324" s="85"/>
      <c r="D324" s="85"/>
      <c r="E324" s="85"/>
      <c r="F324" s="85"/>
      <c r="G324" s="15">
        <f t="shared" si="137"/>
        <v>-8.0881046799367251E-2</v>
      </c>
      <c r="H324" s="85"/>
      <c r="I324" s="85"/>
      <c r="J324" s="85"/>
      <c r="K324" s="15">
        <f t="shared" si="143"/>
        <v>-5.2369076188893082E-2</v>
      </c>
      <c r="L324" s="85"/>
      <c r="M324" s="85"/>
      <c r="N324" s="85"/>
      <c r="O324" s="85"/>
      <c r="P324" s="85"/>
      <c r="Q324" s="85"/>
      <c r="R324" s="85"/>
      <c r="S324" s="85"/>
      <c r="T324" s="85"/>
      <c r="U324" s="85"/>
      <c r="V324" s="85"/>
      <c r="W324" s="85"/>
      <c r="X324" s="85"/>
      <c r="Y324" s="85"/>
    </row>
    <row r="325" spans="1:25" s="86" customFormat="1" x14ac:dyDescent="0.2">
      <c r="A325" s="88"/>
      <c r="B325" s="85"/>
      <c r="C325" s="85"/>
      <c r="D325" s="85"/>
      <c r="E325" s="85"/>
      <c r="F325" s="85"/>
      <c r="G325" s="85"/>
      <c r="H325" s="85"/>
      <c r="I325" s="85"/>
      <c r="J325" s="85"/>
      <c r="L325" s="85"/>
      <c r="M325" s="85"/>
      <c r="N325" s="85"/>
      <c r="O325" s="85"/>
      <c r="P325" s="85"/>
      <c r="Q325" s="85"/>
      <c r="R325" s="85"/>
      <c r="S325" s="85"/>
      <c r="T325" s="85"/>
      <c r="U325" s="85"/>
      <c r="V325" s="85"/>
      <c r="W325" s="85"/>
      <c r="X325" s="85"/>
      <c r="Y325" s="85"/>
    </row>
    <row r="326" spans="1:25" ht="13.5" thickBot="1" x14ac:dyDescent="0.25"/>
    <row r="327" spans="1:25" ht="39" thickBot="1" x14ac:dyDescent="0.25">
      <c r="B327" s="91" t="str">
        <f>A44</f>
        <v>Location Quotients</v>
      </c>
      <c r="C327" s="92" t="str">
        <f>A100</f>
        <v>Diversity</v>
      </c>
      <c r="D327" s="92" t="str">
        <f>A146</f>
        <v>Competition</v>
      </c>
      <c r="E327" s="93" t="str">
        <f>L44</f>
        <v>Actual vs Necessary Employment</v>
      </c>
    </row>
    <row r="328" spans="1:25" x14ac:dyDescent="0.2">
      <c r="A328" s="1">
        <v>1996</v>
      </c>
      <c r="B328" s="15">
        <f>AVERAGE(C45:K45)</f>
        <v>0.96559503287455384</v>
      </c>
      <c r="C328" s="15">
        <f>L101</f>
        <v>0.11849075390917402</v>
      </c>
      <c r="D328" s="15">
        <f>L147</f>
        <v>1.013302948061201</v>
      </c>
      <c r="E328" s="15">
        <f>V45/1000</f>
        <v>-0.10665434048681102</v>
      </c>
    </row>
    <row r="329" spans="1:25" x14ac:dyDescent="0.2">
      <c r="A329" s="1">
        <f>A328+1</f>
        <v>1997</v>
      </c>
      <c r="B329" s="15">
        <f t="shared" ref="B329:B345" si="144">AVERAGE(C46:K46)</f>
        <v>0.95831824607718885</v>
      </c>
      <c r="C329" s="15">
        <f t="shared" ref="C329:C345" si="145">L102</f>
        <v>0.11835110594657142</v>
      </c>
      <c r="D329" s="15">
        <f t="shared" ref="D329:D345" si="146">L148</f>
        <v>1.1219595509408777</v>
      </c>
      <c r="E329" s="15">
        <f t="shared" ref="E329:E345" si="147">V46/1000</f>
        <v>-0.1086163724891014</v>
      </c>
    </row>
    <row r="330" spans="1:25" x14ac:dyDescent="0.2">
      <c r="A330" s="1">
        <f t="shared" ref="A330:A345" si="148">A329+1</f>
        <v>1998</v>
      </c>
      <c r="B330" s="15">
        <f t="shared" si="144"/>
        <v>0.94066729760873402</v>
      </c>
      <c r="C330" s="15">
        <f t="shared" si="145"/>
        <v>0.11977155146171994</v>
      </c>
      <c r="D330" s="15">
        <f t="shared" si="146"/>
        <v>1.1818251154623178</v>
      </c>
      <c r="E330" s="15">
        <f t="shared" si="147"/>
        <v>-8.9182957503854146E-2</v>
      </c>
    </row>
    <row r="331" spans="1:25" x14ac:dyDescent="0.2">
      <c r="A331" s="1">
        <f t="shared" si="148"/>
        <v>1999</v>
      </c>
      <c r="B331" s="15">
        <f t="shared" si="144"/>
        <v>0.9218242420753483</v>
      </c>
      <c r="C331" s="15">
        <f t="shared" si="145"/>
        <v>0.11907391193717452</v>
      </c>
      <c r="D331" s="15">
        <f t="shared" si="146"/>
        <v>1.1644054177741838</v>
      </c>
      <c r="E331" s="15">
        <f t="shared" si="147"/>
        <v>-9.417012772028914E-2</v>
      </c>
    </row>
    <row r="332" spans="1:25" x14ac:dyDescent="0.2">
      <c r="A332" s="1">
        <f t="shared" si="148"/>
        <v>2000</v>
      </c>
      <c r="B332" s="15">
        <f t="shared" si="144"/>
        <v>0.90725069265273994</v>
      </c>
      <c r="C332" s="15">
        <f t="shared" si="145"/>
        <v>0.11654309874342478</v>
      </c>
      <c r="D332" s="15">
        <f t="shared" si="146"/>
        <v>1.1883169826829076</v>
      </c>
      <c r="E332" s="15">
        <f t="shared" si="147"/>
        <v>-0.15424632771818894</v>
      </c>
    </row>
    <row r="333" spans="1:25" x14ac:dyDescent="0.2">
      <c r="A333" s="1">
        <f t="shared" si="148"/>
        <v>2001</v>
      </c>
      <c r="B333" s="15">
        <f t="shared" si="144"/>
        <v>0.89002213842924938</v>
      </c>
      <c r="C333" s="15">
        <f t="shared" si="145"/>
        <v>0.11339559297816944</v>
      </c>
      <c r="D333" s="15">
        <f t="shared" si="146"/>
        <v>1.1762246470807192</v>
      </c>
      <c r="E333" s="15">
        <f t="shared" si="147"/>
        <v>-0.27252756726160093</v>
      </c>
    </row>
    <row r="334" spans="1:25" x14ac:dyDescent="0.2">
      <c r="A334" s="1">
        <f t="shared" si="148"/>
        <v>2002</v>
      </c>
      <c r="B334" s="15">
        <f t="shared" si="144"/>
        <v>0.88425011313148516</v>
      </c>
      <c r="C334" s="15">
        <f t="shared" si="145"/>
        <v>0.11189235803853337</v>
      </c>
      <c r="D334" s="15">
        <f t="shared" si="146"/>
        <v>1.0990899579026345</v>
      </c>
      <c r="E334" s="15">
        <f t="shared" si="147"/>
        <v>-0.3350753315017268</v>
      </c>
    </row>
    <row r="335" spans="1:25" x14ac:dyDescent="0.2">
      <c r="A335" s="1">
        <f t="shared" si="148"/>
        <v>2003</v>
      </c>
      <c r="B335" s="15">
        <f t="shared" si="144"/>
        <v>0.87647650559466939</v>
      </c>
      <c r="C335" s="15">
        <f t="shared" si="145"/>
        <v>0.11074317704966549</v>
      </c>
      <c r="D335" s="15">
        <f t="shared" si="146"/>
        <v>1.0516942164949832</v>
      </c>
      <c r="E335" s="15">
        <f t="shared" si="147"/>
        <v>-0.39010761239880448</v>
      </c>
    </row>
    <row r="336" spans="1:25" x14ac:dyDescent="0.2">
      <c r="A336" s="1">
        <f t="shared" si="148"/>
        <v>2004</v>
      </c>
      <c r="B336" s="15">
        <f t="shared" si="144"/>
        <v>0.88055636542095816</v>
      </c>
      <c r="C336" s="15">
        <f t="shared" si="145"/>
        <v>0.11116788811876487</v>
      </c>
      <c r="D336" s="15">
        <f t="shared" si="146"/>
        <v>1.0626699704320088</v>
      </c>
      <c r="E336" s="15">
        <f t="shared" si="147"/>
        <v>-0.37074572389242871</v>
      </c>
    </row>
    <row r="337" spans="1:5" x14ac:dyDescent="0.2">
      <c r="A337" s="1">
        <f t="shared" si="148"/>
        <v>2005</v>
      </c>
      <c r="B337" s="15">
        <f t="shared" si="144"/>
        <v>0.89153816333173042</v>
      </c>
      <c r="C337" s="15">
        <f t="shared" si="145"/>
        <v>0.11344660463017381</v>
      </c>
      <c r="D337" s="15">
        <f t="shared" si="146"/>
        <v>1.0703867608974338</v>
      </c>
      <c r="E337" s="15">
        <f t="shared" si="147"/>
        <v>-0.25705113235861105</v>
      </c>
    </row>
    <row r="338" spans="1:5" x14ac:dyDescent="0.2">
      <c r="A338" s="1">
        <f t="shared" si="148"/>
        <v>2006</v>
      </c>
      <c r="B338" s="15">
        <f t="shared" si="144"/>
        <v>0.89842841319862066</v>
      </c>
      <c r="C338" s="15">
        <f t="shared" si="145"/>
        <v>0.11515955312912102</v>
      </c>
      <c r="D338" s="15">
        <f t="shared" si="146"/>
        <v>1.1006857872697291</v>
      </c>
      <c r="E338" s="15">
        <f t="shared" si="147"/>
        <v>-0.17097277033923741</v>
      </c>
    </row>
    <row r="339" spans="1:5" x14ac:dyDescent="0.2">
      <c r="A339" s="1">
        <f t="shared" si="148"/>
        <v>2007</v>
      </c>
      <c r="B339" s="15">
        <f t="shared" si="144"/>
        <v>0.88804078547829157</v>
      </c>
      <c r="C339" s="15">
        <f t="shared" si="145"/>
        <v>0.11403445553696326</v>
      </c>
      <c r="D339" s="15">
        <f t="shared" si="146"/>
        <v>1.1339925344260988</v>
      </c>
      <c r="E339" s="15">
        <f t="shared" si="147"/>
        <v>-0.23552352573819813</v>
      </c>
    </row>
    <row r="340" spans="1:5" x14ac:dyDescent="0.2">
      <c r="A340" s="1">
        <f t="shared" si="148"/>
        <v>2008</v>
      </c>
      <c r="B340" s="15">
        <f t="shared" si="144"/>
        <v>0.8752228769193332</v>
      </c>
      <c r="C340" s="15">
        <f t="shared" si="145"/>
        <v>0.11169886486717785</v>
      </c>
      <c r="D340" s="15">
        <f t="shared" si="146"/>
        <v>1.1684543169100559</v>
      </c>
      <c r="E340" s="15">
        <f t="shared" si="147"/>
        <v>-0.39518258133673778</v>
      </c>
    </row>
    <row r="341" spans="1:5" x14ac:dyDescent="0.2">
      <c r="A341" s="1">
        <f t="shared" si="148"/>
        <v>2009</v>
      </c>
      <c r="B341" s="15">
        <f t="shared" si="144"/>
        <v>0.87362833443415711</v>
      </c>
      <c r="C341" s="15">
        <f t="shared" si="145"/>
        <v>0.11134895070139963</v>
      </c>
      <c r="D341" s="15">
        <f t="shared" si="146"/>
        <v>1.1707664245734268</v>
      </c>
      <c r="E341" s="15">
        <f t="shared" si="147"/>
        <v>-0.44180019790327091</v>
      </c>
    </row>
    <row r="342" spans="1:5" x14ac:dyDescent="0.2">
      <c r="A342" s="1">
        <f t="shared" si="148"/>
        <v>2010</v>
      </c>
      <c r="B342" s="15">
        <f t="shared" si="144"/>
        <v>0.88734429233818446</v>
      </c>
      <c r="C342" s="15">
        <f t="shared" si="145"/>
        <v>0.11242644454094473</v>
      </c>
      <c r="D342" s="15">
        <f t="shared" si="146"/>
        <v>1.1500252963032476</v>
      </c>
      <c r="E342" s="15">
        <f t="shared" si="147"/>
        <v>-0.39716001324304512</v>
      </c>
    </row>
    <row r="343" spans="1:5" x14ac:dyDescent="0.2">
      <c r="A343" s="1">
        <f t="shared" si="148"/>
        <v>2011</v>
      </c>
      <c r="B343" s="15">
        <f t="shared" si="144"/>
        <v>0.89554393732269</v>
      </c>
      <c r="C343" s="15">
        <f t="shared" si="145"/>
        <v>0.11326472195067912</v>
      </c>
      <c r="D343" s="15">
        <f t="shared" si="146"/>
        <v>1.2022365317270309</v>
      </c>
      <c r="E343" s="15">
        <f t="shared" si="147"/>
        <v>-0.38074012352407521</v>
      </c>
    </row>
    <row r="344" spans="1:5" x14ac:dyDescent="0.2">
      <c r="A344" s="1">
        <f t="shared" si="148"/>
        <v>2012</v>
      </c>
      <c r="B344" s="15">
        <f t="shared" si="144"/>
        <v>0.89135177845505098</v>
      </c>
      <c r="C344" s="15">
        <f t="shared" si="145"/>
        <v>0.11346617697847794</v>
      </c>
      <c r="D344" s="15">
        <f t="shared" si="146"/>
        <v>1.3192456618468409</v>
      </c>
      <c r="E344" s="15">
        <f t="shared" si="147"/>
        <v>-0.4011338001421112</v>
      </c>
    </row>
    <row r="345" spans="1:5" x14ac:dyDescent="0.2">
      <c r="A345" s="1">
        <f t="shared" si="148"/>
        <v>2013</v>
      </c>
      <c r="B345" s="15">
        <f t="shared" si="144"/>
        <v>0.88526012625835826</v>
      </c>
      <c r="C345" s="15">
        <f t="shared" si="145"/>
        <v>0.11374202460317716</v>
      </c>
      <c r="D345" s="15">
        <f t="shared" si="146"/>
        <v>1.3537646819286351</v>
      </c>
      <c r="E345" s="15">
        <f t="shared" si="147"/>
        <v>-0.41007972288791128</v>
      </c>
    </row>
    <row r="346" spans="1:5" ht="13.5" thickBot="1" x14ac:dyDescent="0.25">
      <c r="B346" s="15"/>
      <c r="C346" s="15"/>
    </row>
    <row r="347" spans="1:5" ht="39" thickBot="1" x14ac:dyDescent="0.25">
      <c r="B347" s="91" t="str">
        <f>A193</f>
        <v>National Share</v>
      </c>
      <c r="C347" s="92" t="str">
        <f>A218</f>
        <v>Industry Mix</v>
      </c>
      <c r="D347" s="92" t="str">
        <f>A243</f>
        <v>Regional Shift</v>
      </c>
      <c r="E347" s="93" t="str">
        <f>A268</f>
        <v>Total Employment Change</v>
      </c>
    </row>
    <row r="348" spans="1:5" x14ac:dyDescent="0.2">
      <c r="A348" s="1">
        <f t="shared" ref="A348:A364" si="149">A329</f>
        <v>1997</v>
      </c>
      <c r="B348" s="15">
        <f>L195</f>
        <v>219.0192806846062</v>
      </c>
      <c r="C348" s="15">
        <f>L220</f>
        <v>-21.020549015331497</v>
      </c>
      <c r="D348" s="8">
        <f>L245</f>
        <v>-937.11175599343005</v>
      </c>
      <c r="E348" s="8">
        <f>C271</f>
        <v>-739.11302432414959</v>
      </c>
    </row>
    <row r="349" spans="1:5" x14ac:dyDescent="0.2">
      <c r="A349" s="1">
        <f t="shared" si="149"/>
        <v>1998</v>
      </c>
      <c r="B349" s="15">
        <f t="shared" ref="B349:B364" si="150">L196</f>
        <v>2165.2177467459946</v>
      </c>
      <c r="C349" s="15">
        <f t="shared" ref="C349:C364" si="151">L221</f>
        <v>1081.5017009942076</v>
      </c>
      <c r="D349" s="8">
        <f t="shared" ref="D349:D364" si="152">L246</f>
        <v>-1020.2764752793551</v>
      </c>
      <c r="E349" s="8">
        <f t="shared" ref="E349:E364" si="153">C272</f>
        <v>2226.4429724608417</v>
      </c>
    </row>
    <row r="350" spans="1:5" x14ac:dyDescent="0.2">
      <c r="A350" s="1">
        <f t="shared" si="149"/>
        <v>1999</v>
      </c>
      <c r="B350" s="15">
        <f t="shared" si="150"/>
        <v>3062.5693500261082</v>
      </c>
      <c r="C350" s="15">
        <f t="shared" si="151"/>
        <v>786.99018648425363</v>
      </c>
      <c r="D350" s="8">
        <f t="shared" si="152"/>
        <v>-615.57590462006328</v>
      </c>
      <c r="E350" s="8">
        <f t="shared" si="153"/>
        <v>3233.9836318903035</v>
      </c>
    </row>
    <row r="351" spans="1:5" x14ac:dyDescent="0.2">
      <c r="A351" s="1">
        <f t="shared" si="149"/>
        <v>2000</v>
      </c>
      <c r="B351" s="15">
        <f t="shared" si="150"/>
        <v>1774.007107418357</v>
      </c>
      <c r="C351" s="15">
        <f t="shared" si="151"/>
        <v>262.38720638458932</v>
      </c>
      <c r="D351" s="8">
        <f t="shared" si="152"/>
        <v>-215.27216009657667</v>
      </c>
      <c r="E351" s="8">
        <f t="shared" si="153"/>
        <v>1821.1221537063757</v>
      </c>
    </row>
    <row r="352" spans="1:5" x14ac:dyDescent="0.2">
      <c r="A352" s="1">
        <f t="shared" si="149"/>
        <v>2001</v>
      </c>
      <c r="B352" s="15">
        <f t="shared" si="150"/>
        <v>-190.15352062529263</v>
      </c>
      <c r="C352" s="15">
        <f t="shared" si="151"/>
        <v>126.55313055273594</v>
      </c>
      <c r="D352" s="8">
        <f t="shared" si="152"/>
        <v>-201.57330036731156</v>
      </c>
      <c r="E352" s="8">
        <f t="shared" si="153"/>
        <v>-265.17369043987128</v>
      </c>
    </row>
    <row r="353" spans="1:5" x14ac:dyDescent="0.2">
      <c r="A353" s="1">
        <f t="shared" si="149"/>
        <v>2002</v>
      </c>
      <c r="B353" s="15">
        <f t="shared" si="150"/>
        <v>-402.54280534801444</v>
      </c>
      <c r="C353" s="15">
        <f t="shared" si="151"/>
        <v>-198.13521128810643</v>
      </c>
      <c r="D353" s="8">
        <f t="shared" si="152"/>
        <v>702.17039597592407</v>
      </c>
      <c r="E353" s="8">
        <f t="shared" si="153"/>
        <v>101.49237933979748</v>
      </c>
    </row>
    <row r="354" spans="1:5" x14ac:dyDescent="0.2">
      <c r="A354" s="1">
        <f t="shared" si="149"/>
        <v>2003</v>
      </c>
      <c r="B354" s="15">
        <f t="shared" si="150"/>
        <v>540.95961999960855</v>
      </c>
      <c r="C354" s="15">
        <f t="shared" si="151"/>
        <v>-416.32017147287058</v>
      </c>
      <c r="D354" s="8">
        <f t="shared" si="152"/>
        <v>968.89862572771699</v>
      </c>
      <c r="E354" s="8">
        <f t="shared" si="153"/>
        <v>1093.5380742544512</v>
      </c>
    </row>
    <row r="355" spans="1:5" x14ac:dyDescent="0.2">
      <c r="A355" s="1">
        <f t="shared" si="149"/>
        <v>2004</v>
      </c>
      <c r="B355" s="15">
        <f t="shared" si="150"/>
        <v>1156.3480635160815</v>
      </c>
      <c r="C355" s="15">
        <f t="shared" si="151"/>
        <v>-580.03579763615414</v>
      </c>
      <c r="D355" s="8">
        <f t="shared" si="152"/>
        <v>562.18107993304454</v>
      </c>
      <c r="E355" s="8">
        <f t="shared" si="153"/>
        <v>1138.493345812989</v>
      </c>
    </row>
    <row r="356" spans="1:5" x14ac:dyDescent="0.2">
      <c r="A356" s="1">
        <f t="shared" si="149"/>
        <v>2005</v>
      </c>
      <c r="B356" s="15">
        <f t="shared" si="150"/>
        <v>1944.8133841296662</v>
      </c>
      <c r="C356" s="15">
        <f t="shared" si="151"/>
        <v>-362.52291334464667</v>
      </c>
      <c r="D356" s="8">
        <f t="shared" si="152"/>
        <v>1267.4005368164028</v>
      </c>
      <c r="E356" s="8">
        <f t="shared" si="153"/>
        <v>2849.6910076014028</v>
      </c>
    </row>
    <row r="357" spans="1:5" x14ac:dyDescent="0.2">
      <c r="A357" s="1">
        <f t="shared" si="149"/>
        <v>2006</v>
      </c>
      <c r="B357" s="15">
        <f t="shared" si="150"/>
        <v>2898.4962386634334</v>
      </c>
      <c r="C357" s="15">
        <f t="shared" si="151"/>
        <v>-590.16240270865728</v>
      </c>
      <c r="D357" s="8">
        <f t="shared" si="152"/>
        <v>2414.9410671315877</v>
      </c>
      <c r="E357" s="8">
        <f t="shared" si="153"/>
        <v>4723.2749030863852</v>
      </c>
    </row>
    <row r="358" spans="1:5" x14ac:dyDescent="0.2">
      <c r="A358" s="1">
        <f t="shared" si="149"/>
        <v>2007</v>
      </c>
      <c r="B358" s="15">
        <f t="shared" si="150"/>
        <v>3078.083094350689</v>
      </c>
      <c r="C358" s="15">
        <f t="shared" si="151"/>
        <v>-179.23712061266718</v>
      </c>
      <c r="D358" s="8">
        <f t="shared" si="152"/>
        <v>2127.6733317405451</v>
      </c>
      <c r="E358" s="8">
        <f t="shared" si="153"/>
        <v>5026.5193054785632</v>
      </c>
    </row>
    <row r="359" spans="1:5" x14ac:dyDescent="0.2">
      <c r="A359" s="1">
        <f t="shared" si="149"/>
        <v>2008</v>
      </c>
      <c r="B359" s="15">
        <f t="shared" si="150"/>
        <v>1973.6385375426194</v>
      </c>
      <c r="C359" s="15">
        <f t="shared" si="151"/>
        <v>-282.23967863950588</v>
      </c>
      <c r="D359" s="8">
        <f t="shared" si="152"/>
        <v>1624.0894210846272</v>
      </c>
      <c r="E359" s="8">
        <f t="shared" si="153"/>
        <v>3315.4882799877232</v>
      </c>
    </row>
    <row r="360" spans="1:5" x14ac:dyDescent="0.2">
      <c r="A360" s="1">
        <f t="shared" si="149"/>
        <v>2009</v>
      </c>
      <c r="B360" s="15">
        <f t="shared" si="150"/>
        <v>183.16323614820675</v>
      </c>
      <c r="C360" s="15">
        <f t="shared" si="151"/>
        <v>33.08281358127573</v>
      </c>
      <c r="D360" s="8">
        <f t="shared" si="152"/>
        <v>1335.9333071173367</v>
      </c>
      <c r="E360" s="8">
        <f t="shared" si="153"/>
        <v>1552.1793568468274</v>
      </c>
    </row>
    <row r="361" spans="1:5" x14ac:dyDescent="0.2">
      <c r="A361" s="1">
        <f t="shared" si="149"/>
        <v>2010</v>
      </c>
      <c r="B361" s="15">
        <f t="shared" si="150"/>
        <v>-290.72021047524566</v>
      </c>
      <c r="C361" s="15">
        <f t="shared" si="151"/>
        <v>-271.38083550648525</v>
      </c>
      <c r="D361" s="8">
        <f t="shared" si="152"/>
        <v>947.53373062338062</v>
      </c>
      <c r="E361" s="8">
        <f t="shared" si="153"/>
        <v>385.43268464163702</v>
      </c>
    </row>
    <row r="362" spans="1:5" x14ac:dyDescent="0.2">
      <c r="A362" s="1">
        <f t="shared" si="149"/>
        <v>2011</v>
      </c>
      <c r="B362" s="15">
        <f t="shared" si="150"/>
        <v>318.21071356592591</v>
      </c>
      <c r="C362" s="15">
        <f t="shared" si="151"/>
        <v>-334.10425668135679</v>
      </c>
      <c r="D362" s="8">
        <f t="shared" si="152"/>
        <v>33.46380620811766</v>
      </c>
      <c r="E362" s="8">
        <f t="shared" si="153"/>
        <v>17.570263092697132</v>
      </c>
    </row>
    <row r="363" spans="1:5" x14ac:dyDescent="0.2">
      <c r="A363" s="1">
        <f t="shared" si="149"/>
        <v>2012</v>
      </c>
      <c r="B363" s="15">
        <f t="shared" si="150"/>
        <v>1327.7895416007077</v>
      </c>
      <c r="C363" s="15">
        <f t="shared" si="151"/>
        <v>-338.4413788724703</v>
      </c>
      <c r="D363" s="8">
        <f t="shared" si="152"/>
        <v>404.81370074531162</v>
      </c>
      <c r="E363" s="8">
        <f t="shared" si="153"/>
        <v>1394.1618634735496</v>
      </c>
    </row>
    <row r="364" spans="1:5" x14ac:dyDescent="0.2">
      <c r="A364" s="1">
        <f t="shared" si="149"/>
        <v>2013</v>
      </c>
      <c r="B364" s="15">
        <f t="shared" si="150"/>
        <v>1679.5420220816916</v>
      </c>
      <c r="C364" s="15">
        <f t="shared" si="151"/>
        <v>78.557211694228229</v>
      </c>
      <c r="D364" s="8">
        <f t="shared" si="152"/>
        <v>629.84476994284785</v>
      </c>
      <c r="E364" s="8">
        <f t="shared" si="153"/>
        <v>3782.1058671923238</v>
      </c>
    </row>
  </sheetData>
  <mergeCells count="43">
    <mergeCell ref="V2:W2"/>
    <mergeCell ref="Y2:Z2"/>
    <mergeCell ref="B2:C2"/>
    <mergeCell ref="D2:E2"/>
    <mergeCell ref="F2:G2"/>
    <mergeCell ref="H2:I2"/>
    <mergeCell ref="J2:K2"/>
    <mergeCell ref="L2:M2"/>
    <mergeCell ref="L23:M23"/>
    <mergeCell ref="N2:O2"/>
    <mergeCell ref="P2:Q2"/>
    <mergeCell ref="R2:S2"/>
    <mergeCell ref="T2:U2"/>
    <mergeCell ref="A268:C268"/>
    <mergeCell ref="N23:O23"/>
    <mergeCell ref="P23:Q23"/>
    <mergeCell ref="R23:S23"/>
    <mergeCell ref="V23:W23"/>
    <mergeCell ref="B125:C125"/>
    <mergeCell ref="D125:E125"/>
    <mergeCell ref="F125:G125"/>
    <mergeCell ref="H125:I125"/>
    <mergeCell ref="J125:K125"/>
    <mergeCell ref="L125:M125"/>
    <mergeCell ref="B23:C23"/>
    <mergeCell ref="D23:E23"/>
    <mergeCell ref="F23:G23"/>
    <mergeCell ref="H23:I23"/>
    <mergeCell ref="J23:K23"/>
    <mergeCell ref="N125:O125"/>
    <mergeCell ref="P125:Q125"/>
    <mergeCell ref="R125:S125"/>
    <mergeCell ref="T125:U125"/>
    <mergeCell ref="V125:W125"/>
    <mergeCell ref="A94:B94"/>
    <mergeCell ref="A95:B95"/>
    <mergeCell ref="A96:B96"/>
    <mergeCell ref="A97:B97"/>
    <mergeCell ref="A89:B89"/>
    <mergeCell ref="A90:B90"/>
    <mergeCell ref="A91:B91"/>
    <mergeCell ref="A92:B92"/>
    <mergeCell ref="A93:B93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workbookViewId="0"/>
  </sheetViews>
  <sheetFormatPr defaultRowHeight="15" x14ac:dyDescent="0.25"/>
  <cols>
    <col min="1" max="1" width="18" bestFit="1" customWidth="1"/>
    <col min="2" max="2" width="10.42578125" style="150" customWidth="1"/>
    <col min="3" max="3" width="9.5703125" style="150" bestFit="1" customWidth="1"/>
    <col min="4" max="4" width="8.7109375" style="150" customWidth="1"/>
    <col min="5" max="5" width="8.28515625" style="150" customWidth="1"/>
    <col min="6" max="6" width="13.42578125" style="150" bestFit="1" customWidth="1"/>
    <col min="7" max="7" width="19" style="150" bestFit="1" customWidth="1"/>
  </cols>
  <sheetData>
    <row r="1" spans="1:7" ht="32.25" thickBot="1" x14ac:dyDescent="0.3">
      <c r="A1" s="155" t="str">
        <f>KZN!A44</f>
        <v>Location Quotients</v>
      </c>
      <c r="B1" s="157" t="s">
        <v>73</v>
      </c>
      <c r="C1" s="158" t="s">
        <v>66</v>
      </c>
      <c r="D1" s="158" t="s">
        <v>67</v>
      </c>
      <c r="E1" s="158" t="s">
        <v>68</v>
      </c>
      <c r="F1" s="158" t="s">
        <v>74</v>
      </c>
      <c r="G1" s="159" t="s">
        <v>70</v>
      </c>
    </row>
    <row r="2" spans="1:7" x14ac:dyDescent="0.25">
      <c r="A2" s="150" t="str">
        <f>KZN!A45</f>
        <v>1996</v>
      </c>
      <c r="B2" s="151">
        <f>KZN!B330</f>
        <v>0.96385391239154261</v>
      </c>
      <c r="C2" s="151">
        <f>Durban!B334</f>
        <v>1.1326222411674696</v>
      </c>
      <c r="D2" s="151">
        <f>PMB!B333</f>
        <v>0.14015847862502384</v>
      </c>
      <c r="E2" s="151">
        <f>RBay!B333</f>
        <v>0.71987488632117136</v>
      </c>
      <c r="F2" s="151">
        <f>NewCastle!B333</f>
        <v>0.93564748581022195</v>
      </c>
      <c r="G2" s="151">
        <f>'Port Shepstone'!B333</f>
        <v>0.95214527692678785</v>
      </c>
    </row>
    <row r="3" spans="1:7" x14ac:dyDescent="0.25">
      <c r="A3" s="150" t="str">
        <f>KZN!A46</f>
        <v>1997</v>
      </c>
      <c r="B3" s="151">
        <f>KZN!B331</f>
        <v>0.95285226704216486</v>
      </c>
      <c r="C3" s="151">
        <f>Durban!B335</f>
        <v>1.1076812674701744</v>
      </c>
      <c r="D3" s="151">
        <f>PMB!B334</f>
        <v>0.1319144264869074</v>
      </c>
      <c r="E3" s="151">
        <f>RBay!B334</f>
        <v>0.71761991293200822</v>
      </c>
      <c r="F3" s="151">
        <f>NewCastle!B334</f>
        <v>0.92811434560616823</v>
      </c>
      <c r="G3" s="151">
        <f>'Port Shepstone'!B334</f>
        <v>0.93735095272668245</v>
      </c>
    </row>
    <row r="4" spans="1:7" x14ac:dyDescent="0.25">
      <c r="A4" s="150" t="str">
        <f>KZN!A47</f>
        <v>1998</v>
      </c>
      <c r="B4" s="151">
        <f>KZN!B332</f>
        <v>0.94231228202736084</v>
      </c>
      <c r="C4" s="151">
        <f>Durban!B336</f>
        <v>1.0921606150407079</v>
      </c>
      <c r="D4" s="151">
        <f>PMB!B335</f>
        <v>0.12700812380402077</v>
      </c>
      <c r="E4" s="151">
        <f>RBay!B335</f>
        <v>0.71996754449609268</v>
      </c>
      <c r="F4" s="151">
        <f>NewCastle!B335</f>
        <v>0.92098569032216027</v>
      </c>
      <c r="G4" s="151">
        <f>'Port Shepstone'!B335</f>
        <v>0.92165551810606727</v>
      </c>
    </row>
    <row r="5" spans="1:7" x14ac:dyDescent="0.25">
      <c r="A5" s="150" t="str">
        <f>KZN!A48</f>
        <v>1999</v>
      </c>
      <c r="B5" s="151">
        <f>KZN!B333</f>
        <v>0.93361444692575501</v>
      </c>
      <c r="C5" s="151">
        <f>Durban!B337</f>
        <v>1.0802532393084467</v>
      </c>
      <c r="D5" s="151">
        <f>PMB!B336</f>
        <v>0.12160337412439021</v>
      </c>
      <c r="E5" s="151">
        <f>RBay!B336</f>
        <v>0.73695970318858384</v>
      </c>
      <c r="F5" s="151">
        <f>NewCastle!B336</f>
        <v>0.90117476086729886</v>
      </c>
      <c r="G5" s="151">
        <f>'Port Shepstone'!B336</f>
        <v>0.90587518677688217</v>
      </c>
    </row>
    <row r="6" spans="1:7" x14ac:dyDescent="0.25">
      <c r="A6" s="150" t="str">
        <f>KZN!A49</f>
        <v>2000</v>
      </c>
      <c r="B6" s="151">
        <f>KZN!B334</f>
        <v>0.93203650676515737</v>
      </c>
      <c r="C6" s="151">
        <f>Durban!B338</f>
        <v>1.0668468600912275</v>
      </c>
      <c r="D6" s="151">
        <f>PMB!B337</f>
        <v>0.11668045635196618</v>
      </c>
      <c r="E6" s="151">
        <f>RBay!B337</f>
        <v>0.75369293274323701</v>
      </c>
      <c r="F6" s="151">
        <f>NewCastle!B337</f>
        <v>0.89959428240964889</v>
      </c>
      <c r="G6" s="151">
        <f>'Port Shepstone'!B337</f>
        <v>0.89596655120973545</v>
      </c>
    </row>
    <row r="7" spans="1:7" x14ac:dyDescent="0.25">
      <c r="A7" s="150" t="str">
        <f>KZN!A50</f>
        <v>2001</v>
      </c>
      <c r="B7" s="151">
        <f>KZN!B335</f>
        <v>0.93738355928653883</v>
      </c>
      <c r="C7" s="151">
        <f>Durban!B339</f>
        <v>1.0681076678759482</v>
      </c>
      <c r="D7" s="151">
        <f>PMB!B338</f>
        <v>0.11209859702575201</v>
      </c>
      <c r="E7" s="151">
        <f>RBay!B338</f>
        <v>0.76938434026517066</v>
      </c>
      <c r="F7" s="151">
        <f>NewCastle!B338</f>
        <v>0.90553600430949743</v>
      </c>
      <c r="G7" s="151">
        <f>'Port Shepstone'!B338</f>
        <v>0.88875336871613142</v>
      </c>
    </row>
    <row r="8" spans="1:7" x14ac:dyDescent="0.25">
      <c r="A8" s="150" t="str">
        <f>KZN!A51</f>
        <v>2002</v>
      </c>
      <c r="B8" s="151">
        <f>KZN!B336</f>
        <v>0.93921161720340962</v>
      </c>
      <c r="C8" s="151">
        <f>Durban!B340</f>
        <v>1.0666066949411244</v>
      </c>
      <c r="D8" s="151">
        <f>PMB!B339</f>
        <v>0.10776360935988996</v>
      </c>
      <c r="E8" s="151">
        <f>RBay!B339</f>
        <v>0.7773860972178358</v>
      </c>
      <c r="F8" s="151">
        <f>NewCastle!B339</f>
        <v>0.9024933294035945</v>
      </c>
      <c r="G8" s="151">
        <f>'Port Shepstone'!B339</f>
        <v>0.88413117895542703</v>
      </c>
    </row>
    <row r="9" spans="1:7" x14ac:dyDescent="0.25">
      <c r="A9" s="150" t="str">
        <f>KZN!A52</f>
        <v>2003</v>
      </c>
      <c r="B9" s="151">
        <f>KZN!B337</f>
        <v>0.92722456597511305</v>
      </c>
      <c r="C9" s="151">
        <f>Durban!B341</f>
        <v>1.0603532152318667</v>
      </c>
      <c r="D9" s="151">
        <f>PMB!B340</f>
        <v>0.10480773213603889</v>
      </c>
      <c r="E9" s="151">
        <f>RBay!B340</f>
        <v>0.76991461486118618</v>
      </c>
      <c r="F9" s="151">
        <f>NewCastle!B340</f>
        <v>0.88664222302294093</v>
      </c>
      <c r="G9" s="151">
        <f>'Port Shepstone'!B340</f>
        <v>0.86351144736023178</v>
      </c>
    </row>
    <row r="10" spans="1:7" x14ac:dyDescent="0.25">
      <c r="A10" s="150" t="str">
        <f>KZN!A53</f>
        <v>2004</v>
      </c>
      <c r="B10" s="151">
        <f>KZN!B338</f>
        <v>0.9214261246853801</v>
      </c>
      <c r="C10" s="151">
        <f>Durban!B342</f>
        <v>1.0718312071463574</v>
      </c>
      <c r="D10" s="151">
        <f>PMB!B341</f>
        <v>0.10337461364436543</v>
      </c>
      <c r="E10" s="151">
        <f>RBay!B341</f>
        <v>0.74513110947392536</v>
      </c>
      <c r="F10" s="151">
        <f>NewCastle!B341</f>
        <v>0.88729485156372567</v>
      </c>
      <c r="G10" s="151">
        <f>'Port Shepstone'!B341</f>
        <v>0.85081809222951366</v>
      </c>
    </row>
    <row r="11" spans="1:7" x14ac:dyDescent="0.25">
      <c r="A11" s="150" t="str">
        <f>KZN!A54</f>
        <v>2005</v>
      </c>
      <c r="B11" s="151">
        <f>KZN!B339</f>
        <v>0.92162636774401063</v>
      </c>
      <c r="C11" s="151">
        <f>Durban!B343</f>
        <v>1.0880994996939852</v>
      </c>
      <c r="D11" s="151">
        <f>PMB!B342</f>
        <v>0.10227328963127358</v>
      </c>
      <c r="E11" s="151">
        <f>RBay!B342</f>
        <v>0.70763024323156309</v>
      </c>
      <c r="F11" s="151">
        <f>NewCastle!B342</f>
        <v>0.91025300123057074</v>
      </c>
      <c r="G11" s="151">
        <f>'Port Shepstone'!B342</f>
        <v>0.85060556297476075</v>
      </c>
    </row>
    <row r="12" spans="1:7" x14ac:dyDescent="0.25">
      <c r="A12" s="150" t="str">
        <f>KZN!A55</f>
        <v>2006</v>
      </c>
      <c r="B12" s="151">
        <f>KZN!B340</f>
        <v>0.92116410583317687</v>
      </c>
      <c r="C12" s="151">
        <f>Durban!B344</f>
        <v>1.0788575722349671</v>
      </c>
      <c r="D12" s="151">
        <f>PMB!B343</f>
        <v>0.10095245839532417</v>
      </c>
      <c r="E12" s="151">
        <f>RBay!B343</f>
        <v>0.68290656641410985</v>
      </c>
      <c r="F12" s="151">
        <f>NewCastle!B343</f>
        <v>0.91082588639961903</v>
      </c>
      <c r="G12" s="151">
        <f>'Port Shepstone'!B343</f>
        <v>0.84896344333254148</v>
      </c>
    </row>
    <row r="13" spans="1:7" x14ac:dyDescent="0.25">
      <c r="A13" s="150" t="str">
        <f>KZN!A56</f>
        <v>2007</v>
      </c>
      <c r="B13" s="151">
        <f>KZN!B341</f>
        <v>0.911785328246701</v>
      </c>
      <c r="C13" s="151">
        <f>Durban!B345</f>
        <v>1.0673777184814517</v>
      </c>
      <c r="D13" s="151">
        <f>PMB!B344</f>
        <v>0.1005849365521711</v>
      </c>
      <c r="E13" s="151">
        <f>RBay!B344</f>
        <v>0.66583751181375017</v>
      </c>
      <c r="F13" s="151">
        <f>NewCastle!B344</f>
        <v>0.88873634151076952</v>
      </c>
      <c r="G13" s="151">
        <f>'Port Shepstone'!B344</f>
        <v>0.82587068503954697</v>
      </c>
    </row>
    <row r="14" spans="1:7" x14ac:dyDescent="0.25">
      <c r="A14" s="150" t="str">
        <f>KZN!A57</f>
        <v>2008</v>
      </c>
      <c r="B14" s="151">
        <f>KZN!B342</f>
        <v>0.90528657719953864</v>
      </c>
      <c r="C14" s="151">
        <f>Durban!B346</f>
        <v>1.0825283344789232</v>
      </c>
      <c r="D14" s="151">
        <f>PMB!B345</f>
        <v>0.10328413734156847</v>
      </c>
      <c r="E14" s="151">
        <f>RBay!B345</f>
        <v>0.66079639376150723</v>
      </c>
      <c r="F14" s="151">
        <f>NewCastle!B345</f>
        <v>0.87024004786805509</v>
      </c>
      <c r="G14" s="151">
        <f>'Port Shepstone'!B345</f>
        <v>0.8002222723615382</v>
      </c>
    </row>
    <row r="15" spans="1:7" x14ac:dyDescent="0.25">
      <c r="A15" s="150" t="str">
        <f>KZN!A58</f>
        <v>2009</v>
      </c>
      <c r="B15" s="151">
        <f>KZN!B343</f>
        <v>0.9059507602904654</v>
      </c>
      <c r="C15" s="151">
        <f>Durban!B347</f>
        <v>1.1238507082422045</v>
      </c>
      <c r="D15" s="151">
        <f>PMB!B346</f>
        <v>0.10742431530885399</v>
      </c>
      <c r="E15" s="151">
        <f>RBay!B346</f>
        <v>0.65848360305625286</v>
      </c>
      <c r="F15" s="151">
        <f>NewCastle!B346</f>
        <v>0.86375089036152553</v>
      </c>
      <c r="G15" s="151">
        <f>'Port Shepstone'!B346</f>
        <v>0.79229173119043184</v>
      </c>
    </row>
    <row r="16" spans="1:7" x14ac:dyDescent="0.25">
      <c r="A16" s="150" t="str">
        <f>KZN!A59</f>
        <v>2010</v>
      </c>
      <c r="B16" s="151">
        <f>KZN!B344</f>
        <v>0.91942870175053548</v>
      </c>
      <c r="C16" s="151">
        <f>Durban!B348</f>
        <v>1.1739830456500109</v>
      </c>
      <c r="D16" s="151">
        <f>PMB!B347</f>
        <v>0.1118400053459907</v>
      </c>
      <c r="E16" s="151">
        <f>RBay!B347</f>
        <v>0.66478077482675024</v>
      </c>
      <c r="F16" s="151">
        <f>NewCastle!B347</f>
        <v>0.87883491712490303</v>
      </c>
      <c r="G16" s="151">
        <f>'Port Shepstone'!B347</f>
        <v>0.8102174601154748</v>
      </c>
    </row>
    <row r="17" spans="1:7" x14ac:dyDescent="0.25">
      <c r="A17" s="150" t="str">
        <f>KZN!A60</f>
        <v>2011</v>
      </c>
      <c r="B17" s="151">
        <f>KZN!B345</f>
        <v>0.92850851451881389</v>
      </c>
      <c r="C17" s="151">
        <f>Durban!B349</f>
        <v>1.2004173814753571</v>
      </c>
      <c r="D17" s="151">
        <f>PMB!B348</f>
        <v>0.11405089686373422</v>
      </c>
      <c r="E17" s="151">
        <f>RBay!B348</f>
        <v>0.66527278034703929</v>
      </c>
      <c r="F17" s="151">
        <f>NewCastle!B348</f>
        <v>0.89835159185566882</v>
      </c>
      <c r="G17" s="151">
        <f>'Port Shepstone'!B348</f>
        <v>0.82520403085399474</v>
      </c>
    </row>
    <row r="18" spans="1:7" x14ac:dyDescent="0.25">
      <c r="A18" s="150" t="str">
        <f>KZN!A61</f>
        <v>2012</v>
      </c>
      <c r="B18" s="151">
        <f>KZN!B346</f>
        <v>0.91872333810732931</v>
      </c>
      <c r="C18" s="151">
        <f>Durban!B350</f>
        <v>1.194845845869043</v>
      </c>
      <c r="D18" s="151">
        <f>PMB!B349</f>
        <v>0.11326861366168978</v>
      </c>
      <c r="E18" s="151">
        <f>RBay!B349</f>
        <v>0.66431862854575774</v>
      </c>
      <c r="F18" s="151">
        <f>NewCastle!B349</f>
        <v>0.8811457450158181</v>
      </c>
      <c r="G18" s="151">
        <f>'Port Shepstone'!B349</f>
        <v>0.81260912632566074</v>
      </c>
    </row>
    <row r="19" spans="1:7" x14ac:dyDescent="0.25">
      <c r="A19" s="150" t="str">
        <f>KZN!A62</f>
        <v>2013</v>
      </c>
      <c r="B19" s="151">
        <f>KZN!B347</f>
        <v>0.90833764915850757</v>
      </c>
      <c r="C19" s="151">
        <f>Durban!B351</f>
        <v>1.1820202591472393</v>
      </c>
      <c r="D19" s="151">
        <f>PMB!B350</f>
        <v>0.11194051565155186</v>
      </c>
      <c r="E19" s="151">
        <f>RBay!B350</f>
        <v>0.66121289180193088</v>
      </c>
      <c r="F19" s="151">
        <f>NewCastle!B350</f>
        <v>0.86121882996251709</v>
      </c>
      <c r="G19" s="151">
        <f>'Port Shepstone'!B350</f>
        <v>0.79372815240580563</v>
      </c>
    </row>
    <row r="20" spans="1:7" ht="15.75" thickBot="1" x14ac:dyDescent="0.3"/>
    <row r="21" spans="1:7" ht="19.5" thickBot="1" x14ac:dyDescent="0.3">
      <c r="A21" s="155" t="str">
        <f>KZN!C329</f>
        <v>Diversity</v>
      </c>
      <c r="B21" s="157" t="s">
        <v>73</v>
      </c>
      <c r="C21" s="158" t="s">
        <v>66</v>
      </c>
      <c r="D21" s="158" t="s">
        <v>67</v>
      </c>
      <c r="E21" s="158" t="s">
        <v>68</v>
      </c>
      <c r="F21" s="158" t="s">
        <v>74</v>
      </c>
      <c r="G21" s="159" t="s">
        <v>70</v>
      </c>
    </row>
    <row r="22" spans="1:7" x14ac:dyDescent="0.25">
      <c r="A22" s="150" t="str">
        <f t="shared" ref="A22:A39" si="0">A2</f>
        <v>1996</v>
      </c>
      <c r="B22" s="151">
        <f>KZN!C330</f>
        <v>0.11903323746321504</v>
      </c>
      <c r="C22" s="151">
        <f>Durban!C334</f>
        <v>0.12463377521111561</v>
      </c>
      <c r="D22" s="151">
        <f>PMB!C333</f>
        <v>1.3209935029707168E-2</v>
      </c>
      <c r="E22" s="151">
        <f>RBay!C333</f>
        <v>4.7325026648288562</v>
      </c>
      <c r="F22" s="151">
        <f>NewCastle!C333</f>
        <v>0.121544044907204</v>
      </c>
      <c r="G22" s="151">
        <f>'Port Shepstone'!C333</f>
        <v>0.10739987688585072</v>
      </c>
    </row>
    <row r="23" spans="1:7" x14ac:dyDescent="0.25">
      <c r="A23" s="150" t="str">
        <f t="shared" si="0"/>
        <v>1997</v>
      </c>
      <c r="B23" s="151">
        <f>KZN!C331</f>
        <v>0.11893451827895259</v>
      </c>
      <c r="C23" s="151">
        <f>Durban!C335</f>
        <v>0.12477570833736662</v>
      </c>
      <c r="D23" s="151">
        <f>PMB!C334</f>
        <v>1.2783167896355134E-2</v>
      </c>
      <c r="E23" s="151">
        <f>RBay!C334</f>
        <v>4.4374247334315235</v>
      </c>
      <c r="F23" s="151">
        <f>NewCastle!C334</f>
        <v>0.12004386771410042</v>
      </c>
      <c r="G23" s="151">
        <f>'Port Shepstone'!C334</f>
        <v>0.10679285626382397</v>
      </c>
    </row>
    <row r="24" spans="1:7" x14ac:dyDescent="0.25">
      <c r="A24" s="150" t="str">
        <f t="shared" si="0"/>
        <v>1998</v>
      </c>
      <c r="B24" s="151">
        <f>KZN!C332</f>
        <v>0.11910283747329951</v>
      </c>
      <c r="C24" s="151">
        <f>Durban!C336</f>
        <v>0.12489634915050557</v>
      </c>
      <c r="D24" s="151">
        <f>PMB!C335</f>
        <v>1.2567928912141781E-2</v>
      </c>
      <c r="E24" s="151">
        <f>RBay!C335</f>
        <v>4.0898425214168643</v>
      </c>
      <c r="F24" s="151">
        <f>NewCastle!C335</f>
        <v>0.11982298998206178</v>
      </c>
      <c r="G24" s="151">
        <f>'Port Shepstone'!C335</f>
        <v>0.10694229782250043</v>
      </c>
    </row>
    <row r="25" spans="1:7" x14ac:dyDescent="0.25">
      <c r="A25" s="150" t="str">
        <f t="shared" si="0"/>
        <v>1999</v>
      </c>
      <c r="B25" s="151">
        <f>KZN!C333</f>
        <v>0.11862706637925108</v>
      </c>
      <c r="C25" s="151">
        <f>Durban!C337</f>
        <v>0.12414890796919814</v>
      </c>
      <c r="D25" s="151">
        <f>PMB!C336</f>
        <v>1.2161823517472132E-2</v>
      </c>
      <c r="E25" s="151">
        <f>RBay!C336</f>
        <v>3.7033279232283598</v>
      </c>
      <c r="F25" s="151">
        <f>NewCastle!C336</f>
        <v>0.11914651933118219</v>
      </c>
      <c r="G25" s="151">
        <f>'Port Shepstone'!C336</f>
        <v>0.10585268308085666</v>
      </c>
    </row>
    <row r="26" spans="1:7" x14ac:dyDescent="0.25">
      <c r="A26" s="150" t="str">
        <f t="shared" si="0"/>
        <v>2000</v>
      </c>
      <c r="B26" s="151">
        <f>KZN!C334</f>
        <v>0.11779873289660829</v>
      </c>
      <c r="C26" s="151">
        <f>Durban!C338</f>
        <v>0.12343477262954325</v>
      </c>
      <c r="D26" s="151">
        <f>PMB!C337</f>
        <v>1.1748091637257596E-2</v>
      </c>
      <c r="E26" s="151">
        <f>RBay!C337</f>
        <v>3.3964504728435756</v>
      </c>
      <c r="F26" s="151">
        <f>NewCastle!C337</f>
        <v>0.11802335681887571</v>
      </c>
      <c r="G26" s="151">
        <f>'Port Shepstone'!C337</f>
        <v>0.10358275995393161</v>
      </c>
    </row>
    <row r="27" spans="1:7" x14ac:dyDescent="0.25">
      <c r="A27" s="150" t="str">
        <f t="shared" si="0"/>
        <v>2001</v>
      </c>
      <c r="B27" s="151">
        <f>KZN!C335</f>
        <v>0.11709315634778979</v>
      </c>
      <c r="C27" s="151">
        <f>Durban!C339</f>
        <v>0.12328737595665805</v>
      </c>
      <c r="D27" s="151">
        <f>PMB!C338</f>
        <v>1.127979524792668E-2</v>
      </c>
      <c r="E27" s="151">
        <f>RBay!C338</f>
        <v>3.1700454599726418</v>
      </c>
      <c r="F27" s="151">
        <f>NewCastle!C338</f>
        <v>0.11795237387198905</v>
      </c>
      <c r="G27" s="151">
        <f>'Port Shepstone'!C338</f>
        <v>0.10093696830688999</v>
      </c>
    </row>
    <row r="28" spans="1:7" x14ac:dyDescent="0.25">
      <c r="A28" s="150" t="str">
        <f t="shared" si="0"/>
        <v>2002</v>
      </c>
      <c r="B28" s="151">
        <f>KZN!C336</f>
        <v>0.11633160723375763</v>
      </c>
      <c r="C28" s="151">
        <f>Durban!C340</f>
        <v>0.12249916100567873</v>
      </c>
      <c r="D28" s="151">
        <f>PMB!C339</f>
        <v>1.0869631072549296E-2</v>
      </c>
      <c r="E28" s="151">
        <f>RBay!C339</f>
        <v>3.0580285517162507</v>
      </c>
      <c r="F28" s="151">
        <f>NewCastle!C339</f>
        <v>0.11838336633647922</v>
      </c>
      <c r="G28" s="151">
        <f>'Port Shepstone'!C339</f>
        <v>9.9747136208732046E-2</v>
      </c>
    </row>
    <row r="29" spans="1:7" x14ac:dyDescent="0.25">
      <c r="A29" s="150" t="str">
        <f t="shared" si="0"/>
        <v>2003</v>
      </c>
      <c r="B29" s="151">
        <f>KZN!C337</f>
        <v>0.11532766184485747</v>
      </c>
      <c r="C29" s="151">
        <f>Durban!C341</f>
        <v>0.1210178865597043</v>
      </c>
      <c r="D29" s="151">
        <f>PMB!C340</f>
        <v>1.0672064467441789E-2</v>
      </c>
      <c r="E29" s="151">
        <f>RBay!C340</f>
        <v>3.0594932943299091</v>
      </c>
      <c r="F29" s="151">
        <f>NewCastle!C340</f>
        <v>0.1190681893664442</v>
      </c>
      <c r="G29" s="151">
        <f>'Port Shepstone'!C340</f>
        <v>9.9065056775449037E-2</v>
      </c>
    </row>
    <row r="30" spans="1:7" x14ac:dyDescent="0.25">
      <c r="A30" s="150" t="str">
        <f t="shared" si="0"/>
        <v>2004</v>
      </c>
      <c r="B30" s="151">
        <f>KZN!C338</f>
        <v>0.11514565618811561</v>
      </c>
      <c r="C30" s="151">
        <f>Durban!C342</f>
        <v>0.12005067695465743</v>
      </c>
      <c r="D30" s="151">
        <f>PMB!C341</f>
        <v>1.0523102196843314E-2</v>
      </c>
      <c r="E30" s="151">
        <f>RBay!C341</f>
        <v>3.1978818116256349</v>
      </c>
      <c r="F30" s="151">
        <f>NewCastle!C341</f>
        <v>0.12053721967298518</v>
      </c>
      <c r="G30" s="151">
        <f>'Port Shepstone'!C341</f>
        <v>9.9631465208345427E-2</v>
      </c>
    </row>
    <row r="31" spans="1:7" x14ac:dyDescent="0.25">
      <c r="A31" s="150" t="str">
        <f t="shared" si="0"/>
        <v>2005</v>
      </c>
      <c r="B31" s="151">
        <f>KZN!C339</f>
        <v>0.11642511387707155</v>
      </c>
      <c r="C31" s="151">
        <f>Durban!C343</f>
        <v>0.12049847165510436</v>
      </c>
      <c r="D31" s="151">
        <f>PMB!C342</f>
        <v>1.0420898960451544E-2</v>
      </c>
      <c r="E31" s="151">
        <f>RBay!C342</f>
        <v>3.4612073691616208</v>
      </c>
      <c r="F31" s="151">
        <f>NewCastle!C342</f>
        <v>0.12332750644251392</v>
      </c>
      <c r="G31" s="151">
        <f>'Port Shepstone'!C342</f>
        <v>0.1022403624558571</v>
      </c>
    </row>
    <row r="32" spans="1:7" x14ac:dyDescent="0.25">
      <c r="A32" s="150" t="str">
        <f t="shared" si="0"/>
        <v>2006</v>
      </c>
      <c r="B32" s="151">
        <f>KZN!C340</f>
        <v>0.11757659329303778</v>
      </c>
      <c r="C32" s="151">
        <f>Durban!C344</f>
        <v>0.12116156018855305</v>
      </c>
      <c r="D32" s="151">
        <f>PMB!C343</f>
        <v>1.039873335437296E-2</v>
      </c>
      <c r="E32" s="151">
        <f>RBay!C343</f>
        <v>3.6590554355025953</v>
      </c>
      <c r="F32" s="151">
        <f>NewCastle!C343</f>
        <v>0.12584199312938596</v>
      </c>
      <c r="G32" s="151">
        <f>'Port Shepstone'!C343</f>
        <v>0.10449678048297549</v>
      </c>
    </row>
    <row r="33" spans="1:7" x14ac:dyDescent="0.25">
      <c r="A33" s="150" t="str">
        <f t="shared" si="0"/>
        <v>2007</v>
      </c>
      <c r="B33" s="151">
        <f>KZN!C341</f>
        <v>0.11696802379413714</v>
      </c>
      <c r="C33" s="151">
        <f>Durban!C345</f>
        <v>0.12063376711145753</v>
      </c>
      <c r="D33" s="151">
        <f>PMB!C344</f>
        <v>1.0442079258413152E-2</v>
      </c>
      <c r="E33" s="151">
        <f>RBay!C344</f>
        <v>3.8081449002023455</v>
      </c>
      <c r="F33" s="151">
        <f>NewCastle!C344</f>
        <v>0.12687856752230223</v>
      </c>
      <c r="G33" s="151">
        <f>'Port Shepstone'!C344</f>
        <v>0.10388093487648266</v>
      </c>
    </row>
    <row r="34" spans="1:7" x14ac:dyDescent="0.25">
      <c r="A34" s="150" t="str">
        <f t="shared" si="0"/>
        <v>2008</v>
      </c>
      <c r="B34" s="151">
        <f>KZN!C342</f>
        <v>0.11566327405883164</v>
      </c>
      <c r="C34" s="151">
        <f>Durban!C346</f>
        <v>0.11946948110954603</v>
      </c>
      <c r="D34" s="151">
        <f>PMB!C345</f>
        <v>1.0619237847273996E-2</v>
      </c>
      <c r="E34" s="151">
        <f>RBay!C345</f>
        <v>3.8963495936773072</v>
      </c>
      <c r="F34" s="151">
        <f>NewCastle!C345</f>
        <v>0.12754151890193743</v>
      </c>
      <c r="G34" s="151">
        <f>'Port Shepstone'!C345</f>
        <v>0.10243239863060848</v>
      </c>
    </row>
    <row r="35" spans="1:7" x14ac:dyDescent="0.25">
      <c r="A35" s="150" t="str">
        <f t="shared" si="0"/>
        <v>2009</v>
      </c>
      <c r="B35" s="151">
        <f>KZN!C343</f>
        <v>0.11562522693002225</v>
      </c>
      <c r="C35" s="151">
        <f>Durban!C347</f>
        <v>0.11900312787934474</v>
      </c>
      <c r="D35" s="151">
        <f>PMB!C346</f>
        <v>1.0850293058042571E-2</v>
      </c>
      <c r="E35" s="151">
        <f>RBay!C346</f>
        <v>3.9896863659981099</v>
      </c>
      <c r="F35" s="151">
        <f>NewCastle!C346</f>
        <v>0.1293640498722273</v>
      </c>
      <c r="G35" s="151">
        <f>'Port Shepstone'!C346</f>
        <v>0.1032025322364348</v>
      </c>
    </row>
    <row r="36" spans="1:7" x14ac:dyDescent="0.25">
      <c r="A36" s="150" t="str">
        <f t="shared" si="0"/>
        <v>2010</v>
      </c>
      <c r="B36" s="151">
        <f>KZN!C344</f>
        <v>0.11659492312248476</v>
      </c>
      <c r="C36" s="151">
        <f>Durban!C348</f>
        <v>0.11909591675923187</v>
      </c>
      <c r="D36" s="151">
        <f>PMB!C347</f>
        <v>1.1031515606763751E-2</v>
      </c>
      <c r="E36" s="151">
        <f>RBay!C347</f>
        <v>4.040954685081239</v>
      </c>
      <c r="F36" s="151">
        <f>NewCastle!C347</f>
        <v>0.13231493692506013</v>
      </c>
      <c r="G36" s="151">
        <f>'Port Shepstone'!C347</f>
        <v>0.10530269020650634</v>
      </c>
    </row>
    <row r="37" spans="1:7" x14ac:dyDescent="0.25">
      <c r="A37" s="150" t="str">
        <f t="shared" si="0"/>
        <v>2011</v>
      </c>
      <c r="B37" s="151">
        <f>KZN!C345</f>
        <v>0.1175769070143237</v>
      </c>
      <c r="C37" s="151">
        <f>Durban!C349</f>
        <v>0.11946760853751209</v>
      </c>
      <c r="D37" s="151">
        <f>PMB!C348</f>
        <v>1.1179154382377484E-2</v>
      </c>
      <c r="E37" s="151">
        <f>RBay!C348</f>
        <v>4.1580941661303337</v>
      </c>
      <c r="F37" s="151">
        <f>NewCastle!C348</f>
        <v>0.13508065639813635</v>
      </c>
      <c r="G37" s="151">
        <f>'Port Shepstone'!C348</f>
        <v>0.1071040781995674</v>
      </c>
    </row>
    <row r="38" spans="1:7" x14ac:dyDescent="0.25">
      <c r="A38" s="150" t="str">
        <f t="shared" si="0"/>
        <v>2012</v>
      </c>
      <c r="B38" s="151">
        <f>KZN!C346</f>
        <v>0.11811565052163228</v>
      </c>
      <c r="C38" s="151">
        <f>Durban!C350</f>
        <v>0.11962660765457156</v>
      </c>
      <c r="D38" s="151">
        <f>PMB!C349</f>
        <v>1.1311566332877018E-2</v>
      </c>
      <c r="E38" s="151">
        <f>RBay!C349</f>
        <v>4.1629450826144128</v>
      </c>
      <c r="F38" s="151">
        <f>NewCastle!C349</f>
        <v>0.13725496091325831</v>
      </c>
      <c r="G38" s="151">
        <f>'Port Shepstone'!C349</f>
        <v>0.10844143343279498</v>
      </c>
    </row>
    <row r="39" spans="1:7" x14ac:dyDescent="0.25">
      <c r="A39" s="150" t="str">
        <f t="shared" si="0"/>
        <v>2013</v>
      </c>
      <c r="B39" s="151">
        <f>KZN!C347</f>
        <v>0.11845405499116422</v>
      </c>
      <c r="C39" s="151">
        <f>Durban!C351</f>
        <v>0.11987594984011191</v>
      </c>
      <c r="D39" s="151">
        <f>PMB!C350</f>
        <v>1.142301644392431E-2</v>
      </c>
      <c r="E39" s="151">
        <f>RBay!C350</f>
        <v>4.1894542703083948</v>
      </c>
      <c r="F39" s="151">
        <f>NewCastle!C350</f>
        <v>0.13842235158939806</v>
      </c>
      <c r="G39" s="151">
        <f>'Port Shepstone'!C350</f>
        <v>0.10902187068408214</v>
      </c>
    </row>
    <row r="40" spans="1:7" ht="15.75" thickBot="1" x14ac:dyDescent="0.3"/>
    <row r="41" spans="1:7" ht="19.5" thickBot="1" x14ac:dyDescent="0.35">
      <c r="A41" s="156" t="str">
        <f>KZN!D329</f>
        <v>Competition</v>
      </c>
      <c r="B41" s="152" t="s">
        <v>73</v>
      </c>
      <c r="C41" s="153" t="s">
        <v>66</v>
      </c>
      <c r="D41" s="153" t="s">
        <v>67</v>
      </c>
      <c r="E41" s="153" t="s">
        <v>68</v>
      </c>
      <c r="F41" s="153" t="s">
        <v>74</v>
      </c>
      <c r="G41" s="154" t="s">
        <v>70</v>
      </c>
    </row>
    <row r="42" spans="1:7" x14ac:dyDescent="0.25">
      <c r="A42" s="150" t="str">
        <f t="shared" ref="A42:A59" si="1">A22</f>
        <v>1996</v>
      </c>
      <c r="B42" s="151">
        <f>KZN!D330</f>
        <v>1.2755026471069801</v>
      </c>
      <c r="C42" s="151">
        <f>Durban!D334</f>
        <v>1.265045862800662</v>
      </c>
      <c r="D42" s="151">
        <f>PMB!D333</f>
        <v>0.97516109723638023</v>
      </c>
      <c r="E42" s="151">
        <f>RBay!D333</f>
        <v>1.4513955416816131</v>
      </c>
      <c r="F42" s="151">
        <f>NewCastle!D333</f>
        <v>0.90813551592851338</v>
      </c>
      <c r="G42" s="151">
        <f>'Port Shepstone'!D333</f>
        <v>1.0943062254559408</v>
      </c>
    </row>
    <row r="43" spans="1:7" x14ac:dyDescent="0.25">
      <c r="A43" s="150" t="str">
        <f t="shared" si="1"/>
        <v>1997</v>
      </c>
      <c r="B43" s="151">
        <f>KZN!D331</f>
        <v>1.3373037911658647</v>
      </c>
      <c r="C43" s="151">
        <f>Durban!D335</f>
        <v>1.464632132317955</v>
      </c>
      <c r="D43" s="151">
        <f>PMB!D334</f>
        <v>1.0821881151435242</v>
      </c>
      <c r="E43" s="151">
        <f>RBay!D334</f>
        <v>1.5102051294764636</v>
      </c>
      <c r="F43" s="151">
        <f>NewCastle!D334</f>
        <v>0.89895162155203379</v>
      </c>
      <c r="G43" s="151">
        <f>'Port Shepstone'!D334</f>
        <v>1.401725089455788</v>
      </c>
    </row>
    <row r="44" spans="1:7" x14ac:dyDescent="0.25">
      <c r="A44" s="150" t="str">
        <f t="shared" si="1"/>
        <v>1998</v>
      </c>
      <c r="B44" s="151">
        <f>KZN!D332</f>
        <v>1.3093349893531259</v>
      </c>
      <c r="C44" s="151">
        <f>Durban!D336</f>
        <v>1.3722773376957662</v>
      </c>
      <c r="D44" s="151">
        <f>PMB!D335</f>
        <v>0.98571153563849889</v>
      </c>
      <c r="E44" s="151">
        <f>RBay!D335</f>
        <v>1.4698354822941933</v>
      </c>
      <c r="F44" s="151">
        <f>NewCastle!D335</f>
        <v>0.91746031598297584</v>
      </c>
      <c r="G44" s="151">
        <f>'Port Shepstone'!D335</f>
        <v>1.4105052012945027</v>
      </c>
    </row>
    <row r="45" spans="1:7" x14ac:dyDescent="0.25">
      <c r="A45" s="150" t="str">
        <f t="shared" si="1"/>
        <v>1999</v>
      </c>
      <c r="B45" s="151">
        <f>KZN!D333</f>
        <v>1.2754679411700571</v>
      </c>
      <c r="C45" s="151">
        <f>Durban!D337</f>
        <v>1.2230870091256185</v>
      </c>
      <c r="D45" s="151">
        <f>PMB!D336</f>
        <v>0.88373928800090829</v>
      </c>
      <c r="E45" s="151">
        <f>RBay!D336</f>
        <v>1.3923946799631084</v>
      </c>
      <c r="F45" s="151">
        <f>NewCastle!D336</f>
        <v>0.88594096833975833</v>
      </c>
      <c r="G45" s="151">
        <f>'Port Shepstone'!D336</f>
        <v>1.2046801069510285</v>
      </c>
    </row>
    <row r="46" spans="1:7" x14ac:dyDescent="0.25">
      <c r="A46" s="150" t="str">
        <f t="shared" si="1"/>
        <v>2000</v>
      </c>
      <c r="B46" s="151">
        <f>KZN!D334</f>
        <v>1.2862557691874485</v>
      </c>
      <c r="C46" s="151">
        <f>Durban!D338</f>
        <v>1.1230724998816242</v>
      </c>
      <c r="D46" s="151">
        <f>PMB!D337</f>
        <v>0.81886681471163902</v>
      </c>
      <c r="E46" s="151">
        <f>RBay!D337</f>
        <v>1.3264867888368739</v>
      </c>
      <c r="F46" s="151">
        <f>NewCastle!D337</f>
        <v>0.89413302473734135</v>
      </c>
      <c r="G46" s="151">
        <f>'Port Shepstone'!D337</f>
        <v>0.97255558685468202</v>
      </c>
    </row>
    <row r="47" spans="1:7" x14ac:dyDescent="0.25">
      <c r="A47" s="150" t="str">
        <f t="shared" si="1"/>
        <v>2001</v>
      </c>
      <c r="B47" s="151">
        <f>KZN!D335</f>
        <v>1.3266514869663895</v>
      </c>
      <c r="C47" s="151">
        <f>Durban!D339</f>
        <v>1.2109646735222386</v>
      </c>
      <c r="D47" s="151">
        <f>PMB!D338</f>
        <v>0.92855455958268562</v>
      </c>
      <c r="E47" s="151">
        <f>RBay!D338</f>
        <v>1.2378936457465675</v>
      </c>
      <c r="F47" s="151">
        <f>NewCastle!D338</f>
        <v>0.91853845316034266</v>
      </c>
      <c r="G47" s="151">
        <f>'Port Shepstone'!D338</f>
        <v>1.0003876349503431</v>
      </c>
    </row>
    <row r="48" spans="1:7" x14ac:dyDescent="0.25">
      <c r="A48" s="150" t="str">
        <f t="shared" si="1"/>
        <v>2002</v>
      </c>
      <c r="B48" s="151">
        <f>KZN!D336</f>
        <v>1.2394559631202113</v>
      </c>
      <c r="C48" s="151">
        <f>Durban!D340</f>
        <v>1.1026188506049841</v>
      </c>
      <c r="D48" s="151">
        <f>PMB!D339</f>
        <v>0.8912843300764125</v>
      </c>
      <c r="E48" s="151">
        <f>RBay!D339</f>
        <v>1.1127344026825734</v>
      </c>
      <c r="F48" s="151">
        <f>NewCastle!D339</f>
        <v>0.90005096203260537</v>
      </c>
      <c r="G48" s="151">
        <f>'Port Shepstone'!D339</f>
        <v>0.85267703702778297</v>
      </c>
    </row>
    <row r="49" spans="1:7" x14ac:dyDescent="0.25">
      <c r="A49" s="150" t="str">
        <f t="shared" si="1"/>
        <v>2003</v>
      </c>
      <c r="B49" s="151">
        <f>KZN!D337</f>
        <v>1.2464241829307325</v>
      </c>
      <c r="C49" s="151">
        <f>Durban!D341</f>
        <v>1.0695851005179209</v>
      </c>
      <c r="D49" s="151">
        <f>PMB!D340</f>
        <v>0.83026106609830486</v>
      </c>
      <c r="E49" s="151">
        <f>RBay!D340</f>
        <v>1.069660778577447</v>
      </c>
      <c r="F49" s="151">
        <f>NewCastle!D340</f>
        <v>0.92947143724443804</v>
      </c>
      <c r="G49" s="151">
        <f>'Port Shepstone'!D340</f>
        <v>0.8517352618772992</v>
      </c>
    </row>
    <row r="50" spans="1:7" x14ac:dyDescent="0.25">
      <c r="A50" s="150" t="str">
        <f t="shared" si="1"/>
        <v>2004</v>
      </c>
      <c r="B50" s="151">
        <f>KZN!D338</f>
        <v>1.2000377857477014</v>
      </c>
      <c r="C50" s="151">
        <f>Durban!D342</f>
        <v>1.0735557811732037</v>
      </c>
      <c r="D50" s="151">
        <f>PMB!D341</f>
        <v>0.79121469112242482</v>
      </c>
      <c r="E50" s="151">
        <f>RBay!D341</f>
        <v>1.0058596785898251</v>
      </c>
      <c r="F50" s="151">
        <f>NewCastle!D341</f>
        <v>1.0004462188048417</v>
      </c>
      <c r="G50" s="151">
        <f>'Port Shepstone'!D341</f>
        <v>0.87852370483587916</v>
      </c>
    </row>
    <row r="51" spans="1:7" x14ac:dyDescent="0.25">
      <c r="A51" s="150" t="str">
        <f t="shared" si="1"/>
        <v>2005</v>
      </c>
      <c r="B51" s="151">
        <f>KZN!D339</f>
        <v>1.1877538332811755</v>
      </c>
      <c r="C51" s="151">
        <f>Durban!D343</f>
        <v>1.0994580346344855</v>
      </c>
      <c r="D51" s="151">
        <f>PMB!D342</f>
        <v>0.79987118085397757</v>
      </c>
      <c r="E51" s="151">
        <f>RBay!D342</f>
        <v>0.99890809688017179</v>
      </c>
      <c r="F51" s="151">
        <f>NewCastle!D342</f>
        <v>0.9965970127165833</v>
      </c>
      <c r="G51" s="151">
        <f>'Port Shepstone'!D342</f>
        <v>0.89988243490604214</v>
      </c>
    </row>
    <row r="52" spans="1:7" x14ac:dyDescent="0.25">
      <c r="A52" s="150" t="str">
        <f t="shared" si="1"/>
        <v>2006</v>
      </c>
      <c r="B52" s="151">
        <f>KZN!D340</f>
        <v>1.2107470131391389</v>
      </c>
      <c r="C52" s="151">
        <f>Durban!D344</f>
        <v>1.1560002550992099</v>
      </c>
      <c r="D52" s="151">
        <f>PMB!D343</f>
        <v>0.78642944388576652</v>
      </c>
      <c r="E52" s="151">
        <f>RBay!D343</f>
        <v>1.0730345664074501</v>
      </c>
      <c r="F52" s="151">
        <f>NewCastle!D343</f>
        <v>1.0145930203299689</v>
      </c>
      <c r="G52" s="151">
        <f>'Port Shepstone'!D343</f>
        <v>0.93503131327876199</v>
      </c>
    </row>
    <row r="53" spans="1:7" x14ac:dyDescent="0.25">
      <c r="A53" s="150" t="str">
        <f t="shared" si="1"/>
        <v>2007</v>
      </c>
      <c r="B53" s="151">
        <f>KZN!D341</f>
        <v>1.2378455935394337</v>
      </c>
      <c r="C53" s="151">
        <f>Durban!D345</f>
        <v>1.1941961665271201</v>
      </c>
      <c r="D53" s="151">
        <f>PMB!D344</f>
        <v>0.76871927985673016</v>
      </c>
      <c r="E53" s="151">
        <f>RBay!D344</f>
        <v>1.1267570286571282</v>
      </c>
      <c r="F53" s="151">
        <f>NewCastle!D344</f>
        <v>1.0042806269500686</v>
      </c>
      <c r="G53" s="151">
        <f>'Port Shepstone'!D344</f>
        <v>0.97064292077184811</v>
      </c>
    </row>
    <row r="54" spans="1:7" x14ac:dyDescent="0.25">
      <c r="A54" s="150" t="str">
        <f t="shared" si="1"/>
        <v>2008</v>
      </c>
      <c r="B54" s="151">
        <f>KZN!D342</f>
        <v>1.2724659093374311</v>
      </c>
      <c r="C54" s="151">
        <f>Durban!D346</f>
        <v>1.2082075322410344</v>
      </c>
      <c r="D54" s="151">
        <f>PMB!D345</f>
        <v>0.75134377499520832</v>
      </c>
      <c r="E54" s="151">
        <f>RBay!D345</f>
        <v>1.1699821861586794</v>
      </c>
      <c r="F54" s="151">
        <f>NewCastle!D345</f>
        <v>1.0426540248493481</v>
      </c>
      <c r="G54" s="151">
        <f>'Port Shepstone'!D345</f>
        <v>0.98512505304807341</v>
      </c>
    </row>
    <row r="55" spans="1:7" x14ac:dyDescent="0.25">
      <c r="A55" s="150" t="str">
        <f t="shared" si="1"/>
        <v>2009</v>
      </c>
      <c r="B55" s="151">
        <f>KZN!D343</f>
        <v>1.2708325894515717</v>
      </c>
      <c r="C55" s="151">
        <f>Durban!D347</f>
        <v>1.2266474326649861</v>
      </c>
      <c r="D55" s="151">
        <f>PMB!D346</f>
        <v>0.81617277586156989</v>
      </c>
      <c r="E55" s="151">
        <f>RBay!D346</f>
        <v>1.1605555027142056</v>
      </c>
      <c r="F55" s="151">
        <f>NewCastle!D346</f>
        <v>1.021172335778358</v>
      </c>
      <c r="G55" s="151">
        <f>'Port Shepstone'!D346</f>
        <v>0.95171235504759999</v>
      </c>
    </row>
    <row r="56" spans="1:7" x14ac:dyDescent="0.25">
      <c r="A56" s="150" t="str">
        <f t="shared" si="1"/>
        <v>2010</v>
      </c>
      <c r="B56" s="151">
        <f>KZN!D344</f>
        <v>1.2493389567481539</v>
      </c>
      <c r="C56" s="151">
        <f>Durban!D348</f>
        <v>1.1529106368746949</v>
      </c>
      <c r="D56" s="151">
        <f>PMB!D347</f>
        <v>0.81868951673916812</v>
      </c>
      <c r="E56" s="151">
        <f>RBay!D347</f>
        <v>1.1867935681761153</v>
      </c>
      <c r="F56" s="151">
        <f>NewCastle!D347</f>
        <v>0.99205830439886933</v>
      </c>
      <c r="G56" s="151">
        <f>'Port Shepstone'!D347</f>
        <v>0.90063174942932145</v>
      </c>
    </row>
    <row r="57" spans="1:7" x14ac:dyDescent="0.25">
      <c r="A57" s="150" t="str">
        <f t="shared" si="1"/>
        <v>2011</v>
      </c>
      <c r="B57" s="151">
        <f>KZN!D345</f>
        <v>1.2479584665506376</v>
      </c>
      <c r="C57" s="151">
        <f>Durban!D349</f>
        <v>1.1491148790877599</v>
      </c>
      <c r="D57" s="151">
        <f>PMB!D348</f>
        <v>0.80051632643900561</v>
      </c>
      <c r="E57" s="151">
        <f>RBay!D348</f>
        <v>1.1961555283895173</v>
      </c>
      <c r="F57" s="151">
        <f>NewCastle!D348</f>
        <v>1.0027136109819987</v>
      </c>
      <c r="G57" s="151">
        <f>'Port Shepstone'!D348</f>
        <v>0.9300414634714218</v>
      </c>
    </row>
    <row r="58" spans="1:7" x14ac:dyDescent="0.25">
      <c r="A58" s="150" t="str">
        <f t="shared" si="1"/>
        <v>2012</v>
      </c>
      <c r="B58" s="151">
        <f>KZN!D346</f>
        <v>1.2683825704409504</v>
      </c>
      <c r="C58" s="151">
        <f>Durban!D350</f>
        <v>1.1835912047518677</v>
      </c>
      <c r="D58" s="151">
        <f>PMB!D349</f>
        <v>0.81046193224646301</v>
      </c>
      <c r="E58" s="151">
        <f>RBay!D349</f>
        <v>1.2072411821818725</v>
      </c>
      <c r="F58" s="151">
        <f>NewCastle!D349</f>
        <v>1.0455238598547691</v>
      </c>
      <c r="G58" s="151">
        <f>'Port Shepstone'!D349</f>
        <v>1.0075524703069927</v>
      </c>
    </row>
    <row r="59" spans="1:7" x14ac:dyDescent="0.25">
      <c r="A59" s="150" t="str">
        <f t="shared" si="1"/>
        <v>2013</v>
      </c>
      <c r="B59" s="151">
        <f>KZN!D347</f>
        <v>1.2563915735996436</v>
      </c>
      <c r="C59" s="151">
        <f>Durban!D351</f>
        <v>1.2099316293406621</v>
      </c>
      <c r="D59" s="151">
        <f>PMB!D350</f>
        <v>0.83038412958661789</v>
      </c>
      <c r="E59" s="151">
        <f>RBay!D350</f>
        <v>1.1639898810691272</v>
      </c>
      <c r="F59" s="151">
        <f>NewCastle!D350</f>
        <v>1.0609021027348668</v>
      </c>
      <c r="G59" s="151">
        <f>'Port Shepstone'!D350</f>
        <v>1.0328085632650248</v>
      </c>
    </row>
    <row r="60" spans="1:7" ht="15.75" thickBot="1" x14ac:dyDescent="0.3"/>
    <row r="61" spans="1:7" ht="48" thickBot="1" x14ac:dyDescent="0.3">
      <c r="A61" s="156" t="str">
        <f>KZN!E329</f>
        <v>Actual vs Necessary Employment</v>
      </c>
      <c r="B61" s="157" t="s">
        <v>73</v>
      </c>
      <c r="C61" s="158" t="s">
        <v>66</v>
      </c>
      <c r="D61" s="158" t="s">
        <v>67</v>
      </c>
      <c r="E61" s="158" t="s">
        <v>68</v>
      </c>
      <c r="F61" s="158" t="s">
        <v>74</v>
      </c>
      <c r="G61" s="159" t="s">
        <v>70</v>
      </c>
    </row>
    <row r="62" spans="1:7" x14ac:dyDescent="0.25">
      <c r="A62" s="150" t="str">
        <f t="shared" ref="A62:A79" si="2">A42</f>
        <v>1996</v>
      </c>
      <c r="B62" s="160">
        <f>KZN!E330*1000</f>
        <v>484.66847781348247</v>
      </c>
      <c r="C62" s="160">
        <f>Durban!E334*1000</f>
        <v>2200.4959768438894</v>
      </c>
      <c r="D62" s="160">
        <f>PMB!E333*1000</f>
        <v>-82205.763415633788</v>
      </c>
      <c r="E62" s="160">
        <f>RBay!E333*1000</f>
        <v>14578.741507585646</v>
      </c>
      <c r="F62" s="160">
        <f>NewCastle!E333*1000</f>
        <v>-73.866754159740623</v>
      </c>
      <c r="G62" s="160">
        <f>'Port Shepstone'!E333*1000</f>
        <v>-264.49231429159056</v>
      </c>
    </row>
    <row r="63" spans="1:7" x14ac:dyDescent="0.25">
      <c r="A63" s="150" t="str">
        <f t="shared" si="2"/>
        <v>1997</v>
      </c>
      <c r="B63" s="160">
        <f>KZN!E331*1000</f>
        <v>581.57563660090432</v>
      </c>
      <c r="C63" s="160">
        <f>Durban!E335*1000</f>
        <v>2261.419946462102</v>
      </c>
      <c r="D63" s="160">
        <f>PMB!E334*1000</f>
        <v>-83667.080550045168</v>
      </c>
      <c r="E63" s="160">
        <f>RBay!E334*1000</f>
        <v>14918.247937703176</v>
      </c>
      <c r="F63" s="160">
        <f>NewCastle!E334*1000</f>
        <v>-70.245347384234975</v>
      </c>
      <c r="G63" s="160">
        <f>'Port Shepstone'!E334*1000</f>
        <v>-274.02553356141715</v>
      </c>
    </row>
    <row r="64" spans="1:7" x14ac:dyDescent="0.25">
      <c r="A64" s="150" t="str">
        <f t="shared" si="2"/>
        <v>1998</v>
      </c>
      <c r="B64" s="160">
        <f>KZN!E332*1000</f>
        <v>971.31740781255701</v>
      </c>
      <c r="C64" s="160">
        <f>Durban!E336*1000</f>
        <v>2478.8310456554627</v>
      </c>
      <c r="D64" s="160">
        <f>PMB!E335*1000</f>
        <v>-88010.970138958379</v>
      </c>
      <c r="E64" s="160">
        <f>RBay!E335*1000</f>
        <v>15681.68844791268</v>
      </c>
      <c r="F64" s="160">
        <f>NewCastle!E335*1000</f>
        <v>-62.563803468109981</v>
      </c>
      <c r="G64" s="160">
        <f>'Port Shepstone'!E335*1000</f>
        <v>-282.40070227126569</v>
      </c>
    </row>
    <row r="65" spans="1:7" x14ac:dyDescent="0.25">
      <c r="A65" s="150" t="str">
        <f t="shared" si="2"/>
        <v>1999</v>
      </c>
      <c r="B65" s="160">
        <f>KZN!E333*1000</f>
        <v>735.34481587152686</v>
      </c>
      <c r="C65" s="160">
        <f>Durban!E337*1000</f>
        <v>2429.076406044489</v>
      </c>
      <c r="D65" s="160">
        <f>PMB!E336*1000</f>
        <v>-95863.855292440523</v>
      </c>
      <c r="E65" s="160">
        <f>RBay!E336*1000</f>
        <v>16744.115232754342</v>
      </c>
      <c r="F65" s="160">
        <f>NewCastle!E336*1000</f>
        <v>-89.3423813684999</v>
      </c>
      <c r="G65" s="160">
        <f>'Port Shepstone'!E336*1000</f>
        <v>-328.11226062864688</v>
      </c>
    </row>
    <row r="66" spans="1:7" x14ac:dyDescent="0.25">
      <c r="A66" s="150" t="str">
        <f t="shared" si="2"/>
        <v>2000</v>
      </c>
      <c r="B66" s="160">
        <f>KZN!E334*1000</f>
        <v>-43.821198504315461</v>
      </c>
      <c r="C66" s="160">
        <f>Durban!E338*1000</f>
        <v>2199.7038001108094</v>
      </c>
      <c r="D66" s="160">
        <f>PMB!E337*1000</f>
        <v>-101807.65804149235</v>
      </c>
      <c r="E66" s="160">
        <f>RBay!E337*1000</f>
        <v>17440.343806754616</v>
      </c>
      <c r="F66" s="160">
        <f>NewCastle!E337*1000</f>
        <v>-123.30998179626158</v>
      </c>
      <c r="G66" s="160">
        <f>'Port Shepstone'!E337*1000</f>
        <v>-404.47445203944557</v>
      </c>
    </row>
    <row r="67" spans="1:7" x14ac:dyDescent="0.25">
      <c r="A67" s="150" t="str">
        <f t="shared" si="2"/>
        <v>2001</v>
      </c>
      <c r="B67" s="160">
        <f>KZN!E335*1000</f>
        <v>-671.62838120468302</v>
      </c>
      <c r="C67" s="160">
        <f>Durban!E339*1000</f>
        <v>2271.5357457155092</v>
      </c>
      <c r="D67" s="160">
        <f>PMB!E338*1000</f>
        <v>-104464.60243504698</v>
      </c>
      <c r="E67" s="160">
        <f>RBay!E338*1000</f>
        <v>17588.267306023212</v>
      </c>
      <c r="F67" s="160">
        <f>NewCastle!E338*1000</f>
        <v>-122.7870023322577</v>
      </c>
      <c r="G67" s="160">
        <f>'Port Shepstone'!E338*1000</f>
        <v>-488.24986808116017</v>
      </c>
    </row>
    <row r="68" spans="1:7" x14ac:dyDescent="0.25">
      <c r="A68" s="150" t="str">
        <f t="shared" si="2"/>
        <v>2002</v>
      </c>
      <c r="B68" s="160">
        <f>KZN!E336*1000</f>
        <v>-1443.8921179298948</v>
      </c>
      <c r="C68" s="160">
        <f>Durban!E340*1000</f>
        <v>1955.8153021055384</v>
      </c>
      <c r="D68" s="160">
        <f>PMB!E339*1000</f>
        <v>-105238.41583543923</v>
      </c>
      <c r="E68" s="160">
        <f>RBay!E339*1000</f>
        <v>17546.666037373569</v>
      </c>
      <c r="F68" s="160">
        <f>NewCastle!E339*1000</f>
        <v>-118.24932934010445</v>
      </c>
      <c r="G68" s="160">
        <f>'Port Shepstone'!E339*1000</f>
        <v>-537.28885105839356</v>
      </c>
    </row>
    <row r="69" spans="1:7" x14ac:dyDescent="0.25">
      <c r="A69" s="150" t="str">
        <f t="shared" si="2"/>
        <v>2003</v>
      </c>
      <c r="B69" s="160">
        <f>KZN!E337*1000</f>
        <v>-2766.2917598247345</v>
      </c>
      <c r="C69" s="160">
        <f>Durban!E341*1000</f>
        <v>1240.7961015062913</v>
      </c>
      <c r="D69" s="160">
        <f>PMB!E340*1000</f>
        <v>-105862.30196817768</v>
      </c>
      <c r="E69" s="160">
        <f>RBay!E340*1000</f>
        <v>17764.418199931006</v>
      </c>
      <c r="F69" s="160">
        <f>NewCastle!E340*1000</f>
        <v>-125.05262119337097</v>
      </c>
      <c r="G69" s="160">
        <f>'Port Shepstone'!E340*1000</f>
        <v>-593.95348883713575</v>
      </c>
    </row>
    <row r="70" spans="1:7" x14ac:dyDescent="0.25">
      <c r="A70" s="150" t="str">
        <f t="shared" si="2"/>
        <v>2004</v>
      </c>
      <c r="B70" s="160">
        <f>KZN!E338*1000</f>
        <v>-3200.4308033073444</v>
      </c>
      <c r="C70" s="160">
        <f>Durban!E342*1000</f>
        <v>754.39747033147387</v>
      </c>
      <c r="D70" s="160">
        <f>PMB!E341*1000</f>
        <v>-106932.97034261597</v>
      </c>
      <c r="E70" s="160">
        <f>RBay!E341*1000</f>
        <v>18520.174669262298</v>
      </c>
      <c r="F70" s="160">
        <f>NewCastle!E341*1000</f>
        <v>-100.06287460920561</v>
      </c>
      <c r="G70" s="160">
        <f>'Port Shepstone'!E341*1000</f>
        <v>-606.41417859920796</v>
      </c>
    </row>
    <row r="71" spans="1:7" x14ac:dyDescent="0.25">
      <c r="A71" s="150" t="str">
        <f t="shared" si="2"/>
        <v>2005</v>
      </c>
      <c r="B71" s="160">
        <f>KZN!E339*1000</f>
        <v>-1737.2463714186981</v>
      </c>
      <c r="C71" s="160">
        <f>Durban!E343*1000</f>
        <v>1180.0509482339864</v>
      </c>
      <c r="D71" s="160">
        <f>PMB!E342*1000</f>
        <v>-110205.65322901857</v>
      </c>
      <c r="E71" s="160">
        <f>RBay!E342*1000</f>
        <v>20166.513238874897</v>
      </c>
      <c r="F71" s="160">
        <f>NewCastle!E342*1000</f>
        <v>-18.097903476994766</v>
      </c>
      <c r="G71" s="160">
        <f>'Port Shepstone'!E342*1000</f>
        <v>-551.64711612968995</v>
      </c>
    </row>
    <row r="72" spans="1:7" x14ac:dyDescent="0.25">
      <c r="A72" s="150" t="str">
        <f t="shared" si="2"/>
        <v>2006</v>
      </c>
      <c r="B72" s="160">
        <f>KZN!E340*1000</f>
        <v>-351.226267680717</v>
      </c>
      <c r="C72" s="160">
        <f>Durban!E344*1000</f>
        <v>1739.5376591508159</v>
      </c>
      <c r="D72" s="160">
        <f>PMB!E343*1000</f>
        <v>-115671.82041534228</v>
      </c>
      <c r="E72" s="160">
        <f>RBay!E343*1000</f>
        <v>21983.654869925831</v>
      </c>
      <c r="F72" s="160">
        <f>NewCastle!E343*1000</f>
        <v>56.122234348772608</v>
      </c>
      <c r="G72" s="160">
        <f>'Port Shepstone'!E343*1000</f>
        <v>-518.87140497138716</v>
      </c>
    </row>
    <row r="73" spans="1:7" x14ac:dyDescent="0.25">
      <c r="A73" s="150" t="str">
        <f t="shared" si="2"/>
        <v>2007</v>
      </c>
      <c r="B73" s="160">
        <f>KZN!E341*1000</f>
        <v>-925.29584589139552</v>
      </c>
      <c r="C73" s="160">
        <f>Durban!E345*1000</f>
        <v>1669.5437220203846</v>
      </c>
      <c r="D73" s="160">
        <f>PMB!E344*1000</f>
        <v>-121240.4296860631</v>
      </c>
      <c r="E73" s="160">
        <f>RBay!E344*1000</f>
        <v>23610.492017121818</v>
      </c>
      <c r="F73" s="160">
        <f>NewCastle!E344*1000</f>
        <v>79.560808231958418</v>
      </c>
      <c r="G73" s="160">
        <f>'Port Shepstone'!E344*1000</f>
        <v>-589.16144157165104</v>
      </c>
    </row>
    <row r="74" spans="1:7" x14ac:dyDescent="0.25">
      <c r="A74" s="150" t="str">
        <f t="shared" si="2"/>
        <v>2008</v>
      </c>
      <c r="B74" s="160">
        <f>KZN!E342*1000</f>
        <v>-2677.6927775380373</v>
      </c>
      <c r="C74" s="160">
        <f>Durban!E346*1000</f>
        <v>1087.2789447834666</v>
      </c>
      <c r="D74" s="160">
        <f>PMB!E345*1000</f>
        <v>-123145.63729705069</v>
      </c>
      <c r="E74" s="160">
        <f>RBay!E345*1000</f>
        <v>24076.439467329215</v>
      </c>
      <c r="F74" s="160">
        <f>NewCastle!E345*1000</f>
        <v>78.912363441139959</v>
      </c>
      <c r="G74" s="160">
        <f>'Port Shepstone'!E345*1000</f>
        <v>-689.94734179433124</v>
      </c>
    </row>
    <row r="75" spans="1:7" x14ac:dyDescent="0.25">
      <c r="A75" s="150" t="str">
        <f t="shared" si="2"/>
        <v>2009</v>
      </c>
      <c r="B75" s="160">
        <f>KZN!E343*1000</f>
        <v>-3034.2912903342749</v>
      </c>
      <c r="C75" s="160">
        <f>Durban!E347*1000</f>
        <v>835.86484869488538</v>
      </c>
      <c r="D75" s="160">
        <f>PMB!E346*1000</f>
        <v>-121234.2347587485</v>
      </c>
      <c r="E75" s="160">
        <f>RBay!E346*1000</f>
        <v>23736.456701936633</v>
      </c>
      <c r="F75" s="160">
        <f>NewCastle!E346*1000</f>
        <v>100.21870611730385</v>
      </c>
      <c r="G75" s="160">
        <f>'Port Shepstone'!E346*1000</f>
        <v>-687.23882707956864</v>
      </c>
    </row>
    <row r="76" spans="1:7" x14ac:dyDescent="0.25">
      <c r="A76" s="150" t="str">
        <f t="shared" si="2"/>
        <v>2010</v>
      </c>
      <c r="B76" s="160">
        <f>KZN!E344*1000</f>
        <v>-2379.2681270588009</v>
      </c>
      <c r="C76" s="160">
        <f>Durban!E348*1000</f>
        <v>801.29782431416891</v>
      </c>
      <c r="D76" s="160">
        <f>PMB!E347*1000</f>
        <v>-118049.47282581334</v>
      </c>
      <c r="E76" s="160">
        <f>RBay!E347*1000</f>
        <v>22855.37632012699</v>
      </c>
      <c r="F76" s="160">
        <f>NewCastle!E347*1000</f>
        <v>134.79644194886552</v>
      </c>
      <c r="G76" s="160">
        <f>'Port Shepstone'!E347*1000</f>
        <v>-627.64165420238749</v>
      </c>
    </row>
    <row r="77" spans="1:7" x14ac:dyDescent="0.25">
      <c r="A77" s="150" t="str">
        <f t="shared" si="2"/>
        <v>2011</v>
      </c>
      <c r="B77" s="160">
        <f>KZN!E345*1000</f>
        <v>-2103.3476639854457</v>
      </c>
      <c r="C77" s="160">
        <f>Durban!E349*1000</f>
        <v>724.34431148238059</v>
      </c>
      <c r="D77" s="160">
        <f>PMB!E348*1000</f>
        <v>-114927.92994220083</v>
      </c>
      <c r="E77" s="160">
        <f>RBay!E348*1000</f>
        <v>22142.080735762345</v>
      </c>
      <c r="F77" s="160">
        <f>NewCastle!E348*1000</f>
        <v>151.67561017732422</v>
      </c>
      <c r="G77" s="160">
        <f>'Port Shepstone'!E348*1000</f>
        <v>-596.35818549227088</v>
      </c>
    </row>
    <row r="78" spans="1:7" x14ac:dyDescent="0.25">
      <c r="A78" s="150" t="str">
        <f t="shared" si="2"/>
        <v>2012</v>
      </c>
      <c r="B78" s="160">
        <f>KZN!E346*1000</f>
        <v>-2478.6917900239159</v>
      </c>
      <c r="C78" s="160">
        <f>Durban!E350*1000</f>
        <v>463.25332088874791</v>
      </c>
      <c r="D78" s="160">
        <f>PMB!E349*1000</f>
        <v>-114120.51674213144</v>
      </c>
      <c r="E78" s="160">
        <f>RBay!E349*1000</f>
        <v>21945.399750772824</v>
      </c>
      <c r="F78" s="160">
        <f>NewCastle!E349*1000</f>
        <v>143.86287774607081</v>
      </c>
      <c r="G78" s="160">
        <f>'Port Shepstone'!E349*1000</f>
        <v>-594.07910018384484</v>
      </c>
    </row>
    <row r="79" spans="1:7" x14ac:dyDescent="0.25">
      <c r="A79" s="150" t="str">
        <f t="shared" si="2"/>
        <v>2013</v>
      </c>
      <c r="B79" s="160">
        <f>KZN!E347*1000</f>
        <v>-2696.9926051910352</v>
      </c>
      <c r="C79" s="160">
        <f>Durban!E351*1000</f>
        <v>426.49887287981659</v>
      </c>
      <c r="D79" s="160">
        <f>PMB!E350*1000</f>
        <v>-114744.40682140857</v>
      </c>
      <c r="E79" s="160">
        <f>RBay!E350*1000</f>
        <v>22119.642662804788</v>
      </c>
      <c r="F79" s="160">
        <f>NewCastle!E350*1000</f>
        <v>137.41911876527331</v>
      </c>
      <c r="G79" s="160">
        <f>'Port Shepstone'!E350*1000</f>
        <v>-611.92949928480039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8"/>
  <sheetViews>
    <sheetView workbookViewId="0"/>
  </sheetViews>
  <sheetFormatPr defaultRowHeight="15" x14ac:dyDescent="0.25"/>
  <cols>
    <col min="1" max="1" width="20.28515625" customWidth="1"/>
    <col min="2" max="7" width="19.140625" customWidth="1"/>
  </cols>
  <sheetData>
    <row r="1" spans="1:7" ht="19.5" thickBot="1" x14ac:dyDescent="0.3">
      <c r="A1" s="155" t="str">
        <f>KZN!A44</f>
        <v>Location Quotients</v>
      </c>
      <c r="B1" s="157" t="s">
        <v>73</v>
      </c>
      <c r="C1" s="158" t="s">
        <v>66</v>
      </c>
      <c r="D1" s="158" t="s">
        <v>67</v>
      </c>
      <c r="E1" s="158" t="s">
        <v>68</v>
      </c>
      <c r="F1" s="158" t="s">
        <v>74</v>
      </c>
      <c r="G1" s="159" t="s">
        <v>70</v>
      </c>
    </row>
    <row r="2" spans="1:7" ht="24" customHeight="1" thickBot="1" x14ac:dyDescent="0.3">
      <c r="A2" s="326" t="str">
        <f>KZN!C44</f>
        <v>Agriculture, forestry and fishing</v>
      </c>
      <c r="B2" s="327"/>
      <c r="C2" s="327"/>
      <c r="D2" s="327"/>
      <c r="E2" s="327"/>
      <c r="F2" s="327"/>
      <c r="G2" s="328"/>
    </row>
    <row r="3" spans="1:7" x14ac:dyDescent="0.25">
      <c r="A3" s="150" t="str">
        <f>KZN!A45</f>
        <v>1996</v>
      </c>
      <c r="B3" s="161">
        <f>KZN!C45</f>
        <v>0.84963401605507138</v>
      </c>
      <c r="C3" s="161">
        <f>Durban!C45</f>
        <v>0.3018797958908217</v>
      </c>
      <c r="D3" s="161">
        <f>PMB!C45</f>
        <v>6.7198328293403886E-2</v>
      </c>
      <c r="E3" s="161">
        <f>RBay!C45</f>
        <v>2.5962003716541483E-2</v>
      </c>
      <c r="F3" s="161">
        <f>NewCastle!C45</f>
        <v>0.35828035599838887</v>
      </c>
      <c r="G3" s="161">
        <f>'Port Shepstone'!C45</f>
        <v>1.3203738479113951</v>
      </c>
    </row>
    <row r="4" spans="1:7" x14ac:dyDescent="0.25">
      <c r="A4" s="150" t="str">
        <f>KZN!A46</f>
        <v>1997</v>
      </c>
      <c r="B4" s="161">
        <f>KZN!C46</f>
        <v>0.92994999431478154</v>
      </c>
      <c r="C4" s="161">
        <f>Durban!C46</f>
        <v>0.35215339008910174</v>
      </c>
      <c r="D4" s="161">
        <f>PMB!C46</f>
        <v>7.7428839323065532E-2</v>
      </c>
      <c r="E4" s="161">
        <f>RBay!C46</f>
        <v>3.0548216631882147E-2</v>
      </c>
      <c r="F4" s="161">
        <f>NewCastle!C46</f>
        <v>0.41753053418929226</v>
      </c>
      <c r="G4" s="161">
        <f>'Port Shepstone'!C46</f>
        <v>1.4121646945208615</v>
      </c>
    </row>
    <row r="5" spans="1:7" x14ac:dyDescent="0.25">
      <c r="A5" s="150" t="str">
        <f>KZN!A47</f>
        <v>1998</v>
      </c>
      <c r="B5" s="161">
        <f>KZN!C47</f>
        <v>1.0457427046846282</v>
      </c>
      <c r="C5" s="161">
        <f>Durban!C47</f>
        <v>0.42709751859317541</v>
      </c>
      <c r="D5" s="161">
        <f>PMB!C47</f>
        <v>9.2962097585599646E-2</v>
      </c>
      <c r="E5" s="161">
        <f>RBay!C47</f>
        <v>3.7445860185296845E-2</v>
      </c>
      <c r="F5" s="161">
        <f>NewCastle!C47</f>
        <v>0.50659989684288564</v>
      </c>
      <c r="G5" s="161">
        <f>'Port Shepstone'!C47</f>
        <v>1.5481228164153085</v>
      </c>
    </row>
    <row r="6" spans="1:7" x14ac:dyDescent="0.25">
      <c r="A6" s="150" t="str">
        <f>KZN!A48</f>
        <v>1999</v>
      </c>
      <c r="B6" s="161">
        <f>KZN!C48</f>
        <v>1.050575307731892</v>
      </c>
      <c r="C6" s="161">
        <f>Durban!C48</f>
        <v>0.46027927019522508</v>
      </c>
      <c r="D6" s="161">
        <f>PMB!C48</f>
        <v>9.6061173511739581E-2</v>
      </c>
      <c r="E6" s="161">
        <f>RBay!C48</f>
        <v>4.1040181120568696E-2</v>
      </c>
      <c r="F6" s="161">
        <f>NewCastle!C48</f>
        <v>0.54352874280315122</v>
      </c>
      <c r="G6" s="161">
        <f>'Port Shepstone'!C48</f>
        <v>1.4888378874864083</v>
      </c>
    </row>
    <row r="7" spans="1:7" x14ac:dyDescent="0.25">
      <c r="A7" s="150" t="str">
        <f>KZN!A49</f>
        <v>2000</v>
      </c>
      <c r="B7" s="161">
        <f>KZN!C49</f>
        <v>0.98422652582499337</v>
      </c>
      <c r="C7" s="161">
        <f>Durban!C49</f>
        <v>0.45606210437288686</v>
      </c>
      <c r="D7" s="161">
        <f>PMB!C49</f>
        <v>9.1419937175856003E-2</v>
      </c>
      <c r="E7" s="161">
        <f>RBay!C49</f>
        <v>4.1065674023236229E-2</v>
      </c>
      <c r="F7" s="161">
        <f>NewCastle!C49</f>
        <v>0.53091751360543571</v>
      </c>
      <c r="G7" s="161">
        <f>'Port Shepstone'!C49</f>
        <v>1.3089961273639674</v>
      </c>
    </row>
    <row r="8" spans="1:7" x14ac:dyDescent="0.25">
      <c r="A8" s="150" t="str">
        <f>KZN!A50</f>
        <v>2001</v>
      </c>
      <c r="B8" s="161">
        <f>KZN!C50</f>
        <v>0.93516209277931295</v>
      </c>
      <c r="C8" s="161">
        <f>Durban!C50</f>
        <v>0.45885275907894091</v>
      </c>
      <c r="D8" s="161">
        <f>PMB!C50</f>
        <v>8.9215265171886174E-2</v>
      </c>
      <c r="E8" s="161">
        <f>RBay!C50</f>
        <v>4.0914658957990339E-2</v>
      </c>
      <c r="F8" s="161">
        <f>NewCastle!C50</f>
        <v>0.51871413648432529</v>
      </c>
      <c r="G8" s="161">
        <f>'Port Shepstone'!C50</f>
        <v>1.1422227684963095</v>
      </c>
    </row>
    <row r="9" spans="1:7" x14ac:dyDescent="0.25">
      <c r="A9" s="150" t="str">
        <f>KZN!A51</f>
        <v>2002</v>
      </c>
      <c r="B9" s="161">
        <f>KZN!C51</f>
        <v>0.9289140058481431</v>
      </c>
      <c r="C9" s="161">
        <f>Durban!C51</f>
        <v>0.47564353691467265</v>
      </c>
      <c r="D9" s="161">
        <f>PMB!C51</f>
        <v>9.0761366081118913E-2</v>
      </c>
      <c r="E9" s="161">
        <f>RBay!C51</f>
        <v>4.0935323132015887E-2</v>
      </c>
      <c r="F9" s="161">
        <f>NewCastle!C51</f>
        <v>0.51960620339424535</v>
      </c>
      <c r="G9" s="161">
        <f>'Port Shepstone'!C51</f>
        <v>1.0344297263258571</v>
      </c>
    </row>
    <row r="10" spans="1:7" x14ac:dyDescent="0.25">
      <c r="A10" s="150" t="str">
        <f>KZN!A52</f>
        <v>2003</v>
      </c>
      <c r="B10" s="161">
        <f>KZN!C52</f>
        <v>0.91830695222456715</v>
      </c>
      <c r="C10" s="161">
        <f>Durban!C52</f>
        <v>0.48400198661222288</v>
      </c>
      <c r="D10" s="161">
        <f>PMB!C52</f>
        <v>9.2787177929105152E-2</v>
      </c>
      <c r="E10" s="161">
        <f>RBay!C52</f>
        <v>3.9412659852625549E-2</v>
      </c>
      <c r="F10" s="161">
        <f>NewCastle!C52</f>
        <v>0.51488849096395095</v>
      </c>
      <c r="G10" s="161">
        <f>'Port Shepstone'!C52</f>
        <v>0.92680138907965182</v>
      </c>
    </row>
    <row r="11" spans="1:7" x14ac:dyDescent="0.25">
      <c r="A11" s="150" t="str">
        <f>KZN!A53</f>
        <v>2004</v>
      </c>
      <c r="B11" s="161">
        <f>KZN!C53</f>
        <v>0.88660509951694721</v>
      </c>
      <c r="C11" s="161">
        <f>Durban!C53</f>
        <v>0.47405934035685954</v>
      </c>
      <c r="D11" s="161">
        <f>PMB!C53</f>
        <v>9.1336038007408193E-2</v>
      </c>
      <c r="E11" s="161">
        <f>RBay!C53</f>
        <v>3.5463905254780215E-2</v>
      </c>
      <c r="F11" s="161">
        <f>NewCastle!C53</f>
        <v>0.49816465274693061</v>
      </c>
      <c r="G11" s="161">
        <f>'Port Shepstone'!C53</f>
        <v>0.81921890977713574</v>
      </c>
    </row>
    <row r="12" spans="1:7" x14ac:dyDescent="0.25">
      <c r="A12" s="150" t="str">
        <f>KZN!A54</f>
        <v>2005</v>
      </c>
      <c r="B12" s="161">
        <f>KZN!C54</f>
        <v>0.86418098199857796</v>
      </c>
      <c r="C12" s="161">
        <f>Durban!C54</f>
        <v>0.46699606833726409</v>
      </c>
      <c r="D12" s="161">
        <f>PMB!C54</f>
        <v>8.858717941875778E-2</v>
      </c>
      <c r="E12" s="161">
        <f>RBay!C54</f>
        <v>3.1234708543734405E-2</v>
      </c>
      <c r="F12" s="161">
        <f>NewCastle!C54</f>
        <v>0.48849527339022913</v>
      </c>
      <c r="G12" s="161">
        <f>'Port Shepstone'!C54</f>
        <v>0.74388331434985311</v>
      </c>
    </row>
    <row r="13" spans="1:7" x14ac:dyDescent="0.25">
      <c r="A13" s="150" t="str">
        <f>KZN!A55</f>
        <v>2006</v>
      </c>
      <c r="B13" s="161">
        <f>KZN!C55</f>
        <v>0.88039518583455223</v>
      </c>
      <c r="C13" s="161">
        <f>Durban!C55</f>
        <v>0.48317602427059986</v>
      </c>
      <c r="D13" s="161">
        <f>PMB!C55</f>
        <v>9.0525263293052258E-2</v>
      </c>
      <c r="E13" s="161">
        <f>RBay!C55</f>
        <v>2.9460735279078294E-2</v>
      </c>
      <c r="F13" s="161">
        <f>NewCastle!C55</f>
        <v>0.49441970203702468</v>
      </c>
      <c r="G13" s="161">
        <f>'Port Shepstone'!C55</f>
        <v>0.71526660259201857</v>
      </c>
    </row>
    <row r="14" spans="1:7" x14ac:dyDescent="0.25">
      <c r="A14" s="150" t="str">
        <f>KZN!A56</f>
        <v>2007</v>
      </c>
      <c r="B14" s="161">
        <f>KZN!C56</f>
        <v>0.95685091342051209</v>
      </c>
      <c r="C14" s="161">
        <f>Durban!C56</f>
        <v>0.52869927871508571</v>
      </c>
      <c r="D14" s="161">
        <f>PMB!C56</f>
        <v>0.10317012942714794</v>
      </c>
      <c r="E14" s="161">
        <f>RBay!C56</f>
        <v>3.0665779191906752E-2</v>
      </c>
      <c r="F14" s="161">
        <f>NewCastle!C56</f>
        <v>0.53388381449002609</v>
      </c>
      <c r="G14" s="161">
        <f>'Port Shepstone'!C56</f>
        <v>0.7190404911040964</v>
      </c>
    </row>
    <row r="15" spans="1:7" x14ac:dyDescent="0.25">
      <c r="A15" s="150" t="str">
        <f>KZN!A57</f>
        <v>2008</v>
      </c>
      <c r="B15" s="161">
        <f>KZN!C57</f>
        <v>1.0311242400844542</v>
      </c>
      <c r="C15" s="161">
        <f>Durban!C57</f>
        <v>0.57470502330619955</v>
      </c>
      <c r="D15" s="161">
        <f>PMB!C57</f>
        <v>0.11957918263667593</v>
      </c>
      <c r="E15" s="161">
        <f>RBay!C57</f>
        <v>3.2548238353375461E-2</v>
      </c>
      <c r="F15" s="161">
        <f>NewCastle!C57</f>
        <v>0.58842604325137193</v>
      </c>
      <c r="G15" s="161">
        <f>'Port Shepstone'!C57</f>
        <v>0.71396100430722886</v>
      </c>
    </row>
    <row r="16" spans="1:7" x14ac:dyDescent="0.25">
      <c r="A16" s="150" t="str">
        <f>KZN!A58</f>
        <v>2009</v>
      </c>
      <c r="B16" s="161">
        <f>KZN!C58</f>
        <v>1.0350894568729563</v>
      </c>
      <c r="C16" s="161">
        <f>Durban!C58</f>
        <v>0.5867634940155807</v>
      </c>
      <c r="D16" s="161">
        <f>PMB!C58</f>
        <v>0.12531308021055496</v>
      </c>
      <c r="E16" s="161">
        <f>RBay!C58</f>
        <v>3.1733308506533144E-2</v>
      </c>
      <c r="F16" s="161">
        <f>NewCastle!C58</f>
        <v>0.60648154651985964</v>
      </c>
      <c r="G16" s="161">
        <f>'Port Shepstone'!C58</f>
        <v>0.68308065622092873</v>
      </c>
    </row>
    <row r="17" spans="1:7" x14ac:dyDescent="0.25">
      <c r="A17" s="150" t="str">
        <f>KZN!A59</f>
        <v>2010</v>
      </c>
      <c r="B17" s="161">
        <f>KZN!C59</f>
        <v>1.0027952415691166</v>
      </c>
      <c r="C17" s="161">
        <f>Durban!C59</f>
        <v>0.57981032733121229</v>
      </c>
      <c r="D17" s="161">
        <f>PMB!C59</f>
        <v>0.1236109528642465</v>
      </c>
      <c r="E17" s="161">
        <f>RBay!C59</f>
        <v>2.9740460738866908E-2</v>
      </c>
      <c r="F17" s="161">
        <f>NewCastle!C59</f>
        <v>0.59893919483091107</v>
      </c>
      <c r="G17" s="161">
        <f>'Port Shepstone'!C59</f>
        <v>0.6442086711432331</v>
      </c>
    </row>
    <row r="18" spans="1:7" x14ac:dyDescent="0.25">
      <c r="A18" s="150" t="str">
        <f>KZN!A60</f>
        <v>2011</v>
      </c>
      <c r="B18" s="161">
        <f>KZN!C60</f>
        <v>0.93177689085867133</v>
      </c>
      <c r="C18" s="161">
        <f>Durban!C60</f>
        <v>0.54874032120659588</v>
      </c>
      <c r="D18" s="161">
        <f>PMB!C60</f>
        <v>0.11719565041912976</v>
      </c>
      <c r="E18" s="161">
        <f>RBay!C60</f>
        <v>2.6354442392235632E-2</v>
      </c>
      <c r="F18" s="161">
        <f>NewCastle!C60</f>
        <v>0.56373272958295184</v>
      </c>
      <c r="G18" s="161">
        <f>'Port Shepstone'!C60</f>
        <v>0.58524832601097132</v>
      </c>
    </row>
    <row r="19" spans="1:7" x14ac:dyDescent="0.25">
      <c r="A19" s="150" t="str">
        <f>KZN!A61</f>
        <v>2012</v>
      </c>
      <c r="B19" s="161">
        <f>KZN!C61</f>
        <v>0.85155378974399387</v>
      </c>
      <c r="C19" s="161">
        <f>Durban!C61</f>
        <v>0.49335304205872349</v>
      </c>
      <c r="D19" s="161">
        <f>PMB!C61</f>
        <v>0.10967888015465425</v>
      </c>
      <c r="E19" s="161">
        <f>RBay!C61</f>
        <v>2.4382990852419476E-2</v>
      </c>
      <c r="F19" s="161">
        <f>NewCastle!C61</f>
        <v>0.5181733226796339</v>
      </c>
      <c r="G19" s="161">
        <f>'Port Shepstone'!C61</f>
        <v>0.5419958883968059</v>
      </c>
    </row>
    <row r="20" spans="1:7" x14ac:dyDescent="0.25">
      <c r="A20" s="150" t="str">
        <f>KZN!A62</f>
        <v>2013</v>
      </c>
      <c r="B20" s="161">
        <f>KZN!C62</f>
        <v>0.80522265450826092</v>
      </c>
      <c r="C20" s="161">
        <f>Durban!C62</f>
        <v>0.45356685910726552</v>
      </c>
      <c r="D20" s="161">
        <f>PMB!C62</f>
        <v>0.10603705176203868</v>
      </c>
      <c r="E20" s="161">
        <f>RBay!C62</f>
        <v>2.3176528207304706E-2</v>
      </c>
      <c r="F20" s="161">
        <f>NewCastle!C62</f>
        <v>0.49405356657688393</v>
      </c>
      <c r="G20" s="161">
        <f>'Port Shepstone'!C62</f>
        <v>0.51889088558073049</v>
      </c>
    </row>
    <row r="21" spans="1:7" ht="15.75" thickBot="1" x14ac:dyDescent="0.3"/>
    <row r="22" spans="1:7" ht="19.5" thickBot="1" x14ac:dyDescent="0.3">
      <c r="A22" s="155" t="str">
        <f>A1</f>
        <v>Location Quotients</v>
      </c>
      <c r="B22" s="157" t="s">
        <v>73</v>
      </c>
      <c r="C22" s="158" t="s">
        <v>66</v>
      </c>
      <c r="D22" s="158" t="s">
        <v>67</v>
      </c>
      <c r="E22" s="158" t="s">
        <v>68</v>
      </c>
      <c r="F22" s="158" t="s">
        <v>74</v>
      </c>
      <c r="G22" s="159" t="s">
        <v>70</v>
      </c>
    </row>
    <row r="23" spans="1:7" ht="19.5" thickBot="1" x14ac:dyDescent="0.3">
      <c r="A23" s="326" t="str">
        <f>KZN!D44</f>
        <v>Mining and quarrying</v>
      </c>
      <c r="B23" s="327"/>
      <c r="C23" s="327"/>
      <c r="D23" s="327"/>
      <c r="E23" s="327"/>
      <c r="F23" s="327"/>
      <c r="G23" s="328"/>
    </row>
    <row r="24" spans="1:7" x14ac:dyDescent="0.25">
      <c r="A24" s="150" t="str">
        <f t="shared" ref="A24:A41" si="0">A3</f>
        <v>1996</v>
      </c>
      <c r="B24" s="161">
        <f>KZN!D45</f>
        <v>0.11842578076820842</v>
      </c>
      <c r="C24" s="161">
        <f>Durban!D45</f>
        <v>1.9591488310636493E-2</v>
      </c>
      <c r="D24" s="161">
        <f>PMB!D45</f>
        <v>2.5694452897805616E-3</v>
      </c>
      <c r="E24" s="161">
        <f>RBay!D45</f>
        <v>1.1662341704191901E-2</v>
      </c>
      <c r="F24" s="161">
        <f>NewCastle!D45</f>
        <v>0.55566817381036004</v>
      </c>
      <c r="G24" s="161">
        <f>'Port Shepstone'!D45</f>
        <v>6.7091407447629189E-2</v>
      </c>
    </row>
    <row r="25" spans="1:7" x14ac:dyDescent="0.25">
      <c r="A25" s="150" t="str">
        <f t="shared" si="0"/>
        <v>1997</v>
      </c>
      <c r="B25" s="161">
        <f>KZN!D46</f>
        <v>0.10552329280431892</v>
      </c>
      <c r="C25" s="161">
        <f>Durban!D46</f>
        <v>1.5728468105914866E-2</v>
      </c>
      <c r="D25" s="161">
        <f>PMB!D46</f>
        <v>2.2688028272162554E-3</v>
      </c>
      <c r="E25" s="161">
        <f>RBay!D46</f>
        <v>1.0206792087845269E-2</v>
      </c>
      <c r="F25" s="161">
        <f>NewCastle!D46</f>
        <v>0.51097261388664073</v>
      </c>
      <c r="G25" s="161">
        <f>'Port Shepstone'!D46</f>
        <v>4.6614353096341717E-2</v>
      </c>
    </row>
    <row r="26" spans="1:7" x14ac:dyDescent="0.25">
      <c r="A26" s="150" t="str">
        <f t="shared" si="0"/>
        <v>1998</v>
      </c>
      <c r="B26" s="161">
        <f>KZN!D47</f>
        <v>0.1147919149406111</v>
      </c>
      <c r="C26" s="161">
        <f>Durban!D47</f>
        <v>1.7504927385842094E-2</v>
      </c>
      <c r="D26" s="161">
        <f>PMB!D47</f>
        <v>2.7901203967392301E-3</v>
      </c>
      <c r="E26" s="161">
        <f>RBay!D47</f>
        <v>1.2113925757212918E-2</v>
      </c>
      <c r="F26" s="161">
        <f>NewCastle!D47</f>
        <v>0.55287479917122084</v>
      </c>
      <c r="G26" s="161">
        <f>'Port Shepstone'!D47</f>
        <v>4.4150610598198886E-2</v>
      </c>
    </row>
    <row r="27" spans="1:7" x14ac:dyDescent="0.25">
      <c r="A27" s="150" t="str">
        <f t="shared" si="0"/>
        <v>1999</v>
      </c>
      <c r="B27" s="161">
        <f>KZN!D48</f>
        <v>9.5764839013417827E-2</v>
      </c>
      <c r="C27" s="161">
        <f>Durban!D48</f>
        <v>1.8935353404576305E-2</v>
      </c>
      <c r="D27" s="161">
        <f>PMB!D48</f>
        <v>3.1392181212100468E-3</v>
      </c>
      <c r="E27" s="161">
        <f>RBay!D48</f>
        <v>1.3129662017384289E-2</v>
      </c>
      <c r="F27" s="161">
        <f>NewCastle!D48</f>
        <v>0.41654208626314038</v>
      </c>
      <c r="G27" s="161">
        <f>'Port Shepstone'!D48</f>
        <v>4.9714179206265752E-2</v>
      </c>
    </row>
    <row r="28" spans="1:7" x14ac:dyDescent="0.25">
      <c r="A28" s="150" t="str">
        <f t="shared" si="0"/>
        <v>2000</v>
      </c>
      <c r="B28" s="161">
        <f>KZN!D49</f>
        <v>8.5674539736708161E-2</v>
      </c>
      <c r="C28" s="161">
        <f>Durban!D49</f>
        <v>2.0336228096293967E-2</v>
      </c>
      <c r="D28" s="161">
        <f>PMB!D49</f>
        <v>3.1889638830805518E-3</v>
      </c>
      <c r="E28" s="161">
        <f>RBay!D49</f>
        <v>1.4153291443323984E-2</v>
      </c>
      <c r="F28" s="161">
        <f>NewCastle!D49</f>
        <v>0.32343755940725666</v>
      </c>
      <c r="G28" s="161">
        <f>'Port Shepstone'!D49</f>
        <v>6.0237511330498199E-2</v>
      </c>
    </row>
    <row r="29" spans="1:7" x14ac:dyDescent="0.25">
      <c r="A29" s="150" t="str">
        <f t="shared" si="0"/>
        <v>2001</v>
      </c>
      <c r="B29" s="161">
        <f>KZN!D50</f>
        <v>7.7542695845415288E-2</v>
      </c>
      <c r="C29" s="161">
        <f>Durban!D50</f>
        <v>1.9877347635082459E-2</v>
      </c>
      <c r="D29" s="161">
        <f>PMB!D50</f>
        <v>2.3921019311968919E-3</v>
      </c>
      <c r="E29" s="161">
        <f>RBay!D50</f>
        <v>1.4782733759519133E-2</v>
      </c>
      <c r="F29" s="161">
        <f>NewCastle!D50</f>
        <v>0.25506884032041593</v>
      </c>
      <c r="G29" s="161">
        <f>'Port Shepstone'!D50</f>
        <v>6.9456282951439019E-2</v>
      </c>
    </row>
    <row r="30" spans="1:7" x14ac:dyDescent="0.25">
      <c r="A30" s="150" t="str">
        <f t="shared" si="0"/>
        <v>2002</v>
      </c>
      <c r="B30" s="161">
        <f>KZN!D51</f>
        <v>7.5506010396132361E-2</v>
      </c>
      <c r="C30" s="161">
        <f>Durban!D51</f>
        <v>2.0933455961350995E-2</v>
      </c>
      <c r="D30" s="161">
        <f>PMB!D51</f>
        <v>1.8464942352370932E-3</v>
      </c>
      <c r="E30" s="161">
        <f>RBay!D51</f>
        <v>1.6064583377094148E-2</v>
      </c>
      <c r="F30" s="161">
        <f>NewCastle!D51</f>
        <v>0.21379717239049442</v>
      </c>
      <c r="G30" s="161">
        <f>'Port Shepstone'!D51</f>
        <v>8.2245184897711945E-2</v>
      </c>
    </row>
    <row r="31" spans="1:7" x14ac:dyDescent="0.25">
      <c r="A31" s="150" t="str">
        <f t="shared" si="0"/>
        <v>2003</v>
      </c>
      <c r="B31" s="161">
        <f>KZN!D52</f>
        <v>7.8596278604585831E-2</v>
      </c>
      <c r="C31" s="161">
        <f>Durban!D52</f>
        <v>2.4826814592782312E-2</v>
      </c>
      <c r="D31" s="161">
        <f>PMB!D52</f>
        <v>2.5169838098757238E-3</v>
      </c>
      <c r="E31" s="161">
        <f>RBay!D52</f>
        <v>1.7597058676899171E-2</v>
      </c>
      <c r="F31" s="161">
        <f>NewCastle!D52</f>
        <v>0.18741119160142808</v>
      </c>
      <c r="G31" s="161">
        <f>'Port Shepstone'!D52</f>
        <v>9.6565809632680757E-2</v>
      </c>
    </row>
    <row r="32" spans="1:7" x14ac:dyDescent="0.25">
      <c r="A32" s="150" t="str">
        <f t="shared" si="0"/>
        <v>2004</v>
      </c>
      <c r="B32" s="161">
        <f>KZN!D53</f>
        <v>0.10621166953867646</v>
      </c>
      <c r="C32" s="161">
        <f>Durban!D53</f>
        <v>3.3938112260475349E-2</v>
      </c>
      <c r="D32" s="161">
        <f>PMB!D53</f>
        <v>4.4779286149603265E-3</v>
      </c>
      <c r="E32" s="161">
        <f>RBay!D53</f>
        <v>2.2598797486921705E-2</v>
      </c>
      <c r="F32" s="161">
        <f>NewCastle!D53</f>
        <v>0.23265018779821561</v>
      </c>
      <c r="G32" s="161">
        <f>'Port Shepstone'!D53</f>
        <v>0.12356622253846992</v>
      </c>
    </row>
    <row r="33" spans="1:7" x14ac:dyDescent="0.25">
      <c r="A33" s="150" t="str">
        <f t="shared" si="0"/>
        <v>2005</v>
      </c>
      <c r="B33" s="161">
        <f>KZN!D54</f>
        <v>0.1239276403732847</v>
      </c>
      <c r="C33" s="161">
        <f>Durban!D54</f>
        <v>3.4355216427598097E-2</v>
      </c>
      <c r="D33" s="161">
        <f>PMB!D54</f>
        <v>4.9849239406694586E-3</v>
      </c>
      <c r="E33" s="161">
        <f>RBay!D54</f>
        <v>2.4059064416574287E-2</v>
      </c>
      <c r="F33" s="161">
        <f>NewCastle!D54</f>
        <v>0.27564678125357128</v>
      </c>
      <c r="G33" s="161">
        <f>'Port Shepstone'!D54</f>
        <v>0.11886278564932959</v>
      </c>
    </row>
    <row r="34" spans="1:7" x14ac:dyDescent="0.25">
      <c r="A34" s="150" t="str">
        <f t="shared" si="0"/>
        <v>2006</v>
      </c>
      <c r="B34" s="161">
        <f>KZN!D55</f>
        <v>0.11523713524609831</v>
      </c>
      <c r="C34" s="161">
        <f>Durban!D55</f>
        <v>3.1251538351869029E-2</v>
      </c>
      <c r="D34" s="161">
        <f>PMB!D55</f>
        <v>5.5602843763128216E-3</v>
      </c>
      <c r="E34" s="161">
        <f>RBay!D55</f>
        <v>2.0780941358451922E-2</v>
      </c>
      <c r="F34" s="161">
        <f>NewCastle!D55</f>
        <v>0.2378913178665798</v>
      </c>
      <c r="G34" s="161">
        <f>'Port Shepstone'!D55</f>
        <v>9.4734407337043483E-2</v>
      </c>
    </row>
    <row r="35" spans="1:7" x14ac:dyDescent="0.25">
      <c r="A35" s="150" t="str">
        <f t="shared" si="0"/>
        <v>2007</v>
      </c>
      <c r="B35" s="161">
        <f>KZN!D56</f>
        <v>0.1030809099056972</v>
      </c>
      <c r="C35" s="161">
        <f>Durban!D56</f>
        <v>2.9612957466076607E-2</v>
      </c>
      <c r="D35" s="161">
        <f>PMB!D56</f>
        <v>5.7291560664903601E-3</v>
      </c>
      <c r="E35" s="161">
        <f>RBay!D56</f>
        <v>1.7925153928676076E-2</v>
      </c>
      <c r="F35" s="161">
        <f>NewCastle!D56</f>
        <v>0.18991983183241434</v>
      </c>
      <c r="G35" s="161">
        <f>'Port Shepstone'!D56</f>
        <v>8.8612075742443536E-2</v>
      </c>
    </row>
    <row r="36" spans="1:7" x14ac:dyDescent="0.25">
      <c r="A36" s="150" t="str">
        <f t="shared" si="0"/>
        <v>2008</v>
      </c>
      <c r="B36" s="161">
        <f>KZN!D57</f>
        <v>9.5540134475533847E-2</v>
      </c>
      <c r="C36" s="161">
        <f>Durban!D57</f>
        <v>2.8269098201377813E-2</v>
      </c>
      <c r="D36" s="161">
        <f>PMB!D57</f>
        <v>4.7669323300164159E-3</v>
      </c>
      <c r="E36" s="161">
        <f>RBay!D57</f>
        <v>1.6959728036113324E-2</v>
      </c>
      <c r="F36" s="161">
        <f>NewCastle!D57</f>
        <v>0.16583663359117135</v>
      </c>
      <c r="G36" s="161">
        <f>'Port Shepstone'!D57</f>
        <v>0.1015469370908062</v>
      </c>
    </row>
    <row r="37" spans="1:7" x14ac:dyDescent="0.25">
      <c r="A37" s="150" t="str">
        <f t="shared" si="0"/>
        <v>2009</v>
      </c>
      <c r="B37" s="161">
        <f>KZN!D58</f>
        <v>9.4966611771855142E-2</v>
      </c>
      <c r="C37" s="161">
        <f>Durban!D58</f>
        <v>2.635307175570591E-2</v>
      </c>
      <c r="D37" s="161">
        <f>PMB!D58</f>
        <v>3.1661290268768395E-3</v>
      </c>
      <c r="E37" s="161">
        <f>RBay!D58</f>
        <v>1.7271391143568314E-2</v>
      </c>
      <c r="F37" s="161">
        <f>NewCastle!D58</f>
        <v>0.16843325091066511</v>
      </c>
      <c r="G37" s="161">
        <f>'Port Shepstone'!D58</f>
        <v>0.11401057445867727</v>
      </c>
    </row>
    <row r="38" spans="1:7" x14ac:dyDescent="0.25">
      <c r="A38" s="150" t="str">
        <f t="shared" si="0"/>
        <v>2010</v>
      </c>
      <c r="B38" s="161">
        <f>KZN!D59</f>
        <v>9.717327996046364E-2</v>
      </c>
      <c r="C38" s="161">
        <f>Durban!D59</f>
        <v>2.7457574284699762E-2</v>
      </c>
      <c r="D38" s="161">
        <f>PMB!D59</f>
        <v>2.7002877973118671E-3</v>
      </c>
      <c r="E38" s="161">
        <f>RBay!D59</f>
        <v>1.7978357817056746E-2</v>
      </c>
      <c r="F38" s="161">
        <f>NewCastle!D59</f>
        <v>0.16206626349752881</v>
      </c>
      <c r="G38" s="161">
        <f>'Port Shepstone'!D59</f>
        <v>0.13545495447159711</v>
      </c>
    </row>
    <row r="39" spans="1:7" x14ac:dyDescent="0.25">
      <c r="A39" s="150" t="str">
        <f t="shared" si="0"/>
        <v>2011</v>
      </c>
      <c r="B39" s="161">
        <f>KZN!D60</f>
        <v>9.8295671592005182E-2</v>
      </c>
      <c r="C39" s="161">
        <f>Durban!D60</f>
        <v>2.608163014248914E-2</v>
      </c>
      <c r="D39" s="161">
        <f>PMB!D60</f>
        <v>2.652362949685903E-3</v>
      </c>
      <c r="E39" s="161">
        <f>RBay!D60</f>
        <v>1.7914902203981006E-2</v>
      </c>
      <c r="F39" s="161">
        <f>NewCastle!D60</f>
        <v>0.16801136244803885</v>
      </c>
      <c r="G39" s="161">
        <f>'Port Shepstone'!D60</f>
        <v>0.127425164767799</v>
      </c>
    </row>
    <row r="40" spans="1:7" x14ac:dyDescent="0.25">
      <c r="A40" s="150" t="str">
        <f t="shared" si="0"/>
        <v>2012</v>
      </c>
      <c r="B40" s="161">
        <f>KZN!D61</f>
        <v>0.10538204419793791</v>
      </c>
      <c r="C40" s="161">
        <f>Durban!D61</f>
        <v>2.5489156618444711E-2</v>
      </c>
      <c r="D40" s="161">
        <f>PMB!D61</f>
        <v>2.6676231447203048E-3</v>
      </c>
      <c r="E40" s="161">
        <f>RBay!D61</f>
        <v>1.9521945279090697E-2</v>
      </c>
      <c r="F40" s="161">
        <f>NewCastle!D61</f>
        <v>0.19685518695075743</v>
      </c>
      <c r="G40" s="161">
        <f>'Port Shepstone'!D61</f>
        <v>0.11293465370510863</v>
      </c>
    </row>
    <row r="41" spans="1:7" x14ac:dyDescent="0.25">
      <c r="A41" s="150" t="str">
        <f t="shared" si="0"/>
        <v>2013</v>
      </c>
      <c r="B41" s="161">
        <f>KZN!D62</f>
        <v>0.11930627907624415</v>
      </c>
      <c r="C41" s="161">
        <f>Durban!D62</f>
        <v>2.6792612017718577E-2</v>
      </c>
      <c r="D41" s="161">
        <f>PMB!D62</f>
        <v>2.4239882223267054E-3</v>
      </c>
      <c r="E41" s="161">
        <f>RBay!D62</f>
        <v>2.2069932637301094E-2</v>
      </c>
      <c r="F41" s="161">
        <f>NewCastle!D62</f>
        <v>0.27049857592633236</v>
      </c>
      <c r="G41" s="161">
        <f>'Port Shepstone'!D62</f>
        <v>0.10031094202748408</v>
      </c>
    </row>
    <row r="42" spans="1:7" ht="15.75" thickBot="1" x14ac:dyDescent="0.3"/>
    <row r="43" spans="1:7" ht="19.5" thickBot="1" x14ac:dyDescent="0.3">
      <c r="A43" s="155" t="str">
        <f>A22</f>
        <v>Location Quotients</v>
      </c>
      <c r="B43" s="157" t="s">
        <v>73</v>
      </c>
      <c r="C43" s="158" t="s">
        <v>66</v>
      </c>
      <c r="D43" s="158" t="s">
        <v>67</v>
      </c>
      <c r="E43" s="158" t="s">
        <v>68</v>
      </c>
      <c r="F43" s="158" t="s">
        <v>74</v>
      </c>
      <c r="G43" s="159" t="s">
        <v>70</v>
      </c>
    </row>
    <row r="44" spans="1:7" ht="19.5" thickBot="1" x14ac:dyDescent="0.3">
      <c r="A44" s="326" t="str">
        <f>KZN!E44</f>
        <v>Manufacturing</v>
      </c>
      <c r="B44" s="327"/>
      <c r="C44" s="327"/>
      <c r="D44" s="327"/>
      <c r="E44" s="327"/>
      <c r="F44" s="327"/>
      <c r="G44" s="328"/>
    </row>
    <row r="45" spans="1:7" x14ac:dyDescent="0.25">
      <c r="A45" s="150" t="str">
        <f t="shared" ref="A45:A62" si="1">A24</f>
        <v>1996</v>
      </c>
      <c r="B45" s="161">
        <f>KZN!E45</f>
        <v>1.2627268603746844</v>
      </c>
      <c r="C45" s="161">
        <f>Durban!E45</f>
        <v>1.4526197644703811</v>
      </c>
      <c r="D45" s="161">
        <f>PMB!E45</f>
        <v>0.13240094032744523</v>
      </c>
      <c r="E45" s="161">
        <f>RBay!E45</f>
        <v>2.778402682904128E-2</v>
      </c>
      <c r="F45" s="161">
        <f>NewCastle!E45</f>
        <v>1.7661202968903085</v>
      </c>
      <c r="G45" s="161">
        <f>'Port Shepstone'!E45</f>
        <v>0.57884901815970546</v>
      </c>
    </row>
    <row r="46" spans="1:7" x14ac:dyDescent="0.25">
      <c r="A46" s="150" t="str">
        <f t="shared" si="1"/>
        <v>1997</v>
      </c>
      <c r="B46" s="161">
        <f>KZN!E46</f>
        <v>1.2781397195496891</v>
      </c>
      <c r="C46" s="161">
        <f>Durban!E46</f>
        <v>1.4827237121974632</v>
      </c>
      <c r="D46" s="161">
        <f>PMB!E46</f>
        <v>0.13305788621540932</v>
      </c>
      <c r="E46" s="161">
        <f>RBay!E46</f>
        <v>3.0178744100805111E-2</v>
      </c>
      <c r="F46" s="161">
        <f>NewCastle!E46</f>
        <v>1.6331451382665858</v>
      </c>
      <c r="G46" s="161">
        <f>'Port Shepstone'!E46</f>
        <v>0.59455256833139081</v>
      </c>
    </row>
    <row r="47" spans="1:7" x14ac:dyDescent="0.25">
      <c r="A47" s="150" t="str">
        <f t="shared" si="1"/>
        <v>1998</v>
      </c>
      <c r="B47" s="161">
        <f>KZN!E47</f>
        <v>1.2929765407671516</v>
      </c>
      <c r="C47" s="161">
        <f>Durban!E47</f>
        <v>1.5169103150911556</v>
      </c>
      <c r="D47" s="161">
        <f>PMB!E47</f>
        <v>0.13558167944981511</v>
      </c>
      <c r="E47" s="161">
        <f>RBay!E47</f>
        <v>3.3118665632581659E-2</v>
      </c>
      <c r="F47" s="161">
        <f>NewCastle!E47</f>
        <v>1.5476461711648395</v>
      </c>
      <c r="G47" s="161">
        <f>'Port Shepstone'!E47</f>
        <v>0.60268240201505519</v>
      </c>
    </row>
    <row r="48" spans="1:7" x14ac:dyDescent="0.25">
      <c r="A48" s="150" t="str">
        <f t="shared" si="1"/>
        <v>1999</v>
      </c>
      <c r="B48" s="161">
        <f>KZN!E48</f>
        <v>1.3192105699801353</v>
      </c>
      <c r="C48" s="161">
        <f>Durban!E48</f>
        <v>1.5547569055635142</v>
      </c>
      <c r="D48" s="161">
        <f>PMB!E48</f>
        <v>0.13804014142750809</v>
      </c>
      <c r="E48" s="161">
        <f>RBay!E48</f>
        <v>3.8053685362442358E-2</v>
      </c>
      <c r="F48" s="161">
        <f>NewCastle!E48</f>
        <v>1.4999672797599222</v>
      </c>
      <c r="G48" s="161">
        <f>'Port Shepstone'!E48</f>
        <v>0.61219377323565416</v>
      </c>
    </row>
    <row r="49" spans="1:7" x14ac:dyDescent="0.25">
      <c r="A49" s="150" t="str">
        <f t="shared" si="1"/>
        <v>2000</v>
      </c>
      <c r="B49" s="161">
        <f>KZN!E49</f>
        <v>1.3480373085387038</v>
      </c>
      <c r="C49" s="161">
        <f>Durban!E49</f>
        <v>1.5893960486945957</v>
      </c>
      <c r="D49" s="161">
        <f>PMB!E49</f>
        <v>0.14084278171242087</v>
      </c>
      <c r="E49" s="161">
        <f>RBay!E49</f>
        <v>4.3802145624599137E-2</v>
      </c>
      <c r="F49" s="161">
        <f>NewCastle!E49</f>
        <v>1.4431432937494086</v>
      </c>
      <c r="G49" s="161">
        <f>'Port Shepstone'!E49</f>
        <v>0.62729345356944166</v>
      </c>
    </row>
    <row r="50" spans="1:7" x14ac:dyDescent="0.25">
      <c r="A50" s="150" t="str">
        <f t="shared" si="1"/>
        <v>2001</v>
      </c>
      <c r="B50" s="161">
        <f>KZN!E50</f>
        <v>1.3659379984593296</v>
      </c>
      <c r="C50" s="161">
        <f>Durban!E50</f>
        <v>1.6174087712863212</v>
      </c>
      <c r="D50" s="161">
        <f>PMB!E50</f>
        <v>0.14058104338598268</v>
      </c>
      <c r="E50" s="161">
        <f>RBay!E50</f>
        <v>4.8933147747743232E-2</v>
      </c>
      <c r="F50" s="161">
        <f>NewCastle!E50</f>
        <v>1.3872501539671125</v>
      </c>
      <c r="G50" s="161">
        <f>'Port Shepstone'!E50</f>
        <v>0.6324638671794498</v>
      </c>
    </row>
    <row r="51" spans="1:7" x14ac:dyDescent="0.25">
      <c r="A51" s="150" t="str">
        <f t="shared" si="1"/>
        <v>2002</v>
      </c>
      <c r="B51" s="161">
        <f>KZN!E51</f>
        <v>1.3426043946036679</v>
      </c>
      <c r="C51" s="161">
        <f>Durban!E51</f>
        <v>1.5947246729454323</v>
      </c>
      <c r="D51" s="161">
        <f>PMB!E51</f>
        <v>0.13541692705358957</v>
      </c>
      <c r="E51" s="161">
        <f>RBay!E51</f>
        <v>5.0947684292127184E-2</v>
      </c>
      <c r="F51" s="161">
        <f>NewCastle!E51</f>
        <v>1.3099904326475811</v>
      </c>
      <c r="G51" s="161">
        <f>'Port Shepstone'!E51</f>
        <v>0.62416568238799763</v>
      </c>
    </row>
    <row r="52" spans="1:7" x14ac:dyDescent="0.25">
      <c r="A52" s="150" t="str">
        <f t="shared" si="1"/>
        <v>2003</v>
      </c>
      <c r="B52" s="161">
        <f>KZN!E52</f>
        <v>1.287423623084935</v>
      </c>
      <c r="C52" s="161">
        <f>Durban!E52</f>
        <v>1.5291889070543967</v>
      </c>
      <c r="D52" s="161">
        <f>PMB!E52</f>
        <v>0.12856542686265943</v>
      </c>
      <c r="E52" s="161">
        <f>RBay!E52</f>
        <v>4.9907813480062506E-2</v>
      </c>
      <c r="F52" s="161">
        <f>NewCastle!E52</f>
        <v>1.2173016781299786</v>
      </c>
      <c r="G52" s="161">
        <f>'Port Shepstone'!E52</f>
        <v>0.60419394839862584</v>
      </c>
    </row>
    <row r="53" spans="1:7" x14ac:dyDescent="0.25">
      <c r="A53" s="150" t="str">
        <f t="shared" si="1"/>
        <v>2004</v>
      </c>
      <c r="B53" s="161">
        <f>KZN!E53</f>
        <v>1.2626529382694371</v>
      </c>
      <c r="C53" s="161">
        <f>Durban!E53</f>
        <v>1.4888510568309115</v>
      </c>
      <c r="D53" s="161">
        <f>PMB!E53</f>
        <v>0.12437352787806882</v>
      </c>
      <c r="E53" s="161">
        <f>RBay!E53</f>
        <v>4.8068053100980217E-2</v>
      </c>
      <c r="F53" s="161">
        <f>NewCastle!E53</f>
        <v>1.1617663963371168</v>
      </c>
      <c r="G53" s="161">
        <f>'Port Shepstone'!E53</f>
        <v>0.60252366252645784</v>
      </c>
    </row>
    <row r="54" spans="1:7" x14ac:dyDescent="0.25">
      <c r="A54" s="150" t="str">
        <f t="shared" si="1"/>
        <v>2005</v>
      </c>
      <c r="B54" s="161">
        <f>KZN!E54</f>
        <v>1.2710215025813478</v>
      </c>
      <c r="C54" s="161">
        <f>Durban!E54</f>
        <v>1.4827172796163892</v>
      </c>
      <c r="D54" s="161">
        <f>PMB!E54</f>
        <v>0.12335548800123976</v>
      </c>
      <c r="E54" s="161">
        <f>RBay!E54</f>
        <v>4.6185120477751682E-2</v>
      </c>
      <c r="F54" s="161">
        <f>NewCastle!E54</f>
        <v>1.1395371213404029</v>
      </c>
      <c r="G54" s="161">
        <f>'Port Shepstone'!E54</f>
        <v>0.62442479057185352</v>
      </c>
    </row>
    <row r="55" spans="1:7" x14ac:dyDescent="0.25">
      <c r="A55" s="150" t="str">
        <f t="shared" si="1"/>
        <v>2006</v>
      </c>
      <c r="B55" s="161">
        <f>KZN!E55</f>
        <v>1.2671259450367403</v>
      </c>
      <c r="C55" s="161">
        <f>Durban!E55</f>
        <v>1.4679346978872818</v>
      </c>
      <c r="D55" s="161">
        <f>PMB!E55</f>
        <v>0.12326238829166863</v>
      </c>
      <c r="E55" s="161">
        <f>RBay!E55</f>
        <v>4.485351339245288E-2</v>
      </c>
      <c r="F55" s="161">
        <f>NewCastle!E55</f>
        <v>1.1135205060075084</v>
      </c>
      <c r="G55" s="161">
        <f>'Port Shepstone'!E55</f>
        <v>0.6387304424368897</v>
      </c>
    </row>
    <row r="56" spans="1:7" x14ac:dyDescent="0.25">
      <c r="A56" s="150" t="str">
        <f t="shared" si="1"/>
        <v>2007</v>
      </c>
      <c r="B56" s="161">
        <f>KZN!E56</f>
        <v>1.2191998127672821</v>
      </c>
      <c r="C56" s="161">
        <f>Durban!E56</f>
        <v>1.4069352352917546</v>
      </c>
      <c r="D56" s="161">
        <f>PMB!E56</f>
        <v>0.12153817003736506</v>
      </c>
      <c r="E56" s="161">
        <f>RBay!E56</f>
        <v>4.2704778239433402E-2</v>
      </c>
      <c r="F56" s="161">
        <f>NewCastle!E56</f>
        <v>1.072517463044768</v>
      </c>
      <c r="G56" s="161">
        <f>'Port Shepstone'!E56</f>
        <v>0.61202936975831679</v>
      </c>
    </row>
    <row r="57" spans="1:7" x14ac:dyDescent="0.25">
      <c r="A57" s="150" t="str">
        <f t="shared" si="1"/>
        <v>2008</v>
      </c>
      <c r="B57" s="161">
        <f>KZN!E57</f>
        <v>1.1929489545641869</v>
      </c>
      <c r="C57" s="161">
        <f>Durban!E57</f>
        <v>1.375502589206383</v>
      </c>
      <c r="D57" s="161">
        <f>PMB!E57</f>
        <v>0.12256053325847222</v>
      </c>
      <c r="E57" s="161">
        <f>RBay!E57</f>
        <v>4.1086444893338174E-2</v>
      </c>
      <c r="F57" s="161">
        <f>NewCastle!E57</f>
        <v>1.0454307170003487</v>
      </c>
      <c r="G57" s="161">
        <f>'Port Shepstone'!E57</f>
        <v>0.58779900887358638</v>
      </c>
    </row>
    <row r="58" spans="1:7" x14ac:dyDescent="0.25">
      <c r="A58" s="150" t="str">
        <f t="shared" si="1"/>
        <v>2009</v>
      </c>
      <c r="B58" s="161">
        <f>KZN!E58</f>
        <v>1.2008735178557897</v>
      </c>
      <c r="C58" s="161">
        <f>Durban!E58</f>
        <v>1.3773631078137161</v>
      </c>
      <c r="D58" s="161">
        <f>PMB!E58</f>
        <v>0.12551858997524606</v>
      </c>
      <c r="E58" s="161">
        <f>RBay!E58</f>
        <v>4.0188115063348663E-2</v>
      </c>
      <c r="F58" s="161">
        <f>NewCastle!E58</f>
        <v>1.0307125744864685</v>
      </c>
      <c r="G58" s="161">
        <f>'Port Shepstone'!E58</f>
        <v>0.58953526506622966</v>
      </c>
    </row>
    <row r="59" spans="1:7" x14ac:dyDescent="0.25">
      <c r="A59" s="150" t="str">
        <f t="shared" si="1"/>
        <v>2010</v>
      </c>
      <c r="B59" s="161">
        <f>KZN!E59</f>
        <v>1.2223297541672671</v>
      </c>
      <c r="C59" s="161">
        <f>Durban!E59</f>
        <v>1.3911605480682796</v>
      </c>
      <c r="D59" s="161">
        <f>PMB!E59</f>
        <v>0.12842977420111423</v>
      </c>
      <c r="E59" s="161">
        <f>RBay!E59</f>
        <v>4.0571916900343466E-2</v>
      </c>
      <c r="F59" s="161">
        <f>NewCastle!E59</f>
        <v>1.0265775180232526</v>
      </c>
      <c r="G59" s="161">
        <f>'Port Shepstone'!E59</f>
        <v>0.59948220966488108</v>
      </c>
    </row>
    <row r="60" spans="1:7" x14ac:dyDescent="0.25">
      <c r="A60" s="150" t="str">
        <f t="shared" si="1"/>
        <v>2011</v>
      </c>
      <c r="B60" s="161">
        <f>KZN!E60</f>
        <v>1.2338739535198191</v>
      </c>
      <c r="C60" s="161">
        <f>Durban!E60</f>
        <v>1.3883872499886256</v>
      </c>
      <c r="D60" s="161">
        <f>PMB!E60</f>
        <v>0.13170161745871772</v>
      </c>
      <c r="E60" s="161">
        <f>RBay!E60</f>
        <v>4.0770392638908776E-2</v>
      </c>
      <c r="F60" s="161">
        <f>NewCastle!E60</f>
        <v>1.0375718025400813</v>
      </c>
      <c r="G60" s="161">
        <f>'Port Shepstone'!E60</f>
        <v>0.60232742615858237</v>
      </c>
    </row>
    <row r="61" spans="1:7" x14ac:dyDescent="0.25">
      <c r="A61" s="150" t="str">
        <f t="shared" si="1"/>
        <v>2012</v>
      </c>
      <c r="B61" s="161">
        <f>KZN!E61</f>
        <v>1.2309191893019622</v>
      </c>
      <c r="C61" s="161">
        <f>Durban!E61</f>
        <v>1.387413570955504</v>
      </c>
      <c r="D61" s="161">
        <f>PMB!E61</f>
        <v>0.13191125874324627</v>
      </c>
      <c r="E61" s="161">
        <f>RBay!E61</f>
        <v>4.0432292003607359E-2</v>
      </c>
      <c r="F61" s="161">
        <f>NewCastle!E61</f>
        <v>1.0242878047135926</v>
      </c>
      <c r="G61" s="161">
        <f>'Port Shepstone'!E61</f>
        <v>0.59128944519968663</v>
      </c>
    </row>
    <row r="62" spans="1:7" x14ac:dyDescent="0.25">
      <c r="A62" s="150" t="str">
        <f t="shared" si="1"/>
        <v>2013</v>
      </c>
      <c r="B62" s="161">
        <f>KZN!E62</f>
        <v>1.2216902066923587</v>
      </c>
      <c r="C62" s="161">
        <f>Durban!E62</f>
        <v>1.3816227104138146</v>
      </c>
      <c r="D62" s="161">
        <f>PMB!E62</f>
        <v>0.13038050304940293</v>
      </c>
      <c r="E62" s="161">
        <f>RBay!E62</f>
        <v>3.9182492207398327E-2</v>
      </c>
      <c r="F62" s="161">
        <f>NewCastle!E62</f>
        <v>1.0190524873594862</v>
      </c>
      <c r="G62" s="161">
        <f>'Port Shepstone'!E62</f>
        <v>0.58049206531361841</v>
      </c>
    </row>
    <row r="63" spans="1:7" ht="15.75" thickBot="1" x14ac:dyDescent="0.3"/>
    <row r="64" spans="1:7" ht="19.5" thickBot="1" x14ac:dyDescent="0.3">
      <c r="A64" s="155" t="str">
        <f>A43</f>
        <v>Location Quotients</v>
      </c>
      <c r="B64" s="157" t="s">
        <v>73</v>
      </c>
      <c r="C64" s="158" t="s">
        <v>66</v>
      </c>
      <c r="D64" s="158" t="s">
        <v>67</v>
      </c>
      <c r="E64" s="158" t="s">
        <v>68</v>
      </c>
      <c r="F64" s="158" t="s">
        <v>74</v>
      </c>
      <c r="G64" s="159" t="s">
        <v>70</v>
      </c>
    </row>
    <row r="65" spans="1:7" ht="19.5" thickBot="1" x14ac:dyDescent="0.3">
      <c r="A65" s="326" t="str">
        <f>KZN!F44</f>
        <v>Electricity, gas and water</v>
      </c>
      <c r="B65" s="327"/>
      <c r="C65" s="327"/>
      <c r="D65" s="327"/>
      <c r="E65" s="327"/>
      <c r="F65" s="327"/>
      <c r="G65" s="328"/>
    </row>
    <row r="66" spans="1:7" x14ac:dyDescent="0.25">
      <c r="A66" s="150" t="str">
        <f t="shared" ref="A66:A83" si="2">A45</f>
        <v>1996</v>
      </c>
      <c r="B66" s="161">
        <f>KZN!F45</f>
        <v>1.0444897255388756</v>
      </c>
      <c r="C66" s="161">
        <f>Durban!F45</f>
        <v>0.95523625257528599</v>
      </c>
      <c r="D66" s="161">
        <f>PMB!F45</f>
        <v>0.18788179140394889</v>
      </c>
      <c r="E66" s="161">
        <f>RBay!F45</f>
        <v>3.0602613534039615E-2</v>
      </c>
      <c r="F66" s="161">
        <f>NewCastle!F45</f>
        <v>1.2961698345879595</v>
      </c>
      <c r="G66" s="161">
        <f>'Port Shepstone'!F45</f>
        <v>1.2988248231634651</v>
      </c>
    </row>
    <row r="67" spans="1:7" x14ac:dyDescent="0.25">
      <c r="A67" s="150" t="str">
        <f t="shared" si="2"/>
        <v>1997</v>
      </c>
      <c r="B67" s="161">
        <f>KZN!F46</f>
        <v>0.92309612438031197</v>
      </c>
      <c r="C67" s="161">
        <f>Durban!F46</f>
        <v>0.84634228673355971</v>
      </c>
      <c r="D67" s="161">
        <f>PMB!F46</f>
        <v>0.15693961258693076</v>
      </c>
      <c r="E67" s="161">
        <f>RBay!F46</f>
        <v>2.9696527188336031E-2</v>
      </c>
      <c r="F67" s="161">
        <f>NewCastle!F46</f>
        <v>1.2028639474171381</v>
      </c>
      <c r="G67" s="161">
        <f>'Port Shepstone'!F46</f>
        <v>1.1706686733722436</v>
      </c>
    </row>
    <row r="68" spans="1:7" x14ac:dyDescent="0.25">
      <c r="A68" s="150" t="str">
        <f t="shared" si="2"/>
        <v>1998</v>
      </c>
      <c r="B68" s="161">
        <f>KZN!F47</f>
        <v>0.85854640177248898</v>
      </c>
      <c r="C68" s="161">
        <f>Durban!F47</f>
        <v>0.78998761041325993</v>
      </c>
      <c r="D68" s="161">
        <f>PMB!F47</f>
        <v>0.14417940430820375</v>
      </c>
      <c r="E68" s="161">
        <f>RBay!F47</f>
        <v>2.9962614538512018E-2</v>
      </c>
      <c r="F68" s="161">
        <f>NewCastle!F47</f>
        <v>1.1123694987860755</v>
      </c>
      <c r="G68" s="161">
        <f>'Port Shepstone'!F47</f>
        <v>1.1246361231747324</v>
      </c>
    </row>
    <row r="69" spans="1:7" x14ac:dyDescent="0.25">
      <c r="A69" s="150" t="str">
        <f t="shared" si="2"/>
        <v>1999</v>
      </c>
      <c r="B69" s="161">
        <f>KZN!F48</f>
        <v>0.85510756077082017</v>
      </c>
      <c r="C69" s="161">
        <f>Durban!F48</f>
        <v>0.7840261953200377</v>
      </c>
      <c r="D69" s="161">
        <f>PMB!F48</f>
        <v>0.13928447331820731</v>
      </c>
      <c r="E69" s="161">
        <f>RBay!F48</f>
        <v>3.2902863620263192E-2</v>
      </c>
      <c r="F69" s="161">
        <f>NewCastle!F48</f>
        <v>1.0902970750273018</v>
      </c>
      <c r="G69" s="161">
        <f>'Port Shepstone'!F48</f>
        <v>1.1552057425262716</v>
      </c>
    </row>
    <row r="70" spans="1:7" x14ac:dyDescent="0.25">
      <c r="A70" s="150" t="str">
        <f t="shared" si="2"/>
        <v>2000</v>
      </c>
      <c r="B70" s="161">
        <f>KZN!F49</f>
        <v>0.91536118791270449</v>
      </c>
      <c r="C70" s="161">
        <f>Durban!F49</f>
        <v>0.83431647984059754</v>
      </c>
      <c r="D70" s="161">
        <f>PMB!F49</f>
        <v>0.14131157052716559</v>
      </c>
      <c r="E70" s="161">
        <f>RBay!F49</f>
        <v>3.8632648131803927E-2</v>
      </c>
      <c r="F70" s="161">
        <f>NewCastle!F49</f>
        <v>1.2257213943920473</v>
      </c>
      <c r="G70" s="161">
        <f>'Port Shepstone'!F49</f>
        <v>1.262381401297862</v>
      </c>
    </row>
    <row r="71" spans="1:7" x14ac:dyDescent="0.25">
      <c r="A71" s="150" t="str">
        <f t="shared" si="2"/>
        <v>2001</v>
      </c>
      <c r="B71" s="161">
        <f>KZN!F50</f>
        <v>0.99712212115485588</v>
      </c>
      <c r="C71" s="161">
        <f>Durban!F50</f>
        <v>0.90966976127288846</v>
      </c>
      <c r="D71" s="161">
        <f>PMB!F50</f>
        <v>0.14569826282536635</v>
      </c>
      <c r="E71" s="161">
        <f>RBay!F50</f>
        <v>4.4771897352715195E-2</v>
      </c>
      <c r="F71" s="161">
        <f>NewCastle!F50</f>
        <v>1.3738833664091508</v>
      </c>
      <c r="G71" s="161">
        <f>'Port Shepstone'!F50</f>
        <v>1.4084472088207614</v>
      </c>
    </row>
    <row r="72" spans="1:7" x14ac:dyDescent="0.25">
      <c r="A72" s="150" t="str">
        <f t="shared" si="2"/>
        <v>2002</v>
      </c>
      <c r="B72" s="161">
        <f>KZN!F51</f>
        <v>1.0366982436912013</v>
      </c>
      <c r="C72" s="161">
        <f>Durban!F51</f>
        <v>0.94597391839966138</v>
      </c>
      <c r="D72" s="161">
        <f>PMB!F51</f>
        <v>0.14370180067313837</v>
      </c>
      <c r="E72" s="161">
        <f>RBay!F51</f>
        <v>4.7846047134315388E-2</v>
      </c>
      <c r="F72" s="161">
        <f>NewCastle!F51</f>
        <v>1.4280901878352263</v>
      </c>
      <c r="G72" s="161">
        <f>'Port Shepstone'!F51</f>
        <v>1.4964458039572104</v>
      </c>
    </row>
    <row r="73" spans="1:7" x14ac:dyDescent="0.25">
      <c r="A73" s="150" t="str">
        <f t="shared" si="2"/>
        <v>2003</v>
      </c>
      <c r="B73" s="161">
        <f>KZN!F52</f>
        <v>0.99402295816889374</v>
      </c>
      <c r="C73" s="161">
        <f>Durban!F52</f>
        <v>0.90369559918412323</v>
      </c>
      <c r="D73" s="161">
        <f>PMB!F52</f>
        <v>0.13263602526676604</v>
      </c>
      <c r="E73" s="161">
        <f>RBay!F52</f>
        <v>4.5674602748984411E-2</v>
      </c>
      <c r="F73" s="161">
        <f>NewCastle!F52</f>
        <v>1.3832053213617495</v>
      </c>
      <c r="G73" s="161">
        <f>'Port Shepstone'!F52</f>
        <v>1.4569965001590341</v>
      </c>
    </row>
    <row r="74" spans="1:7" x14ac:dyDescent="0.25">
      <c r="A74" s="150" t="str">
        <f t="shared" si="2"/>
        <v>2004</v>
      </c>
      <c r="B74" s="161">
        <f>KZN!F53</f>
        <v>0.9400802177579497</v>
      </c>
      <c r="C74" s="161">
        <f>Durban!F53</f>
        <v>0.84408065520078024</v>
      </c>
      <c r="D74" s="161">
        <f>PMB!F53</f>
        <v>0.12015335736776026</v>
      </c>
      <c r="E74" s="161">
        <f>RBay!F53</f>
        <v>4.1087976090919208E-2</v>
      </c>
      <c r="F74" s="161">
        <f>NewCastle!F53</f>
        <v>1.3661323588534111</v>
      </c>
      <c r="G74" s="161">
        <f>'Port Shepstone'!F53</f>
        <v>1.4030702957281436</v>
      </c>
    </row>
    <row r="75" spans="1:7" x14ac:dyDescent="0.25">
      <c r="A75" s="150" t="str">
        <f t="shared" si="2"/>
        <v>2005</v>
      </c>
      <c r="B75" s="161">
        <f>KZN!F54</f>
        <v>0.90008406314173695</v>
      </c>
      <c r="C75" s="161">
        <f>Durban!F54</f>
        <v>0.79524715407326285</v>
      </c>
      <c r="D75" s="161">
        <f>PMB!F54</f>
        <v>0.10943034659530022</v>
      </c>
      <c r="E75" s="161">
        <f>RBay!F54</f>
        <v>3.5721249774648384E-2</v>
      </c>
      <c r="F75" s="161">
        <f>NewCastle!F54</f>
        <v>1.4781691575911884</v>
      </c>
      <c r="G75" s="161">
        <f>'Port Shepstone'!F54</f>
        <v>1.3902376996370123</v>
      </c>
    </row>
    <row r="76" spans="1:7" x14ac:dyDescent="0.25">
      <c r="A76" s="150" t="str">
        <f t="shared" si="2"/>
        <v>2006</v>
      </c>
      <c r="B76" s="161">
        <f>KZN!F55</f>
        <v>0.86119262827657383</v>
      </c>
      <c r="C76" s="161">
        <f>Durban!F55</f>
        <v>0.74913215851984094</v>
      </c>
      <c r="D76" s="161">
        <f>PMB!F55</f>
        <v>0.10143213295385908</v>
      </c>
      <c r="E76" s="161">
        <f>RBay!F55</f>
        <v>3.2116294602533096E-2</v>
      </c>
      <c r="F76" s="161">
        <f>NewCastle!F55</f>
        <v>1.4459658016877623</v>
      </c>
      <c r="G76" s="161">
        <f>'Port Shepstone'!F55</f>
        <v>1.3584556818038274</v>
      </c>
    </row>
    <row r="77" spans="1:7" x14ac:dyDescent="0.25">
      <c r="A77" s="150" t="str">
        <f t="shared" si="2"/>
        <v>2007</v>
      </c>
      <c r="B77" s="161">
        <f>KZN!F56</f>
        <v>0.77077508199757072</v>
      </c>
      <c r="C77" s="161">
        <f>Durban!F56</f>
        <v>0.66657974301348621</v>
      </c>
      <c r="D77" s="161">
        <f>PMB!F56</f>
        <v>8.9426483154949429E-2</v>
      </c>
      <c r="E77" s="161">
        <f>RBay!F56</f>
        <v>2.7732958514881927E-2</v>
      </c>
      <c r="F77" s="161">
        <f>NewCastle!F56</f>
        <v>1.2610984682837354</v>
      </c>
      <c r="G77" s="161">
        <f>'Port Shepstone'!F56</f>
        <v>1.2104901062067377</v>
      </c>
    </row>
    <row r="78" spans="1:7" x14ac:dyDescent="0.25">
      <c r="A78" s="150" t="str">
        <f t="shared" si="2"/>
        <v>2008</v>
      </c>
      <c r="B78" s="161">
        <f>KZN!F57</f>
        <v>0.63713420488036687</v>
      </c>
      <c r="C78" s="161">
        <f>Durban!F57</f>
        <v>0.54998751355243303</v>
      </c>
      <c r="D78" s="161">
        <f>PMB!F57</f>
        <v>7.4100723441576519E-2</v>
      </c>
      <c r="E78" s="161">
        <f>RBay!F57</f>
        <v>2.2560648583464269E-2</v>
      </c>
      <c r="F78" s="161">
        <f>NewCastle!F57</f>
        <v>1.0348846264919052</v>
      </c>
      <c r="G78" s="161">
        <f>'Port Shepstone'!F57</f>
        <v>0.9876955986924193</v>
      </c>
    </row>
    <row r="79" spans="1:7" x14ac:dyDescent="0.25">
      <c r="A79" s="150" t="str">
        <f t="shared" si="2"/>
        <v>2009</v>
      </c>
      <c r="B79" s="161">
        <f>KZN!F58</f>
        <v>0.55432769056392506</v>
      </c>
      <c r="C79" s="161">
        <f>Durban!F58</f>
        <v>0.47418525165945841</v>
      </c>
      <c r="D79" s="161">
        <f>PMB!F58</f>
        <v>6.4594280421897896E-2</v>
      </c>
      <c r="E79" s="161">
        <f>RBay!F58</f>
        <v>1.9352335180048221E-2</v>
      </c>
      <c r="F79" s="161">
        <f>NewCastle!F58</f>
        <v>0.89978820213358479</v>
      </c>
      <c r="G79" s="161">
        <f>'Port Shepstone'!F58</f>
        <v>0.85365434638028104</v>
      </c>
    </row>
    <row r="80" spans="1:7" x14ac:dyDescent="0.25">
      <c r="A80" s="150" t="str">
        <f t="shared" si="2"/>
        <v>2010</v>
      </c>
      <c r="B80" s="161">
        <f>KZN!F59</f>
        <v>0.59924910846531088</v>
      </c>
      <c r="C80" s="161">
        <f>Durban!F59</f>
        <v>0.50691817296338815</v>
      </c>
      <c r="D80" s="161">
        <f>PMB!F59</f>
        <v>6.9345432825951778E-2</v>
      </c>
      <c r="E80" s="161">
        <f>RBay!F59</f>
        <v>2.0505328865567718E-2</v>
      </c>
      <c r="F80" s="161">
        <f>NewCastle!F59</f>
        <v>0.98784803615192085</v>
      </c>
      <c r="G80" s="161">
        <f>'Port Shepstone'!F59</f>
        <v>0.93002009088126569</v>
      </c>
    </row>
    <row r="81" spans="1:7" x14ac:dyDescent="0.25">
      <c r="A81" s="150" t="str">
        <f t="shared" si="2"/>
        <v>2011</v>
      </c>
      <c r="B81" s="161">
        <f>KZN!F60</f>
        <v>0.69439674893638603</v>
      </c>
      <c r="C81" s="161">
        <f>Durban!F60</f>
        <v>0.58451417149570195</v>
      </c>
      <c r="D81" s="161">
        <f>PMB!F60</f>
        <v>7.9628079208046765E-2</v>
      </c>
      <c r="E81" s="161">
        <f>RBay!F60</f>
        <v>2.2616826434201855E-2</v>
      </c>
      <c r="F81" s="161">
        <f>NewCastle!F60</f>
        <v>1.1823719904717302</v>
      </c>
      <c r="G81" s="161">
        <f>'Port Shepstone'!F60</f>
        <v>1.0929310850823863</v>
      </c>
    </row>
    <row r="82" spans="1:7" x14ac:dyDescent="0.25">
      <c r="A82" s="150" t="str">
        <f t="shared" si="2"/>
        <v>2012</v>
      </c>
      <c r="B82" s="161">
        <f>KZN!F61</f>
        <v>0.6714598493545596</v>
      </c>
      <c r="C82" s="161">
        <f>Durban!F61</f>
        <v>0.56780983127557527</v>
      </c>
      <c r="D82" s="161">
        <f>PMB!F61</f>
        <v>7.8284088446824607E-2</v>
      </c>
      <c r="E82" s="161">
        <f>RBay!F61</f>
        <v>2.1712515029508273E-2</v>
      </c>
      <c r="F82" s="161">
        <f>NewCastle!F61</f>
        <v>1.0932875289769506</v>
      </c>
      <c r="G82" s="161">
        <f>'Port Shepstone'!F61</f>
        <v>1.0440593849246551</v>
      </c>
    </row>
    <row r="83" spans="1:7" x14ac:dyDescent="0.25">
      <c r="A83" s="150" t="str">
        <f t="shared" si="2"/>
        <v>2013</v>
      </c>
      <c r="B83" s="161">
        <f>KZN!F62</f>
        <v>0.63262022453791844</v>
      </c>
      <c r="C83" s="161">
        <f>Durban!F62</f>
        <v>0.5340043114018248</v>
      </c>
      <c r="D83" s="161">
        <f>PMB!F62</f>
        <v>7.5030541793701624E-2</v>
      </c>
      <c r="E83" s="161">
        <f>RBay!F62</f>
        <v>2.0858070807001094E-2</v>
      </c>
      <c r="F83" s="161">
        <f>NewCastle!F62</f>
        <v>0.93435175604216281</v>
      </c>
      <c r="G83" s="161">
        <f>'Port Shepstone'!F62</f>
        <v>0.95225529553477617</v>
      </c>
    </row>
    <row r="84" spans="1:7" ht="15.75" thickBot="1" x14ac:dyDescent="0.3"/>
    <row r="85" spans="1:7" ht="19.5" thickBot="1" x14ac:dyDescent="0.3">
      <c r="A85" s="155" t="str">
        <f>A64</f>
        <v>Location Quotients</v>
      </c>
      <c r="B85" s="157" t="s">
        <v>73</v>
      </c>
      <c r="C85" s="158" t="s">
        <v>66</v>
      </c>
      <c r="D85" s="158" t="s">
        <v>67</v>
      </c>
      <c r="E85" s="158" t="s">
        <v>68</v>
      </c>
      <c r="F85" s="158" t="s">
        <v>74</v>
      </c>
      <c r="G85" s="159" t="s">
        <v>70</v>
      </c>
    </row>
    <row r="86" spans="1:7" ht="19.5" thickBot="1" x14ac:dyDescent="0.3">
      <c r="A86" s="326" t="str">
        <f>KZN!G44</f>
        <v>Construction</v>
      </c>
      <c r="B86" s="327"/>
      <c r="C86" s="327"/>
      <c r="D86" s="327"/>
      <c r="E86" s="327"/>
      <c r="F86" s="327"/>
      <c r="G86" s="328"/>
    </row>
    <row r="87" spans="1:7" x14ac:dyDescent="0.25">
      <c r="A87" s="150" t="str">
        <f>A66</f>
        <v>1996</v>
      </c>
      <c r="B87" s="161">
        <f>KZN!G45</f>
        <v>1.0711522687067838</v>
      </c>
      <c r="C87" s="161">
        <f>Durban!G45</f>
        <v>1.1155581111509183</v>
      </c>
      <c r="D87" s="161">
        <f>PMB!G45</f>
        <v>0.11747757987708989</v>
      </c>
      <c r="E87" s="161">
        <f>RBay!G45</f>
        <v>3.0533115168671639E-2</v>
      </c>
      <c r="F87" s="161">
        <f>NewCastle!G45</f>
        <v>0.83401720087488018</v>
      </c>
      <c r="G87" s="161">
        <f>'Port Shepstone'!G45</f>
        <v>1.4378577769907965</v>
      </c>
    </row>
    <row r="88" spans="1:7" x14ac:dyDescent="0.25">
      <c r="A88" s="150" t="str">
        <f t="shared" ref="A88:A104" si="3">A67</f>
        <v>1997</v>
      </c>
      <c r="B88" s="161">
        <f>KZN!G46</f>
        <v>1.0596522764886473</v>
      </c>
      <c r="C88" s="161">
        <f>Durban!G46</f>
        <v>1.1020883811487057</v>
      </c>
      <c r="D88" s="161">
        <f>PMB!G46</f>
        <v>0.11478843605851045</v>
      </c>
      <c r="E88" s="161">
        <f>RBay!G46</f>
        <v>3.3896049697280932E-2</v>
      </c>
      <c r="F88" s="161">
        <f>NewCastle!G46</f>
        <v>0.84006039478371075</v>
      </c>
      <c r="G88" s="161">
        <f>'Port Shepstone'!G46</f>
        <v>1.403384195642448</v>
      </c>
    </row>
    <row r="89" spans="1:7" x14ac:dyDescent="0.25">
      <c r="A89" s="150" t="str">
        <f t="shared" si="3"/>
        <v>1998</v>
      </c>
      <c r="B89" s="161">
        <f>KZN!G47</f>
        <v>1.0150872846252652</v>
      </c>
      <c r="C89" s="161">
        <f>Durban!G47</f>
        <v>1.0610648235701707</v>
      </c>
      <c r="D89" s="161">
        <f>PMB!G47</f>
        <v>0.11009135860635891</v>
      </c>
      <c r="E89" s="161">
        <f>RBay!G47</f>
        <v>3.6494552270229783E-2</v>
      </c>
      <c r="F89" s="161">
        <f>NewCastle!G47</f>
        <v>0.81526773783705464</v>
      </c>
      <c r="G89" s="161">
        <f>'Port Shepstone'!G47</f>
        <v>1.3144133751796134</v>
      </c>
    </row>
    <row r="90" spans="1:7" x14ac:dyDescent="0.25">
      <c r="A90" s="150" t="str">
        <f t="shared" si="3"/>
        <v>1999</v>
      </c>
      <c r="B90" s="161">
        <f>KZN!G48</f>
        <v>0.99471309704837718</v>
      </c>
      <c r="C90" s="161">
        <f>Durban!G48</f>
        <v>1.0371607931613864</v>
      </c>
      <c r="D90" s="161">
        <f>PMB!G48</f>
        <v>0.10660492750877779</v>
      </c>
      <c r="E90" s="161">
        <f>RBay!G48</f>
        <v>4.0929791269519809E-2</v>
      </c>
      <c r="F90" s="161">
        <f>NewCastle!G48</f>
        <v>0.80426660674354411</v>
      </c>
      <c r="G90" s="161">
        <f>'Port Shepstone'!G48</f>
        <v>1.253438355353915</v>
      </c>
    </row>
    <row r="91" spans="1:7" x14ac:dyDescent="0.25">
      <c r="A91" s="150" t="str">
        <f t="shared" si="3"/>
        <v>2000</v>
      </c>
      <c r="B91" s="161">
        <f>KZN!G49</f>
        <v>1.0177609686069253</v>
      </c>
      <c r="C91" s="161">
        <f>Durban!G49</f>
        <v>1.0502913438471972</v>
      </c>
      <c r="D91" s="161">
        <f>PMB!G49</f>
        <v>0.10798407267259584</v>
      </c>
      <c r="E91" s="161">
        <f>RBay!G49</f>
        <v>4.7894983247673835E-2</v>
      </c>
      <c r="F91" s="161">
        <f>NewCastle!G49</f>
        <v>0.82730324653129561</v>
      </c>
      <c r="G91" s="161">
        <f>'Port Shepstone'!G49</f>
        <v>1.2424796146558126</v>
      </c>
    </row>
    <row r="92" spans="1:7" x14ac:dyDescent="0.25">
      <c r="A92" s="150" t="str">
        <f t="shared" si="3"/>
        <v>2001</v>
      </c>
      <c r="B92" s="161">
        <f>KZN!G50</f>
        <v>1.0327969413267382</v>
      </c>
      <c r="C92" s="161">
        <f>Durban!G50</f>
        <v>1.0636012918934856</v>
      </c>
      <c r="D92" s="161">
        <f>PMB!G50</f>
        <v>0.10754421120501845</v>
      </c>
      <c r="E92" s="161">
        <f>RBay!G50</f>
        <v>5.4370125520326752E-2</v>
      </c>
      <c r="F92" s="161">
        <f>NewCastle!G50</f>
        <v>0.84103985101992262</v>
      </c>
      <c r="G92" s="161">
        <f>'Port Shepstone'!G50</f>
        <v>1.2020072060919524</v>
      </c>
    </row>
    <row r="93" spans="1:7" x14ac:dyDescent="0.25">
      <c r="A93" s="150" t="str">
        <f t="shared" si="3"/>
        <v>2002</v>
      </c>
      <c r="B93" s="161">
        <f>KZN!G51</f>
        <v>1.0231238107639129</v>
      </c>
      <c r="C93" s="161">
        <f>Durban!G51</f>
        <v>1.0536690599253047</v>
      </c>
      <c r="D93" s="161">
        <f>PMB!G51</f>
        <v>0.10451209204873831</v>
      </c>
      <c r="E93" s="161">
        <f>RBay!G51</f>
        <v>5.7674045286842238E-2</v>
      </c>
      <c r="F93" s="161">
        <f>NewCastle!G51</f>
        <v>0.82715852876143425</v>
      </c>
      <c r="G93" s="161">
        <f>'Port Shepstone'!G51</f>
        <v>1.1460855167112518</v>
      </c>
    </row>
    <row r="94" spans="1:7" x14ac:dyDescent="0.25">
      <c r="A94" s="150" t="str">
        <f t="shared" si="3"/>
        <v>2003</v>
      </c>
      <c r="B94" s="161">
        <f>KZN!G52</f>
        <v>0.9801619663413107</v>
      </c>
      <c r="C94" s="161">
        <f>Durban!G52</f>
        <v>1.0060451869624591</v>
      </c>
      <c r="D94" s="161">
        <f>PMB!G52</f>
        <v>9.9937115427137915E-2</v>
      </c>
      <c r="E94" s="161">
        <f>RBay!G52</f>
        <v>5.7012963177351064E-2</v>
      </c>
      <c r="F94" s="161">
        <f>NewCastle!G52</f>
        <v>0.78559693189303037</v>
      </c>
      <c r="G94" s="161">
        <f>'Port Shepstone'!G52</f>
        <v>1.0616911400134676</v>
      </c>
    </row>
    <row r="95" spans="1:7" x14ac:dyDescent="0.25">
      <c r="A95" s="150" t="str">
        <f t="shared" si="3"/>
        <v>2004</v>
      </c>
      <c r="B95" s="161">
        <f>KZN!G53</f>
        <v>0.94895248433372326</v>
      </c>
      <c r="C95" s="161">
        <f>Durban!G53</f>
        <v>0.9620758330376018</v>
      </c>
      <c r="D95" s="161">
        <f>PMB!G53</f>
        <v>9.6341875416721012E-2</v>
      </c>
      <c r="E95" s="161">
        <f>RBay!G53</f>
        <v>5.4531320459275515E-2</v>
      </c>
      <c r="F95" s="161">
        <f>NewCastle!G53</f>
        <v>0.75802164809587691</v>
      </c>
      <c r="G95" s="161">
        <f>'Port Shepstone'!G53</f>
        <v>1.0010691842828388</v>
      </c>
    </row>
    <row r="96" spans="1:7" x14ac:dyDescent="0.25">
      <c r="A96" s="150" t="str">
        <f t="shared" si="3"/>
        <v>2005</v>
      </c>
      <c r="B96" s="161">
        <f>KZN!G54</f>
        <v>0.93095114258448519</v>
      </c>
      <c r="C96" s="161">
        <f>Durban!G54</f>
        <v>0.92734190737884636</v>
      </c>
      <c r="D96" s="161">
        <f>PMB!G54</f>
        <v>9.3752026050825873E-2</v>
      </c>
      <c r="E96" s="161">
        <f>RBay!G54</f>
        <v>5.1368596084316077E-2</v>
      </c>
      <c r="F96" s="161">
        <f>NewCastle!G54</f>
        <v>0.74695551633492085</v>
      </c>
      <c r="G96" s="161">
        <f>'Port Shepstone'!G54</f>
        <v>0.96446550457887592</v>
      </c>
    </row>
    <row r="97" spans="1:7" x14ac:dyDescent="0.25">
      <c r="A97" s="150" t="str">
        <f t="shared" si="3"/>
        <v>2006</v>
      </c>
      <c r="B97" s="161">
        <f>KZN!G55</f>
        <v>0.91761980001591381</v>
      </c>
      <c r="C97" s="161">
        <f>Durban!G55</f>
        <v>0.90549924660188541</v>
      </c>
      <c r="D97" s="161">
        <f>PMB!G55</f>
        <v>9.2465076303263144E-2</v>
      </c>
      <c r="E97" s="161">
        <f>RBay!G55</f>
        <v>4.922205033059418E-2</v>
      </c>
      <c r="F97" s="161">
        <f>NewCastle!G55</f>
        <v>0.73216904330638888</v>
      </c>
      <c r="G97" s="161">
        <f>'Port Shepstone'!G55</f>
        <v>0.9380501834921624</v>
      </c>
    </row>
    <row r="98" spans="1:7" x14ac:dyDescent="0.25">
      <c r="A98" s="150" t="str">
        <f t="shared" si="3"/>
        <v>2007</v>
      </c>
      <c r="B98" s="161">
        <f>KZN!G56</f>
        <v>0.94460275202087429</v>
      </c>
      <c r="C98" s="161">
        <f>Durban!G56</f>
        <v>0.93529994408921679</v>
      </c>
      <c r="D98" s="161">
        <f>PMB!G56</f>
        <v>9.6569959631249855E-2</v>
      </c>
      <c r="E98" s="161">
        <f>RBay!G56</f>
        <v>4.9611226130946713E-2</v>
      </c>
      <c r="F98" s="161">
        <f>NewCastle!G56</f>
        <v>0.75026768947033884</v>
      </c>
      <c r="G98" s="161">
        <f>'Port Shepstone'!G56</f>
        <v>0.94619809416381129</v>
      </c>
    </row>
    <row r="99" spans="1:7" x14ac:dyDescent="0.25">
      <c r="A99" s="150" t="str">
        <f t="shared" si="3"/>
        <v>2008</v>
      </c>
      <c r="B99" s="161">
        <f>KZN!G57</f>
        <v>1.0405363849156566</v>
      </c>
      <c r="C99" s="161">
        <f>Durban!G57</f>
        <v>1.0358559779822438</v>
      </c>
      <c r="D99" s="161">
        <f>PMB!G57</f>
        <v>0.10969422883909499</v>
      </c>
      <c r="E99" s="161">
        <f>RBay!G57</f>
        <v>5.4346645141048394E-2</v>
      </c>
      <c r="F99" s="161">
        <f>NewCastle!G57</f>
        <v>0.83245712091914426</v>
      </c>
      <c r="G99" s="161">
        <f>'Port Shepstone'!G57</f>
        <v>1.018668097578979</v>
      </c>
    </row>
    <row r="100" spans="1:7" x14ac:dyDescent="0.25">
      <c r="A100" s="150" t="str">
        <f t="shared" si="3"/>
        <v>2009</v>
      </c>
      <c r="B100" s="161">
        <f>KZN!G58</f>
        <v>1.1392280484749837</v>
      </c>
      <c r="C100" s="161">
        <f>Durban!G58</f>
        <v>1.1293229236927962</v>
      </c>
      <c r="D100" s="161">
        <f>PMB!G58</f>
        <v>0.12351507121866809</v>
      </c>
      <c r="E100" s="161">
        <f>RBay!G58</f>
        <v>5.9214070971776431E-2</v>
      </c>
      <c r="F100" s="161">
        <f>NewCastle!G58</f>
        <v>0.91784152760686954</v>
      </c>
      <c r="G100" s="161">
        <f>'Port Shepstone'!G58</f>
        <v>1.0984176600176976</v>
      </c>
    </row>
    <row r="101" spans="1:7" x14ac:dyDescent="0.25">
      <c r="A101" s="150" t="str">
        <f t="shared" si="3"/>
        <v>2010</v>
      </c>
      <c r="B101" s="161">
        <f>KZN!G59</f>
        <v>1.2058388234659814</v>
      </c>
      <c r="C101" s="161">
        <f>Durban!G59</f>
        <v>1.1855211358390838</v>
      </c>
      <c r="D101" s="161">
        <f>PMB!G59</f>
        <v>0.13266333372015524</v>
      </c>
      <c r="E101" s="161">
        <f>RBay!G59</f>
        <v>6.2522347433754788E-2</v>
      </c>
      <c r="F101" s="161">
        <f>NewCastle!G59</f>
        <v>0.97517244593918562</v>
      </c>
      <c r="G101" s="161">
        <f>'Port Shepstone'!G59</f>
        <v>1.1484185770557567</v>
      </c>
    </row>
    <row r="102" spans="1:7" x14ac:dyDescent="0.25">
      <c r="A102" s="150" t="str">
        <f t="shared" si="3"/>
        <v>2011</v>
      </c>
      <c r="B102" s="161">
        <f>KZN!G60</f>
        <v>1.2292631479729916</v>
      </c>
      <c r="C102" s="161">
        <f>Durban!G60</f>
        <v>1.2051679736552539</v>
      </c>
      <c r="D102" s="161">
        <f>PMB!G60</f>
        <v>0.13637119456387972</v>
      </c>
      <c r="E102" s="161">
        <f>RBay!G60</f>
        <v>6.2200371414581818E-2</v>
      </c>
      <c r="F102" s="161">
        <f>NewCastle!G60</f>
        <v>0.98998236977327914</v>
      </c>
      <c r="G102" s="161">
        <f>'Port Shepstone'!G60</f>
        <v>1.1541952053889528</v>
      </c>
    </row>
    <row r="103" spans="1:7" x14ac:dyDescent="0.25">
      <c r="A103" s="150" t="str">
        <f t="shared" si="3"/>
        <v>2012</v>
      </c>
      <c r="B103" s="161">
        <f>KZN!G61</f>
        <v>1.2336126276977741</v>
      </c>
      <c r="C103" s="161">
        <f>Durban!G61</f>
        <v>1.2130442688871406</v>
      </c>
      <c r="D103" s="161">
        <f>PMB!G61</f>
        <v>0.13682026411081025</v>
      </c>
      <c r="E103" s="161">
        <f>RBay!G61</f>
        <v>6.1791475843105029E-2</v>
      </c>
      <c r="F103" s="161">
        <f>NewCastle!G61</f>
        <v>0.98019758928569756</v>
      </c>
      <c r="G103" s="161">
        <f>'Port Shepstone'!G61</f>
        <v>1.1486703007040422</v>
      </c>
    </row>
    <row r="104" spans="1:7" x14ac:dyDescent="0.25">
      <c r="A104" s="150" t="str">
        <f t="shared" si="3"/>
        <v>2013</v>
      </c>
      <c r="B104" s="161">
        <f>KZN!G62</f>
        <v>1.2523747074715577</v>
      </c>
      <c r="C104" s="161">
        <f>Durban!G62</f>
        <v>1.2391889770813445</v>
      </c>
      <c r="D104" s="161">
        <f>PMB!G62</f>
        <v>0.13890321547347154</v>
      </c>
      <c r="E104" s="161">
        <f>RBay!G62</f>
        <v>6.1843246119737481E-2</v>
      </c>
      <c r="F104" s="161">
        <f>NewCastle!G62</f>
        <v>0.97988804028012244</v>
      </c>
      <c r="G104" s="161">
        <f>'Port Shepstone'!G62</f>
        <v>1.150180280148895</v>
      </c>
    </row>
    <row r="105" spans="1:7" ht="15.75" thickBot="1" x14ac:dyDescent="0.3"/>
    <row r="106" spans="1:7" ht="19.5" thickBot="1" x14ac:dyDescent="0.3">
      <c r="A106" s="155" t="str">
        <f>A85</f>
        <v>Location Quotients</v>
      </c>
      <c r="B106" s="157" t="s">
        <v>73</v>
      </c>
      <c r="C106" s="158" t="s">
        <v>66</v>
      </c>
      <c r="D106" s="158" t="s">
        <v>67</v>
      </c>
      <c r="E106" s="158" t="s">
        <v>68</v>
      </c>
      <c r="F106" s="158" t="s">
        <v>74</v>
      </c>
      <c r="G106" s="159" t="s">
        <v>70</v>
      </c>
    </row>
    <row r="107" spans="1:7" ht="19.5" thickBot="1" x14ac:dyDescent="0.3">
      <c r="A107" s="326" t="str">
        <f>KZN!H44</f>
        <v>Wholesale &amp; retail trade; hotels &amp; restaurants</v>
      </c>
      <c r="B107" s="327"/>
      <c r="C107" s="327"/>
      <c r="D107" s="327"/>
      <c r="E107" s="327"/>
      <c r="F107" s="327"/>
      <c r="G107" s="328"/>
    </row>
    <row r="108" spans="1:7" x14ac:dyDescent="0.25">
      <c r="A108" s="150" t="str">
        <f t="shared" ref="A108:A124" si="4">A87</f>
        <v>1996</v>
      </c>
      <c r="B108" s="161">
        <f>KZN!H45</f>
        <v>1.0871047696143465</v>
      </c>
      <c r="C108" s="161">
        <f>Durban!H45</f>
        <v>1.1724415614933141</v>
      </c>
      <c r="D108" s="161">
        <f>PMB!H45</f>
        <v>0.13436172417792924</v>
      </c>
      <c r="E108" s="161">
        <f>RBay!H45</f>
        <v>2.6784925671598171E-2</v>
      </c>
      <c r="F108" s="161">
        <f>NewCastle!H45</f>
        <v>0.84079840709787446</v>
      </c>
      <c r="G108" s="161">
        <f>'Port Shepstone'!H45</f>
        <v>1.3956854667787912</v>
      </c>
    </row>
    <row r="109" spans="1:7" x14ac:dyDescent="0.25">
      <c r="A109" s="150" t="str">
        <f t="shared" si="4"/>
        <v>1997</v>
      </c>
      <c r="B109" s="161">
        <f>KZN!H46</f>
        <v>1.09853151525042</v>
      </c>
      <c r="C109" s="161">
        <f>Durban!H46</f>
        <v>1.1865333236351103</v>
      </c>
      <c r="D109" s="161">
        <f>PMB!H46</f>
        <v>0.13108277646110492</v>
      </c>
      <c r="E109" s="161">
        <f>RBay!H46</f>
        <v>2.9722070010380554E-2</v>
      </c>
      <c r="F109" s="161">
        <f>NewCastle!H46</f>
        <v>0.96252423168632972</v>
      </c>
      <c r="G109" s="161">
        <f>'Port Shepstone'!H46</f>
        <v>1.3463504500637653</v>
      </c>
    </row>
    <row r="110" spans="1:7" x14ac:dyDescent="0.25">
      <c r="A110" s="150" t="str">
        <f t="shared" si="4"/>
        <v>1998</v>
      </c>
      <c r="B110" s="161">
        <f>KZN!H47</f>
        <v>1.0493133408978979</v>
      </c>
      <c r="C110" s="161">
        <f>Durban!H47</f>
        <v>1.1430550313158818</v>
      </c>
      <c r="D110" s="161">
        <f>PMB!H47</f>
        <v>0.12259911432014503</v>
      </c>
      <c r="E110" s="161">
        <f>RBay!H47</f>
        <v>3.0826574654756401E-2</v>
      </c>
      <c r="F110" s="161">
        <f>NewCastle!H47</f>
        <v>0.99175205297637825</v>
      </c>
      <c r="G110" s="161">
        <f>'Port Shepstone'!H47</f>
        <v>1.246887607432261</v>
      </c>
    </row>
    <row r="111" spans="1:7" x14ac:dyDescent="0.25">
      <c r="A111" s="150" t="str">
        <f t="shared" si="4"/>
        <v>1999</v>
      </c>
      <c r="B111" s="161">
        <f>KZN!H48</f>
        <v>0.99633453414102047</v>
      </c>
      <c r="C111" s="161">
        <f>Durban!H48</f>
        <v>1.0890069610029611</v>
      </c>
      <c r="D111" s="161">
        <f>PMB!H48</f>
        <v>0.11261351090523163</v>
      </c>
      <c r="E111" s="161">
        <f>RBay!H48</f>
        <v>3.2120757908319579E-2</v>
      </c>
      <c r="F111" s="161">
        <f>NewCastle!H48</f>
        <v>0.98455409695748164</v>
      </c>
      <c r="G111" s="161">
        <f>'Port Shepstone'!H48</f>
        <v>1.1667279744155539</v>
      </c>
    </row>
    <row r="112" spans="1:7" x14ac:dyDescent="0.25">
      <c r="A112" s="150" t="str">
        <f t="shared" si="4"/>
        <v>2000</v>
      </c>
      <c r="B112" s="161">
        <f>KZN!H49</f>
        <v>0.97541895759843533</v>
      </c>
      <c r="C112" s="161">
        <f>Durban!H49</f>
        <v>1.0631039549189831</v>
      </c>
      <c r="D112" s="161">
        <f>PMB!H49</f>
        <v>0.10685443963451054</v>
      </c>
      <c r="E112" s="161">
        <f>RBay!H49</f>
        <v>3.4384898722480774E-2</v>
      </c>
      <c r="F112" s="161">
        <f>NewCastle!H49</f>
        <v>0.99827341390976621</v>
      </c>
      <c r="G112" s="161">
        <f>'Port Shepstone'!H49</f>
        <v>1.1345122867284263</v>
      </c>
    </row>
    <row r="113" spans="1:7" x14ac:dyDescent="0.25">
      <c r="A113" s="150" t="str">
        <f t="shared" si="4"/>
        <v>2001</v>
      </c>
      <c r="B113" s="161">
        <f>KZN!H50</f>
        <v>0.97583738932865982</v>
      </c>
      <c r="C113" s="161">
        <f>Durban!H50</f>
        <v>1.0675335222220503</v>
      </c>
      <c r="D113" s="161">
        <f>PMB!H50</f>
        <v>0.10261330160592823</v>
      </c>
      <c r="E113" s="161">
        <f>RBay!H50</f>
        <v>3.6380471627015819E-2</v>
      </c>
      <c r="F113" s="161">
        <f>NewCastle!H50</f>
        <v>1.0197993531211491</v>
      </c>
      <c r="G113" s="161">
        <f>'Port Shepstone'!H50</f>
        <v>1.1254995226298499</v>
      </c>
    </row>
    <row r="114" spans="1:7" x14ac:dyDescent="0.25">
      <c r="A114" s="150" t="str">
        <f t="shared" si="4"/>
        <v>2002</v>
      </c>
      <c r="B114" s="161">
        <f>KZN!H51</f>
        <v>0.99576140173597461</v>
      </c>
      <c r="C114" s="161">
        <f>Durban!H51</f>
        <v>1.095954455380566</v>
      </c>
      <c r="D114" s="161">
        <f>PMB!H51</f>
        <v>0.10068728625105224</v>
      </c>
      <c r="E114" s="161">
        <f>RBay!H51</f>
        <v>3.8022209135044054E-2</v>
      </c>
      <c r="F114" s="161">
        <f>NewCastle!H51</f>
        <v>1.0573832495053535</v>
      </c>
      <c r="G114" s="161">
        <f>'Port Shepstone'!H51</f>
        <v>1.1411031239086602</v>
      </c>
    </row>
    <row r="115" spans="1:7" x14ac:dyDescent="0.25">
      <c r="A115" s="150" t="str">
        <f t="shared" si="4"/>
        <v>2003</v>
      </c>
      <c r="B115" s="161">
        <f>KZN!H52</f>
        <v>1.0187436849083324</v>
      </c>
      <c r="C115" s="161">
        <f>Durban!H52</f>
        <v>1.1254030300572995</v>
      </c>
      <c r="D115" s="161">
        <f>PMB!H52</f>
        <v>0.10098284905939021</v>
      </c>
      <c r="E115" s="161">
        <f>RBay!H52</f>
        <v>3.8812983941341285E-2</v>
      </c>
      <c r="F115" s="161">
        <f>NewCastle!H52</f>
        <v>1.0955839505133014</v>
      </c>
      <c r="G115" s="161">
        <f>'Port Shepstone'!H52</f>
        <v>1.1627442237274617</v>
      </c>
    </row>
    <row r="116" spans="1:7" x14ac:dyDescent="0.25">
      <c r="A116" s="150" t="str">
        <f t="shared" si="4"/>
        <v>2004</v>
      </c>
      <c r="B116" s="161">
        <f>KZN!H53</f>
        <v>1.0165193742984642</v>
      </c>
      <c r="C116" s="161">
        <f>Durban!H53</f>
        <v>1.1148942238685773</v>
      </c>
      <c r="D116" s="161">
        <f>PMB!H53</f>
        <v>9.9077828289274972E-2</v>
      </c>
      <c r="E116" s="161">
        <f>RBay!H53</f>
        <v>3.6794883270088896E-2</v>
      </c>
      <c r="F116" s="161">
        <f>NewCastle!H53</f>
        <v>1.1002021876489212</v>
      </c>
      <c r="G116" s="161">
        <f>'Port Shepstone'!H53</f>
        <v>1.1685411549010549</v>
      </c>
    </row>
    <row r="117" spans="1:7" x14ac:dyDescent="0.25">
      <c r="A117" s="150" t="str">
        <f t="shared" si="4"/>
        <v>2005</v>
      </c>
      <c r="B117" s="161">
        <f>KZN!H54</f>
        <v>1.0142002068764417</v>
      </c>
      <c r="C117" s="161">
        <f>Durban!H54</f>
        <v>1.0983143295682816</v>
      </c>
      <c r="D117" s="161">
        <f>PMB!H54</f>
        <v>9.6912709934269398E-2</v>
      </c>
      <c r="E117" s="161">
        <f>RBay!H54</f>
        <v>3.4065329350476688E-2</v>
      </c>
      <c r="F117" s="161">
        <f>NewCastle!H54</f>
        <v>1.1155015365538443</v>
      </c>
      <c r="G117" s="161">
        <f>'Port Shepstone'!H54</f>
        <v>1.1819032348086052</v>
      </c>
    </row>
    <row r="118" spans="1:7" x14ac:dyDescent="0.25">
      <c r="A118" s="150" t="str">
        <f t="shared" si="4"/>
        <v>2006</v>
      </c>
      <c r="B118" s="161">
        <f>KZN!H55</f>
        <v>1.0471347600746905</v>
      </c>
      <c r="C118" s="161">
        <f>Durban!H55</f>
        <v>1.1302119396640598</v>
      </c>
      <c r="D118" s="161">
        <f>PMB!H55</f>
        <v>9.8808158637100033E-2</v>
      </c>
      <c r="E118" s="161">
        <f>RBay!H55</f>
        <v>3.4031362486004572E-2</v>
      </c>
      <c r="F118" s="161">
        <f>NewCastle!H55</f>
        <v>1.2020096184520508</v>
      </c>
      <c r="G118" s="161">
        <f>'Port Shepstone'!H55</f>
        <v>1.2058479961588016</v>
      </c>
    </row>
    <row r="119" spans="1:7" x14ac:dyDescent="0.25">
      <c r="A119" s="150" t="str">
        <f t="shared" si="4"/>
        <v>2007</v>
      </c>
      <c r="B119" s="161">
        <f>KZN!H56</f>
        <v>1.0469491678186078</v>
      </c>
      <c r="C119" s="161">
        <f>Durban!H56</f>
        <v>1.1385626927728134</v>
      </c>
      <c r="D119" s="161">
        <f>PMB!H56</f>
        <v>9.8833733587235448E-2</v>
      </c>
      <c r="E119" s="161">
        <f>RBay!H56</f>
        <v>3.3101477207771325E-2</v>
      </c>
      <c r="F119" s="161">
        <f>NewCastle!H56</f>
        <v>1.2469847391972555</v>
      </c>
      <c r="G119" s="161">
        <f>'Port Shepstone'!H56</f>
        <v>1.1877756119241327</v>
      </c>
    </row>
    <row r="120" spans="1:7" x14ac:dyDescent="0.25">
      <c r="A120" s="150" t="str">
        <f t="shared" si="4"/>
        <v>2008</v>
      </c>
      <c r="B120" s="161">
        <f>KZN!H57</f>
        <v>0.99768238537480591</v>
      </c>
      <c r="C120" s="161">
        <f>Durban!H57</f>
        <v>1.091246634209093</v>
      </c>
      <c r="D120" s="161">
        <f>PMB!H57</f>
        <v>9.5827225424275908E-2</v>
      </c>
      <c r="E120" s="161">
        <f>RBay!H57</f>
        <v>3.0353541450009864E-2</v>
      </c>
      <c r="F120" s="161">
        <f>NewCastle!H57</f>
        <v>1.1959569536696684</v>
      </c>
      <c r="G120" s="161">
        <f>'Port Shepstone'!H57</f>
        <v>1.1458384968395985</v>
      </c>
    </row>
    <row r="121" spans="1:7" x14ac:dyDescent="0.25">
      <c r="A121" s="150" t="str">
        <f t="shared" si="4"/>
        <v>2009</v>
      </c>
      <c r="B121" s="161">
        <f>KZN!H58</f>
        <v>0.94670581184244962</v>
      </c>
      <c r="C121" s="161">
        <f>Durban!H58</f>
        <v>1.0311736612950939</v>
      </c>
      <c r="D121" s="161">
        <f>PMB!H58</f>
        <v>9.2620587059406803E-2</v>
      </c>
      <c r="E121" s="161">
        <f>RBay!H58</f>
        <v>2.7562689290222427E-2</v>
      </c>
      <c r="F121" s="161">
        <f>NewCastle!H58</f>
        <v>1.1219148121280513</v>
      </c>
      <c r="G121" s="161">
        <f>'Port Shepstone'!H58</f>
        <v>1.1141371764891923</v>
      </c>
    </row>
    <row r="122" spans="1:7" x14ac:dyDescent="0.25">
      <c r="A122" s="150" t="str">
        <f t="shared" si="4"/>
        <v>2010</v>
      </c>
      <c r="B122" s="161">
        <f>KZN!H59</f>
        <v>0.92672715337737221</v>
      </c>
      <c r="C122" s="161">
        <f>Durban!H59</f>
        <v>1.0009706917737358</v>
      </c>
      <c r="D122" s="161">
        <f>PMB!H59</f>
        <v>9.1201118896710884E-2</v>
      </c>
      <c r="E122" s="161">
        <f>RBay!H59</f>
        <v>2.586381014197638E-2</v>
      </c>
      <c r="F122" s="161">
        <f>NewCastle!H59</f>
        <v>1.0750239379635889</v>
      </c>
      <c r="G122" s="161">
        <f>'Port Shepstone'!H59</f>
        <v>1.120135292467012</v>
      </c>
    </row>
    <row r="123" spans="1:7" x14ac:dyDescent="0.25">
      <c r="A123" s="150" t="str">
        <f t="shared" si="4"/>
        <v>2011</v>
      </c>
      <c r="B123" s="161">
        <f>KZN!H60</f>
        <v>0.92988760684695615</v>
      </c>
      <c r="C123" s="161">
        <f>Durban!H60</f>
        <v>1.0011358354359594</v>
      </c>
      <c r="D123" s="161">
        <f>PMB!H60</f>
        <v>9.1282685592480428E-2</v>
      </c>
      <c r="E123" s="161">
        <f>RBay!H60</f>
        <v>2.4564670201894984E-2</v>
      </c>
      <c r="F123" s="161">
        <f>NewCastle!H60</f>
        <v>1.0587270420056429</v>
      </c>
      <c r="G123" s="161">
        <f>'Port Shepstone'!H60</f>
        <v>1.1436031160890938</v>
      </c>
    </row>
    <row r="124" spans="1:7" x14ac:dyDescent="0.25">
      <c r="A124" s="150" t="str">
        <f t="shared" si="4"/>
        <v>2012</v>
      </c>
      <c r="B124" s="161">
        <f>KZN!H61</f>
        <v>0.93771372361752392</v>
      </c>
      <c r="C124" s="161">
        <f>Durban!H61</f>
        <v>1.0123710981924545</v>
      </c>
      <c r="D124" s="161">
        <f>PMB!H61</f>
        <v>9.1939805125879723E-2</v>
      </c>
      <c r="E124" s="161">
        <f>RBay!H61</f>
        <v>2.4358637474034512E-2</v>
      </c>
      <c r="F124" s="161">
        <f>NewCastle!H61</f>
        <v>1.0399978457441474</v>
      </c>
      <c r="G124" s="161">
        <f>'Port Shepstone'!H61</f>
        <v>1.1539006049414609</v>
      </c>
    </row>
    <row r="125" spans="1:7" x14ac:dyDescent="0.25">
      <c r="A125" s="150" t="str">
        <f>A104</f>
        <v>2013</v>
      </c>
      <c r="B125" s="161">
        <f>KZN!H62</f>
        <v>0.94114126710266177</v>
      </c>
      <c r="C125" s="161">
        <f>Durban!H62</f>
        <v>1.0215929821905609</v>
      </c>
      <c r="D125" s="161">
        <f>PMB!H62</f>
        <v>9.2248829207090724E-2</v>
      </c>
      <c r="E125" s="161">
        <f>RBay!H62</f>
        <v>2.3918415385644286E-2</v>
      </c>
      <c r="F125" s="161">
        <f>NewCastle!H62</f>
        <v>1.0093332048633019</v>
      </c>
      <c r="G125" s="161">
        <f>'Port Shepstone'!H62</f>
        <v>1.1498527753244763</v>
      </c>
    </row>
    <row r="126" spans="1:7" ht="15.75" thickBot="1" x14ac:dyDescent="0.3"/>
    <row r="127" spans="1:7" ht="19.5" thickBot="1" x14ac:dyDescent="0.3">
      <c r="A127" s="155" t="str">
        <f>A106</f>
        <v>Location Quotients</v>
      </c>
      <c r="B127" s="157" t="s">
        <v>73</v>
      </c>
      <c r="C127" s="158" t="s">
        <v>66</v>
      </c>
      <c r="D127" s="158" t="s">
        <v>67</v>
      </c>
      <c r="E127" s="158" t="s">
        <v>68</v>
      </c>
      <c r="F127" s="158" t="s">
        <v>74</v>
      </c>
      <c r="G127" s="159" t="s">
        <v>70</v>
      </c>
    </row>
    <row r="128" spans="1:7" ht="19.5" thickBot="1" x14ac:dyDescent="0.3">
      <c r="A128" s="326" t="str">
        <f>KZN!I44</f>
        <v>Transport , storage and communication</v>
      </c>
      <c r="B128" s="327"/>
      <c r="C128" s="327"/>
      <c r="D128" s="327"/>
      <c r="E128" s="327"/>
      <c r="F128" s="327"/>
      <c r="G128" s="328"/>
    </row>
    <row r="129" spans="1:7" x14ac:dyDescent="0.25">
      <c r="A129" s="150" t="str">
        <f t="shared" ref="A129:A146" si="5">A108</f>
        <v>1996</v>
      </c>
      <c r="B129" s="161">
        <f>KZN!I45</f>
        <v>1.1977051781047612</v>
      </c>
      <c r="C129" s="161">
        <f>Durban!I45</f>
        <v>3.0835761228440992</v>
      </c>
      <c r="D129" s="161">
        <f>PMB!I45</f>
        <v>0.30045030485419366</v>
      </c>
      <c r="E129" s="161">
        <f>RBay!I45</f>
        <v>4.108974127949782E-2</v>
      </c>
      <c r="F129" s="161">
        <f>NewCastle!I45</f>
        <v>0.94801327161245152</v>
      </c>
      <c r="G129" s="161">
        <f>'Port Shepstone'!I45</f>
        <v>0.72726060198872178</v>
      </c>
    </row>
    <row r="130" spans="1:7" x14ac:dyDescent="0.25">
      <c r="A130" s="150" t="str">
        <f t="shared" si="5"/>
        <v>1997</v>
      </c>
      <c r="B130" s="161">
        <f>KZN!I46</f>
        <v>1.1839872057361798</v>
      </c>
      <c r="C130" s="161">
        <f>Durban!I46</f>
        <v>2.9377316194559819</v>
      </c>
      <c r="D130" s="161">
        <f>PMB!I46</f>
        <v>0.27336919886895444</v>
      </c>
      <c r="E130" s="161">
        <f>RBay!I46</f>
        <v>4.5073960122660739E-2</v>
      </c>
      <c r="F130" s="161">
        <f>NewCastle!I46</f>
        <v>0.94883801884843744</v>
      </c>
      <c r="G130" s="161">
        <f>'Port Shepstone'!I46</f>
        <v>0.73672395546448666</v>
      </c>
    </row>
    <row r="131" spans="1:7" x14ac:dyDescent="0.25">
      <c r="A131" s="150" t="str">
        <f t="shared" si="5"/>
        <v>1998</v>
      </c>
      <c r="B131" s="161">
        <f>KZN!I47</f>
        <v>1.1737623809290672</v>
      </c>
      <c r="C131" s="161">
        <f>Durban!I47</f>
        <v>2.8898390605482223</v>
      </c>
      <c r="D131" s="161">
        <f>PMB!I47</f>
        <v>0.25484281494927752</v>
      </c>
      <c r="E131" s="161">
        <f>RBay!I47</f>
        <v>4.8223781618430814E-2</v>
      </c>
      <c r="F131" s="161">
        <f>NewCastle!I47</f>
        <v>0.9278295999687669</v>
      </c>
      <c r="G131" s="161">
        <f>'Port Shepstone'!I47</f>
        <v>0.72944608956801216</v>
      </c>
    </row>
    <row r="132" spans="1:7" x14ac:dyDescent="0.25">
      <c r="A132" s="150" t="str">
        <f t="shared" si="5"/>
        <v>1999</v>
      </c>
      <c r="B132" s="161">
        <f>KZN!I48</f>
        <v>1.1703537342377832</v>
      </c>
      <c r="C132" s="161">
        <f>Durban!I48</f>
        <v>2.8150841874164314</v>
      </c>
      <c r="D132" s="161">
        <f>PMB!I48</f>
        <v>0.23243536132655535</v>
      </c>
      <c r="E132" s="161">
        <f>RBay!I48</f>
        <v>5.2540183296423661E-2</v>
      </c>
      <c r="F132" s="161">
        <f>NewCastle!I48</f>
        <v>0.90047069291985149</v>
      </c>
      <c r="G132" s="161">
        <f>'Port Shepstone'!I48</f>
        <v>0.72806576352982921</v>
      </c>
    </row>
    <row r="133" spans="1:7" x14ac:dyDescent="0.25">
      <c r="A133" s="150" t="str">
        <f t="shared" si="5"/>
        <v>2000</v>
      </c>
      <c r="B133" s="161">
        <f>KZN!I49</f>
        <v>1.156750749887647</v>
      </c>
      <c r="C133" s="161">
        <f>Durban!I49</f>
        <v>2.6543953923370016</v>
      </c>
      <c r="D133" s="161">
        <f>PMB!I49</f>
        <v>0.20556488312906329</v>
      </c>
      <c r="E133" s="161">
        <f>RBay!I49</f>
        <v>5.6733813872345072E-2</v>
      </c>
      <c r="F133" s="161">
        <f>NewCastle!I49</f>
        <v>0.86268755522805507</v>
      </c>
      <c r="G133" s="161">
        <f>'Port Shepstone'!I49</f>
        <v>0.72126163961795475</v>
      </c>
    </row>
    <row r="134" spans="1:7" x14ac:dyDescent="0.25">
      <c r="A134" s="150" t="str">
        <f t="shared" si="5"/>
        <v>2001</v>
      </c>
      <c r="B134" s="161">
        <f>KZN!I50</f>
        <v>1.173803216071664</v>
      </c>
      <c r="C134" s="161">
        <f>Durban!I50</f>
        <v>2.5732122635686117</v>
      </c>
      <c r="D134" s="161">
        <f>PMB!I50</f>
        <v>0.1830372278009787</v>
      </c>
      <c r="E134" s="161">
        <f>RBay!I50</f>
        <v>6.1136007083207725E-2</v>
      </c>
      <c r="F134" s="161">
        <f>NewCastle!I50</f>
        <v>0.84253753617834548</v>
      </c>
      <c r="G134" s="161">
        <f>'Port Shepstone'!I50</f>
        <v>0.7274245366658556</v>
      </c>
    </row>
    <row r="135" spans="1:7" x14ac:dyDescent="0.25">
      <c r="A135" s="150" t="str">
        <f t="shared" si="5"/>
        <v>2002</v>
      </c>
      <c r="B135" s="161">
        <f>KZN!I51</f>
        <v>1.1928782366326065</v>
      </c>
      <c r="C135" s="161">
        <f>Durban!I51</f>
        <v>2.5368080548367442</v>
      </c>
      <c r="D135" s="161">
        <f>PMB!I51</f>
        <v>0.16738190387990676</v>
      </c>
      <c r="E135" s="161">
        <f>RBay!I51</f>
        <v>6.3687369302932048E-2</v>
      </c>
      <c r="F135" s="161">
        <f>NewCastle!I51</f>
        <v>0.82554119644311652</v>
      </c>
      <c r="G135" s="161">
        <f>'Port Shepstone'!I51</f>
        <v>0.73888268626056286</v>
      </c>
    </row>
    <row r="136" spans="1:7" x14ac:dyDescent="0.25">
      <c r="A136" s="150" t="str">
        <f t="shared" si="5"/>
        <v>2003</v>
      </c>
      <c r="B136" s="161">
        <f>KZN!I52</f>
        <v>1.2034976792478063</v>
      </c>
      <c r="C136" s="161">
        <f>Durban!I52</f>
        <v>2.6005225365717748</v>
      </c>
      <c r="D136" s="161">
        <f>PMB!I52</f>
        <v>0.16433034637077246</v>
      </c>
      <c r="E136" s="161">
        <f>RBay!I52</f>
        <v>6.3840943676510165E-2</v>
      </c>
      <c r="F136" s="161">
        <f>NewCastle!I52</f>
        <v>0.80887533570643066</v>
      </c>
      <c r="G136" s="161">
        <f>'Port Shepstone'!I52</f>
        <v>0.74735410262933644</v>
      </c>
    </row>
    <row r="137" spans="1:7" x14ac:dyDescent="0.25">
      <c r="A137" s="150" t="str">
        <f t="shared" si="5"/>
        <v>2004</v>
      </c>
      <c r="B137" s="161">
        <f>KZN!I53</f>
        <v>1.2360643125837441</v>
      </c>
      <c r="C137" s="161">
        <f>Durban!I53</f>
        <v>2.8500142971369566</v>
      </c>
      <c r="D137" s="161">
        <f>PMB!I53</f>
        <v>0.17416864356669554</v>
      </c>
      <c r="E137" s="161">
        <f>RBay!I53</f>
        <v>6.3010411173383213E-2</v>
      </c>
      <c r="F137" s="161">
        <f>NewCastle!I53</f>
        <v>0.81392679436412718</v>
      </c>
      <c r="G137" s="161">
        <f>'Port Shepstone'!I53</f>
        <v>0.77317335831557477</v>
      </c>
    </row>
    <row r="138" spans="1:7" x14ac:dyDescent="0.25">
      <c r="A138" s="150" t="str">
        <f t="shared" si="5"/>
        <v>2005</v>
      </c>
      <c r="B138" s="161">
        <f>KZN!I54</f>
        <v>1.2551721509033795</v>
      </c>
      <c r="C138" s="161">
        <f>Durban!I54</f>
        <v>3.1002238371721518</v>
      </c>
      <c r="D138" s="161">
        <f>PMB!I54</f>
        <v>0.18435534876971552</v>
      </c>
      <c r="E138" s="161">
        <f>RBay!I54</f>
        <v>5.9734805582617637E-2</v>
      </c>
      <c r="F138" s="161">
        <f>NewCastle!I54</f>
        <v>0.81876571831888978</v>
      </c>
      <c r="G138" s="161">
        <f>'Port Shepstone'!I54</f>
        <v>0.79845465218748546</v>
      </c>
    </row>
    <row r="139" spans="1:7" x14ac:dyDescent="0.25">
      <c r="A139" s="150" t="str">
        <f t="shared" si="5"/>
        <v>2006</v>
      </c>
      <c r="B139" s="161">
        <f>KZN!I55</f>
        <v>1.2276168188922412</v>
      </c>
      <c r="C139" s="161">
        <f>Durban!I55</f>
        <v>3.0382504887604291</v>
      </c>
      <c r="D139" s="161">
        <f>PMB!I55</f>
        <v>0.17702328903957476</v>
      </c>
      <c r="E139" s="161">
        <f>RBay!I55</f>
        <v>5.5377121578341383E-2</v>
      </c>
      <c r="F139" s="161">
        <f>NewCastle!I55</f>
        <v>0.78890632125736537</v>
      </c>
      <c r="G139" s="161">
        <f>'Port Shepstone'!I55</f>
        <v>0.79478661650738314</v>
      </c>
    </row>
    <row r="140" spans="1:7" x14ac:dyDescent="0.25">
      <c r="A140" s="150" t="str">
        <f t="shared" si="5"/>
        <v>2007</v>
      </c>
      <c r="B140" s="161">
        <f>KZN!I56</f>
        <v>1.1935940450084463</v>
      </c>
      <c r="C140" s="161">
        <f>Durban!I56</f>
        <v>3.0000857097346247</v>
      </c>
      <c r="D140" s="161">
        <f>PMB!I56</f>
        <v>0.17209349354889514</v>
      </c>
      <c r="E140" s="161">
        <f>RBay!I56</f>
        <v>5.1644799917950387E-2</v>
      </c>
      <c r="F140" s="161">
        <f>NewCastle!I56</f>
        <v>0.75737920313217644</v>
      </c>
      <c r="G140" s="161">
        <f>'Port Shepstone'!I56</f>
        <v>0.77514411652436599</v>
      </c>
    </row>
    <row r="141" spans="1:7" x14ac:dyDescent="0.25">
      <c r="A141" s="150" t="str">
        <f t="shared" si="5"/>
        <v>2008</v>
      </c>
      <c r="B141" s="161">
        <f>KZN!I57</f>
        <v>1.1977916006051874</v>
      </c>
      <c r="C141" s="161">
        <f>Durban!I57</f>
        <v>3.198345229822432</v>
      </c>
      <c r="D141" s="161">
        <f>PMB!I57</f>
        <v>0.18420099741308205</v>
      </c>
      <c r="E141" s="161">
        <f>RBay!I57</f>
        <v>5.0143774154813053E-2</v>
      </c>
      <c r="F141" s="161">
        <f>NewCastle!I57</f>
        <v>0.76074631857447028</v>
      </c>
      <c r="G141" s="161">
        <f>'Port Shepstone'!I57</f>
        <v>0.77488270767247958</v>
      </c>
    </row>
    <row r="142" spans="1:7" x14ac:dyDescent="0.25">
      <c r="A142" s="150" t="str">
        <f t="shared" si="5"/>
        <v>2009</v>
      </c>
      <c r="B142" s="161">
        <f>KZN!I58</f>
        <v>1.2443932657937031</v>
      </c>
      <c r="C142" s="161">
        <f>Durban!I58</f>
        <v>3.6243404366694048</v>
      </c>
      <c r="D142" s="161">
        <f>PMB!I58</f>
        <v>0.21206145642267621</v>
      </c>
      <c r="E142" s="161">
        <f>RBay!I58</f>
        <v>5.0440263359268676E-2</v>
      </c>
      <c r="F142" s="161">
        <f>NewCastle!I58</f>
        <v>0.79367600404855698</v>
      </c>
      <c r="G142" s="161">
        <f>'Port Shepstone'!I58</f>
        <v>0.80633177502066189</v>
      </c>
    </row>
    <row r="143" spans="1:7" x14ac:dyDescent="0.25">
      <c r="A143" s="150" t="str">
        <f t="shared" si="5"/>
        <v>2010</v>
      </c>
      <c r="B143" s="161">
        <f>KZN!I59</f>
        <v>1.2811025128876725</v>
      </c>
      <c r="C143" s="161">
        <f>Durban!I59</f>
        <v>4.0202639069338479</v>
      </c>
      <c r="D143" s="161">
        <f>PMB!I59</f>
        <v>0.23675989639816411</v>
      </c>
      <c r="E143" s="161">
        <f>RBay!I59</f>
        <v>5.078175795167441E-2</v>
      </c>
      <c r="F143" s="161">
        <f>NewCastle!I59</f>
        <v>0.81664434700131061</v>
      </c>
      <c r="G143" s="161">
        <f>'Port Shepstone'!I59</f>
        <v>0.83125025139117126</v>
      </c>
    </row>
    <row r="144" spans="1:7" x14ac:dyDescent="0.25">
      <c r="A144" s="150" t="str">
        <f t="shared" si="5"/>
        <v>2011</v>
      </c>
      <c r="B144" s="161">
        <f>KZN!I60</f>
        <v>1.2941908628582044</v>
      </c>
      <c r="C144" s="161">
        <f>Durban!I60</f>
        <v>4.19541017951288</v>
      </c>
      <c r="D144" s="161">
        <f>PMB!I60</f>
        <v>0.2440365072894623</v>
      </c>
      <c r="E144" s="161">
        <f>RBay!I60</f>
        <v>4.9798893491770038E-2</v>
      </c>
      <c r="F144" s="161">
        <f>NewCastle!I60</f>
        <v>0.81200526115293259</v>
      </c>
      <c r="G144" s="161">
        <f>'Port Shepstone'!I60</f>
        <v>0.83475059672101093</v>
      </c>
    </row>
    <row r="145" spans="1:7" x14ac:dyDescent="0.25">
      <c r="A145" s="150" t="str">
        <f t="shared" si="5"/>
        <v>2012</v>
      </c>
      <c r="B145" s="161">
        <f>KZN!I61</f>
        <v>1.2797075613198048</v>
      </c>
      <c r="C145" s="161">
        <f>Durban!I61</f>
        <v>4.1957591689757008</v>
      </c>
      <c r="D145" s="161">
        <f>PMB!I61</f>
        <v>0.23922090967899198</v>
      </c>
      <c r="E145" s="161">
        <f>RBay!I61</f>
        <v>4.9674513161044744E-2</v>
      </c>
      <c r="F145" s="161">
        <f>NewCastle!I61</f>
        <v>0.78170179717050037</v>
      </c>
      <c r="G145" s="161">
        <f>'Port Shepstone'!I61</f>
        <v>0.81906655389035421</v>
      </c>
    </row>
    <row r="146" spans="1:7" x14ac:dyDescent="0.25">
      <c r="A146" s="150" t="str">
        <f t="shared" si="5"/>
        <v>2013</v>
      </c>
      <c r="B146" s="161">
        <f>KZN!I62</f>
        <v>1.2458343542043264</v>
      </c>
      <c r="C146" s="161">
        <f>Durban!I62</f>
        <v>4.1303956947918188</v>
      </c>
      <c r="D146" s="161">
        <f>PMB!I62</f>
        <v>0.23030288085766329</v>
      </c>
      <c r="E146" s="161">
        <f>RBay!I62</f>
        <v>4.8397186794466897E-2</v>
      </c>
      <c r="F146" s="161">
        <f>NewCastle!I62</f>
        <v>0.74085429249210144</v>
      </c>
      <c r="G146" s="161">
        <f>'Port Shepstone'!I62</f>
        <v>0.78765272134309638</v>
      </c>
    </row>
    <row r="147" spans="1:7" ht="15.75" thickBot="1" x14ac:dyDescent="0.3"/>
    <row r="148" spans="1:7" ht="19.5" thickBot="1" x14ac:dyDescent="0.3">
      <c r="A148" s="155" t="str">
        <f>A127</f>
        <v>Location Quotients</v>
      </c>
      <c r="B148" s="157" t="s">
        <v>73</v>
      </c>
      <c r="C148" s="158" t="s">
        <v>66</v>
      </c>
      <c r="D148" s="158" t="s">
        <v>67</v>
      </c>
      <c r="E148" s="158" t="s">
        <v>68</v>
      </c>
      <c r="F148" s="158" t="s">
        <v>74</v>
      </c>
      <c r="G148" s="159" t="s">
        <v>70</v>
      </c>
    </row>
    <row r="149" spans="1:7" ht="19.5" thickBot="1" x14ac:dyDescent="0.3">
      <c r="A149" s="326" t="str">
        <f>KZN!J44</f>
        <v>Finance, real estate and business services</v>
      </c>
      <c r="B149" s="327"/>
      <c r="C149" s="327"/>
      <c r="D149" s="327"/>
      <c r="E149" s="327"/>
      <c r="F149" s="327"/>
      <c r="G149" s="328"/>
    </row>
    <row r="150" spans="1:7" x14ac:dyDescent="0.25">
      <c r="A150" s="150" t="str">
        <f t="shared" ref="A150:A167" si="6">A129</f>
        <v>1996</v>
      </c>
      <c r="B150" s="161">
        <f>KZN!J45</f>
        <v>0.95967309208867857</v>
      </c>
      <c r="C150" s="161">
        <f>Durban!J45</f>
        <v>1.1203580659724111</v>
      </c>
      <c r="D150" s="161">
        <f>PMB!J45</f>
        <v>0.15206127119736373</v>
      </c>
      <c r="E150" s="161">
        <f>RBay!J45</f>
        <v>6.2509190054420749</v>
      </c>
      <c r="F150" s="161">
        <f>NewCastle!J45</f>
        <v>0.62772549911172615</v>
      </c>
      <c r="G150" s="161">
        <f>'Port Shepstone'!J45</f>
        <v>0.76247427635307907</v>
      </c>
    </row>
    <row r="151" spans="1:7" x14ac:dyDescent="0.25">
      <c r="A151" s="150" t="str">
        <f t="shared" si="6"/>
        <v>1997</v>
      </c>
      <c r="B151" s="161">
        <f>KZN!J46</f>
        <v>0.98301617740724911</v>
      </c>
      <c r="C151" s="161">
        <f>Durban!J46</f>
        <v>1.1486563069374169</v>
      </c>
      <c r="D151" s="161">
        <f>PMB!J46</f>
        <v>0.14613021183309144</v>
      </c>
      <c r="E151" s="161">
        <f>RBay!J46</f>
        <v>6.216130847821379</v>
      </c>
      <c r="F151" s="161">
        <f>NewCastle!J46</f>
        <v>0.6538918228986319</v>
      </c>
      <c r="G151" s="161">
        <f>'Port Shepstone'!J46</f>
        <v>0.78674157090830443</v>
      </c>
    </row>
    <row r="152" spans="1:7" x14ac:dyDescent="0.25">
      <c r="A152" s="150" t="str">
        <f t="shared" si="6"/>
        <v>1998</v>
      </c>
      <c r="B152" s="161">
        <f>KZN!J47</f>
        <v>0.95867855503079225</v>
      </c>
      <c r="C152" s="161">
        <f>Durban!J47</f>
        <v>1.1287468339518074</v>
      </c>
      <c r="D152" s="161">
        <f>PMB!J47</f>
        <v>0.13582877044073494</v>
      </c>
      <c r="E152" s="161">
        <f>RBay!J47</f>
        <v>6.2181381538665255</v>
      </c>
      <c r="F152" s="161">
        <f>NewCastle!J47</f>
        <v>0.64376470782717132</v>
      </c>
      <c r="G152" s="161">
        <f>'Port Shepstone'!J47</f>
        <v>0.76855049622378002</v>
      </c>
    </row>
    <row r="153" spans="1:7" x14ac:dyDescent="0.25">
      <c r="A153" s="150" t="str">
        <f t="shared" si="6"/>
        <v>1999</v>
      </c>
      <c r="B153" s="161">
        <f>KZN!J48</f>
        <v>0.94421756098428833</v>
      </c>
      <c r="C153" s="161">
        <f>Durban!J48</f>
        <v>1.1160417844321247</v>
      </c>
      <c r="D153" s="161">
        <f>PMB!J48</f>
        <v>0.12638769547546616</v>
      </c>
      <c r="E153" s="161">
        <f>RBay!J48</f>
        <v>6.3461683571213863</v>
      </c>
      <c r="F153" s="161">
        <f>NewCastle!J48</f>
        <v>0.63797831052275322</v>
      </c>
      <c r="G153" s="161">
        <f>'Port Shepstone'!J48</f>
        <v>0.7626602169293103</v>
      </c>
    </row>
    <row r="154" spans="1:7" x14ac:dyDescent="0.25">
      <c r="A154" s="150" t="str">
        <f t="shared" si="6"/>
        <v>2000</v>
      </c>
      <c r="B154" s="161">
        <f>KZN!J49</f>
        <v>0.93795078226781003</v>
      </c>
      <c r="C154" s="161">
        <f>Durban!J49</f>
        <v>1.1074689861172251</v>
      </c>
      <c r="D154" s="161">
        <f>PMB!J49</f>
        <v>0.1192331496575626</v>
      </c>
      <c r="E154" s="161">
        <f>RBay!J49</f>
        <v>6.4694756551285817</v>
      </c>
      <c r="F154" s="161">
        <f>NewCastle!J49</f>
        <v>0.64340712988977067</v>
      </c>
      <c r="G154" s="161">
        <f>'Port Shepstone'!J49</f>
        <v>0.76680754215312308</v>
      </c>
    </row>
    <row r="155" spans="1:7" x14ac:dyDescent="0.25">
      <c r="A155" s="150" t="str">
        <f t="shared" si="6"/>
        <v>2001</v>
      </c>
      <c r="B155" s="161">
        <f>KZN!J50</f>
        <v>0.90709257581503377</v>
      </c>
      <c r="C155" s="161">
        <f>Durban!J50</f>
        <v>1.0769528616685853</v>
      </c>
      <c r="D155" s="161">
        <f>PMB!J50</f>
        <v>0.10838189430778822</v>
      </c>
      <c r="E155" s="161">
        <f>RBay!J50</f>
        <v>6.5849839839558664</v>
      </c>
      <c r="F155" s="161">
        <f>NewCastle!J50</f>
        <v>0.63374224472518559</v>
      </c>
      <c r="G155" s="161">
        <f>'Port Shepstone'!J50</f>
        <v>0.74438467059356284</v>
      </c>
    </row>
    <row r="156" spans="1:7" x14ac:dyDescent="0.25">
      <c r="A156" s="150" t="str">
        <f t="shared" si="6"/>
        <v>2002</v>
      </c>
      <c r="B156" s="161">
        <f>KZN!J51</f>
        <v>0.87551838558909389</v>
      </c>
      <c r="C156" s="161">
        <f>Durban!J51</f>
        <v>1.0475258889390076</v>
      </c>
      <c r="D156" s="161">
        <f>PMB!J51</f>
        <v>9.8701638500806238E-2</v>
      </c>
      <c r="E156" s="161">
        <f>RBay!J51</f>
        <v>6.6426960776950592</v>
      </c>
      <c r="F156" s="161">
        <f>NewCastle!J51</f>
        <v>0.61365289500107822</v>
      </c>
      <c r="G156" s="161">
        <f>'Port Shepstone'!J51</f>
        <v>0.72668557124413646</v>
      </c>
    </row>
    <row r="157" spans="1:7" x14ac:dyDescent="0.25">
      <c r="A157" s="150" t="str">
        <f t="shared" si="6"/>
        <v>2003</v>
      </c>
      <c r="B157" s="161">
        <f>KZN!J52</f>
        <v>0.86399488706930871</v>
      </c>
      <c r="C157" s="161">
        <f>Durban!J52</f>
        <v>1.0375998340377546</v>
      </c>
      <c r="D157" s="161">
        <f>PMB!J52</f>
        <v>9.4028358048967475E-2</v>
      </c>
      <c r="E157" s="161">
        <f>RBay!J52</f>
        <v>6.5786976205065946</v>
      </c>
      <c r="F157" s="161">
        <f>NewCastle!J52</f>
        <v>0.6021406222715121</v>
      </c>
      <c r="G157" s="161">
        <f>'Port Shepstone'!J52</f>
        <v>0.71851190851809144</v>
      </c>
    </row>
    <row r="158" spans="1:7" x14ac:dyDescent="0.25">
      <c r="A158" s="150" t="str">
        <f t="shared" si="6"/>
        <v>2004</v>
      </c>
      <c r="B158" s="161">
        <f>KZN!J53</f>
        <v>0.87319242668723496</v>
      </c>
      <c r="C158" s="161">
        <f>Durban!J53</f>
        <v>1.0435535771690583</v>
      </c>
      <c r="D158" s="161">
        <f>PMB!J53</f>
        <v>9.1938336527456907E-2</v>
      </c>
      <c r="E158" s="161">
        <f>RBay!J53</f>
        <v>6.3681163067192861</v>
      </c>
      <c r="F158" s="161">
        <f>NewCastle!J53</f>
        <v>0.61436880489051193</v>
      </c>
      <c r="G158" s="161">
        <f>'Port Shepstone'!J53</f>
        <v>0.73327245777072392</v>
      </c>
    </row>
    <row r="159" spans="1:7" x14ac:dyDescent="0.25">
      <c r="A159" s="150" t="str">
        <f t="shared" si="6"/>
        <v>2005</v>
      </c>
      <c r="B159" s="161">
        <f>KZN!J54</f>
        <v>0.89119347342854682</v>
      </c>
      <c r="C159" s="161">
        <f>Durban!J54</f>
        <v>1.0554251109363493</v>
      </c>
      <c r="D159" s="161">
        <f>PMB!J54</f>
        <v>9.0811941892654818E-2</v>
      </c>
      <c r="E159" s="161">
        <f>RBay!J54</f>
        <v>6.0524256934522853</v>
      </c>
      <c r="F159" s="161">
        <f>NewCastle!J54</f>
        <v>0.64103771324026038</v>
      </c>
      <c r="G159" s="161">
        <f>'Port Shepstone'!J54</f>
        <v>0.76518142487655916</v>
      </c>
    </row>
    <row r="160" spans="1:7" x14ac:dyDescent="0.25">
      <c r="A160" s="150" t="str">
        <f t="shared" si="6"/>
        <v>2006</v>
      </c>
      <c r="B160" s="161">
        <f>KZN!J55</f>
        <v>0.90618377884663692</v>
      </c>
      <c r="C160" s="161">
        <f>Durban!J55</f>
        <v>1.0705527778386004</v>
      </c>
      <c r="D160" s="161">
        <f>PMB!J55</f>
        <v>9.0452396853131292E-2</v>
      </c>
      <c r="E160" s="161">
        <f>RBay!J55</f>
        <v>5.8481501787369217</v>
      </c>
      <c r="F160" s="161">
        <f>NewCastle!J55</f>
        <v>0.65627152836140235</v>
      </c>
      <c r="G160" s="161">
        <f>'Port Shepstone'!J55</f>
        <v>0.78911509968492777</v>
      </c>
    </row>
    <row r="161" spans="1:7" x14ac:dyDescent="0.25">
      <c r="A161" s="150" t="str">
        <f t="shared" si="6"/>
        <v>2007</v>
      </c>
      <c r="B161" s="161">
        <f>KZN!J56</f>
        <v>0.91019218009130343</v>
      </c>
      <c r="C161" s="161">
        <f>Durban!J56</f>
        <v>1.0818332648835556</v>
      </c>
      <c r="D161" s="161">
        <f>PMB!J56</f>
        <v>9.0030970694524634E-2</v>
      </c>
      <c r="E161" s="161">
        <f>RBay!J56</f>
        <v>5.7089436599215846</v>
      </c>
      <c r="F161" s="161">
        <f>NewCastle!J56</f>
        <v>0.64905271136339304</v>
      </c>
      <c r="G161" s="161">
        <f>'Port Shepstone'!J56</f>
        <v>0.78811495271298182</v>
      </c>
    </row>
    <row r="162" spans="1:7" x14ac:dyDescent="0.25">
      <c r="A162" s="150" t="str">
        <f t="shared" si="6"/>
        <v>2008</v>
      </c>
      <c r="B162" s="161">
        <f>KZN!J57</f>
        <v>0.91044038701228569</v>
      </c>
      <c r="C162" s="161">
        <f>Durban!J57</f>
        <v>1.0878639854756713</v>
      </c>
      <c r="D162" s="161">
        <f>PMB!J57</f>
        <v>9.0659586096193873E-2</v>
      </c>
      <c r="E162" s="161">
        <f>RBay!J57</f>
        <v>5.670380243615277</v>
      </c>
      <c r="F162" s="161">
        <f>NewCastle!J57</f>
        <v>0.64418368115337954</v>
      </c>
      <c r="G162" s="161">
        <f>'Port Shepstone'!J57</f>
        <v>0.77699748906815447</v>
      </c>
    </row>
    <row r="163" spans="1:7" x14ac:dyDescent="0.25">
      <c r="A163" s="150" t="str">
        <f t="shared" si="6"/>
        <v>2009</v>
      </c>
      <c r="B163" s="161">
        <f>KZN!J58</f>
        <v>0.9071738025359487</v>
      </c>
      <c r="C163" s="161">
        <f>Durban!J58</f>
        <v>1.0808095977637078</v>
      </c>
      <c r="D163" s="161">
        <f>PMB!J58</f>
        <v>9.0975674359102324E-2</v>
      </c>
      <c r="E163" s="161">
        <f>RBay!J58</f>
        <v>5.6529604977457462</v>
      </c>
      <c r="F163" s="161">
        <f>NewCastle!J58</f>
        <v>0.65235431595805504</v>
      </c>
      <c r="G163" s="161">
        <f>'Port Shepstone'!J58</f>
        <v>0.7811239443434197</v>
      </c>
    </row>
    <row r="164" spans="1:7" x14ac:dyDescent="0.25">
      <c r="A164" s="150" t="str">
        <f t="shared" si="6"/>
        <v>2010</v>
      </c>
      <c r="B164" s="161">
        <f>KZN!J59</f>
        <v>0.90348558410327784</v>
      </c>
      <c r="C164" s="161">
        <f>Durban!J59</f>
        <v>1.0690625066002168</v>
      </c>
      <c r="D164" s="161">
        <f>PMB!J59</f>
        <v>9.0411752518913188E-2</v>
      </c>
      <c r="E164" s="161">
        <f>RBay!J59</f>
        <v>5.7080209115403209</v>
      </c>
      <c r="F164" s="161">
        <f>NewCastle!J59</f>
        <v>0.65788007186129305</v>
      </c>
      <c r="G164" s="161">
        <f>'Port Shepstone'!J59</f>
        <v>0.77958353201740982</v>
      </c>
    </row>
    <row r="165" spans="1:7" x14ac:dyDescent="0.25">
      <c r="A165" s="150" t="str">
        <f t="shared" si="6"/>
        <v>2011</v>
      </c>
      <c r="B165" s="161">
        <f>KZN!J60</f>
        <v>0.89656678648770727</v>
      </c>
      <c r="C165" s="161">
        <f>Durban!J60</f>
        <v>1.0578101865579941</v>
      </c>
      <c r="D165" s="161">
        <f>PMB!J60</f>
        <v>8.8871755268819796E-2</v>
      </c>
      <c r="E165" s="161">
        <f>RBay!J60</f>
        <v>5.7171273521351464</v>
      </c>
      <c r="F165" s="161">
        <f>NewCastle!J60</f>
        <v>0.63759959791092802</v>
      </c>
      <c r="G165" s="161">
        <f>'Port Shepstone'!J60</f>
        <v>0.76422385091913414</v>
      </c>
    </row>
    <row r="166" spans="1:7" x14ac:dyDescent="0.25">
      <c r="A166" s="150" t="str">
        <f t="shared" si="6"/>
        <v>2012</v>
      </c>
      <c r="B166" s="161">
        <f>KZN!J61</f>
        <v>0.89103493450055038</v>
      </c>
      <c r="C166" s="161">
        <f>Durban!J61</f>
        <v>1.0507281512294031</v>
      </c>
      <c r="D166" s="161">
        <f>PMB!J61</f>
        <v>8.8717844281792885E-2</v>
      </c>
      <c r="E166" s="161">
        <f>RBay!J61</f>
        <v>5.7101581210199939</v>
      </c>
      <c r="F166" s="161">
        <f>NewCastle!J61</f>
        <v>0.62194629403439461</v>
      </c>
      <c r="G166" s="161">
        <f>'Port Shepstone'!J61</f>
        <v>0.74463939440019689</v>
      </c>
    </row>
    <row r="167" spans="1:7" x14ac:dyDescent="0.25">
      <c r="A167" s="150" t="str">
        <f t="shared" si="6"/>
        <v>2013</v>
      </c>
      <c r="B167" s="161">
        <f>KZN!J62</f>
        <v>0.88367280361418465</v>
      </c>
      <c r="C167" s="161">
        <f>Durban!J62</f>
        <v>1.045279184683632</v>
      </c>
      <c r="D167" s="161">
        <f>PMB!J62</f>
        <v>8.8005953824872793E-2</v>
      </c>
      <c r="E167" s="161">
        <f>RBay!J62</f>
        <v>5.6843388194361779</v>
      </c>
      <c r="F167" s="161">
        <f>NewCastle!J62</f>
        <v>0.61204633973749534</v>
      </c>
      <c r="G167" s="161">
        <f>'Port Shepstone'!J62</f>
        <v>0.72994260097397556</v>
      </c>
    </row>
    <row r="168" spans="1:7" ht="15.75" thickBot="1" x14ac:dyDescent="0.3"/>
    <row r="169" spans="1:7" ht="19.5" thickBot="1" x14ac:dyDescent="0.3">
      <c r="A169" s="155" t="str">
        <f>A148</f>
        <v>Location Quotients</v>
      </c>
      <c r="B169" s="157" t="s">
        <v>73</v>
      </c>
      <c r="C169" s="158" t="s">
        <v>66</v>
      </c>
      <c r="D169" s="158" t="s">
        <v>67</v>
      </c>
      <c r="E169" s="158" t="s">
        <v>68</v>
      </c>
      <c r="F169" s="158" t="s">
        <v>74</v>
      </c>
      <c r="G169" s="159" t="s">
        <v>70</v>
      </c>
    </row>
    <row r="170" spans="1:7" ht="19.5" thickBot="1" x14ac:dyDescent="0.3">
      <c r="A170" s="326" t="str">
        <f>KZN!K44</f>
        <v>Personal and General Government Services</v>
      </c>
      <c r="B170" s="327"/>
      <c r="C170" s="327"/>
      <c r="D170" s="327"/>
      <c r="E170" s="327"/>
      <c r="F170" s="327"/>
      <c r="G170" s="328"/>
    </row>
    <row r="171" spans="1:7" x14ac:dyDescent="0.25">
      <c r="A171" s="150" t="str">
        <f>A150</f>
        <v>1996</v>
      </c>
      <c r="B171" s="161">
        <f>KZN!K45</f>
        <v>1.083773520272473</v>
      </c>
      <c r="C171" s="161">
        <f>Durban!K45</f>
        <v>0.97233900779935689</v>
      </c>
      <c r="D171" s="161">
        <f>PMB!K45</f>
        <v>0.16702492220405937</v>
      </c>
      <c r="E171" s="161">
        <f>RBay!K45</f>
        <v>3.3536203544884666E-2</v>
      </c>
      <c r="F171" s="161">
        <f>NewCastle!K45</f>
        <v>1.1940343323080478</v>
      </c>
      <c r="G171" s="161">
        <f>'Port Shepstone'!K45</f>
        <v>0.98089027354750824</v>
      </c>
    </row>
    <row r="172" spans="1:7" x14ac:dyDescent="0.25">
      <c r="A172" s="150" t="str">
        <f t="shared" ref="A172:A188" si="7">A151</f>
        <v>1997</v>
      </c>
      <c r="B172" s="161">
        <f>KZN!K46</f>
        <v>1.0137740974478853</v>
      </c>
      <c r="C172" s="161">
        <f>Durban!K46</f>
        <v>0.89717391892831522</v>
      </c>
      <c r="D172" s="161">
        <f>PMB!K46</f>
        <v>0.15216407420788353</v>
      </c>
      <c r="E172" s="161">
        <f>RBay!K46</f>
        <v>3.3126008727504194E-2</v>
      </c>
      <c r="F172" s="161">
        <f>NewCastle!K46</f>
        <v>1.1832024084787474</v>
      </c>
      <c r="G172" s="161">
        <f>'Port Shepstone'!K46</f>
        <v>0.93895811314030009</v>
      </c>
    </row>
    <row r="173" spans="1:7" x14ac:dyDescent="0.25">
      <c r="A173" s="150" t="str">
        <f t="shared" si="7"/>
        <v>1998</v>
      </c>
      <c r="B173" s="161">
        <f>KZN!K47</f>
        <v>0.97191141459834529</v>
      </c>
      <c r="C173" s="161">
        <f>Durban!K47</f>
        <v>0.8552394144968577</v>
      </c>
      <c r="D173" s="161">
        <f>PMB!K47</f>
        <v>0.14419775417931288</v>
      </c>
      <c r="E173" s="161">
        <f>RBay!K47</f>
        <v>3.3383771941287936E-2</v>
      </c>
      <c r="F173" s="161">
        <f>NewCastle!K47</f>
        <v>1.1907667483250501</v>
      </c>
      <c r="G173" s="161">
        <f>'Port Shepstone'!K47</f>
        <v>0.91601014234764544</v>
      </c>
    </row>
    <row r="174" spans="1:7" x14ac:dyDescent="0.25">
      <c r="A174" s="150" t="str">
        <f t="shared" si="7"/>
        <v>1999</v>
      </c>
      <c r="B174" s="161">
        <f>KZN!K48</f>
        <v>0.97625281842406086</v>
      </c>
      <c r="C174" s="161">
        <f>Durban!K48</f>
        <v>0.8469877032797638</v>
      </c>
      <c r="D174" s="161">
        <f>PMB!K48</f>
        <v>0.13986386552481594</v>
      </c>
      <c r="E174" s="161">
        <f>RBay!K48</f>
        <v>3.5751846980946106E-2</v>
      </c>
      <c r="F174" s="161">
        <f>NewCastle!K48</f>
        <v>1.2329679568085434</v>
      </c>
      <c r="G174" s="161">
        <f>'Port Shepstone'!K48</f>
        <v>0.93603278830873038</v>
      </c>
    </row>
    <row r="175" spans="1:7" x14ac:dyDescent="0.25">
      <c r="A175" s="150" t="str">
        <f t="shared" si="7"/>
        <v>2000</v>
      </c>
      <c r="B175" s="161">
        <f>KZN!K49</f>
        <v>0.96714754051248863</v>
      </c>
      <c r="C175" s="161">
        <f>Durban!K49</f>
        <v>0.82625120259626705</v>
      </c>
      <c r="D175" s="161">
        <f>PMB!K49</f>
        <v>0.13372430877544031</v>
      </c>
      <c r="E175" s="161">
        <f>RBay!K49</f>
        <v>3.7093284495087996E-2</v>
      </c>
      <c r="F175" s="161">
        <f>NewCastle!K49</f>
        <v>1.2414574349738041</v>
      </c>
      <c r="G175" s="161">
        <f>'Port Shepstone'!K49</f>
        <v>0.9397293841705332</v>
      </c>
    </row>
    <row r="176" spans="1:7" x14ac:dyDescent="0.25">
      <c r="A176" s="150" t="str">
        <f t="shared" si="7"/>
        <v>2001</v>
      </c>
      <c r="B176" s="161">
        <f>KZN!K50</f>
        <v>0.97115700279783967</v>
      </c>
      <c r="C176" s="161">
        <f>Durban!K50</f>
        <v>0.825860432257567</v>
      </c>
      <c r="D176" s="161">
        <f>PMB!K50</f>
        <v>0.12942406499762224</v>
      </c>
      <c r="E176" s="161">
        <f>RBay!K50</f>
        <v>3.8186036382151373E-2</v>
      </c>
      <c r="F176" s="161">
        <f>NewCastle!K50</f>
        <v>1.2777885565598688</v>
      </c>
      <c r="G176" s="161">
        <f>'Port Shepstone'!K50</f>
        <v>0.94687425501600231</v>
      </c>
    </row>
    <row r="177" spans="1:7" x14ac:dyDescent="0.25">
      <c r="A177" s="150" t="str">
        <f t="shared" si="7"/>
        <v>2002</v>
      </c>
      <c r="B177" s="161">
        <f>KZN!K51</f>
        <v>0.98190006556995446</v>
      </c>
      <c r="C177" s="161">
        <f>Durban!K51</f>
        <v>0.8282272111673783</v>
      </c>
      <c r="D177" s="161">
        <f>PMB!K51</f>
        <v>0.12686297551542211</v>
      </c>
      <c r="E177" s="161">
        <f>RBay!K51</f>
        <v>3.8601535605091886E-2</v>
      </c>
      <c r="F177" s="161">
        <f>NewCastle!K51</f>
        <v>1.3272200986538194</v>
      </c>
      <c r="G177" s="161">
        <f>'Port Shepstone'!K51</f>
        <v>0.96713731490545529</v>
      </c>
    </row>
    <row r="178" spans="1:7" x14ac:dyDescent="0.25">
      <c r="A178" s="150" t="str">
        <f t="shared" si="7"/>
        <v>2003</v>
      </c>
      <c r="B178" s="161">
        <f>KZN!K52</f>
        <v>1.0002730641262774</v>
      </c>
      <c r="C178" s="161">
        <f>Durban!K52</f>
        <v>0.83189504201398745</v>
      </c>
      <c r="D178" s="161">
        <f>PMB!K52</f>
        <v>0.12748530644967559</v>
      </c>
      <c r="E178" s="161">
        <f>RBay!K52</f>
        <v>3.8274887690306278E-2</v>
      </c>
      <c r="F178" s="161">
        <f>NewCastle!K52</f>
        <v>1.3847764847650867</v>
      </c>
      <c r="G178" s="161">
        <f>'Port Shepstone'!K52</f>
        <v>0.99674400408373676</v>
      </c>
    </row>
    <row r="179" spans="1:7" x14ac:dyDescent="0.25">
      <c r="A179" s="150" t="str">
        <f t="shared" si="7"/>
        <v>2004</v>
      </c>
      <c r="B179" s="161">
        <f>KZN!K53</f>
        <v>1.0225565991822436</v>
      </c>
      <c r="C179" s="161">
        <f>Durban!K53</f>
        <v>0.83501376845599484</v>
      </c>
      <c r="D179" s="161">
        <f>PMB!K53</f>
        <v>0.12850398713094285</v>
      </c>
      <c r="E179" s="161">
        <f>RBay!K53</f>
        <v>3.6508331709693219E-2</v>
      </c>
      <c r="F179" s="161">
        <f>NewCastle!K53</f>
        <v>1.4404206333384193</v>
      </c>
      <c r="G179" s="161">
        <f>'Port Shepstone'!K53</f>
        <v>1.0329275842252226</v>
      </c>
    </row>
    <row r="180" spans="1:7" x14ac:dyDescent="0.25">
      <c r="A180" s="150" t="str">
        <f t="shared" si="7"/>
        <v>2005</v>
      </c>
      <c r="B180" s="161">
        <f>KZN!K54</f>
        <v>1.0439061478082969</v>
      </c>
      <c r="C180" s="161">
        <f>Durban!K54</f>
        <v>0.83227459373572288</v>
      </c>
      <c r="D180" s="161">
        <f>PMB!K54</f>
        <v>0.12826964207802941</v>
      </c>
      <c r="E180" s="161">
        <f>RBay!K54</f>
        <v>3.3877621401663158E-2</v>
      </c>
      <c r="F180" s="161">
        <f>NewCastle!K54</f>
        <v>1.4881681930518289</v>
      </c>
      <c r="G180" s="161">
        <f>'Port Shepstone'!K54</f>
        <v>1.0680366601132723</v>
      </c>
    </row>
    <row r="181" spans="1:7" x14ac:dyDescent="0.25">
      <c r="A181" s="150" t="str">
        <f t="shared" si="7"/>
        <v>2006</v>
      </c>
      <c r="B181" s="161">
        <f>KZN!K55</f>
        <v>1.0679709002751441</v>
      </c>
      <c r="C181" s="161">
        <f>Durban!K55</f>
        <v>0.83370927822013763</v>
      </c>
      <c r="D181" s="161">
        <f>PMB!K55</f>
        <v>0.12904313580995558</v>
      </c>
      <c r="E181" s="161">
        <f>RBay!K55</f>
        <v>3.2166899962610566E-2</v>
      </c>
      <c r="F181" s="161">
        <f>NewCastle!K55</f>
        <v>1.5262791386204906</v>
      </c>
      <c r="G181" s="161">
        <f>'Port Shepstone'!K55</f>
        <v>1.1056839599798198</v>
      </c>
    </row>
    <row r="182" spans="1:7" x14ac:dyDescent="0.25">
      <c r="A182" s="150" t="str">
        <f t="shared" si="7"/>
        <v>2007</v>
      </c>
      <c r="B182" s="161">
        <f>KZN!K56</f>
        <v>1.0608230911900163</v>
      </c>
      <c r="C182" s="161">
        <f>Durban!K56</f>
        <v>0.81879064036645166</v>
      </c>
      <c r="D182" s="161">
        <f>PMB!K56</f>
        <v>0.12787233282168195</v>
      </c>
      <c r="E182" s="161">
        <f>RBay!K56</f>
        <v>3.0207773270600237E-2</v>
      </c>
      <c r="F182" s="161">
        <f>NewCastle!K56</f>
        <v>1.5375231527828179</v>
      </c>
      <c r="G182" s="161">
        <f>'Port Shepstone'!K56</f>
        <v>1.1054313472190371</v>
      </c>
    </row>
    <row r="183" spans="1:7" x14ac:dyDescent="0.25">
      <c r="A183" s="150" t="str">
        <f t="shared" si="7"/>
        <v>2008</v>
      </c>
      <c r="B183" s="161">
        <f>KZN!K57</f>
        <v>1.0443809028833702</v>
      </c>
      <c r="C183" s="161">
        <f>Durban!K57</f>
        <v>0.80097895855447432</v>
      </c>
      <c r="D183" s="161">
        <f>PMB!K57</f>
        <v>0.12816782663472837</v>
      </c>
      <c r="E183" s="161">
        <f>RBay!K57</f>
        <v>2.8788279626125353E-2</v>
      </c>
      <c r="F183" s="161">
        <f>NewCastle!K57</f>
        <v>1.5642383361610352</v>
      </c>
      <c r="G183" s="161">
        <f>'Port Shepstone'!K57</f>
        <v>1.0946111111305914</v>
      </c>
    </row>
    <row r="184" spans="1:7" x14ac:dyDescent="0.25">
      <c r="A184" s="150" t="str">
        <f t="shared" si="7"/>
        <v>2009</v>
      </c>
      <c r="B184" s="161">
        <f>KZN!K58</f>
        <v>1.0307986369025763</v>
      </c>
      <c r="C184" s="161">
        <f>Durban!K58</f>
        <v>0.78434482951437601</v>
      </c>
      <c r="D184" s="161">
        <f>PMB!K58</f>
        <v>0.12905396908525668</v>
      </c>
      <c r="E184" s="161">
        <f>RBay!K58</f>
        <v>2.7629756245762693E-2</v>
      </c>
      <c r="F184" s="161">
        <f>NewCastle!K58</f>
        <v>1.5825557794616192</v>
      </c>
      <c r="G184" s="161">
        <f>'Port Shepstone'!K58</f>
        <v>1.0903341827167974</v>
      </c>
    </row>
    <row r="185" spans="1:7" x14ac:dyDescent="0.25">
      <c r="A185" s="150" t="str">
        <f t="shared" si="7"/>
        <v>2010</v>
      </c>
      <c r="B185" s="161">
        <f>KZN!K59</f>
        <v>1.0361568577583564</v>
      </c>
      <c r="C185" s="161">
        <f>Durban!K59</f>
        <v>0.784682547055635</v>
      </c>
      <c r="D185" s="161">
        <f>PMB!K59</f>
        <v>0.13143749889134851</v>
      </c>
      <c r="E185" s="161">
        <f>RBay!K59</f>
        <v>2.7042082051191126E-2</v>
      </c>
      <c r="F185" s="161">
        <f>NewCastle!K59</f>
        <v>1.6093624388551357</v>
      </c>
      <c r="G185" s="161">
        <f>'Port Shepstone'!K59</f>
        <v>1.1034035619469464</v>
      </c>
    </row>
    <row r="186" spans="1:7" x14ac:dyDescent="0.25">
      <c r="A186" s="150" t="str">
        <f t="shared" si="7"/>
        <v>2011</v>
      </c>
      <c r="B186" s="161">
        <f>KZN!K60</f>
        <v>1.0483249615965839</v>
      </c>
      <c r="C186" s="161">
        <f>Durban!K60</f>
        <v>0.7965088852827158</v>
      </c>
      <c r="D186" s="161">
        <f>PMB!K60</f>
        <v>0.13471821902338552</v>
      </c>
      <c r="E186" s="161">
        <f>RBay!K60</f>
        <v>2.6107172210632662E-2</v>
      </c>
      <c r="F186" s="161">
        <f>NewCastle!K60</f>
        <v>1.6351621708154354</v>
      </c>
      <c r="G186" s="161">
        <f>'Port Shepstone'!K60</f>
        <v>1.1221315065480222</v>
      </c>
    </row>
    <row r="187" spans="1:7" x14ac:dyDescent="0.25">
      <c r="A187" s="150" t="str">
        <f t="shared" si="7"/>
        <v>2012</v>
      </c>
      <c r="B187" s="161">
        <f>KZN!K61</f>
        <v>1.0671263232318577</v>
      </c>
      <c r="C187" s="161">
        <f>Durban!K61</f>
        <v>0.80764432462843971</v>
      </c>
      <c r="D187" s="161">
        <f>PMB!K61</f>
        <v>0.14017684926828769</v>
      </c>
      <c r="E187" s="161">
        <f>RBay!K61</f>
        <v>2.6835166249015593E-2</v>
      </c>
      <c r="F187" s="161">
        <f>NewCastle!K61</f>
        <v>1.6738643355866885</v>
      </c>
      <c r="G187" s="161">
        <f>'Port Shepstone'!K61</f>
        <v>1.1569259107686367</v>
      </c>
    </row>
    <row r="188" spans="1:7" x14ac:dyDescent="0.25">
      <c r="A188" s="150" t="str">
        <f t="shared" si="7"/>
        <v>2013</v>
      </c>
      <c r="B188" s="161">
        <f>KZN!K62</f>
        <v>1.0731763452190548</v>
      </c>
      <c r="C188" s="161">
        <f>Durban!K62</f>
        <v>0.80573900063717352</v>
      </c>
      <c r="D188" s="161">
        <f>PMB!K62</f>
        <v>0.14413167667339849</v>
      </c>
      <c r="E188" s="161">
        <f>RBay!K62</f>
        <v>2.7131334622346268E-2</v>
      </c>
      <c r="F188" s="161">
        <f>NewCastle!K62</f>
        <v>1.6908912063847674</v>
      </c>
      <c r="G188" s="161">
        <f>'Port Shepstone'!K62</f>
        <v>1.173975805405199</v>
      </c>
    </row>
  </sheetData>
  <mergeCells count="9">
    <mergeCell ref="A128:G128"/>
    <mergeCell ref="A149:G149"/>
    <mergeCell ref="A170:G170"/>
    <mergeCell ref="A2:G2"/>
    <mergeCell ref="A23:G23"/>
    <mergeCell ref="A44:G44"/>
    <mergeCell ref="A65:G65"/>
    <mergeCell ref="A86:G86"/>
    <mergeCell ref="A107:G107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workbookViewId="0"/>
  </sheetViews>
  <sheetFormatPr defaultRowHeight="15" x14ac:dyDescent="0.25"/>
  <cols>
    <col min="1" max="1" width="15.7109375" customWidth="1"/>
    <col min="2" max="5" width="9.7109375" customWidth="1"/>
    <col min="6" max="6" width="13.42578125" bestFit="1" customWidth="1"/>
    <col min="7" max="7" width="19" bestFit="1" customWidth="1"/>
  </cols>
  <sheetData>
    <row r="1" spans="1:7" ht="31.5" customHeight="1" thickBot="1" x14ac:dyDescent="0.3">
      <c r="A1" s="155" t="str">
        <f>KZN!B349</f>
        <v>National Share</v>
      </c>
      <c r="B1" s="157" t="s">
        <v>73</v>
      </c>
      <c r="C1" s="158" t="s">
        <v>66</v>
      </c>
      <c r="D1" s="158" t="s">
        <v>67</v>
      </c>
      <c r="E1" s="158" t="s">
        <v>68</v>
      </c>
      <c r="F1" s="158" t="s">
        <v>74</v>
      </c>
      <c r="G1" s="159" t="s">
        <v>70</v>
      </c>
    </row>
    <row r="2" spans="1:7" x14ac:dyDescent="0.25">
      <c r="A2" s="150">
        <v>1997</v>
      </c>
      <c r="B2" s="160">
        <f>KZN!B350</f>
        <v>5408.4351844975245</v>
      </c>
      <c r="C2" s="160">
        <f>Durban!B354</f>
        <v>3234.3433437700505</v>
      </c>
      <c r="D2" s="160">
        <f>PMB!B353</f>
        <v>500.55018435143285</v>
      </c>
      <c r="E2" s="160">
        <f>RBay!B353</f>
        <v>5779.3442791900616</v>
      </c>
      <c r="F2" s="160">
        <f>NewCastle!B353</f>
        <v>168.74746976067226</v>
      </c>
      <c r="G2" s="160">
        <f>'Port Shepstone'!B353</f>
        <v>122.14618167517477</v>
      </c>
    </row>
    <row r="3" spans="1:7" x14ac:dyDescent="0.25">
      <c r="A3" s="150">
        <f>A2+1</f>
        <v>1998</v>
      </c>
      <c r="B3" s="160">
        <f>KZN!B351</f>
        <v>54462.138283292523</v>
      </c>
      <c r="C3" s="160">
        <f>Durban!B355</f>
        <v>31219.698997295425</v>
      </c>
      <c r="D3" s="160">
        <f>PMB!B354</f>
        <v>4720.8325834292946</v>
      </c>
      <c r="E3" s="160">
        <f>RBay!B354</f>
        <v>58634.328777538707</v>
      </c>
      <c r="F3" s="160">
        <f>NewCastle!B354</f>
        <v>1683.5342942420939</v>
      </c>
      <c r="G3" s="160">
        <f>'Port Shepstone'!B354</f>
        <v>1204.1769474869866</v>
      </c>
    </row>
    <row r="4" spans="1:7" x14ac:dyDescent="0.25">
      <c r="A4" s="150">
        <f t="shared" ref="A4:A18" si="0">A3+1</f>
        <v>1999</v>
      </c>
      <c r="B4" s="160">
        <f>KZN!B352</f>
        <v>77948.312618250755</v>
      </c>
      <c r="C4" s="160">
        <f>Durban!B356</f>
        <v>45081.293224456691</v>
      </c>
      <c r="D4" s="160">
        <f>PMB!B355</f>
        <v>6688.9148125275678</v>
      </c>
      <c r="E4" s="160">
        <f>RBay!B355</f>
        <v>82874.281173351104</v>
      </c>
      <c r="F4" s="160">
        <f>NewCastle!B355</f>
        <v>2395.2761882343639</v>
      </c>
      <c r="G4" s="160">
        <f>'Port Shepstone'!B355</f>
        <v>1700.9560919802602</v>
      </c>
    </row>
    <row r="5" spans="1:7" x14ac:dyDescent="0.25">
      <c r="A5" s="150">
        <f t="shared" si="0"/>
        <v>2000</v>
      </c>
      <c r="B5" s="160">
        <f>KZN!B353</f>
        <v>45768.457342630434</v>
      </c>
      <c r="C5" s="160">
        <f>Durban!B357</f>
        <v>27206.259026619697</v>
      </c>
      <c r="D5" s="160">
        <f>PMB!B356</f>
        <v>3966.158462887508</v>
      </c>
      <c r="E5" s="160">
        <f>RBay!B356</f>
        <v>47028.244575369768</v>
      </c>
      <c r="F5" s="160">
        <f>NewCastle!B356</f>
        <v>1387.5558407531271</v>
      </c>
      <c r="G5" s="160">
        <f>'Port Shepstone'!B356</f>
        <v>986.33947988171371</v>
      </c>
    </row>
    <row r="6" spans="1:7" x14ac:dyDescent="0.25">
      <c r="A6" s="150">
        <f t="shared" si="0"/>
        <v>2001</v>
      </c>
      <c r="B6" s="160">
        <f>KZN!B354</f>
        <v>-4959.7977155492954</v>
      </c>
      <c r="C6" s="160">
        <f>Durban!B358</f>
        <v>-1150.5130907472903</v>
      </c>
      <c r="D6" s="160">
        <f>PMB!B357</f>
        <v>-165.2413991475936</v>
      </c>
      <c r="E6" s="160">
        <f>RBay!B357</f>
        <v>-4955.3753355670206</v>
      </c>
      <c r="F6" s="160">
        <f>NewCastle!B357</f>
        <v>-148.26356411208445</v>
      </c>
      <c r="G6" s="160">
        <f>'Port Shepstone'!B357</f>
        <v>-106.03182793526528</v>
      </c>
    </row>
    <row r="7" spans="1:7" x14ac:dyDescent="0.25">
      <c r="A7" s="150">
        <f t="shared" si="0"/>
        <v>2002</v>
      </c>
      <c r="B7" s="160">
        <f>KZN!B355</f>
        <v>-10509.283305184863</v>
      </c>
      <c r="C7" s="160">
        <f>Durban!B359</f>
        <v>-4759.833143085958</v>
      </c>
      <c r="D7" s="160">
        <f>PMB!B358</f>
        <v>-676.98144716279012</v>
      </c>
      <c r="E7" s="160">
        <f>RBay!B358</f>
        <v>-10352.339648406352</v>
      </c>
      <c r="F7" s="160">
        <f>NewCastle!B358</f>
        <v>-310.08217618857543</v>
      </c>
      <c r="G7" s="160">
        <f>'Port Shepstone'!B358</f>
        <v>-225.0058339690799</v>
      </c>
    </row>
    <row r="8" spans="1:7" x14ac:dyDescent="0.25">
      <c r="A8" s="150">
        <f t="shared" si="0"/>
        <v>2003</v>
      </c>
      <c r="B8" s="160">
        <f>KZN!B356</f>
        <v>13862.465890936788</v>
      </c>
      <c r="C8" s="160">
        <f>Durban!B360</f>
        <v>7358.0335237455292</v>
      </c>
      <c r="D8" s="160">
        <f>PMB!B359</f>
        <v>1038.751316046136</v>
      </c>
      <c r="E8" s="160">
        <f>RBay!B359</f>
        <v>13689.227402622704</v>
      </c>
      <c r="F8" s="160">
        <f>NewCastle!B359</f>
        <v>403.88987177650591</v>
      </c>
      <c r="G8" s="160">
        <f>'Port Shepstone'!B359</f>
        <v>301.96424394059636</v>
      </c>
    </row>
    <row r="9" spans="1:7" x14ac:dyDescent="0.25">
      <c r="A9" s="150">
        <f t="shared" si="0"/>
        <v>2004</v>
      </c>
      <c r="B9" s="160">
        <f>KZN!B357</f>
        <v>29018.247206912663</v>
      </c>
      <c r="C9" s="160">
        <f>Durban!B361</f>
        <v>14229.61906827323</v>
      </c>
      <c r="D9" s="160">
        <f>PMB!B360</f>
        <v>2000.9050199462554</v>
      </c>
      <c r="E9" s="160">
        <f>RBay!B360</f>
        <v>29243.686427381163</v>
      </c>
      <c r="F9" s="160">
        <f>NewCastle!B360</f>
        <v>834.71879891827189</v>
      </c>
      <c r="G9" s="160">
        <f>'Port Shepstone'!B360</f>
        <v>644.31061130610465</v>
      </c>
    </row>
    <row r="10" spans="1:7" x14ac:dyDescent="0.25">
      <c r="A10" s="150">
        <f t="shared" si="0"/>
        <v>2005</v>
      </c>
      <c r="B10" s="160">
        <f>KZN!B358</f>
        <v>48006.163995485447</v>
      </c>
      <c r="C10" s="160">
        <f>Durban!B362</f>
        <v>24079.692920644768</v>
      </c>
      <c r="D10" s="160">
        <f>PMB!B361</f>
        <v>3379.0327266755044</v>
      </c>
      <c r="E10" s="160">
        <f>RBay!B361</f>
        <v>50767.18493891375</v>
      </c>
      <c r="F10" s="160">
        <f>NewCastle!B361</f>
        <v>1362.7289761770817</v>
      </c>
      <c r="G10" s="160">
        <f>'Port Shepstone'!B361</f>
        <v>1081.886153116249</v>
      </c>
    </row>
    <row r="11" spans="1:7" x14ac:dyDescent="0.25">
      <c r="A11" s="150">
        <f t="shared" si="0"/>
        <v>2006</v>
      </c>
      <c r="B11" s="160">
        <f>KZN!B359</f>
        <v>70121.320961632067</v>
      </c>
      <c r="C11" s="160">
        <f>Durban!B363</f>
        <v>37398.738463135618</v>
      </c>
      <c r="D11" s="160">
        <f>PMB!B362</f>
        <v>5261.5354781046253</v>
      </c>
      <c r="E11" s="160">
        <f>RBay!B362</f>
        <v>78464.581138587309</v>
      </c>
      <c r="F11" s="160">
        <f>NewCastle!B362</f>
        <v>1969.4534546560442</v>
      </c>
      <c r="G11" s="160">
        <f>'Port Shepstone'!B362</f>
        <v>1610.5920484243434</v>
      </c>
    </row>
    <row r="12" spans="1:7" x14ac:dyDescent="0.25">
      <c r="A12" s="150">
        <f t="shared" si="0"/>
        <v>2007</v>
      </c>
      <c r="B12" s="160">
        <f>KZN!B360</f>
        <v>72847.866196348623</v>
      </c>
      <c r="C12" s="160">
        <f>Durban!B364</f>
        <v>38368.661454504734</v>
      </c>
      <c r="D12" s="160">
        <f>PMB!B363</f>
        <v>5438.5016344788</v>
      </c>
      <c r="E12" s="160">
        <f>RBay!B363</f>
        <v>83937.4319477924</v>
      </c>
      <c r="F12" s="160">
        <f>NewCastle!B363</f>
        <v>2032.3885406632428</v>
      </c>
      <c r="G12" s="160">
        <f>'Port Shepstone'!B363</f>
        <v>1708.148436773939</v>
      </c>
    </row>
    <row r="13" spans="1:7" x14ac:dyDescent="0.25">
      <c r="A13" s="150">
        <f t="shared" si="0"/>
        <v>2008</v>
      </c>
      <c r="B13" s="160">
        <f>KZN!B361</f>
        <v>45788.081366293598</v>
      </c>
      <c r="C13" s="160">
        <f>Durban!B365</f>
        <v>22900.729219182154</v>
      </c>
      <c r="D13" s="160">
        <f>PMB!B364</f>
        <v>3272.4785363216283</v>
      </c>
      <c r="E13" s="160">
        <f>RBay!B364</f>
        <v>53649.288826073986</v>
      </c>
      <c r="F13" s="160">
        <f>NewCastle!B364</f>
        <v>1271.8314271405991</v>
      </c>
      <c r="G13" s="160">
        <f>'Port Shepstone'!B364</f>
        <v>1094.5012846905981</v>
      </c>
    </row>
    <row r="14" spans="1:7" x14ac:dyDescent="0.25">
      <c r="A14" s="150">
        <f t="shared" si="0"/>
        <v>2009</v>
      </c>
      <c r="B14" s="160">
        <f>KZN!B362</f>
        <v>4191.7097203756657</v>
      </c>
      <c r="C14" s="160">
        <f>Durban!B366</f>
        <v>-223.36185397359512</v>
      </c>
      <c r="D14" s="160">
        <f>PMB!B365</f>
        <v>-31.981821222913766</v>
      </c>
      <c r="E14" s="160">
        <f>RBay!B365</f>
        <v>4915.5976466388538</v>
      </c>
      <c r="F14" s="160">
        <f>NewCastle!B365</f>
        <v>116.06467413220801</v>
      </c>
      <c r="G14" s="160">
        <f>'Port Shepstone'!B365</f>
        <v>101.93053572249869</v>
      </c>
    </row>
    <row r="15" spans="1:7" x14ac:dyDescent="0.25">
      <c r="A15" s="150">
        <f t="shared" si="0"/>
        <v>2010</v>
      </c>
      <c r="B15" s="160">
        <f>KZN!B363</f>
        <v>-6543.5679081075568</v>
      </c>
      <c r="C15" s="160">
        <f>Durban!B367</f>
        <v>-5944.0354121373593</v>
      </c>
      <c r="D15" s="160">
        <f>PMB!B366</f>
        <v>-851.88629683333784</v>
      </c>
      <c r="E15" s="160">
        <f>RBay!B366</f>
        <v>-7670.2917140046584</v>
      </c>
      <c r="F15" s="160">
        <f>NewCastle!B366</f>
        <v>-179.64744441468486</v>
      </c>
      <c r="G15" s="160">
        <f>'Port Shepstone'!B366</f>
        <v>-162.44597858093081</v>
      </c>
    </row>
    <row r="16" spans="1:7" x14ac:dyDescent="0.25">
      <c r="A16" s="150">
        <f t="shared" si="0"/>
        <v>2011</v>
      </c>
      <c r="B16" s="160">
        <f>KZN!B364</f>
        <v>7066.6874418676143</v>
      </c>
      <c r="C16" s="160">
        <f>Durban!B368</f>
        <v>2404.1807175690092</v>
      </c>
      <c r="D16" s="160">
        <f>PMB!B367</f>
        <v>342.84188365928651</v>
      </c>
      <c r="E16" s="160">
        <f>RBay!B367</f>
        <v>8220.728907416631</v>
      </c>
      <c r="F16" s="160">
        <f>NewCastle!B367</f>
        <v>192.11323388791362</v>
      </c>
      <c r="G16" s="160">
        <f>'Port Shepstone'!B367</f>
        <v>178.61846328235151</v>
      </c>
    </row>
    <row r="17" spans="1:7" x14ac:dyDescent="0.25">
      <c r="A17" s="150">
        <f t="shared" si="0"/>
        <v>2012</v>
      </c>
      <c r="B17" s="160">
        <f>KZN!B365</f>
        <v>29257.179481379062</v>
      </c>
      <c r="C17" s="160">
        <f>Durban!B369</f>
        <v>14946.562486565881</v>
      </c>
      <c r="D17" s="160">
        <f>PMB!B368</f>
        <v>2100.4398327923782</v>
      </c>
      <c r="E17" s="160">
        <f>RBay!B368</f>
        <v>34261.811801592288</v>
      </c>
      <c r="F17" s="160">
        <f>NewCastle!B368</f>
        <v>784.69676947195865</v>
      </c>
      <c r="G17" s="160">
        <f>'Port Shepstone'!B368</f>
        <v>748.79828788990756</v>
      </c>
    </row>
    <row r="18" spans="1:7" x14ac:dyDescent="0.25">
      <c r="A18" s="150">
        <f t="shared" si="0"/>
        <v>2013</v>
      </c>
      <c r="B18" s="160">
        <f>KZN!B366</f>
        <v>38882.72187329967</v>
      </c>
      <c r="C18" s="160">
        <f>Durban!B370</f>
        <v>19080.488542692565</v>
      </c>
      <c r="D18" s="160">
        <f>PMB!B369</f>
        <v>2646.0368618557659</v>
      </c>
      <c r="E18" s="160">
        <f>RBay!B369</f>
        <v>43237.840302909222</v>
      </c>
      <c r="F18" s="160">
        <f>NewCastle!B369</f>
        <v>975.62710465886289</v>
      </c>
      <c r="G18" s="160">
        <f>'Port Shepstone'!B369</f>
        <v>969.52681834562395</v>
      </c>
    </row>
    <row r="19" spans="1:7" ht="15.75" thickBot="1" x14ac:dyDescent="0.3">
      <c r="A19" s="150"/>
      <c r="B19" s="160"/>
      <c r="C19" s="160"/>
      <c r="D19" s="160"/>
      <c r="E19" s="160"/>
      <c r="F19" s="160"/>
      <c r="G19" s="160"/>
    </row>
    <row r="20" spans="1:7" ht="45" x14ac:dyDescent="0.25">
      <c r="A20" s="162" t="s">
        <v>75</v>
      </c>
      <c r="B20" s="163">
        <f>AVERAGE(KZN!E350:E366)</f>
        <v>29257.861179203686</v>
      </c>
      <c r="C20" s="163">
        <f>AVERAGE(Durban!E354:E370)</f>
        <v>13583.076099252568</v>
      </c>
      <c r="D20" s="163">
        <f>AVERAGE(PMB!E353:E369)</f>
        <v>1193.7747831823344</v>
      </c>
      <c r="E20" s="163">
        <f>AVERAGE(RBay!E353:E369)</f>
        <v>43181.528277059755</v>
      </c>
      <c r="F20" s="163">
        <f>AVERAGE(NewCastle!E353:E369)</f>
        <v>429.79577832137278</v>
      </c>
      <c r="G20" s="164">
        <f>AVERAGE('Port Shepstone'!E353:E369)</f>
        <v>960.09534943623021</v>
      </c>
    </row>
    <row r="21" spans="1:7" x14ac:dyDescent="0.25">
      <c r="A21" s="165" t="s">
        <v>32</v>
      </c>
      <c r="B21" s="166">
        <f t="shared" ref="B21:G21" si="1">AVERAGE(B2:B18)</f>
        <v>30624.537566727104</v>
      </c>
      <c r="C21" s="166">
        <f t="shared" si="1"/>
        <v>16201.797499324184</v>
      </c>
      <c r="D21" s="166">
        <f t="shared" si="1"/>
        <v>2331.2287275711501</v>
      </c>
      <c r="E21" s="166">
        <f t="shared" si="1"/>
        <v>33630.915967494118</v>
      </c>
      <c r="F21" s="166">
        <f t="shared" si="1"/>
        <v>878.86079175044733</v>
      </c>
      <c r="G21" s="261">
        <f t="shared" si="1"/>
        <v>703.55364376653358</v>
      </c>
    </row>
    <row r="22" spans="1:7" ht="30.75" thickBot="1" x14ac:dyDescent="0.3">
      <c r="A22" s="167" t="s">
        <v>76</v>
      </c>
      <c r="B22" s="168">
        <f t="shared" ref="B22:G22" si="2">B21/B20*100</f>
        <v>104.67114249791724</v>
      </c>
      <c r="C22" s="168">
        <f t="shared" si="2"/>
        <v>119.27929565391831</v>
      </c>
      <c r="D22" s="168">
        <f t="shared" si="2"/>
        <v>195.28212192224566</v>
      </c>
      <c r="E22" s="168">
        <f t="shared" si="2"/>
        <v>77.882644059544759</v>
      </c>
      <c r="F22" s="168">
        <f t="shared" si="2"/>
        <v>204.48334676132939</v>
      </c>
      <c r="G22" s="169">
        <f t="shared" si="2"/>
        <v>73.279559595790317</v>
      </c>
    </row>
    <row r="23" spans="1:7" ht="15.75" thickBot="1" x14ac:dyDescent="0.3"/>
    <row r="24" spans="1:7" ht="19.5" thickBot="1" x14ac:dyDescent="0.3">
      <c r="A24" s="155" t="str">
        <f>KZN!C349</f>
        <v>Industry Mix</v>
      </c>
      <c r="B24" s="157" t="s">
        <v>73</v>
      </c>
      <c r="C24" s="158" t="s">
        <v>66</v>
      </c>
      <c r="D24" s="158" t="s">
        <v>67</v>
      </c>
      <c r="E24" s="158" t="s">
        <v>68</v>
      </c>
      <c r="F24" s="158" t="s">
        <v>74</v>
      </c>
      <c r="G24" s="159" t="s">
        <v>70</v>
      </c>
    </row>
    <row r="25" spans="1:7" x14ac:dyDescent="0.25">
      <c r="A25" s="150">
        <v>1997</v>
      </c>
      <c r="B25" s="160">
        <f>KZN!C350</f>
        <v>2658.0201474888868</v>
      </c>
      <c r="C25" s="160">
        <f>Durban!C354</f>
        <v>2466.804586977476</v>
      </c>
      <c r="D25" s="160">
        <f>PMB!C353</f>
        <v>613.04817843792739</v>
      </c>
      <c r="E25" s="160">
        <f>RBay!C353</f>
        <v>7265.2409226243171</v>
      </c>
      <c r="F25" s="160">
        <f>NewCastle!C353</f>
        <v>19.009554893362662</v>
      </c>
      <c r="G25" s="160">
        <f>'Port Shepstone'!C353</f>
        <v>43.169030872457569</v>
      </c>
    </row>
    <row r="26" spans="1:7" x14ac:dyDescent="0.25">
      <c r="A26" s="150">
        <f>A25+1</f>
        <v>1998</v>
      </c>
      <c r="B26" s="160">
        <f>KZN!C351</f>
        <v>16427.418483472266</v>
      </c>
      <c r="C26" s="160">
        <f>Durban!C355</f>
        <v>8101.9508896341295</v>
      </c>
      <c r="D26" s="160">
        <f>PMB!C354</f>
        <v>1587.5588249416332</v>
      </c>
      <c r="E26" s="160">
        <f>RBay!C354</f>
        <v>-1703.0487886511946</v>
      </c>
      <c r="F26" s="160">
        <f>NewCastle!C354</f>
        <v>179.79921652467976</v>
      </c>
      <c r="G26" s="160">
        <f>'Port Shepstone'!C354</f>
        <v>525.09599363015093</v>
      </c>
    </row>
    <row r="27" spans="1:7" x14ac:dyDescent="0.25">
      <c r="A27" s="150">
        <f t="shared" ref="A27:A41" si="3">A26+1</f>
        <v>1999</v>
      </c>
      <c r="B27" s="160">
        <f>KZN!C352</f>
        <v>8576.0120501727579</v>
      </c>
      <c r="C27" s="160">
        <f>Durban!C356</f>
        <v>2724.0484703976922</v>
      </c>
      <c r="D27" s="160">
        <f>PMB!C355</f>
        <v>724.61081954879978</v>
      </c>
      <c r="E27" s="160">
        <f>RBay!C355</f>
        <v>-28342.234068900154</v>
      </c>
      <c r="F27" s="160">
        <f>NewCastle!C355</f>
        <v>91.548650002960272</v>
      </c>
      <c r="G27" s="160">
        <f>'Port Shepstone'!C355</f>
        <v>383.96574920534204</v>
      </c>
    </row>
    <row r="28" spans="1:7" x14ac:dyDescent="0.25">
      <c r="A28" s="150">
        <f t="shared" si="3"/>
        <v>2000</v>
      </c>
      <c r="B28" s="160">
        <f>KZN!C353</f>
        <v>4993.7616544871207</v>
      </c>
      <c r="C28" s="160">
        <f>Durban!C357</f>
        <v>2866.9546465194226</v>
      </c>
      <c r="D28" s="160">
        <f>PMB!C356</f>
        <v>484.05279474395746</v>
      </c>
      <c r="E28" s="160">
        <f>RBay!C356</f>
        <v>-26786.118468793891</v>
      </c>
      <c r="F28" s="160">
        <f>NewCastle!C356</f>
        <v>173.5388798453605</v>
      </c>
      <c r="G28" s="160">
        <f>'Port Shepstone'!C356</f>
        <v>193.33510817573574</v>
      </c>
    </row>
    <row r="29" spans="1:7" x14ac:dyDescent="0.25">
      <c r="A29" s="150">
        <f t="shared" si="3"/>
        <v>2001</v>
      </c>
      <c r="B29" s="160">
        <f>KZN!C354</f>
        <v>1267.6312989299099</v>
      </c>
      <c r="C29" s="160">
        <f>Durban!C358</f>
        <v>294.0508385454641</v>
      </c>
      <c r="D29" s="160">
        <f>PMB!C357</f>
        <v>171.94972597336687</v>
      </c>
      <c r="E29" s="160">
        <f>RBay!C357</f>
        <v>-23373.882465115526</v>
      </c>
      <c r="F29" s="160">
        <f>NewCastle!C357</f>
        <v>119.22391914594158</v>
      </c>
      <c r="G29" s="160">
        <f>'Port Shepstone'!C357</f>
        <v>75.618465484917209</v>
      </c>
    </row>
    <row r="30" spans="1:7" x14ac:dyDescent="0.25">
      <c r="A30" s="150">
        <f t="shared" si="3"/>
        <v>2002</v>
      </c>
      <c r="B30" s="160">
        <f>KZN!C355</f>
        <v>-2074.3698114262761</v>
      </c>
      <c r="C30" s="160">
        <f>Durban!C359</f>
        <v>-759.33912128451175</v>
      </c>
      <c r="D30" s="160">
        <f>PMB!C358</f>
        <v>-21.665303179164539</v>
      </c>
      <c r="E30" s="160">
        <f>RBay!C358</f>
        <v>-11529.116173292168</v>
      </c>
      <c r="F30" s="160">
        <f>NewCastle!C358</f>
        <v>78.76352182655512</v>
      </c>
      <c r="G30" s="160">
        <f>'Port Shepstone'!C358</f>
        <v>-47.151030787614445</v>
      </c>
    </row>
    <row r="31" spans="1:7" x14ac:dyDescent="0.25">
      <c r="A31" s="150">
        <f t="shared" si="3"/>
        <v>2003</v>
      </c>
      <c r="B31" s="160">
        <f>KZN!C356</f>
        <v>-2911.6728325501135</v>
      </c>
      <c r="C31" s="160">
        <f>Durban!C360</f>
        <v>-607.78377384162604</v>
      </c>
      <c r="D31" s="160">
        <f>PMB!C359</f>
        <v>-66.597894267671791</v>
      </c>
      <c r="E31" s="160">
        <f>RBay!C359</f>
        <v>12922.400331154855</v>
      </c>
      <c r="F31" s="160">
        <f>NewCastle!C359</f>
        <v>38.578886635587651</v>
      </c>
      <c r="G31" s="160">
        <f>'Port Shepstone'!C359</f>
        <v>-57.227118951070509</v>
      </c>
    </row>
    <row r="32" spans="1:7" x14ac:dyDescent="0.25">
      <c r="A32" s="150">
        <f t="shared" si="3"/>
        <v>2004</v>
      </c>
      <c r="B32" s="160">
        <f>KZN!C357</f>
        <v>-3538.2283859920835</v>
      </c>
      <c r="C32" s="160">
        <f>Durban!C361</f>
        <v>39.031104746423125</v>
      </c>
      <c r="D32" s="160">
        <f>PMB!C360</f>
        <v>-259.73329786445379</v>
      </c>
      <c r="E32" s="160">
        <f>RBay!C360</f>
        <v>48140.11955689764</v>
      </c>
      <c r="F32" s="160">
        <f>NewCastle!C360</f>
        <v>-36.124051133549457</v>
      </c>
      <c r="G32" s="160">
        <f>'Port Shepstone'!C360</f>
        <v>-36.608135264952395</v>
      </c>
    </row>
    <row r="33" spans="1:7" x14ac:dyDescent="0.25">
      <c r="A33" s="150">
        <f t="shared" si="3"/>
        <v>2005</v>
      </c>
      <c r="B33" s="160">
        <f>KZN!C358</f>
        <v>2245.773089327316</v>
      </c>
      <c r="C33" s="160">
        <f>Durban!C362</f>
        <v>4436.2230564759138</v>
      </c>
      <c r="D33" s="160">
        <f>PMB!C361</f>
        <v>103.43158931646136</v>
      </c>
      <c r="E33" s="160">
        <f>RBay!C361</f>
        <v>84241.516126848903</v>
      </c>
      <c r="F33" s="160">
        <f>NewCastle!C361</f>
        <v>31.804053727623767</v>
      </c>
      <c r="G33" s="160">
        <f>'Port Shepstone'!C361</f>
        <v>156.00357662561862</v>
      </c>
    </row>
    <row r="34" spans="1:7" x14ac:dyDescent="0.25">
      <c r="A34" s="150">
        <f t="shared" si="3"/>
        <v>2006</v>
      </c>
      <c r="B34" s="160">
        <f>KZN!C359</f>
        <v>-6666.9920731582797</v>
      </c>
      <c r="C34" s="160">
        <f>Durban!C363</f>
        <v>216.85061493990179</v>
      </c>
      <c r="D34" s="160">
        <f>PMB!C362</f>
        <v>-615.69634246765406</v>
      </c>
      <c r="E34" s="160">
        <f>RBay!C362</f>
        <v>62984.684684954438</v>
      </c>
      <c r="F34" s="160">
        <f>NewCastle!C362</f>
        <v>-207.66814336492808</v>
      </c>
      <c r="G34" s="160">
        <f>'Port Shepstone'!C362</f>
        <v>-21.701455461034357</v>
      </c>
    </row>
    <row r="35" spans="1:7" x14ac:dyDescent="0.25">
      <c r="A35" s="150">
        <f t="shared" si="3"/>
        <v>2007</v>
      </c>
      <c r="B35" s="160">
        <f>KZN!C360</f>
        <v>1703.0904139492561</v>
      </c>
      <c r="C35" s="160">
        <f>Durban!C364</f>
        <v>3493.4756574735534</v>
      </c>
      <c r="D35" s="160">
        <f>PMB!C363</f>
        <v>142.17815957164669</v>
      </c>
      <c r="E35" s="160">
        <f>RBay!C363</f>
        <v>47762.238260523998</v>
      </c>
      <c r="F35" s="160">
        <f>NewCastle!C363</f>
        <v>80.427032330568821</v>
      </c>
      <c r="G35" s="160">
        <f>'Port Shepstone'!C363</f>
        <v>166.87654839683859</v>
      </c>
    </row>
    <row r="36" spans="1:7" x14ac:dyDescent="0.25">
      <c r="A36" s="150">
        <f t="shared" si="3"/>
        <v>2008</v>
      </c>
      <c r="B36" s="160">
        <f>KZN!C361</f>
        <v>-1692.8790972663746</v>
      </c>
      <c r="C36" s="160">
        <f>Durban!C365</f>
        <v>-1216.2609028099241</v>
      </c>
      <c r="D36" s="160">
        <f>PMB!C364</f>
        <v>-153.10992994740639</v>
      </c>
      <c r="E36" s="160">
        <f>RBay!C364</f>
        <v>11701.864120007063</v>
      </c>
      <c r="F36" s="160">
        <f>NewCastle!C364</f>
        <v>121.82577047665228</v>
      </c>
      <c r="G36" s="160">
        <f>'Port Shepstone'!C364</f>
        <v>78.25368871717086</v>
      </c>
    </row>
    <row r="37" spans="1:7" x14ac:dyDescent="0.25">
      <c r="A37" s="150">
        <f t="shared" si="3"/>
        <v>2009</v>
      </c>
      <c r="B37" s="160">
        <f>KZN!C362</f>
        <v>5561.4527953998986</v>
      </c>
      <c r="C37" s="160">
        <f>Durban!C366</f>
        <v>615.13523695998538</v>
      </c>
      <c r="D37" s="160">
        <f>PMB!C365</f>
        <v>441.83473908376163</v>
      </c>
      <c r="E37" s="160">
        <f>RBay!C365</f>
        <v>3099.1421344498494</v>
      </c>
      <c r="F37" s="160">
        <f>NewCastle!C365</f>
        <v>385.37791725505087</v>
      </c>
      <c r="G37" s="160">
        <f>'Port Shepstone'!C365</f>
        <v>259.82598546067265</v>
      </c>
    </row>
    <row r="38" spans="1:7" x14ac:dyDescent="0.25">
      <c r="A38" s="150">
        <f t="shared" si="3"/>
        <v>2010</v>
      </c>
      <c r="B38" s="160">
        <f>KZN!C363</f>
        <v>-1760.0745413562763</v>
      </c>
      <c r="C38" s="160">
        <f>Durban!C367</f>
        <v>-4342.907318742753</v>
      </c>
      <c r="D38" s="160">
        <f>PMB!C366</f>
        <v>-140.87933937452954</v>
      </c>
      <c r="E38" s="160">
        <f>RBay!C366</f>
        <v>-23548.560133048712</v>
      </c>
      <c r="F38" s="160">
        <f>NewCastle!C366</f>
        <v>233.17170245802185</v>
      </c>
      <c r="G38" s="160">
        <f>'Port Shepstone'!C366</f>
        <v>75.022231702563943</v>
      </c>
    </row>
    <row r="39" spans="1:7" x14ac:dyDescent="0.25">
      <c r="A39" s="150">
        <f t="shared" si="3"/>
        <v>2011</v>
      </c>
      <c r="B39" s="160">
        <f>KZN!C364</f>
        <v>-2504.1693892949188</v>
      </c>
      <c r="C39" s="160">
        <f>Durban!C368</f>
        <v>-3949.9895696299045</v>
      </c>
      <c r="D39" s="160">
        <f>PMB!C367</f>
        <v>-133.16608814676999</v>
      </c>
      <c r="E39" s="160">
        <f>RBay!C367</f>
        <v>-8790.5462686380361</v>
      </c>
      <c r="F39" s="160">
        <f>NewCastle!C367</f>
        <v>119.12984105405127</v>
      </c>
      <c r="G39" s="160">
        <f>'Port Shepstone'!C367</f>
        <v>42.324913640953753</v>
      </c>
    </row>
    <row r="40" spans="1:7" x14ac:dyDescent="0.25">
      <c r="A40" s="150">
        <f t="shared" si="3"/>
        <v>2012</v>
      </c>
      <c r="B40" s="160">
        <f>KZN!C365</f>
        <v>-2988.698502903163</v>
      </c>
      <c r="C40" s="160">
        <f>Durban!C369</f>
        <v>-3033.9327108166513</v>
      </c>
      <c r="D40" s="160">
        <f>PMB!C368</f>
        <v>-153.92807912409796</v>
      </c>
      <c r="E40" s="160">
        <f>RBay!C368</f>
        <v>-3091.572268644064</v>
      </c>
      <c r="F40" s="160">
        <f>NewCastle!C368</f>
        <v>43.879932679442703</v>
      </c>
      <c r="G40" s="160">
        <f>'Port Shepstone'!C368</f>
        <v>22.326853525343552</v>
      </c>
    </row>
    <row r="41" spans="1:7" x14ac:dyDescent="0.25">
      <c r="A41" s="150">
        <f t="shared" si="3"/>
        <v>2013</v>
      </c>
      <c r="B41" s="160">
        <f>KZN!C366</f>
        <v>6815.4687703248983</v>
      </c>
      <c r="C41" s="160">
        <f>Durban!C370</f>
        <v>416.01019575530972</v>
      </c>
      <c r="D41" s="160">
        <f>PMB!C369</f>
        <v>457.41491506196223</v>
      </c>
      <c r="E41" s="160">
        <f>RBay!C369</f>
        <v>5952.5900218695979</v>
      </c>
      <c r="F41" s="160">
        <f>NewCastle!C369</f>
        <v>138.44294098138369</v>
      </c>
      <c r="G41" s="160">
        <f>'Port Shepstone'!C369</f>
        <v>144.9741399155271</v>
      </c>
    </row>
    <row r="42" spans="1:7" ht="15.75" thickBot="1" x14ac:dyDescent="0.3">
      <c r="A42" s="150"/>
      <c r="B42" s="160"/>
      <c r="C42" s="160"/>
      <c r="D42" s="160"/>
      <c r="E42" s="160"/>
      <c r="F42" s="160"/>
      <c r="G42" s="160"/>
    </row>
    <row r="43" spans="1:7" ht="45" x14ac:dyDescent="0.25">
      <c r="A43" s="170" t="str">
        <f t="shared" ref="A43:G43" si="4">A20</f>
        <v>Average Total Employment Change</v>
      </c>
      <c r="B43" s="163">
        <f t="shared" si="4"/>
        <v>29257.861179203686</v>
      </c>
      <c r="C43" s="163">
        <f t="shared" si="4"/>
        <v>13583.076099252568</v>
      </c>
      <c r="D43" s="163">
        <f t="shared" si="4"/>
        <v>1193.7747831823344</v>
      </c>
      <c r="E43" s="163">
        <f t="shared" si="4"/>
        <v>43181.528277059755</v>
      </c>
      <c r="F43" s="163">
        <f t="shared" si="4"/>
        <v>429.79577832137278</v>
      </c>
      <c r="G43" s="164">
        <f t="shared" si="4"/>
        <v>960.09534943623021</v>
      </c>
    </row>
    <row r="44" spans="1:7" x14ac:dyDescent="0.25">
      <c r="A44" s="171" t="str">
        <f>A21</f>
        <v>Average</v>
      </c>
      <c r="B44" s="166">
        <f t="shared" ref="B44:G44" si="5">AVERAGE(B25:B41)</f>
        <v>1535.9731805649897</v>
      </c>
      <c r="C44" s="166">
        <f t="shared" si="5"/>
        <v>691.78364125293524</v>
      </c>
      <c r="D44" s="166">
        <f t="shared" si="5"/>
        <v>187.13549837104512</v>
      </c>
      <c r="E44" s="166">
        <f t="shared" si="5"/>
        <v>9229.6892661321726</v>
      </c>
      <c r="F44" s="166">
        <f t="shared" si="5"/>
        <v>94.748801490515604</v>
      </c>
      <c r="G44" s="261">
        <f t="shared" si="5"/>
        <v>117.88850264050711</v>
      </c>
    </row>
    <row r="45" spans="1:7" ht="30.75" thickBot="1" x14ac:dyDescent="0.3">
      <c r="A45" s="172" t="str">
        <f>A22</f>
        <v>As a % of Average Total</v>
      </c>
      <c r="B45" s="168">
        <f t="shared" ref="B45:G45" si="6">B44/B43*100</f>
        <v>5.2497794393007453</v>
      </c>
      <c r="C45" s="168">
        <f t="shared" si="6"/>
        <v>5.0929821507147546</v>
      </c>
      <c r="D45" s="168">
        <f t="shared" si="6"/>
        <v>15.675946669955959</v>
      </c>
      <c r="E45" s="168">
        <f t="shared" si="6"/>
        <v>21.374160745106042</v>
      </c>
      <c r="F45" s="168">
        <f t="shared" si="6"/>
        <v>22.04507495642936</v>
      </c>
      <c r="G45" s="169">
        <f t="shared" si="6"/>
        <v>12.278832796110455</v>
      </c>
    </row>
    <row r="46" spans="1:7" ht="15.75" thickBot="1" x14ac:dyDescent="0.3"/>
    <row r="47" spans="1:7" ht="26.25" customHeight="1" thickBot="1" x14ac:dyDescent="0.3">
      <c r="A47" s="155" t="str">
        <f>KZN!D349</f>
        <v>Regional Shift</v>
      </c>
      <c r="B47" s="157" t="s">
        <v>73</v>
      </c>
      <c r="C47" s="158" t="s">
        <v>66</v>
      </c>
      <c r="D47" s="158" t="s">
        <v>67</v>
      </c>
      <c r="E47" s="158" t="s">
        <v>68</v>
      </c>
      <c r="F47" s="158" t="s">
        <v>74</v>
      </c>
      <c r="G47" s="159" t="s">
        <v>70</v>
      </c>
    </row>
    <row r="48" spans="1:7" x14ac:dyDescent="0.25">
      <c r="A48" s="150">
        <v>1997</v>
      </c>
      <c r="B48" s="160">
        <f>KZN!D350</f>
        <v>-3418.480030756582</v>
      </c>
      <c r="C48" s="160">
        <f>Durban!D354</f>
        <v>-1472.0960920336784</v>
      </c>
      <c r="D48" s="160">
        <f>PMB!D353</f>
        <v>-2997.7586465687032</v>
      </c>
      <c r="E48" s="160">
        <f>RBay!D353</f>
        <v>1988.8121052787983</v>
      </c>
      <c r="F48" s="160">
        <f>NewCastle!D353</f>
        <v>-404.87769014976209</v>
      </c>
      <c r="G48" s="160">
        <f>'Port Shepstone'!D353</f>
        <v>-654.79881908428774</v>
      </c>
    </row>
    <row r="49" spans="1:7" x14ac:dyDescent="0.25">
      <c r="A49" s="150">
        <f>A48+1</f>
        <v>1998</v>
      </c>
      <c r="B49" s="160">
        <f>KZN!D351</f>
        <v>671.7333632542468</v>
      </c>
      <c r="C49" s="160">
        <f>Durban!D355</f>
        <v>-1186.7852610553837</v>
      </c>
      <c r="D49" s="160">
        <f>PMB!D354</f>
        <v>-2681.4801460097524</v>
      </c>
      <c r="E49" s="160">
        <f>RBay!D354</f>
        <v>2333.4383562637122</v>
      </c>
      <c r="F49" s="160">
        <f>NewCastle!D354</f>
        <v>106.21207756603107</v>
      </c>
      <c r="G49" s="160">
        <f>'Port Shepstone'!D354</f>
        <v>-529.80709591428797</v>
      </c>
    </row>
    <row r="50" spans="1:7" x14ac:dyDescent="0.25">
      <c r="A50" s="150">
        <f t="shared" ref="A50:A64" si="7">A49+1</f>
        <v>1999</v>
      </c>
      <c r="B50" s="160">
        <f>KZN!D352</f>
        <v>15011.651713343632</v>
      </c>
      <c r="C50" s="160">
        <f>Durban!D356</f>
        <v>6886.1500293182344</v>
      </c>
      <c r="D50" s="160">
        <f>PMB!D355</f>
        <v>-1395.2065221673936</v>
      </c>
      <c r="E50" s="160">
        <f>RBay!D355</f>
        <v>2514.6521240591883</v>
      </c>
      <c r="F50" s="160">
        <f>NewCastle!D355</f>
        <v>45.052002789053063</v>
      </c>
      <c r="G50" s="160">
        <f>'Port Shepstone'!D355</f>
        <v>-255.92804967162587</v>
      </c>
    </row>
    <row r="51" spans="1:7" x14ac:dyDescent="0.25">
      <c r="A51" s="150">
        <f t="shared" si="7"/>
        <v>2000</v>
      </c>
      <c r="B51" s="160">
        <f>KZN!D353</f>
        <v>12428.527570069293</v>
      </c>
      <c r="C51" s="160">
        <f>Durban!D357</f>
        <v>3030.1427883311776</v>
      </c>
      <c r="D51" s="160">
        <f>PMB!D356</f>
        <v>-1439.4940184885597</v>
      </c>
      <c r="E51" s="160">
        <f>RBay!D356</f>
        <v>2337.6901027506065</v>
      </c>
      <c r="F51" s="160">
        <f>NewCastle!D356</f>
        <v>-276.93553176753807</v>
      </c>
      <c r="G51" s="160">
        <f>'Port Shepstone'!D356</f>
        <v>-74.778183879578876</v>
      </c>
    </row>
    <row r="52" spans="1:7" x14ac:dyDescent="0.25">
      <c r="A52" s="150">
        <f t="shared" si="7"/>
        <v>2001</v>
      </c>
      <c r="B52" s="160">
        <f>KZN!D354</f>
        <v>-1852.5823821271374</v>
      </c>
      <c r="C52" s="160">
        <f>Durban!D358</f>
        <v>-4121.983103499354</v>
      </c>
      <c r="D52" s="160">
        <f>PMB!D357</f>
        <v>-1889.6141525279027</v>
      </c>
      <c r="E52" s="160">
        <f>RBay!D357</f>
        <v>1939.9744493192945</v>
      </c>
      <c r="F52" s="160">
        <f>NewCastle!D357</f>
        <v>-712.08674926558058</v>
      </c>
      <c r="G52" s="160">
        <f>'Port Shepstone'!D357</f>
        <v>-40.698110346156682</v>
      </c>
    </row>
    <row r="53" spans="1:7" x14ac:dyDescent="0.25">
      <c r="A53" s="150">
        <f t="shared" si="7"/>
        <v>2002</v>
      </c>
      <c r="B53" s="160">
        <f>KZN!D355</f>
        <v>-12202.331558001235</v>
      </c>
      <c r="C53" s="160">
        <f>Durban!D359</f>
        <v>-14647.667038573387</v>
      </c>
      <c r="D53" s="160">
        <f>PMB!D358</f>
        <v>-3031.3627217336712</v>
      </c>
      <c r="E53" s="160">
        <f>RBay!D358</f>
        <v>1023.4209267889597</v>
      </c>
      <c r="F53" s="160">
        <f>NewCastle!D358</f>
        <v>-1040.2741717101696</v>
      </c>
      <c r="G53" s="160">
        <f>'Port Shepstone'!D358</f>
        <v>285.57684959405981</v>
      </c>
    </row>
    <row r="54" spans="1:7" x14ac:dyDescent="0.25">
      <c r="A54" s="150">
        <f t="shared" si="7"/>
        <v>2003</v>
      </c>
      <c r="B54" s="160">
        <f>KZN!D356</f>
        <v>-13759.513528264473</v>
      </c>
      <c r="C54" s="160">
        <f>Durban!D360</f>
        <v>-15672.535196723056</v>
      </c>
      <c r="D54" s="160">
        <f>PMB!D359</f>
        <v>-2681.3995755901396</v>
      </c>
      <c r="E54" s="160">
        <f>RBay!D359</f>
        <v>145.74183110913702</v>
      </c>
      <c r="F54" s="160">
        <f>NewCastle!D359</f>
        <v>-1063.7399225806857</v>
      </c>
      <c r="G54" s="160">
        <f>'Port Shepstone'!D359</f>
        <v>307.21918683783616</v>
      </c>
    </row>
    <row r="55" spans="1:7" x14ac:dyDescent="0.25">
      <c r="A55" s="150">
        <f t="shared" si="7"/>
        <v>2004</v>
      </c>
      <c r="B55" s="160">
        <f>KZN!D357</f>
        <v>-21215.757723970684</v>
      </c>
      <c r="C55" s="160">
        <f>Durban!D361</f>
        <v>-17965.936201286866</v>
      </c>
      <c r="D55" s="160">
        <f>PMB!D360</f>
        <v>-2492.8911164644769</v>
      </c>
      <c r="E55" s="160">
        <f>RBay!D360</f>
        <v>-386.77395643273394</v>
      </c>
      <c r="F55" s="160">
        <f>NewCastle!D360</f>
        <v>-1229.4774896660338</v>
      </c>
      <c r="G55" s="160">
        <f>'Port Shepstone'!D360</f>
        <v>-26.703210515872627</v>
      </c>
    </row>
    <row r="56" spans="1:7" x14ac:dyDescent="0.25">
      <c r="A56" s="150">
        <f t="shared" si="7"/>
        <v>2005</v>
      </c>
      <c r="B56" s="160">
        <f>KZN!D358</f>
        <v>-10434.047793851947</v>
      </c>
      <c r="C56" s="160">
        <f>Durban!D362</f>
        <v>-14822.351024988558</v>
      </c>
      <c r="D56" s="160">
        <f>PMB!D361</f>
        <v>-1266.249279544905</v>
      </c>
      <c r="E56" s="160">
        <f>RBay!D361</f>
        <v>-619.04096988893093</v>
      </c>
      <c r="F56" s="160">
        <f>NewCastle!D361</f>
        <v>-714.87589471118952</v>
      </c>
      <c r="G56" s="160">
        <f>'Port Shepstone'!D361</f>
        <v>308.38165645751531</v>
      </c>
    </row>
    <row r="57" spans="1:7" x14ac:dyDescent="0.25">
      <c r="A57" s="150">
        <f t="shared" si="7"/>
        <v>2006</v>
      </c>
      <c r="B57" s="160">
        <f>KZN!D359</f>
        <v>15708.619141724103</v>
      </c>
      <c r="C57" s="160">
        <f>Durban!D363</f>
        <v>-4964.0480942771865</v>
      </c>
      <c r="D57" s="160">
        <f>PMB!D362</f>
        <v>845.35120696007107</v>
      </c>
      <c r="E57" s="160">
        <f>RBay!D362</f>
        <v>-324.55061819338528</v>
      </c>
      <c r="F57" s="160">
        <f>NewCastle!D362</f>
        <v>165.61651090002417</v>
      </c>
      <c r="G57" s="160">
        <f>'Port Shepstone'!D362</f>
        <v>987.20691296395921</v>
      </c>
    </row>
    <row r="58" spans="1:7" x14ac:dyDescent="0.25">
      <c r="A58" s="150">
        <f t="shared" si="7"/>
        <v>2007</v>
      </c>
      <c r="B58" s="160">
        <f>KZN!D360</f>
        <v>10890.974306905204</v>
      </c>
      <c r="C58" s="160">
        <f>Durban!D364</f>
        <v>-3502.510605296779</v>
      </c>
      <c r="D58" s="160">
        <f>PMB!D363</f>
        <v>882.79518006633748</v>
      </c>
      <c r="E58" s="160">
        <f>RBay!D363</f>
        <v>-837.09148281883427</v>
      </c>
      <c r="F58" s="160">
        <f>NewCastle!D363</f>
        <v>66.687256278562685</v>
      </c>
      <c r="G58" s="160">
        <f>'Port Shepstone'!D363</f>
        <v>887.18146376285949</v>
      </c>
    </row>
    <row r="59" spans="1:7" x14ac:dyDescent="0.25">
      <c r="A59" s="150">
        <f t="shared" si="7"/>
        <v>2008</v>
      </c>
      <c r="B59" s="160">
        <f>KZN!D361</f>
        <v>9181.0272518334223</v>
      </c>
      <c r="C59" s="160">
        <f>Durban!D365</f>
        <v>6207.9775133747198</v>
      </c>
      <c r="D59" s="160">
        <f>PMB!D364</f>
        <v>1127.9921656838642</v>
      </c>
      <c r="E59" s="160">
        <f>RBay!D364</f>
        <v>-1194.5411995717943</v>
      </c>
      <c r="F59" s="160">
        <f>NewCastle!D364</f>
        <v>-64.037232341083779</v>
      </c>
      <c r="G59" s="160">
        <f>'Port Shepstone'!D364</f>
        <v>811.68544483302458</v>
      </c>
    </row>
    <row r="60" spans="1:7" x14ac:dyDescent="0.25">
      <c r="A60" s="150">
        <f t="shared" si="7"/>
        <v>2009</v>
      </c>
      <c r="B60" s="160">
        <f>KZN!D362</f>
        <v>-3135.1646408736842</v>
      </c>
      <c r="C60" s="160">
        <f>Durban!D366</f>
        <v>4107.8289355970883</v>
      </c>
      <c r="D60" s="160">
        <f>PMB!D365</f>
        <v>357.75164200906346</v>
      </c>
      <c r="E60" s="160">
        <f>RBay!D365</f>
        <v>-1129.0784681588389</v>
      </c>
      <c r="F60" s="160">
        <f>NewCastle!D365</f>
        <v>-723.83761592418864</v>
      </c>
      <c r="G60" s="160">
        <f>'Port Shepstone'!D365</f>
        <v>676.06386209158268</v>
      </c>
    </row>
    <row r="61" spans="1:7" x14ac:dyDescent="0.25">
      <c r="A61" s="150">
        <f t="shared" si="7"/>
        <v>2010</v>
      </c>
      <c r="B61" s="160">
        <f>KZN!D363</f>
        <v>-6181.3534226314405</v>
      </c>
      <c r="C61" s="160">
        <f>Durban!D367</f>
        <v>4322.9530538948429</v>
      </c>
      <c r="D61" s="160">
        <f>PMB!D366</f>
        <v>-516.53293252440369</v>
      </c>
      <c r="E61" s="160">
        <f>RBay!D366</f>
        <v>-957.66001085727873</v>
      </c>
      <c r="F61" s="160">
        <f>NewCastle!D366</f>
        <v>-910.32432343576363</v>
      </c>
      <c r="G61" s="160">
        <f>'Port Shepstone'!D366</f>
        <v>499.32868500259821</v>
      </c>
    </row>
    <row r="62" spans="1:7" x14ac:dyDescent="0.25">
      <c r="A62" s="150">
        <f t="shared" si="7"/>
        <v>2011</v>
      </c>
      <c r="B62" s="160">
        <f>KZN!D364</f>
        <v>-17511.980773665771</v>
      </c>
      <c r="C62" s="160">
        <f>Durban!D368</f>
        <v>-264.24689011991495</v>
      </c>
      <c r="D62" s="160">
        <f>PMB!D367</f>
        <v>-2360.0320908594726</v>
      </c>
      <c r="E62" s="160">
        <f>RBay!D367</f>
        <v>-1333.5627887285023</v>
      </c>
      <c r="F62" s="160">
        <f>NewCastle!D367</f>
        <v>-1283.3408292484107</v>
      </c>
      <c r="G62" s="160">
        <f>'Port Shepstone'!D367</f>
        <v>-8.9749293527234499</v>
      </c>
    </row>
    <row r="63" spans="1:7" x14ac:dyDescent="0.25">
      <c r="A63" s="150">
        <f t="shared" si="7"/>
        <v>2012</v>
      </c>
      <c r="B63" s="160">
        <f>KZN!D365</f>
        <v>-10387.692075710711</v>
      </c>
      <c r="C63" s="160">
        <f>Durban!D369</f>
        <v>-1218.9569392130161</v>
      </c>
      <c r="D63" s="160">
        <f>PMB!D368</f>
        <v>-1668.3850954459911</v>
      </c>
      <c r="E63" s="160">
        <f>RBay!D368</f>
        <v>110.2395235699145</v>
      </c>
      <c r="F63" s="160">
        <f>NewCastle!D368</f>
        <v>-796.49688876749906</v>
      </c>
      <c r="G63" s="160">
        <f>'Port Shepstone'!D368</f>
        <v>-395.65766876730231</v>
      </c>
    </row>
    <row r="64" spans="1:7" x14ac:dyDescent="0.25">
      <c r="A64" s="150">
        <f t="shared" si="7"/>
        <v>2013</v>
      </c>
      <c r="B64" s="160">
        <f>KZN!D366</f>
        <v>-8786.9329742231948</v>
      </c>
      <c r="C64" s="160">
        <f>Durban!D370</f>
        <v>-2755.0550626141953</v>
      </c>
      <c r="D64" s="160">
        <f>PMB!D369</f>
        <v>-1311.504423711526</v>
      </c>
      <c r="E64" s="160">
        <f>RBay!D369</f>
        <v>-9.9820993299898078</v>
      </c>
      <c r="F64" s="160">
        <f>NewCastle!D369</f>
        <v>-273.66414487299818</v>
      </c>
      <c r="G64" s="160">
        <f>'Port Shepstone'!D369</f>
        <v>-425.42457557000546</v>
      </c>
    </row>
    <row r="65" spans="1:7" ht="15.75" thickBot="1" x14ac:dyDescent="0.3">
      <c r="A65" s="150"/>
      <c r="B65" s="160"/>
      <c r="C65" s="160"/>
      <c r="D65" s="160"/>
      <c r="E65" s="160"/>
      <c r="F65" s="160"/>
      <c r="G65" s="160"/>
    </row>
    <row r="66" spans="1:7" ht="45" x14ac:dyDescent="0.25">
      <c r="A66" s="170" t="str">
        <f t="shared" ref="A66:G66" si="8">A43</f>
        <v>Average Total Employment Change</v>
      </c>
      <c r="B66" s="163">
        <f t="shared" si="8"/>
        <v>29257.861179203686</v>
      </c>
      <c r="C66" s="163">
        <f t="shared" si="8"/>
        <v>13583.076099252568</v>
      </c>
      <c r="D66" s="163">
        <f t="shared" si="8"/>
        <v>1193.7747831823344</v>
      </c>
      <c r="E66" s="163">
        <f t="shared" si="8"/>
        <v>43181.528277059755</v>
      </c>
      <c r="F66" s="163">
        <f t="shared" si="8"/>
        <v>429.79577832137278</v>
      </c>
      <c r="G66" s="164">
        <f t="shared" si="8"/>
        <v>960.09534943623021</v>
      </c>
    </row>
    <row r="67" spans="1:7" x14ac:dyDescent="0.25">
      <c r="A67" s="171" t="str">
        <f>A44</f>
        <v>Average</v>
      </c>
      <c r="B67" s="166">
        <f t="shared" ref="B67:G67" si="9">AVERAGE(B48:B64)</f>
        <v>-2646.6649151145275</v>
      </c>
      <c r="C67" s="166">
        <f t="shared" si="9"/>
        <v>-3414.065834656783</v>
      </c>
      <c r="D67" s="166">
        <f t="shared" si="9"/>
        <v>-1324.5894427598562</v>
      </c>
      <c r="E67" s="166">
        <f t="shared" si="9"/>
        <v>329.5110485387836</v>
      </c>
      <c r="F67" s="166">
        <f t="shared" si="9"/>
        <v>-535.90591981807245</v>
      </c>
      <c r="G67" s="261">
        <f t="shared" si="9"/>
        <v>138.22784814362322</v>
      </c>
    </row>
    <row r="68" spans="1:7" ht="30.75" thickBot="1" x14ac:dyDescent="0.3">
      <c r="A68" s="172" t="str">
        <f>A45</f>
        <v>As a % of Average Total</v>
      </c>
      <c r="B68" s="168">
        <f t="shared" ref="B68:G68" si="10">B67/B66*100</f>
        <v>-9.0459958740790025</v>
      </c>
      <c r="C68" s="168">
        <f t="shared" si="10"/>
        <v>-25.134702991501669</v>
      </c>
      <c r="D68" s="168">
        <f t="shared" si="10"/>
        <v>-110.95806859220123</v>
      </c>
      <c r="E68" s="168">
        <f t="shared" si="10"/>
        <v>0.76308334069277672</v>
      </c>
      <c r="F68" s="168">
        <f t="shared" si="10"/>
        <v>-124.68850250487047</v>
      </c>
      <c r="G68" s="169">
        <f t="shared" si="10"/>
        <v>14.397304207836322</v>
      </c>
    </row>
    <row r="70" spans="1:7" x14ac:dyDescent="0.25">
      <c r="B70" s="173"/>
      <c r="C70" s="173"/>
      <c r="D70" s="173"/>
      <c r="E70" s="173"/>
      <c r="F70" s="173"/>
      <c r="G70" s="173"/>
    </row>
  </sheetData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81"/>
  <sheetViews>
    <sheetView zoomScale="90" zoomScaleNormal="90" workbookViewId="0">
      <selection activeCell="T208" sqref="T208"/>
    </sheetView>
  </sheetViews>
  <sheetFormatPr defaultRowHeight="15" x14ac:dyDescent="0.25"/>
  <cols>
    <col min="1" max="1" width="14.42578125" style="175" customWidth="1"/>
    <col min="2" max="2" width="11.7109375" style="175" customWidth="1"/>
    <col min="3" max="3" width="12.85546875" style="175" customWidth="1"/>
    <col min="4" max="4" width="10.5703125" style="175" customWidth="1"/>
    <col min="5" max="5" width="9.7109375" style="175" customWidth="1"/>
    <col min="6" max="6" width="11.5703125" style="175" customWidth="1"/>
    <col min="7" max="7" width="10.140625" style="175" customWidth="1"/>
    <col min="8" max="8" width="14.7109375" style="175" customWidth="1"/>
    <col min="9" max="9" width="20.28515625" style="175" customWidth="1"/>
    <col min="10" max="10" width="2" style="175" customWidth="1"/>
    <col min="11" max="11" width="12.7109375" style="175" customWidth="1"/>
    <col min="12" max="12" width="12.140625" style="175" customWidth="1"/>
    <col min="13" max="13" width="11" style="175" customWidth="1"/>
    <col min="14" max="14" width="9.140625" style="175" customWidth="1"/>
    <col min="15" max="15" width="11.5703125" style="175" customWidth="1"/>
    <col min="16" max="16" width="8.85546875" style="175" customWidth="1"/>
    <col min="17" max="17" width="15.5703125" style="175" customWidth="1"/>
    <col min="18" max="18" width="18" style="175" customWidth="1"/>
    <col min="19" max="16384" width="9.140625" style="175"/>
  </cols>
  <sheetData>
    <row r="1" spans="1:18" ht="112.5" x14ac:dyDescent="0.25">
      <c r="A1" s="179"/>
      <c r="B1" s="179" t="s">
        <v>78</v>
      </c>
      <c r="C1" s="179" t="s">
        <v>183</v>
      </c>
      <c r="D1" s="179" t="s">
        <v>80</v>
      </c>
      <c r="E1" s="179" t="s">
        <v>81</v>
      </c>
      <c r="F1" s="179" t="s">
        <v>77</v>
      </c>
      <c r="G1" s="179" t="s">
        <v>82</v>
      </c>
      <c r="H1" s="179" t="s">
        <v>86</v>
      </c>
      <c r="I1" s="179" t="s">
        <v>143</v>
      </c>
      <c r="K1" s="179" t="str">
        <f t="shared" ref="K1:Q1" si="0">B1</f>
        <v>Rand Dollar (Rand per USD)</v>
      </c>
      <c r="L1" s="179" t="str">
        <f t="shared" si="0"/>
        <v>Interest Rate (R204= %)</v>
      </c>
      <c r="M1" s="179" t="str">
        <f t="shared" si="0"/>
        <v>Inflation (pa %)</v>
      </c>
      <c r="N1" s="179" t="str">
        <f t="shared" si="0"/>
        <v>Oil Price (USD)</v>
      </c>
      <c r="O1" s="179" t="str">
        <f t="shared" si="0"/>
        <v>Sugar Price (US cents per pound)</v>
      </c>
      <c r="P1" s="179" t="str">
        <f t="shared" si="0"/>
        <v>Gold Price (USD)</v>
      </c>
      <c r="Q1" s="179" t="str">
        <f t="shared" si="0"/>
        <v>Credit extended to the domestic private sector (Rm)</v>
      </c>
      <c r="R1" s="179" t="str">
        <f>I1</f>
        <v>Electricity generated and available for distribution (Gigawatt-hours)</v>
      </c>
    </row>
    <row r="2" spans="1:18" ht="15" hidden="1" customHeight="1" x14ac:dyDescent="0.25">
      <c r="A2" s="174">
        <v>35431</v>
      </c>
      <c r="B2" s="177">
        <v>4.5664999999999996</v>
      </c>
      <c r="C2" s="161">
        <v>15.23</v>
      </c>
      <c r="D2" s="177">
        <v>9.3333333333333339</v>
      </c>
      <c r="E2" s="178">
        <v>23.18</v>
      </c>
      <c r="F2" s="175">
        <v>10.69</v>
      </c>
      <c r="G2" s="178">
        <v>344.3</v>
      </c>
      <c r="H2" s="178">
        <v>352867</v>
      </c>
      <c r="I2" s="161">
        <f t="shared" ref="I2:I60" si="1">I3</f>
        <v>3054</v>
      </c>
      <c r="K2" s="161">
        <f t="shared" ref="K2:K33" si="2">B2/B$219*100</f>
        <v>71.716588730923391</v>
      </c>
      <c r="L2" s="161">
        <f t="shared" ref="L2:L33" si="3">C2/C$219*100</f>
        <v>189.84107198504211</v>
      </c>
      <c r="M2" s="161">
        <f t="shared" ref="M2:M33" si="4">D2/D$219*100</f>
        <v>274.74529068259835</v>
      </c>
      <c r="N2" s="161">
        <f t="shared" ref="N2:N33" si="5">E2/E$219*100</f>
        <v>42.03590642567854</v>
      </c>
      <c r="O2" s="161">
        <f t="shared" ref="O2:O33" si="6">F2/F$219*100</f>
        <v>106.14811750103435</v>
      </c>
      <c r="P2" s="161">
        <f t="shared" ref="P2:P33" si="7">G2/G$219*100</f>
        <v>76.562152546141874</v>
      </c>
      <c r="Q2" s="161">
        <f t="shared" ref="Q2:Q33" si="8">H2/H$219*100</f>
        <v>36.597740871230073</v>
      </c>
      <c r="R2" s="161">
        <f t="shared" ref="R2:R33" si="9">I2/I$219*100</f>
        <v>85.130897349531935</v>
      </c>
    </row>
    <row r="3" spans="1:18" ht="15" hidden="1" customHeight="1" x14ac:dyDescent="0.25">
      <c r="A3" s="174">
        <v>35462</v>
      </c>
      <c r="B3" s="177">
        <v>4.4775</v>
      </c>
      <c r="C3" s="161">
        <v>15.23</v>
      </c>
      <c r="D3" s="177">
        <v>9.8535286284953472</v>
      </c>
      <c r="E3" s="178">
        <v>19.350000000000001</v>
      </c>
      <c r="F3" s="175">
        <v>10.81</v>
      </c>
      <c r="G3" s="178">
        <v>358.75</v>
      </c>
      <c r="H3" s="178">
        <v>359776</v>
      </c>
      <c r="I3" s="161">
        <f t="shared" si="1"/>
        <v>3054</v>
      </c>
      <c r="K3" s="161">
        <f t="shared" si="2"/>
        <v>70.318849456412906</v>
      </c>
      <c r="L3" s="161">
        <f t="shared" si="3"/>
        <v>189.84107198504211</v>
      </c>
      <c r="M3" s="161">
        <f t="shared" si="4"/>
        <v>290.05827720913487</v>
      </c>
      <c r="N3" s="161">
        <f t="shared" si="5"/>
        <v>35.090370549477129</v>
      </c>
      <c r="O3" s="161">
        <f t="shared" si="6"/>
        <v>107.33967728589163</v>
      </c>
      <c r="P3" s="161">
        <f t="shared" si="7"/>
        <v>79.77540582610628</v>
      </c>
      <c r="Q3" s="161">
        <f t="shared" si="8"/>
        <v>37.314310546714971</v>
      </c>
      <c r="R3" s="161">
        <f t="shared" si="9"/>
        <v>85.130897349531935</v>
      </c>
    </row>
    <row r="4" spans="1:18" ht="15" hidden="1" customHeight="1" x14ac:dyDescent="0.25">
      <c r="A4" s="174">
        <v>35490</v>
      </c>
      <c r="B4" s="177">
        <v>4.423</v>
      </c>
      <c r="C4" s="161">
        <v>15.42</v>
      </c>
      <c r="D4" s="177">
        <v>9.6433289299867866</v>
      </c>
      <c r="E4" s="178">
        <v>19.29</v>
      </c>
      <c r="F4" s="175">
        <v>11.14</v>
      </c>
      <c r="G4" s="178">
        <v>348.45</v>
      </c>
      <c r="H4" s="178">
        <v>363290</v>
      </c>
      <c r="I4" s="161">
        <f t="shared" si="1"/>
        <v>3054</v>
      </c>
      <c r="K4" s="161">
        <f t="shared" si="2"/>
        <v>69.462930462471078</v>
      </c>
      <c r="L4" s="161">
        <f t="shared" si="3"/>
        <v>192.20941103147399</v>
      </c>
      <c r="M4" s="161">
        <f t="shared" si="4"/>
        <v>283.87062964469249</v>
      </c>
      <c r="N4" s="161">
        <f t="shared" si="5"/>
        <v>34.981563198936108</v>
      </c>
      <c r="O4" s="161">
        <f t="shared" si="6"/>
        <v>110.61646669424907</v>
      </c>
      <c r="P4" s="161">
        <f t="shared" si="7"/>
        <v>77.484989993328881</v>
      </c>
      <c r="Q4" s="161">
        <f t="shared" si="8"/>
        <v>37.678766450558356</v>
      </c>
      <c r="R4" s="161">
        <f t="shared" si="9"/>
        <v>85.130897349531935</v>
      </c>
    </row>
    <row r="5" spans="1:18" ht="15" hidden="1" customHeight="1" x14ac:dyDescent="0.25">
      <c r="A5" s="174">
        <v>35521</v>
      </c>
      <c r="B5" s="177">
        <v>4.4465000000000003</v>
      </c>
      <c r="C5" s="161">
        <v>14.98</v>
      </c>
      <c r="D5" s="177">
        <v>9.8425196850393686</v>
      </c>
      <c r="E5" s="178">
        <v>18.61</v>
      </c>
      <c r="F5" s="175">
        <v>11.3</v>
      </c>
      <c r="G5" s="178">
        <v>339.65</v>
      </c>
      <c r="H5" s="178">
        <v>368945</v>
      </c>
      <c r="I5" s="161">
        <f t="shared" si="1"/>
        <v>3054</v>
      </c>
      <c r="K5" s="161">
        <f t="shared" si="2"/>
        <v>69.831996450684528</v>
      </c>
      <c r="L5" s="161">
        <f t="shared" si="3"/>
        <v>186.72483639763169</v>
      </c>
      <c r="M5" s="161">
        <f t="shared" si="4"/>
        <v>289.73420699092907</v>
      </c>
      <c r="N5" s="161">
        <f t="shared" si="5"/>
        <v>33.748413226137949</v>
      </c>
      <c r="O5" s="161">
        <f t="shared" si="6"/>
        <v>112.20521307405878</v>
      </c>
      <c r="P5" s="161">
        <f t="shared" si="7"/>
        <v>75.528129864354</v>
      </c>
      <c r="Q5" s="161">
        <f t="shared" si="8"/>
        <v>38.265277018638692</v>
      </c>
      <c r="R5" s="161">
        <f t="shared" si="9"/>
        <v>85.130897349531935</v>
      </c>
    </row>
    <row r="6" spans="1:18" ht="15" hidden="1" customHeight="1" x14ac:dyDescent="0.25">
      <c r="A6" s="174">
        <v>35551</v>
      </c>
      <c r="B6" s="177">
        <v>4.4705000000000004</v>
      </c>
      <c r="C6" s="161">
        <v>15.02</v>
      </c>
      <c r="D6" s="177">
        <v>9.5176010430247668</v>
      </c>
      <c r="E6" s="178">
        <v>19.48</v>
      </c>
      <c r="F6" s="175">
        <v>11.13</v>
      </c>
      <c r="G6" s="178">
        <v>343.95</v>
      </c>
      <c r="H6" s="178">
        <v>370760</v>
      </c>
      <c r="I6" s="161">
        <f t="shared" si="1"/>
        <v>3054</v>
      </c>
      <c r="K6" s="161">
        <f t="shared" si="2"/>
        <v>70.208914906732318</v>
      </c>
      <c r="L6" s="161">
        <f t="shared" si="3"/>
        <v>187.22343409161735</v>
      </c>
      <c r="M6" s="161">
        <f t="shared" si="4"/>
        <v>280.16957841073292</v>
      </c>
      <c r="N6" s="161">
        <f t="shared" si="5"/>
        <v>35.326119808982661</v>
      </c>
      <c r="O6" s="161">
        <f t="shared" si="6"/>
        <v>110.51717004551098</v>
      </c>
      <c r="P6" s="161">
        <f t="shared" si="7"/>
        <v>76.484322881921273</v>
      </c>
      <c r="Q6" s="161">
        <f t="shared" si="8"/>
        <v>38.453520463566335</v>
      </c>
      <c r="R6" s="161">
        <f t="shared" si="9"/>
        <v>85.130897349531935</v>
      </c>
    </row>
    <row r="7" spans="1:18" ht="15" hidden="1" customHeight="1" x14ac:dyDescent="0.25">
      <c r="A7" s="174">
        <v>35582</v>
      </c>
      <c r="B7" s="177">
        <v>4.5294999999999996</v>
      </c>
      <c r="C7" s="161">
        <v>14.43</v>
      </c>
      <c r="D7" s="177">
        <v>8.7855297157622694</v>
      </c>
      <c r="E7" s="178">
        <v>17.850000000000001</v>
      </c>
      <c r="F7" s="175">
        <v>11.43</v>
      </c>
      <c r="G7" s="178">
        <v>334.35</v>
      </c>
      <c r="H7" s="178">
        <v>377108</v>
      </c>
      <c r="I7" s="161">
        <f t="shared" si="1"/>
        <v>3054</v>
      </c>
      <c r="K7" s="161">
        <f t="shared" si="2"/>
        <v>71.135506111183076</v>
      </c>
      <c r="L7" s="161">
        <f t="shared" si="3"/>
        <v>179.86911810532877</v>
      </c>
      <c r="M7" s="161">
        <f t="shared" si="4"/>
        <v>258.61959809546897</v>
      </c>
      <c r="N7" s="161">
        <f t="shared" si="5"/>
        <v>32.370186785951773</v>
      </c>
      <c r="O7" s="161">
        <f t="shared" si="6"/>
        <v>113.49606950765411</v>
      </c>
      <c r="P7" s="161">
        <f t="shared" si="7"/>
        <v>74.349566377585049</v>
      </c>
      <c r="Q7" s="161">
        <f t="shared" si="8"/>
        <v>39.111905801528138</v>
      </c>
      <c r="R7" s="161">
        <f t="shared" si="9"/>
        <v>85.130897349531935</v>
      </c>
    </row>
    <row r="8" spans="1:18" ht="15" hidden="1" customHeight="1" x14ac:dyDescent="0.25">
      <c r="A8" s="174">
        <v>35612</v>
      </c>
      <c r="B8" s="177">
        <v>4.6079999999999997</v>
      </c>
      <c r="C8" s="161">
        <v>14.04</v>
      </c>
      <c r="D8" s="177">
        <v>9.1025641025640951</v>
      </c>
      <c r="E8" s="178">
        <v>18.97</v>
      </c>
      <c r="F8" s="175">
        <v>11.57</v>
      </c>
      <c r="G8" s="178">
        <v>324.95</v>
      </c>
      <c r="H8" s="178">
        <v>377425</v>
      </c>
      <c r="I8" s="161">
        <f t="shared" si="1"/>
        <v>3054</v>
      </c>
      <c r="K8" s="161">
        <f t="shared" si="2"/>
        <v>72.368343561172679</v>
      </c>
      <c r="L8" s="161">
        <f t="shared" si="3"/>
        <v>175.00779058896853</v>
      </c>
      <c r="M8" s="161">
        <f t="shared" si="4"/>
        <v>267.95213789099546</v>
      </c>
      <c r="N8" s="161">
        <f t="shared" si="5"/>
        <v>34.40125732938403</v>
      </c>
      <c r="O8" s="161">
        <f t="shared" si="6"/>
        <v>114.8862225899876</v>
      </c>
      <c r="P8" s="161">
        <f t="shared" si="7"/>
        <v>72.259283967089161</v>
      </c>
      <c r="Q8" s="161">
        <f t="shared" si="8"/>
        <v>39.144783582267571</v>
      </c>
      <c r="R8" s="161">
        <f t="shared" si="9"/>
        <v>85.130897349531935</v>
      </c>
    </row>
    <row r="9" spans="1:18" ht="15" hidden="1" customHeight="1" x14ac:dyDescent="0.25">
      <c r="A9" s="174">
        <v>35643</v>
      </c>
      <c r="B9" s="177">
        <v>4.6920000000000002</v>
      </c>
      <c r="C9" s="161">
        <v>14.37</v>
      </c>
      <c r="D9" s="177">
        <v>8.6734693877550981</v>
      </c>
      <c r="E9" s="178">
        <v>18.53</v>
      </c>
      <c r="F9" s="175">
        <v>11.7</v>
      </c>
      <c r="G9" s="178">
        <v>324.85000000000002</v>
      </c>
      <c r="H9" s="178">
        <v>380296</v>
      </c>
      <c r="I9" s="161">
        <f t="shared" si="1"/>
        <v>3054</v>
      </c>
      <c r="K9" s="161">
        <f t="shared" si="2"/>
        <v>73.687558157339893</v>
      </c>
      <c r="L9" s="161">
        <f t="shared" si="3"/>
        <v>179.12122156435029</v>
      </c>
      <c r="M9" s="161">
        <f t="shared" si="4"/>
        <v>255.32087873200641</v>
      </c>
      <c r="N9" s="161">
        <f t="shared" si="5"/>
        <v>33.603336758749933</v>
      </c>
      <c r="O9" s="161">
        <f t="shared" si="6"/>
        <v>116.17707902358296</v>
      </c>
      <c r="P9" s="161">
        <f t="shared" si="7"/>
        <v>72.237046920169007</v>
      </c>
      <c r="Q9" s="161">
        <f t="shared" si="8"/>
        <v>39.442550486062203</v>
      </c>
      <c r="R9" s="161">
        <f t="shared" si="9"/>
        <v>85.130897349531935</v>
      </c>
    </row>
    <row r="10" spans="1:18" ht="15" hidden="1" customHeight="1" x14ac:dyDescent="0.25">
      <c r="A10" s="174">
        <v>35674</v>
      </c>
      <c r="B10" s="177">
        <v>4.665</v>
      </c>
      <c r="C10" s="161">
        <v>14.07</v>
      </c>
      <c r="D10" s="177">
        <v>8.0808080808080707</v>
      </c>
      <c r="E10" s="178">
        <v>19.95</v>
      </c>
      <c r="F10" s="175">
        <v>11.33</v>
      </c>
      <c r="G10" s="178">
        <v>333.55</v>
      </c>
      <c r="H10" s="178">
        <v>386713</v>
      </c>
      <c r="I10" s="161">
        <f t="shared" si="1"/>
        <v>3054</v>
      </c>
      <c r="K10" s="161">
        <f t="shared" si="2"/>
        <v>73.263524894286149</v>
      </c>
      <c r="L10" s="161">
        <f t="shared" si="3"/>
        <v>175.38173885945781</v>
      </c>
      <c r="M10" s="161">
        <f t="shared" si="4"/>
        <v>237.87471054770393</v>
      </c>
      <c r="N10" s="161">
        <f t="shared" si="5"/>
        <v>36.178444054887272</v>
      </c>
      <c r="O10" s="161">
        <f t="shared" si="6"/>
        <v>112.50310302027306</v>
      </c>
      <c r="P10" s="161">
        <f t="shared" si="7"/>
        <v>74.171670002223706</v>
      </c>
      <c r="Q10" s="161">
        <f t="shared" si="8"/>
        <v>40.108092186393165</v>
      </c>
      <c r="R10" s="161">
        <f t="shared" si="9"/>
        <v>85.130897349531935</v>
      </c>
    </row>
    <row r="11" spans="1:18" ht="15" hidden="1" customHeight="1" x14ac:dyDescent="0.25">
      <c r="A11" s="174">
        <v>35704</v>
      </c>
      <c r="B11" s="177">
        <v>4.8174999999999999</v>
      </c>
      <c r="C11" s="161">
        <v>14.58</v>
      </c>
      <c r="D11" s="177">
        <v>7.6345431789737104</v>
      </c>
      <c r="E11" s="178">
        <v>20.100000000000001</v>
      </c>
      <c r="F11" s="175">
        <v>11.38</v>
      </c>
      <c r="G11" s="178">
        <v>312.25</v>
      </c>
      <c r="H11" s="178">
        <v>391016</v>
      </c>
      <c r="I11" s="161">
        <f t="shared" si="1"/>
        <v>3054</v>
      </c>
      <c r="K11" s="161">
        <f t="shared" si="2"/>
        <v>75.658527583756381</v>
      </c>
      <c r="L11" s="161">
        <f t="shared" si="3"/>
        <v>181.73885945777505</v>
      </c>
      <c r="M11" s="161">
        <f t="shared" si="4"/>
        <v>224.73801267171223</v>
      </c>
      <c r="N11" s="161">
        <f t="shared" si="5"/>
        <v>36.450462431239814</v>
      </c>
      <c r="O11" s="161">
        <f t="shared" si="6"/>
        <v>112.99958626396361</v>
      </c>
      <c r="P11" s="161">
        <f t="shared" si="7"/>
        <v>69.435179008227692</v>
      </c>
      <c r="Q11" s="161">
        <f t="shared" si="8"/>
        <v>40.554379538196827</v>
      </c>
      <c r="R11" s="161">
        <f t="shared" si="9"/>
        <v>85.130897349531935</v>
      </c>
    </row>
    <row r="12" spans="1:18" ht="15" hidden="1" customHeight="1" x14ac:dyDescent="0.25">
      <c r="A12" s="174">
        <v>35735</v>
      </c>
      <c r="B12" s="177">
        <v>4.8559999999999999</v>
      </c>
      <c r="C12" s="161">
        <v>14.35</v>
      </c>
      <c r="D12" s="177">
        <v>6.8578553615960107</v>
      </c>
      <c r="E12" s="178">
        <v>18.559999999999999</v>
      </c>
      <c r="F12" s="175">
        <v>12.01</v>
      </c>
      <c r="G12" s="178">
        <v>296.85000000000002</v>
      </c>
      <c r="H12" s="178">
        <v>392979</v>
      </c>
      <c r="I12" s="161">
        <f t="shared" si="1"/>
        <v>3054</v>
      </c>
      <c r="K12" s="161">
        <f t="shared" si="2"/>
        <v>76.263167606999687</v>
      </c>
      <c r="L12" s="161">
        <f t="shared" si="3"/>
        <v>178.87192271735745</v>
      </c>
      <c r="M12" s="161">
        <f t="shared" si="4"/>
        <v>201.87465694081195</v>
      </c>
      <c r="N12" s="161">
        <f t="shared" si="5"/>
        <v>33.657740434020432</v>
      </c>
      <c r="O12" s="161">
        <f t="shared" si="6"/>
        <v>119.25527513446421</v>
      </c>
      <c r="P12" s="161">
        <f t="shared" si="7"/>
        <v>66.010673782521678</v>
      </c>
      <c r="Q12" s="161">
        <f t="shared" si="8"/>
        <v>40.757972861829309</v>
      </c>
      <c r="R12" s="161">
        <f t="shared" si="9"/>
        <v>85.130897349531935</v>
      </c>
    </row>
    <row r="13" spans="1:18" ht="15" hidden="1" customHeight="1" x14ac:dyDescent="0.25">
      <c r="A13" s="174">
        <v>35765</v>
      </c>
      <c r="B13" s="177">
        <v>4.8665000000000003</v>
      </c>
      <c r="C13" s="161">
        <v>13.82</v>
      </c>
      <c r="D13" s="177">
        <v>6.1728395061728394</v>
      </c>
      <c r="E13" s="178">
        <v>16.66</v>
      </c>
      <c r="F13" s="175">
        <v>12.33</v>
      </c>
      <c r="G13" s="178">
        <v>287.25</v>
      </c>
      <c r="H13" s="178">
        <v>397927</v>
      </c>
      <c r="I13" s="161">
        <f t="shared" si="1"/>
        <v>3054</v>
      </c>
      <c r="K13" s="161">
        <f t="shared" si="2"/>
        <v>76.428069431520584</v>
      </c>
      <c r="L13" s="161">
        <f t="shared" si="3"/>
        <v>172.2655032720474</v>
      </c>
      <c r="M13" s="161">
        <f t="shared" si="4"/>
        <v>181.70984833505182</v>
      </c>
      <c r="N13" s="161">
        <f t="shared" si="5"/>
        <v>30.21217433355498</v>
      </c>
      <c r="O13" s="161">
        <f t="shared" si="6"/>
        <v>122.43276789408357</v>
      </c>
      <c r="P13" s="161">
        <f t="shared" si="7"/>
        <v>63.875917278185447</v>
      </c>
      <c r="Q13" s="161">
        <f t="shared" si="8"/>
        <v>41.271156644475028</v>
      </c>
      <c r="R13" s="161">
        <f t="shared" si="9"/>
        <v>85.130897349531935</v>
      </c>
    </row>
    <row r="14" spans="1:18" ht="15" hidden="1" customHeight="1" x14ac:dyDescent="0.25">
      <c r="A14" s="174">
        <v>35796</v>
      </c>
      <c r="B14" s="177">
        <v>4.9409000000000001</v>
      </c>
      <c r="C14" s="161">
        <v>13.6</v>
      </c>
      <c r="D14" s="177">
        <v>5.731707317073174</v>
      </c>
      <c r="E14" s="178">
        <v>16.59</v>
      </c>
      <c r="F14" s="175">
        <v>11.52</v>
      </c>
      <c r="G14" s="178">
        <v>302.25</v>
      </c>
      <c r="H14" s="178">
        <v>399993</v>
      </c>
      <c r="I14" s="161">
        <f t="shared" si="1"/>
        <v>3054</v>
      </c>
      <c r="K14" s="161">
        <f t="shared" si="2"/>
        <v>77.596516645268693</v>
      </c>
      <c r="L14" s="161">
        <f t="shared" si="3"/>
        <v>169.52321595512623</v>
      </c>
      <c r="M14" s="161">
        <f t="shared" si="4"/>
        <v>168.72424210037627</v>
      </c>
      <c r="N14" s="161">
        <f t="shared" si="5"/>
        <v>30.085232424590462</v>
      </c>
      <c r="O14" s="161">
        <f t="shared" si="6"/>
        <v>114.38973934629706</v>
      </c>
      <c r="P14" s="161">
        <f t="shared" si="7"/>
        <v>67.211474316210797</v>
      </c>
      <c r="Q14" s="161">
        <f t="shared" si="8"/>
        <v>41.48543265396291</v>
      </c>
      <c r="R14" s="161">
        <f t="shared" si="9"/>
        <v>85.130897349531935</v>
      </c>
    </row>
    <row r="15" spans="1:18" ht="15" hidden="1" customHeight="1" x14ac:dyDescent="0.25">
      <c r="A15" s="174">
        <v>35827</v>
      </c>
      <c r="B15" s="177">
        <v>4.9390000000000001</v>
      </c>
      <c r="C15" s="161">
        <v>13.52</v>
      </c>
      <c r="D15" s="177">
        <v>5.3333333333333401</v>
      </c>
      <c r="E15" s="178">
        <v>14.02</v>
      </c>
      <c r="F15" s="175">
        <v>10.72</v>
      </c>
      <c r="G15" s="178">
        <v>298.14999999999998</v>
      </c>
      <c r="H15" s="178">
        <v>409352</v>
      </c>
      <c r="I15" s="161">
        <f t="shared" si="1"/>
        <v>3054</v>
      </c>
      <c r="K15" s="161">
        <f t="shared" si="2"/>
        <v>77.566677267498235</v>
      </c>
      <c r="L15" s="161">
        <f t="shared" si="3"/>
        <v>168.52602056715489</v>
      </c>
      <c r="M15" s="161">
        <f t="shared" si="4"/>
        <v>156.99730896148498</v>
      </c>
      <c r="N15" s="161">
        <f t="shared" si="5"/>
        <v>25.424650909750351</v>
      </c>
      <c r="O15" s="161">
        <f t="shared" si="6"/>
        <v>106.44600744724866</v>
      </c>
      <c r="P15" s="161">
        <f t="shared" si="7"/>
        <v>66.29975539248386</v>
      </c>
      <c r="Q15" s="161">
        <f t="shared" si="8"/>
        <v>42.456105051250965</v>
      </c>
      <c r="R15" s="161">
        <f t="shared" si="9"/>
        <v>85.130897349531935</v>
      </c>
    </row>
    <row r="16" spans="1:18" ht="15" hidden="1" customHeight="1" x14ac:dyDescent="0.25">
      <c r="A16" s="174">
        <v>35855</v>
      </c>
      <c r="B16" s="177">
        <v>5.0365000000000002</v>
      </c>
      <c r="C16" s="161">
        <v>13.31</v>
      </c>
      <c r="D16" s="177">
        <v>5.4216867469879517</v>
      </c>
      <c r="E16" s="178">
        <v>14.77</v>
      </c>
      <c r="F16" s="175">
        <v>9.84</v>
      </c>
      <c r="G16" s="178">
        <v>301.85000000000002</v>
      </c>
      <c r="H16" s="178">
        <v>415634</v>
      </c>
      <c r="I16" s="161">
        <f t="shared" si="1"/>
        <v>3054</v>
      </c>
      <c r="K16" s="161">
        <f t="shared" si="2"/>
        <v>79.097908495192314</v>
      </c>
      <c r="L16" s="161">
        <f t="shared" si="3"/>
        <v>165.90838267373016</v>
      </c>
      <c r="M16" s="161">
        <f t="shared" si="4"/>
        <v>159.59816799548528</v>
      </c>
      <c r="N16" s="161">
        <f t="shared" si="5"/>
        <v>26.784742791513033</v>
      </c>
      <c r="O16" s="161">
        <f t="shared" si="6"/>
        <v>97.707902358295399</v>
      </c>
      <c r="P16" s="161">
        <f t="shared" si="7"/>
        <v>67.122526128530126</v>
      </c>
      <c r="Q16" s="161">
        <f t="shared" si="8"/>
        <v>43.107645173033582</v>
      </c>
      <c r="R16" s="161">
        <f t="shared" si="9"/>
        <v>85.130897349531935</v>
      </c>
    </row>
    <row r="17" spans="1:18" ht="15" hidden="1" customHeight="1" x14ac:dyDescent="0.25">
      <c r="A17" s="174">
        <v>35886</v>
      </c>
      <c r="B17" s="177">
        <v>5.056</v>
      </c>
      <c r="C17" s="161">
        <v>13.09</v>
      </c>
      <c r="D17" s="177">
        <v>5.017921146953408</v>
      </c>
      <c r="E17" s="178">
        <v>14.25</v>
      </c>
      <c r="F17" s="175">
        <v>9.68</v>
      </c>
      <c r="G17" s="178">
        <v>309.75</v>
      </c>
      <c r="H17" s="178">
        <v>423212</v>
      </c>
      <c r="I17" s="161">
        <f t="shared" si="1"/>
        <v>3054</v>
      </c>
      <c r="K17" s="161">
        <f t="shared" si="2"/>
        <v>79.40415474073113</v>
      </c>
      <c r="L17" s="161">
        <f t="shared" si="3"/>
        <v>163.166095356809</v>
      </c>
      <c r="M17" s="161">
        <f t="shared" si="4"/>
        <v>147.71252187236479</v>
      </c>
      <c r="N17" s="161">
        <f t="shared" si="5"/>
        <v>25.841745753490908</v>
      </c>
      <c r="O17" s="161">
        <f t="shared" si="6"/>
        <v>96.119155978485722</v>
      </c>
      <c r="P17" s="161">
        <f t="shared" si="7"/>
        <v>68.879252835223468</v>
      </c>
      <c r="Q17" s="161">
        <f t="shared" si="8"/>
        <v>43.893600448880235</v>
      </c>
      <c r="R17" s="161">
        <f t="shared" si="9"/>
        <v>85.130897349531935</v>
      </c>
    </row>
    <row r="18" spans="1:18" ht="15" hidden="1" customHeight="1" x14ac:dyDescent="0.25">
      <c r="A18" s="174">
        <v>35916</v>
      </c>
      <c r="B18" s="177">
        <v>5.157</v>
      </c>
      <c r="C18" s="161">
        <v>15.574</v>
      </c>
      <c r="D18" s="177">
        <v>5.1190476190476151</v>
      </c>
      <c r="E18" s="178">
        <v>14.13</v>
      </c>
      <c r="F18" s="175">
        <v>9.23</v>
      </c>
      <c r="G18" s="178">
        <v>293.35000000000002</v>
      </c>
      <c r="H18" s="178">
        <v>428276</v>
      </c>
      <c r="I18" s="161">
        <f t="shared" si="1"/>
        <v>3054</v>
      </c>
      <c r="K18" s="161">
        <f t="shared" si="2"/>
        <v>80.990353243265517</v>
      </c>
      <c r="L18" s="161">
        <f t="shared" si="3"/>
        <v>194.12901215331883</v>
      </c>
      <c r="M18" s="161">
        <f t="shared" si="4"/>
        <v>150.68938136928213</v>
      </c>
      <c r="N18" s="161">
        <f t="shared" si="5"/>
        <v>25.624131052408877</v>
      </c>
      <c r="O18" s="161">
        <f t="shared" si="6"/>
        <v>91.650806785271016</v>
      </c>
      <c r="P18" s="161">
        <f t="shared" si="7"/>
        <v>65.232377140315762</v>
      </c>
      <c r="Q18" s="161">
        <f t="shared" si="8"/>
        <v>44.418815217537862</v>
      </c>
      <c r="R18" s="161">
        <f t="shared" si="9"/>
        <v>85.130897349531935</v>
      </c>
    </row>
    <row r="19" spans="1:18" ht="15" hidden="1" customHeight="1" x14ac:dyDescent="0.25">
      <c r="A19" s="174">
        <v>35947</v>
      </c>
      <c r="B19" s="177">
        <v>5.8902000000000001</v>
      </c>
      <c r="C19" s="161">
        <v>15.234999999999999</v>
      </c>
      <c r="D19" s="177">
        <v>5.2256532066508212</v>
      </c>
      <c r="E19" s="178">
        <v>13.19</v>
      </c>
      <c r="F19" s="175">
        <v>8.1</v>
      </c>
      <c r="G19" s="178">
        <v>297.45</v>
      </c>
      <c r="H19" s="178">
        <v>434632</v>
      </c>
      <c r="I19" s="161">
        <f t="shared" si="1"/>
        <v>3054</v>
      </c>
      <c r="K19" s="161">
        <f t="shared" si="2"/>
        <v>92.505212075525023</v>
      </c>
      <c r="L19" s="161">
        <f t="shared" si="3"/>
        <v>189.90339669679028</v>
      </c>
      <c r="M19" s="161">
        <f t="shared" si="4"/>
        <v>153.82752956439987</v>
      </c>
      <c r="N19" s="161">
        <f t="shared" si="5"/>
        <v>23.919482560599654</v>
      </c>
      <c r="O19" s="161">
        <f t="shared" si="6"/>
        <v>80.430285477865127</v>
      </c>
      <c r="P19" s="161">
        <f t="shared" si="7"/>
        <v>66.144096064042685</v>
      </c>
      <c r="Q19" s="161">
        <f t="shared" si="8"/>
        <v>45.078030278672898</v>
      </c>
      <c r="R19" s="161">
        <f t="shared" si="9"/>
        <v>85.130897349531935</v>
      </c>
    </row>
    <row r="20" spans="1:18" ht="15" hidden="1" customHeight="1" x14ac:dyDescent="0.25">
      <c r="A20" s="174">
        <v>35977</v>
      </c>
      <c r="B20" s="177">
        <v>6.1449999999999996</v>
      </c>
      <c r="C20" s="161">
        <v>15.5</v>
      </c>
      <c r="D20" s="177">
        <v>6.5804935370152862</v>
      </c>
      <c r="E20" s="178">
        <v>13.06</v>
      </c>
      <c r="F20" s="175">
        <v>8.6199999999999992</v>
      </c>
      <c r="G20" s="178">
        <v>288.39999999999998</v>
      </c>
      <c r="H20" s="178">
        <v>441648</v>
      </c>
      <c r="I20" s="161">
        <f t="shared" si="1"/>
        <v>3054</v>
      </c>
      <c r="K20" s="161">
        <f t="shared" si="2"/>
        <v>96.506829683898886</v>
      </c>
      <c r="L20" s="161">
        <f t="shared" si="3"/>
        <v>193.20660641944534</v>
      </c>
      <c r="M20" s="161">
        <f t="shared" si="4"/>
        <v>193.70995817809549</v>
      </c>
      <c r="N20" s="161">
        <f t="shared" si="5"/>
        <v>23.683733301094122</v>
      </c>
      <c r="O20" s="161">
        <f t="shared" si="6"/>
        <v>85.593711212246575</v>
      </c>
      <c r="P20" s="161">
        <f t="shared" si="7"/>
        <v>64.131643317767384</v>
      </c>
      <c r="Q20" s="161">
        <f t="shared" si="8"/>
        <v>45.805697501599809</v>
      </c>
      <c r="R20" s="161">
        <f t="shared" si="9"/>
        <v>85.130897349531935</v>
      </c>
    </row>
    <row r="21" spans="1:18" ht="15" hidden="1" customHeight="1" x14ac:dyDescent="0.25">
      <c r="A21" s="174">
        <v>36008</v>
      </c>
      <c r="B21" s="177">
        <v>6.4160000000000004</v>
      </c>
      <c r="C21" s="161">
        <v>19.53</v>
      </c>
      <c r="D21" s="177">
        <v>7.6291079812206561</v>
      </c>
      <c r="E21" s="178">
        <v>12.56</v>
      </c>
      <c r="F21" s="175">
        <v>8.48</v>
      </c>
      <c r="G21" s="178">
        <v>275.85000000000002</v>
      </c>
      <c r="H21" s="178">
        <v>446278</v>
      </c>
      <c r="I21" s="161">
        <f t="shared" si="1"/>
        <v>3054</v>
      </c>
      <c r="K21" s="161">
        <f t="shared" si="2"/>
        <v>100.76286725010502</v>
      </c>
      <c r="L21" s="161">
        <f t="shared" si="3"/>
        <v>243.44032408850111</v>
      </c>
      <c r="M21" s="161">
        <f t="shared" si="4"/>
        <v>224.57801678029287</v>
      </c>
      <c r="N21" s="161">
        <f t="shared" si="5"/>
        <v>22.777005379919004</v>
      </c>
      <c r="O21" s="161">
        <f t="shared" si="6"/>
        <v>84.20355812991312</v>
      </c>
      <c r="P21" s="161">
        <f t="shared" si="7"/>
        <v>61.340893929286189</v>
      </c>
      <c r="Q21" s="161">
        <f t="shared" si="8"/>
        <v>46.285899788109447</v>
      </c>
      <c r="R21" s="161">
        <f t="shared" si="9"/>
        <v>85.130897349531935</v>
      </c>
    </row>
    <row r="22" spans="1:18" ht="15" hidden="1" customHeight="1" x14ac:dyDescent="0.25">
      <c r="A22" s="174">
        <v>36039</v>
      </c>
      <c r="B22" s="177">
        <v>5.8752000000000004</v>
      </c>
      <c r="C22" s="161">
        <v>17.29</v>
      </c>
      <c r="D22" s="177">
        <v>8.995327102803742</v>
      </c>
      <c r="E22" s="178">
        <v>14.61</v>
      </c>
      <c r="F22" s="175">
        <v>7.23</v>
      </c>
      <c r="G22" s="178">
        <v>295.05</v>
      </c>
      <c r="H22" s="178">
        <v>446784</v>
      </c>
      <c r="I22" s="161">
        <f t="shared" si="1"/>
        <v>3054</v>
      </c>
      <c r="K22" s="161">
        <f t="shared" si="2"/>
        <v>92.269638040495167</v>
      </c>
      <c r="L22" s="161">
        <f t="shared" si="3"/>
        <v>215.51885322530384</v>
      </c>
      <c r="M22" s="161">
        <f t="shared" si="4"/>
        <v>264.79540281909317</v>
      </c>
      <c r="N22" s="161">
        <f t="shared" si="5"/>
        <v>26.494589856736994</v>
      </c>
      <c r="O22" s="161">
        <f t="shared" si="6"/>
        <v>71.791477037649983</v>
      </c>
      <c r="P22" s="161">
        <f t="shared" si="7"/>
        <v>65.610406937958629</v>
      </c>
      <c r="Q22" s="161">
        <f t="shared" si="8"/>
        <v>46.338379778816545</v>
      </c>
      <c r="R22" s="161">
        <f t="shared" si="9"/>
        <v>85.130897349531935</v>
      </c>
    </row>
    <row r="23" spans="1:18" ht="15" hidden="1" customHeight="1" x14ac:dyDescent="0.25">
      <c r="A23" s="174">
        <v>36069</v>
      </c>
      <c r="B23" s="177">
        <v>5.6452</v>
      </c>
      <c r="C23" s="161">
        <v>15.51</v>
      </c>
      <c r="D23" s="177">
        <v>8.9534883720930267</v>
      </c>
      <c r="E23" s="178">
        <v>13.08</v>
      </c>
      <c r="F23" s="175">
        <v>7.46</v>
      </c>
      <c r="G23" s="178">
        <v>292.85000000000002</v>
      </c>
      <c r="H23" s="178">
        <v>455544</v>
      </c>
      <c r="I23" s="161">
        <f t="shared" si="1"/>
        <v>3054</v>
      </c>
      <c r="K23" s="161">
        <f t="shared" si="2"/>
        <v>88.657502836703998</v>
      </c>
      <c r="L23" s="161">
        <f t="shared" si="3"/>
        <v>193.33125584294174</v>
      </c>
      <c r="M23" s="161">
        <f t="shared" si="4"/>
        <v>263.56379629435315</v>
      </c>
      <c r="N23" s="161">
        <f t="shared" si="5"/>
        <v>23.720002417941128</v>
      </c>
      <c r="O23" s="161">
        <f t="shared" si="6"/>
        <v>74.075299958626388</v>
      </c>
      <c r="P23" s="161">
        <f t="shared" si="7"/>
        <v>65.121191905714909</v>
      </c>
      <c r="Q23" s="161">
        <f t="shared" si="8"/>
        <v>47.246926653508645</v>
      </c>
      <c r="R23" s="161">
        <f t="shared" si="9"/>
        <v>85.130897349531935</v>
      </c>
    </row>
    <row r="24" spans="1:18" ht="15" hidden="1" customHeight="1" x14ac:dyDescent="0.25">
      <c r="A24" s="174">
        <v>36100</v>
      </c>
      <c r="B24" s="177">
        <v>5.6951999999999998</v>
      </c>
      <c r="C24" s="161">
        <v>16.02</v>
      </c>
      <c r="D24" s="177">
        <v>9.3348891481913654</v>
      </c>
      <c r="E24" s="178">
        <v>10.9</v>
      </c>
      <c r="F24" s="175">
        <v>8.06</v>
      </c>
      <c r="G24" s="178">
        <v>293.75</v>
      </c>
      <c r="H24" s="178">
        <v>460472</v>
      </c>
      <c r="I24" s="161">
        <f t="shared" si="1"/>
        <v>3054</v>
      </c>
      <c r="K24" s="161">
        <f t="shared" si="2"/>
        <v>89.442749620136851</v>
      </c>
      <c r="L24" s="161">
        <f t="shared" si="3"/>
        <v>199.68837644125898</v>
      </c>
      <c r="M24" s="161">
        <f t="shared" si="4"/>
        <v>274.7910891974646</v>
      </c>
      <c r="N24" s="161">
        <f t="shared" si="5"/>
        <v>19.76666868161761</v>
      </c>
      <c r="O24" s="161">
        <f t="shared" si="6"/>
        <v>80.033098882912711</v>
      </c>
      <c r="P24" s="161">
        <f t="shared" si="7"/>
        <v>65.321325327996433</v>
      </c>
      <c r="Q24" s="161">
        <f t="shared" si="8"/>
        <v>47.758036128221271</v>
      </c>
      <c r="R24" s="161">
        <f t="shared" si="9"/>
        <v>85.130897349531935</v>
      </c>
    </row>
    <row r="25" spans="1:18" ht="15" hidden="1" customHeight="1" x14ac:dyDescent="0.25">
      <c r="A25" s="174">
        <v>36130</v>
      </c>
      <c r="B25" s="177">
        <v>5.8650000000000002</v>
      </c>
      <c r="C25" s="161">
        <v>15.885</v>
      </c>
      <c r="D25" s="177">
        <v>8.9534883720930267</v>
      </c>
      <c r="E25" s="178">
        <v>10.61</v>
      </c>
      <c r="F25" s="175">
        <v>8.08</v>
      </c>
      <c r="G25" s="178">
        <v>287.14999999999998</v>
      </c>
      <c r="H25" s="178">
        <v>464371</v>
      </c>
      <c r="I25" s="161">
        <f t="shared" si="1"/>
        <v>3054</v>
      </c>
      <c r="K25" s="161">
        <f t="shared" si="2"/>
        <v>92.109447696674863</v>
      </c>
      <c r="L25" s="161">
        <f t="shared" si="3"/>
        <v>198.00560922405737</v>
      </c>
      <c r="M25" s="161">
        <f t="shared" si="4"/>
        <v>263.56379629435315</v>
      </c>
      <c r="N25" s="161">
        <f t="shared" si="5"/>
        <v>19.240766487336035</v>
      </c>
      <c r="O25" s="161">
        <f t="shared" si="6"/>
        <v>80.231692180388919</v>
      </c>
      <c r="P25" s="161">
        <f t="shared" si="7"/>
        <v>63.853680231265272</v>
      </c>
      <c r="Q25" s="161">
        <f t="shared" si="8"/>
        <v>48.162422459776579</v>
      </c>
      <c r="R25" s="161">
        <f t="shared" si="9"/>
        <v>85.130897349531935</v>
      </c>
    </row>
    <row r="26" spans="1:18" ht="15" hidden="1" customHeight="1" x14ac:dyDescent="0.25">
      <c r="A26" s="174">
        <v>36161</v>
      </c>
      <c r="B26" s="177">
        <v>6.07</v>
      </c>
      <c r="C26" s="161">
        <v>15.605</v>
      </c>
      <c r="D26" s="177">
        <v>8.8811995386389881</v>
      </c>
      <c r="E26" s="178">
        <v>10.81</v>
      </c>
      <c r="F26" s="175">
        <v>8.11</v>
      </c>
      <c r="G26" s="178">
        <v>286.14999999999998</v>
      </c>
      <c r="H26" s="178">
        <v>464374</v>
      </c>
      <c r="I26" s="161">
        <f t="shared" si="1"/>
        <v>3054</v>
      </c>
      <c r="K26" s="161">
        <f t="shared" si="2"/>
        <v>95.328959508749605</v>
      </c>
      <c r="L26" s="161">
        <f t="shared" si="3"/>
        <v>194.5154253661577</v>
      </c>
      <c r="M26" s="161">
        <f t="shared" si="4"/>
        <v>261.43583023430648</v>
      </c>
      <c r="N26" s="161">
        <f t="shared" si="5"/>
        <v>19.603457655806086</v>
      </c>
      <c r="O26" s="161">
        <f t="shared" si="6"/>
        <v>80.529582126603231</v>
      </c>
      <c r="P26" s="161">
        <f t="shared" si="7"/>
        <v>63.63130976206358</v>
      </c>
      <c r="Q26" s="161">
        <f t="shared" si="8"/>
        <v>48.162733605966537</v>
      </c>
      <c r="R26" s="161">
        <f t="shared" si="9"/>
        <v>85.130897349531935</v>
      </c>
    </row>
    <row r="27" spans="1:18" ht="15" hidden="1" customHeight="1" x14ac:dyDescent="0.25">
      <c r="A27" s="174">
        <v>36192</v>
      </c>
      <c r="B27" s="177">
        <v>6.1775000000000002</v>
      </c>
      <c r="C27" s="161">
        <v>14.365</v>
      </c>
      <c r="D27" s="177">
        <v>8.6306098964326807</v>
      </c>
      <c r="E27" s="178">
        <v>10.5</v>
      </c>
      <c r="F27" s="175">
        <v>6.82</v>
      </c>
      <c r="G27" s="178">
        <v>286.85000000000002</v>
      </c>
      <c r="H27" s="178">
        <v>465979</v>
      </c>
      <c r="I27" s="161">
        <f t="shared" si="1"/>
        <v>3054</v>
      </c>
      <c r="K27" s="161">
        <f t="shared" si="2"/>
        <v>97.017240093130269</v>
      </c>
      <c r="L27" s="161">
        <f t="shared" si="3"/>
        <v>179.05889685260209</v>
      </c>
      <c r="M27" s="161">
        <f t="shared" si="4"/>
        <v>254.0592240818043</v>
      </c>
      <c r="N27" s="161">
        <f t="shared" si="5"/>
        <v>19.041286344677509</v>
      </c>
      <c r="O27" s="161">
        <f t="shared" si="6"/>
        <v>67.720314439387678</v>
      </c>
      <c r="P27" s="161">
        <f t="shared" si="7"/>
        <v>63.786969090504776</v>
      </c>
      <c r="Q27" s="161">
        <f t="shared" si="8"/>
        <v>48.329196817596767</v>
      </c>
      <c r="R27" s="161">
        <f t="shared" si="9"/>
        <v>85.130897349531935</v>
      </c>
    </row>
    <row r="28" spans="1:18" ht="15" hidden="1" customHeight="1" x14ac:dyDescent="0.25">
      <c r="A28" s="174">
        <v>36220</v>
      </c>
      <c r="B28" s="177">
        <v>6.1849999999999996</v>
      </c>
      <c r="C28" s="161">
        <v>14.82</v>
      </c>
      <c r="D28" s="177">
        <v>7.8857142857142914</v>
      </c>
      <c r="E28" s="178">
        <v>11.79</v>
      </c>
      <c r="F28" s="175">
        <v>6.03</v>
      </c>
      <c r="G28" s="178">
        <v>280.54000000000002</v>
      </c>
      <c r="H28" s="178">
        <v>470156</v>
      </c>
      <c r="I28" s="161">
        <f t="shared" si="1"/>
        <v>3054</v>
      </c>
      <c r="K28" s="161">
        <f t="shared" si="2"/>
        <v>97.135027110645183</v>
      </c>
      <c r="L28" s="161">
        <f t="shared" si="3"/>
        <v>184.73044562168903</v>
      </c>
      <c r="M28" s="161">
        <f t="shared" si="4"/>
        <v>232.13173539305268</v>
      </c>
      <c r="N28" s="161">
        <f t="shared" si="5"/>
        <v>21.380644381309317</v>
      </c>
      <c r="O28" s="161">
        <f t="shared" si="6"/>
        <v>59.875879189077374</v>
      </c>
      <c r="P28" s="161">
        <f t="shared" si="7"/>
        <v>62.383811429842119</v>
      </c>
      <c r="Q28" s="161">
        <f t="shared" si="8"/>
        <v>48.762416029421985</v>
      </c>
      <c r="R28" s="161">
        <f t="shared" si="9"/>
        <v>85.130897349531935</v>
      </c>
    </row>
    <row r="29" spans="1:18" ht="15" hidden="1" customHeight="1" x14ac:dyDescent="0.25">
      <c r="A29" s="174">
        <v>36251</v>
      </c>
      <c r="B29" s="177">
        <v>6.1052</v>
      </c>
      <c r="C29" s="161">
        <v>14.6</v>
      </c>
      <c r="D29" s="177">
        <v>7.6222980659840598</v>
      </c>
      <c r="E29" s="178">
        <v>18.239999999999998</v>
      </c>
      <c r="F29" s="175">
        <v>5.42</v>
      </c>
      <c r="G29" s="178">
        <v>286.35000000000002</v>
      </c>
      <c r="H29" s="178">
        <v>469087</v>
      </c>
      <c r="I29" s="161">
        <f t="shared" si="1"/>
        <v>3054</v>
      </c>
      <c r="K29" s="161">
        <f t="shared" si="2"/>
        <v>95.881773244286336</v>
      </c>
      <c r="L29" s="161">
        <f t="shared" si="3"/>
        <v>181.98815830476786</v>
      </c>
      <c r="M29" s="161">
        <f t="shared" si="4"/>
        <v>224.37755333659263</v>
      </c>
      <c r="N29" s="161">
        <f t="shared" si="5"/>
        <v>33.077434564468355</v>
      </c>
      <c r="O29" s="161">
        <f t="shared" si="6"/>
        <v>53.818783616052954</v>
      </c>
      <c r="P29" s="161">
        <f t="shared" si="7"/>
        <v>63.67578385590393</v>
      </c>
      <c r="Q29" s="161">
        <f t="shared" si="8"/>
        <v>48.651544270398482</v>
      </c>
      <c r="R29" s="161">
        <f t="shared" si="9"/>
        <v>85.130897349531935</v>
      </c>
    </row>
    <row r="30" spans="1:18" ht="15" hidden="1" customHeight="1" x14ac:dyDescent="0.25">
      <c r="A30" s="174">
        <v>36281</v>
      </c>
      <c r="B30" s="177">
        <v>6.2074999999999996</v>
      </c>
      <c r="C30" s="161">
        <v>15.09</v>
      </c>
      <c r="D30" s="177">
        <v>7.0215175537938883</v>
      </c>
      <c r="E30" s="178">
        <v>16.84</v>
      </c>
      <c r="F30" s="175">
        <v>5.75</v>
      </c>
      <c r="G30" s="178">
        <v>270.35000000000002</v>
      </c>
      <c r="H30" s="178">
        <v>469492</v>
      </c>
      <c r="I30" s="161">
        <f t="shared" si="1"/>
        <v>3054</v>
      </c>
      <c r="K30" s="161">
        <f t="shared" si="2"/>
        <v>97.488388163189967</v>
      </c>
      <c r="L30" s="161">
        <f t="shared" si="3"/>
        <v>188.09598005609226</v>
      </c>
      <c r="M30" s="161">
        <f t="shared" si="4"/>
        <v>206.6923801446502</v>
      </c>
      <c r="N30" s="161">
        <f t="shared" si="5"/>
        <v>30.538596385178025</v>
      </c>
      <c r="O30" s="161">
        <f t="shared" si="6"/>
        <v>57.095573024410427</v>
      </c>
      <c r="P30" s="161">
        <f t="shared" si="7"/>
        <v>60.117856348676888</v>
      </c>
      <c r="Q30" s="161">
        <f t="shared" si="8"/>
        <v>48.693549006043497</v>
      </c>
      <c r="R30" s="161">
        <f t="shared" si="9"/>
        <v>85.130897349531935</v>
      </c>
    </row>
    <row r="31" spans="1:18" ht="15" hidden="1" customHeight="1" x14ac:dyDescent="0.25">
      <c r="A31" s="174">
        <v>36312</v>
      </c>
      <c r="B31" s="177">
        <v>6.0369999999999999</v>
      </c>
      <c r="C31" s="161">
        <v>15.175000000000001</v>
      </c>
      <c r="D31" s="177">
        <v>7.2234762979684035</v>
      </c>
      <c r="E31" s="178">
        <v>18.82</v>
      </c>
      <c r="F31" s="175">
        <v>6.04</v>
      </c>
      <c r="G31" s="178">
        <v>261.25</v>
      </c>
      <c r="H31" s="178">
        <v>481836</v>
      </c>
      <c r="I31" s="161">
        <f t="shared" si="1"/>
        <v>3054</v>
      </c>
      <c r="K31" s="161">
        <f t="shared" si="2"/>
        <v>94.810696631683911</v>
      </c>
      <c r="L31" s="161">
        <f t="shared" si="3"/>
        <v>189.15550015581181</v>
      </c>
      <c r="M31" s="161">
        <f t="shared" si="4"/>
        <v>212.63743877402018</v>
      </c>
      <c r="N31" s="161">
        <f t="shared" si="5"/>
        <v>34.129238953031496</v>
      </c>
      <c r="O31" s="161">
        <f t="shared" si="6"/>
        <v>59.975175837815478</v>
      </c>
      <c r="P31" s="161">
        <f t="shared" si="7"/>
        <v>58.09428507894151</v>
      </c>
      <c r="Q31" s="161">
        <f t="shared" si="8"/>
        <v>49.973811862344775</v>
      </c>
      <c r="R31" s="161">
        <f t="shared" si="9"/>
        <v>85.130897349531935</v>
      </c>
    </row>
    <row r="32" spans="1:18" ht="15" hidden="1" customHeight="1" x14ac:dyDescent="0.25">
      <c r="A32" s="174">
        <v>36342</v>
      </c>
      <c r="B32" s="177">
        <v>6.1550000000000002</v>
      </c>
      <c r="C32" s="161">
        <v>15.195</v>
      </c>
      <c r="D32" s="177">
        <v>4.8511576626240256</v>
      </c>
      <c r="E32" s="178">
        <v>20.9</v>
      </c>
      <c r="F32" s="175">
        <v>5.38</v>
      </c>
      <c r="G32" s="178">
        <v>255.44</v>
      </c>
      <c r="H32" s="178">
        <v>482328</v>
      </c>
      <c r="I32" s="161">
        <f t="shared" si="1"/>
        <v>3054</v>
      </c>
      <c r="K32" s="161">
        <f t="shared" si="2"/>
        <v>96.663879040585471</v>
      </c>
      <c r="L32" s="161">
        <f t="shared" si="3"/>
        <v>189.40479900280465</v>
      </c>
      <c r="M32" s="161">
        <f t="shared" si="4"/>
        <v>142.80350594622345</v>
      </c>
      <c r="N32" s="161">
        <f t="shared" si="5"/>
        <v>37.901227105119993</v>
      </c>
      <c r="O32" s="161">
        <f t="shared" si="6"/>
        <v>53.421597021100538</v>
      </c>
      <c r="P32" s="161">
        <f t="shared" si="7"/>
        <v>56.802312652879692</v>
      </c>
      <c r="Q32" s="161">
        <f t="shared" si="8"/>
        <v>50.02483983749871</v>
      </c>
      <c r="R32" s="161">
        <f t="shared" si="9"/>
        <v>85.130897349531935</v>
      </c>
    </row>
    <row r="33" spans="1:18" ht="15" hidden="1" customHeight="1" x14ac:dyDescent="0.25">
      <c r="A33" s="174">
        <v>36373</v>
      </c>
      <c r="B33" s="177">
        <v>6.0875000000000004</v>
      </c>
      <c r="C33" s="161">
        <v>15.215</v>
      </c>
      <c r="D33" s="177">
        <v>3.2715376226826609</v>
      </c>
      <c r="E33" s="178">
        <v>21.87</v>
      </c>
      <c r="F33" s="175">
        <v>5.72</v>
      </c>
      <c r="G33" s="178">
        <v>255.94</v>
      </c>
      <c r="H33" s="178">
        <v>486105</v>
      </c>
      <c r="I33" s="161">
        <f t="shared" si="1"/>
        <v>3054</v>
      </c>
      <c r="K33" s="161">
        <f t="shared" si="2"/>
        <v>95.603795882951104</v>
      </c>
      <c r="L33" s="161">
        <f t="shared" si="3"/>
        <v>189.65409784979747</v>
      </c>
      <c r="M33" s="161">
        <f t="shared" si="4"/>
        <v>96.304238048893325</v>
      </c>
      <c r="N33" s="161">
        <f t="shared" si="5"/>
        <v>39.66027927219973</v>
      </c>
      <c r="O33" s="161">
        <f t="shared" si="6"/>
        <v>56.797683078196116</v>
      </c>
      <c r="P33" s="161">
        <f t="shared" si="7"/>
        <v>56.913497887480538</v>
      </c>
      <c r="Q33" s="161">
        <f t="shared" si="8"/>
        <v>50.416572890662195</v>
      </c>
      <c r="R33" s="161">
        <f t="shared" si="9"/>
        <v>85.130897349531935</v>
      </c>
    </row>
    <row r="34" spans="1:18" ht="15" hidden="1" customHeight="1" x14ac:dyDescent="0.25">
      <c r="A34" s="174">
        <v>36404</v>
      </c>
      <c r="B34" s="177">
        <v>6.0011999999999999</v>
      </c>
      <c r="C34" s="161">
        <v>15.015000000000001</v>
      </c>
      <c r="D34" s="177">
        <v>1.9292604501607686</v>
      </c>
      <c r="E34" s="178">
        <v>24.58</v>
      </c>
      <c r="F34" s="175">
        <v>6.67</v>
      </c>
      <c r="G34" s="178">
        <v>301.5</v>
      </c>
      <c r="H34" s="178">
        <v>494182</v>
      </c>
      <c r="I34" s="161">
        <f t="shared" si="1"/>
        <v>3054</v>
      </c>
      <c r="K34" s="161">
        <f t="shared" ref="K34:K65" si="10">B34/B$219*100</f>
        <v>94.248459934745981</v>
      </c>
      <c r="L34" s="161">
        <f t="shared" ref="L34:L65" si="11">C34/C$219*100</f>
        <v>187.16110937986915</v>
      </c>
      <c r="M34" s="161">
        <f t="shared" ref="M34:M65" si="12">D34/D$219*100</f>
        <v>56.791631055199389</v>
      </c>
      <c r="N34" s="161">
        <f t="shared" ref="N34:N65" si="13">E34/E$219*100</f>
        <v>44.574744604968878</v>
      </c>
      <c r="O34" s="161">
        <f t="shared" ref="O34:O65" si="14">F34/F$219*100</f>
        <v>66.230864708316091</v>
      </c>
      <c r="P34" s="161">
        <f t="shared" ref="P34:P65" si="15">G34/G$219*100</f>
        <v>67.044696464309524</v>
      </c>
      <c r="Q34" s="161">
        <f t="shared" ref="Q34:Q65" si="16">H34/H$219*100</f>
        <v>51.254282149439369</v>
      </c>
      <c r="R34" s="161">
        <f t="shared" ref="R34:R65" si="17">I34/I$219*100</f>
        <v>85.130897349531935</v>
      </c>
    </row>
    <row r="35" spans="1:18" ht="15" hidden="1" customHeight="1" x14ac:dyDescent="0.25">
      <c r="A35" s="174">
        <v>36434</v>
      </c>
      <c r="B35" s="177">
        <v>6.1317000000000004</v>
      </c>
      <c r="C35" s="161">
        <v>14.85</v>
      </c>
      <c r="D35" s="177">
        <v>1.7075773745997804</v>
      </c>
      <c r="E35" s="178">
        <v>21.96</v>
      </c>
      <c r="F35" s="175">
        <v>6.75</v>
      </c>
      <c r="G35" s="178">
        <v>301.60000000000002</v>
      </c>
      <c r="H35" s="178">
        <v>489937</v>
      </c>
      <c r="I35" s="161">
        <f t="shared" si="1"/>
        <v>3054</v>
      </c>
      <c r="K35" s="161">
        <f t="shared" si="10"/>
        <v>96.297954039505768</v>
      </c>
      <c r="L35" s="161">
        <f t="shared" si="11"/>
        <v>185.10439389217828</v>
      </c>
      <c r="M35" s="161">
        <f t="shared" si="12"/>
        <v>50.265947372940509</v>
      </c>
      <c r="N35" s="161">
        <f t="shared" si="13"/>
        <v>39.823490298011251</v>
      </c>
      <c r="O35" s="161">
        <f t="shared" si="14"/>
        <v>67.025237898220936</v>
      </c>
      <c r="P35" s="161">
        <f t="shared" si="15"/>
        <v>67.066933511229706</v>
      </c>
      <c r="Q35" s="161">
        <f t="shared" si="16"/>
        <v>50.814010290641654</v>
      </c>
      <c r="R35" s="161">
        <f t="shared" si="17"/>
        <v>85.130897349531935</v>
      </c>
    </row>
    <row r="36" spans="1:18" ht="15" hidden="1" customHeight="1" x14ac:dyDescent="0.25">
      <c r="A36" s="174">
        <v>36465</v>
      </c>
      <c r="B36" s="177">
        <v>6.1619999999999999</v>
      </c>
      <c r="C36" s="161">
        <v>14.32</v>
      </c>
      <c r="D36" s="177">
        <v>1.9210245464247568</v>
      </c>
      <c r="E36" s="178">
        <v>25.3</v>
      </c>
      <c r="F36" s="175">
        <v>6.51</v>
      </c>
      <c r="G36" s="178">
        <v>290.60000000000002</v>
      </c>
      <c r="H36" s="178">
        <v>500163</v>
      </c>
      <c r="I36" s="161">
        <f t="shared" si="1"/>
        <v>3054</v>
      </c>
      <c r="K36" s="161">
        <f t="shared" si="10"/>
        <v>96.773813590266073</v>
      </c>
      <c r="L36" s="161">
        <f t="shared" si="11"/>
        <v>178.49797444686823</v>
      </c>
      <c r="M36" s="161">
        <f t="shared" si="12"/>
        <v>56.549190794558193</v>
      </c>
      <c r="N36" s="161">
        <f t="shared" si="13"/>
        <v>45.880432811461056</v>
      </c>
      <c r="O36" s="161">
        <f t="shared" si="14"/>
        <v>64.642118328506413</v>
      </c>
      <c r="P36" s="161">
        <f t="shared" si="15"/>
        <v>64.620858350011119</v>
      </c>
      <c r="Q36" s="161">
        <f t="shared" si="16"/>
        <v>51.874603936829025</v>
      </c>
      <c r="R36" s="161">
        <f t="shared" si="17"/>
        <v>85.130897349531935</v>
      </c>
    </row>
    <row r="37" spans="1:18" ht="15" hidden="1" customHeight="1" x14ac:dyDescent="0.25">
      <c r="A37" s="174">
        <v>36495</v>
      </c>
      <c r="B37" s="177">
        <v>6.15</v>
      </c>
      <c r="C37" s="161">
        <v>13.654999999999999</v>
      </c>
      <c r="D37" s="177">
        <v>2.2411953041622139</v>
      </c>
      <c r="E37" s="178">
        <v>26.46</v>
      </c>
      <c r="F37" s="175">
        <v>5.98</v>
      </c>
      <c r="G37" s="178">
        <v>289.3</v>
      </c>
      <c r="H37" s="178">
        <v>503307</v>
      </c>
      <c r="I37" s="161">
        <f t="shared" si="1"/>
        <v>3054</v>
      </c>
      <c r="J37" s="176"/>
      <c r="K37" s="161">
        <f t="shared" si="10"/>
        <v>96.585354362242199</v>
      </c>
      <c r="L37" s="161">
        <f t="shared" si="11"/>
        <v>170.2087877843565</v>
      </c>
      <c r="M37" s="161">
        <f t="shared" si="12"/>
        <v>65.974055926984491</v>
      </c>
      <c r="N37" s="161">
        <f t="shared" si="13"/>
        <v>47.984041588587331</v>
      </c>
      <c r="O37" s="161">
        <f t="shared" si="14"/>
        <v>59.379395945386847</v>
      </c>
      <c r="P37" s="161">
        <f t="shared" si="15"/>
        <v>64.331776740048923</v>
      </c>
      <c r="Q37" s="161">
        <f t="shared" si="16"/>
        <v>52.200685143910299</v>
      </c>
      <c r="R37" s="161">
        <f t="shared" si="17"/>
        <v>85.130897349531935</v>
      </c>
    </row>
    <row r="38" spans="1:18" ht="15" hidden="1" customHeight="1" x14ac:dyDescent="0.25">
      <c r="A38" s="174">
        <v>36526</v>
      </c>
      <c r="B38" s="177">
        <v>6.3112000000000004</v>
      </c>
      <c r="C38" s="161">
        <v>13.744999999999999</v>
      </c>
      <c r="D38" s="177">
        <v>2.6483050847457625</v>
      </c>
      <c r="E38" s="178">
        <v>27.14</v>
      </c>
      <c r="F38" s="175">
        <v>5.63</v>
      </c>
      <c r="G38" s="178">
        <v>283.60000000000002</v>
      </c>
      <c r="H38" s="178">
        <v>508113</v>
      </c>
      <c r="I38" s="161">
        <f t="shared" si="1"/>
        <v>3054</v>
      </c>
      <c r="J38" s="176"/>
      <c r="K38" s="161">
        <f t="shared" si="10"/>
        <v>99.11698999202973</v>
      </c>
      <c r="L38" s="161">
        <f t="shared" si="11"/>
        <v>171.33063259582426</v>
      </c>
      <c r="M38" s="161">
        <f t="shared" si="12"/>
        <v>77.958144677644043</v>
      </c>
      <c r="N38" s="161">
        <f t="shared" si="13"/>
        <v>49.217191561385491</v>
      </c>
      <c r="O38" s="161">
        <f t="shared" si="14"/>
        <v>55.904013239553166</v>
      </c>
      <c r="P38" s="161">
        <f t="shared" si="15"/>
        <v>63.064265065599287</v>
      </c>
      <c r="Q38" s="161">
        <f t="shared" si="16"/>
        <v>52.699141340231101</v>
      </c>
      <c r="R38" s="161">
        <f t="shared" si="17"/>
        <v>85.130897349531935</v>
      </c>
    </row>
    <row r="39" spans="1:18" ht="15" hidden="1" customHeight="1" x14ac:dyDescent="0.25">
      <c r="A39" s="174">
        <v>36557</v>
      </c>
      <c r="B39" s="177">
        <v>6.3464999999999998</v>
      </c>
      <c r="C39" s="161">
        <v>13.69</v>
      </c>
      <c r="D39" s="177">
        <v>2.3305084745762592</v>
      </c>
      <c r="E39" s="178">
        <v>30.35</v>
      </c>
      <c r="F39" s="175">
        <v>5.35</v>
      </c>
      <c r="G39" s="178">
        <v>291.7</v>
      </c>
      <c r="H39" s="178">
        <v>508849</v>
      </c>
      <c r="I39" s="161">
        <f t="shared" si="1"/>
        <v>3054</v>
      </c>
      <c r="J39" s="176"/>
      <c r="K39" s="161">
        <f t="shared" si="10"/>
        <v>99.671374221133334</v>
      </c>
      <c r="L39" s="161">
        <f t="shared" si="11"/>
        <v>170.64506076659396</v>
      </c>
      <c r="M39" s="161">
        <f t="shared" si="12"/>
        <v>68.60316731632642</v>
      </c>
      <c r="N39" s="161">
        <f t="shared" si="13"/>
        <v>55.038384815329756</v>
      </c>
      <c r="O39" s="161">
        <f t="shared" si="14"/>
        <v>53.123707074886219</v>
      </c>
      <c r="P39" s="161">
        <f t="shared" si="15"/>
        <v>64.865465866132965</v>
      </c>
      <c r="Q39" s="161">
        <f t="shared" si="16"/>
        <v>52.775475872168698</v>
      </c>
      <c r="R39" s="161">
        <f t="shared" si="17"/>
        <v>85.130897349531935</v>
      </c>
    </row>
    <row r="40" spans="1:18" ht="15" hidden="1" customHeight="1" x14ac:dyDescent="0.25">
      <c r="A40" s="174">
        <v>36586</v>
      </c>
      <c r="B40" s="177">
        <v>6.5911999999999997</v>
      </c>
      <c r="C40" s="161">
        <v>14.085000000000001</v>
      </c>
      <c r="D40" s="177">
        <v>3.3898305084745637</v>
      </c>
      <c r="E40" s="178">
        <v>26.74</v>
      </c>
      <c r="F40" s="175">
        <v>5.1100000000000003</v>
      </c>
      <c r="G40" s="178">
        <v>276.10000000000002</v>
      </c>
      <c r="H40" s="178">
        <v>509764</v>
      </c>
      <c r="I40" s="161">
        <f t="shared" si="1"/>
        <v>3054</v>
      </c>
      <c r="J40" s="176"/>
      <c r="K40" s="161">
        <f t="shared" si="10"/>
        <v>103.51437197925377</v>
      </c>
      <c r="L40" s="161">
        <f t="shared" si="11"/>
        <v>175.56871299470242</v>
      </c>
      <c r="M40" s="161">
        <f t="shared" si="12"/>
        <v>99.786425187384026</v>
      </c>
      <c r="N40" s="161">
        <f t="shared" si="13"/>
        <v>48.49180922444539</v>
      </c>
      <c r="O40" s="161">
        <f t="shared" si="14"/>
        <v>50.74058750517171</v>
      </c>
      <c r="P40" s="161">
        <f t="shared" si="15"/>
        <v>61.396486546586615</v>
      </c>
      <c r="Q40" s="161">
        <f t="shared" si="16"/>
        <v>52.870375460107432</v>
      </c>
      <c r="R40" s="161">
        <f t="shared" si="17"/>
        <v>85.130897349531935</v>
      </c>
    </row>
    <row r="41" spans="1:18" ht="15" hidden="1" customHeight="1" x14ac:dyDescent="0.25">
      <c r="A41" s="174">
        <v>36617</v>
      </c>
      <c r="B41" s="177">
        <v>6.8460000000000001</v>
      </c>
      <c r="C41" s="161">
        <v>14.43</v>
      </c>
      <c r="D41" s="177">
        <v>4.5454545454545583</v>
      </c>
      <c r="E41" s="178">
        <v>26.02</v>
      </c>
      <c r="F41" s="175">
        <v>6.01</v>
      </c>
      <c r="G41" s="178">
        <v>276.89999999999998</v>
      </c>
      <c r="H41" s="178">
        <v>509091</v>
      </c>
      <c r="I41" s="161">
        <f t="shared" si="1"/>
        <v>3054</v>
      </c>
      <c r="J41" s="176"/>
      <c r="K41" s="161">
        <f t="shared" si="10"/>
        <v>107.51598958762764</v>
      </c>
      <c r="L41" s="161">
        <f t="shared" si="11"/>
        <v>179.86911810532877</v>
      </c>
      <c r="M41" s="161">
        <f t="shared" si="12"/>
        <v>133.804524683084</v>
      </c>
      <c r="N41" s="161">
        <f t="shared" si="13"/>
        <v>47.186121017953219</v>
      </c>
      <c r="O41" s="161">
        <f t="shared" si="14"/>
        <v>59.677285891601159</v>
      </c>
      <c r="P41" s="161">
        <f t="shared" si="15"/>
        <v>61.574382921947958</v>
      </c>
      <c r="Q41" s="161">
        <f t="shared" si="16"/>
        <v>52.800574998159057</v>
      </c>
      <c r="R41" s="161">
        <f t="shared" si="17"/>
        <v>85.130897349531935</v>
      </c>
    </row>
    <row r="42" spans="1:18" ht="15" hidden="1" customHeight="1" x14ac:dyDescent="0.25">
      <c r="A42" s="174">
        <v>36647</v>
      </c>
      <c r="B42" s="177">
        <v>6.9581</v>
      </c>
      <c r="C42" s="161">
        <v>14.365</v>
      </c>
      <c r="D42" s="177">
        <v>5.0793650793650764</v>
      </c>
      <c r="E42" s="178">
        <v>30.65</v>
      </c>
      <c r="F42" s="175">
        <v>6.78</v>
      </c>
      <c r="G42" s="178">
        <v>272.10000000000002</v>
      </c>
      <c r="H42" s="178">
        <v>511214</v>
      </c>
      <c r="I42" s="161">
        <f t="shared" si="1"/>
        <v>3054</v>
      </c>
      <c r="J42" s="176"/>
      <c r="K42" s="161">
        <f t="shared" si="10"/>
        <v>109.27651287608411</v>
      </c>
      <c r="L42" s="161">
        <f t="shared" si="11"/>
        <v>179.05889685260209</v>
      </c>
      <c r="M42" s="161">
        <f t="shared" si="12"/>
        <v>149.5212466299854</v>
      </c>
      <c r="N42" s="161">
        <f t="shared" si="13"/>
        <v>55.582421568034825</v>
      </c>
      <c r="O42" s="161">
        <f t="shared" si="14"/>
        <v>67.323127844435263</v>
      </c>
      <c r="P42" s="161">
        <f t="shared" si="15"/>
        <v>60.507004669779853</v>
      </c>
      <c r="Q42" s="161">
        <f t="shared" si="16"/>
        <v>53.020762785256238</v>
      </c>
      <c r="R42" s="161">
        <f t="shared" si="17"/>
        <v>85.130897349531935</v>
      </c>
    </row>
    <row r="43" spans="1:18" ht="15" hidden="1" customHeight="1" x14ac:dyDescent="0.25">
      <c r="A43" s="174">
        <v>36678</v>
      </c>
      <c r="B43" s="177">
        <v>6.7773000000000003</v>
      </c>
      <c r="C43" s="161">
        <v>14.11</v>
      </c>
      <c r="D43" s="177">
        <v>5.1578947368421115</v>
      </c>
      <c r="E43" s="178">
        <v>32.549999999999997</v>
      </c>
      <c r="F43" s="175">
        <v>8.33</v>
      </c>
      <c r="G43" s="178">
        <v>288.7</v>
      </c>
      <c r="H43" s="178">
        <v>514778</v>
      </c>
      <c r="I43" s="161">
        <f t="shared" si="1"/>
        <v>3054</v>
      </c>
      <c r="J43" s="176"/>
      <c r="K43" s="161">
        <f t="shared" si="10"/>
        <v>106.43706050719088</v>
      </c>
      <c r="L43" s="161">
        <f t="shared" si="11"/>
        <v>175.88033655344347</v>
      </c>
      <c r="M43" s="161">
        <f t="shared" si="12"/>
        <v>151.83292379827822</v>
      </c>
      <c r="N43" s="161">
        <f t="shared" si="13"/>
        <v>59.02798766850028</v>
      </c>
      <c r="O43" s="161">
        <f t="shared" si="14"/>
        <v>82.714108398841546</v>
      </c>
      <c r="P43" s="161">
        <f t="shared" si="15"/>
        <v>64.198354458527902</v>
      </c>
      <c r="Q43" s="161">
        <f t="shared" si="16"/>
        <v>53.390404458932331</v>
      </c>
      <c r="R43" s="161">
        <f t="shared" si="17"/>
        <v>85.130897349531935</v>
      </c>
    </row>
    <row r="44" spans="1:18" ht="15" hidden="1" customHeight="1" x14ac:dyDescent="0.25">
      <c r="A44" s="174">
        <v>36708</v>
      </c>
      <c r="B44" s="177">
        <v>6.9550000000000001</v>
      </c>
      <c r="C44" s="161">
        <v>13.64</v>
      </c>
      <c r="D44" s="177">
        <v>5.9936908517350194</v>
      </c>
      <c r="E44" s="178">
        <v>27.8</v>
      </c>
      <c r="F44" s="175">
        <v>9.64</v>
      </c>
      <c r="G44" s="178">
        <v>278.2</v>
      </c>
      <c r="H44" s="178">
        <v>521965</v>
      </c>
      <c r="I44" s="161">
        <f t="shared" si="1"/>
        <v>3054</v>
      </c>
      <c r="J44" s="176"/>
      <c r="K44" s="161">
        <f t="shared" si="10"/>
        <v>109.22782757551128</v>
      </c>
      <c r="L44" s="161">
        <f t="shared" si="11"/>
        <v>170.02181364911192</v>
      </c>
      <c r="M44" s="161">
        <f t="shared" si="12"/>
        <v>176.43625021302518</v>
      </c>
      <c r="N44" s="161">
        <f t="shared" si="13"/>
        <v>50.414072417336655</v>
      </c>
      <c r="O44" s="161">
        <f t="shared" si="14"/>
        <v>95.721969383533306</v>
      </c>
      <c r="P44" s="161">
        <f t="shared" si="15"/>
        <v>61.863464531910154</v>
      </c>
      <c r="Q44" s="161">
        <f t="shared" si="16"/>
        <v>54.135807014687146</v>
      </c>
      <c r="R44" s="161">
        <f t="shared" si="17"/>
        <v>85.130897349531935</v>
      </c>
    </row>
    <row r="45" spans="1:18" ht="15" hidden="1" customHeight="1" x14ac:dyDescent="0.25">
      <c r="A45" s="174">
        <v>36739</v>
      </c>
      <c r="B45" s="177">
        <v>6.9577</v>
      </c>
      <c r="C45" s="161">
        <v>13.44</v>
      </c>
      <c r="D45" s="177">
        <v>6.8637803590285111</v>
      </c>
      <c r="E45" s="178">
        <v>33.479999999999997</v>
      </c>
      <c r="F45" s="175">
        <v>10.6</v>
      </c>
      <c r="G45" s="178">
        <v>273.8</v>
      </c>
      <c r="H45" s="178">
        <v>525615</v>
      </c>
      <c r="I45" s="161">
        <f t="shared" si="1"/>
        <v>3054</v>
      </c>
      <c r="J45" s="176"/>
      <c r="K45" s="161">
        <f t="shared" si="10"/>
        <v>109.27023090181665</v>
      </c>
      <c r="L45" s="161">
        <f t="shared" si="11"/>
        <v>167.52882517918354</v>
      </c>
      <c r="M45" s="161">
        <f t="shared" si="12"/>
        <v>202.04907106315687</v>
      </c>
      <c r="N45" s="161">
        <f t="shared" si="13"/>
        <v>60.714501601885992</v>
      </c>
      <c r="O45" s="161">
        <f t="shared" si="14"/>
        <v>105.2544476623914</v>
      </c>
      <c r="P45" s="161">
        <f t="shared" si="15"/>
        <v>60.885034467422727</v>
      </c>
      <c r="Q45" s="161">
        <f t="shared" si="16"/>
        <v>54.514368212475503</v>
      </c>
      <c r="R45" s="161">
        <f t="shared" si="17"/>
        <v>85.130897349531935</v>
      </c>
    </row>
    <row r="46" spans="1:18" ht="15" hidden="1" customHeight="1" x14ac:dyDescent="0.25">
      <c r="A46" s="174">
        <v>36770</v>
      </c>
      <c r="B46" s="177">
        <v>7.3037999999999998</v>
      </c>
      <c r="C46" s="161">
        <v>13.465</v>
      </c>
      <c r="D46" s="177">
        <v>6.9400630914826591</v>
      </c>
      <c r="E46" s="178">
        <v>30.58</v>
      </c>
      <c r="F46" s="175">
        <v>9.86</v>
      </c>
      <c r="G46" s="178">
        <v>276.3</v>
      </c>
      <c r="H46" s="178">
        <v>533818</v>
      </c>
      <c r="I46" s="161">
        <f t="shared" si="1"/>
        <v>3054</v>
      </c>
      <c r="J46" s="176"/>
      <c r="K46" s="161">
        <f t="shared" si="10"/>
        <v>114.70570913673895</v>
      </c>
      <c r="L46" s="161">
        <f t="shared" si="11"/>
        <v>167.84044873792462</v>
      </c>
      <c r="M46" s="161">
        <f t="shared" si="12"/>
        <v>204.29460550981878</v>
      </c>
      <c r="N46" s="161">
        <f t="shared" si="13"/>
        <v>55.455479659070306</v>
      </c>
      <c r="O46" s="161">
        <f t="shared" si="14"/>
        <v>97.906495655771622</v>
      </c>
      <c r="P46" s="161">
        <f t="shared" si="15"/>
        <v>61.440960640426944</v>
      </c>
      <c r="Q46" s="161">
        <f t="shared" si="16"/>
        <v>55.365145611231135</v>
      </c>
      <c r="R46" s="161">
        <f t="shared" si="17"/>
        <v>85.130897349531935</v>
      </c>
    </row>
    <row r="47" spans="1:18" ht="15" hidden="1" customHeight="1" x14ac:dyDescent="0.25">
      <c r="A47" s="174">
        <v>36800</v>
      </c>
      <c r="B47" s="177">
        <v>7.55</v>
      </c>
      <c r="C47" s="161">
        <v>13.78</v>
      </c>
      <c r="D47" s="177">
        <v>7.0304302203567719</v>
      </c>
      <c r="E47" s="178">
        <v>32.200000000000003</v>
      </c>
      <c r="F47" s="175">
        <v>10.41</v>
      </c>
      <c r="G47" s="178">
        <v>264.39999999999998</v>
      </c>
      <c r="H47" s="178">
        <v>536827</v>
      </c>
      <c r="I47" s="161">
        <f t="shared" si="1"/>
        <v>3054</v>
      </c>
      <c r="J47" s="176"/>
      <c r="K47" s="161">
        <f t="shared" si="10"/>
        <v>118.57226429836234</v>
      </c>
      <c r="L47" s="161">
        <f t="shared" si="11"/>
        <v>171.76690557806171</v>
      </c>
      <c r="M47" s="161">
        <f t="shared" si="12"/>
        <v>206.95474226953343</v>
      </c>
      <c r="N47" s="161">
        <f t="shared" si="13"/>
        <v>58.393278123677703</v>
      </c>
      <c r="O47" s="161">
        <f t="shared" si="14"/>
        <v>103.36781133636741</v>
      </c>
      <c r="P47" s="161">
        <f t="shared" si="15"/>
        <v>58.794752056926825</v>
      </c>
      <c r="Q47" s="161">
        <f t="shared" si="16"/>
        <v>55.67722523976407</v>
      </c>
      <c r="R47" s="161">
        <f t="shared" si="17"/>
        <v>85.130897349531935</v>
      </c>
    </row>
    <row r="48" spans="1:18" ht="15" hidden="1" customHeight="1" x14ac:dyDescent="0.25">
      <c r="A48" s="174">
        <v>36831</v>
      </c>
      <c r="B48" s="177">
        <v>7.7869999999999999</v>
      </c>
      <c r="C48" s="161">
        <v>13.225</v>
      </c>
      <c r="D48" s="177">
        <v>7.0157068062827257</v>
      </c>
      <c r="E48" s="178">
        <v>32.53</v>
      </c>
      <c r="F48" s="175">
        <v>9.51</v>
      </c>
      <c r="G48" s="178">
        <v>266.8</v>
      </c>
      <c r="H48" s="178">
        <v>544542</v>
      </c>
      <c r="I48" s="161">
        <f t="shared" si="1"/>
        <v>3054</v>
      </c>
      <c r="J48" s="176"/>
      <c r="K48" s="161">
        <f t="shared" si="10"/>
        <v>122.29433405183411</v>
      </c>
      <c r="L48" s="161">
        <f t="shared" si="11"/>
        <v>164.84886257401061</v>
      </c>
      <c r="M48" s="161">
        <f t="shared" si="12"/>
        <v>206.52132919671763</v>
      </c>
      <c r="N48" s="161">
        <f t="shared" si="13"/>
        <v>58.991718551653285</v>
      </c>
      <c r="O48" s="161">
        <f t="shared" si="14"/>
        <v>94.43111294993794</v>
      </c>
      <c r="P48" s="161">
        <f t="shared" si="15"/>
        <v>59.328441183010895</v>
      </c>
      <c r="Q48" s="161">
        <f t="shared" si="16"/>
        <v>56.477389524952372</v>
      </c>
      <c r="R48" s="161">
        <f t="shared" si="17"/>
        <v>85.130897349531935</v>
      </c>
    </row>
    <row r="49" spans="1:20" ht="15" hidden="1" customHeight="1" x14ac:dyDescent="0.25">
      <c r="A49" s="174">
        <v>36861</v>
      </c>
      <c r="B49" s="177">
        <v>7.5670000000000002</v>
      </c>
      <c r="C49" s="161">
        <v>12.69</v>
      </c>
      <c r="D49" s="177">
        <v>6.9937369519833021</v>
      </c>
      <c r="E49" s="178">
        <v>21.98</v>
      </c>
      <c r="F49" s="175">
        <v>9.7200000000000006</v>
      </c>
      <c r="G49" s="178">
        <v>271.5</v>
      </c>
      <c r="H49" s="178">
        <v>543879</v>
      </c>
      <c r="I49" s="161">
        <f t="shared" si="1"/>
        <v>3054</v>
      </c>
      <c r="J49" s="176"/>
      <c r="K49" s="161">
        <f t="shared" si="10"/>
        <v>118.83924820472953</v>
      </c>
      <c r="L49" s="161">
        <f t="shared" si="11"/>
        <v>158.18011841695235</v>
      </c>
      <c r="M49" s="161">
        <f t="shared" si="12"/>
        <v>205.87460269610162</v>
      </c>
      <c r="N49" s="161">
        <f t="shared" si="13"/>
        <v>39.859759414858253</v>
      </c>
      <c r="O49" s="161">
        <f t="shared" si="14"/>
        <v>96.516342573438152</v>
      </c>
      <c r="P49" s="161">
        <f t="shared" si="15"/>
        <v>60.373582388258825</v>
      </c>
      <c r="Q49" s="161">
        <f t="shared" si="16"/>
        <v>56.408626216970539</v>
      </c>
      <c r="R49" s="161">
        <f t="shared" si="17"/>
        <v>85.130897349531935</v>
      </c>
    </row>
    <row r="50" spans="1:20" ht="15" hidden="1" customHeight="1" x14ac:dyDescent="0.25">
      <c r="A50" s="174">
        <v>36892</v>
      </c>
      <c r="B50" s="177">
        <v>7.7850000000000001</v>
      </c>
      <c r="C50" s="161">
        <v>12.365</v>
      </c>
      <c r="D50" s="177">
        <v>7.1207430340557183</v>
      </c>
      <c r="E50" s="178">
        <v>26.83</v>
      </c>
      <c r="F50" s="175">
        <v>10.06</v>
      </c>
      <c r="G50" s="178">
        <v>266.10000000000002</v>
      </c>
      <c r="H50" s="178">
        <v>546222</v>
      </c>
      <c r="I50" s="161">
        <f t="shared" si="1"/>
        <v>3054</v>
      </c>
      <c r="J50" s="176"/>
      <c r="K50" s="161">
        <f t="shared" si="10"/>
        <v>122.26292418049682</v>
      </c>
      <c r="L50" s="161">
        <f t="shared" si="11"/>
        <v>154.1290121533188</v>
      </c>
      <c r="M50" s="161">
        <f t="shared" si="12"/>
        <v>209.61328015368488</v>
      </c>
      <c r="N50" s="161">
        <f t="shared" si="13"/>
        <v>48.655020250256911</v>
      </c>
      <c r="O50" s="161">
        <f t="shared" si="14"/>
        <v>99.892428630533729</v>
      </c>
      <c r="P50" s="161">
        <f t="shared" si="15"/>
        <v>59.172781854569713</v>
      </c>
      <c r="Q50" s="161">
        <f t="shared" si="16"/>
        <v>56.651631391331669</v>
      </c>
      <c r="R50" s="161">
        <f t="shared" si="17"/>
        <v>85.130897349531935</v>
      </c>
      <c r="T50" s="176"/>
    </row>
    <row r="51" spans="1:20" ht="15" hidden="1" customHeight="1" x14ac:dyDescent="0.25">
      <c r="A51" s="174">
        <v>36923</v>
      </c>
      <c r="B51" s="177">
        <v>7.71</v>
      </c>
      <c r="C51" s="161">
        <v>11.64</v>
      </c>
      <c r="D51" s="177">
        <v>7.7639751552795042</v>
      </c>
      <c r="E51" s="178">
        <v>25.39</v>
      </c>
      <c r="F51" s="175">
        <v>9.36</v>
      </c>
      <c r="G51" s="178">
        <v>268.2</v>
      </c>
      <c r="H51" s="178">
        <v>551159</v>
      </c>
      <c r="I51" s="161">
        <f t="shared" si="1"/>
        <v>3054</v>
      </c>
      <c r="J51" s="176"/>
      <c r="K51" s="161">
        <f t="shared" si="10"/>
        <v>121.08505400534753</v>
      </c>
      <c r="L51" s="161">
        <f t="shared" si="11"/>
        <v>145.09192894982863</v>
      </c>
      <c r="M51" s="161">
        <f t="shared" si="12"/>
        <v>228.54810116675773</v>
      </c>
      <c r="N51" s="161">
        <f t="shared" si="13"/>
        <v>46.043643837272569</v>
      </c>
      <c r="O51" s="161">
        <f t="shared" si="14"/>
        <v>92.941663218866367</v>
      </c>
      <c r="P51" s="161">
        <f t="shared" si="15"/>
        <v>59.639759839893259</v>
      </c>
      <c r="Q51" s="161">
        <f t="shared" si="16"/>
        <v>57.163674304614197</v>
      </c>
      <c r="R51" s="161">
        <f t="shared" si="17"/>
        <v>85.130897349531935</v>
      </c>
      <c r="T51" s="176"/>
    </row>
    <row r="52" spans="1:20" ht="15" hidden="1" customHeight="1" x14ac:dyDescent="0.25">
      <c r="A52" s="174">
        <v>36951</v>
      </c>
      <c r="B52" s="177">
        <v>8.0299999999999994</v>
      </c>
      <c r="C52" s="161">
        <v>12.23</v>
      </c>
      <c r="D52" s="177">
        <v>7.377049180327873</v>
      </c>
      <c r="E52" s="178">
        <v>24</v>
      </c>
      <c r="F52" s="175">
        <v>8.7200000000000006</v>
      </c>
      <c r="G52" s="178">
        <v>257.10000000000002</v>
      </c>
      <c r="H52" s="178">
        <v>556095</v>
      </c>
      <c r="I52" s="161">
        <f t="shared" si="1"/>
        <v>3054</v>
      </c>
      <c r="J52" s="176"/>
      <c r="K52" s="161">
        <f t="shared" si="10"/>
        <v>126.11063341931784</v>
      </c>
      <c r="L52" s="161">
        <f t="shared" si="11"/>
        <v>152.44624493611721</v>
      </c>
      <c r="M52" s="161">
        <f t="shared" si="12"/>
        <v>217.1581630102506</v>
      </c>
      <c r="N52" s="161">
        <f t="shared" si="13"/>
        <v>43.522940216405736</v>
      </c>
      <c r="O52" s="161">
        <f t="shared" si="14"/>
        <v>86.586677699627643</v>
      </c>
      <c r="P52" s="161">
        <f t="shared" si="15"/>
        <v>57.171447631754504</v>
      </c>
      <c r="Q52" s="161">
        <f t="shared" si="16"/>
        <v>57.675613502500056</v>
      </c>
      <c r="R52" s="161">
        <f t="shared" si="17"/>
        <v>85.130897349531935</v>
      </c>
      <c r="T52" s="176"/>
    </row>
    <row r="53" spans="1:20" ht="15" hidden="1" customHeight="1" x14ac:dyDescent="0.25">
      <c r="A53" s="174">
        <v>36982</v>
      </c>
      <c r="B53" s="177">
        <v>8</v>
      </c>
      <c r="C53" s="161">
        <v>12.085000000000001</v>
      </c>
      <c r="D53" s="177">
        <v>6.4711830131445813</v>
      </c>
      <c r="E53" s="178">
        <v>27.04</v>
      </c>
      <c r="F53" s="175">
        <v>8.0500000000000007</v>
      </c>
      <c r="G53" s="178">
        <v>264.3</v>
      </c>
      <c r="H53" s="178">
        <v>557644</v>
      </c>
      <c r="I53" s="161">
        <f t="shared" si="1"/>
        <v>3054</v>
      </c>
      <c r="J53" s="176"/>
      <c r="K53" s="161">
        <f t="shared" si="10"/>
        <v>125.63948534925812</v>
      </c>
      <c r="L53" s="161">
        <f t="shared" si="11"/>
        <v>150.63882829541916</v>
      </c>
      <c r="M53" s="161">
        <f t="shared" si="12"/>
        <v>190.4921847864322</v>
      </c>
      <c r="N53" s="161">
        <f t="shared" si="13"/>
        <v>49.035845977150458</v>
      </c>
      <c r="O53" s="161">
        <f t="shared" si="14"/>
        <v>79.933802234174607</v>
      </c>
      <c r="P53" s="161">
        <f t="shared" si="15"/>
        <v>58.772515010006664</v>
      </c>
      <c r="Q53" s="161">
        <f t="shared" si="16"/>
        <v>57.836268651917642</v>
      </c>
      <c r="R53" s="161">
        <f t="shared" si="17"/>
        <v>85.130897349531935</v>
      </c>
      <c r="T53" s="176"/>
    </row>
    <row r="54" spans="1:20" ht="15" hidden="1" customHeight="1" x14ac:dyDescent="0.25">
      <c r="A54" s="174">
        <v>37012</v>
      </c>
      <c r="B54" s="177">
        <v>8.0024999999999995</v>
      </c>
      <c r="C54" s="161">
        <v>11.845000000000001</v>
      </c>
      <c r="D54" s="177">
        <v>6.4451158106747286</v>
      </c>
      <c r="E54" s="178">
        <v>29.04</v>
      </c>
      <c r="F54" s="175">
        <v>8.9600000000000009</v>
      </c>
      <c r="G54" s="178">
        <v>266.39999999999998</v>
      </c>
      <c r="H54" s="178">
        <v>562796</v>
      </c>
      <c r="I54" s="161">
        <f t="shared" si="1"/>
        <v>3054</v>
      </c>
      <c r="J54" s="176"/>
      <c r="K54" s="161">
        <f t="shared" si="10"/>
        <v>125.67874768842975</v>
      </c>
      <c r="L54" s="161">
        <f t="shared" si="11"/>
        <v>147.64724213150518</v>
      </c>
      <c r="M54" s="161">
        <f t="shared" si="12"/>
        <v>189.72484466644701</v>
      </c>
      <c r="N54" s="161">
        <f t="shared" si="13"/>
        <v>52.662757661850947</v>
      </c>
      <c r="O54" s="161">
        <f t="shared" si="14"/>
        <v>88.96979726934218</v>
      </c>
      <c r="P54" s="161">
        <f t="shared" si="15"/>
        <v>59.23949299533021</v>
      </c>
      <c r="Q54" s="161">
        <f t="shared" si="16"/>
        <v>58.370610375480844</v>
      </c>
      <c r="R54" s="161">
        <f t="shared" si="17"/>
        <v>85.130897349531935</v>
      </c>
      <c r="T54" s="176"/>
    </row>
    <row r="55" spans="1:20" ht="15" hidden="1" customHeight="1" x14ac:dyDescent="0.25">
      <c r="A55" s="174">
        <v>37043</v>
      </c>
      <c r="B55" s="177">
        <v>8.0625</v>
      </c>
      <c r="C55" s="161">
        <v>10.88</v>
      </c>
      <c r="D55" s="177">
        <v>6.3063063063063032</v>
      </c>
      <c r="E55" s="178">
        <v>25.76</v>
      </c>
      <c r="F55" s="175">
        <v>8.74</v>
      </c>
      <c r="G55" s="178">
        <v>269.8</v>
      </c>
      <c r="H55" s="178">
        <v>565768</v>
      </c>
      <c r="I55" s="161">
        <f t="shared" si="1"/>
        <v>3054</v>
      </c>
      <c r="J55" s="176"/>
      <c r="K55" s="161">
        <f t="shared" si="10"/>
        <v>126.62104382854919</v>
      </c>
      <c r="L55" s="161">
        <f t="shared" si="11"/>
        <v>135.61857276410097</v>
      </c>
      <c r="M55" s="161">
        <f t="shared" si="12"/>
        <v>185.63870992067447</v>
      </c>
      <c r="N55" s="161">
        <f t="shared" si="13"/>
        <v>46.714622498942163</v>
      </c>
      <c r="O55" s="161">
        <f t="shared" si="14"/>
        <v>86.785270997103865</v>
      </c>
      <c r="P55" s="161">
        <f t="shared" si="15"/>
        <v>59.995552590615965</v>
      </c>
      <c r="Q55" s="161">
        <f t="shared" si="16"/>
        <v>58.67885253433758</v>
      </c>
      <c r="R55" s="161">
        <f t="shared" si="17"/>
        <v>85.130897349531935</v>
      </c>
      <c r="T55" s="176"/>
    </row>
    <row r="56" spans="1:20" ht="15" hidden="1" customHeight="1" x14ac:dyDescent="0.25">
      <c r="A56" s="174">
        <v>37073</v>
      </c>
      <c r="B56" s="177">
        <v>8.2249999999999996</v>
      </c>
      <c r="C56" s="161">
        <v>10.635</v>
      </c>
      <c r="D56" s="177">
        <v>5.2579365079365052</v>
      </c>
      <c r="E56" s="178">
        <v>24.52</v>
      </c>
      <c r="F56" s="175">
        <v>8.5399999999999991</v>
      </c>
      <c r="G56" s="178">
        <v>267.3</v>
      </c>
      <c r="H56" s="178">
        <v>570907</v>
      </c>
      <c r="I56" s="161">
        <f t="shared" si="1"/>
        <v>3054</v>
      </c>
      <c r="J56" s="176"/>
      <c r="K56" s="161">
        <f t="shared" si="10"/>
        <v>129.17309587470601</v>
      </c>
      <c r="L56" s="161">
        <f t="shared" si="11"/>
        <v>132.56466188843879</v>
      </c>
      <c r="M56" s="161">
        <f t="shared" si="12"/>
        <v>154.77785295682085</v>
      </c>
      <c r="N56" s="161">
        <f t="shared" si="13"/>
        <v>44.465937254427864</v>
      </c>
      <c r="O56" s="161">
        <f t="shared" si="14"/>
        <v>84.799338022341743</v>
      </c>
      <c r="P56" s="161">
        <f t="shared" si="15"/>
        <v>59.439626417611734</v>
      </c>
      <c r="Q56" s="161">
        <f t="shared" si="16"/>
        <v>59.211845957744266</v>
      </c>
      <c r="R56" s="161">
        <f t="shared" si="17"/>
        <v>85.130897349531935</v>
      </c>
      <c r="T56" s="176"/>
    </row>
    <row r="57" spans="1:20" ht="15" hidden="1" customHeight="1" x14ac:dyDescent="0.25">
      <c r="A57" s="174">
        <v>37104</v>
      </c>
      <c r="B57" s="177">
        <v>8.3650000000000002</v>
      </c>
      <c r="C57" s="161">
        <v>10.86</v>
      </c>
      <c r="D57" s="177">
        <v>4.6442687747035594</v>
      </c>
      <c r="E57" s="178">
        <v>26.43</v>
      </c>
      <c r="F57" s="175">
        <v>7.9</v>
      </c>
      <c r="G57" s="178">
        <v>275.8</v>
      </c>
      <c r="H57" s="178">
        <v>582056</v>
      </c>
      <c r="I57" s="161">
        <f t="shared" si="1"/>
        <v>3054</v>
      </c>
      <c r="J57" s="176"/>
      <c r="K57" s="161">
        <f t="shared" si="10"/>
        <v>131.37178686831803</v>
      </c>
      <c r="L57" s="161">
        <f t="shared" si="11"/>
        <v>135.36927391710813</v>
      </c>
      <c r="M57" s="161">
        <f t="shared" si="12"/>
        <v>136.71331869793332</v>
      </c>
      <c r="N57" s="161">
        <f t="shared" si="13"/>
        <v>47.929637913316817</v>
      </c>
      <c r="O57" s="161">
        <f t="shared" si="14"/>
        <v>78.444352503103033</v>
      </c>
      <c r="P57" s="161">
        <f t="shared" si="15"/>
        <v>61.329775405826105</v>
      </c>
      <c r="Q57" s="161">
        <f t="shared" si="16"/>
        <v>60.368168915043604</v>
      </c>
      <c r="R57" s="161">
        <f t="shared" si="17"/>
        <v>85.130897349531935</v>
      </c>
      <c r="T57" s="176"/>
    </row>
    <row r="58" spans="1:20" ht="15" hidden="1" customHeight="1" x14ac:dyDescent="0.25">
      <c r="A58" s="174">
        <v>37135</v>
      </c>
      <c r="B58" s="177">
        <v>8.9864999999999995</v>
      </c>
      <c r="C58" s="161">
        <v>10.74</v>
      </c>
      <c r="D58" s="177">
        <v>4.4247787610619467</v>
      </c>
      <c r="E58" s="178">
        <v>21.49</v>
      </c>
      <c r="F58" s="175">
        <v>7.16</v>
      </c>
      <c r="G58" s="178">
        <v>293.60000000000002</v>
      </c>
      <c r="H58" s="178">
        <v>592332</v>
      </c>
      <c r="I58" s="161">
        <f t="shared" si="1"/>
        <v>3054</v>
      </c>
      <c r="J58" s="176"/>
      <c r="K58" s="161">
        <f t="shared" si="10"/>
        <v>141.13240438638849</v>
      </c>
      <c r="L58" s="161">
        <f t="shared" si="11"/>
        <v>133.87348083515116</v>
      </c>
      <c r="M58" s="161">
        <f t="shared" si="12"/>
        <v>130.25219216937342</v>
      </c>
      <c r="N58" s="161">
        <f t="shared" si="13"/>
        <v>38.971166052106639</v>
      </c>
      <c r="O58" s="161">
        <f t="shared" si="14"/>
        <v>71.096400496483241</v>
      </c>
      <c r="P58" s="161">
        <f t="shared" si="15"/>
        <v>65.287969757616182</v>
      </c>
      <c r="Q58" s="161">
        <f t="shared" si="16"/>
        <v>61.433948331063689</v>
      </c>
      <c r="R58" s="161">
        <f t="shared" si="17"/>
        <v>85.130897349531935</v>
      </c>
      <c r="T58" s="176"/>
    </row>
    <row r="59" spans="1:20" ht="15" hidden="1" customHeight="1" x14ac:dyDescent="0.25">
      <c r="A59" s="174">
        <v>37165</v>
      </c>
      <c r="B59" s="177">
        <v>9.4250000000000007</v>
      </c>
      <c r="C59" s="161">
        <v>10.52</v>
      </c>
      <c r="D59" s="177">
        <v>4.0196078431372495</v>
      </c>
      <c r="E59" s="178">
        <v>20.399999999999999</v>
      </c>
      <c r="F59" s="175">
        <v>6.6</v>
      </c>
      <c r="G59" s="178">
        <v>280.8</v>
      </c>
      <c r="H59" s="178">
        <v>597149</v>
      </c>
      <c r="I59" s="161">
        <f t="shared" si="1"/>
        <v>3054</v>
      </c>
      <c r="J59" s="176"/>
      <c r="K59" s="161">
        <f t="shared" si="10"/>
        <v>148.01901867709472</v>
      </c>
      <c r="L59" s="161">
        <f t="shared" si="11"/>
        <v>131.13119351822999</v>
      </c>
      <c r="M59" s="161">
        <f t="shared" si="12"/>
        <v>118.32517770994242</v>
      </c>
      <c r="N59" s="161">
        <f t="shared" si="13"/>
        <v>36.994499183944875</v>
      </c>
      <c r="O59" s="161">
        <f t="shared" si="14"/>
        <v>65.535788167149349</v>
      </c>
      <c r="P59" s="161">
        <f t="shared" si="15"/>
        <v>62.441627751834552</v>
      </c>
      <c r="Q59" s="161">
        <f t="shared" si="16"/>
        <v>61.933545396747689</v>
      </c>
      <c r="R59" s="161">
        <f t="shared" si="17"/>
        <v>85.130897349531935</v>
      </c>
      <c r="T59" s="176"/>
    </row>
    <row r="60" spans="1:20" ht="15" hidden="1" customHeight="1" x14ac:dyDescent="0.25">
      <c r="A60" s="174">
        <v>37196</v>
      </c>
      <c r="B60" s="177">
        <v>10.2804</v>
      </c>
      <c r="C60" s="161">
        <v>10.315</v>
      </c>
      <c r="D60" s="177">
        <v>4.3052837573385432</v>
      </c>
      <c r="E60" s="178">
        <v>18.54</v>
      </c>
      <c r="F60" s="175">
        <v>7.28</v>
      </c>
      <c r="G60" s="178">
        <v>274.5</v>
      </c>
      <c r="H60" s="178">
        <v>600015</v>
      </c>
      <c r="I60" s="161">
        <f t="shared" si="1"/>
        <v>3054</v>
      </c>
      <c r="J60" s="176"/>
      <c r="K60" s="161">
        <f t="shared" si="10"/>
        <v>161.45302064806415</v>
      </c>
      <c r="L60" s="161">
        <f t="shared" si="11"/>
        <v>128.57588033655344</v>
      </c>
      <c r="M60" s="161">
        <f t="shared" si="12"/>
        <v>126.7346182908265</v>
      </c>
      <c r="N60" s="161">
        <f t="shared" si="13"/>
        <v>33.62147131717343</v>
      </c>
      <c r="O60" s="161">
        <f t="shared" si="14"/>
        <v>72.287960281340517</v>
      </c>
      <c r="P60" s="161">
        <f t="shared" si="15"/>
        <v>61.040693795863902</v>
      </c>
      <c r="Q60" s="161">
        <f t="shared" si="16"/>
        <v>62.230793723559053</v>
      </c>
      <c r="R60" s="161">
        <f t="shared" si="17"/>
        <v>85.130897349531935</v>
      </c>
      <c r="T60" s="176"/>
    </row>
    <row r="61" spans="1:20" ht="15" hidden="1" customHeight="1" x14ac:dyDescent="0.25">
      <c r="A61" s="174">
        <v>37226</v>
      </c>
      <c r="B61" s="177">
        <v>11.975</v>
      </c>
      <c r="C61" s="161">
        <v>11.56</v>
      </c>
      <c r="D61" s="177">
        <v>4.5853658536585389</v>
      </c>
      <c r="E61" s="178">
        <v>19.350000000000001</v>
      </c>
      <c r="F61" s="175">
        <v>7.41</v>
      </c>
      <c r="G61" s="178">
        <v>276.60000000000002</v>
      </c>
      <c r="H61" s="178">
        <v>615288</v>
      </c>
      <c r="I61" s="161">
        <f>I62</f>
        <v>3054</v>
      </c>
      <c r="J61" s="176"/>
      <c r="K61" s="161">
        <f t="shared" si="10"/>
        <v>188.06660463217077</v>
      </c>
      <c r="L61" s="161">
        <f t="shared" si="11"/>
        <v>144.09473356185728</v>
      </c>
      <c r="M61" s="161">
        <f t="shared" si="12"/>
        <v>134.979393680301</v>
      </c>
      <c r="N61" s="161">
        <f t="shared" si="13"/>
        <v>35.090370549477129</v>
      </c>
      <c r="O61" s="161">
        <f t="shared" si="14"/>
        <v>73.578816714935883</v>
      </c>
      <c r="P61" s="161">
        <f t="shared" si="15"/>
        <v>61.507671781187454</v>
      </c>
      <c r="Q61" s="161">
        <f t="shared" si="16"/>
        <v>63.814838976660923</v>
      </c>
      <c r="R61" s="161">
        <f t="shared" si="17"/>
        <v>85.130897349531935</v>
      </c>
      <c r="T61" s="176"/>
    </row>
    <row r="62" spans="1:20" ht="15" hidden="1" customHeight="1" x14ac:dyDescent="0.25">
      <c r="A62" s="174">
        <v>37257</v>
      </c>
      <c r="B62" s="177">
        <v>11.385</v>
      </c>
      <c r="C62" s="161">
        <v>12.15</v>
      </c>
      <c r="D62" s="177">
        <v>5.0096339113680184</v>
      </c>
      <c r="E62" s="178">
        <v>19.2</v>
      </c>
      <c r="F62" s="175">
        <v>7.31</v>
      </c>
      <c r="G62" s="178">
        <v>282.7</v>
      </c>
      <c r="H62" s="178">
        <v>617782</v>
      </c>
      <c r="I62" s="161">
        <v>3054</v>
      </c>
      <c r="J62" s="176"/>
      <c r="K62" s="161">
        <f t="shared" si="10"/>
        <v>178.80069258766295</v>
      </c>
      <c r="L62" s="161">
        <f t="shared" si="11"/>
        <v>151.44904954814587</v>
      </c>
      <c r="M62" s="161">
        <f t="shared" si="12"/>
        <v>147.46857055630804</v>
      </c>
      <c r="N62" s="161">
        <f t="shared" si="13"/>
        <v>34.818352173124588</v>
      </c>
      <c r="O62" s="161">
        <f t="shared" si="14"/>
        <v>72.585850227554815</v>
      </c>
      <c r="P62" s="161">
        <f t="shared" si="15"/>
        <v>62.864131643317755</v>
      </c>
      <c r="Q62" s="161">
        <f t="shared" si="16"/>
        <v>64.073505175916864</v>
      </c>
      <c r="R62" s="161">
        <f t="shared" si="17"/>
        <v>85.130897349531935</v>
      </c>
      <c r="T62" s="176"/>
    </row>
    <row r="63" spans="1:20" ht="15" hidden="1" customHeight="1" x14ac:dyDescent="0.25">
      <c r="A63" s="174">
        <v>37288</v>
      </c>
      <c r="B63" s="177">
        <v>11.404999999999999</v>
      </c>
      <c r="C63" s="161">
        <v>12.5</v>
      </c>
      <c r="D63" s="177">
        <v>5.8597502401537067</v>
      </c>
      <c r="E63" s="178">
        <v>20.85</v>
      </c>
      <c r="F63" s="175">
        <v>5.68</v>
      </c>
      <c r="G63" s="178">
        <v>296.7</v>
      </c>
      <c r="H63" s="178">
        <v>618309</v>
      </c>
      <c r="I63" s="161">
        <v>2844</v>
      </c>
      <c r="J63" s="176"/>
      <c r="K63" s="161">
        <f t="shared" si="10"/>
        <v>179.11479130103609</v>
      </c>
      <c r="L63" s="161">
        <f t="shared" si="11"/>
        <v>155.81177937052041</v>
      </c>
      <c r="M63" s="161">
        <f t="shared" si="12"/>
        <v>172.49344104197741</v>
      </c>
      <c r="N63" s="161">
        <f t="shared" si="13"/>
        <v>37.810554313002484</v>
      </c>
      <c r="O63" s="161">
        <f t="shared" si="14"/>
        <v>56.400496483243693</v>
      </c>
      <c r="P63" s="161">
        <f t="shared" si="15"/>
        <v>65.977318212141427</v>
      </c>
      <c r="Q63" s="161">
        <f t="shared" si="16"/>
        <v>64.12816318995371</v>
      </c>
      <c r="R63" s="161">
        <f t="shared" si="17"/>
        <v>79.277102836302831</v>
      </c>
      <c r="T63" s="176"/>
    </row>
    <row r="64" spans="1:20" ht="15" hidden="1" customHeight="1" x14ac:dyDescent="0.25">
      <c r="A64" s="174">
        <v>37316</v>
      </c>
      <c r="B64" s="177">
        <v>11.486000000000001</v>
      </c>
      <c r="C64" s="161">
        <v>13.17</v>
      </c>
      <c r="D64" s="177">
        <v>6.2022900763358777</v>
      </c>
      <c r="E64" s="178">
        <v>25.43</v>
      </c>
      <c r="F64" s="175">
        <v>5.92</v>
      </c>
      <c r="G64" s="178">
        <v>303.5</v>
      </c>
      <c r="H64" s="178">
        <v>623550</v>
      </c>
      <c r="I64" s="161">
        <v>3119</v>
      </c>
      <c r="J64" s="176"/>
      <c r="K64" s="161">
        <f t="shared" si="10"/>
        <v>180.38689109019737</v>
      </c>
      <c r="L64" s="161">
        <f t="shared" si="11"/>
        <v>164.16329074478034</v>
      </c>
      <c r="M64" s="161">
        <f t="shared" si="12"/>
        <v>182.57678463436028</v>
      </c>
      <c r="N64" s="161">
        <f t="shared" si="13"/>
        <v>46.11618207096658</v>
      </c>
      <c r="O64" s="161">
        <f t="shared" si="14"/>
        <v>58.783616052958209</v>
      </c>
      <c r="P64" s="161">
        <f t="shared" si="15"/>
        <v>67.489437402712909</v>
      </c>
      <c r="Q64" s="161">
        <f t="shared" si="16"/>
        <v>64.671735583819157</v>
      </c>
      <c r="R64" s="161">
        <f t="shared" si="17"/>
        <v>86.942786127436179</v>
      </c>
      <c r="T64" s="176"/>
    </row>
    <row r="65" spans="1:20" ht="15" hidden="1" customHeight="1" x14ac:dyDescent="0.25">
      <c r="A65" s="174">
        <v>37347</v>
      </c>
      <c r="B65" s="177">
        <v>10.65</v>
      </c>
      <c r="C65" s="161">
        <v>11.8</v>
      </c>
      <c r="D65" s="177">
        <v>7.4074074074074039</v>
      </c>
      <c r="E65" s="178">
        <v>26.85</v>
      </c>
      <c r="F65" s="175">
        <v>5.18</v>
      </c>
      <c r="G65" s="178">
        <v>311.10000000000002</v>
      </c>
      <c r="H65" s="178">
        <v>624525</v>
      </c>
      <c r="I65" s="161">
        <v>3027</v>
      </c>
      <c r="J65" s="176"/>
      <c r="K65" s="161">
        <f t="shared" si="10"/>
        <v>167.25756487119986</v>
      </c>
      <c r="L65" s="161">
        <f t="shared" si="11"/>
        <v>147.08631972577129</v>
      </c>
      <c r="M65" s="161">
        <f t="shared" si="12"/>
        <v>218.05181800206208</v>
      </c>
      <c r="N65" s="161">
        <f t="shared" si="13"/>
        <v>48.691289367103927</v>
      </c>
      <c r="O65" s="161">
        <f t="shared" si="14"/>
        <v>51.435664046338438</v>
      </c>
      <c r="P65" s="161">
        <f t="shared" si="15"/>
        <v>69.179452968645762</v>
      </c>
      <c r="Q65" s="161">
        <f t="shared" si="16"/>
        <v>64.77285809555714</v>
      </c>
      <c r="R65" s="161">
        <f t="shared" si="17"/>
        <v>84.378266626402478</v>
      </c>
      <c r="T65" s="176"/>
    </row>
    <row r="66" spans="1:20" ht="15" hidden="1" customHeight="1" x14ac:dyDescent="0.25">
      <c r="A66" s="174">
        <v>37377</v>
      </c>
      <c r="B66" s="177">
        <v>9.7100000000000009</v>
      </c>
      <c r="C66" s="161">
        <v>11.6</v>
      </c>
      <c r="D66" s="177">
        <v>7.7578051087984896</v>
      </c>
      <c r="E66" s="178">
        <v>23.69</v>
      </c>
      <c r="F66" s="175">
        <v>5.61</v>
      </c>
      <c r="G66" s="178">
        <v>326.7</v>
      </c>
      <c r="H66" s="178">
        <v>628190</v>
      </c>
      <c r="I66" s="161">
        <v>3241</v>
      </c>
      <c r="J66" s="176"/>
      <c r="K66" s="161">
        <f t="shared" ref="K66:K97" si="18">B66/B$219*100</f>
        <v>152.49492534266207</v>
      </c>
      <c r="L66" s="161">
        <f t="shared" ref="L66:L97" si="19">C66/C$219*100</f>
        <v>144.59333125584294</v>
      </c>
      <c r="M66" s="161">
        <f t="shared" ref="M66:M97" si="20">D66/D$219*100</f>
        <v>228.36647353669153</v>
      </c>
      <c r="N66" s="161">
        <f t="shared" ref="N66:N97" si="21">E66/E$219*100</f>
        <v>42.960768905277163</v>
      </c>
      <c r="O66" s="161">
        <f t="shared" ref="O66:O97" si="22">F66/F$219*100</f>
        <v>55.705419942076958</v>
      </c>
      <c r="P66" s="161">
        <f t="shared" ref="P66:P97" si="23">G66/G$219*100</f>
        <v>72.648432288192126</v>
      </c>
      <c r="Q66" s="161">
        <f t="shared" ref="Q66:Q97" si="24">H66/H$219*100</f>
        <v>65.15297502429533</v>
      </c>
      <c r="R66" s="161">
        <f t="shared" ref="R66:R97" si="25">I66/I$219*100</f>
        <v>90.343561987502625</v>
      </c>
      <c r="T66" s="176"/>
    </row>
    <row r="67" spans="1:20" ht="15" hidden="1" customHeight="1" x14ac:dyDescent="0.25">
      <c r="A67" s="174">
        <v>37408</v>
      </c>
      <c r="B67" s="177">
        <v>10.38</v>
      </c>
      <c r="C67" s="161">
        <v>11.72</v>
      </c>
      <c r="D67" s="177">
        <v>8.0037664783427491</v>
      </c>
      <c r="E67" s="178">
        <v>25.19</v>
      </c>
      <c r="F67" s="175">
        <v>5.25</v>
      </c>
      <c r="G67" s="178">
        <v>319.5</v>
      </c>
      <c r="H67" s="178">
        <v>633991</v>
      </c>
      <c r="I67" s="161">
        <v>3140</v>
      </c>
      <c r="J67" s="176"/>
      <c r="K67" s="161">
        <f t="shared" si="18"/>
        <v>163.01723224066242</v>
      </c>
      <c r="L67" s="161">
        <f t="shared" si="19"/>
        <v>146.08912433779997</v>
      </c>
      <c r="M67" s="161">
        <f t="shared" si="20"/>
        <v>235.60683724799091</v>
      </c>
      <c r="N67" s="161">
        <f t="shared" si="21"/>
        <v>45.680952668802526</v>
      </c>
      <c r="O67" s="161">
        <f t="shared" si="22"/>
        <v>52.130740587505173</v>
      </c>
      <c r="P67" s="161">
        <f t="shared" si="23"/>
        <v>71.047364909939944</v>
      </c>
      <c r="Q67" s="161">
        <f t="shared" si="24"/>
        <v>65.754628040287216</v>
      </c>
      <c r="R67" s="161">
        <f t="shared" si="25"/>
        <v>87.528165578759086</v>
      </c>
      <c r="T67" s="176"/>
    </row>
    <row r="68" spans="1:20" ht="15" hidden="1" customHeight="1" x14ac:dyDescent="0.25">
      <c r="A68" s="174">
        <v>37438</v>
      </c>
      <c r="B68" s="177">
        <v>10.16</v>
      </c>
      <c r="C68" s="161">
        <v>10.99</v>
      </c>
      <c r="D68" s="177">
        <v>9.6135721017907674</v>
      </c>
      <c r="E68" s="178">
        <v>26.16</v>
      </c>
      <c r="F68" s="175">
        <v>5.79</v>
      </c>
      <c r="G68" s="178">
        <v>304.60000000000002</v>
      </c>
      <c r="H68" s="178">
        <v>634095</v>
      </c>
      <c r="I68" s="161">
        <v>3262</v>
      </c>
      <c r="J68" s="176"/>
      <c r="K68" s="161">
        <f t="shared" si="18"/>
        <v>159.56214639355781</v>
      </c>
      <c r="L68" s="161">
        <f t="shared" si="19"/>
        <v>136.98971642256157</v>
      </c>
      <c r="M68" s="161">
        <f t="shared" si="20"/>
        <v>282.99467802906668</v>
      </c>
      <c r="N68" s="161">
        <f t="shared" si="21"/>
        <v>47.440004835882256</v>
      </c>
      <c r="O68" s="161">
        <f t="shared" si="22"/>
        <v>57.492759619362857</v>
      </c>
      <c r="P68" s="161">
        <f t="shared" si="23"/>
        <v>67.734044918834783</v>
      </c>
      <c r="Q68" s="161">
        <f t="shared" si="24"/>
        <v>65.765414441539264</v>
      </c>
      <c r="R68" s="161">
        <f t="shared" si="25"/>
        <v>90.928941438825532</v>
      </c>
      <c r="T68" s="176"/>
    </row>
    <row r="69" spans="1:20" ht="15" hidden="1" customHeight="1" x14ac:dyDescent="0.25">
      <c r="A69" s="174">
        <v>37469</v>
      </c>
      <c r="B69" s="177">
        <v>10.574</v>
      </c>
      <c r="C69" s="161">
        <v>11.28</v>
      </c>
      <c r="D69" s="177">
        <v>10.387157695939566</v>
      </c>
      <c r="E69" s="178">
        <v>27.41</v>
      </c>
      <c r="F69" s="175">
        <v>5.86</v>
      </c>
      <c r="G69" s="178">
        <v>313.2</v>
      </c>
      <c r="H69" s="178">
        <v>641385</v>
      </c>
      <c r="I69" s="161">
        <v>3234</v>
      </c>
      <c r="J69" s="176"/>
      <c r="K69" s="161">
        <f t="shared" si="18"/>
        <v>166.06398976038193</v>
      </c>
      <c r="L69" s="161">
        <f t="shared" si="19"/>
        <v>140.60454970395764</v>
      </c>
      <c r="M69" s="161">
        <f t="shared" si="20"/>
        <v>305.76671362895405</v>
      </c>
      <c r="N69" s="161">
        <f t="shared" si="21"/>
        <v>49.706824638820052</v>
      </c>
      <c r="O69" s="161">
        <f t="shared" si="22"/>
        <v>58.187836160529592</v>
      </c>
      <c r="P69" s="161">
        <f t="shared" si="23"/>
        <v>69.646430953969301</v>
      </c>
      <c r="Q69" s="161">
        <f t="shared" si="24"/>
        <v>66.521499683149472</v>
      </c>
      <c r="R69" s="161">
        <f t="shared" si="25"/>
        <v>90.148435503728308</v>
      </c>
      <c r="T69" s="176"/>
    </row>
    <row r="70" spans="1:20" ht="15" hidden="1" customHeight="1" x14ac:dyDescent="0.25">
      <c r="A70" s="174">
        <v>37500</v>
      </c>
      <c r="B70" s="177">
        <v>10.56</v>
      </c>
      <c r="C70" s="161">
        <v>11.26</v>
      </c>
      <c r="D70" s="177">
        <v>11.205273069679841</v>
      </c>
      <c r="E70" s="178">
        <v>28.99</v>
      </c>
      <c r="F70" s="175">
        <v>6.41</v>
      </c>
      <c r="G70" s="178">
        <v>320.39999999999998</v>
      </c>
      <c r="H70" s="178">
        <v>649442</v>
      </c>
      <c r="I70" s="161">
        <v>3111</v>
      </c>
      <c r="J70" s="176"/>
      <c r="K70" s="161">
        <f t="shared" si="18"/>
        <v>165.84412066102072</v>
      </c>
      <c r="L70" s="161">
        <f t="shared" si="19"/>
        <v>140.3552508569648</v>
      </c>
      <c r="M70" s="161">
        <f t="shared" si="20"/>
        <v>329.84957214718702</v>
      </c>
      <c r="N70" s="161">
        <f t="shared" si="21"/>
        <v>52.572084869733423</v>
      </c>
      <c r="O70" s="161">
        <f t="shared" si="22"/>
        <v>63.649151841125359</v>
      </c>
      <c r="P70" s="161">
        <f t="shared" si="23"/>
        <v>71.247498332221468</v>
      </c>
      <c r="Q70" s="161">
        <f t="shared" si="24"/>
        <v>67.357134633993553</v>
      </c>
      <c r="R70" s="161">
        <f t="shared" si="25"/>
        <v>86.719784431694123</v>
      </c>
      <c r="T70" s="176"/>
    </row>
    <row r="71" spans="1:20" ht="15" hidden="1" customHeight="1" x14ac:dyDescent="0.25">
      <c r="A71" s="174">
        <v>37530</v>
      </c>
      <c r="B71" s="177">
        <v>10.116</v>
      </c>
      <c r="C71" s="161">
        <v>11.21</v>
      </c>
      <c r="D71" s="177">
        <v>13.006597549481633</v>
      </c>
      <c r="E71" s="178">
        <v>25.69</v>
      </c>
      <c r="F71" s="175">
        <v>7.02</v>
      </c>
      <c r="G71" s="178">
        <v>316.8</v>
      </c>
      <c r="H71" s="178">
        <v>651066</v>
      </c>
      <c r="I71" s="161">
        <v>3260</v>
      </c>
      <c r="J71" s="176"/>
      <c r="K71" s="161">
        <f t="shared" si="18"/>
        <v>158.87112922413689</v>
      </c>
      <c r="L71" s="161">
        <f t="shared" si="19"/>
        <v>139.73200373948274</v>
      </c>
      <c r="M71" s="161">
        <f t="shared" si="20"/>
        <v>382.87515262756102</v>
      </c>
      <c r="N71" s="161">
        <f t="shared" si="21"/>
        <v>46.587680589977644</v>
      </c>
      <c r="O71" s="161">
        <f t="shared" si="22"/>
        <v>69.706247414149772</v>
      </c>
      <c r="P71" s="161">
        <f t="shared" si="23"/>
        <v>70.446964643095384</v>
      </c>
      <c r="Q71" s="161">
        <f t="shared" si="24"/>
        <v>67.525568438160207</v>
      </c>
      <c r="R71" s="161">
        <f t="shared" si="25"/>
        <v>90.873191014890011</v>
      </c>
      <c r="T71" s="176"/>
    </row>
    <row r="72" spans="1:20" ht="15" hidden="1" customHeight="1" x14ac:dyDescent="0.25">
      <c r="A72" s="174">
        <v>37561</v>
      </c>
      <c r="B72" s="177">
        <v>9.2764000000000006</v>
      </c>
      <c r="C72" s="161">
        <v>10.46</v>
      </c>
      <c r="D72" s="177">
        <v>12.85178236397749</v>
      </c>
      <c r="E72" s="178">
        <v>25.2</v>
      </c>
      <c r="F72" s="175">
        <v>7.3</v>
      </c>
      <c r="G72" s="178">
        <v>317.5</v>
      </c>
      <c r="H72" s="178">
        <v>658834</v>
      </c>
      <c r="I72" s="161">
        <v>3166</v>
      </c>
      <c r="J72" s="176"/>
      <c r="K72" s="161">
        <f t="shared" si="18"/>
        <v>145.68526523673228</v>
      </c>
      <c r="L72" s="161">
        <f t="shared" si="19"/>
        <v>130.38329697725152</v>
      </c>
      <c r="M72" s="161">
        <f t="shared" si="20"/>
        <v>378.31785871933783</v>
      </c>
      <c r="N72" s="161">
        <f t="shared" si="21"/>
        <v>45.699087227226023</v>
      </c>
      <c r="O72" s="161">
        <f t="shared" si="22"/>
        <v>72.486553578816711</v>
      </c>
      <c r="P72" s="161">
        <f t="shared" si="23"/>
        <v>70.602623971536573</v>
      </c>
      <c r="Q72" s="161">
        <f t="shared" si="24"/>
        <v>68.331229639371188</v>
      </c>
      <c r="R72" s="161">
        <f t="shared" si="25"/>
        <v>88.25292108992079</v>
      </c>
      <c r="T72" s="176"/>
    </row>
    <row r="73" spans="1:20" ht="15" hidden="1" customHeight="1" x14ac:dyDescent="0.25">
      <c r="A73" s="174">
        <v>37591</v>
      </c>
      <c r="B73" s="177">
        <v>8.6292000000000009</v>
      </c>
      <c r="C73" s="161">
        <v>10.44</v>
      </c>
      <c r="D73" s="177">
        <v>12.406716417910445</v>
      </c>
      <c r="E73" s="178">
        <v>29.99</v>
      </c>
      <c r="F73" s="175">
        <v>7.51</v>
      </c>
      <c r="G73" s="178">
        <v>344.1</v>
      </c>
      <c r="H73" s="178">
        <v>663167</v>
      </c>
      <c r="I73" s="161">
        <v>3171</v>
      </c>
      <c r="J73" s="176"/>
      <c r="K73" s="161">
        <f t="shared" si="18"/>
        <v>135.5210308719773</v>
      </c>
      <c r="L73" s="161">
        <f t="shared" si="19"/>
        <v>130.13399813025865</v>
      </c>
      <c r="M73" s="161">
        <f t="shared" si="20"/>
        <v>365.21645449878969</v>
      </c>
      <c r="N73" s="161">
        <f t="shared" si="21"/>
        <v>54.385540712083667</v>
      </c>
      <c r="O73" s="161">
        <f t="shared" si="22"/>
        <v>74.571783202316922</v>
      </c>
      <c r="P73" s="161">
        <f t="shared" si="23"/>
        <v>76.517678452301524</v>
      </c>
      <c r="Q73" s="161">
        <f t="shared" si="24"/>
        <v>68.780628453074485</v>
      </c>
      <c r="R73" s="161">
        <f t="shared" si="25"/>
        <v>88.392297149759585</v>
      </c>
      <c r="T73" s="176"/>
    </row>
    <row r="74" spans="1:20" ht="15" hidden="1" customHeight="1" x14ac:dyDescent="0.25">
      <c r="A74" s="174">
        <v>37622</v>
      </c>
      <c r="B74" s="177">
        <v>8.5681999999999992</v>
      </c>
      <c r="C74" s="161">
        <v>9.92</v>
      </c>
      <c r="D74" s="177">
        <v>11.559633027522931</v>
      </c>
      <c r="E74" s="178">
        <v>31.46</v>
      </c>
      <c r="F74" s="175">
        <v>7.89</v>
      </c>
      <c r="G74" s="178">
        <v>370</v>
      </c>
      <c r="H74" s="178">
        <v>671878</v>
      </c>
      <c r="I74" s="161">
        <v>3204</v>
      </c>
      <c r="J74" s="176"/>
      <c r="K74" s="161">
        <f t="shared" si="18"/>
        <v>134.56302979618917</v>
      </c>
      <c r="L74" s="161">
        <f t="shared" si="19"/>
        <v>123.652228108445</v>
      </c>
      <c r="M74" s="161">
        <f t="shared" si="20"/>
        <v>340.28086460688775</v>
      </c>
      <c r="N74" s="161">
        <f t="shared" si="21"/>
        <v>57.051320800338523</v>
      </c>
      <c r="O74" s="161">
        <f t="shared" si="22"/>
        <v>78.345055854364915</v>
      </c>
      <c r="P74" s="161">
        <f t="shared" si="23"/>
        <v>82.277073604625301</v>
      </c>
      <c r="Q74" s="161">
        <f t="shared" si="24"/>
        <v>69.684093273330518</v>
      </c>
      <c r="R74" s="161">
        <f t="shared" si="25"/>
        <v>89.312179144695577</v>
      </c>
      <c r="T74" s="176"/>
    </row>
    <row r="75" spans="1:20" ht="15" hidden="1" customHeight="1" x14ac:dyDescent="0.25">
      <c r="A75" s="174">
        <v>37653</v>
      </c>
      <c r="B75" s="177">
        <v>7.9965000000000002</v>
      </c>
      <c r="C75" s="161">
        <v>9.8699999999999992</v>
      </c>
      <c r="D75" s="177">
        <v>10.254083484573499</v>
      </c>
      <c r="E75" s="178">
        <v>33.270000000000003</v>
      </c>
      <c r="F75" s="175">
        <v>8.35</v>
      </c>
      <c r="G75" s="178">
        <v>346</v>
      </c>
      <c r="H75" s="178">
        <v>674366</v>
      </c>
      <c r="I75" s="161">
        <v>2970</v>
      </c>
      <c r="J75" s="176"/>
      <c r="K75" s="161">
        <f t="shared" si="18"/>
        <v>125.58451807441782</v>
      </c>
      <c r="L75" s="161">
        <f t="shared" si="19"/>
        <v>123.02898099096291</v>
      </c>
      <c r="M75" s="161">
        <f t="shared" si="20"/>
        <v>301.84940867708326</v>
      </c>
      <c r="N75" s="161">
        <f t="shared" si="21"/>
        <v>60.333675874992466</v>
      </c>
      <c r="O75" s="161">
        <f t="shared" si="22"/>
        <v>82.912701696317754</v>
      </c>
      <c r="P75" s="161">
        <f t="shared" si="23"/>
        <v>76.940182343784741</v>
      </c>
      <c r="Q75" s="161">
        <f t="shared" si="24"/>
        <v>69.942137180206544</v>
      </c>
      <c r="R75" s="161">
        <f t="shared" si="25"/>
        <v>82.789379544240276</v>
      </c>
      <c r="T75" s="176"/>
    </row>
    <row r="76" spans="1:20" ht="15" hidden="1" customHeight="1" x14ac:dyDescent="0.25">
      <c r="A76" s="174">
        <v>37681</v>
      </c>
      <c r="B76" s="177">
        <v>7.9886999999999997</v>
      </c>
      <c r="C76" s="161">
        <v>9.8800000000000008</v>
      </c>
      <c r="D76" s="177">
        <v>10.242587601078172</v>
      </c>
      <c r="E76" s="178">
        <v>27.87</v>
      </c>
      <c r="F76" s="175">
        <v>7.84</v>
      </c>
      <c r="G76" s="178">
        <v>332</v>
      </c>
      <c r="H76" s="178">
        <v>682782</v>
      </c>
      <c r="I76" s="161">
        <v>3216</v>
      </c>
      <c r="J76" s="176"/>
      <c r="K76" s="161">
        <f t="shared" si="18"/>
        <v>125.46201957620229</v>
      </c>
      <c r="L76" s="161">
        <f t="shared" si="19"/>
        <v>123.15363041445934</v>
      </c>
      <c r="M76" s="161">
        <f t="shared" si="20"/>
        <v>301.51100440716431</v>
      </c>
      <c r="N76" s="161">
        <f t="shared" si="21"/>
        <v>50.541014326301173</v>
      </c>
      <c r="O76" s="161">
        <f t="shared" si="22"/>
        <v>77.848572610674395</v>
      </c>
      <c r="P76" s="161">
        <f t="shared" si="23"/>
        <v>73.826995774961077</v>
      </c>
      <c r="Q76" s="161">
        <f t="shared" si="24"/>
        <v>70.815005958449547</v>
      </c>
      <c r="R76" s="161">
        <f t="shared" si="25"/>
        <v>89.646681688308675</v>
      </c>
      <c r="T76" s="176"/>
    </row>
    <row r="77" spans="1:20" ht="15" hidden="1" customHeight="1" x14ac:dyDescent="0.25">
      <c r="A77" s="174">
        <v>37712</v>
      </c>
      <c r="B77" s="177">
        <v>7.1025</v>
      </c>
      <c r="C77" s="161">
        <v>9.7899999999999991</v>
      </c>
      <c r="D77" s="177">
        <v>8.8417329796640143</v>
      </c>
      <c r="E77" s="178">
        <v>23.63</v>
      </c>
      <c r="F77" s="175">
        <v>7.26</v>
      </c>
      <c r="G77" s="178">
        <v>333.9</v>
      </c>
      <c r="H77" s="178">
        <v>704127</v>
      </c>
      <c r="I77" s="161">
        <v>3155</v>
      </c>
      <c r="J77" s="176"/>
      <c r="K77" s="161">
        <f t="shared" si="18"/>
        <v>111.54430558663823</v>
      </c>
      <c r="L77" s="161">
        <f t="shared" si="19"/>
        <v>122.03178560299159</v>
      </c>
      <c r="M77" s="161">
        <f t="shared" si="20"/>
        <v>260.27405331811138</v>
      </c>
      <c r="N77" s="161">
        <f t="shared" si="21"/>
        <v>42.851961554736143</v>
      </c>
      <c r="O77" s="161">
        <f t="shared" si="22"/>
        <v>72.089366983864295</v>
      </c>
      <c r="P77" s="161">
        <f t="shared" si="23"/>
        <v>74.249499666444279</v>
      </c>
      <c r="Q77" s="161">
        <f t="shared" si="24"/>
        <v>73.02881110003662</v>
      </c>
      <c r="R77" s="161">
        <f t="shared" si="25"/>
        <v>87.946293758275459</v>
      </c>
      <c r="T77" s="176"/>
    </row>
    <row r="78" spans="1:20" ht="15" hidden="1" customHeight="1" x14ac:dyDescent="0.25">
      <c r="A78" s="174">
        <v>37742</v>
      </c>
      <c r="B78" s="177">
        <v>7.9103000000000003</v>
      </c>
      <c r="C78" s="161">
        <v>9.4700000000000006</v>
      </c>
      <c r="D78" s="177">
        <v>7.8138718173836619</v>
      </c>
      <c r="E78" s="178">
        <v>26.58</v>
      </c>
      <c r="F78" s="175">
        <v>7.01</v>
      </c>
      <c r="G78" s="178">
        <v>370.8</v>
      </c>
      <c r="H78" s="178">
        <v>701689</v>
      </c>
      <c r="I78" s="161">
        <v>3404</v>
      </c>
      <c r="J78" s="176"/>
      <c r="K78" s="161">
        <f t="shared" si="18"/>
        <v>124.23075261977957</v>
      </c>
      <c r="L78" s="161">
        <f t="shared" si="19"/>
        <v>118.04300405110628</v>
      </c>
      <c r="M78" s="161">
        <f t="shared" si="20"/>
        <v>230.016908981104</v>
      </c>
      <c r="N78" s="161">
        <f t="shared" si="21"/>
        <v>48.201656289669351</v>
      </c>
      <c r="O78" s="161">
        <f t="shared" si="22"/>
        <v>69.606950765411668</v>
      </c>
      <c r="P78" s="161">
        <f t="shared" si="23"/>
        <v>82.454969979986643</v>
      </c>
      <c r="Q78" s="161">
        <f t="shared" si="24"/>
        <v>72.775952962993301</v>
      </c>
      <c r="R78" s="161">
        <f t="shared" si="25"/>
        <v>94.887221538247118</v>
      </c>
      <c r="T78" s="176"/>
    </row>
    <row r="79" spans="1:20" ht="15" hidden="1" customHeight="1" x14ac:dyDescent="0.25">
      <c r="A79" s="174">
        <v>37773</v>
      </c>
      <c r="B79" s="177">
        <v>7.4679000000000002</v>
      </c>
      <c r="C79" s="161">
        <v>9.4149999999999991</v>
      </c>
      <c r="D79" s="177">
        <v>6.7131647776809089</v>
      </c>
      <c r="E79" s="178">
        <v>28.51</v>
      </c>
      <c r="F79" s="175">
        <v>6.4</v>
      </c>
      <c r="G79" s="178">
        <v>345.4</v>
      </c>
      <c r="H79" s="178">
        <v>714259</v>
      </c>
      <c r="I79" s="161">
        <v>3211</v>
      </c>
      <c r="J79" s="176"/>
      <c r="K79" s="161">
        <f t="shared" si="18"/>
        <v>117.2828890799656</v>
      </c>
      <c r="L79" s="161">
        <f t="shared" si="19"/>
        <v>117.35743222187598</v>
      </c>
      <c r="M79" s="161">
        <f t="shared" si="20"/>
        <v>197.61540088329878</v>
      </c>
      <c r="N79" s="161">
        <f t="shared" si="21"/>
        <v>51.701626065405314</v>
      </c>
      <c r="O79" s="161">
        <f t="shared" si="22"/>
        <v>63.549855192387263</v>
      </c>
      <c r="P79" s="161">
        <f t="shared" si="23"/>
        <v>76.80676006226372</v>
      </c>
      <c r="Q79" s="161">
        <f t="shared" si="24"/>
        <v>74.079655498938465</v>
      </c>
      <c r="R79" s="161">
        <f t="shared" si="25"/>
        <v>89.507305628469894</v>
      </c>
      <c r="T79" s="176"/>
    </row>
    <row r="80" spans="1:20" ht="15" hidden="1" customHeight="1" x14ac:dyDescent="0.25">
      <c r="A80" s="174">
        <v>37803</v>
      </c>
      <c r="B80" s="177">
        <v>7.3550000000000004</v>
      </c>
      <c r="C80" s="161">
        <v>9.5250000000000004</v>
      </c>
      <c r="D80" s="177">
        <v>5.2450558899398185</v>
      </c>
      <c r="E80" s="178">
        <v>28.79</v>
      </c>
      <c r="F80" s="175">
        <v>6.73</v>
      </c>
      <c r="G80" s="178">
        <v>357</v>
      </c>
      <c r="H80" s="178">
        <v>716839</v>
      </c>
      <c r="I80" s="161">
        <v>3387</v>
      </c>
      <c r="J80" s="176"/>
      <c r="K80" s="161">
        <f t="shared" si="18"/>
        <v>115.50980184297418</v>
      </c>
      <c r="L80" s="161">
        <f t="shared" si="19"/>
        <v>118.72857588033656</v>
      </c>
      <c r="M80" s="161">
        <f t="shared" si="20"/>
        <v>154.39868626371322</v>
      </c>
      <c r="N80" s="161">
        <f t="shared" si="21"/>
        <v>52.209393701263387</v>
      </c>
      <c r="O80" s="161">
        <f t="shared" si="22"/>
        <v>66.826644600744729</v>
      </c>
      <c r="P80" s="161">
        <f t="shared" si="23"/>
        <v>79.386257505003329</v>
      </c>
      <c r="Q80" s="161">
        <f t="shared" si="24"/>
        <v>74.347241222306693</v>
      </c>
      <c r="R80" s="161">
        <f t="shared" si="25"/>
        <v>94.413342934795239</v>
      </c>
      <c r="T80" s="176"/>
    </row>
    <row r="81" spans="1:20" ht="15" hidden="1" customHeight="1" x14ac:dyDescent="0.25">
      <c r="A81" s="174">
        <v>37834</v>
      </c>
      <c r="B81" s="177">
        <v>7.3550000000000004</v>
      </c>
      <c r="C81" s="161">
        <v>9.625</v>
      </c>
      <c r="D81" s="177">
        <v>5.1325919589392646</v>
      </c>
      <c r="E81" s="178">
        <v>30.36</v>
      </c>
      <c r="F81" s="175">
        <v>6.71</v>
      </c>
      <c r="G81" s="178">
        <v>370.4</v>
      </c>
      <c r="H81" s="178">
        <v>718183</v>
      </c>
      <c r="I81" s="161">
        <v>3334</v>
      </c>
      <c r="J81" s="176"/>
      <c r="K81" s="161">
        <f t="shared" si="18"/>
        <v>115.50980184297418</v>
      </c>
      <c r="L81" s="161">
        <f t="shared" si="19"/>
        <v>119.97507011530072</v>
      </c>
      <c r="M81" s="161">
        <f t="shared" si="20"/>
        <v>151.08808604077876</v>
      </c>
      <c r="N81" s="161">
        <f t="shared" si="21"/>
        <v>55.056519373753254</v>
      </c>
      <c r="O81" s="161">
        <f t="shared" si="22"/>
        <v>66.628051303268521</v>
      </c>
      <c r="P81" s="161">
        <f t="shared" si="23"/>
        <v>82.366021792305972</v>
      </c>
      <c r="Q81" s="161">
        <f t="shared" si="24"/>
        <v>74.486634715410133</v>
      </c>
      <c r="R81" s="161">
        <f t="shared" si="25"/>
        <v>92.935956700504079</v>
      </c>
      <c r="T81" s="176"/>
    </row>
    <row r="82" spans="1:20" ht="15" hidden="1" customHeight="1" x14ac:dyDescent="0.25">
      <c r="A82" s="174">
        <v>37865</v>
      </c>
      <c r="B82" s="177">
        <v>7.1176000000000004</v>
      </c>
      <c r="C82" s="161">
        <v>9.4949999999999992</v>
      </c>
      <c r="D82" s="177">
        <v>3.725656223539378</v>
      </c>
      <c r="E82" s="178">
        <v>27.62</v>
      </c>
      <c r="F82" s="175">
        <v>6.27</v>
      </c>
      <c r="G82" s="178">
        <v>383</v>
      </c>
      <c r="H82" s="178">
        <v>724950</v>
      </c>
      <c r="I82" s="161">
        <v>3226</v>
      </c>
      <c r="J82" s="176"/>
      <c r="K82" s="161">
        <f t="shared" si="18"/>
        <v>111.78145011523495</v>
      </c>
      <c r="L82" s="161">
        <f t="shared" si="19"/>
        <v>118.35462760984731</v>
      </c>
      <c r="M82" s="161">
        <f t="shared" si="20"/>
        <v>109.67212522711694</v>
      </c>
      <c r="N82" s="161">
        <f t="shared" si="21"/>
        <v>50.087650365713607</v>
      </c>
      <c r="O82" s="161">
        <f t="shared" si="22"/>
        <v>62.258998758791897</v>
      </c>
      <c r="P82" s="161">
        <f t="shared" si="23"/>
        <v>85.167889704247273</v>
      </c>
      <c r="Q82" s="161">
        <f t="shared" si="24"/>
        <v>75.188476804570115</v>
      </c>
      <c r="R82" s="161">
        <f t="shared" si="25"/>
        <v>89.925433807986252</v>
      </c>
      <c r="T82" s="176"/>
    </row>
    <row r="83" spans="1:20" ht="15" hidden="1" customHeight="1" x14ac:dyDescent="0.25">
      <c r="A83" s="174">
        <v>37895</v>
      </c>
      <c r="B83" s="177">
        <v>6.9153000000000002</v>
      </c>
      <c r="C83" s="161">
        <v>9.18</v>
      </c>
      <c r="D83" s="177">
        <v>1.5012510425354437</v>
      </c>
      <c r="E83" s="178">
        <v>27.99</v>
      </c>
      <c r="F83" s="175">
        <v>6.1</v>
      </c>
      <c r="G83" s="178">
        <v>384.3</v>
      </c>
      <c r="H83" s="178">
        <v>730991</v>
      </c>
      <c r="I83" s="161">
        <v>3413</v>
      </c>
      <c r="J83" s="176"/>
      <c r="K83" s="161">
        <f t="shared" si="18"/>
        <v>108.60434162946559</v>
      </c>
      <c r="L83" s="161">
        <f t="shared" si="19"/>
        <v>114.42817076971019</v>
      </c>
      <c r="M83" s="161">
        <f t="shared" si="20"/>
        <v>44.192320078816536</v>
      </c>
      <c r="N83" s="161">
        <f t="shared" si="21"/>
        <v>50.758629027383186</v>
      </c>
      <c r="O83" s="161">
        <f t="shared" si="22"/>
        <v>60.570955730244101</v>
      </c>
      <c r="P83" s="161">
        <f t="shared" si="23"/>
        <v>85.456971314209468</v>
      </c>
      <c r="Q83" s="161">
        <f t="shared" si="24"/>
        <v>75.815021515759042</v>
      </c>
      <c r="R83" s="161">
        <f t="shared" si="25"/>
        <v>95.138098445956942</v>
      </c>
      <c r="T83" s="176"/>
    </row>
    <row r="84" spans="1:20" ht="15" hidden="1" customHeight="1" x14ac:dyDescent="0.25">
      <c r="A84" s="174">
        <v>37926</v>
      </c>
      <c r="B84" s="177">
        <v>6.4276</v>
      </c>
      <c r="C84" s="161">
        <v>9.2100000000000009</v>
      </c>
      <c r="D84" s="177">
        <v>0.41562759767248547</v>
      </c>
      <c r="E84" s="178">
        <v>28.88</v>
      </c>
      <c r="F84" s="175">
        <v>6.19</v>
      </c>
      <c r="G84" s="178">
        <v>392.1</v>
      </c>
      <c r="H84" s="178">
        <v>744137</v>
      </c>
      <c r="I84" s="161">
        <v>3346</v>
      </c>
      <c r="J84" s="176"/>
      <c r="K84" s="161">
        <f t="shared" si="18"/>
        <v>100.94504450386144</v>
      </c>
      <c r="L84" s="161">
        <f t="shared" si="19"/>
        <v>114.80211904019946</v>
      </c>
      <c r="M84" s="161">
        <f t="shared" si="20"/>
        <v>12.234827693382542</v>
      </c>
      <c r="N84" s="161">
        <f t="shared" si="21"/>
        <v>52.372604727074901</v>
      </c>
      <c r="O84" s="161">
        <f t="shared" si="22"/>
        <v>61.464625568887058</v>
      </c>
      <c r="P84" s="161">
        <f t="shared" si="23"/>
        <v>87.191460973982643</v>
      </c>
      <c r="Q84" s="161">
        <f t="shared" si="24"/>
        <v>77.178464120177097</v>
      </c>
      <c r="R84" s="161">
        <f t="shared" si="25"/>
        <v>93.270459244117177</v>
      </c>
      <c r="T84" s="176"/>
    </row>
    <row r="85" spans="1:20" ht="15" hidden="1" customHeight="1" x14ac:dyDescent="0.25">
      <c r="A85" s="174">
        <v>37956</v>
      </c>
      <c r="B85" s="177">
        <v>6.6401000000000003</v>
      </c>
      <c r="C85" s="161">
        <v>9.125</v>
      </c>
      <c r="D85" s="177">
        <v>0.33195020746888437</v>
      </c>
      <c r="E85" s="178">
        <v>30.48</v>
      </c>
      <c r="F85" s="175">
        <v>6.34</v>
      </c>
      <c r="G85" s="178">
        <v>416.9</v>
      </c>
      <c r="H85" s="178">
        <v>746205</v>
      </c>
      <c r="I85" s="161">
        <v>3364</v>
      </c>
      <c r="J85" s="176"/>
      <c r="K85" s="161">
        <f t="shared" si="18"/>
        <v>104.28234333345112</v>
      </c>
      <c r="L85" s="161">
        <f t="shared" si="19"/>
        <v>113.74259894047991</v>
      </c>
      <c r="M85" s="161">
        <f t="shared" si="20"/>
        <v>9.7716167403415142</v>
      </c>
      <c r="N85" s="161">
        <f t="shared" si="21"/>
        <v>55.274134074835288</v>
      </c>
      <c r="O85" s="161">
        <f t="shared" si="22"/>
        <v>62.954075299958625</v>
      </c>
      <c r="P85" s="161">
        <f t="shared" si="23"/>
        <v>92.706248610184545</v>
      </c>
      <c r="Q85" s="161">
        <f t="shared" si="24"/>
        <v>77.392947560458296</v>
      </c>
      <c r="R85" s="161">
        <f t="shared" si="25"/>
        <v>93.77221305953681</v>
      </c>
      <c r="T85" s="176"/>
    </row>
    <row r="86" spans="1:20" ht="15" hidden="1" customHeight="1" x14ac:dyDescent="0.25">
      <c r="A86" s="174">
        <v>37987</v>
      </c>
      <c r="B86" s="177">
        <v>7.0270000000000001</v>
      </c>
      <c r="C86" s="161">
        <v>9.59</v>
      </c>
      <c r="D86" s="177">
        <v>0.16447368421052866</v>
      </c>
      <c r="E86" s="178">
        <v>29.65</v>
      </c>
      <c r="F86" s="175">
        <v>6.03</v>
      </c>
      <c r="G86" s="178">
        <v>398.5</v>
      </c>
      <c r="H86" s="178">
        <v>754456</v>
      </c>
      <c r="I86" s="161">
        <v>3416</v>
      </c>
      <c r="J86" s="176"/>
      <c r="K86" s="161">
        <f t="shared" si="18"/>
        <v>110.35858294365461</v>
      </c>
      <c r="L86" s="161">
        <f t="shared" si="19"/>
        <v>119.53879713306328</v>
      </c>
      <c r="M86" s="161">
        <f t="shared" si="20"/>
        <v>4.8416110905063841</v>
      </c>
      <c r="N86" s="161">
        <f t="shared" si="21"/>
        <v>53.768965725684581</v>
      </c>
      <c r="O86" s="161">
        <f t="shared" si="22"/>
        <v>59.875879189077374</v>
      </c>
      <c r="P86" s="161">
        <f t="shared" si="23"/>
        <v>88.614631976873454</v>
      </c>
      <c r="Q86" s="161">
        <f t="shared" si="24"/>
        <v>78.248703298253332</v>
      </c>
      <c r="R86" s="161">
        <f t="shared" si="25"/>
        <v>95.221724081860216</v>
      </c>
      <c r="T86" s="176"/>
    </row>
    <row r="87" spans="1:20" ht="15" hidden="1" customHeight="1" x14ac:dyDescent="0.25">
      <c r="A87" s="174">
        <v>38018</v>
      </c>
      <c r="B87" s="177">
        <v>6.6449999999999996</v>
      </c>
      <c r="C87" s="161">
        <v>9.4749999999999996</v>
      </c>
      <c r="D87" s="177">
        <v>0.74074074074074547</v>
      </c>
      <c r="E87" s="178">
        <v>32.57</v>
      </c>
      <c r="F87" s="175">
        <v>5.87</v>
      </c>
      <c r="G87" s="178">
        <v>395.3</v>
      </c>
      <c r="H87" s="178">
        <v>758936</v>
      </c>
      <c r="I87" s="161">
        <v>3373</v>
      </c>
      <c r="J87" s="176"/>
      <c r="K87" s="161">
        <f t="shared" si="18"/>
        <v>104.35929751822752</v>
      </c>
      <c r="L87" s="161">
        <f t="shared" si="19"/>
        <v>118.10532876285448</v>
      </c>
      <c r="M87" s="161">
        <f t="shared" si="20"/>
        <v>21.805181800206359</v>
      </c>
      <c r="N87" s="161">
        <f t="shared" si="21"/>
        <v>59.06425678534729</v>
      </c>
      <c r="O87" s="161">
        <f t="shared" si="22"/>
        <v>58.287132809267696</v>
      </c>
      <c r="P87" s="161">
        <f t="shared" si="23"/>
        <v>87.903046475428056</v>
      </c>
      <c r="Q87" s="161">
        <f t="shared" si="24"/>
        <v>78.713348275264821</v>
      </c>
      <c r="R87" s="161">
        <f t="shared" si="25"/>
        <v>94.023089967246634</v>
      </c>
      <c r="T87" s="176"/>
    </row>
    <row r="88" spans="1:20" ht="15" hidden="1" customHeight="1" x14ac:dyDescent="0.25">
      <c r="A88" s="174">
        <v>38047</v>
      </c>
      <c r="B88" s="177">
        <v>6.3326000000000002</v>
      </c>
      <c r="C88" s="161">
        <v>9.7200000000000006</v>
      </c>
      <c r="D88" s="177">
        <v>0.40749796251018744</v>
      </c>
      <c r="E88" s="178">
        <v>32.36</v>
      </c>
      <c r="F88" s="175">
        <v>6.5</v>
      </c>
      <c r="G88" s="178">
        <v>422.8</v>
      </c>
      <c r="H88" s="178">
        <v>767280</v>
      </c>
      <c r="I88" s="161">
        <v>3496</v>
      </c>
      <c r="J88" s="176"/>
      <c r="K88" s="161">
        <f t="shared" si="18"/>
        <v>99.453075615339003</v>
      </c>
      <c r="L88" s="161">
        <f t="shared" si="19"/>
        <v>121.15923963851669</v>
      </c>
      <c r="M88" s="161">
        <f t="shared" si="20"/>
        <v>11.995515660260144</v>
      </c>
      <c r="N88" s="161">
        <f t="shared" si="21"/>
        <v>58.683431058453742</v>
      </c>
      <c r="O88" s="161">
        <f t="shared" si="22"/>
        <v>64.542821679768309</v>
      </c>
      <c r="P88" s="161">
        <f t="shared" si="23"/>
        <v>94.018234378474531</v>
      </c>
      <c r="Q88" s="161">
        <f t="shared" si="24"/>
        <v>79.578749544948707</v>
      </c>
      <c r="R88" s="161">
        <f t="shared" si="25"/>
        <v>97.451741039280819</v>
      </c>
      <c r="T88" s="176"/>
    </row>
    <row r="89" spans="1:20" ht="15" hidden="1" customHeight="1" x14ac:dyDescent="0.25">
      <c r="A89" s="174">
        <v>38078</v>
      </c>
      <c r="B89" s="177">
        <v>6.8826000000000001</v>
      </c>
      <c r="C89" s="161">
        <v>10.065</v>
      </c>
      <c r="D89" s="177">
        <v>0.24370430544273874</v>
      </c>
      <c r="E89" s="178">
        <v>35.049999999999997</v>
      </c>
      <c r="F89" s="175">
        <v>6.86</v>
      </c>
      <c r="G89" s="178">
        <v>387.2</v>
      </c>
      <c r="H89" s="178">
        <v>774568</v>
      </c>
      <c r="I89" s="161">
        <v>3293</v>
      </c>
      <c r="J89" s="176"/>
      <c r="K89" s="161">
        <f t="shared" si="18"/>
        <v>108.09079023310049</v>
      </c>
      <c r="L89" s="161">
        <f t="shared" si="19"/>
        <v>125.45964474914304</v>
      </c>
      <c r="M89" s="161">
        <f t="shared" si="20"/>
        <v>7.1739225256570709</v>
      </c>
      <c r="N89" s="161">
        <f t="shared" si="21"/>
        <v>63.561627274375873</v>
      </c>
      <c r="O89" s="161">
        <f t="shared" si="22"/>
        <v>68.117501034340094</v>
      </c>
      <c r="P89" s="161">
        <f t="shared" si="23"/>
        <v>86.101845674894363</v>
      </c>
      <c r="Q89" s="161">
        <f t="shared" si="24"/>
        <v>80.334627355765591</v>
      </c>
      <c r="R89" s="161">
        <f t="shared" si="25"/>
        <v>91.793073009826017</v>
      </c>
      <c r="T89" s="176"/>
    </row>
    <row r="90" spans="1:20" ht="15" hidden="1" customHeight="1" x14ac:dyDescent="0.25">
      <c r="A90" s="174">
        <v>38108</v>
      </c>
      <c r="B90" s="177">
        <v>6.5110999999999999</v>
      </c>
      <c r="C90" s="161">
        <v>10.23</v>
      </c>
      <c r="D90" s="177">
        <v>0.57003257328990464</v>
      </c>
      <c r="E90" s="178">
        <v>36.979999999999997</v>
      </c>
      <c r="F90" s="175">
        <v>6.62</v>
      </c>
      <c r="G90" s="178">
        <v>394.4</v>
      </c>
      <c r="H90" s="178">
        <v>765650</v>
      </c>
      <c r="I90" s="161">
        <v>3570</v>
      </c>
      <c r="J90" s="176"/>
      <c r="K90" s="161">
        <f t="shared" si="18"/>
        <v>102.25640663219431</v>
      </c>
      <c r="L90" s="161">
        <f t="shared" si="19"/>
        <v>127.51636023683392</v>
      </c>
      <c r="M90" s="161">
        <f t="shared" si="20"/>
        <v>16.780046255044759</v>
      </c>
      <c r="N90" s="161">
        <f t="shared" si="21"/>
        <v>67.061597050111828</v>
      </c>
      <c r="O90" s="161">
        <f t="shared" si="22"/>
        <v>65.734381464625571</v>
      </c>
      <c r="P90" s="161">
        <f t="shared" si="23"/>
        <v>87.702913053146531</v>
      </c>
      <c r="Q90" s="161">
        <f t="shared" si="24"/>
        <v>79.409693448402109</v>
      </c>
      <c r="R90" s="161">
        <f t="shared" si="25"/>
        <v>99.514506724894886</v>
      </c>
      <c r="T90" s="176"/>
    </row>
    <row r="91" spans="1:20" ht="15" hidden="1" customHeight="1" x14ac:dyDescent="0.25">
      <c r="A91" s="174">
        <v>38139</v>
      </c>
      <c r="B91" s="177">
        <v>6.2488000000000001</v>
      </c>
      <c r="C91" s="161">
        <v>10.199999999999999</v>
      </c>
      <c r="D91" s="177">
        <v>1.2254901960784315</v>
      </c>
      <c r="E91" s="178">
        <v>33.15</v>
      </c>
      <c r="F91" s="175">
        <v>7.51</v>
      </c>
      <c r="G91" s="178">
        <v>392.6</v>
      </c>
      <c r="H91" s="178">
        <v>778005</v>
      </c>
      <c r="I91" s="161">
        <v>3971</v>
      </c>
      <c r="J91" s="176"/>
      <c r="K91" s="161">
        <f t="shared" si="18"/>
        <v>98.137002006305522</v>
      </c>
      <c r="L91" s="161">
        <f t="shared" si="19"/>
        <v>127.14241196634465</v>
      </c>
      <c r="M91" s="161">
        <f t="shared" si="20"/>
        <v>36.074749301811757</v>
      </c>
      <c r="N91" s="161">
        <f t="shared" si="21"/>
        <v>60.116061173910417</v>
      </c>
      <c r="O91" s="161">
        <f t="shared" si="22"/>
        <v>74.571783202316922</v>
      </c>
      <c r="P91" s="161">
        <f t="shared" si="23"/>
        <v>87.302646208583496</v>
      </c>
      <c r="Q91" s="161">
        <f t="shared" si="24"/>
        <v>80.691097174066584</v>
      </c>
      <c r="R91" s="161">
        <f t="shared" si="25"/>
        <v>110.69246672396571</v>
      </c>
      <c r="T91" s="176"/>
    </row>
    <row r="92" spans="1:20" ht="15" hidden="1" customHeight="1" x14ac:dyDescent="0.25">
      <c r="A92" s="174">
        <v>38169</v>
      </c>
      <c r="B92" s="177">
        <v>6.2561</v>
      </c>
      <c r="C92" s="161">
        <v>10.02</v>
      </c>
      <c r="D92" s="177">
        <v>1.5522875816993393</v>
      </c>
      <c r="E92" s="178">
        <v>41.93</v>
      </c>
      <c r="F92" s="175">
        <v>8.17</v>
      </c>
      <c r="G92" s="178">
        <v>387</v>
      </c>
      <c r="H92" s="178">
        <v>785205</v>
      </c>
      <c r="I92" s="161">
        <v>3642</v>
      </c>
      <c r="J92" s="176"/>
      <c r="K92" s="161">
        <f t="shared" si="18"/>
        <v>98.251648036686717</v>
      </c>
      <c r="L92" s="161">
        <f t="shared" si="19"/>
        <v>124.89872234340918</v>
      </c>
      <c r="M92" s="161">
        <f t="shared" si="20"/>
        <v>45.694682448961352</v>
      </c>
      <c r="N92" s="161">
        <f t="shared" si="21"/>
        <v>76.038203469745525</v>
      </c>
      <c r="O92" s="161">
        <f t="shared" si="22"/>
        <v>81.125362019031868</v>
      </c>
      <c r="P92" s="161">
        <f t="shared" si="23"/>
        <v>86.057371581054028</v>
      </c>
      <c r="Q92" s="161">
        <f t="shared" si="24"/>
        <v>81.4378480299779</v>
      </c>
      <c r="R92" s="161">
        <f t="shared" si="25"/>
        <v>101.52152198657345</v>
      </c>
      <c r="T92" s="176"/>
    </row>
    <row r="93" spans="1:20" ht="15" hidden="1" customHeight="1" x14ac:dyDescent="0.25">
      <c r="A93" s="174">
        <v>38200</v>
      </c>
      <c r="B93" s="177">
        <v>6.7176</v>
      </c>
      <c r="C93" s="161">
        <v>9.5350000000000001</v>
      </c>
      <c r="D93" s="177">
        <v>0.97640358014645123</v>
      </c>
      <c r="E93" s="178">
        <v>39.89</v>
      </c>
      <c r="F93" s="175">
        <v>7.88</v>
      </c>
      <c r="G93" s="178">
        <v>408.1</v>
      </c>
      <c r="H93" s="178">
        <v>801656</v>
      </c>
      <c r="I93" s="161">
        <v>3559</v>
      </c>
      <c r="J93" s="176"/>
      <c r="K93" s="161">
        <f t="shared" si="18"/>
        <v>105.49947584777203</v>
      </c>
      <c r="L93" s="161">
        <f t="shared" si="19"/>
        <v>118.85322530383297</v>
      </c>
      <c r="M93" s="161">
        <f t="shared" si="20"/>
        <v>28.742387726878547</v>
      </c>
      <c r="N93" s="161">
        <f t="shared" si="21"/>
        <v>72.338753551351047</v>
      </c>
      <c r="O93" s="161">
        <f t="shared" si="22"/>
        <v>78.245759205626811</v>
      </c>
      <c r="P93" s="161">
        <f t="shared" si="23"/>
        <v>90.749388481209692</v>
      </c>
      <c r="Q93" s="161">
        <f t="shared" si="24"/>
        <v>83.144070020338589</v>
      </c>
      <c r="R93" s="161">
        <f t="shared" si="25"/>
        <v>99.207879393249556</v>
      </c>
      <c r="T93" s="176"/>
    </row>
    <row r="94" spans="1:20" ht="15" hidden="1" customHeight="1" x14ac:dyDescent="0.25">
      <c r="A94" s="174">
        <v>38231</v>
      </c>
      <c r="B94" s="177">
        <v>6.4387999999999996</v>
      </c>
      <c r="C94" s="161">
        <v>9.36</v>
      </c>
      <c r="D94" s="177">
        <v>1.3061224489795873</v>
      </c>
      <c r="E94" s="178">
        <v>47.35</v>
      </c>
      <c r="F94" s="175">
        <v>8.67</v>
      </c>
      <c r="G94" s="178">
        <v>413.1</v>
      </c>
      <c r="H94" s="178">
        <v>822457</v>
      </c>
      <c r="I94" s="161">
        <v>3455</v>
      </c>
      <c r="J94" s="176"/>
      <c r="K94" s="161">
        <f t="shared" si="18"/>
        <v>101.12093978335039</v>
      </c>
      <c r="L94" s="161">
        <f t="shared" si="19"/>
        <v>116.6718603926457</v>
      </c>
      <c r="M94" s="161">
        <f t="shared" si="20"/>
        <v>38.448320561996134</v>
      </c>
      <c r="N94" s="161">
        <f t="shared" si="21"/>
        <v>85.86713413528382</v>
      </c>
      <c r="O94" s="161">
        <f t="shared" si="22"/>
        <v>86.090194455937123</v>
      </c>
      <c r="P94" s="161">
        <f t="shared" si="23"/>
        <v>91.86124082721814</v>
      </c>
      <c r="Q94" s="161">
        <f t="shared" si="24"/>
        <v>85.301453986145688</v>
      </c>
      <c r="R94" s="161">
        <f t="shared" si="25"/>
        <v>96.308857348602757</v>
      </c>
      <c r="T94" s="176"/>
    </row>
    <row r="95" spans="1:20" ht="15" hidden="1" customHeight="1" x14ac:dyDescent="0.25">
      <c r="A95" s="174">
        <v>38261</v>
      </c>
      <c r="B95" s="177">
        <v>6.1406000000000001</v>
      </c>
      <c r="C95" s="161">
        <v>9.0150000000000006</v>
      </c>
      <c r="D95" s="177">
        <v>2.3829087921117429</v>
      </c>
      <c r="E95" s="178">
        <v>47.99</v>
      </c>
      <c r="F95" s="175">
        <v>8.9600000000000009</v>
      </c>
      <c r="G95" s="178">
        <v>425.2</v>
      </c>
      <c r="H95" s="178">
        <v>844135</v>
      </c>
      <c r="I95" s="161">
        <v>3583</v>
      </c>
      <c r="J95" s="176"/>
      <c r="K95" s="161">
        <f t="shared" si="18"/>
        <v>96.437727966956814</v>
      </c>
      <c r="L95" s="161">
        <f t="shared" si="19"/>
        <v>112.37145528201935</v>
      </c>
      <c r="M95" s="161">
        <f t="shared" si="20"/>
        <v>70.145675224163583</v>
      </c>
      <c r="N95" s="161">
        <f t="shared" si="21"/>
        <v>87.027745874387975</v>
      </c>
      <c r="O95" s="161">
        <f t="shared" si="22"/>
        <v>88.96979726934218</v>
      </c>
      <c r="P95" s="161">
        <f t="shared" si="23"/>
        <v>94.551923504558573</v>
      </c>
      <c r="Q95" s="161">
        <f t="shared" si="24"/>
        <v>87.549796354818668</v>
      </c>
      <c r="R95" s="161">
        <f t="shared" si="25"/>
        <v>99.876884480475738</v>
      </c>
      <c r="T95" s="176"/>
    </row>
    <row r="96" spans="1:20" ht="15" hidden="1" customHeight="1" x14ac:dyDescent="0.25">
      <c r="A96" s="174">
        <v>38292</v>
      </c>
      <c r="B96" s="177">
        <v>5.8125999999999998</v>
      </c>
      <c r="C96" s="161">
        <v>8.6750000000000007</v>
      </c>
      <c r="D96" s="177">
        <v>3.7251655629139075</v>
      </c>
      <c r="E96" s="178">
        <v>44.63</v>
      </c>
      <c r="F96" s="175">
        <v>8.67</v>
      </c>
      <c r="G96" s="178">
        <v>453.9</v>
      </c>
      <c r="H96" s="178">
        <v>862977</v>
      </c>
      <c r="I96" s="161">
        <v>3450</v>
      </c>
      <c r="J96" s="176"/>
      <c r="K96" s="161">
        <f t="shared" si="18"/>
        <v>91.286509067637212</v>
      </c>
      <c r="L96" s="161">
        <f t="shared" si="19"/>
        <v>108.13337488314119</v>
      </c>
      <c r="M96" s="161">
        <f t="shared" si="20"/>
        <v>109.65768165252715</v>
      </c>
      <c r="N96" s="161">
        <f t="shared" si="21"/>
        <v>80.934534244091168</v>
      </c>
      <c r="O96" s="161">
        <f t="shared" si="22"/>
        <v>86.090194455937123</v>
      </c>
      <c r="P96" s="161">
        <f t="shared" si="23"/>
        <v>100.93395597064709</v>
      </c>
      <c r="Q96" s="161">
        <f t="shared" si="24"/>
        <v>89.504001858579912</v>
      </c>
      <c r="R96" s="161">
        <f t="shared" si="25"/>
        <v>96.169481288763976</v>
      </c>
      <c r="T96" s="176"/>
    </row>
    <row r="97" spans="1:20" ht="15" hidden="1" customHeight="1" x14ac:dyDescent="0.25">
      <c r="A97" s="174">
        <v>38322</v>
      </c>
      <c r="B97" s="177">
        <v>5.6451000000000002</v>
      </c>
      <c r="C97" s="161">
        <v>8.1150000000000002</v>
      </c>
      <c r="D97" s="177">
        <v>3.3912324234904831</v>
      </c>
      <c r="E97" s="178">
        <v>40.24</v>
      </c>
      <c r="F97" s="175">
        <v>8.8000000000000007</v>
      </c>
      <c r="G97" s="178">
        <v>436</v>
      </c>
      <c r="H97" s="178">
        <v>869474</v>
      </c>
      <c r="I97" s="161">
        <v>3456</v>
      </c>
      <c r="J97" s="176"/>
      <c r="K97" s="161">
        <f t="shared" si="18"/>
        <v>88.655932343137138</v>
      </c>
      <c r="L97" s="161">
        <f t="shared" si="19"/>
        <v>101.15300716734185</v>
      </c>
      <c r="M97" s="161">
        <f t="shared" si="20"/>
        <v>99.827693353301285</v>
      </c>
      <c r="N97" s="161">
        <f t="shared" si="21"/>
        <v>72.973463096173631</v>
      </c>
      <c r="O97" s="161">
        <f t="shared" si="22"/>
        <v>87.381050889532489</v>
      </c>
      <c r="P97" s="161">
        <f t="shared" si="23"/>
        <v>96.953524571936839</v>
      </c>
      <c r="Q97" s="161">
        <f t="shared" si="24"/>
        <v>90.177840790643216</v>
      </c>
      <c r="R97" s="161">
        <f t="shared" si="25"/>
        <v>96.33673256057051</v>
      </c>
      <c r="T97" s="176"/>
    </row>
    <row r="98" spans="1:20" ht="15" hidden="1" customHeight="1" x14ac:dyDescent="0.25">
      <c r="A98" s="174">
        <v>38353</v>
      </c>
      <c r="B98" s="177">
        <v>5.9576000000000002</v>
      </c>
      <c r="C98" s="161">
        <v>7.9550000000000001</v>
      </c>
      <c r="D98" s="177">
        <v>2.9556650246305489</v>
      </c>
      <c r="E98" s="178">
        <v>44.07</v>
      </c>
      <c r="F98" s="175">
        <v>8.92</v>
      </c>
      <c r="G98" s="178">
        <v>425.7</v>
      </c>
      <c r="H98" s="178">
        <v>887299</v>
      </c>
      <c r="I98" s="161">
        <v>3599</v>
      </c>
      <c r="J98" s="176"/>
      <c r="K98" s="161">
        <f t="shared" ref="K98:K129" si="26">B98/B$219*100</f>
        <v>93.56372473959253</v>
      </c>
      <c r="L98" s="161">
        <f t="shared" ref="L98:L129" si="27">C98/C$219*100</f>
        <v>99.158616391399207</v>
      </c>
      <c r="M98" s="161">
        <f t="shared" ref="M98:M129" si="28">D98/D$219*100</f>
        <v>87.005897823483153</v>
      </c>
      <c r="N98" s="161">
        <f t="shared" ref="N98:N129" si="29">E98/E$219*100</f>
        <v>79.918998972375036</v>
      </c>
      <c r="O98" s="161">
        <f t="shared" ref="O98:O129" si="30">F98/F$219*100</f>
        <v>88.572610674389736</v>
      </c>
      <c r="P98" s="161">
        <f t="shared" ref="P98:P129" si="31">G98/G$219*100</f>
        <v>94.663108739159426</v>
      </c>
      <c r="Q98" s="161">
        <f t="shared" ref="Q98:Q129" si="32">H98/H$219*100</f>
        <v>92.026567736006982</v>
      </c>
      <c r="R98" s="161">
        <f t="shared" ref="R98:R129" si="33">I98/I$219*100</f>
        <v>100.32288787195986</v>
      </c>
      <c r="T98" s="176"/>
    </row>
    <row r="99" spans="1:20" ht="15" hidden="1" customHeight="1" x14ac:dyDescent="0.25">
      <c r="A99" s="174">
        <v>38384</v>
      </c>
      <c r="B99" s="177">
        <v>5.7888000000000002</v>
      </c>
      <c r="C99" s="161">
        <v>7.67</v>
      </c>
      <c r="D99" s="177">
        <v>2.614379084967311</v>
      </c>
      <c r="E99" s="178">
        <v>49.98</v>
      </c>
      <c r="F99" s="175">
        <v>9.32</v>
      </c>
      <c r="G99" s="178">
        <v>435.2</v>
      </c>
      <c r="H99" s="178">
        <v>897343</v>
      </c>
      <c r="I99" s="161">
        <v>3406</v>
      </c>
      <c r="J99" s="176"/>
      <c r="K99" s="161">
        <f t="shared" si="26"/>
        <v>90.912731598723184</v>
      </c>
      <c r="L99" s="161">
        <f t="shared" si="27"/>
        <v>95.606107821751323</v>
      </c>
      <c r="M99" s="161">
        <f t="shared" si="28"/>
        <v>76.959465177198155</v>
      </c>
      <c r="N99" s="161">
        <f t="shared" si="29"/>
        <v>90.636523000664951</v>
      </c>
      <c r="O99" s="161">
        <f t="shared" si="30"/>
        <v>92.544476623913951</v>
      </c>
      <c r="P99" s="161">
        <f t="shared" si="31"/>
        <v>96.775628196575482</v>
      </c>
      <c r="Q99" s="161">
        <f t="shared" si="32"/>
        <v>93.068285180003258</v>
      </c>
      <c r="R99" s="161">
        <f t="shared" si="33"/>
        <v>94.942971962182625</v>
      </c>
      <c r="T99" s="176"/>
    </row>
    <row r="100" spans="1:20" ht="15" hidden="1" customHeight="1" x14ac:dyDescent="0.25">
      <c r="A100" s="174">
        <v>38412</v>
      </c>
      <c r="B100" s="177">
        <v>6.2210000000000001</v>
      </c>
      <c r="C100" s="161">
        <v>8.5749999999999993</v>
      </c>
      <c r="D100" s="177">
        <v>3.0032467532467555</v>
      </c>
      <c r="E100" s="178">
        <v>53.01</v>
      </c>
      <c r="F100" s="175">
        <v>8.9</v>
      </c>
      <c r="G100" s="178">
        <v>427</v>
      </c>
      <c r="H100" s="178">
        <v>909677</v>
      </c>
      <c r="I100" s="161">
        <v>3642</v>
      </c>
      <c r="J100" s="176"/>
      <c r="K100" s="161">
        <f t="shared" si="26"/>
        <v>97.700404794716846</v>
      </c>
      <c r="L100" s="161">
        <f t="shared" si="27"/>
        <v>106.886880648177</v>
      </c>
      <c r="M100" s="161">
        <f t="shared" si="28"/>
        <v>88.406560951323172</v>
      </c>
      <c r="N100" s="161">
        <f t="shared" si="29"/>
        <v>96.131294202986169</v>
      </c>
      <c r="O100" s="161">
        <f t="shared" si="30"/>
        <v>88.374017376913542</v>
      </c>
      <c r="P100" s="161">
        <f t="shared" si="31"/>
        <v>94.952190349121622</v>
      </c>
      <c r="Q100" s="161">
        <f t="shared" si="32"/>
        <v>94.347510882337986</v>
      </c>
      <c r="R100" s="161">
        <f t="shared" si="33"/>
        <v>101.52152198657345</v>
      </c>
      <c r="T100" s="176"/>
    </row>
    <row r="101" spans="1:20" ht="15" hidden="1" customHeight="1" x14ac:dyDescent="0.25">
      <c r="A101" s="174">
        <v>38443</v>
      </c>
      <c r="B101" s="177">
        <v>6.0776000000000003</v>
      </c>
      <c r="C101" s="161">
        <v>8.3249999999999993</v>
      </c>
      <c r="D101" s="177">
        <v>3.40356564019448</v>
      </c>
      <c r="E101" s="178">
        <v>50.83</v>
      </c>
      <c r="F101" s="175">
        <v>8.5299999999999994</v>
      </c>
      <c r="G101" s="178">
        <v>431</v>
      </c>
      <c r="H101" s="178">
        <v>930212</v>
      </c>
      <c r="I101" s="161">
        <v>3534</v>
      </c>
      <c r="J101" s="176"/>
      <c r="K101" s="161">
        <f t="shared" si="26"/>
        <v>95.448317019831393</v>
      </c>
      <c r="L101" s="161">
        <f t="shared" si="27"/>
        <v>103.77064506076658</v>
      </c>
      <c r="M101" s="161">
        <f t="shared" si="28"/>
        <v>100.19074619705748</v>
      </c>
      <c r="N101" s="161">
        <f t="shared" si="29"/>
        <v>92.17796046666264</v>
      </c>
      <c r="O101" s="161">
        <f t="shared" si="30"/>
        <v>84.700041373603639</v>
      </c>
      <c r="P101" s="161">
        <f t="shared" si="31"/>
        <v>95.841672225928392</v>
      </c>
      <c r="Q101" s="161">
        <f t="shared" si="32"/>
        <v>96.477306552635042</v>
      </c>
      <c r="R101" s="161">
        <f t="shared" si="33"/>
        <v>98.51099909405562</v>
      </c>
      <c r="T101" s="176"/>
    </row>
    <row r="102" spans="1:20" ht="15" hidden="1" customHeight="1" x14ac:dyDescent="0.25">
      <c r="A102" s="174">
        <v>38473</v>
      </c>
      <c r="B102" s="177">
        <v>6.7461000000000002</v>
      </c>
      <c r="C102" s="161">
        <v>8.4550000000000001</v>
      </c>
      <c r="D102" s="177">
        <v>3.3198380566801569</v>
      </c>
      <c r="E102" s="178">
        <v>49.69</v>
      </c>
      <c r="F102" s="175">
        <v>8.51</v>
      </c>
      <c r="G102" s="178">
        <v>419.8</v>
      </c>
      <c r="H102" s="178">
        <v>941941</v>
      </c>
      <c r="I102" s="161">
        <v>3558</v>
      </c>
      <c r="J102" s="176"/>
      <c r="K102" s="161">
        <f t="shared" si="26"/>
        <v>105.9470665143288</v>
      </c>
      <c r="L102" s="161">
        <f t="shared" si="27"/>
        <v>105.39108756622002</v>
      </c>
      <c r="M102" s="161">
        <f t="shared" si="28"/>
        <v>97.726057703758087</v>
      </c>
      <c r="N102" s="161">
        <f t="shared" si="29"/>
        <v>90.11062080638338</v>
      </c>
      <c r="O102" s="161">
        <f t="shared" si="30"/>
        <v>84.501448076127431</v>
      </c>
      <c r="P102" s="161">
        <f t="shared" si="31"/>
        <v>93.351122970869454</v>
      </c>
      <c r="Q102" s="161">
        <f t="shared" si="32"/>
        <v>97.693784439993905</v>
      </c>
      <c r="R102" s="161">
        <f t="shared" si="33"/>
        <v>99.180004181281802</v>
      </c>
      <c r="T102" s="176"/>
    </row>
    <row r="103" spans="1:20" ht="15" hidden="1" customHeight="1" x14ac:dyDescent="0.25">
      <c r="A103" s="174">
        <v>38504</v>
      </c>
      <c r="B103" s="177">
        <v>6.6692</v>
      </c>
      <c r="C103" s="161">
        <v>8</v>
      </c>
      <c r="D103" s="177">
        <v>2.8248587570621471</v>
      </c>
      <c r="E103" s="178">
        <v>55.7</v>
      </c>
      <c r="F103" s="175">
        <v>9.0299999999999994</v>
      </c>
      <c r="G103" s="178">
        <v>437.2</v>
      </c>
      <c r="H103" s="178">
        <v>953643</v>
      </c>
      <c r="I103" s="161">
        <v>3536</v>
      </c>
      <c r="J103" s="176"/>
      <c r="K103" s="161">
        <f t="shared" si="26"/>
        <v>104.73935696140903</v>
      </c>
      <c r="L103" s="161">
        <f t="shared" si="27"/>
        <v>99.719538797133083</v>
      </c>
      <c r="M103" s="161">
        <f t="shared" si="28"/>
        <v>83.15535432282033</v>
      </c>
      <c r="N103" s="161">
        <f t="shared" si="29"/>
        <v>101.00949041890831</v>
      </c>
      <c r="O103" s="161">
        <f t="shared" si="30"/>
        <v>89.664873810508894</v>
      </c>
      <c r="P103" s="161">
        <f t="shared" si="31"/>
        <v>97.220369134978867</v>
      </c>
      <c r="Q103" s="161">
        <f t="shared" si="32"/>
        <v>98.907462011643091</v>
      </c>
      <c r="R103" s="161">
        <f t="shared" si="33"/>
        <v>98.566749517991127</v>
      </c>
      <c r="T103" s="176"/>
    </row>
    <row r="104" spans="1:20" ht="15" hidden="1" customHeight="1" x14ac:dyDescent="0.25">
      <c r="A104" s="174">
        <v>38534</v>
      </c>
      <c r="B104" s="177">
        <v>6.5778999999999996</v>
      </c>
      <c r="C104" s="161">
        <v>7.9</v>
      </c>
      <c r="D104" s="177">
        <v>3.378921962992762</v>
      </c>
      <c r="E104" s="178">
        <v>59.52</v>
      </c>
      <c r="F104" s="175">
        <v>9.6</v>
      </c>
      <c r="G104" s="178">
        <v>427.3</v>
      </c>
      <c r="H104" s="178">
        <v>969658</v>
      </c>
      <c r="I104" s="161">
        <v>3713</v>
      </c>
      <c r="J104" s="176"/>
      <c r="K104" s="161">
        <f t="shared" si="26"/>
        <v>103.30549633486061</v>
      </c>
      <c r="L104" s="161">
        <f t="shared" si="27"/>
        <v>98.473044562168923</v>
      </c>
      <c r="M104" s="161">
        <f t="shared" si="28"/>
        <v>99.465310383885239</v>
      </c>
      <c r="N104" s="161">
        <f t="shared" si="29"/>
        <v>107.93689173668623</v>
      </c>
      <c r="O104" s="161">
        <f t="shared" si="30"/>
        <v>95.32478278858089</v>
      </c>
      <c r="P104" s="161">
        <f t="shared" si="31"/>
        <v>95.01890148988214</v>
      </c>
      <c r="Q104" s="161">
        <f t="shared" si="32"/>
        <v>100.56846408906249</v>
      </c>
      <c r="R104" s="161">
        <f t="shared" si="33"/>
        <v>103.50066203628423</v>
      </c>
      <c r="T104" s="176"/>
    </row>
    <row r="105" spans="1:20" ht="15" hidden="1" customHeight="1" x14ac:dyDescent="0.25">
      <c r="A105" s="174">
        <v>38565</v>
      </c>
      <c r="B105" s="177">
        <v>6.5274999999999999</v>
      </c>
      <c r="C105" s="161">
        <v>8.01</v>
      </c>
      <c r="D105" s="177">
        <v>3.9484286865431151</v>
      </c>
      <c r="E105" s="178">
        <v>67.12</v>
      </c>
      <c r="F105" s="175">
        <v>9.8800000000000008</v>
      </c>
      <c r="G105" s="178">
        <v>430.8</v>
      </c>
      <c r="H105" s="178">
        <v>977099</v>
      </c>
      <c r="I105" s="161">
        <v>3666</v>
      </c>
      <c r="J105" s="176"/>
      <c r="K105" s="161">
        <f t="shared" si="26"/>
        <v>102.51396757716029</v>
      </c>
      <c r="L105" s="161">
        <f t="shared" si="27"/>
        <v>99.844188220629491</v>
      </c>
      <c r="M105" s="161">
        <f t="shared" si="28"/>
        <v>116.2298772025498</v>
      </c>
      <c r="N105" s="161">
        <f t="shared" si="29"/>
        <v>121.71915613854804</v>
      </c>
      <c r="O105" s="161">
        <f t="shared" si="30"/>
        <v>98.105088953247844</v>
      </c>
      <c r="P105" s="161">
        <f t="shared" si="31"/>
        <v>95.797198132088042</v>
      </c>
      <c r="Q105" s="161">
        <f t="shared" si="32"/>
        <v>101.34021035556748</v>
      </c>
      <c r="R105" s="161">
        <f t="shared" si="33"/>
        <v>102.19052707379963</v>
      </c>
      <c r="T105" s="176"/>
    </row>
    <row r="106" spans="1:20" ht="15" hidden="1" customHeight="1" x14ac:dyDescent="0.25">
      <c r="A106" s="174">
        <v>38596</v>
      </c>
      <c r="B106" s="177">
        <v>6.3550000000000004</v>
      </c>
      <c r="C106" s="161">
        <v>8.1</v>
      </c>
      <c r="D106" s="177">
        <v>4.3513295729250654</v>
      </c>
      <c r="E106" s="178">
        <v>62.3</v>
      </c>
      <c r="F106" s="175">
        <v>10.81</v>
      </c>
      <c r="G106" s="178">
        <v>472.6</v>
      </c>
      <c r="H106" s="178">
        <v>999649</v>
      </c>
      <c r="I106" s="161">
        <v>3531</v>
      </c>
      <c r="J106" s="176"/>
      <c r="K106" s="161">
        <f t="shared" si="26"/>
        <v>99.804866174316928</v>
      </c>
      <c r="L106" s="161">
        <f t="shared" si="27"/>
        <v>100.96603303209723</v>
      </c>
      <c r="M106" s="161">
        <f t="shared" si="28"/>
        <v>128.09006875383039</v>
      </c>
      <c r="N106" s="161">
        <f t="shared" si="29"/>
        <v>112.97829897841989</v>
      </c>
      <c r="O106" s="161">
        <f t="shared" si="30"/>
        <v>107.33967728589163</v>
      </c>
      <c r="P106" s="161">
        <f t="shared" si="31"/>
        <v>105.09228374471871</v>
      </c>
      <c r="Q106" s="161">
        <f t="shared" si="32"/>
        <v>103.67899255012306</v>
      </c>
      <c r="R106" s="161">
        <f t="shared" si="33"/>
        <v>98.427373458152346</v>
      </c>
      <c r="T106" s="176"/>
    </row>
    <row r="107" spans="1:20" ht="15" hidden="1" customHeight="1" x14ac:dyDescent="0.25">
      <c r="A107" s="174">
        <v>38626</v>
      </c>
      <c r="B107" s="177">
        <v>6.7092999999999998</v>
      </c>
      <c r="C107" s="161">
        <v>8.0749999999999993</v>
      </c>
      <c r="D107" s="177">
        <v>4.0128410914927768</v>
      </c>
      <c r="E107" s="178">
        <v>58.6</v>
      </c>
      <c r="F107" s="175">
        <v>11.61</v>
      </c>
      <c r="G107" s="178">
        <v>473.6</v>
      </c>
      <c r="H107" s="178">
        <v>1015521</v>
      </c>
      <c r="I107" s="161">
        <v>3712</v>
      </c>
      <c r="J107" s="176"/>
      <c r="K107" s="161">
        <f t="shared" si="26"/>
        <v>105.36912488172219</v>
      </c>
      <c r="L107" s="161">
        <f t="shared" si="27"/>
        <v>100.6544094733562</v>
      </c>
      <c r="M107" s="161">
        <f t="shared" si="28"/>
        <v>118.12598487270624</v>
      </c>
      <c r="N107" s="161">
        <f t="shared" si="29"/>
        <v>106.26851236172401</v>
      </c>
      <c r="O107" s="161">
        <f t="shared" si="30"/>
        <v>115.28340918494</v>
      </c>
      <c r="P107" s="161">
        <f t="shared" si="31"/>
        <v>105.31465421392039</v>
      </c>
      <c r="Q107" s="161">
        <f t="shared" si="32"/>
        <v>105.3251633258209</v>
      </c>
      <c r="R107" s="161">
        <f t="shared" si="33"/>
        <v>103.47278682431649</v>
      </c>
      <c r="T107" s="176"/>
    </row>
    <row r="108" spans="1:20" ht="15" hidden="1" customHeight="1" x14ac:dyDescent="0.25">
      <c r="A108" s="174">
        <v>38657</v>
      </c>
      <c r="B108" s="177">
        <v>6.4611000000000001</v>
      </c>
      <c r="C108" s="161">
        <v>7.7450000000000001</v>
      </c>
      <c r="D108" s="177">
        <v>3.3519553072625721</v>
      </c>
      <c r="E108" s="178">
        <v>52.89</v>
      </c>
      <c r="F108" s="175">
        <v>11.81</v>
      </c>
      <c r="G108" s="178">
        <v>500</v>
      </c>
      <c r="H108" s="178">
        <v>1034702</v>
      </c>
      <c r="I108" s="161">
        <v>3589</v>
      </c>
      <c r="J108" s="176"/>
      <c r="K108" s="161">
        <f t="shared" si="26"/>
        <v>101.47115984876145</v>
      </c>
      <c r="L108" s="161">
        <f t="shared" si="27"/>
        <v>96.540978497974464</v>
      </c>
      <c r="M108" s="161">
        <f t="shared" si="28"/>
        <v>98.67149306238575</v>
      </c>
      <c r="N108" s="161">
        <f t="shared" si="29"/>
        <v>95.913679501904141</v>
      </c>
      <c r="O108" s="161">
        <f t="shared" si="30"/>
        <v>117.26934215970213</v>
      </c>
      <c r="P108" s="161">
        <f t="shared" si="31"/>
        <v>111.18523460084499</v>
      </c>
      <c r="Q108" s="161">
        <f t="shared" si="32"/>
        <v>107.31452834904796</v>
      </c>
      <c r="R108" s="161">
        <f t="shared" si="33"/>
        <v>100.04413575228229</v>
      </c>
      <c r="T108" s="176"/>
    </row>
    <row r="109" spans="1:20" ht="15" hidden="1" customHeight="1" x14ac:dyDescent="0.25">
      <c r="A109" s="174">
        <v>38687</v>
      </c>
      <c r="B109" s="177">
        <v>6.3179999999999996</v>
      </c>
      <c r="C109" s="161">
        <v>7.46</v>
      </c>
      <c r="D109" s="177">
        <v>3.5999999999999996</v>
      </c>
      <c r="E109" s="178">
        <v>58.01</v>
      </c>
      <c r="F109" s="175">
        <v>13.93</v>
      </c>
      <c r="G109" s="178">
        <v>516.20000000000005</v>
      </c>
      <c r="H109" s="178">
        <v>1053380</v>
      </c>
      <c r="I109" s="161">
        <v>3563</v>
      </c>
      <c r="J109" s="176"/>
      <c r="K109" s="161">
        <f t="shared" si="26"/>
        <v>99.223783554576599</v>
      </c>
      <c r="L109" s="161">
        <f t="shared" si="27"/>
        <v>92.988469928326595</v>
      </c>
      <c r="M109" s="161">
        <f t="shared" si="28"/>
        <v>105.9731835490022</v>
      </c>
      <c r="N109" s="161">
        <f t="shared" si="29"/>
        <v>105.19857341473737</v>
      </c>
      <c r="O109" s="161">
        <f t="shared" si="30"/>
        <v>138.32023169218039</v>
      </c>
      <c r="P109" s="161">
        <f t="shared" si="31"/>
        <v>114.78763620191239</v>
      </c>
      <c r="Q109" s="161">
        <f t="shared" si="32"/>
        <v>109.25172452775786</v>
      </c>
      <c r="R109" s="161">
        <f t="shared" si="33"/>
        <v>99.319380241120598</v>
      </c>
      <c r="T109" s="176"/>
    </row>
    <row r="110" spans="1:20" ht="15" hidden="1" customHeight="1" x14ac:dyDescent="0.25">
      <c r="A110" s="174">
        <v>38718</v>
      </c>
      <c r="B110" s="177">
        <v>6.0915999999999997</v>
      </c>
      <c r="C110" s="161">
        <v>7.3849999999999998</v>
      </c>
      <c r="D110" s="177">
        <v>3.9872408293460921</v>
      </c>
      <c r="E110" s="178">
        <v>65.2</v>
      </c>
      <c r="F110" s="175">
        <v>16.190000000000001</v>
      </c>
      <c r="G110" s="178">
        <v>566.79999999999995</v>
      </c>
      <c r="H110" s="178">
        <v>1073010</v>
      </c>
      <c r="I110" s="161">
        <v>3611</v>
      </c>
      <c r="J110" s="176"/>
      <c r="K110" s="161">
        <f t="shared" si="26"/>
        <v>95.668186119192583</v>
      </c>
      <c r="L110" s="161">
        <f t="shared" si="27"/>
        <v>92.053599252103467</v>
      </c>
      <c r="M110" s="161">
        <f t="shared" si="28"/>
        <v>117.37239007288036</v>
      </c>
      <c r="N110" s="161">
        <f t="shared" si="29"/>
        <v>118.23732092123561</v>
      </c>
      <c r="O110" s="161">
        <f t="shared" si="30"/>
        <v>160.76127430699216</v>
      </c>
      <c r="P110" s="161">
        <f t="shared" si="31"/>
        <v>126.03958194351787</v>
      </c>
      <c r="Q110" s="161">
        <f t="shared" si="32"/>
        <v>111.28765776408274</v>
      </c>
      <c r="R110" s="161">
        <f t="shared" si="33"/>
        <v>100.65739041557296</v>
      </c>
      <c r="T110" s="176"/>
    </row>
    <row r="111" spans="1:20" ht="15" hidden="1" customHeight="1" x14ac:dyDescent="0.25">
      <c r="A111" s="174">
        <v>38749</v>
      </c>
      <c r="B111" s="177">
        <v>6.1661999999999999</v>
      </c>
      <c r="C111" s="161">
        <v>7.3250000000000002</v>
      </c>
      <c r="D111" s="177">
        <v>3.901273885350323</v>
      </c>
      <c r="E111" s="178">
        <v>59.58</v>
      </c>
      <c r="F111" s="175">
        <v>18.05</v>
      </c>
      <c r="G111" s="178">
        <v>555.5</v>
      </c>
      <c r="H111" s="178">
        <v>1100230</v>
      </c>
      <c r="I111" s="161">
        <v>3410</v>
      </c>
      <c r="J111" s="176"/>
      <c r="K111" s="161">
        <f t="shared" si="26"/>
        <v>96.839774320074426</v>
      </c>
      <c r="L111" s="161">
        <f t="shared" si="27"/>
        <v>91.305702711124965</v>
      </c>
      <c r="M111" s="161">
        <f t="shared" si="28"/>
        <v>114.8417815353219</v>
      </c>
      <c r="N111" s="161">
        <f t="shared" si="29"/>
        <v>108.04569908722723</v>
      </c>
      <c r="O111" s="161">
        <f t="shared" si="30"/>
        <v>179.2304509722797</v>
      </c>
      <c r="P111" s="161">
        <f t="shared" si="31"/>
        <v>123.52679564153878</v>
      </c>
      <c r="Q111" s="161">
        <f t="shared" si="32"/>
        <v>114.1107908610141</v>
      </c>
      <c r="R111" s="161">
        <f t="shared" si="33"/>
        <v>95.054472810053653</v>
      </c>
      <c r="T111" s="176"/>
    </row>
    <row r="112" spans="1:20" ht="15" hidden="1" customHeight="1" x14ac:dyDescent="0.25">
      <c r="A112" s="174">
        <v>38777</v>
      </c>
      <c r="B112" s="177">
        <v>6.1444999999999999</v>
      </c>
      <c r="C112" s="161">
        <v>7.5049999999999999</v>
      </c>
      <c r="D112" s="177">
        <v>3.3884948778565662</v>
      </c>
      <c r="E112" s="178">
        <v>64.94</v>
      </c>
      <c r="F112" s="175">
        <v>17.079999999999998</v>
      </c>
      <c r="G112" s="178">
        <v>586.70000000000005</v>
      </c>
      <c r="H112" s="178">
        <v>1128587</v>
      </c>
      <c r="I112" s="161">
        <v>3747</v>
      </c>
      <c r="J112" s="176"/>
      <c r="K112" s="161">
        <f t="shared" si="26"/>
        <v>96.49897721606456</v>
      </c>
      <c r="L112" s="161">
        <f t="shared" si="27"/>
        <v>93.549392334060471</v>
      </c>
      <c r="M112" s="161">
        <f t="shared" si="28"/>
        <v>99.74710823498549</v>
      </c>
      <c r="N112" s="161">
        <f t="shared" si="29"/>
        <v>117.76582240222453</v>
      </c>
      <c r="O112" s="161">
        <f t="shared" si="30"/>
        <v>169.59867604468349</v>
      </c>
      <c r="P112" s="161">
        <f t="shared" si="31"/>
        <v>130.46475428063152</v>
      </c>
      <c r="Q112" s="161">
        <f t="shared" si="32"/>
        <v>117.05184836394147</v>
      </c>
      <c r="R112" s="161">
        <f t="shared" si="33"/>
        <v>104.448419243188</v>
      </c>
      <c r="T112" s="176"/>
    </row>
    <row r="113" spans="1:20" ht="15" hidden="1" customHeight="1" x14ac:dyDescent="0.25">
      <c r="A113" s="174">
        <v>38808</v>
      </c>
      <c r="B113" s="177">
        <v>6.0213000000000001</v>
      </c>
      <c r="C113" s="161">
        <v>7.3849999999999998</v>
      </c>
      <c r="D113" s="177">
        <v>3.2915360501567537</v>
      </c>
      <c r="E113" s="178">
        <v>72.040000000000006</v>
      </c>
      <c r="F113" s="175">
        <v>17.46</v>
      </c>
      <c r="G113" s="178">
        <v>634.9</v>
      </c>
      <c r="H113" s="178">
        <v>1141494</v>
      </c>
      <c r="I113" s="161">
        <v>3572</v>
      </c>
      <c r="J113" s="176"/>
      <c r="K113" s="161">
        <f t="shared" si="26"/>
        <v>94.564129141685996</v>
      </c>
      <c r="L113" s="161">
        <f t="shared" si="27"/>
        <v>92.053599252103467</v>
      </c>
      <c r="M113" s="161">
        <f t="shared" si="28"/>
        <v>96.89293166706095</v>
      </c>
      <c r="N113" s="161">
        <f t="shared" si="29"/>
        <v>130.64135888291125</v>
      </c>
      <c r="O113" s="161">
        <f t="shared" si="30"/>
        <v>173.37194869673149</v>
      </c>
      <c r="P113" s="161">
        <f t="shared" si="31"/>
        <v>141.18301089615298</v>
      </c>
      <c r="Q113" s="161">
        <f t="shared" si="32"/>
        <v>118.39050298855915</v>
      </c>
      <c r="R113" s="161">
        <f t="shared" si="33"/>
        <v>99.570257148830407</v>
      </c>
      <c r="T113" s="176"/>
    </row>
    <row r="114" spans="1:20" ht="15" hidden="1" customHeight="1" x14ac:dyDescent="0.25">
      <c r="A114" s="174">
        <v>38838</v>
      </c>
      <c r="B114" s="177">
        <v>6.7064000000000004</v>
      </c>
      <c r="C114" s="161">
        <v>7.7450000000000001</v>
      </c>
      <c r="D114" s="177">
        <v>3.9184952978056429</v>
      </c>
      <c r="E114" s="178">
        <v>67.97</v>
      </c>
      <c r="F114" s="175">
        <v>16.899999999999999</v>
      </c>
      <c r="G114" s="178">
        <v>655.1</v>
      </c>
      <c r="H114" s="178">
        <v>1150715</v>
      </c>
      <c r="I114" s="161">
        <v>3826</v>
      </c>
      <c r="J114" s="176"/>
      <c r="K114" s="161">
        <f t="shared" si="26"/>
        <v>105.32358056828308</v>
      </c>
      <c r="L114" s="161">
        <f t="shared" si="27"/>
        <v>96.540978497974464</v>
      </c>
      <c r="M114" s="161">
        <f t="shared" si="28"/>
        <v>115.3487281750721</v>
      </c>
      <c r="N114" s="161">
        <f t="shared" si="29"/>
        <v>123.26059360454576</v>
      </c>
      <c r="O114" s="161">
        <f t="shared" si="30"/>
        <v>167.81133636739759</v>
      </c>
      <c r="P114" s="161">
        <f t="shared" si="31"/>
        <v>145.67489437402713</v>
      </c>
      <c r="Q114" s="161">
        <f t="shared" si="32"/>
        <v>119.3468626611089</v>
      </c>
      <c r="R114" s="161">
        <f t="shared" si="33"/>
        <v>106.65056098864085</v>
      </c>
      <c r="T114" s="176"/>
    </row>
    <row r="115" spans="1:20" ht="15" hidden="1" customHeight="1" x14ac:dyDescent="0.25">
      <c r="A115" s="174">
        <v>38869</v>
      </c>
      <c r="B115" s="177">
        <v>7.1627999999999998</v>
      </c>
      <c r="C115" s="161">
        <v>8.65</v>
      </c>
      <c r="D115" s="177">
        <v>4.8665620094191429</v>
      </c>
      <c r="E115" s="178">
        <v>73.12</v>
      </c>
      <c r="F115" s="175">
        <v>15.69</v>
      </c>
      <c r="G115" s="178">
        <v>586.79999999999995</v>
      </c>
      <c r="H115" s="178">
        <v>1170797</v>
      </c>
      <c r="I115" s="161">
        <v>3870</v>
      </c>
      <c r="J115" s="176"/>
      <c r="K115" s="161">
        <f t="shared" si="26"/>
        <v>112.49131320745826</v>
      </c>
      <c r="L115" s="161">
        <f t="shared" si="27"/>
        <v>107.82175132440015</v>
      </c>
      <c r="M115" s="161">
        <f t="shared" si="28"/>
        <v>143.25696363243776</v>
      </c>
      <c r="N115" s="161">
        <f t="shared" si="29"/>
        <v>132.59989119264949</v>
      </c>
      <c r="O115" s="161">
        <f t="shared" si="30"/>
        <v>155.79644187008688</v>
      </c>
      <c r="P115" s="161">
        <f t="shared" si="31"/>
        <v>130.48699132755169</v>
      </c>
      <c r="Q115" s="161">
        <f t="shared" si="32"/>
        <v>121.42967525672152</v>
      </c>
      <c r="R115" s="161">
        <f t="shared" si="33"/>
        <v>107.8770703152222</v>
      </c>
      <c r="T115" s="176"/>
    </row>
    <row r="116" spans="1:20" ht="15" hidden="1" customHeight="1" x14ac:dyDescent="0.25">
      <c r="A116" s="174">
        <v>38899</v>
      </c>
      <c r="B116" s="177">
        <v>6.9226000000000001</v>
      </c>
      <c r="C116" s="161">
        <v>8.65</v>
      </c>
      <c r="D116" s="177">
        <v>4.9805447470817166</v>
      </c>
      <c r="E116" s="178">
        <v>74.319999999999993</v>
      </c>
      <c r="F116" s="175">
        <v>15.86</v>
      </c>
      <c r="G116" s="178">
        <v>636.79999999999995</v>
      </c>
      <c r="H116" s="178">
        <v>1204579</v>
      </c>
      <c r="I116" s="161">
        <v>3657</v>
      </c>
      <c r="J116" s="176"/>
      <c r="K116" s="161">
        <f t="shared" si="26"/>
        <v>108.71898765984677</v>
      </c>
      <c r="L116" s="161">
        <f t="shared" si="27"/>
        <v>107.82175132440015</v>
      </c>
      <c r="M116" s="161">
        <f t="shared" si="28"/>
        <v>146.61227296014155</v>
      </c>
      <c r="N116" s="161">
        <f t="shared" si="29"/>
        <v>134.77603820346974</v>
      </c>
      <c r="O116" s="161">
        <f t="shared" si="30"/>
        <v>157.48448489863466</v>
      </c>
      <c r="P116" s="161">
        <f t="shared" si="31"/>
        <v>141.60551478763617</v>
      </c>
      <c r="Q116" s="161">
        <f t="shared" si="32"/>
        <v>124.93338878649874</v>
      </c>
      <c r="R116" s="161">
        <f t="shared" si="33"/>
        <v>101.93965016608982</v>
      </c>
      <c r="T116" s="176"/>
    </row>
    <row r="117" spans="1:20" ht="15" hidden="1" customHeight="1" x14ac:dyDescent="0.25">
      <c r="A117" s="174">
        <v>38930</v>
      </c>
      <c r="B117" s="177">
        <v>7.2035999999999998</v>
      </c>
      <c r="C117" s="161">
        <v>8.7750000000000004</v>
      </c>
      <c r="D117" s="177">
        <v>5.4263565891472867</v>
      </c>
      <c r="E117" s="178">
        <v>69.52</v>
      </c>
      <c r="F117" s="175">
        <v>12.98</v>
      </c>
      <c r="G117" s="178">
        <v>618.20000000000005</v>
      </c>
      <c r="H117" s="178">
        <v>1232391</v>
      </c>
      <c r="I117" s="161">
        <v>3563</v>
      </c>
      <c r="J117" s="176"/>
      <c r="K117" s="161">
        <f t="shared" si="26"/>
        <v>113.13207458273948</v>
      </c>
      <c r="L117" s="161">
        <f t="shared" si="27"/>
        <v>109.37986911810536</v>
      </c>
      <c r="M117" s="161">
        <f t="shared" si="28"/>
        <v>159.73563411778974</v>
      </c>
      <c r="N117" s="161">
        <f t="shared" si="29"/>
        <v>126.07145016018862</v>
      </c>
      <c r="O117" s="161">
        <f t="shared" si="30"/>
        <v>128.88705006206044</v>
      </c>
      <c r="P117" s="161">
        <f t="shared" si="31"/>
        <v>137.46942406048476</v>
      </c>
      <c r="Q117" s="161">
        <f t="shared" si="32"/>
        <v>127.8179213982495</v>
      </c>
      <c r="R117" s="161">
        <f t="shared" si="33"/>
        <v>99.319380241120598</v>
      </c>
      <c r="T117" s="176"/>
    </row>
    <row r="118" spans="1:20" ht="15" hidden="1" customHeight="1" x14ac:dyDescent="0.25">
      <c r="A118" s="174">
        <v>38961</v>
      </c>
      <c r="B118" s="177">
        <v>7.7549999999999999</v>
      </c>
      <c r="C118" s="161">
        <v>8.6300000000000008</v>
      </c>
      <c r="D118" s="177">
        <v>5.2509652509652591</v>
      </c>
      <c r="E118" s="178">
        <v>60.12</v>
      </c>
      <c r="F118" s="175">
        <v>12.31</v>
      </c>
      <c r="G118" s="178">
        <v>606.1</v>
      </c>
      <c r="H118" s="178">
        <v>1261379</v>
      </c>
      <c r="I118" s="161">
        <v>3456</v>
      </c>
      <c r="J118" s="176"/>
      <c r="K118" s="161">
        <f t="shared" si="26"/>
        <v>121.7917761104371</v>
      </c>
      <c r="L118" s="161">
        <f t="shared" si="27"/>
        <v>107.57245247740732</v>
      </c>
      <c r="M118" s="161">
        <f t="shared" si="28"/>
        <v>154.57264009721499</v>
      </c>
      <c r="N118" s="161">
        <f t="shared" si="29"/>
        <v>109.02496524209637</v>
      </c>
      <c r="O118" s="161">
        <f t="shared" si="30"/>
        <v>122.23417459660737</v>
      </c>
      <c r="P118" s="161">
        <f t="shared" si="31"/>
        <v>134.77874138314431</v>
      </c>
      <c r="Q118" s="161">
        <f t="shared" si="32"/>
        <v>130.82442331646575</v>
      </c>
      <c r="R118" s="161">
        <f t="shared" si="33"/>
        <v>96.33673256057051</v>
      </c>
      <c r="T118" s="176"/>
    </row>
    <row r="119" spans="1:20" ht="15" hidden="1" customHeight="1" x14ac:dyDescent="0.25">
      <c r="A119" s="174">
        <v>38991</v>
      </c>
      <c r="B119" s="177">
        <v>7.3597999999999999</v>
      </c>
      <c r="C119" s="161">
        <v>8.0850000000000009</v>
      </c>
      <c r="D119" s="177">
        <v>5.401234567901235</v>
      </c>
      <c r="E119" s="178">
        <v>55.97</v>
      </c>
      <c r="F119" s="175">
        <v>11.51</v>
      </c>
      <c r="G119" s="178">
        <v>605.4</v>
      </c>
      <c r="H119" s="178">
        <v>1287130</v>
      </c>
      <c r="I119" s="161">
        <v>3590</v>
      </c>
      <c r="J119" s="176"/>
      <c r="K119" s="161">
        <f t="shared" si="26"/>
        <v>115.58518553418374</v>
      </c>
      <c r="L119" s="161">
        <f t="shared" si="27"/>
        <v>100.77905889685262</v>
      </c>
      <c r="M119" s="161">
        <f t="shared" si="28"/>
        <v>158.99611729317036</v>
      </c>
      <c r="N119" s="161">
        <f t="shared" si="29"/>
        <v>101.49912349634288</v>
      </c>
      <c r="O119" s="161">
        <f t="shared" si="30"/>
        <v>114.29044269755897</v>
      </c>
      <c r="P119" s="161">
        <f t="shared" si="31"/>
        <v>134.62308205470313</v>
      </c>
      <c r="Q119" s="161">
        <f t="shared" si="32"/>
        <v>133.49519849571189</v>
      </c>
      <c r="R119" s="161">
        <f t="shared" si="33"/>
        <v>100.07201096425004</v>
      </c>
      <c r="T119" s="176"/>
    </row>
    <row r="120" spans="1:20" ht="15" hidden="1" customHeight="1" x14ac:dyDescent="0.25">
      <c r="A120" s="174">
        <v>39022</v>
      </c>
      <c r="B120" s="177">
        <v>7.1576000000000004</v>
      </c>
      <c r="C120" s="161">
        <v>8.0250000000000004</v>
      </c>
      <c r="D120" s="177">
        <v>5.4054054054054053</v>
      </c>
      <c r="E120" s="178">
        <v>63.96</v>
      </c>
      <c r="F120" s="175">
        <v>11.73</v>
      </c>
      <c r="G120" s="178">
        <v>647.04999999999995</v>
      </c>
      <c r="H120" s="178">
        <v>1317647</v>
      </c>
      <c r="I120" s="161">
        <v>3443</v>
      </c>
      <c r="J120" s="176"/>
      <c r="K120" s="161">
        <f t="shared" si="26"/>
        <v>112.40964754198124</v>
      </c>
      <c r="L120" s="161">
        <f t="shared" si="27"/>
        <v>100.03116235587413</v>
      </c>
      <c r="M120" s="161">
        <f t="shared" si="28"/>
        <v>159.11889421772105</v>
      </c>
      <c r="N120" s="161">
        <f t="shared" si="29"/>
        <v>115.98863567672129</v>
      </c>
      <c r="O120" s="161">
        <f t="shared" si="30"/>
        <v>116.47496896979727</v>
      </c>
      <c r="P120" s="161">
        <f t="shared" si="31"/>
        <v>143.88481209695351</v>
      </c>
      <c r="Q120" s="161">
        <f t="shared" si="32"/>
        <v>136.66028125541266</v>
      </c>
      <c r="R120" s="161">
        <f t="shared" si="33"/>
        <v>95.974354804989673</v>
      </c>
      <c r="T120" s="176"/>
    </row>
    <row r="121" spans="1:20" ht="15" hidden="1" customHeight="1" x14ac:dyDescent="0.25">
      <c r="A121" s="174">
        <v>39052</v>
      </c>
      <c r="B121" s="177">
        <v>7.0496999999999996</v>
      </c>
      <c r="C121" s="161">
        <v>7.85</v>
      </c>
      <c r="D121" s="177">
        <v>5.7915057915057915</v>
      </c>
      <c r="E121" s="178">
        <v>59.66</v>
      </c>
      <c r="F121" s="175">
        <v>11.7</v>
      </c>
      <c r="G121" s="178">
        <v>635.70000000000005</v>
      </c>
      <c r="H121" s="178">
        <v>1344416</v>
      </c>
      <c r="I121" s="161">
        <v>3429</v>
      </c>
      <c r="J121" s="176"/>
      <c r="K121" s="161">
        <f t="shared" si="26"/>
        <v>110.71508498333311</v>
      </c>
      <c r="L121" s="161">
        <f t="shared" si="27"/>
        <v>97.849797444686828</v>
      </c>
      <c r="M121" s="161">
        <f t="shared" si="28"/>
        <v>170.48452951898685</v>
      </c>
      <c r="N121" s="161">
        <f t="shared" si="29"/>
        <v>108.19077555461524</v>
      </c>
      <c r="O121" s="161">
        <f t="shared" si="30"/>
        <v>116.17707902358296</v>
      </c>
      <c r="P121" s="161">
        <f t="shared" si="31"/>
        <v>141.36090727151435</v>
      </c>
      <c r="Q121" s="161">
        <f t="shared" si="32"/>
        <v>139.4366387084529</v>
      </c>
      <c r="R121" s="161">
        <f t="shared" si="33"/>
        <v>95.584101837441054</v>
      </c>
      <c r="T121" s="176"/>
    </row>
    <row r="122" spans="1:20" ht="15" hidden="1" customHeight="1" x14ac:dyDescent="0.25">
      <c r="A122" s="174">
        <v>39083</v>
      </c>
      <c r="B122" s="177">
        <v>7.2523</v>
      </c>
      <c r="C122" s="161">
        <v>7.8</v>
      </c>
      <c r="D122" s="177">
        <v>5.9815950920245271</v>
      </c>
      <c r="E122" s="178">
        <v>56.32</v>
      </c>
      <c r="F122" s="175">
        <v>10.9</v>
      </c>
      <c r="G122" s="178">
        <v>645.6</v>
      </c>
      <c r="H122" s="178">
        <v>1363926</v>
      </c>
      <c r="I122" s="161">
        <v>3541</v>
      </c>
      <c r="J122" s="176"/>
      <c r="K122" s="161">
        <f t="shared" si="26"/>
        <v>113.89690494980309</v>
      </c>
      <c r="L122" s="161">
        <f t="shared" si="27"/>
        <v>97.226550327204748</v>
      </c>
      <c r="M122" s="161">
        <f t="shared" si="28"/>
        <v>176.08018738970168</v>
      </c>
      <c r="N122" s="161">
        <f t="shared" si="29"/>
        <v>102.13383304116546</v>
      </c>
      <c r="O122" s="161">
        <f t="shared" si="30"/>
        <v>108.23334712453456</v>
      </c>
      <c r="P122" s="161">
        <f t="shared" si="31"/>
        <v>143.56237491661105</v>
      </c>
      <c r="Q122" s="161">
        <f t="shared" si="32"/>
        <v>141.46012609717926</v>
      </c>
      <c r="R122" s="161">
        <f t="shared" si="33"/>
        <v>98.706125577829923</v>
      </c>
      <c r="T122" s="176"/>
    </row>
    <row r="123" spans="1:20" ht="15" hidden="1" customHeight="1" x14ac:dyDescent="0.25">
      <c r="A123" s="174">
        <v>39114</v>
      </c>
      <c r="B123" s="177">
        <v>7.2462</v>
      </c>
      <c r="C123" s="161">
        <v>7.63</v>
      </c>
      <c r="D123" s="177">
        <v>5.7471264367816088</v>
      </c>
      <c r="E123" s="178">
        <v>59.72</v>
      </c>
      <c r="F123" s="175">
        <v>10.57</v>
      </c>
      <c r="G123" s="178">
        <v>684.3</v>
      </c>
      <c r="H123" s="178">
        <v>1405719</v>
      </c>
      <c r="I123" s="161">
        <v>3326</v>
      </c>
      <c r="J123" s="176"/>
      <c r="K123" s="161">
        <f t="shared" si="26"/>
        <v>113.80110484222428</v>
      </c>
      <c r="L123" s="161">
        <f t="shared" si="27"/>
        <v>95.107510127765664</v>
      </c>
      <c r="M123" s="161">
        <f t="shared" si="28"/>
        <v>169.17813465677239</v>
      </c>
      <c r="N123" s="161">
        <f t="shared" si="29"/>
        <v>108.29958290515627</v>
      </c>
      <c r="O123" s="161">
        <f t="shared" si="30"/>
        <v>104.95655771617709</v>
      </c>
      <c r="P123" s="161">
        <f t="shared" si="31"/>
        <v>152.16811207471645</v>
      </c>
      <c r="Q123" s="161">
        <f t="shared" si="32"/>
        <v>145.79470366955445</v>
      </c>
      <c r="R123" s="161">
        <f t="shared" si="33"/>
        <v>92.712955004762023</v>
      </c>
      <c r="T123" s="176"/>
    </row>
    <row r="124" spans="1:20" ht="15" hidden="1" customHeight="1" x14ac:dyDescent="0.25">
      <c r="A124" s="174">
        <v>39142</v>
      </c>
      <c r="B124" s="177">
        <v>7.2859999999999996</v>
      </c>
      <c r="C124" s="161">
        <v>7.84</v>
      </c>
      <c r="D124" s="177">
        <v>6.0975609756097571</v>
      </c>
      <c r="E124" s="178">
        <v>68.73</v>
      </c>
      <c r="F124" s="175">
        <v>10.37</v>
      </c>
      <c r="G124" s="178">
        <v>662.4</v>
      </c>
      <c r="H124" s="178">
        <v>1424176</v>
      </c>
      <c r="I124" s="161">
        <v>3650</v>
      </c>
      <c r="J124" s="176"/>
      <c r="K124" s="161">
        <f t="shared" si="26"/>
        <v>114.42616128183683</v>
      </c>
      <c r="L124" s="161">
        <f t="shared" si="27"/>
        <v>97.725148021190407</v>
      </c>
      <c r="M124" s="161">
        <f t="shared" si="28"/>
        <v>179.4938745748683</v>
      </c>
      <c r="N124" s="161">
        <f t="shared" si="29"/>
        <v>124.63882004473194</v>
      </c>
      <c r="O124" s="161">
        <f t="shared" si="30"/>
        <v>102.97062474141498</v>
      </c>
      <c r="P124" s="161">
        <f t="shared" si="31"/>
        <v>147.29819879919944</v>
      </c>
      <c r="Q124" s="161">
        <f t="shared" si="32"/>
        <v>147.70897874560376</v>
      </c>
      <c r="R124" s="161">
        <f t="shared" si="33"/>
        <v>101.7445236823155</v>
      </c>
      <c r="T124" s="176"/>
    </row>
    <row r="125" spans="1:20" ht="15" hidden="1" customHeight="1" x14ac:dyDescent="0.25">
      <c r="A125" s="174">
        <v>39173</v>
      </c>
      <c r="B125" s="177">
        <v>7.0260999999999996</v>
      </c>
      <c r="C125" s="161">
        <v>7.65</v>
      </c>
      <c r="D125" s="177">
        <v>6.980273141122904</v>
      </c>
      <c r="E125" s="178">
        <v>67.17</v>
      </c>
      <c r="F125" s="175">
        <v>9.59</v>
      </c>
      <c r="G125" s="178">
        <v>680.4</v>
      </c>
      <c r="H125" s="178">
        <v>1453884</v>
      </c>
      <c r="I125" s="161">
        <v>3416</v>
      </c>
      <c r="J125" s="176"/>
      <c r="K125" s="161">
        <f t="shared" si="26"/>
        <v>110.3444485015528</v>
      </c>
      <c r="L125" s="161">
        <f t="shared" si="27"/>
        <v>95.356808974758508</v>
      </c>
      <c r="M125" s="161">
        <f t="shared" si="28"/>
        <v>205.47826855732993</v>
      </c>
      <c r="N125" s="161">
        <f t="shared" si="29"/>
        <v>121.80982893066556</v>
      </c>
      <c r="O125" s="161">
        <f t="shared" si="30"/>
        <v>95.225486139842786</v>
      </c>
      <c r="P125" s="161">
        <f t="shared" si="31"/>
        <v>151.30086724482987</v>
      </c>
      <c r="Q125" s="161">
        <f t="shared" si="32"/>
        <v>150.79015574941116</v>
      </c>
      <c r="R125" s="161">
        <f t="shared" si="33"/>
        <v>95.221724081860216</v>
      </c>
      <c r="T125" s="176"/>
    </row>
    <row r="126" spans="1:20" ht="15" hidden="1" customHeight="1" x14ac:dyDescent="0.25">
      <c r="A126" s="174">
        <v>39203</v>
      </c>
      <c r="B126" s="177">
        <v>7.1228999999999996</v>
      </c>
      <c r="C126" s="161">
        <v>7.99</v>
      </c>
      <c r="D126" s="177">
        <v>6.9381598793363626</v>
      </c>
      <c r="E126" s="178">
        <v>67.16</v>
      </c>
      <c r="F126" s="175">
        <v>9.09</v>
      </c>
      <c r="G126" s="178">
        <v>654.9</v>
      </c>
      <c r="H126" s="178">
        <v>1466471</v>
      </c>
      <c r="I126" s="161">
        <v>3702</v>
      </c>
      <c r="J126" s="176"/>
      <c r="K126" s="161">
        <f t="shared" si="26"/>
        <v>111.86468627427884</v>
      </c>
      <c r="L126" s="161">
        <f t="shared" si="27"/>
        <v>99.594889373636661</v>
      </c>
      <c r="M126" s="161">
        <f t="shared" si="28"/>
        <v>204.23858066256543</v>
      </c>
      <c r="N126" s="161">
        <f t="shared" si="29"/>
        <v>121.79169437224205</v>
      </c>
      <c r="O126" s="161">
        <f t="shared" si="30"/>
        <v>90.260653702937532</v>
      </c>
      <c r="P126" s="161">
        <f t="shared" si="31"/>
        <v>145.63042028018677</v>
      </c>
      <c r="Q126" s="161">
        <f t="shared" si="32"/>
        <v>152.09562144709946</v>
      </c>
      <c r="R126" s="161">
        <f t="shared" si="33"/>
        <v>103.19403470463891</v>
      </c>
      <c r="T126" s="176"/>
    </row>
    <row r="127" spans="1:20" ht="15" hidden="1" customHeight="1" x14ac:dyDescent="0.25">
      <c r="A127" s="174">
        <v>39234</v>
      </c>
      <c r="B127" s="177">
        <v>7.0544000000000002</v>
      </c>
      <c r="C127" s="161">
        <v>8.49</v>
      </c>
      <c r="D127" s="177">
        <v>7.0359281437125789</v>
      </c>
      <c r="E127" s="178">
        <v>72.739999999999995</v>
      </c>
      <c r="F127" s="175">
        <v>9.26</v>
      </c>
      <c r="G127" s="178">
        <v>649.4</v>
      </c>
      <c r="H127" s="178">
        <v>1495605</v>
      </c>
      <c r="I127" s="161">
        <v>3643</v>
      </c>
      <c r="J127" s="176"/>
      <c r="K127" s="161">
        <f t="shared" si="26"/>
        <v>110.78889818097582</v>
      </c>
      <c r="L127" s="161">
        <f t="shared" si="27"/>
        <v>105.82736054845748</v>
      </c>
      <c r="M127" s="161">
        <f t="shared" si="28"/>
        <v>207.11658461423434</v>
      </c>
      <c r="N127" s="161">
        <f t="shared" si="29"/>
        <v>131.91077797255639</v>
      </c>
      <c r="O127" s="161">
        <f t="shared" si="30"/>
        <v>91.948696731485313</v>
      </c>
      <c r="P127" s="161">
        <f t="shared" si="31"/>
        <v>144.40738269957748</v>
      </c>
      <c r="Q127" s="161">
        <f t="shared" si="32"/>
        <v>155.11726581322725</v>
      </c>
      <c r="R127" s="161">
        <f t="shared" si="33"/>
        <v>101.54939719854119</v>
      </c>
      <c r="T127" s="176"/>
    </row>
    <row r="128" spans="1:20" ht="15" hidden="1" customHeight="1" x14ac:dyDescent="0.25">
      <c r="A128" s="174">
        <v>39264</v>
      </c>
      <c r="B128" s="177">
        <v>7.0834999999999999</v>
      </c>
      <c r="C128" s="161">
        <v>8.5649999999999995</v>
      </c>
      <c r="D128" s="177">
        <v>7.042253521126761</v>
      </c>
      <c r="E128" s="178">
        <v>77.569999999999993</v>
      </c>
      <c r="F128" s="175">
        <v>9.9</v>
      </c>
      <c r="G128" s="178">
        <v>665.7</v>
      </c>
      <c r="H128" s="178">
        <v>1519474</v>
      </c>
      <c r="I128" s="161">
        <v>3805</v>
      </c>
      <c r="J128" s="176"/>
      <c r="K128" s="161">
        <f t="shared" si="26"/>
        <v>111.24591180893373</v>
      </c>
      <c r="L128" s="161">
        <f t="shared" si="27"/>
        <v>106.76223122468058</v>
      </c>
      <c r="M128" s="161">
        <f t="shared" si="28"/>
        <v>207.30278472027041</v>
      </c>
      <c r="N128" s="161">
        <f t="shared" si="29"/>
        <v>140.66976969110803</v>
      </c>
      <c r="O128" s="161">
        <f t="shared" si="30"/>
        <v>98.303682250724052</v>
      </c>
      <c r="P128" s="161">
        <f t="shared" si="31"/>
        <v>148.03202134756503</v>
      </c>
      <c r="Q128" s="161">
        <f t="shared" si="32"/>
        <v>157.5928486159699</v>
      </c>
      <c r="R128" s="161">
        <f t="shared" si="33"/>
        <v>106.06518153731794</v>
      </c>
      <c r="T128" s="176"/>
    </row>
    <row r="129" spans="1:20" ht="15" hidden="1" customHeight="1" x14ac:dyDescent="0.25">
      <c r="A129" s="174">
        <v>39295</v>
      </c>
      <c r="B129" s="177">
        <v>7.1725000000000003</v>
      </c>
      <c r="C129" s="161">
        <v>8.61</v>
      </c>
      <c r="D129" s="177">
        <v>6.6911764705882311</v>
      </c>
      <c r="E129" s="178">
        <v>72.13</v>
      </c>
      <c r="F129" s="175">
        <v>9.61</v>
      </c>
      <c r="G129" s="178">
        <v>666.6</v>
      </c>
      <c r="H129" s="178">
        <v>1543894</v>
      </c>
      <c r="I129" s="161">
        <v>3738</v>
      </c>
      <c r="J129" s="176"/>
      <c r="K129" s="161">
        <f t="shared" si="26"/>
        <v>112.64365108344425</v>
      </c>
      <c r="L129" s="161">
        <f t="shared" si="27"/>
        <v>107.32315363041447</v>
      </c>
      <c r="M129" s="161">
        <f t="shared" si="28"/>
        <v>196.96813118789208</v>
      </c>
      <c r="N129" s="161">
        <f t="shared" si="29"/>
        <v>130.80456990872273</v>
      </c>
      <c r="O129" s="161">
        <f t="shared" si="30"/>
        <v>95.424079437318994</v>
      </c>
      <c r="P129" s="161">
        <f t="shared" si="31"/>
        <v>148.23215476984655</v>
      </c>
      <c r="Q129" s="161">
        <f t="shared" si="32"/>
        <v>160.12557860226909</v>
      </c>
      <c r="R129" s="161">
        <f t="shared" si="33"/>
        <v>104.19754233547818</v>
      </c>
      <c r="T129" s="176"/>
    </row>
    <row r="130" spans="1:20" ht="15" hidden="1" customHeight="1" x14ac:dyDescent="0.25">
      <c r="A130" s="174">
        <v>39326</v>
      </c>
      <c r="B130" s="177">
        <v>6.8784000000000001</v>
      </c>
      <c r="C130" s="161">
        <v>8.26</v>
      </c>
      <c r="D130" s="177">
        <v>7.1900220102714467</v>
      </c>
      <c r="E130" s="178">
        <v>80.11</v>
      </c>
      <c r="F130" s="175">
        <v>9.85</v>
      </c>
      <c r="G130" s="178">
        <v>734</v>
      </c>
      <c r="H130" s="178">
        <v>1578786</v>
      </c>
      <c r="I130" s="161">
        <v>3581</v>
      </c>
      <c r="J130" s="176"/>
      <c r="K130" s="161">
        <f t="shared" ref="K130:K161" si="34">B130/B$219*100</f>
        <v>108.02482950329212</v>
      </c>
      <c r="L130" s="161">
        <f t="shared" ref="L130:L161" si="35">C130/C$219*100</f>
        <v>102.96042380803989</v>
      </c>
      <c r="M130" s="161">
        <f t="shared" ref="M130:M161" si="36">D130/D$219*100</f>
        <v>211.65264505996166</v>
      </c>
      <c r="N130" s="161">
        <f t="shared" ref="N130:N161" si="37">E130/E$219*100</f>
        <v>145.27594753067766</v>
      </c>
      <c r="O130" s="161">
        <f t="shared" ref="O130:O161" si="38">F130/F$219*100</f>
        <v>97.807199007033518</v>
      </c>
      <c r="P130" s="161">
        <f t="shared" ref="P130:P161" si="39">G130/G$219*100</f>
        <v>163.21992439404045</v>
      </c>
      <c r="Q130" s="161">
        <f t="shared" ref="Q130:Q161" si="40">H130/H$219*100</f>
        <v>163.74441622233263</v>
      </c>
      <c r="R130" s="161">
        <f t="shared" ref="R130:R161" si="41">I130/I$219*100</f>
        <v>99.821134056540231</v>
      </c>
      <c r="T130" s="176"/>
    </row>
    <row r="131" spans="1:20" ht="15" hidden="1" customHeight="1" x14ac:dyDescent="0.25">
      <c r="A131" s="174">
        <v>39356</v>
      </c>
      <c r="B131" s="177">
        <v>6.5446999999999997</v>
      </c>
      <c r="C131" s="161">
        <v>8.0449999999999999</v>
      </c>
      <c r="D131" s="177">
        <v>7.9062957540263632</v>
      </c>
      <c r="E131" s="178">
        <v>89.92</v>
      </c>
      <c r="F131" s="175">
        <v>9.99</v>
      </c>
      <c r="G131" s="178">
        <v>785.9</v>
      </c>
      <c r="H131" s="178">
        <v>1602041</v>
      </c>
      <c r="I131" s="161">
        <v>3693</v>
      </c>
      <c r="J131" s="176"/>
      <c r="K131" s="161">
        <f t="shared" si="34"/>
        <v>102.78409247066121</v>
      </c>
      <c r="L131" s="161">
        <f t="shared" si="35"/>
        <v>100.28046120286696</v>
      </c>
      <c r="M131" s="161">
        <f t="shared" si="36"/>
        <v>232.73759198170353</v>
      </c>
      <c r="N131" s="161">
        <f t="shared" si="37"/>
        <v>163.06594934413349</v>
      </c>
      <c r="O131" s="161">
        <f t="shared" si="38"/>
        <v>99.197352089366987</v>
      </c>
      <c r="P131" s="161">
        <f t="shared" si="39"/>
        <v>174.76095174560814</v>
      </c>
      <c r="Q131" s="161">
        <f t="shared" si="40"/>
        <v>166.1563177715295</v>
      </c>
      <c r="R131" s="161">
        <f t="shared" si="41"/>
        <v>102.94315779692909</v>
      </c>
      <c r="T131" s="176"/>
    </row>
    <row r="132" spans="1:20" ht="15" hidden="1" customHeight="1" x14ac:dyDescent="0.25">
      <c r="A132" s="174">
        <v>39387</v>
      </c>
      <c r="B132" s="177">
        <v>6.806</v>
      </c>
      <c r="C132" s="161">
        <v>8.51</v>
      </c>
      <c r="D132" s="177">
        <v>8.4249084249084252</v>
      </c>
      <c r="E132" s="178">
        <v>88.92</v>
      </c>
      <c r="F132" s="175">
        <v>9.9</v>
      </c>
      <c r="G132" s="178">
        <v>795.9</v>
      </c>
      <c r="H132" s="178">
        <v>1623276</v>
      </c>
      <c r="I132" s="161">
        <v>3574</v>
      </c>
      <c r="J132" s="176"/>
      <c r="K132" s="161">
        <f t="shared" si="34"/>
        <v>106.88779216088136</v>
      </c>
      <c r="L132" s="161">
        <f t="shared" si="35"/>
        <v>106.07665939545031</v>
      </c>
      <c r="M132" s="161">
        <f t="shared" si="36"/>
        <v>248.00399080454326</v>
      </c>
      <c r="N132" s="161">
        <f t="shared" si="37"/>
        <v>161.25249350178325</v>
      </c>
      <c r="O132" s="161">
        <f t="shared" si="38"/>
        <v>98.303682250724052</v>
      </c>
      <c r="P132" s="161">
        <f t="shared" si="39"/>
        <v>176.98465643762506</v>
      </c>
      <c r="Q132" s="161">
        <f t="shared" si="40"/>
        <v>168.3587142194846</v>
      </c>
      <c r="R132" s="161">
        <f t="shared" si="41"/>
        <v>99.626007572765914</v>
      </c>
      <c r="T132" s="176"/>
    </row>
    <row r="133" spans="1:20" ht="15" hidden="1" customHeight="1" x14ac:dyDescent="0.25">
      <c r="A133" s="174">
        <v>39417</v>
      </c>
      <c r="B133" s="177">
        <v>6.83</v>
      </c>
      <c r="C133" s="161">
        <v>8.5</v>
      </c>
      <c r="D133" s="177">
        <v>8.9781021897810298</v>
      </c>
      <c r="E133" s="178">
        <v>94.27</v>
      </c>
      <c r="F133" s="175">
        <v>10.45</v>
      </c>
      <c r="G133" s="178">
        <v>839.6</v>
      </c>
      <c r="H133" s="178">
        <v>1642043</v>
      </c>
      <c r="I133" s="161">
        <v>3524</v>
      </c>
      <c r="J133" s="176"/>
      <c r="K133" s="161">
        <f t="shared" si="34"/>
        <v>107.26471061692912</v>
      </c>
      <c r="L133" s="161">
        <f t="shared" si="35"/>
        <v>105.95200997195388</v>
      </c>
      <c r="M133" s="161">
        <f t="shared" si="36"/>
        <v>264.28835313315659</v>
      </c>
      <c r="N133" s="161">
        <f t="shared" si="37"/>
        <v>170.95448225835702</v>
      </c>
      <c r="O133" s="161">
        <f t="shared" si="38"/>
        <v>103.76499793131981</v>
      </c>
      <c r="P133" s="161">
        <f t="shared" si="39"/>
        <v>186.70224594173891</v>
      </c>
      <c r="Q133" s="161">
        <f t="shared" si="40"/>
        <v>170.30514106849677</v>
      </c>
      <c r="R133" s="161">
        <f t="shared" si="41"/>
        <v>98.232246974378029</v>
      </c>
      <c r="T133" s="176"/>
    </row>
    <row r="134" spans="1:20" ht="15" hidden="1" customHeight="1" x14ac:dyDescent="0.25">
      <c r="A134" s="174">
        <v>39448</v>
      </c>
      <c r="B134" s="177">
        <v>7.4574999999999996</v>
      </c>
      <c r="C134" s="161">
        <v>8.73</v>
      </c>
      <c r="D134" s="177">
        <v>9.2619392185238869</v>
      </c>
      <c r="E134" s="178">
        <v>91.06</v>
      </c>
      <c r="F134" s="175">
        <v>11.66</v>
      </c>
      <c r="G134" s="178">
        <v>922</v>
      </c>
      <c r="H134" s="178">
        <v>1688215</v>
      </c>
      <c r="I134" s="161">
        <v>3552</v>
      </c>
      <c r="J134" s="176"/>
      <c r="K134" s="161">
        <f t="shared" si="34"/>
        <v>117.11955774901155</v>
      </c>
      <c r="L134" s="161">
        <f t="shared" si="35"/>
        <v>108.81894671237147</v>
      </c>
      <c r="M134" s="161">
        <f t="shared" si="36"/>
        <v>272.64366245120391</v>
      </c>
      <c r="N134" s="161">
        <f t="shared" si="37"/>
        <v>165.13328900441277</v>
      </c>
      <c r="O134" s="161">
        <f t="shared" si="38"/>
        <v>115.77989242863053</v>
      </c>
      <c r="P134" s="161">
        <f t="shared" si="39"/>
        <v>205.02557260395818</v>
      </c>
      <c r="Q134" s="161">
        <f t="shared" si="40"/>
        <v>175.09388836282136</v>
      </c>
      <c r="R134" s="161">
        <f t="shared" si="41"/>
        <v>99.012752909475253</v>
      </c>
      <c r="T134" s="176"/>
    </row>
    <row r="135" spans="1:20" ht="15" hidden="1" customHeight="1" x14ac:dyDescent="0.25">
      <c r="A135" s="174">
        <v>39479</v>
      </c>
      <c r="B135" s="177">
        <v>7.7412000000000001</v>
      </c>
      <c r="C135" s="161">
        <v>8.9849999999999994</v>
      </c>
      <c r="D135" s="177">
        <v>9.7826086956521738</v>
      </c>
      <c r="E135" s="178">
        <v>100.24</v>
      </c>
      <c r="F135" s="175">
        <v>13.61</v>
      </c>
      <c r="G135" s="178">
        <v>970.3</v>
      </c>
      <c r="H135" s="178">
        <v>1710028</v>
      </c>
      <c r="I135" s="161">
        <v>3390</v>
      </c>
      <c r="J135" s="176"/>
      <c r="K135" s="161">
        <f t="shared" si="34"/>
        <v>121.57504799820961</v>
      </c>
      <c r="L135" s="161">
        <f t="shared" si="35"/>
        <v>111.99750701153009</v>
      </c>
      <c r="M135" s="161">
        <f t="shared" si="36"/>
        <v>287.97060747011477</v>
      </c>
      <c r="N135" s="161">
        <f t="shared" si="37"/>
        <v>181.78081363718798</v>
      </c>
      <c r="O135" s="161">
        <f t="shared" si="38"/>
        <v>135.14273893256103</v>
      </c>
      <c r="P135" s="161">
        <f t="shared" si="39"/>
        <v>215.76606626639978</v>
      </c>
      <c r="Q135" s="161">
        <f t="shared" si="40"/>
        <v>177.35623231004266</v>
      </c>
      <c r="R135" s="161">
        <f t="shared" si="41"/>
        <v>94.496968570698513</v>
      </c>
      <c r="T135" s="176"/>
    </row>
    <row r="136" spans="1:20" ht="15" hidden="1" customHeight="1" x14ac:dyDescent="0.25">
      <c r="A136" s="174">
        <v>39508</v>
      </c>
      <c r="B136" s="177">
        <v>8.1350999999999996</v>
      </c>
      <c r="C136" s="161">
        <v>9.23</v>
      </c>
      <c r="D136" s="177">
        <v>10.560344827586219</v>
      </c>
      <c r="E136" s="178">
        <v>100.57</v>
      </c>
      <c r="F136" s="175">
        <v>12.88</v>
      </c>
      <c r="G136" s="178">
        <v>931.7</v>
      </c>
      <c r="H136" s="178">
        <v>1753713</v>
      </c>
      <c r="I136" s="161">
        <v>3363</v>
      </c>
      <c r="J136" s="176"/>
      <c r="K136" s="161">
        <f t="shared" si="34"/>
        <v>127.76122215809372</v>
      </c>
      <c r="L136" s="161">
        <f t="shared" si="35"/>
        <v>115.05141788719229</v>
      </c>
      <c r="M136" s="161">
        <f t="shared" si="36"/>
        <v>310.86482243181962</v>
      </c>
      <c r="N136" s="161">
        <f t="shared" si="37"/>
        <v>182.37925406516354</v>
      </c>
      <c r="O136" s="161">
        <f t="shared" si="38"/>
        <v>127.89408357467937</v>
      </c>
      <c r="P136" s="161">
        <f t="shared" si="39"/>
        <v>207.1825661552146</v>
      </c>
      <c r="Q136" s="161">
        <f t="shared" si="40"/>
        <v>181.88703941288787</v>
      </c>
      <c r="R136" s="161">
        <f t="shared" si="41"/>
        <v>93.744337847569042</v>
      </c>
      <c r="T136" s="176"/>
    </row>
    <row r="137" spans="1:20" ht="15" hidden="1" customHeight="1" x14ac:dyDescent="0.25">
      <c r="A137" s="174">
        <v>39539</v>
      </c>
      <c r="B137" s="177">
        <v>7.5640000000000001</v>
      </c>
      <c r="C137" s="161">
        <v>9.5</v>
      </c>
      <c r="D137" s="177">
        <v>11.06382978723404</v>
      </c>
      <c r="E137" s="178">
        <v>111.96</v>
      </c>
      <c r="F137" s="175">
        <v>12.52</v>
      </c>
      <c r="G137" s="178">
        <v>871.5</v>
      </c>
      <c r="H137" s="178">
        <v>1767224</v>
      </c>
      <c r="I137" s="161">
        <v>3322</v>
      </c>
      <c r="J137" s="176"/>
      <c r="K137" s="161">
        <f t="shared" si="34"/>
        <v>118.79213339772356</v>
      </c>
      <c r="L137" s="161">
        <f t="shared" si="35"/>
        <v>118.41695232159553</v>
      </c>
      <c r="M137" s="161">
        <f t="shared" si="36"/>
        <v>325.68590688818642</v>
      </c>
      <c r="N137" s="161">
        <f t="shared" si="37"/>
        <v>203.03451610953275</v>
      </c>
      <c r="O137" s="161">
        <f t="shared" si="38"/>
        <v>124.31940422010757</v>
      </c>
      <c r="P137" s="161">
        <f t="shared" si="39"/>
        <v>193.79586390927284</v>
      </c>
      <c r="Q137" s="161">
        <f t="shared" si="40"/>
        <v>183.28833813708479</v>
      </c>
      <c r="R137" s="161">
        <f t="shared" si="41"/>
        <v>92.601454156890981</v>
      </c>
      <c r="T137" s="176"/>
    </row>
    <row r="138" spans="1:20" ht="15" hidden="1" customHeight="1" x14ac:dyDescent="0.25">
      <c r="A138" s="174">
        <v>39569</v>
      </c>
      <c r="B138" s="177">
        <v>7.5812999999999997</v>
      </c>
      <c r="C138" s="161">
        <v>10.130000000000001</v>
      </c>
      <c r="D138" s="177">
        <v>11.706629055007047</v>
      </c>
      <c r="E138" s="178">
        <v>127.62</v>
      </c>
      <c r="F138" s="175">
        <v>10.93</v>
      </c>
      <c r="G138" s="178">
        <v>877.8</v>
      </c>
      <c r="H138" s="178">
        <v>1781419</v>
      </c>
      <c r="I138" s="161">
        <v>3417</v>
      </c>
      <c r="J138" s="176"/>
      <c r="K138" s="161">
        <f t="shared" si="34"/>
        <v>119.06382878479131</v>
      </c>
      <c r="L138" s="161">
        <f t="shared" si="35"/>
        <v>126.26986600186976</v>
      </c>
      <c r="M138" s="161">
        <f t="shared" si="36"/>
        <v>344.60798599620676</v>
      </c>
      <c r="N138" s="161">
        <f t="shared" si="37"/>
        <v>231.43323460073751</v>
      </c>
      <c r="O138" s="161">
        <f t="shared" si="38"/>
        <v>108.53123707074886</v>
      </c>
      <c r="P138" s="161">
        <f t="shared" si="39"/>
        <v>195.19679786524347</v>
      </c>
      <c r="Q138" s="161">
        <f t="shared" si="40"/>
        <v>184.76057819259327</v>
      </c>
      <c r="R138" s="161">
        <f t="shared" si="41"/>
        <v>95.24959929382797</v>
      </c>
      <c r="T138" s="176"/>
    </row>
    <row r="139" spans="1:20" ht="15" hidden="1" customHeight="1" x14ac:dyDescent="0.25">
      <c r="A139" s="174">
        <v>39600</v>
      </c>
      <c r="B139" s="177">
        <v>7.915</v>
      </c>
      <c r="C139" s="161">
        <v>10.715</v>
      </c>
      <c r="D139" s="177">
        <v>12.167832167832172</v>
      </c>
      <c r="E139" s="178">
        <v>141.49</v>
      </c>
      <c r="F139" s="175">
        <v>12.07</v>
      </c>
      <c r="G139" s="178">
        <v>916.8</v>
      </c>
      <c r="H139" s="178">
        <v>1819134</v>
      </c>
      <c r="I139" s="161">
        <v>3333</v>
      </c>
      <c r="J139" s="176"/>
      <c r="K139" s="161">
        <f t="shared" si="34"/>
        <v>124.30456581742226</v>
      </c>
      <c r="L139" s="161">
        <f t="shared" si="35"/>
        <v>133.56185727641011</v>
      </c>
      <c r="M139" s="161">
        <f t="shared" si="36"/>
        <v>358.18441992087008</v>
      </c>
      <c r="N139" s="161">
        <f t="shared" si="37"/>
        <v>256.58586713413536</v>
      </c>
      <c r="O139" s="161">
        <f t="shared" si="38"/>
        <v>119.85105502689287</v>
      </c>
      <c r="P139" s="161">
        <f t="shared" si="39"/>
        <v>203.8692461641094</v>
      </c>
      <c r="Q139" s="161">
        <f t="shared" si="40"/>
        <v>188.67220437741204</v>
      </c>
      <c r="R139" s="161">
        <f t="shared" si="41"/>
        <v>92.908081488536325</v>
      </c>
      <c r="T139" s="176"/>
    </row>
    <row r="140" spans="1:20" ht="15" hidden="1" customHeight="1" x14ac:dyDescent="0.25">
      <c r="A140" s="174">
        <v>39630</v>
      </c>
      <c r="B140" s="177">
        <v>7.3135000000000003</v>
      </c>
      <c r="C140" s="161">
        <v>9.2200000000000006</v>
      </c>
      <c r="D140" s="177">
        <v>13.434903047091415</v>
      </c>
      <c r="E140" s="178">
        <v>124.47</v>
      </c>
      <c r="F140" s="175">
        <v>13.21</v>
      </c>
      <c r="G140" s="178">
        <v>906.6</v>
      </c>
      <c r="H140" s="178">
        <v>1826913</v>
      </c>
      <c r="I140" s="161">
        <v>3571</v>
      </c>
      <c r="J140" s="176"/>
      <c r="K140" s="161">
        <f t="shared" si="34"/>
        <v>114.85804701272491</v>
      </c>
      <c r="L140" s="161">
        <f t="shared" si="35"/>
        <v>114.92676846369588</v>
      </c>
      <c r="M140" s="161">
        <f t="shared" si="36"/>
        <v>395.48317960346327</v>
      </c>
      <c r="N140" s="161">
        <f t="shared" si="37"/>
        <v>225.72084869733425</v>
      </c>
      <c r="O140" s="161">
        <f t="shared" si="38"/>
        <v>131.17087298303684</v>
      </c>
      <c r="P140" s="161">
        <f t="shared" si="39"/>
        <v>201.60106737825214</v>
      </c>
      <c r="Q140" s="161">
        <f t="shared" si="40"/>
        <v>189.47900644798622</v>
      </c>
      <c r="R140" s="161">
        <f t="shared" si="41"/>
        <v>99.54238193686264</v>
      </c>
      <c r="T140" s="176"/>
    </row>
    <row r="141" spans="1:20" ht="15" hidden="1" customHeight="1" x14ac:dyDescent="0.25">
      <c r="A141" s="174">
        <v>39661</v>
      </c>
      <c r="B141" s="177">
        <v>7.7003000000000004</v>
      </c>
      <c r="C141" s="161">
        <v>9.16</v>
      </c>
      <c r="D141" s="177">
        <v>13.714679531357687</v>
      </c>
      <c r="E141" s="178">
        <v>113.28</v>
      </c>
      <c r="F141" s="175">
        <v>13.68</v>
      </c>
      <c r="G141" s="178">
        <v>834.7</v>
      </c>
      <c r="H141" s="178">
        <v>1846994</v>
      </c>
      <c r="I141" s="161">
        <v>3575</v>
      </c>
      <c r="J141" s="176"/>
      <c r="K141" s="161">
        <f t="shared" si="34"/>
        <v>120.93271612936154</v>
      </c>
      <c r="L141" s="161">
        <f t="shared" si="35"/>
        <v>114.17887192271736</v>
      </c>
      <c r="M141" s="161">
        <f t="shared" si="36"/>
        <v>403.71895869230883</v>
      </c>
      <c r="N141" s="161">
        <f t="shared" si="37"/>
        <v>205.4282778214351</v>
      </c>
      <c r="O141" s="161">
        <f t="shared" si="38"/>
        <v>135.83781547372777</v>
      </c>
      <c r="P141" s="161">
        <f t="shared" si="39"/>
        <v>185.61263064265066</v>
      </c>
      <c r="Q141" s="161">
        <f t="shared" si="40"/>
        <v>191.56171532820218</v>
      </c>
      <c r="R141" s="161">
        <f t="shared" si="41"/>
        <v>99.653882784733682</v>
      </c>
      <c r="T141" s="176"/>
    </row>
    <row r="142" spans="1:20" ht="15" hidden="1" customHeight="1" x14ac:dyDescent="0.25">
      <c r="A142" s="174">
        <v>39692</v>
      </c>
      <c r="B142" s="177">
        <v>8.3485999999999994</v>
      </c>
      <c r="C142" s="161">
        <v>8.86</v>
      </c>
      <c r="D142" s="177">
        <v>13.141683778234098</v>
      </c>
      <c r="E142" s="178">
        <v>94.84</v>
      </c>
      <c r="F142" s="175">
        <v>14.02</v>
      </c>
      <c r="G142" s="178">
        <v>905.2</v>
      </c>
      <c r="H142" s="178">
        <v>1857225</v>
      </c>
      <c r="I142" s="161">
        <v>3460</v>
      </c>
      <c r="J142" s="176"/>
      <c r="K142" s="161">
        <f t="shared" si="34"/>
        <v>131.11422592335205</v>
      </c>
      <c r="L142" s="161">
        <f t="shared" si="35"/>
        <v>110.43938921782488</v>
      </c>
      <c r="M142" s="161">
        <f t="shared" si="36"/>
        <v>386.85168532604087</v>
      </c>
      <c r="N142" s="161">
        <f t="shared" si="37"/>
        <v>171.98815208849666</v>
      </c>
      <c r="O142" s="161">
        <f t="shared" si="38"/>
        <v>139.21390153082334</v>
      </c>
      <c r="P142" s="161">
        <f t="shared" si="39"/>
        <v>201.28974872136979</v>
      </c>
      <c r="Q142" s="161">
        <f t="shared" si="40"/>
        <v>192.62282755137284</v>
      </c>
      <c r="R142" s="161">
        <f t="shared" si="41"/>
        <v>96.448233408441553</v>
      </c>
      <c r="T142" s="176"/>
    </row>
    <row r="143" spans="1:20" ht="15" hidden="1" customHeight="1" x14ac:dyDescent="0.25">
      <c r="A143" s="174">
        <v>39722</v>
      </c>
      <c r="B143" s="177">
        <v>9.7355</v>
      </c>
      <c r="C143" s="161">
        <v>9.0850000000000009</v>
      </c>
      <c r="D143" s="177">
        <v>12.143826322930803</v>
      </c>
      <c r="E143" s="178">
        <v>60.41</v>
      </c>
      <c r="F143" s="175">
        <v>11.7</v>
      </c>
      <c r="G143" s="178">
        <v>736.7</v>
      </c>
      <c r="H143" s="178">
        <v>1875656</v>
      </c>
      <c r="I143" s="161">
        <v>3575</v>
      </c>
      <c r="J143" s="176"/>
      <c r="K143" s="161">
        <f t="shared" si="34"/>
        <v>152.89540120221281</v>
      </c>
      <c r="L143" s="161">
        <f t="shared" si="35"/>
        <v>113.24400124649425</v>
      </c>
      <c r="M143" s="161">
        <f t="shared" si="36"/>
        <v>357.47775997420854</v>
      </c>
      <c r="N143" s="161">
        <f t="shared" si="37"/>
        <v>109.55086743637794</v>
      </c>
      <c r="O143" s="161">
        <f t="shared" si="38"/>
        <v>116.17707902358296</v>
      </c>
      <c r="P143" s="161">
        <f t="shared" si="39"/>
        <v>163.82032466088503</v>
      </c>
      <c r="Q143" s="161">
        <f t="shared" si="40"/>
        <v>194.53440602710913</v>
      </c>
      <c r="R143" s="161">
        <f t="shared" si="41"/>
        <v>99.653882784733682</v>
      </c>
      <c r="T143" s="176"/>
    </row>
    <row r="144" spans="1:20" ht="15" hidden="1" customHeight="1" x14ac:dyDescent="0.25">
      <c r="A144" s="174">
        <v>39753</v>
      </c>
      <c r="B144" s="177">
        <v>10.050800000000001</v>
      </c>
      <c r="C144" s="161">
        <v>8.2850000000000001</v>
      </c>
      <c r="D144" s="177">
        <v>11.75675675675676</v>
      </c>
      <c r="E144" s="178">
        <v>48.24</v>
      </c>
      <c r="F144" s="175">
        <v>11.83</v>
      </c>
      <c r="G144" s="178">
        <v>808.6</v>
      </c>
      <c r="H144" s="178">
        <v>1892220</v>
      </c>
      <c r="I144" s="161">
        <v>3425</v>
      </c>
      <c r="J144" s="176"/>
      <c r="K144" s="161">
        <f t="shared" si="34"/>
        <v>157.84716741854047</v>
      </c>
      <c r="L144" s="161">
        <f t="shared" si="35"/>
        <v>103.27204736678095</v>
      </c>
      <c r="M144" s="161">
        <f t="shared" si="36"/>
        <v>346.08359492354339</v>
      </c>
      <c r="N144" s="161">
        <f t="shared" si="37"/>
        <v>87.481109834975541</v>
      </c>
      <c r="O144" s="161">
        <f t="shared" si="38"/>
        <v>117.46793545717833</v>
      </c>
      <c r="P144" s="161">
        <f t="shared" si="39"/>
        <v>179.80876139648655</v>
      </c>
      <c r="Q144" s="161">
        <f t="shared" si="40"/>
        <v>196.25234785729177</v>
      </c>
      <c r="R144" s="161">
        <f t="shared" si="41"/>
        <v>95.47260098957004</v>
      </c>
      <c r="T144" s="176"/>
    </row>
    <row r="145" spans="1:20" ht="15" hidden="1" customHeight="1" x14ac:dyDescent="0.25">
      <c r="A145" s="174">
        <v>39783</v>
      </c>
      <c r="B145" s="177">
        <v>9.3374000000000006</v>
      </c>
      <c r="C145" s="161">
        <v>7.21</v>
      </c>
      <c r="D145" s="177">
        <v>9.5110515740120487</v>
      </c>
      <c r="E145" s="178">
        <v>37.03</v>
      </c>
      <c r="F145" s="175">
        <v>11.32</v>
      </c>
      <c r="G145" s="178">
        <v>874.4</v>
      </c>
      <c r="H145" s="178">
        <v>1871743</v>
      </c>
      <c r="I145" s="161">
        <v>3258</v>
      </c>
      <c r="J145" s="176"/>
      <c r="K145" s="161">
        <f t="shared" si="34"/>
        <v>146.64326631252035</v>
      </c>
      <c r="L145" s="161">
        <f t="shared" si="35"/>
        <v>89.872234340916179</v>
      </c>
      <c r="M145" s="161">
        <f t="shared" si="36"/>
        <v>279.97678172133482</v>
      </c>
      <c r="N145" s="161">
        <f t="shared" si="37"/>
        <v>67.152269842229344</v>
      </c>
      <c r="O145" s="161">
        <f t="shared" si="38"/>
        <v>112.40380637153497</v>
      </c>
      <c r="P145" s="161">
        <f t="shared" si="39"/>
        <v>194.44073826995773</v>
      </c>
      <c r="Q145" s="161">
        <f t="shared" si="40"/>
        <v>194.12856768000066</v>
      </c>
      <c r="R145" s="161">
        <f t="shared" si="41"/>
        <v>90.817440590954504</v>
      </c>
      <c r="T145" s="176"/>
    </row>
    <row r="146" spans="1:20" ht="15" hidden="1" customHeight="1" x14ac:dyDescent="0.25">
      <c r="A146" s="174">
        <v>39814</v>
      </c>
      <c r="B146" s="177">
        <v>10.2189</v>
      </c>
      <c r="C146" s="161">
        <v>7.8849999999999998</v>
      </c>
      <c r="D146" s="177">
        <v>7.7405857740585837</v>
      </c>
      <c r="E146" s="178">
        <v>45.02</v>
      </c>
      <c r="F146" s="175">
        <v>12.24</v>
      </c>
      <c r="G146" s="178">
        <v>909.3</v>
      </c>
      <c r="H146" s="178">
        <v>1881286</v>
      </c>
      <c r="I146" s="161">
        <v>3368</v>
      </c>
      <c r="J146" s="176"/>
      <c r="K146" s="161">
        <f t="shared" si="34"/>
        <v>160.48716710444174</v>
      </c>
      <c r="L146" s="161">
        <f t="shared" si="35"/>
        <v>98.286070426924283</v>
      </c>
      <c r="M146" s="161">
        <f t="shared" si="36"/>
        <v>227.8595880586405</v>
      </c>
      <c r="N146" s="161">
        <f t="shared" si="37"/>
        <v>81.641782022607771</v>
      </c>
      <c r="O146" s="161">
        <f t="shared" si="38"/>
        <v>121.53909805544063</v>
      </c>
      <c r="P146" s="161">
        <f t="shared" si="39"/>
        <v>202.20146764509673</v>
      </c>
      <c r="Q146" s="161">
        <f t="shared" si="40"/>
        <v>195.1183237102731</v>
      </c>
      <c r="R146" s="161">
        <f t="shared" si="41"/>
        <v>93.883713907407838</v>
      </c>
      <c r="T146" s="176"/>
    </row>
    <row r="147" spans="1:20" ht="15" hidden="1" customHeight="1" x14ac:dyDescent="0.25">
      <c r="A147" s="174">
        <v>39845</v>
      </c>
      <c r="B147" s="177">
        <v>10.060499999999999</v>
      </c>
      <c r="C147" s="161">
        <v>8.5500000000000007</v>
      </c>
      <c r="D147" s="177">
        <v>8.2206035379812761</v>
      </c>
      <c r="E147" s="178">
        <v>44.57</v>
      </c>
      <c r="F147" s="175">
        <v>13.31</v>
      </c>
      <c r="G147" s="178">
        <v>946.5</v>
      </c>
      <c r="H147" s="178">
        <v>1881957</v>
      </c>
      <c r="I147" s="161">
        <v>3196</v>
      </c>
      <c r="J147" s="176"/>
      <c r="K147" s="161">
        <f t="shared" si="34"/>
        <v>157.99950529452639</v>
      </c>
      <c r="L147" s="161">
        <f t="shared" si="35"/>
        <v>106.57525708943598</v>
      </c>
      <c r="M147" s="161">
        <f t="shared" si="36"/>
        <v>241.98986878168523</v>
      </c>
      <c r="N147" s="161">
        <f t="shared" si="37"/>
        <v>80.825726893550154</v>
      </c>
      <c r="O147" s="161">
        <f t="shared" si="38"/>
        <v>132.16383947041788</v>
      </c>
      <c r="P147" s="161">
        <f t="shared" si="39"/>
        <v>210.47364909939955</v>
      </c>
      <c r="Q147" s="161">
        <f t="shared" si="40"/>
        <v>195.18791674142818</v>
      </c>
      <c r="R147" s="161">
        <f t="shared" si="41"/>
        <v>89.089177448953521</v>
      </c>
      <c r="T147" s="176"/>
    </row>
    <row r="148" spans="1:20" ht="15" hidden="1" customHeight="1" x14ac:dyDescent="0.25">
      <c r="A148" s="174">
        <v>39873</v>
      </c>
      <c r="B148" s="177">
        <v>9.5310000000000006</v>
      </c>
      <c r="C148" s="161">
        <v>8.59</v>
      </c>
      <c r="D148" s="177">
        <v>8.3076923076923013</v>
      </c>
      <c r="E148" s="178">
        <v>46.75</v>
      </c>
      <c r="F148" s="175">
        <v>12.93</v>
      </c>
      <c r="G148" s="178">
        <v>916.8</v>
      </c>
      <c r="H148" s="178">
        <v>1881612</v>
      </c>
      <c r="I148" s="161">
        <v>3553</v>
      </c>
      <c r="J148" s="176"/>
      <c r="K148" s="161">
        <f t="shared" si="34"/>
        <v>149.68374185797239</v>
      </c>
      <c r="L148" s="161">
        <f t="shared" si="35"/>
        <v>107.07385478342164</v>
      </c>
      <c r="M148" s="161">
        <f t="shared" si="36"/>
        <v>244.55350049769726</v>
      </c>
      <c r="N148" s="161">
        <f t="shared" si="37"/>
        <v>84.779060629873683</v>
      </c>
      <c r="O148" s="161">
        <f t="shared" si="38"/>
        <v>128.39056681836988</v>
      </c>
      <c r="P148" s="161">
        <f t="shared" si="39"/>
        <v>203.8692461641094</v>
      </c>
      <c r="Q148" s="161">
        <f t="shared" si="40"/>
        <v>195.15213492958245</v>
      </c>
      <c r="R148" s="161">
        <f t="shared" si="41"/>
        <v>99.040628121443007</v>
      </c>
      <c r="T148" s="176"/>
    </row>
    <row r="149" spans="1:20" ht="15" hidden="1" customHeight="1" x14ac:dyDescent="0.25">
      <c r="A149" s="174">
        <v>39904</v>
      </c>
      <c r="B149" s="177">
        <v>8.4534000000000002</v>
      </c>
      <c r="C149" s="161">
        <v>8.5</v>
      </c>
      <c r="D149" s="177">
        <v>8.044806517311601</v>
      </c>
      <c r="E149" s="178">
        <v>48.94</v>
      </c>
      <c r="F149" s="175">
        <v>13.47</v>
      </c>
      <c r="G149" s="178">
        <v>899.3</v>
      </c>
      <c r="H149" s="178">
        <v>1878861</v>
      </c>
      <c r="I149" s="161">
        <v>3410</v>
      </c>
      <c r="J149" s="176"/>
      <c r="K149" s="161">
        <f t="shared" si="34"/>
        <v>132.76010318142733</v>
      </c>
      <c r="L149" s="161">
        <f t="shared" si="35"/>
        <v>105.95200997195388</v>
      </c>
      <c r="M149" s="161">
        <f t="shared" si="36"/>
        <v>236.81493268757546</v>
      </c>
      <c r="N149" s="161">
        <f t="shared" si="37"/>
        <v>88.750528924620696</v>
      </c>
      <c r="O149" s="161">
        <f t="shared" si="38"/>
        <v>133.75258585022755</v>
      </c>
      <c r="P149" s="161">
        <f t="shared" si="39"/>
        <v>199.9777629530798</v>
      </c>
      <c r="Q149" s="161">
        <f t="shared" si="40"/>
        <v>194.86681387338632</v>
      </c>
      <c r="R149" s="161">
        <f t="shared" si="41"/>
        <v>95.054472810053653</v>
      </c>
      <c r="T149" s="176"/>
    </row>
    <row r="150" spans="1:20" ht="15" hidden="1" customHeight="1" x14ac:dyDescent="0.25">
      <c r="A150" s="174">
        <v>39934</v>
      </c>
      <c r="B150" s="177">
        <v>7.9893999999999998</v>
      </c>
      <c r="C150" s="161">
        <v>8.7799999999999994</v>
      </c>
      <c r="D150" s="177">
        <v>7.6923076923077014</v>
      </c>
      <c r="E150" s="178">
        <v>64.38</v>
      </c>
      <c r="F150" s="175">
        <v>15.47</v>
      </c>
      <c r="G150" s="178">
        <v>960</v>
      </c>
      <c r="H150" s="178">
        <v>1856622</v>
      </c>
      <c r="I150" s="161">
        <v>3583</v>
      </c>
      <c r="J150" s="176"/>
      <c r="K150" s="161">
        <f t="shared" si="34"/>
        <v>125.47301303117035</v>
      </c>
      <c r="L150" s="161">
        <f t="shared" si="35"/>
        <v>109.44219382985354</v>
      </c>
      <c r="M150" s="161">
        <f t="shared" si="36"/>
        <v>226.43842638675716</v>
      </c>
      <c r="N150" s="161">
        <f t="shared" si="37"/>
        <v>116.75028713050838</v>
      </c>
      <c r="O150" s="161">
        <f t="shared" si="38"/>
        <v>153.61191559784859</v>
      </c>
      <c r="P150" s="161">
        <f t="shared" si="39"/>
        <v>213.47565043362238</v>
      </c>
      <c r="Q150" s="161">
        <f t="shared" si="40"/>
        <v>192.56028716719024</v>
      </c>
      <c r="R150" s="161">
        <f t="shared" si="41"/>
        <v>99.876884480475738</v>
      </c>
      <c r="T150" s="176"/>
    </row>
    <row r="151" spans="1:20" ht="15" hidden="1" customHeight="1" x14ac:dyDescent="0.25">
      <c r="A151" s="174">
        <v>39965</v>
      </c>
      <c r="B151" s="177">
        <v>7.7460000000000004</v>
      </c>
      <c r="C151" s="161">
        <v>8.94</v>
      </c>
      <c r="D151" s="177">
        <v>7.0140280561122248</v>
      </c>
      <c r="E151" s="178">
        <v>67.64</v>
      </c>
      <c r="F151" s="175">
        <v>16.579999999999998</v>
      </c>
      <c r="G151" s="178">
        <v>938.3</v>
      </c>
      <c r="H151" s="178">
        <v>1864707</v>
      </c>
      <c r="I151" s="161">
        <v>3529</v>
      </c>
      <c r="J151" s="176"/>
      <c r="K151" s="161">
        <f t="shared" si="34"/>
        <v>121.65043168941918</v>
      </c>
      <c r="L151" s="161">
        <f t="shared" si="35"/>
        <v>111.4365846057962</v>
      </c>
      <c r="M151" s="161">
        <f t="shared" si="36"/>
        <v>206.47191183562001</v>
      </c>
      <c r="N151" s="161">
        <f t="shared" si="37"/>
        <v>122.66215317657017</v>
      </c>
      <c r="O151" s="161">
        <f t="shared" si="38"/>
        <v>164.63384360777823</v>
      </c>
      <c r="P151" s="161">
        <f t="shared" si="39"/>
        <v>208.65021125194571</v>
      </c>
      <c r="Q151" s="161">
        <f t="shared" si="40"/>
        <v>193.39882614914066</v>
      </c>
      <c r="R151" s="161">
        <f t="shared" si="41"/>
        <v>98.371623034216825</v>
      </c>
      <c r="T151" s="176"/>
    </row>
    <row r="152" spans="1:20" ht="15" hidden="1" customHeight="1" x14ac:dyDescent="0.25">
      <c r="A152" s="174">
        <v>39995</v>
      </c>
      <c r="B152" s="177">
        <v>7.7850000000000001</v>
      </c>
      <c r="C152" s="161">
        <v>8.86</v>
      </c>
      <c r="D152" s="177">
        <v>6.8181818181818095</v>
      </c>
      <c r="E152" s="178">
        <v>69.650000000000006</v>
      </c>
      <c r="F152" s="175">
        <v>17.8</v>
      </c>
      <c r="G152" s="178">
        <v>934.7</v>
      </c>
      <c r="H152" s="178">
        <v>1870621</v>
      </c>
      <c r="I152" s="161">
        <v>3689</v>
      </c>
      <c r="J152" s="176"/>
      <c r="K152" s="161">
        <f t="shared" si="34"/>
        <v>122.26292418049682</v>
      </c>
      <c r="L152" s="161">
        <f t="shared" si="35"/>
        <v>110.43938921782488</v>
      </c>
      <c r="M152" s="161">
        <f t="shared" si="36"/>
        <v>200.70678702462516</v>
      </c>
      <c r="N152" s="161">
        <f t="shared" si="37"/>
        <v>126.30719941969417</v>
      </c>
      <c r="O152" s="161">
        <f t="shared" si="38"/>
        <v>176.74803475382708</v>
      </c>
      <c r="P152" s="161">
        <f t="shared" si="39"/>
        <v>207.84967756281966</v>
      </c>
      <c r="Q152" s="161">
        <f t="shared" si="40"/>
        <v>194.01219900495448</v>
      </c>
      <c r="R152" s="161">
        <f t="shared" si="41"/>
        <v>102.83165694905804</v>
      </c>
      <c r="T152" s="176"/>
    </row>
    <row r="153" spans="1:20" ht="15" hidden="1" customHeight="1" x14ac:dyDescent="0.25">
      <c r="A153" s="174">
        <v>40026</v>
      </c>
      <c r="B153" s="177">
        <v>7.7796000000000003</v>
      </c>
      <c r="C153" s="161">
        <v>8.69</v>
      </c>
      <c r="D153" s="177">
        <v>6.5880039331366795</v>
      </c>
      <c r="E153" s="178">
        <v>68.52</v>
      </c>
      <c r="F153" s="175">
        <v>21.72</v>
      </c>
      <c r="G153" s="178">
        <v>956.6</v>
      </c>
      <c r="H153" s="178">
        <v>1868408</v>
      </c>
      <c r="I153" s="161">
        <v>3620</v>
      </c>
      <c r="J153" s="176"/>
      <c r="K153" s="161">
        <f t="shared" si="34"/>
        <v>122.17811752788607</v>
      </c>
      <c r="L153" s="161">
        <f t="shared" si="35"/>
        <v>108.32034901838578</v>
      </c>
      <c r="M153" s="161">
        <f t="shared" si="36"/>
        <v>193.93104167440055</v>
      </c>
      <c r="N153" s="161">
        <f t="shared" si="37"/>
        <v>124.25799431783837</v>
      </c>
      <c r="O153" s="161">
        <f t="shared" si="38"/>
        <v>215.67232105916426</v>
      </c>
      <c r="P153" s="161">
        <f t="shared" si="39"/>
        <v>212.71959083833667</v>
      </c>
      <c r="Q153" s="161">
        <f t="shared" si="40"/>
        <v>193.78267683215842</v>
      </c>
      <c r="R153" s="161">
        <f t="shared" si="41"/>
        <v>100.90826732328277</v>
      </c>
      <c r="T153" s="176"/>
    </row>
    <row r="154" spans="1:20" ht="15" hidden="1" customHeight="1" x14ac:dyDescent="0.25">
      <c r="A154" s="174">
        <v>40057</v>
      </c>
      <c r="B154" s="177">
        <v>7.5076999999999998</v>
      </c>
      <c r="C154" s="161">
        <v>8.7799999999999994</v>
      </c>
      <c r="D154" s="177">
        <v>6.3414634146341466</v>
      </c>
      <c r="E154" s="178">
        <v>66.94</v>
      </c>
      <c r="F154" s="175">
        <v>23.45</v>
      </c>
      <c r="G154" s="178">
        <v>992.7</v>
      </c>
      <c r="H154" s="178">
        <v>1860769</v>
      </c>
      <c r="I154" s="161">
        <v>3515</v>
      </c>
      <c r="J154" s="176"/>
      <c r="K154" s="161">
        <f t="shared" si="34"/>
        <v>117.90794551957815</v>
      </c>
      <c r="L154" s="161">
        <f t="shared" si="35"/>
        <v>109.44219382985354</v>
      </c>
      <c r="M154" s="161">
        <f t="shared" si="36"/>
        <v>186.67362955786299</v>
      </c>
      <c r="N154" s="161">
        <f t="shared" si="37"/>
        <v>121.39273408692499</v>
      </c>
      <c r="O154" s="161">
        <f t="shared" si="38"/>
        <v>232.85064129085643</v>
      </c>
      <c r="P154" s="161">
        <f t="shared" si="39"/>
        <v>220.74716477651765</v>
      </c>
      <c r="Q154" s="161">
        <f t="shared" si="40"/>
        <v>192.99039491711585</v>
      </c>
      <c r="R154" s="161">
        <f t="shared" si="41"/>
        <v>97.981370066668219</v>
      </c>
      <c r="T154" s="176"/>
    </row>
    <row r="155" spans="1:20" ht="15" hidden="1" customHeight="1" x14ac:dyDescent="0.25">
      <c r="A155" s="174">
        <v>40087</v>
      </c>
      <c r="B155" s="177">
        <v>7.8339999999999996</v>
      </c>
      <c r="C155" s="161">
        <v>8.9600000000000009</v>
      </c>
      <c r="D155" s="177">
        <v>6.025267249757035</v>
      </c>
      <c r="E155" s="178">
        <v>75.56</v>
      </c>
      <c r="F155" s="175">
        <v>23.16</v>
      </c>
      <c r="G155" s="178">
        <v>1046.8</v>
      </c>
      <c r="H155" s="178">
        <v>1861143</v>
      </c>
      <c r="I155" s="161">
        <v>3629</v>
      </c>
      <c r="J155" s="176"/>
      <c r="K155" s="161">
        <f t="shared" si="34"/>
        <v>123.03246602826101</v>
      </c>
      <c r="L155" s="161">
        <f t="shared" si="35"/>
        <v>111.68588345278904</v>
      </c>
      <c r="M155" s="161">
        <f t="shared" si="36"/>
        <v>177.36576449730393</v>
      </c>
      <c r="N155" s="161">
        <f t="shared" si="37"/>
        <v>137.02472344798406</v>
      </c>
      <c r="O155" s="161">
        <f t="shared" si="38"/>
        <v>229.97103847745143</v>
      </c>
      <c r="P155" s="161">
        <f t="shared" si="39"/>
        <v>232.77740716032906</v>
      </c>
      <c r="Q155" s="161">
        <f t="shared" si="40"/>
        <v>193.02918447546458</v>
      </c>
      <c r="R155" s="161">
        <f t="shared" si="41"/>
        <v>101.1591442309926</v>
      </c>
      <c r="T155" s="176"/>
    </row>
    <row r="156" spans="1:20" ht="15" hidden="1" customHeight="1" x14ac:dyDescent="0.25">
      <c r="A156" s="174">
        <v>40118</v>
      </c>
      <c r="B156" s="177">
        <v>7.4080000000000004</v>
      </c>
      <c r="C156" s="161">
        <v>9.0500000000000007</v>
      </c>
      <c r="D156" s="177">
        <v>5.9223300970873725</v>
      </c>
      <c r="E156" s="178">
        <v>76.010000000000005</v>
      </c>
      <c r="F156" s="175">
        <v>22.77</v>
      </c>
      <c r="G156" s="178">
        <v>1177.7</v>
      </c>
      <c r="H156" s="178">
        <v>1861389</v>
      </c>
      <c r="I156" s="161">
        <v>3490</v>
      </c>
      <c r="J156" s="176"/>
      <c r="K156" s="161">
        <f t="shared" si="34"/>
        <v>116.34216343341303</v>
      </c>
      <c r="L156" s="161">
        <f t="shared" si="35"/>
        <v>112.8077282642568</v>
      </c>
      <c r="M156" s="161">
        <f t="shared" si="36"/>
        <v>174.33560400456119</v>
      </c>
      <c r="N156" s="161">
        <f t="shared" si="37"/>
        <v>137.8407785770417</v>
      </c>
      <c r="O156" s="161">
        <f t="shared" si="38"/>
        <v>226.0984691766653</v>
      </c>
      <c r="P156" s="161">
        <f t="shared" si="39"/>
        <v>261.88570157883032</v>
      </c>
      <c r="Q156" s="161">
        <f t="shared" si="40"/>
        <v>193.05469846304152</v>
      </c>
      <c r="R156" s="161">
        <f t="shared" si="41"/>
        <v>97.284489767474284</v>
      </c>
      <c r="T156" s="176"/>
    </row>
    <row r="157" spans="1:20" ht="15" hidden="1" customHeight="1" x14ac:dyDescent="0.25">
      <c r="A157" s="174">
        <v>40148</v>
      </c>
      <c r="B157" s="177">
        <v>7.3775000000000004</v>
      </c>
      <c r="C157" s="161">
        <v>9.07</v>
      </c>
      <c r="D157" s="177">
        <v>6.6083576287657886</v>
      </c>
      <c r="E157" s="178">
        <v>77.7</v>
      </c>
      <c r="F157" s="175">
        <v>24.9</v>
      </c>
      <c r="G157" s="178">
        <v>1093.0999999999999</v>
      </c>
      <c r="H157" s="178">
        <v>1861363</v>
      </c>
      <c r="I157" s="161">
        <v>3499</v>
      </c>
      <c r="J157" s="176"/>
      <c r="K157" s="161">
        <f t="shared" si="34"/>
        <v>115.863162895519</v>
      </c>
      <c r="L157" s="161">
        <f t="shared" si="35"/>
        <v>113.05702711124962</v>
      </c>
      <c r="M157" s="161">
        <f t="shared" si="36"/>
        <v>194.53019331962389</v>
      </c>
      <c r="N157" s="161">
        <f t="shared" si="37"/>
        <v>140.90551895061358</v>
      </c>
      <c r="O157" s="161">
        <f t="shared" si="38"/>
        <v>247.24865535788166</v>
      </c>
      <c r="P157" s="161">
        <f t="shared" si="39"/>
        <v>243.0731598843673</v>
      </c>
      <c r="Q157" s="161">
        <f t="shared" si="40"/>
        <v>193.05200186272853</v>
      </c>
      <c r="R157" s="161">
        <f t="shared" si="41"/>
        <v>97.535366675184093</v>
      </c>
      <c r="T157" s="176"/>
    </row>
    <row r="158" spans="1:20" x14ac:dyDescent="0.25">
      <c r="A158" s="174">
        <v>40179</v>
      </c>
      <c r="B158" s="177">
        <v>7.5716000000000001</v>
      </c>
      <c r="C158" s="161">
        <v>9.0399999999999991</v>
      </c>
      <c r="D158" s="177">
        <v>6.7961165048543686</v>
      </c>
      <c r="E158" s="178">
        <v>72.25</v>
      </c>
      <c r="F158" s="177">
        <v>21.91</v>
      </c>
      <c r="G158" s="178">
        <v>1086.4000000000001</v>
      </c>
      <c r="H158" s="178">
        <v>1866644</v>
      </c>
      <c r="I158" s="178">
        <v>3540</v>
      </c>
      <c r="J158" s="176"/>
      <c r="K158" s="161">
        <f t="shared" si="34"/>
        <v>118.91149090880535</v>
      </c>
      <c r="L158" s="161">
        <f t="shared" si="35"/>
        <v>112.68307884076036</v>
      </c>
      <c r="M158" s="161">
        <f t="shared" si="36"/>
        <v>200.05725049703761</v>
      </c>
      <c r="N158" s="161">
        <f t="shared" si="37"/>
        <v>131.02218460980478</v>
      </c>
      <c r="O158" s="161">
        <f t="shared" si="38"/>
        <v>217.55895738518825</v>
      </c>
      <c r="P158" s="161">
        <f t="shared" si="39"/>
        <v>241.58327774071603</v>
      </c>
      <c r="Q158" s="161">
        <f t="shared" si="40"/>
        <v>193.59972287246015</v>
      </c>
      <c r="R158" s="161">
        <f t="shared" si="41"/>
        <v>98.678250365862169</v>
      </c>
      <c r="T158" s="176"/>
    </row>
    <row r="159" spans="1:20" x14ac:dyDescent="0.25">
      <c r="A159" s="174">
        <v>40210</v>
      </c>
      <c r="B159" s="177">
        <v>7.6425999999999998</v>
      </c>
      <c r="C159" s="161">
        <v>8.77</v>
      </c>
      <c r="D159" s="177">
        <v>6.1538461538461586</v>
      </c>
      <c r="E159" s="178">
        <v>76.599999999999994</v>
      </c>
      <c r="F159" s="177">
        <v>21.98</v>
      </c>
      <c r="G159" s="178">
        <v>1107.5999999999999</v>
      </c>
      <c r="H159" s="178">
        <v>1875896</v>
      </c>
      <c r="I159" s="178">
        <v>3281</v>
      </c>
      <c r="J159" s="176"/>
      <c r="K159" s="161">
        <f t="shared" si="34"/>
        <v>120.02654134128001</v>
      </c>
      <c r="L159" s="161">
        <f t="shared" si="35"/>
        <v>109.31754440635713</v>
      </c>
      <c r="M159" s="161">
        <f t="shared" si="36"/>
        <v>181.15074110940566</v>
      </c>
      <c r="N159" s="161">
        <f t="shared" si="37"/>
        <v>138.91071752402831</v>
      </c>
      <c r="O159" s="161">
        <f t="shared" si="38"/>
        <v>218.25403392635502</v>
      </c>
      <c r="P159" s="161">
        <f t="shared" si="39"/>
        <v>246.29753168779183</v>
      </c>
      <c r="Q159" s="161">
        <f t="shared" si="40"/>
        <v>194.55929772230618</v>
      </c>
      <c r="R159" s="161">
        <f t="shared" si="41"/>
        <v>91.458570466212933</v>
      </c>
      <c r="T159" s="176"/>
    </row>
    <row r="160" spans="1:20" x14ac:dyDescent="0.25">
      <c r="A160" s="174">
        <v>40238</v>
      </c>
      <c r="B160" s="177">
        <v>7.2670000000000003</v>
      </c>
      <c r="C160" s="161">
        <v>8.51</v>
      </c>
      <c r="D160" s="177">
        <v>5.6818181818181825</v>
      </c>
      <c r="E160" s="178">
        <v>81.2</v>
      </c>
      <c r="F160" s="177">
        <v>18.149999999999999</v>
      </c>
      <c r="G160" s="178">
        <v>1104.3</v>
      </c>
      <c r="H160" s="178">
        <v>1875507</v>
      </c>
      <c r="I160" s="178">
        <v>3629</v>
      </c>
      <c r="J160" s="176"/>
      <c r="K160" s="161">
        <f t="shared" si="34"/>
        <v>114.12776750413236</v>
      </c>
      <c r="L160" s="161">
        <f t="shared" si="35"/>
        <v>106.07665939545031</v>
      </c>
      <c r="M160" s="161">
        <f t="shared" si="36"/>
        <v>167.25565585385453</v>
      </c>
      <c r="N160" s="161">
        <f t="shared" si="37"/>
        <v>147.2526143988394</v>
      </c>
      <c r="O160" s="161">
        <f t="shared" si="38"/>
        <v>180.22341745966074</v>
      </c>
      <c r="P160" s="161">
        <f t="shared" si="39"/>
        <v>245.56370913942627</v>
      </c>
      <c r="Q160" s="161">
        <f t="shared" si="40"/>
        <v>194.51895243300763</v>
      </c>
      <c r="R160" s="161">
        <f t="shared" si="41"/>
        <v>101.1591442309926</v>
      </c>
      <c r="T160" s="176"/>
    </row>
    <row r="161" spans="1:20" x14ac:dyDescent="0.25">
      <c r="A161" s="174">
        <v>40269</v>
      </c>
      <c r="B161" s="177">
        <v>7.3734999999999999</v>
      </c>
      <c r="C161" s="161">
        <v>8.4600000000000009</v>
      </c>
      <c r="D161" s="177">
        <v>5.4665409990575036</v>
      </c>
      <c r="E161" s="178">
        <v>85.54</v>
      </c>
      <c r="F161" s="177">
        <v>16.89</v>
      </c>
      <c r="G161" s="178">
        <v>1168.2</v>
      </c>
      <c r="H161" s="178">
        <v>1873274</v>
      </c>
      <c r="I161" s="178">
        <v>3432</v>
      </c>
      <c r="J161" s="176"/>
      <c r="K161" s="161">
        <f t="shared" si="34"/>
        <v>115.80034315284435</v>
      </c>
      <c r="L161" s="161">
        <f t="shared" si="35"/>
        <v>105.45341227796823</v>
      </c>
      <c r="M161" s="161">
        <f t="shared" si="36"/>
        <v>160.91854240868523</v>
      </c>
      <c r="N161" s="161">
        <f t="shared" si="37"/>
        <v>155.12301275463946</v>
      </c>
      <c r="O161" s="161">
        <f t="shared" si="38"/>
        <v>167.71203971865953</v>
      </c>
      <c r="P161" s="161">
        <f t="shared" si="39"/>
        <v>259.77318212141427</v>
      </c>
      <c r="Q161" s="161">
        <f t="shared" si="40"/>
        <v>194.28735595227846</v>
      </c>
      <c r="R161" s="161">
        <f t="shared" si="41"/>
        <v>95.667727473344328</v>
      </c>
      <c r="T161" s="176"/>
    </row>
    <row r="162" spans="1:20" x14ac:dyDescent="0.25">
      <c r="A162" s="174">
        <v>40299</v>
      </c>
      <c r="B162" s="177">
        <v>7.5830000000000002</v>
      </c>
      <c r="C162" s="161">
        <v>8.68</v>
      </c>
      <c r="D162" s="177">
        <v>5.2631578947368363</v>
      </c>
      <c r="E162" s="178">
        <v>73.61</v>
      </c>
      <c r="F162" s="177">
        <v>15.11</v>
      </c>
      <c r="G162" s="178">
        <v>1215.3</v>
      </c>
      <c r="H162" s="178">
        <v>1880871</v>
      </c>
      <c r="I162" s="178">
        <v>3550</v>
      </c>
      <c r="J162" s="176"/>
      <c r="K162" s="161">
        <f t="shared" ref="K162:K184" si="42">B162/B$219*100</f>
        <v>119.09052717542805</v>
      </c>
      <c r="L162" s="161">
        <f t="shared" ref="L162:L184" si="43">C162/C$219*100</f>
        <v>108.19569959488938</v>
      </c>
      <c r="M162" s="161">
        <f t="shared" ref="M162:M184" si="44">D162/D$219*100</f>
        <v>154.93155489620193</v>
      </c>
      <c r="N162" s="161">
        <f t="shared" ref="N162:N184" si="45">E162/E$219*100</f>
        <v>133.4884845554011</v>
      </c>
      <c r="O162" s="161">
        <f t="shared" ref="O162:O184" si="46">F162/F$219*100</f>
        <v>150.03723624327679</v>
      </c>
      <c r="P162" s="161">
        <f t="shared" ref="P162:P184" si="47">G162/G$219*100</f>
        <v>270.24683122081387</v>
      </c>
      <c r="Q162" s="161">
        <f t="shared" ref="Q162:Q184" si="48">H162/H$219*100</f>
        <v>195.07528182066156</v>
      </c>
      <c r="R162" s="161">
        <f t="shared" ref="R162:R184" si="49">I162/I$219*100</f>
        <v>98.957002485539732</v>
      </c>
      <c r="T162" s="176"/>
    </row>
    <row r="163" spans="1:20" x14ac:dyDescent="0.25">
      <c r="A163" s="174">
        <v>40330</v>
      </c>
      <c r="B163" s="177">
        <v>7.6726999999999999</v>
      </c>
      <c r="C163" s="161">
        <v>8.7799999999999994</v>
      </c>
      <c r="D163" s="177">
        <v>4.7752808988764128</v>
      </c>
      <c r="E163" s="178">
        <v>73.53</v>
      </c>
      <c r="F163" s="177">
        <v>16.3</v>
      </c>
      <c r="G163" s="178">
        <v>1241.8</v>
      </c>
      <c r="H163" s="178">
        <v>1888631</v>
      </c>
      <c r="I163" s="178">
        <v>3559</v>
      </c>
      <c r="J163" s="176"/>
      <c r="K163" s="161">
        <f t="shared" si="42"/>
        <v>120.49925990490659</v>
      </c>
      <c r="L163" s="161">
        <f t="shared" si="43"/>
        <v>109.44219382985354</v>
      </c>
      <c r="M163" s="161">
        <f t="shared" si="44"/>
        <v>140.56992199852067</v>
      </c>
      <c r="N163" s="161">
        <f t="shared" si="45"/>
        <v>133.34340808801309</v>
      </c>
      <c r="O163" s="161">
        <f t="shared" si="46"/>
        <v>161.85353744311129</v>
      </c>
      <c r="P163" s="161">
        <f t="shared" si="47"/>
        <v>276.13964865465863</v>
      </c>
      <c r="Q163" s="161">
        <f t="shared" si="48"/>
        <v>195.88011329869929</v>
      </c>
      <c r="R163" s="161">
        <f t="shared" si="49"/>
        <v>99.207879393249556</v>
      </c>
      <c r="T163" s="176"/>
    </row>
    <row r="164" spans="1:20" x14ac:dyDescent="0.25">
      <c r="A164" s="174">
        <v>40360</v>
      </c>
      <c r="B164" s="177">
        <v>7.3146000000000004</v>
      </c>
      <c r="C164" s="161">
        <v>8.19</v>
      </c>
      <c r="D164" s="177">
        <v>3.9777983348751267</v>
      </c>
      <c r="E164" s="178">
        <v>77.36</v>
      </c>
      <c r="F164" s="177">
        <v>17.690000000000001</v>
      </c>
      <c r="G164" s="178">
        <v>1167.5</v>
      </c>
      <c r="H164" s="178">
        <v>1903532</v>
      </c>
      <c r="I164" s="178">
        <v>3684</v>
      </c>
      <c r="J164" s="176"/>
      <c r="K164" s="161">
        <f t="shared" si="42"/>
        <v>114.87532244196044</v>
      </c>
      <c r="L164" s="161">
        <f t="shared" si="43"/>
        <v>102.087877843565</v>
      </c>
      <c r="M164" s="161">
        <f t="shared" si="44"/>
        <v>117.09443140628812</v>
      </c>
      <c r="N164" s="161">
        <f t="shared" si="45"/>
        <v>140.2889439642145</v>
      </c>
      <c r="O164" s="161">
        <f t="shared" si="46"/>
        <v>175.65577161770793</v>
      </c>
      <c r="P164" s="161">
        <f t="shared" si="47"/>
        <v>259.61752279297309</v>
      </c>
      <c r="Q164" s="161">
        <f t="shared" si="48"/>
        <v>197.42557642424578</v>
      </c>
      <c r="R164" s="161">
        <f t="shared" si="49"/>
        <v>102.69228088921926</v>
      </c>
      <c r="T164" s="176"/>
    </row>
    <row r="165" spans="1:20" x14ac:dyDescent="0.25">
      <c r="A165" s="174">
        <v>40391</v>
      </c>
      <c r="B165" s="177">
        <v>7.35</v>
      </c>
      <c r="C165" s="161">
        <v>7.83</v>
      </c>
      <c r="D165" s="177">
        <v>3.7822878228782235</v>
      </c>
      <c r="E165" s="178">
        <v>74.89</v>
      </c>
      <c r="F165" s="177">
        <v>18.600000000000001</v>
      </c>
      <c r="G165" s="178">
        <v>1237.4000000000001</v>
      </c>
      <c r="H165" s="178">
        <v>1917768</v>
      </c>
      <c r="I165" s="178">
        <v>3595</v>
      </c>
      <c r="J165" s="176"/>
      <c r="K165" s="161">
        <f t="shared" si="42"/>
        <v>115.43127716463088</v>
      </c>
      <c r="L165" s="161">
        <f t="shared" si="43"/>
        <v>97.600498597693999</v>
      </c>
      <c r="M165" s="161">
        <f t="shared" si="44"/>
        <v>111.33918935806389</v>
      </c>
      <c r="N165" s="161">
        <f t="shared" si="45"/>
        <v>135.80970803360941</v>
      </c>
      <c r="O165" s="161">
        <f t="shared" si="46"/>
        <v>184.69176665287549</v>
      </c>
      <c r="P165" s="161">
        <f t="shared" si="47"/>
        <v>275.16121859017119</v>
      </c>
      <c r="Q165" s="161">
        <f t="shared" si="48"/>
        <v>198.90206881101707</v>
      </c>
      <c r="R165" s="161">
        <f t="shared" si="49"/>
        <v>100.21138702408882</v>
      </c>
      <c r="T165" s="176"/>
    </row>
    <row r="166" spans="1:20" x14ac:dyDescent="0.25">
      <c r="A166" s="174">
        <v>40422</v>
      </c>
      <c r="B166" s="177">
        <v>6.9598000000000004</v>
      </c>
      <c r="C166" s="161">
        <v>7.83</v>
      </c>
      <c r="D166" s="177">
        <v>3.3027522935779761</v>
      </c>
      <c r="E166" s="178">
        <v>79.33</v>
      </c>
      <c r="F166" s="177">
        <v>22.67</v>
      </c>
      <c r="G166" s="178">
        <v>1310.9</v>
      </c>
      <c r="H166" s="178">
        <v>1936914</v>
      </c>
      <c r="I166" s="178">
        <v>3474</v>
      </c>
      <c r="J166" s="176"/>
      <c r="K166" s="161">
        <f t="shared" si="42"/>
        <v>109.30321126672085</v>
      </c>
      <c r="L166" s="161">
        <f t="shared" si="43"/>
        <v>97.600498597693999</v>
      </c>
      <c r="M166" s="161">
        <f t="shared" si="44"/>
        <v>97.223104173396365</v>
      </c>
      <c r="N166" s="161">
        <f t="shared" si="45"/>
        <v>143.86145197364445</v>
      </c>
      <c r="O166" s="161">
        <f t="shared" si="46"/>
        <v>225.10550268928426</v>
      </c>
      <c r="P166" s="161">
        <f t="shared" si="47"/>
        <v>291.50544807649538</v>
      </c>
      <c r="Q166" s="161">
        <f t="shared" si="48"/>
        <v>200.88780379536124</v>
      </c>
      <c r="R166" s="161">
        <f t="shared" si="49"/>
        <v>96.838486375990158</v>
      </c>
      <c r="T166" s="176"/>
    </row>
    <row r="167" spans="1:20" x14ac:dyDescent="0.25">
      <c r="A167" s="174">
        <v>40452</v>
      </c>
      <c r="B167" s="177">
        <v>6.9894999999999996</v>
      </c>
      <c r="C167" s="161">
        <v>7.71</v>
      </c>
      <c r="D167" s="177">
        <v>3.4830430797433656</v>
      </c>
      <c r="E167" s="178">
        <v>82.01</v>
      </c>
      <c r="F167" s="177">
        <v>26.94</v>
      </c>
      <c r="G167" s="178">
        <v>1345.1</v>
      </c>
      <c r="H167" s="178">
        <v>1935498</v>
      </c>
      <c r="I167" s="178">
        <v>3577</v>
      </c>
      <c r="J167" s="176"/>
      <c r="K167" s="161">
        <f t="shared" si="42"/>
        <v>109.76964785607994</v>
      </c>
      <c r="L167" s="161">
        <f t="shared" si="43"/>
        <v>96.104705515736995</v>
      </c>
      <c r="M167" s="161">
        <f t="shared" si="44"/>
        <v>102.53032322186823</v>
      </c>
      <c r="N167" s="161">
        <f t="shared" si="45"/>
        <v>148.72151363114313</v>
      </c>
      <c r="O167" s="161">
        <f t="shared" si="46"/>
        <v>267.50517170045509</v>
      </c>
      <c r="P167" s="161">
        <f t="shared" si="47"/>
        <v>299.11051812319317</v>
      </c>
      <c r="Q167" s="161">
        <f t="shared" si="48"/>
        <v>200.74094279369868</v>
      </c>
      <c r="R167" s="161">
        <f t="shared" si="49"/>
        <v>99.709633208669189</v>
      </c>
      <c r="T167" s="176"/>
    </row>
    <row r="168" spans="1:20" x14ac:dyDescent="0.25">
      <c r="A168" s="174">
        <v>40483</v>
      </c>
      <c r="B168" s="177">
        <v>7.1026999999999996</v>
      </c>
      <c r="C168" s="161">
        <v>8.25</v>
      </c>
      <c r="D168" s="177">
        <v>3.5747021081576591</v>
      </c>
      <c r="E168" s="178">
        <v>86.49</v>
      </c>
      <c r="F168" s="177">
        <v>26.42</v>
      </c>
      <c r="G168" s="178">
        <v>1368.3</v>
      </c>
      <c r="H168" s="178">
        <v>1943218</v>
      </c>
      <c r="I168" s="178">
        <v>3433</v>
      </c>
      <c r="J168" s="176"/>
      <c r="K168" s="161">
        <f t="shared" si="42"/>
        <v>111.54744657377196</v>
      </c>
      <c r="L168" s="161">
        <f t="shared" si="43"/>
        <v>102.83577438454347</v>
      </c>
      <c r="M168" s="161">
        <f t="shared" si="44"/>
        <v>105.22848962244356</v>
      </c>
      <c r="N168" s="161">
        <f t="shared" si="45"/>
        <v>156.84579580487218</v>
      </c>
      <c r="O168" s="161">
        <f t="shared" si="46"/>
        <v>262.34174596607369</v>
      </c>
      <c r="P168" s="161">
        <f t="shared" si="47"/>
        <v>304.26951300867245</v>
      </c>
      <c r="Q168" s="161">
        <f t="shared" si="48"/>
        <v>201.54162565587023</v>
      </c>
      <c r="R168" s="161">
        <f t="shared" si="49"/>
        <v>95.695602685312082</v>
      </c>
      <c r="T168" s="176"/>
    </row>
    <row r="169" spans="1:20" x14ac:dyDescent="0.25">
      <c r="A169" s="174">
        <v>40513</v>
      </c>
      <c r="B169" s="177">
        <v>6.6176000000000004</v>
      </c>
      <c r="C169" s="161">
        <v>8.0350000000000001</v>
      </c>
      <c r="D169" s="177">
        <v>3.5</v>
      </c>
      <c r="E169" s="178">
        <v>93.35</v>
      </c>
      <c r="F169" s="177">
        <v>28.04</v>
      </c>
      <c r="G169" s="178">
        <v>1405.1</v>
      </c>
      <c r="H169" s="178">
        <v>1940343</v>
      </c>
      <c r="I169" s="178">
        <v>3371</v>
      </c>
      <c r="J169" s="176"/>
      <c r="K169" s="161">
        <f t="shared" si="42"/>
        <v>103.92898228090633</v>
      </c>
      <c r="L169" s="161">
        <f t="shared" si="43"/>
        <v>100.15581177937054</v>
      </c>
      <c r="M169" s="161">
        <f t="shared" si="44"/>
        <v>103.02948400597438</v>
      </c>
      <c r="N169" s="161">
        <f t="shared" si="45"/>
        <v>169.28610288339482</v>
      </c>
      <c r="O169" s="161">
        <f t="shared" si="46"/>
        <v>278.42780306164667</v>
      </c>
      <c r="P169" s="161">
        <f t="shared" si="47"/>
        <v>312.4527462752946</v>
      </c>
      <c r="Q169" s="161">
        <f t="shared" si="48"/>
        <v>201.243443890489</v>
      </c>
      <c r="R169" s="161">
        <f t="shared" si="49"/>
        <v>93.967339543311112</v>
      </c>
      <c r="T169" s="176"/>
    </row>
    <row r="170" spans="1:20" x14ac:dyDescent="0.25">
      <c r="A170" s="174">
        <v>40544</v>
      </c>
      <c r="B170" s="177">
        <v>7.1677999999999997</v>
      </c>
      <c r="C170" s="161">
        <v>8.5150000000000006</v>
      </c>
      <c r="D170" s="177">
        <v>3.5</v>
      </c>
      <c r="E170" s="178">
        <v>99.98</v>
      </c>
      <c r="F170" s="177">
        <v>29.74</v>
      </c>
      <c r="G170" s="178">
        <v>1339.2</v>
      </c>
      <c r="H170" s="178">
        <v>1955015</v>
      </c>
      <c r="I170" s="178">
        <v>3417</v>
      </c>
      <c r="J170" s="176"/>
      <c r="K170" s="161">
        <f t="shared" si="42"/>
        <v>112.56983788580155</v>
      </c>
      <c r="L170" s="161">
        <f t="shared" si="43"/>
        <v>106.13898410719852</v>
      </c>
      <c r="M170" s="161">
        <f t="shared" si="44"/>
        <v>103.02948400597438</v>
      </c>
      <c r="N170" s="161">
        <f t="shared" si="45"/>
        <v>181.30931511817693</v>
      </c>
      <c r="O170" s="161">
        <f t="shared" si="46"/>
        <v>295.30823334712454</v>
      </c>
      <c r="P170" s="161">
        <f t="shared" si="47"/>
        <v>297.79853235490322</v>
      </c>
      <c r="Q170" s="161">
        <f t="shared" si="48"/>
        <v>202.76515619020162</v>
      </c>
      <c r="R170" s="161">
        <f t="shared" si="49"/>
        <v>95.24959929382797</v>
      </c>
      <c r="T170" s="176"/>
    </row>
    <row r="171" spans="1:20" x14ac:dyDescent="0.25">
      <c r="A171" s="174">
        <v>40575</v>
      </c>
      <c r="B171" s="177">
        <v>7.0019999999999998</v>
      </c>
      <c r="C171" s="161">
        <v>8.5350000000000001</v>
      </c>
      <c r="D171" s="177">
        <v>3.7</v>
      </c>
      <c r="E171" s="178">
        <v>111.99</v>
      </c>
      <c r="F171" s="177">
        <v>29.31</v>
      </c>
      <c r="G171" s="178">
        <v>1410.6</v>
      </c>
      <c r="H171" s="178">
        <v>1971557</v>
      </c>
      <c r="I171" s="178">
        <v>3256</v>
      </c>
      <c r="J171" s="176"/>
      <c r="K171" s="161">
        <f t="shared" si="42"/>
        <v>109.96595955193817</v>
      </c>
      <c r="L171" s="161">
        <f t="shared" si="43"/>
        <v>106.38828295419135</v>
      </c>
      <c r="M171" s="161">
        <f t="shared" si="44"/>
        <v>108.91688309203008</v>
      </c>
      <c r="N171" s="161">
        <f t="shared" si="45"/>
        <v>203.08891978480327</v>
      </c>
      <c r="O171" s="161">
        <f t="shared" si="46"/>
        <v>291.03847745138603</v>
      </c>
      <c r="P171" s="161">
        <f t="shared" si="47"/>
        <v>313.67578385590389</v>
      </c>
      <c r="Q171" s="161">
        <f t="shared" si="48"/>
        <v>204.48081628165781</v>
      </c>
      <c r="R171" s="161">
        <f t="shared" si="49"/>
        <v>90.761690167018983</v>
      </c>
      <c r="T171" s="176"/>
    </row>
    <row r="172" spans="1:20" x14ac:dyDescent="0.25">
      <c r="A172" s="174">
        <v>40603</v>
      </c>
      <c r="B172" s="177">
        <v>6.81</v>
      </c>
      <c r="C172" s="161">
        <v>8.5950000000000006</v>
      </c>
      <c r="D172" s="177">
        <v>3.7</v>
      </c>
      <c r="E172" s="178">
        <v>117.19</v>
      </c>
      <c r="F172" s="177">
        <v>25.9</v>
      </c>
      <c r="G172" s="178">
        <v>1424.8</v>
      </c>
      <c r="H172" s="178">
        <v>1975168</v>
      </c>
      <c r="I172" s="178">
        <v>3631</v>
      </c>
      <c r="J172" s="176"/>
      <c r="K172" s="161">
        <f t="shared" si="42"/>
        <v>106.95061190355597</v>
      </c>
      <c r="L172" s="161">
        <f t="shared" si="43"/>
        <v>107.13617949516984</v>
      </c>
      <c r="M172" s="161">
        <f t="shared" si="44"/>
        <v>108.91688309203008</v>
      </c>
      <c r="N172" s="161">
        <f t="shared" si="45"/>
        <v>212.51889016502452</v>
      </c>
      <c r="O172" s="161">
        <f t="shared" si="46"/>
        <v>257.17832023169217</v>
      </c>
      <c r="P172" s="161">
        <f t="shared" si="47"/>
        <v>316.83344451856789</v>
      </c>
      <c r="Q172" s="161">
        <f t="shared" si="48"/>
        <v>204.85533257897669</v>
      </c>
      <c r="R172" s="161">
        <f t="shared" si="49"/>
        <v>101.2148946549281</v>
      </c>
      <c r="T172" s="176"/>
    </row>
    <row r="173" spans="1:20" x14ac:dyDescent="0.25">
      <c r="A173" s="174">
        <v>40634</v>
      </c>
      <c r="B173" s="177">
        <v>6.5994999999999999</v>
      </c>
      <c r="C173" s="161">
        <v>8.3249999999999993</v>
      </c>
      <c r="D173" s="177">
        <v>4.0999999999999996</v>
      </c>
      <c r="E173" s="178">
        <v>125.47</v>
      </c>
      <c r="F173" s="177">
        <v>23.91</v>
      </c>
      <c r="G173" s="178">
        <v>1536.8</v>
      </c>
      <c r="H173" s="178">
        <v>1986284</v>
      </c>
      <c r="I173" s="178">
        <v>3432</v>
      </c>
      <c r="J173" s="176"/>
      <c r="K173" s="161">
        <f t="shared" si="42"/>
        <v>103.64472294530363</v>
      </c>
      <c r="L173" s="161">
        <f t="shared" si="43"/>
        <v>103.77064506076658</v>
      </c>
      <c r="M173" s="161">
        <f t="shared" si="44"/>
        <v>120.69168126414141</v>
      </c>
      <c r="N173" s="161">
        <f t="shared" si="45"/>
        <v>227.53430453968448</v>
      </c>
      <c r="O173" s="161">
        <f t="shared" si="46"/>
        <v>237.41828713280927</v>
      </c>
      <c r="P173" s="161">
        <f t="shared" si="47"/>
        <v>341.73893706915715</v>
      </c>
      <c r="Q173" s="161">
        <f t="shared" si="48"/>
        <v>206.00823292818643</v>
      </c>
      <c r="R173" s="161">
        <f t="shared" si="49"/>
        <v>95.667727473344328</v>
      </c>
      <c r="T173" s="176"/>
    </row>
    <row r="174" spans="1:20" x14ac:dyDescent="0.25">
      <c r="A174" s="174">
        <v>40664</v>
      </c>
      <c r="B174" s="177">
        <v>6.9245000000000001</v>
      </c>
      <c r="C174" s="161">
        <v>8.1999999999999993</v>
      </c>
      <c r="D174" s="177">
        <v>4.2</v>
      </c>
      <c r="E174" s="178">
        <v>116.42</v>
      </c>
      <c r="F174" s="177">
        <v>21.85</v>
      </c>
      <c r="G174" s="178">
        <v>1540.1</v>
      </c>
      <c r="H174" s="178">
        <v>1984829</v>
      </c>
      <c r="I174" s="178">
        <v>3624</v>
      </c>
      <c r="J174" s="176"/>
      <c r="K174" s="161">
        <f t="shared" si="42"/>
        <v>108.74882703761723</v>
      </c>
      <c r="L174" s="161">
        <f t="shared" si="43"/>
        <v>102.2125272670614</v>
      </c>
      <c r="M174" s="161">
        <f t="shared" si="44"/>
        <v>123.63538080716927</v>
      </c>
      <c r="N174" s="161">
        <f t="shared" si="45"/>
        <v>211.12252916641486</v>
      </c>
      <c r="O174" s="161">
        <f t="shared" si="46"/>
        <v>216.96317749275966</v>
      </c>
      <c r="P174" s="161">
        <f t="shared" si="47"/>
        <v>342.47275961752274</v>
      </c>
      <c r="Q174" s="161">
        <f t="shared" si="48"/>
        <v>205.85732702605432</v>
      </c>
      <c r="R174" s="161">
        <f t="shared" si="49"/>
        <v>101.01976817115381</v>
      </c>
      <c r="T174" s="176"/>
    </row>
    <row r="175" spans="1:20" x14ac:dyDescent="0.25">
      <c r="A175" s="174">
        <v>40695</v>
      </c>
      <c r="B175" s="177">
        <v>6.7908999999999997</v>
      </c>
      <c r="C175" s="161">
        <v>8.2949999999999999</v>
      </c>
      <c r="D175" s="177">
        <v>4.5999999999999996</v>
      </c>
      <c r="E175" s="178">
        <v>111.92</v>
      </c>
      <c r="F175" s="177">
        <v>24.92</v>
      </c>
      <c r="G175" s="178">
        <v>1503.1</v>
      </c>
      <c r="H175" s="246">
        <v>1994629</v>
      </c>
      <c r="I175" s="178">
        <v>3527</v>
      </c>
      <c r="J175" s="176"/>
      <c r="K175" s="161">
        <f t="shared" si="42"/>
        <v>106.65064763228462</v>
      </c>
      <c r="L175" s="161">
        <f t="shared" si="43"/>
        <v>103.39669679027736</v>
      </c>
      <c r="M175" s="161">
        <f t="shared" si="44"/>
        <v>135.4101789792806</v>
      </c>
      <c r="N175" s="161">
        <f t="shared" si="45"/>
        <v>202.96197787583878</v>
      </c>
      <c r="O175" s="161">
        <f t="shared" si="46"/>
        <v>247.44724865535792</v>
      </c>
      <c r="P175" s="161">
        <f t="shared" si="47"/>
        <v>334.24505225706025</v>
      </c>
      <c r="Q175" s="161">
        <f t="shared" si="48"/>
        <v>206.87373791326698</v>
      </c>
      <c r="R175" s="161">
        <f t="shared" si="49"/>
        <v>98.315872610281303</v>
      </c>
      <c r="T175" s="176"/>
    </row>
    <row r="176" spans="1:20" x14ac:dyDescent="0.25">
      <c r="A176" s="174">
        <v>40725</v>
      </c>
      <c r="B176" s="177">
        <v>6.7331000000000003</v>
      </c>
      <c r="C176" s="161">
        <v>8.11</v>
      </c>
      <c r="D176" s="177">
        <v>5</v>
      </c>
      <c r="E176" s="178">
        <v>116.27</v>
      </c>
      <c r="F176" s="177">
        <v>29.47</v>
      </c>
      <c r="G176" s="178">
        <v>1618.2</v>
      </c>
      <c r="H176" s="246">
        <v>2019970</v>
      </c>
      <c r="I176" s="178">
        <v>3639</v>
      </c>
      <c r="J176" s="176"/>
      <c r="K176" s="161">
        <f t="shared" si="42"/>
        <v>105.74290235063624</v>
      </c>
      <c r="L176" s="161">
        <f t="shared" si="43"/>
        <v>101.09068245559365</v>
      </c>
      <c r="M176" s="161">
        <f t="shared" si="44"/>
        <v>147.18497715139199</v>
      </c>
      <c r="N176" s="161">
        <f t="shared" si="45"/>
        <v>210.85051079006229</v>
      </c>
      <c r="O176" s="161">
        <f t="shared" si="46"/>
        <v>292.62722383119569</v>
      </c>
      <c r="P176" s="161">
        <f t="shared" si="47"/>
        <v>359.83989326217471</v>
      </c>
      <c r="Q176" s="161">
        <f t="shared" si="48"/>
        <v>209.50198977988484</v>
      </c>
      <c r="R176" s="161">
        <f t="shared" si="49"/>
        <v>101.43789635067017</v>
      </c>
      <c r="T176" s="176"/>
    </row>
    <row r="177" spans="1:20" x14ac:dyDescent="0.25">
      <c r="A177" s="174">
        <v>40756</v>
      </c>
      <c r="B177" s="177">
        <v>7.0705999999999998</v>
      </c>
      <c r="C177" s="161">
        <v>7.6050000000000004</v>
      </c>
      <c r="D177" s="177">
        <v>5.3</v>
      </c>
      <c r="E177" s="178">
        <v>115.79</v>
      </c>
      <c r="F177" s="177">
        <v>28.87</v>
      </c>
      <c r="G177" s="178">
        <v>1836.1</v>
      </c>
      <c r="H177" s="246">
        <v>2033242</v>
      </c>
      <c r="I177" s="178">
        <v>3574</v>
      </c>
      <c r="J177" s="176"/>
      <c r="K177" s="161">
        <f t="shared" si="42"/>
        <v>111.04331813880806</v>
      </c>
      <c r="L177" s="161">
        <f t="shared" si="43"/>
        <v>94.795886569024631</v>
      </c>
      <c r="M177" s="161">
        <f t="shared" si="44"/>
        <v>156.01607578047549</v>
      </c>
      <c r="N177" s="161">
        <f t="shared" si="45"/>
        <v>209.98005198573418</v>
      </c>
      <c r="O177" s="161">
        <f t="shared" si="46"/>
        <v>286.6694249069094</v>
      </c>
      <c r="P177" s="161">
        <f t="shared" si="47"/>
        <v>408.29441850122299</v>
      </c>
      <c r="Q177" s="161">
        <f t="shared" si="48"/>
        <v>210.87850052428135</v>
      </c>
      <c r="R177" s="161">
        <f t="shared" si="49"/>
        <v>99.626007572765914</v>
      </c>
      <c r="T177" s="176"/>
    </row>
    <row r="178" spans="1:20" x14ac:dyDescent="0.25">
      <c r="A178" s="174">
        <v>40787</v>
      </c>
      <c r="B178" s="177">
        <v>7.9678000000000004</v>
      </c>
      <c r="C178" s="161">
        <v>8.0350000000000001</v>
      </c>
      <c r="D178" s="177">
        <v>5.3</v>
      </c>
      <c r="E178" s="178">
        <v>105.96</v>
      </c>
      <c r="F178" s="177">
        <v>26.64</v>
      </c>
      <c r="G178" s="178">
        <v>1616.9</v>
      </c>
      <c r="H178" s="246">
        <v>2039996</v>
      </c>
      <c r="I178" s="178">
        <v>3381</v>
      </c>
      <c r="J178" s="176"/>
      <c r="K178" s="161">
        <f t="shared" si="42"/>
        <v>125.13378642072736</v>
      </c>
      <c r="L178" s="161">
        <f t="shared" si="43"/>
        <v>100.15581177937054</v>
      </c>
      <c r="M178" s="161">
        <f t="shared" si="44"/>
        <v>156.01607578047549</v>
      </c>
      <c r="N178" s="161">
        <f t="shared" si="45"/>
        <v>192.15378105543132</v>
      </c>
      <c r="O178" s="161">
        <f t="shared" si="46"/>
        <v>264.526272238312</v>
      </c>
      <c r="P178" s="161">
        <f t="shared" si="47"/>
        <v>359.55081165221259</v>
      </c>
      <c r="Q178" s="161">
        <f t="shared" si="48"/>
        <v>211.57899431328482</v>
      </c>
      <c r="R178" s="161">
        <f t="shared" si="49"/>
        <v>94.24609166298869</v>
      </c>
      <c r="T178" s="176"/>
    </row>
    <row r="179" spans="1:20" x14ac:dyDescent="0.25">
      <c r="A179" s="174">
        <v>40817</v>
      </c>
      <c r="B179" s="177">
        <v>7.7005999999999997</v>
      </c>
      <c r="C179" s="161">
        <v>7.6150000000000002</v>
      </c>
      <c r="D179" s="177">
        <v>5.7</v>
      </c>
      <c r="E179" s="178">
        <v>109.04</v>
      </c>
      <c r="F179" s="177">
        <v>26.3</v>
      </c>
      <c r="G179" s="178">
        <v>1744.4</v>
      </c>
      <c r="H179" s="246">
        <v>2052317</v>
      </c>
      <c r="I179" s="178">
        <v>3547</v>
      </c>
      <c r="J179" s="176"/>
      <c r="K179" s="161">
        <f t="shared" si="42"/>
        <v>120.93742761006214</v>
      </c>
      <c r="L179" s="161">
        <f t="shared" si="43"/>
        <v>94.920535992521053</v>
      </c>
      <c r="M179" s="161">
        <f t="shared" si="44"/>
        <v>167.79087395258685</v>
      </c>
      <c r="N179" s="161">
        <f t="shared" si="45"/>
        <v>197.73922504987007</v>
      </c>
      <c r="O179" s="161">
        <f t="shared" si="46"/>
        <v>261.15018618121638</v>
      </c>
      <c r="P179" s="161">
        <f t="shared" si="47"/>
        <v>387.90304647542808</v>
      </c>
      <c r="Q179" s="161">
        <f t="shared" si="48"/>
        <v>212.85687171546303</v>
      </c>
      <c r="R179" s="161">
        <f t="shared" si="49"/>
        <v>98.873376849636458</v>
      </c>
      <c r="T179" s="176"/>
    </row>
    <row r="180" spans="1:20" x14ac:dyDescent="0.25">
      <c r="A180" s="174">
        <v>40848</v>
      </c>
      <c r="B180" s="177">
        <v>8.3303999999999991</v>
      </c>
      <c r="C180" s="161">
        <v>7.66</v>
      </c>
      <c r="D180" s="177">
        <v>6</v>
      </c>
      <c r="E180" s="178">
        <v>111.56</v>
      </c>
      <c r="F180" s="177">
        <v>24.52</v>
      </c>
      <c r="G180" s="178">
        <v>1716.4</v>
      </c>
      <c r="H180" s="246">
        <v>2060174</v>
      </c>
      <c r="I180" s="178">
        <v>3429</v>
      </c>
      <c r="J180" s="176"/>
      <c r="K180" s="161">
        <f t="shared" si="42"/>
        <v>130.82839609418247</v>
      </c>
      <c r="L180" s="161">
        <f t="shared" si="43"/>
        <v>95.481458398254929</v>
      </c>
      <c r="M180" s="161">
        <f t="shared" si="44"/>
        <v>176.62197258167038</v>
      </c>
      <c r="N180" s="161">
        <f t="shared" si="45"/>
        <v>202.30913377259267</v>
      </c>
      <c r="O180" s="161">
        <f t="shared" si="46"/>
        <v>243.47538270583365</v>
      </c>
      <c r="P180" s="161">
        <f t="shared" si="47"/>
        <v>381.6766733377807</v>
      </c>
      <c r="Q180" s="161">
        <f t="shared" si="48"/>
        <v>213.67176358697625</v>
      </c>
      <c r="R180" s="161">
        <f t="shared" si="49"/>
        <v>95.584101837441054</v>
      </c>
      <c r="T180" s="176"/>
    </row>
    <row r="181" spans="1:20" x14ac:dyDescent="0.25">
      <c r="A181" s="174">
        <v>40878</v>
      </c>
      <c r="B181" s="177">
        <v>8.1593</v>
      </c>
      <c r="C181" s="161">
        <v>7.6749999999999998</v>
      </c>
      <c r="D181" s="177">
        <v>6</v>
      </c>
      <c r="E181" s="178">
        <v>108.33</v>
      </c>
      <c r="F181" s="177">
        <v>23.42</v>
      </c>
      <c r="G181" s="178">
        <v>1546.5</v>
      </c>
      <c r="H181" s="246">
        <v>2084477</v>
      </c>
      <c r="I181" s="178">
        <v>3466</v>
      </c>
      <c r="J181" s="176"/>
      <c r="K181" s="161">
        <f t="shared" si="42"/>
        <v>128.14128160127524</v>
      </c>
      <c r="L181" s="161">
        <f t="shared" si="43"/>
        <v>95.668432533499541</v>
      </c>
      <c r="M181" s="161">
        <f t="shared" si="44"/>
        <v>176.62197258167038</v>
      </c>
      <c r="N181" s="161">
        <f t="shared" si="45"/>
        <v>196.45167140180141</v>
      </c>
      <c r="O181" s="161">
        <f t="shared" si="46"/>
        <v>232.55275134464216</v>
      </c>
      <c r="P181" s="161">
        <f t="shared" si="47"/>
        <v>343.89593062041359</v>
      </c>
      <c r="Q181" s="161">
        <f t="shared" si="48"/>
        <v>216.19235887186687</v>
      </c>
      <c r="R181" s="161">
        <f t="shared" si="49"/>
        <v>96.615484680248102</v>
      </c>
      <c r="T181" s="176"/>
    </row>
    <row r="182" spans="1:20" x14ac:dyDescent="0.25">
      <c r="A182" s="174">
        <v>40909</v>
      </c>
      <c r="B182" s="177">
        <v>7.8333000000000004</v>
      </c>
      <c r="C182" s="161">
        <v>7.43</v>
      </c>
      <c r="D182" s="177">
        <v>6.1</v>
      </c>
      <c r="E182" s="178">
        <v>110.48</v>
      </c>
      <c r="F182" s="177">
        <v>24.02</v>
      </c>
      <c r="G182" s="178">
        <v>1731.3</v>
      </c>
      <c r="H182" s="246">
        <v>2096914</v>
      </c>
      <c r="I182" s="178">
        <v>3527</v>
      </c>
      <c r="J182" s="176"/>
      <c r="K182" s="161">
        <f t="shared" si="42"/>
        <v>123.02147257329297</v>
      </c>
      <c r="L182" s="161">
        <f t="shared" si="43"/>
        <v>92.614521657837329</v>
      </c>
      <c r="M182" s="161">
        <f t="shared" si="44"/>
        <v>179.56567212469821</v>
      </c>
      <c r="N182" s="161">
        <f t="shared" si="45"/>
        <v>200.35060146285443</v>
      </c>
      <c r="O182" s="161">
        <f t="shared" si="46"/>
        <v>238.51055026892843</v>
      </c>
      <c r="P182" s="161">
        <f t="shared" si="47"/>
        <v>384.98999332888587</v>
      </c>
      <c r="Q182" s="161">
        <f t="shared" si="48"/>
        <v>217.48226726005703</v>
      </c>
      <c r="R182" s="161">
        <f t="shared" si="49"/>
        <v>98.315872610281303</v>
      </c>
      <c r="T182" s="176"/>
    </row>
    <row r="183" spans="1:20" x14ac:dyDescent="0.25">
      <c r="A183" s="174">
        <v>40940</v>
      </c>
      <c r="B183" s="177">
        <v>7.4798999999999998</v>
      </c>
      <c r="C183" s="161">
        <v>7.48</v>
      </c>
      <c r="D183" s="177">
        <v>6.3</v>
      </c>
      <c r="E183" s="178">
        <v>121.97</v>
      </c>
      <c r="F183" s="177">
        <v>23.42</v>
      </c>
      <c r="G183" s="178">
        <v>1784.9</v>
      </c>
      <c r="H183" s="246">
        <v>2131911</v>
      </c>
      <c r="I183" s="178">
        <v>3271</v>
      </c>
      <c r="J183" s="176"/>
      <c r="K183" s="161">
        <f t="shared" si="42"/>
        <v>117.47134830798946</v>
      </c>
      <c r="L183" s="161">
        <f t="shared" si="43"/>
        <v>93.237768775319424</v>
      </c>
      <c r="M183" s="161">
        <f t="shared" si="44"/>
        <v>185.4530712107539</v>
      </c>
      <c r="N183" s="161">
        <f t="shared" si="45"/>
        <v>221.18720909145867</v>
      </c>
      <c r="O183" s="161">
        <f t="shared" si="46"/>
        <v>232.55275134464216</v>
      </c>
      <c r="P183" s="161">
        <f t="shared" si="47"/>
        <v>396.9090504780965</v>
      </c>
      <c r="Q183" s="161">
        <f t="shared" si="48"/>
        <v>221.11199499676925</v>
      </c>
      <c r="R183" s="161">
        <f t="shared" si="49"/>
        <v>91.179818346535342</v>
      </c>
      <c r="T183" s="176"/>
    </row>
    <row r="184" spans="1:20" x14ac:dyDescent="0.25">
      <c r="A184" s="174">
        <v>40969</v>
      </c>
      <c r="B184" s="177">
        <v>7.7141999999999999</v>
      </c>
      <c r="C184" s="161">
        <v>7.58</v>
      </c>
      <c r="D184" s="177">
        <v>6.1</v>
      </c>
      <c r="E184" s="178">
        <v>123.91</v>
      </c>
      <c r="F184" s="177">
        <v>23.79</v>
      </c>
      <c r="G184" s="178">
        <v>1662.4</v>
      </c>
      <c r="H184" s="246">
        <v>2156036</v>
      </c>
      <c r="I184" s="178">
        <v>3282</v>
      </c>
      <c r="J184" s="176"/>
      <c r="K184" s="161">
        <f t="shared" si="42"/>
        <v>121.15101473515588</v>
      </c>
      <c r="L184" s="161">
        <f t="shared" si="43"/>
        <v>94.484263010283584</v>
      </c>
      <c r="M184" s="161">
        <f t="shared" si="44"/>
        <v>179.56567212469821</v>
      </c>
      <c r="N184" s="161">
        <f t="shared" si="45"/>
        <v>224.7053134256181</v>
      </c>
      <c r="O184" s="161">
        <f t="shared" si="46"/>
        <v>236.22672734795199</v>
      </c>
      <c r="P184" s="161">
        <f t="shared" si="47"/>
        <v>369.66866800088945</v>
      </c>
      <c r="Q184" s="161">
        <f t="shared" si="48"/>
        <v>223.61412894105541</v>
      </c>
      <c r="R184" s="161">
        <f t="shared" si="49"/>
        <v>91.486445678180687</v>
      </c>
      <c r="T184" s="176"/>
    </row>
    <row r="185" spans="1:20" x14ac:dyDescent="0.25">
      <c r="A185" s="174">
        <v>41000</v>
      </c>
      <c r="B185" s="177">
        <v>7.7462999999999997</v>
      </c>
      <c r="C185" s="161">
        <v>7.29</v>
      </c>
      <c r="D185" s="177">
        <v>6</v>
      </c>
      <c r="E185" s="178">
        <v>119.59</v>
      </c>
      <c r="F185" s="177">
        <v>22.48</v>
      </c>
      <c r="G185" s="178">
        <v>1663.8</v>
      </c>
      <c r="H185" s="246">
        <v>2138557</v>
      </c>
      <c r="I185" s="178">
        <v>3154</v>
      </c>
      <c r="K185" s="161">
        <f t="shared" ref="K185:K194" si="50">B185/B$219*100</f>
        <v>121.65514317011976</v>
      </c>
      <c r="L185" s="161">
        <f t="shared" ref="L185:L194" si="51">C185/C$219*100</f>
        <v>90.869429728887525</v>
      </c>
      <c r="M185" s="161">
        <f t="shared" ref="M185:M194" si="52">D185/D$219*100</f>
        <v>176.62197258167038</v>
      </c>
      <c r="N185" s="161">
        <f t="shared" ref="N185:N194" si="53">E185/E$219*100</f>
        <v>216.87118418666512</v>
      </c>
      <c r="O185" s="161">
        <f t="shared" ref="O185:O194" si="54">F185/F$219*100</f>
        <v>223.21886636326025</v>
      </c>
      <c r="P185" s="161">
        <f t="shared" ref="P185:P194" si="55">G185/G$219*100</f>
        <v>369.9799866577718</v>
      </c>
      <c r="Q185" s="161">
        <f t="shared" ref="Q185:Q194" si="56">H185/H$219*100</f>
        <v>221.80128752293408</v>
      </c>
      <c r="R185" s="161">
        <f t="shared" ref="R185:R217" si="57">I185/I$219*100</f>
        <v>87.918418546307691</v>
      </c>
      <c r="T185" s="176"/>
    </row>
    <row r="186" spans="1:20" x14ac:dyDescent="0.25">
      <c r="A186" s="174">
        <v>41030</v>
      </c>
      <c r="B186" s="177">
        <v>8.5344999999999995</v>
      </c>
      <c r="C186" s="161">
        <v>7.31</v>
      </c>
      <c r="D186" s="177">
        <v>6.1</v>
      </c>
      <c r="E186" s="178">
        <v>102.64</v>
      </c>
      <c r="F186" s="254">
        <v>20.27</v>
      </c>
      <c r="G186" s="178">
        <v>1565.56</v>
      </c>
      <c r="H186" s="246">
        <v>2144453</v>
      </c>
      <c r="I186" s="255">
        <v>3318</v>
      </c>
      <c r="K186" s="161">
        <f>B186/B$219*100</f>
        <v>134.03377346415542</v>
      </c>
      <c r="L186" s="161">
        <f t="shared" si="51"/>
        <v>91.11872857588034</v>
      </c>
      <c r="M186" s="161">
        <f t="shared" si="52"/>
        <v>179.56567212469821</v>
      </c>
      <c r="N186" s="161">
        <f t="shared" si="53"/>
        <v>186.13310765882852</v>
      </c>
      <c r="O186" s="161">
        <f t="shared" si="54"/>
        <v>201.27430699213903</v>
      </c>
      <c r="P186" s="161">
        <f t="shared" si="55"/>
        <v>348.13431176339776</v>
      </c>
      <c r="Q186" s="161">
        <f t="shared" si="56"/>
        <v>222.41279350160812</v>
      </c>
      <c r="R186" s="161">
        <f t="shared" si="57"/>
        <v>92.489953309019953</v>
      </c>
      <c r="T186" s="176"/>
    </row>
    <row r="187" spans="1:20" x14ac:dyDescent="0.25">
      <c r="A187" s="174">
        <v>41061</v>
      </c>
      <c r="B187" s="177">
        <v>8.3998000000000008</v>
      </c>
      <c r="C187" s="161">
        <v>6.82</v>
      </c>
      <c r="D187" s="177">
        <v>5.7</v>
      </c>
      <c r="E187" s="178">
        <v>96.32</v>
      </c>
      <c r="F187" s="254">
        <v>20.100000000000001</v>
      </c>
      <c r="G187" s="178">
        <v>1553</v>
      </c>
      <c r="H187" s="246">
        <v>2156230</v>
      </c>
      <c r="I187" s="255">
        <v>3315</v>
      </c>
      <c r="K187" s="161">
        <f t="shared" si="50"/>
        <v>131.9183186295873</v>
      </c>
      <c r="L187" s="161">
        <f t="shared" si="51"/>
        <v>85.01090682455596</v>
      </c>
      <c r="M187" s="161">
        <f t="shared" si="52"/>
        <v>167.79087395258685</v>
      </c>
      <c r="N187" s="161">
        <f t="shared" si="53"/>
        <v>174.67206673517501</v>
      </c>
      <c r="O187" s="161">
        <f t="shared" si="54"/>
        <v>199.58626396359125</v>
      </c>
      <c r="P187" s="161">
        <f t="shared" si="55"/>
        <v>345.34133867022456</v>
      </c>
      <c r="Q187" s="161">
        <f t="shared" si="56"/>
        <v>223.63424972800638</v>
      </c>
      <c r="R187" s="161">
        <f t="shared" si="57"/>
        <v>92.406327673116678</v>
      </c>
      <c r="T187" s="176"/>
    </row>
    <row r="188" spans="1:20" x14ac:dyDescent="0.25">
      <c r="A188" s="174">
        <v>41091</v>
      </c>
      <c r="B188" s="177">
        <v>8.1830999999999996</v>
      </c>
      <c r="C188" s="161">
        <v>6.23</v>
      </c>
      <c r="D188" s="177">
        <v>5.5</v>
      </c>
      <c r="E188" s="178">
        <v>105.83</v>
      </c>
      <c r="F188" s="254">
        <v>22.76</v>
      </c>
      <c r="G188" s="178">
        <v>1622.9</v>
      </c>
      <c r="H188" s="246">
        <v>2166543</v>
      </c>
      <c r="I188" s="255">
        <v>3441</v>
      </c>
      <c r="K188" s="161">
        <f t="shared" si="50"/>
        <v>128.51505907018924</v>
      </c>
      <c r="L188" s="161">
        <f t="shared" si="51"/>
        <v>77.656590838267391</v>
      </c>
      <c r="M188" s="161">
        <f t="shared" si="52"/>
        <v>161.90347486653118</v>
      </c>
      <c r="N188" s="161">
        <f t="shared" si="53"/>
        <v>191.9180317959258</v>
      </c>
      <c r="O188" s="161">
        <f t="shared" si="54"/>
        <v>225.99917252792721</v>
      </c>
      <c r="P188" s="161">
        <f t="shared" si="55"/>
        <v>360.88503446742271</v>
      </c>
      <c r="Q188" s="161">
        <f t="shared" si="56"/>
        <v>224.70386661370267</v>
      </c>
      <c r="R188" s="161">
        <f t="shared" si="57"/>
        <v>95.918604381054152</v>
      </c>
      <c r="T188" s="176"/>
    </row>
    <row r="189" spans="1:20" x14ac:dyDescent="0.25">
      <c r="A189" s="174">
        <v>41122</v>
      </c>
      <c r="B189" s="177">
        <v>8.4753000000000007</v>
      </c>
      <c r="C189" s="161">
        <v>6.26</v>
      </c>
      <c r="D189" s="177">
        <v>4.9000000000000004</v>
      </c>
      <c r="E189" s="178">
        <v>114.23</v>
      </c>
      <c r="F189" s="254">
        <v>20.56</v>
      </c>
      <c r="G189" s="178">
        <v>1656.3</v>
      </c>
      <c r="H189" s="246">
        <v>2191650</v>
      </c>
      <c r="I189" s="255">
        <v>3436</v>
      </c>
      <c r="K189" s="161">
        <f t="shared" si="50"/>
        <v>133.10404127257095</v>
      </c>
      <c r="L189" s="161">
        <f t="shared" si="51"/>
        <v>78.030539108756628</v>
      </c>
      <c r="M189" s="161">
        <f t="shared" si="52"/>
        <v>144.24127760836413</v>
      </c>
      <c r="N189" s="161">
        <f t="shared" si="53"/>
        <v>207.15106087166782</v>
      </c>
      <c r="O189" s="161">
        <f t="shared" si="54"/>
        <v>204.15390980554403</v>
      </c>
      <c r="P189" s="161">
        <f t="shared" si="55"/>
        <v>368.31220813875916</v>
      </c>
      <c r="Q189" s="161">
        <f t="shared" si="56"/>
        <v>227.30784907750339</v>
      </c>
      <c r="R189" s="161">
        <f t="shared" si="57"/>
        <v>95.779228321215356</v>
      </c>
      <c r="T189" s="176"/>
    </row>
    <row r="190" spans="1:20" x14ac:dyDescent="0.25">
      <c r="A190" s="174">
        <v>41153</v>
      </c>
      <c r="B190" s="177">
        <v>8.2344000000000008</v>
      </c>
      <c r="C190" s="161">
        <v>6.1150000000000002</v>
      </c>
      <c r="D190" s="177">
        <v>5</v>
      </c>
      <c r="E190" s="178">
        <v>112.01</v>
      </c>
      <c r="F190" s="254">
        <v>20.21</v>
      </c>
      <c r="G190" s="178">
        <v>1778.6</v>
      </c>
      <c r="H190" s="246">
        <v>2218985</v>
      </c>
      <c r="I190" s="255">
        <v>3316</v>
      </c>
      <c r="K190" s="161">
        <f t="shared" si="50"/>
        <v>129.32072226999139</v>
      </c>
      <c r="L190" s="161">
        <f t="shared" si="51"/>
        <v>76.223122468058605</v>
      </c>
      <c r="M190" s="161">
        <f t="shared" si="52"/>
        <v>147.18497715139199</v>
      </c>
      <c r="N190" s="161">
        <f t="shared" si="53"/>
        <v>203.12518890165029</v>
      </c>
      <c r="O190" s="161">
        <f t="shared" si="54"/>
        <v>200.67852709971041</v>
      </c>
      <c r="P190" s="161">
        <f t="shared" si="55"/>
        <v>395.50811652212576</v>
      </c>
      <c r="Q190" s="161">
        <f t="shared" si="56"/>
        <v>230.14290944505004</v>
      </c>
      <c r="R190" s="161">
        <f t="shared" si="57"/>
        <v>92.434202885084432</v>
      </c>
      <c r="T190" s="176"/>
    </row>
    <row r="191" spans="1:20" x14ac:dyDescent="0.25">
      <c r="A191" s="174">
        <v>41183</v>
      </c>
      <c r="B191" s="177">
        <v>8.6397999999999993</v>
      </c>
      <c r="C191" s="161">
        <v>6.12</v>
      </c>
      <c r="D191" s="177">
        <v>5.5</v>
      </c>
      <c r="E191" s="178">
        <v>108.97</v>
      </c>
      <c r="F191" s="254">
        <v>20.39</v>
      </c>
      <c r="G191" s="178">
        <v>1710</v>
      </c>
      <c r="H191" s="246">
        <v>2226668</v>
      </c>
      <c r="I191" s="255">
        <v>3458</v>
      </c>
      <c r="K191" s="161">
        <f t="shared" si="50"/>
        <v>135.68750319006503</v>
      </c>
      <c r="L191" s="161">
        <f t="shared" si="51"/>
        <v>76.285447179806809</v>
      </c>
      <c r="M191" s="161">
        <f t="shared" si="52"/>
        <v>161.90347486653118</v>
      </c>
      <c r="N191" s="161">
        <f t="shared" si="53"/>
        <v>197.61228314090556</v>
      </c>
      <c r="O191" s="161">
        <f t="shared" si="54"/>
        <v>202.46586677699631</v>
      </c>
      <c r="P191" s="161">
        <f t="shared" si="55"/>
        <v>380.2535023348899</v>
      </c>
      <c r="Q191" s="161">
        <f t="shared" si="56"/>
        <v>230.93975483754542</v>
      </c>
      <c r="R191" s="161">
        <f t="shared" si="57"/>
        <v>96.392482984506032</v>
      </c>
      <c r="T191" s="176"/>
    </row>
    <row r="192" spans="1:20" x14ac:dyDescent="0.25">
      <c r="A192" s="174">
        <v>41214</v>
      </c>
      <c r="B192" s="177">
        <v>8.7835000000000001</v>
      </c>
      <c r="C192" s="161">
        <v>6.21</v>
      </c>
      <c r="D192" s="177">
        <v>5.6</v>
      </c>
      <c r="E192" s="178">
        <v>110.68</v>
      </c>
      <c r="F192" s="254">
        <v>19.309999999999999</v>
      </c>
      <c r="G192" s="178">
        <v>1726.8</v>
      </c>
      <c r="H192" s="246">
        <v>2263277</v>
      </c>
      <c r="I192" s="255">
        <v>3422</v>
      </c>
      <c r="K192" s="161">
        <f t="shared" si="50"/>
        <v>137.94430244565109</v>
      </c>
      <c r="L192" s="161">
        <f t="shared" si="51"/>
        <v>77.407291991274548</v>
      </c>
      <c r="M192" s="161">
        <f t="shared" si="52"/>
        <v>164.84717440955902</v>
      </c>
      <c r="N192" s="161">
        <f t="shared" si="53"/>
        <v>200.71329263132446</v>
      </c>
      <c r="O192" s="161">
        <f t="shared" si="54"/>
        <v>191.74182871328091</v>
      </c>
      <c r="P192" s="161">
        <f t="shared" si="55"/>
        <v>383.98932621747826</v>
      </c>
      <c r="Q192" s="161">
        <f t="shared" si="56"/>
        <v>234.73667179366444</v>
      </c>
      <c r="R192" s="161">
        <f t="shared" si="57"/>
        <v>95.388975353666765</v>
      </c>
      <c r="T192" s="176"/>
    </row>
    <row r="193" spans="1:26" x14ac:dyDescent="0.25">
      <c r="A193" s="174">
        <v>41244</v>
      </c>
      <c r="B193" s="177">
        <v>8.4725000000000001</v>
      </c>
      <c r="C193" s="161">
        <v>6.0049999999999999</v>
      </c>
      <c r="D193" s="177">
        <v>5.6</v>
      </c>
      <c r="E193" s="178">
        <v>110.62</v>
      </c>
      <c r="F193" s="254">
        <v>19.2</v>
      </c>
      <c r="G193" s="178">
        <v>1657.3</v>
      </c>
      <c r="H193" s="246">
        <v>2293047</v>
      </c>
      <c r="I193" s="255">
        <v>3355</v>
      </c>
      <c r="K193" s="161">
        <f t="shared" si="50"/>
        <v>133.06006745269869</v>
      </c>
      <c r="L193" s="161">
        <f t="shared" si="51"/>
        <v>74.851978809598009</v>
      </c>
      <c r="M193" s="161">
        <f t="shared" si="52"/>
        <v>164.84717440955902</v>
      </c>
      <c r="N193" s="161">
        <f t="shared" si="53"/>
        <v>200.60448528078348</v>
      </c>
      <c r="O193" s="161">
        <f t="shared" si="54"/>
        <v>190.64956557716178</v>
      </c>
      <c r="P193" s="161">
        <f t="shared" si="55"/>
        <v>368.53457860796078</v>
      </c>
      <c r="Q193" s="161">
        <f t="shared" si="56"/>
        <v>237.82427915206438</v>
      </c>
      <c r="R193" s="161">
        <f t="shared" si="57"/>
        <v>93.521336151827001</v>
      </c>
      <c r="T193" s="176"/>
    </row>
    <row r="194" spans="1:26" x14ac:dyDescent="0.25">
      <c r="A194" s="174">
        <v>41275</v>
      </c>
      <c r="B194" s="177">
        <v>9.0083000000000002</v>
      </c>
      <c r="C194" s="161">
        <v>6.02</v>
      </c>
      <c r="D194" s="177">
        <v>5.4</v>
      </c>
      <c r="E194" s="178">
        <v>114.9</v>
      </c>
      <c r="F194" s="254">
        <v>18.850000000000001</v>
      </c>
      <c r="G194" s="178">
        <v>1678.4</v>
      </c>
      <c r="H194" s="246">
        <v>2282495</v>
      </c>
      <c r="I194" s="255">
        <v>3409</v>
      </c>
      <c r="K194" s="161">
        <f t="shared" si="50"/>
        <v>141.47477198396524</v>
      </c>
      <c r="L194" s="161">
        <f t="shared" si="51"/>
        <v>75.038952944842634</v>
      </c>
      <c r="M194" s="161">
        <f t="shared" si="52"/>
        <v>158.95977532350335</v>
      </c>
      <c r="N194" s="161">
        <f t="shared" si="53"/>
        <v>208.36607628604247</v>
      </c>
      <c r="O194" s="161">
        <f t="shared" si="54"/>
        <v>187.17418287132813</v>
      </c>
      <c r="P194" s="161">
        <f t="shared" si="55"/>
        <v>373.22659550811653</v>
      </c>
      <c r="Q194" s="161">
        <f t="shared" si="56"/>
        <v>236.72987428656774</v>
      </c>
      <c r="R194" s="161">
        <f t="shared" si="57"/>
        <v>95.0265975980859</v>
      </c>
      <c r="T194" s="176"/>
    </row>
    <row r="195" spans="1:26" x14ac:dyDescent="0.25">
      <c r="A195" s="174">
        <v>41306</v>
      </c>
      <c r="B195" s="177">
        <v>8.8260000000000005</v>
      </c>
      <c r="C195" s="161">
        <v>6.05</v>
      </c>
      <c r="D195" s="177">
        <v>5.9</v>
      </c>
      <c r="E195" s="178">
        <v>111.87</v>
      </c>
      <c r="F195" s="254">
        <v>18.21</v>
      </c>
      <c r="G195" s="178">
        <v>1597.3</v>
      </c>
      <c r="H195" s="246">
        <v>2301270</v>
      </c>
      <c r="I195" s="255">
        <v>3137</v>
      </c>
      <c r="K195" s="161">
        <f t="shared" ref="K195:Q198" si="58">B195/B$219*100</f>
        <v>138.61176221156904</v>
      </c>
      <c r="L195" s="161">
        <f t="shared" si="58"/>
        <v>75.412901215331885</v>
      </c>
      <c r="M195" s="161">
        <f t="shared" si="58"/>
        <v>173.67827303864254</v>
      </c>
      <c r="N195" s="161">
        <f t="shared" si="58"/>
        <v>202.87130508372124</v>
      </c>
      <c r="O195" s="161">
        <f t="shared" si="58"/>
        <v>180.81919735208939</v>
      </c>
      <c r="P195" s="161">
        <f t="shared" si="58"/>
        <v>355.19235045585941</v>
      </c>
      <c r="Q195" s="161">
        <f t="shared" si="58"/>
        <v>238.67713085875312</v>
      </c>
      <c r="R195" s="161">
        <f t="shared" si="57"/>
        <v>87.444539942855812</v>
      </c>
      <c r="S195" s="281">
        <f>(K195-K194)/K194*100</f>
        <v>-2.0236892643450877</v>
      </c>
      <c r="T195" s="281">
        <f t="shared" ref="T195:Z195" si="59">(L195-L194)/L194*100</f>
        <v>0.49833887043189629</v>
      </c>
      <c r="U195" s="281">
        <f t="shared" si="59"/>
        <v>9.259259259259256</v>
      </c>
      <c r="V195" s="281">
        <f t="shared" si="59"/>
        <v>-2.6370757180156694</v>
      </c>
      <c r="W195" s="281">
        <f t="shared" si="59"/>
        <v>-3.3952254641909874</v>
      </c>
      <c r="X195" s="281">
        <f t="shared" si="59"/>
        <v>-4.8319828408007783</v>
      </c>
      <c r="Y195" s="281">
        <f t="shared" si="59"/>
        <v>0.82256478108385078</v>
      </c>
      <c r="Z195" s="281">
        <f t="shared" si="59"/>
        <v>-7.9788794367849833</v>
      </c>
    </row>
    <row r="196" spans="1:26" x14ac:dyDescent="0.25">
      <c r="A196" s="174">
        <v>41334</v>
      </c>
      <c r="B196" s="177">
        <v>9.2542000000000009</v>
      </c>
      <c r="C196" s="161">
        <v>6.15</v>
      </c>
      <c r="D196" s="177">
        <v>5.9</v>
      </c>
      <c r="E196" s="178">
        <v>109</v>
      </c>
      <c r="F196" s="254">
        <v>18.34</v>
      </c>
      <c r="G196" s="178">
        <v>1606.4</v>
      </c>
      <c r="H196" s="246">
        <v>2331883</v>
      </c>
      <c r="I196" s="255">
        <v>3454</v>
      </c>
      <c r="K196" s="161">
        <f t="shared" si="58"/>
        <v>145.33661566488806</v>
      </c>
      <c r="L196" s="161">
        <f t="shared" si="58"/>
        <v>76.659395450296046</v>
      </c>
      <c r="M196" s="161">
        <f t="shared" si="58"/>
        <v>173.67827303864254</v>
      </c>
      <c r="N196" s="161">
        <f t="shared" si="58"/>
        <v>197.66668681617605</v>
      </c>
      <c r="O196" s="161">
        <f t="shared" si="58"/>
        <v>182.11005378568476</v>
      </c>
      <c r="P196" s="161">
        <f t="shared" si="58"/>
        <v>357.21592172559485</v>
      </c>
      <c r="Q196" s="161">
        <f t="shared" si="58"/>
        <v>241.85217029653271</v>
      </c>
      <c r="R196" s="161">
        <f t="shared" si="57"/>
        <v>96.280982136634989</v>
      </c>
      <c r="S196" s="281">
        <f>(K196-K195)/K195*100</f>
        <v>4.851574892363451</v>
      </c>
      <c r="T196" s="281">
        <f t="shared" ref="T196:Z197" si="60">(L196-L195)/L195*100</f>
        <v>1.6528925619834669</v>
      </c>
      <c r="U196" s="281">
        <f t="shared" si="60"/>
        <v>0</v>
      </c>
      <c r="V196" s="281">
        <f t="shared" si="60"/>
        <v>-2.5654777867167247</v>
      </c>
      <c r="W196" s="281">
        <f t="shared" si="60"/>
        <v>0.71389346512904961</v>
      </c>
      <c r="X196" s="281">
        <f t="shared" si="60"/>
        <v>0.56971138796721221</v>
      </c>
      <c r="Y196" s="281">
        <f t="shared" si="60"/>
        <v>1.3302654621144021</v>
      </c>
      <c r="Z196" s="281">
        <f t="shared" si="60"/>
        <v>10.105196047178829</v>
      </c>
    </row>
    <row r="197" spans="1:26" x14ac:dyDescent="0.25">
      <c r="A197" s="174">
        <v>41365</v>
      </c>
      <c r="B197" s="177">
        <v>8.9681999999999995</v>
      </c>
      <c r="C197" s="161">
        <v>5.7850000000000001</v>
      </c>
      <c r="D197" s="177">
        <v>5.9</v>
      </c>
      <c r="E197" s="178">
        <v>104</v>
      </c>
      <c r="F197" s="254">
        <v>17.66</v>
      </c>
      <c r="G197" s="178">
        <v>1477.5</v>
      </c>
      <c r="H197" s="246">
        <v>2325690</v>
      </c>
      <c r="I197" s="255">
        <v>3352</v>
      </c>
      <c r="K197" s="161">
        <f t="shared" si="58"/>
        <v>140.84500406365208</v>
      </c>
      <c r="L197" s="161">
        <f t="shared" si="58"/>
        <v>72.109691492676859</v>
      </c>
      <c r="M197" s="161">
        <f t="shared" si="58"/>
        <v>173.67827303864254</v>
      </c>
      <c r="N197" s="161">
        <f t="shared" si="58"/>
        <v>188.59940760442487</v>
      </c>
      <c r="O197" s="161">
        <f t="shared" si="58"/>
        <v>175.3578816714936</v>
      </c>
      <c r="P197" s="161">
        <f t="shared" si="58"/>
        <v>328.55236824549701</v>
      </c>
      <c r="Q197" s="161">
        <f t="shared" si="58"/>
        <v>241.2098608450523</v>
      </c>
      <c r="R197" s="161">
        <f t="shared" si="57"/>
        <v>93.437710515923726</v>
      </c>
      <c r="S197" s="281">
        <f>(K197-K196)/K196*100</f>
        <v>-3.0904886429945293</v>
      </c>
      <c r="T197" s="281">
        <f t="shared" si="60"/>
        <v>-5.9349593495934831</v>
      </c>
      <c r="U197" s="281">
        <f t="shared" si="60"/>
        <v>0</v>
      </c>
      <c r="V197" s="281">
        <f t="shared" si="60"/>
        <v>-4.587155963302747</v>
      </c>
      <c r="W197" s="281">
        <f t="shared" si="60"/>
        <v>-3.7077426390403532</v>
      </c>
      <c r="X197" s="281">
        <f t="shared" si="60"/>
        <v>-8.0241533864541843</v>
      </c>
      <c r="Y197" s="281">
        <f t="shared" si="60"/>
        <v>-0.26557936225789125</v>
      </c>
      <c r="Z197" s="281">
        <f t="shared" si="60"/>
        <v>-2.9530978575564366</v>
      </c>
    </row>
    <row r="198" spans="1:26" x14ac:dyDescent="0.25">
      <c r="A198" s="174">
        <v>41395</v>
      </c>
      <c r="B198" s="177">
        <v>10.0299</v>
      </c>
      <c r="C198" s="161">
        <v>6.48</v>
      </c>
      <c r="D198" s="177">
        <v>5.6</v>
      </c>
      <c r="E198" s="178">
        <v>102</v>
      </c>
      <c r="F198" s="254">
        <v>17.43</v>
      </c>
      <c r="G198" s="178">
        <v>1414.7</v>
      </c>
      <c r="H198" s="246">
        <v>2343436</v>
      </c>
      <c r="I198" s="255">
        <v>3455</v>
      </c>
      <c r="K198" s="161">
        <f t="shared" si="58"/>
        <v>157.51893426306549</v>
      </c>
      <c r="L198" s="161">
        <f t="shared" si="58"/>
        <v>80.772826425677792</v>
      </c>
      <c r="M198" s="161">
        <f t="shared" si="58"/>
        <v>164.84717440955902</v>
      </c>
      <c r="N198" s="161">
        <f t="shared" si="58"/>
        <v>184.97249591972437</v>
      </c>
      <c r="O198" s="161">
        <f t="shared" si="58"/>
        <v>173.07405875051717</v>
      </c>
      <c r="P198" s="161">
        <f t="shared" si="58"/>
        <v>314.58750277963088</v>
      </c>
      <c r="Q198" s="161">
        <f t="shared" si="58"/>
        <v>243.05039427408039</v>
      </c>
      <c r="R198" s="161">
        <f t="shared" si="57"/>
        <v>96.308857348602757</v>
      </c>
      <c r="S198" s="281">
        <f t="shared" ref="S198:S203" si="61">(K198-K197)/K197*100</f>
        <v>11.838496019268071</v>
      </c>
      <c r="T198" s="281">
        <f t="shared" ref="T198:T203" si="62">(L198-L197)/L197*100</f>
        <v>12.013828867761447</v>
      </c>
      <c r="U198" s="281">
        <f t="shared" ref="U198:U203" si="63">(M198-M197)/M197*100</f>
        <v>-5.0847457627118686</v>
      </c>
      <c r="V198" s="281">
        <f t="shared" ref="V198:V203" si="64">(N198-N197)/N197*100</f>
        <v>-1.9230769230769358</v>
      </c>
      <c r="W198" s="281">
        <f t="shared" ref="W198:W203" si="65">(O198-O197)/O197*100</f>
        <v>-1.3023782559456492</v>
      </c>
      <c r="X198" s="281">
        <f t="shared" ref="X198:X203" si="66">(P198-P197)/P197*100</f>
        <v>-4.2504230118443296</v>
      </c>
      <c r="Y198" s="281">
        <f t="shared" ref="Y198:Y203" si="67">(Q198-Q197)/Q197*100</f>
        <v>0.76304236592151653</v>
      </c>
      <c r="Z198" s="281">
        <f t="shared" ref="Z198:Z203" si="68">(R198-R197)/R197*100</f>
        <v>3.0727923627684861</v>
      </c>
    </row>
    <row r="199" spans="1:26" x14ac:dyDescent="0.25">
      <c r="A199" s="174">
        <v>41426</v>
      </c>
      <c r="B199" s="177">
        <v>9.9358000000000004</v>
      </c>
      <c r="C199" s="161">
        <v>7.0549999999999997</v>
      </c>
      <c r="D199" s="177">
        <v>5.5</v>
      </c>
      <c r="E199" s="178">
        <v>103</v>
      </c>
      <c r="F199" s="254">
        <v>16.920000000000002</v>
      </c>
      <c r="G199" s="178">
        <v>1201.8</v>
      </c>
      <c r="H199" s="246">
        <v>2361482</v>
      </c>
      <c r="I199" s="255">
        <v>3428</v>
      </c>
      <c r="K199" s="161">
        <f t="shared" ref="K199:K204" si="69">B199/B$219*100</f>
        <v>156.04109981664487</v>
      </c>
      <c r="L199" s="161">
        <f t="shared" ref="L199:L204" si="70">C199/C$219*100</f>
        <v>87.940168276721735</v>
      </c>
      <c r="M199" s="161">
        <f t="shared" ref="M199:M204" si="71">D199/D$219*100</f>
        <v>161.90347486653118</v>
      </c>
      <c r="N199" s="161">
        <f t="shared" ref="N199:N204" si="72">E199/E$219*100</f>
        <v>186.78595176207463</v>
      </c>
      <c r="O199" s="161">
        <f t="shared" ref="O199:O204" si="73">F199/F$219*100</f>
        <v>168.00992966487382</v>
      </c>
      <c r="P199" s="161">
        <f t="shared" ref="P199:P204" si="74">G199/G$219*100</f>
        <v>267.24482988659105</v>
      </c>
      <c r="Q199" s="161">
        <f t="shared" ref="Q199:Q204" si="75">H199/H$219*100</f>
        <v>244.92204232210474</v>
      </c>
      <c r="R199" s="161">
        <f t="shared" si="57"/>
        <v>95.5562266254733</v>
      </c>
      <c r="S199" s="281">
        <f t="shared" si="61"/>
        <v>-0.93819479755528878</v>
      </c>
      <c r="T199" s="281">
        <f t="shared" si="62"/>
        <v>8.8734567901234609</v>
      </c>
      <c r="U199" s="281">
        <f t="shared" si="63"/>
        <v>-1.7857142857142818</v>
      </c>
      <c r="V199" s="281">
        <f t="shared" si="64"/>
        <v>0.98039215686275949</v>
      </c>
      <c r="W199" s="281">
        <f t="shared" si="65"/>
        <v>-2.9259896729776158</v>
      </c>
      <c r="X199" s="281">
        <f t="shared" si="66"/>
        <v>-15.049127023397194</v>
      </c>
      <c r="Y199" s="281">
        <f t="shared" si="67"/>
        <v>0.77006583495345216</v>
      </c>
      <c r="Z199" s="281">
        <f t="shared" si="68"/>
        <v>-0.78147612156295176</v>
      </c>
    </row>
    <row r="200" spans="1:26" x14ac:dyDescent="0.25">
      <c r="A200" s="174">
        <v>41456</v>
      </c>
      <c r="B200" s="177">
        <v>9.7958999999999996</v>
      </c>
      <c r="C200" s="161">
        <v>7.1449999999999996</v>
      </c>
      <c r="D200" s="177">
        <v>6.3</v>
      </c>
      <c r="E200" s="178">
        <v>107</v>
      </c>
      <c r="F200" s="254">
        <v>17.100000000000001</v>
      </c>
      <c r="G200" s="178">
        <v>1328</v>
      </c>
      <c r="H200" s="246">
        <v>2354130</v>
      </c>
      <c r="I200" s="255">
        <v>3636</v>
      </c>
      <c r="K200" s="161">
        <f t="shared" si="69"/>
        <v>153.8439793165997</v>
      </c>
      <c r="L200" s="161">
        <f t="shared" si="70"/>
        <v>89.062013088189474</v>
      </c>
      <c r="M200" s="161">
        <f t="shared" si="71"/>
        <v>185.4530712107539</v>
      </c>
      <c r="N200" s="161">
        <f t="shared" si="72"/>
        <v>194.03977513147558</v>
      </c>
      <c r="O200" s="161">
        <f t="shared" si="73"/>
        <v>169.79726934215972</v>
      </c>
      <c r="P200" s="161">
        <f t="shared" si="74"/>
        <v>295.30798309984431</v>
      </c>
      <c r="Q200" s="161">
        <f t="shared" si="75"/>
        <v>244.15952672590197</v>
      </c>
      <c r="R200" s="161">
        <f t="shared" si="57"/>
        <v>101.3542707147669</v>
      </c>
      <c r="S200" s="281">
        <f t="shared" si="61"/>
        <v>-1.4080396143239737</v>
      </c>
      <c r="T200" s="281">
        <f t="shared" si="62"/>
        <v>1.2756909992912731</v>
      </c>
      <c r="U200" s="281">
        <f t="shared" si="63"/>
        <v>14.545454545454547</v>
      </c>
      <c r="V200" s="281">
        <f t="shared" si="64"/>
        <v>3.8834951456310636</v>
      </c>
      <c r="W200" s="281">
        <f t="shared" si="65"/>
        <v>1.0638297872340472</v>
      </c>
      <c r="X200" s="281">
        <f t="shared" si="66"/>
        <v>10.50091529372607</v>
      </c>
      <c r="Y200" s="281">
        <f t="shared" si="67"/>
        <v>-0.31132991909318081</v>
      </c>
      <c r="Z200" s="281">
        <f t="shared" si="68"/>
        <v>6.0676779463243884</v>
      </c>
    </row>
    <row r="201" spans="1:26" x14ac:dyDescent="0.25">
      <c r="A201" s="174">
        <v>41487</v>
      </c>
      <c r="B201" s="177">
        <v>10.339399999999999</v>
      </c>
      <c r="C201" s="161">
        <v>7.54</v>
      </c>
      <c r="D201" s="177">
        <v>6.4</v>
      </c>
      <c r="E201" s="178">
        <v>115</v>
      </c>
      <c r="F201" s="254">
        <v>17.239999999999998</v>
      </c>
      <c r="G201" s="178">
        <v>1408</v>
      </c>
      <c r="H201" s="246">
        <v>2389625</v>
      </c>
      <c r="I201" s="255">
        <v>3576</v>
      </c>
      <c r="K201" s="161">
        <f t="shared" si="69"/>
        <v>162.37961185251493</v>
      </c>
      <c r="L201" s="161">
        <f t="shared" si="70"/>
        <v>93.985665316297926</v>
      </c>
      <c r="M201" s="161">
        <f t="shared" si="71"/>
        <v>188.39677075378174</v>
      </c>
      <c r="N201" s="161">
        <f t="shared" si="72"/>
        <v>208.5474218702775</v>
      </c>
      <c r="O201" s="161">
        <f t="shared" si="73"/>
        <v>171.18742242449315</v>
      </c>
      <c r="P201" s="161">
        <f t="shared" si="74"/>
        <v>313.09762063597952</v>
      </c>
      <c r="Q201" s="161">
        <f t="shared" si="75"/>
        <v>247.84090473014811</v>
      </c>
      <c r="R201" s="161">
        <f t="shared" si="57"/>
        <v>99.681757996701435</v>
      </c>
      <c r="S201" s="281">
        <f t="shared" si="61"/>
        <v>5.5482395696158617</v>
      </c>
      <c r="T201" s="281">
        <f t="shared" si="62"/>
        <v>5.5283414975507421</v>
      </c>
      <c r="U201" s="281">
        <f t="shared" si="63"/>
        <v>1.5873015873015837</v>
      </c>
      <c r="V201" s="281">
        <f t="shared" si="64"/>
        <v>7.4766355140186977</v>
      </c>
      <c r="W201" s="281">
        <f t="shared" si="65"/>
        <v>0.81871345029237153</v>
      </c>
      <c r="X201" s="281">
        <f t="shared" si="66"/>
        <v>6.0240963855421752</v>
      </c>
      <c r="Y201" s="281">
        <f t="shared" si="67"/>
        <v>1.5077756963294433</v>
      </c>
      <c r="Z201" s="281">
        <f t="shared" si="68"/>
        <v>-1.6501650165016521</v>
      </c>
    </row>
    <row r="202" spans="1:26" x14ac:dyDescent="0.25">
      <c r="A202" s="174">
        <v>41518</v>
      </c>
      <c r="B202" s="177">
        <v>10.125500000000001</v>
      </c>
      <c r="C202" s="161">
        <v>6.9450000000000003</v>
      </c>
      <c r="D202" s="177">
        <v>6</v>
      </c>
      <c r="E202" s="178">
        <v>109</v>
      </c>
      <c r="F202" s="254">
        <v>17.62</v>
      </c>
      <c r="G202" s="178">
        <v>1337</v>
      </c>
      <c r="H202" s="246">
        <v>2405048</v>
      </c>
      <c r="I202" s="255">
        <v>3397</v>
      </c>
      <c r="K202" s="161">
        <f t="shared" si="69"/>
        <v>159.02032611298915</v>
      </c>
      <c r="L202" s="161">
        <f t="shared" si="70"/>
        <v>86.569024618261153</v>
      </c>
      <c r="M202" s="161">
        <f t="shared" si="71"/>
        <v>176.62197258167038</v>
      </c>
      <c r="N202" s="161">
        <f t="shared" si="72"/>
        <v>197.66668681617605</v>
      </c>
      <c r="O202" s="161">
        <f t="shared" si="73"/>
        <v>174.96069507654119</v>
      </c>
      <c r="P202" s="161">
        <f t="shared" si="74"/>
        <v>297.30931732265952</v>
      </c>
      <c r="Q202" s="161">
        <f t="shared" si="75"/>
        <v>249.44050729274812</v>
      </c>
      <c r="R202" s="161">
        <f t="shared" si="57"/>
        <v>94.692095054472816</v>
      </c>
      <c r="S202" s="281">
        <f t="shared" si="61"/>
        <v>-2.0687854227517946</v>
      </c>
      <c r="T202" s="281">
        <f t="shared" si="62"/>
        <v>-7.8912466843501328</v>
      </c>
      <c r="U202" s="281">
        <f t="shared" si="63"/>
        <v>-6.2500000000000018</v>
      </c>
      <c r="V202" s="281">
        <f t="shared" si="64"/>
        <v>-5.2173913043478333</v>
      </c>
      <c r="W202" s="281">
        <f t="shared" si="65"/>
        <v>2.2041763341067533</v>
      </c>
      <c r="X202" s="281">
        <f t="shared" si="66"/>
        <v>-5.0426136363636394</v>
      </c>
      <c r="Y202" s="281">
        <f t="shared" si="67"/>
        <v>0.64541507558717015</v>
      </c>
      <c r="Z202" s="281">
        <f t="shared" si="68"/>
        <v>-5.005592841163307</v>
      </c>
    </row>
    <row r="203" spans="1:26" x14ac:dyDescent="0.25">
      <c r="A203" s="174">
        <v>41548</v>
      </c>
      <c r="B203" s="177">
        <v>9.9418000000000006</v>
      </c>
      <c r="C203" s="161">
        <v>6.8</v>
      </c>
      <c r="D203" s="177">
        <v>5.5</v>
      </c>
      <c r="E203" s="178">
        <v>109</v>
      </c>
      <c r="F203" s="254">
        <v>18.809999999999999</v>
      </c>
      <c r="G203" s="178">
        <v>1343</v>
      </c>
      <c r="H203" s="246">
        <v>2399816</v>
      </c>
      <c r="I203" s="255">
        <v>3520</v>
      </c>
      <c r="K203" s="161">
        <f t="shared" si="69"/>
        <v>156.13532943065681</v>
      </c>
      <c r="L203" s="161">
        <f t="shared" si="70"/>
        <v>84.761607977563116</v>
      </c>
      <c r="M203" s="161">
        <f t="shared" si="71"/>
        <v>161.90347486653118</v>
      </c>
      <c r="N203" s="161">
        <f t="shared" si="72"/>
        <v>197.66668681617605</v>
      </c>
      <c r="O203" s="161">
        <f t="shared" si="73"/>
        <v>186.77699627637568</v>
      </c>
      <c r="P203" s="161">
        <f t="shared" si="74"/>
        <v>298.64354013786965</v>
      </c>
      <c r="Q203" s="161">
        <f t="shared" si="75"/>
        <v>248.89786833745256</v>
      </c>
      <c r="R203" s="161">
        <f t="shared" si="57"/>
        <v>98.120746126507015</v>
      </c>
      <c r="S203" s="281">
        <f t="shared" si="61"/>
        <v>-1.8142313959804472</v>
      </c>
      <c r="T203" s="281">
        <f t="shared" si="62"/>
        <v>-2.0878329733621306</v>
      </c>
      <c r="U203" s="281">
        <f t="shared" si="63"/>
        <v>-8.3333333333333304</v>
      </c>
      <c r="V203" s="281">
        <f t="shared" si="64"/>
        <v>0</v>
      </c>
      <c r="W203" s="281">
        <f t="shared" si="65"/>
        <v>6.7536889897843313</v>
      </c>
      <c r="X203" s="281">
        <f t="shared" si="66"/>
        <v>0.44876589379206699</v>
      </c>
      <c r="Y203" s="281">
        <f t="shared" si="67"/>
        <v>-0.2175424357434885</v>
      </c>
      <c r="Z203" s="281">
        <f t="shared" si="68"/>
        <v>3.6208419193406005</v>
      </c>
    </row>
    <row r="204" spans="1:26" x14ac:dyDescent="0.25">
      <c r="A204" s="174">
        <v>41579</v>
      </c>
      <c r="B204" s="177">
        <v>10.1942</v>
      </c>
      <c r="C204" s="161">
        <v>7.2549999999999999</v>
      </c>
      <c r="D204" s="177">
        <v>5.3</v>
      </c>
      <c r="E204" s="178">
        <v>111</v>
      </c>
      <c r="F204" s="254">
        <v>17.75</v>
      </c>
      <c r="G204" s="178">
        <v>1246</v>
      </c>
      <c r="H204" s="246">
        <v>2429752</v>
      </c>
      <c r="I204" s="255">
        <v>3371</v>
      </c>
      <c r="K204" s="161">
        <f t="shared" si="69"/>
        <v>160.0992551934259</v>
      </c>
      <c r="L204" s="161">
        <f t="shared" si="70"/>
        <v>90.433156746650056</v>
      </c>
      <c r="M204" s="161">
        <f t="shared" si="71"/>
        <v>156.01607578047549</v>
      </c>
      <c r="N204" s="161">
        <f t="shared" si="72"/>
        <v>201.29359850087653</v>
      </c>
      <c r="O204" s="161">
        <f t="shared" si="73"/>
        <v>176.25155151013655</v>
      </c>
      <c r="P204" s="161">
        <f t="shared" si="74"/>
        <v>277.07360462530573</v>
      </c>
      <c r="Q204" s="161">
        <f t="shared" si="75"/>
        <v>252.00269245169716</v>
      </c>
      <c r="R204" s="161">
        <f t="shared" si="57"/>
        <v>93.967339543311112</v>
      </c>
      <c r="S204" s="281">
        <f t="shared" ref="S204:S210" si="76">(K204-K203)/K203*100</f>
        <v>2.5387756744251542</v>
      </c>
      <c r="T204" s="281">
        <f t="shared" ref="T204:T210" si="77">(L204-L203)/L203*100</f>
        <v>6.6911764705882293</v>
      </c>
      <c r="U204" s="281">
        <f t="shared" ref="U204:U217" si="78">(M204-M203)/M203*100</f>
        <v>-3.636363636363646</v>
      </c>
      <c r="V204" s="281">
        <f t="shared" ref="V204:V217" si="79">(N204-N203)/N203*100</f>
        <v>1.834862385321099</v>
      </c>
      <c r="W204" s="281">
        <f t="shared" ref="W204:W217" si="80">(O204-O203)/O203*100</f>
        <v>-5.6353003721424741</v>
      </c>
      <c r="X204" s="281">
        <f t="shared" ref="X204:X217" si="81">(P204-P203)/P203*100</f>
        <v>-7.2226358897989531</v>
      </c>
      <c r="Y204" s="281">
        <f t="shared" ref="Y204:Y217" si="82">(Q204-Q203)/Q203*100</f>
        <v>1.2474289695543361</v>
      </c>
      <c r="Z204" s="281">
        <f t="shared" ref="Z204:Z217" si="83">(R204-R203)/R203*100</f>
        <v>-4.2329545454545547</v>
      </c>
    </row>
    <row r="205" spans="1:26" x14ac:dyDescent="0.25">
      <c r="A205" s="174">
        <v>41609</v>
      </c>
      <c r="B205" s="177">
        <v>10.406599999999999</v>
      </c>
      <c r="C205" s="161">
        <v>7.1849999999999996</v>
      </c>
      <c r="D205" s="274">
        <v>5.4</v>
      </c>
      <c r="E205" s="178">
        <v>111</v>
      </c>
      <c r="F205" s="254">
        <v>16.54</v>
      </c>
      <c r="G205" s="178">
        <v>1197</v>
      </c>
      <c r="H205" s="275">
        <v>2441069</v>
      </c>
      <c r="I205" s="255">
        <v>3331</v>
      </c>
      <c r="K205" s="161">
        <f t="shared" ref="K205:K217" si="84">B205/B$219*100</f>
        <v>163.43498352944869</v>
      </c>
      <c r="L205" s="161">
        <f t="shared" ref="L205:L217" si="85">C205/C$219*100</f>
        <v>89.560610782175146</v>
      </c>
      <c r="M205" s="161">
        <f t="shared" ref="M205:M217" si="86">D205/D$219*100</f>
        <v>158.95977532350335</v>
      </c>
      <c r="N205" s="161">
        <f t="shared" ref="N205:N217" si="87">E205/E$219*100</f>
        <v>201.29359850087653</v>
      </c>
      <c r="O205" s="161">
        <f t="shared" ref="O205:O217" si="88">F205/F$219*100</f>
        <v>164.23665701282582</v>
      </c>
      <c r="P205" s="161">
        <f t="shared" ref="P205:P217" si="89">G205/G$219*100</f>
        <v>266.17745163442288</v>
      </c>
      <c r="Q205" s="161">
        <f t="shared" ref="Q205:Q217" si="90">H205/H$219*100</f>
        <v>253.17643959563441</v>
      </c>
      <c r="R205" s="161">
        <f t="shared" si="57"/>
        <v>92.852331064600818</v>
      </c>
      <c r="S205" s="281">
        <f t="shared" si="76"/>
        <v>2.0835376979066398</v>
      </c>
      <c r="T205" s="281">
        <f t="shared" si="77"/>
        <v>-0.96485182632666566</v>
      </c>
      <c r="U205" s="281">
        <f t="shared" si="78"/>
        <v>1.8867924528302029</v>
      </c>
      <c r="V205" s="281">
        <f t="shared" si="79"/>
        <v>0</v>
      </c>
      <c r="W205" s="281">
        <f t="shared" si="80"/>
        <v>-6.8169014084507138</v>
      </c>
      <c r="X205" s="281">
        <f t="shared" si="81"/>
        <v>-3.9325842696629372</v>
      </c>
      <c r="Y205" s="281">
        <f t="shared" si="82"/>
        <v>0.46576769974877447</v>
      </c>
      <c r="Z205" s="281">
        <f t="shared" si="83"/>
        <v>-1.1865915158706479</v>
      </c>
    </row>
    <row r="206" spans="1:26" x14ac:dyDescent="0.25">
      <c r="A206" s="174">
        <v>41640</v>
      </c>
      <c r="B206" s="177">
        <v>11.1972</v>
      </c>
      <c r="C206" s="161">
        <v>8.27</v>
      </c>
      <c r="D206" s="274">
        <v>5.8</v>
      </c>
      <c r="E206" s="178">
        <v>107</v>
      </c>
      <c r="F206" s="254">
        <v>15.71</v>
      </c>
      <c r="G206" s="178">
        <v>1244</v>
      </c>
      <c r="H206" s="275">
        <v>2455950</v>
      </c>
      <c r="I206" s="255">
        <v>3569</v>
      </c>
      <c r="K206" s="161">
        <f t="shared" si="84"/>
        <v>175.85130566908913</v>
      </c>
      <c r="L206" s="161">
        <f t="shared" si="85"/>
        <v>103.08507323153631</v>
      </c>
      <c r="M206" s="161">
        <f t="shared" si="86"/>
        <v>170.73457349561468</v>
      </c>
      <c r="N206" s="161">
        <f t="shared" si="87"/>
        <v>194.03977513147558</v>
      </c>
      <c r="O206" s="161">
        <f t="shared" si="88"/>
        <v>155.99503516756309</v>
      </c>
      <c r="P206" s="161">
        <f t="shared" si="89"/>
        <v>276.62886368690238</v>
      </c>
      <c r="Q206" s="161">
        <f t="shared" si="90"/>
        <v>254.7198284132478</v>
      </c>
      <c r="R206" s="161">
        <f t="shared" si="57"/>
        <v>99.486631512927133</v>
      </c>
      <c r="S206" s="281">
        <f t="shared" si="76"/>
        <v>7.5971018392174257</v>
      </c>
      <c r="T206" s="281">
        <f t="shared" si="77"/>
        <v>15.100904662491294</v>
      </c>
      <c r="U206" s="281">
        <f t="shared" si="78"/>
        <v>7.4074074074073906</v>
      </c>
      <c r="V206" s="281">
        <f t="shared" si="79"/>
        <v>-3.6036036036035992</v>
      </c>
      <c r="W206" s="281">
        <f t="shared" si="80"/>
        <v>-5.018137847642083</v>
      </c>
      <c r="X206" s="281">
        <f t="shared" si="81"/>
        <v>3.9264828738513211</v>
      </c>
      <c r="Y206" s="281">
        <f t="shared" si="82"/>
        <v>0.6096099700582106</v>
      </c>
      <c r="Z206" s="281">
        <f t="shared" si="83"/>
        <v>7.1450015010507224</v>
      </c>
    </row>
    <row r="207" spans="1:26" x14ac:dyDescent="0.25">
      <c r="A207" s="174">
        <v>41671</v>
      </c>
      <c r="B207" s="177">
        <v>10.6988</v>
      </c>
      <c r="C207" s="161">
        <v>8.01</v>
      </c>
      <c r="D207" s="274">
        <v>5.9</v>
      </c>
      <c r="E207" s="178">
        <v>108</v>
      </c>
      <c r="F207" s="254">
        <v>16.89</v>
      </c>
      <c r="G207" s="178">
        <v>1332</v>
      </c>
      <c r="H207" s="275">
        <v>2496031</v>
      </c>
      <c r="I207" s="255">
        <v>3295</v>
      </c>
      <c r="K207" s="161">
        <f t="shared" si="84"/>
        <v>168.02396573183037</v>
      </c>
      <c r="L207" s="161">
        <f t="shared" si="85"/>
        <v>99.844188220629491</v>
      </c>
      <c r="M207" s="161">
        <f t="shared" si="86"/>
        <v>173.67827303864254</v>
      </c>
      <c r="N207" s="161">
        <f t="shared" si="87"/>
        <v>195.85323097382584</v>
      </c>
      <c r="O207" s="161">
        <f t="shared" si="88"/>
        <v>167.71203971865953</v>
      </c>
      <c r="P207" s="161">
        <f t="shared" si="89"/>
        <v>296.19746497665108</v>
      </c>
      <c r="Q207" s="161">
        <f t="shared" si="90"/>
        <v>258.8768452265507</v>
      </c>
      <c r="R207" s="161">
        <f t="shared" si="57"/>
        <v>91.848823433761524</v>
      </c>
      <c r="S207" s="281">
        <f t="shared" si="76"/>
        <v>-4.4511127781945348</v>
      </c>
      <c r="T207" s="281">
        <f t="shared" si="77"/>
        <v>-3.1438935912938311</v>
      </c>
      <c r="U207" s="281">
        <f t="shared" si="78"/>
        <v>1.7241379310344955</v>
      </c>
      <c r="V207" s="281">
        <f t="shared" si="79"/>
        <v>0.9345794392523501</v>
      </c>
      <c r="W207" s="281">
        <f t="shared" si="80"/>
        <v>7.5111394016550204</v>
      </c>
      <c r="X207" s="281">
        <f t="shared" si="81"/>
        <v>7.0739549839228211</v>
      </c>
      <c r="Y207" s="281">
        <f t="shared" si="82"/>
        <v>1.6319957653860839</v>
      </c>
      <c r="Z207" s="281">
        <f t="shared" si="83"/>
        <v>-7.6772205099467712</v>
      </c>
    </row>
    <row r="208" spans="1:26" x14ac:dyDescent="0.25">
      <c r="A208" s="174">
        <v>41699</v>
      </c>
      <c r="B208" s="177">
        <v>10.581099999999999</v>
      </c>
      <c r="C208" s="161">
        <v>7.7949999999999999</v>
      </c>
      <c r="D208" s="274">
        <v>6</v>
      </c>
      <c r="E208" s="178">
        <v>108</v>
      </c>
      <c r="F208" s="254">
        <v>17.89</v>
      </c>
      <c r="G208" s="178">
        <v>1296</v>
      </c>
      <c r="H208" s="275">
        <v>2522866</v>
      </c>
      <c r="I208" s="279">
        <v>3507</v>
      </c>
      <c r="K208" s="161">
        <f t="shared" si="84"/>
        <v>166.17549480362939</v>
      </c>
      <c r="L208" s="161">
        <f t="shared" si="85"/>
        <v>97.16422561545653</v>
      </c>
      <c r="M208" s="161">
        <f t="shared" si="86"/>
        <v>176.62197258167038</v>
      </c>
      <c r="N208" s="161">
        <f t="shared" si="87"/>
        <v>195.85323097382584</v>
      </c>
      <c r="O208" s="161">
        <f t="shared" si="88"/>
        <v>177.64170459247001</v>
      </c>
      <c r="P208" s="161">
        <f t="shared" si="89"/>
        <v>288.19212808539021</v>
      </c>
      <c r="Q208" s="161">
        <f t="shared" si="90"/>
        <v>261.66004789577016</v>
      </c>
      <c r="R208" s="161">
        <f t="shared" si="57"/>
        <v>97.758368370926163</v>
      </c>
      <c r="S208" s="281">
        <f t="shared" si="76"/>
        <v>-1.1001233783228153</v>
      </c>
      <c r="T208" s="281">
        <f t="shared" si="77"/>
        <v>-2.6841448189762884</v>
      </c>
      <c r="U208" s="281">
        <f t="shared" si="78"/>
        <v>1.6949152542372843</v>
      </c>
      <c r="V208" s="281">
        <f t="shared" si="79"/>
        <v>0</v>
      </c>
      <c r="W208" s="281">
        <f t="shared" si="80"/>
        <v>5.9206631142687804</v>
      </c>
      <c r="X208" s="281">
        <f t="shared" si="81"/>
        <v>-2.702702702702712</v>
      </c>
      <c r="Y208" s="281">
        <f t="shared" si="82"/>
        <v>1.0751068396185843</v>
      </c>
      <c r="Z208" s="281">
        <f t="shared" si="83"/>
        <v>6.4339908952959171</v>
      </c>
    </row>
    <row r="209" spans="1:26" x14ac:dyDescent="0.25">
      <c r="A209" s="174">
        <v>41743</v>
      </c>
      <c r="B209" s="177">
        <v>10.55</v>
      </c>
      <c r="C209" s="161">
        <v>7.7649999999999997</v>
      </c>
      <c r="D209" s="274">
        <v>6.1</v>
      </c>
      <c r="E209" s="178">
        <v>108</v>
      </c>
      <c r="F209" s="254">
        <v>18.21</v>
      </c>
      <c r="G209" s="178">
        <v>1296</v>
      </c>
      <c r="H209" s="275">
        <v>2522110</v>
      </c>
      <c r="I209" s="279">
        <v>3411</v>
      </c>
      <c r="K209" s="161">
        <f t="shared" si="84"/>
        <v>165.68707130433415</v>
      </c>
      <c r="L209" s="161">
        <f t="shared" si="85"/>
        <v>96.790277344967294</v>
      </c>
      <c r="M209" s="161">
        <f t="shared" si="86"/>
        <v>179.56567212469821</v>
      </c>
      <c r="N209" s="161">
        <f t="shared" si="87"/>
        <v>195.85323097382584</v>
      </c>
      <c r="O209" s="161">
        <f t="shared" si="88"/>
        <v>180.81919735208939</v>
      </c>
      <c r="P209" s="161">
        <f t="shared" si="89"/>
        <v>288.19212808539021</v>
      </c>
      <c r="Q209" s="161">
        <f t="shared" si="90"/>
        <v>261.58163905589953</v>
      </c>
      <c r="R209" s="161">
        <f t="shared" si="57"/>
        <v>95.082348022021421</v>
      </c>
      <c r="S209" s="281">
        <f t="shared" si="76"/>
        <v>-0.29392029184111068</v>
      </c>
      <c r="T209" s="281">
        <f t="shared" si="77"/>
        <v>-0.38486209108401559</v>
      </c>
      <c r="U209" s="281">
        <f t="shared" si="78"/>
        <v>1.6666666666666627</v>
      </c>
      <c r="V209" s="281">
        <f t="shared" si="79"/>
        <v>0</v>
      </c>
      <c r="W209" s="281">
        <f t="shared" si="80"/>
        <v>1.7887087758524429</v>
      </c>
      <c r="X209" s="281">
        <f t="shared" si="81"/>
        <v>0</v>
      </c>
      <c r="Y209" s="281">
        <f t="shared" si="82"/>
        <v>-2.9965919711925797E-2</v>
      </c>
      <c r="Z209" s="281">
        <f t="shared" si="83"/>
        <v>-2.7373823781009472</v>
      </c>
    </row>
    <row r="210" spans="1:26" x14ac:dyDescent="0.25">
      <c r="A210" s="174">
        <v>41773</v>
      </c>
      <c r="B210" s="177">
        <v>10.42</v>
      </c>
      <c r="C210" s="161">
        <v>7.54</v>
      </c>
      <c r="D210" s="274">
        <v>6.6</v>
      </c>
      <c r="E210" s="178">
        <v>109</v>
      </c>
      <c r="F210" s="254">
        <v>18.239999999999998</v>
      </c>
      <c r="G210" s="178">
        <v>1256</v>
      </c>
      <c r="H210" s="275">
        <v>2537089</v>
      </c>
      <c r="I210" s="279">
        <v>3538</v>
      </c>
      <c r="K210" s="161">
        <f t="shared" si="84"/>
        <v>163.64542966740871</v>
      </c>
      <c r="L210" s="161">
        <f t="shared" si="85"/>
        <v>93.985665316297926</v>
      </c>
      <c r="M210" s="161">
        <f t="shared" si="86"/>
        <v>194.2841698398374</v>
      </c>
      <c r="N210" s="161">
        <f t="shared" si="87"/>
        <v>197.66668681617605</v>
      </c>
      <c r="O210" s="161">
        <f t="shared" si="88"/>
        <v>181.11708729830366</v>
      </c>
      <c r="P210" s="161">
        <f t="shared" si="89"/>
        <v>279.29730931732263</v>
      </c>
      <c r="Q210" s="161">
        <f t="shared" si="90"/>
        <v>263.13519198238498</v>
      </c>
      <c r="R210" s="161">
        <f t="shared" si="57"/>
        <v>98.622499941926648</v>
      </c>
      <c r="S210" s="281">
        <f t="shared" si="76"/>
        <v>-1.2322274881516608</v>
      </c>
      <c r="T210" s="281">
        <f t="shared" si="77"/>
        <v>-2.897617514488088</v>
      </c>
      <c r="U210" s="281">
        <f t="shared" si="78"/>
        <v>8.1967213114754074</v>
      </c>
      <c r="V210" s="281">
        <f t="shared" si="79"/>
        <v>0.92592592592591028</v>
      </c>
      <c r="W210" s="281">
        <f t="shared" si="80"/>
        <v>0.16474464579898607</v>
      </c>
      <c r="X210" s="281">
        <f t="shared" si="81"/>
        <v>-3.0864197530864135</v>
      </c>
      <c r="Y210" s="281">
        <f t="shared" si="82"/>
        <v>0.59390748222716816</v>
      </c>
      <c r="Z210" s="281">
        <f t="shared" si="83"/>
        <v>3.7232483142773414</v>
      </c>
    </row>
    <row r="211" spans="1:26" x14ac:dyDescent="0.25">
      <c r="A211" s="174">
        <v>41804</v>
      </c>
      <c r="B211" s="177">
        <v>10.58</v>
      </c>
      <c r="C211" s="161">
        <v>7.56</v>
      </c>
      <c r="D211" s="280">
        <v>6.6</v>
      </c>
      <c r="E211" s="178">
        <v>113</v>
      </c>
      <c r="F211" s="254">
        <v>18.13</v>
      </c>
      <c r="G211" s="178">
        <v>1316</v>
      </c>
      <c r="H211" s="246">
        <v>2562749</v>
      </c>
      <c r="I211" s="279">
        <v>3419</v>
      </c>
      <c r="K211" s="161">
        <f t="shared" si="84"/>
        <v>166.15821937439387</v>
      </c>
      <c r="L211" s="161">
        <f t="shared" si="85"/>
        <v>94.234964163290741</v>
      </c>
      <c r="M211" s="161">
        <f t="shared" si="86"/>
        <v>194.2841698398374</v>
      </c>
      <c r="N211" s="161">
        <f t="shared" si="87"/>
        <v>204.92051018557703</v>
      </c>
      <c r="O211" s="161">
        <f t="shared" si="88"/>
        <v>180.02482416218453</v>
      </c>
      <c r="P211" s="161">
        <f t="shared" si="89"/>
        <v>292.63953746942406</v>
      </c>
      <c r="Q211" s="161">
        <f t="shared" si="90"/>
        <v>265.79652906053559</v>
      </c>
      <c r="R211" s="161">
        <f t="shared" si="57"/>
        <v>95.305349717763491</v>
      </c>
      <c r="S211" s="281">
        <f t="shared" ref="S211:S217" si="91">(K211-K210)/K210*100</f>
        <v>1.5355086372360829</v>
      </c>
      <c r="T211" s="281">
        <f t="shared" ref="T211:T217" si="92">(L211-L210)/L210*100</f>
        <v>0.26525198938990163</v>
      </c>
      <c r="U211" s="281">
        <f t="shared" si="78"/>
        <v>0</v>
      </c>
      <c r="V211" s="281">
        <f t="shared" si="79"/>
        <v>3.6697247706422118</v>
      </c>
      <c r="W211" s="281">
        <f t="shared" si="80"/>
        <v>-0.60307017543858177</v>
      </c>
      <c r="X211" s="281">
        <f t="shared" si="81"/>
        <v>4.7770700636942776</v>
      </c>
      <c r="Y211" s="281">
        <f t="shared" si="82"/>
        <v>1.0113953432457512</v>
      </c>
      <c r="Z211" s="281">
        <f t="shared" si="83"/>
        <v>-3.3634821933295589</v>
      </c>
    </row>
    <row r="212" spans="1:26" x14ac:dyDescent="0.25">
      <c r="A212" s="174">
        <v>41834</v>
      </c>
      <c r="B212" s="177">
        <v>10.65</v>
      </c>
      <c r="C212" s="161">
        <v>7.415</v>
      </c>
      <c r="D212" s="280">
        <v>6.3</v>
      </c>
      <c r="E212" s="178">
        <v>106</v>
      </c>
      <c r="F212" s="254">
        <v>18.73</v>
      </c>
      <c r="G212" s="178">
        <v>1295</v>
      </c>
      <c r="H212" s="279">
        <v>2583386</v>
      </c>
      <c r="I212" s="279">
        <v>3397</v>
      </c>
      <c r="K212" s="161">
        <f t="shared" si="84"/>
        <v>167.25756487119986</v>
      </c>
      <c r="L212" s="161">
        <f t="shared" si="85"/>
        <v>92.427547522592718</v>
      </c>
      <c r="M212" s="161">
        <f t="shared" si="86"/>
        <v>185.4530712107539</v>
      </c>
      <c r="N212" s="161">
        <f t="shared" si="87"/>
        <v>192.22631928912534</v>
      </c>
      <c r="O212" s="161">
        <f t="shared" si="88"/>
        <v>185.98262308647085</v>
      </c>
      <c r="P212" s="161">
        <f t="shared" si="89"/>
        <v>287.96975761618853</v>
      </c>
      <c r="Q212" s="161">
        <f t="shared" si="90"/>
        <v>267.93690370129133</v>
      </c>
      <c r="R212" s="161">
        <f t="shared" si="57"/>
        <v>94.692095054472816</v>
      </c>
      <c r="S212" s="281">
        <f t="shared" si="91"/>
        <v>0.66162570888467997</v>
      </c>
      <c r="T212" s="281">
        <f t="shared" si="92"/>
        <v>-1.917989417989403</v>
      </c>
      <c r="U212" s="281">
        <f t="shared" si="78"/>
        <v>-4.5454545454545352</v>
      </c>
      <c r="V212" s="281">
        <f t="shared" si="79"/>
        <v>-6.1946902654867317</v>
      </c>
      <c r="W212" s="281">
        <f t="shared" si="80"/>
        <v>3.3094318808604619</v>
      </c>
      <c r="X212" s="281">
        <f t="shared" si="81"/>
        <v>-1.5957446808510758</v>
      </c>
      <c r="Y212" s="281">
        <f t="shared" si="82"/>
        <v>0.80526809297357826</v>
      </c>
      <c r="Z212" s="281">
        <f t="shared" si="83"/>
        <v>-0.64346300087745634</v>
      </c>
    </row>
    <row r="213" spans="1:26" x14ac:dyDescent="0.25">
      <c r="A213" s="174">
        <v>41865</v>
      </c>
      <c r="B213" s="177">
        <v>10.62</v>
      </c>
      <c r="C213" s="161">
        <v>7.0549999999999997</v>
      </c>
      <c r="D213" s="280">
        <v>6.4</v>
      </c>
      <c r="E213" s="178">
        <v>102</v>
      </c>
      <c r="F213" s="254">
        <v>17.72</v>
      </c>
      <c r="G213" s="178">
        <v>1290</v>
      </c>
      <c r="H213" s="279">
        <v>2594325</v>
      </c>
      <c r="I213" s="279">
        <v>3311</v>
      </c>
      <c r="K213" s="161">
        <f t="shared" si="84"/>
        <v>166.78641680114015</v>
      </c>
      <c r="L213" s="161">
        <f t="shared" si="85"/>
        <v>87.940168276721735</v>
      </c>
      <c r="M213" s="161">
        <f t="shared" si="86"/>
        <v>188.39677075378174</v>
      </c>
      <c r="N213" s="161">
        <f t="shared" si="87"/>
        <v>184.97249591972437</v>
      </c>
      <c r="O213" s="161">
        <f t="shared" si="88"/>
        <v>175.95366156392222</v>
      </c>
      <c r="P213" s="161">
        <f t="shared" si="89"/>
        <v>286.85790527018008</v>
      </c>
      <c r="Q213" s="161">
        <f t="shared" si="90"/>
        <v>269.07144642529329</v>
      </c>
      <c r="R213" s="161">
        <f t="shared" si="57"/>
        <v>92.29482682524565</v>
      </c>
      <c r="S213" s="281">
        <f t="shared" si="91"/>
        <v>-0.28169014084506699</v>
      </c>
      <c r="T213" s="281">
        <f t="shared" si="92"/>
        <v>-4.8550236008091652</v>
      </c>
      <c r="U213" s="281">
        <f t="shared" si="78"/>
        <v>1.5873015873015837</v>
      </c>
      <c r="V213" s="281">
        <f t="shared" si="79"/>
        <v>-3.7735849056603876</v>
      </c>
      <c r="W213" s="281">
        <f t="shared" si="80"/>
        <v>-5.3924185798184796</v>
      </c>
      <c r="X213" s="281">
        <f t="shared" si="81"/>
        <v>-0.38610038610038522</v>
      </c>
      <c r="Y213" s="281">
        <f t="shared" si="82"/>
        <v>0.42343652864885006</v>
      </c>
      <c r="Z213" s="281">
        <f t="shared" si="83"/>
        <v>-2.5316455696202596</v>
      </c>
    </row>
    <row r="214" spans="1:26" x14ac:dyDescent="0.25">
      <c r="A214" s="174">
        <v>41896</v>
      </c>
      <c r="B214" s="177">
        <v>11.27</v>
      </c>
      <c r="C214" s="161">
        <v>7.5149999999999997</v>
      </c>
      <c r="D214" s="280">
        <v>5.9</v>
      </c>
      <c r="E214" s="178">
        <v>97</v>
      </c>
      <c r="F214" s="254">
        <v>16.54</v>
      </c>
      <c r="G214" s="178">
        <v>1216</v>
      </c>
      <c r="H214" s="279">
        <v>2615435</v>
      </c>
      <c r="I214" s="279">
        <v>3271</v>
      </c>
      <c r="K214" s="161">
        <f t="shared" si="84"/>
        <v>176.99462498576736</v>
      </c>
      <c r="L214" s="161">
        <f t="shared" si="85"/>
        <v>93.674041757556878</v>
      </c>
      <c r="M214" s="161">
        <f t="shared" si="86"/>
        <v>173.67827303864254</v>
      </c>
      <c r="N214" s="161">
        <f t="shared" si="87"/>
        <v>175.90521670797318</v>
      </c>
      <c r="O214" s="161">
        <f t="shared" si="88"/>
        <v>164.23665701282582</v>
      </c>
      <c r="P214" s="161">
        <f t="shared" si="89"/>
        <v>270.40249054925505</v>
      </c>
      <c r="Q214" s="161">
        <f t="shared" si="90"/>
        <v>271.26087844866657</v>
      </c>
      <c r="R214" s="161">
        <f t="shared" si="57"/>
        <v>91.179818346535342</v>
      </c>
      <c r="S214" s="281">
        <f t="shared" si="91"/>
        <v>6.1205273069679782</v>
      </c>
      <c r="T214" s="281">
        <f t="shared" si="92"/>
        <v>6.5201984408221021</v>
      </c>
      <c r="U214" s="281">
        <f t="shared" si="78"/>
        <v>-7.8124999999999973</v>
      </c>
      <c r="V214" s="281">
        <f t="shared" si="79"/>
        <v>-4.9019607843137196</v>
      </c>
      <c r="W214" s="281">
        <f t="shared" si="80"/>
        <v>-6.6591422121896215</v>
      </c>
      <c r="X214" s="281">
        <f t="shared" si="81"/>
        <v>-5.7364341085271233</v>
      </c>
      <c r="Y214" s="281">
        <f t="shared" si="82"/>
        <v>0.81369913175873654</v>
      </c>
      <c r="Z214" s="281">
        <f t="shared" si="83"/>
        <v>-1.2080942313500467</v>
      </c>
    </row>
    <row r="215" spans="1:26" x14ac:dyDescent="0.25">
      <c r="A215" s="174">
        <v>41926</v>
      </c>
      <c r="B215" s="177">
        <v>10.86</v>
      </c>
      <c r="C215" s="161">
        <v>7.02</v>
      </c>
      <c r="D215" s="280">
        <v>5.9</v>
      </c>
      <c r="E215" s="178">
        <v>86</v>
      </c>
      <c r="F215" s="254">
        <v>16.48</v>
      </c>
      <c r="G215" s="178">
        <v>1199</v>
      </c>
      <c r="H215" s="279">
        <v>2632068</v>
      </c>
      <c r="I215" s="279">
        <v>3405</v>
      </c>
      <c r="K215" s="161">
        <f t="shared" si="84"/>
        <v>170.5556013616179</v>
      </c>
      <c r="L215" s="161">
        <f t="shared" si="85"/>
        <v>87.503895294484266</v>
      </c>
      <c r="M215" s="161">
        <f t="shared" si="86"/>
        <v>173.67827303864254</v>
      </c>
      <c r="N215" s="161">
        <f t="shared" si="87"/>
        <v>155.95720244212058</v>
      </c>
      <c r="O215" s="161">
        <f t="shared" si="88"/>
        <v>163.64087712039719</v>
      </c>
      <c r="P215" s="161">
        <f t="shared" si="89"/>
        <v>266.62219257282629</v>
      </c>
      <c r="Q215" s="161">
        <f t="shared" si="90"/>
        <v>272.98597664121837</v>
      </c>
      <c r="R215" s="161">
        <f t="shared" si="57"/>
        <v>94.915096750214872</v>
      </c>
      <c r="S215" s="281">
        <f t="shared" si="91"/>
        <v>-3.6379769299023832</v>
      </c>
      <c r="T215" s="281">
        <f t="shared" si="92"/>
        <v>-6.5868263473053927</v>
      </c>
      <c r="U215" s="281">
        <f t="shared" si="78"/>
        <v>0</v>
      </c>
      <c r="V215" s="281">
        <f t="shared" si="79"/>
        <v>-11.340206185566998</v>
      </c>
      <c r="W215" s="281">
        <f t="shared" si="80"/>
        <v>-0.36275695284159198</v>
      </c>
      <c r="X215" s="281">
        <f t="shared" si="81"/>
        <v>-1.398026315789483</v>
      </c>
      <c r="Y215" s="281">
        <f t="shared" si="82"/>
        <v>0.63595539556517922</v>
      </c>
      <c r="Z215" s="281">
        <f t="shared" si="83"/>
        <v>4.0966065423417932</v>
      </c>
    </row>
    <row r="216" spans="1:26" x14ac:dyDescent="0.25">
      <c r="A216" s="174">
        <v>41957</v>
      </c>
      <c r="B216" s="177">
        <v>10.97</v>
      </c>
      <c r="C216" s="161">
        <v>6.69</v>
      </c>
      <c r="D216" s="280">
        <v>5.8</v>
      </c>
      <c r="E216" s="178">
        <v>77</v>
      </c>
      <c r="F216" s="254">
        <v>15.88</v>
      </c>
      <c r="G216" s="178">
        <v>1191</v>
      </c>
      <c r="H216" s="279">
        <v>2643029</v>
      </c>
      <c r="I216" s="279">
        <v>3305</v>
      </c>
      <c r="K216" s="161">
        <f t="shared" si="84"/>
        <v>172.28314428517021</v>
      </c>
      <c r="L216" s="161">
        <f t="shared" si="85"/>
        <v>83.390464319102549</v>
      </c>
      <c r="M216" s="161">
        <f t="shared" si="86"/>
        <v>170.73457349561468</v>
      </c>
      <c r="N216" s="161">
        <f t="shared" si="87"/>
        <v>139.63609986096841</v>
      </c>
      <c r="O216" s="161">
        <f t="shared" si="88"/>
        <v>157.6830781961109</v>
      </c>
      <c r="P216" s="161">
        <f t="shared" si="89"/>
        <v>264.84322881921275</v>
      </c>
      <c r="Q216" s="161">
        <f t="shared" si="90"/>
        <v>274.12280110394664</v>
      </c>
      <c r="R216" s="161">
        <f t="shared" si="57"/>
        <v>92.127575553439115</v>
      </c>
      <c r="S216" s="281">
        <f t="shared" si="91"/>
        <v>1.0128913443830612</v>
      </c>
      <c r="T216" s="281">
        <f t="shared" si="92"/>
        <v>-4.7008547008546762</v>
      </c>
      <c r="U216" s="281">
        <f t="shared" si="78"/>
        <v>-1.6949152542373007</v>
      </c>
      <c r="V216" s="281">
        <f t="shared" si="79"/>
        <v>-10.465116279069772</v>
      </c>
      <c r="W216" s="281">
        <f t="shared" si="80"/>
        <v>-3.6407766990291188</v>
      </c>
      <c r="X216" s="281">
        <f t="shared" si="81"/>
        <v>-0.66722268557131648</v>
      </c>
      <c r="Y216" s="281">
        <f t="shared" si="82"/>
        <v>0.41644060867726662</v>
      </c>
      <c r="Z216" s="281">
        <f t="shared" si="83"/>
        <v>-2.9368575624082118</v>
      </c>
    </row>
    <row r="217" spans="1:26" x14ac:dyDescent="0.25">
      <c r="A217" s="174">
        <v>41987</v>
      </c>
      <c r="B217" s="177">
        <v>11.56</v>
      </c>
      <c r="C217" s="161">
        <v>7.18</v>
      </c>
      <c r="D217" s="280">
        <v>5.3</v>
      </c>
      <c r="E217" s="178">
        <v>57</v>
      </c>
      <c r="F217" s="254">
        <v>14.99</v>
      </c>
      <c r="G217" s="178">
        <v>1201</v>
      </c>
      <c r="H217" s="279">
        <v>2610611</v>
      </c>
      <c r="I217" s="279">
        <v>3225</v>
      </c>
      <c r="K217" s="161">
        <f t="shared" si="84"/>
        <v>181.549056329678</v>
      </c>
      <c r="L217" s="161">
        <f t="shared" si="85"/>
        <v>89.498286070426929</v>
      </c>
      <c r="M217" s="161">
        <f t="shared" si="86"/>
        <v>156.01607578047549</v>
      </c>
      <c r="N217" s="161">
        <f t="shared" si="87"/>
        <v>103.36698301396363</v>
      </c>
      <c r="O217" s="161">
        <f t="shared" si="88"/>
        <v>148.84567645841952</v>
      </c>
      <c r="P217" s="161">
        <f t="shared" si="89"/>
        <v>267.06693351122965</v>
      </c>
      <c r="Q217" s="161">
        <f t="shared" si="90"/>
        <v>270.76055537520602</v>
      </c>
      <c r="R217" s="161">
        <f t="shared" si="57"/>
        <v>89.897558596018484</v>
      </c>
      <c r="S217" s="281">
        <f t="shared" si="91"/>
        <v>5.378304466727438</v>
      </c>
      <c r="T217" s="281">
        <f t="shared" si="92"/>
        <v>7.324364723467836</v>
      </c>
      <c r="U217" s="281">
        <f t="shared" si="78"/>
        <v>-8.620689655172411</v>
      </c>
      <c r="V217" s="281">
        <f t="shared" si="79"/>
        <v>-25.97402597402597</v>
      </c>
      <c r="W217" s="281">
        <f t="shared" si="80"/>
        <v>-5.6045340050377996</v>
      </c>
      <c r="X217" s="281">
        <f t="shared" si="81"/>
        <v>0.83963056255247515</v>
      </c>
      <c r="Y217" s="281">
        <f t="shared" si="82"/>
        <v>-1.2265472683046394</v>
      </c>
      <c r="Z217" s="281">
        <f t="shared" si="83"/>
        <v>-2.4205748865355705</v>
      </c>
    </row>
    <row r="218" spans="1:26" x14ac:dyDescent="0.25">
      <c r="A218" s="174"/>
      <c r="B218" s="177"/>
      <c r="C218" s="177"/>
      <c r="D218" s="177"/>
      <c r="E218" s="177"/>
      <c r="F218" s="177"/>
      <c r="G218" s="177"/>
      <c r="H218" s="177"/>
      <c r="I218" s="177"/>
      <c r="K218" s="161" t="str">
        <f>K1</f>
        <v>Rand Dollar (Rand per USD)</v>
      </c>
      <c r="L218" s="161" t="str">
        <f t="shared" ref="L218:R218" si="93">L1</f>
        <v>Interest Rate (R204= %)</v>
      </c>
      <c r="M218" s="161" t="str">
        <f t="shared" si="93"/>
        <v>Inflation (pa %)</v>
      </c>
      <c r="N218" s="161" t="str">
        <f t="shared" si="93"/>
        <v>Oil Price (USD)</v>
      </c>
      <c r="O218" s="161" t="str">
        <f t="shared" si="93"/>
        <v>Sugar Price (US cents per pound)</v>
      </c>
      <c r="P218" s="161" t="str">
        <f t="shared" si="93"/>
        <v>Gold Price (USD)</v>
      </c>
      <c r="Q218" s="161" t="str">
        <f t="shared" si="93"/>
        <v>Credit extended to the domestic private sector (Rm)</v>
      </c>
      <c r="R218" s="161" t="str">
        <f t="shared" si="93"/>
        <v>Electricity generated and available for distribution (Gigawatt-hours)</v>
      </c>
    </row>
    <row r="219" spans="1:26" x14ac:dyDescent="0.25">
      <c r="A219" s="175" t="s">
        <v>84</v>
      </c>
      <c r="B219" s="177">
        <f>AVERAGE(B98:B109)</f>
        <v>6.3674250000000008</v>
      </c>
      <c r="C219" s="177">
        <f t="shared" ref="C219:H219" si="94">AVERAGE(C98:C109)</f>
        <v>8.0224999999999991</v>
      </c>
      <c r="D219" s="177">
        <f t="shared" si="94"/>
        <v>3.3970858281664742</v>
      </c>
      <c r="E219" s="177">
        <f t="shared" si="94"/>
        <v>55.143333333333324</v>
      </c>
      <c r="F219" s="177">
        <f t="shared" si="94"/>
        <v>10.070833333333333</v>
      </c>
      <c r="G219" s="177">
        <f t="shared" si="94"/>
        <v>449.70000000000005</v>
      </c>
      <c r="H219" s="178">
        <f t="shared" si="94"/>
        <v>964177</v>
      </c>
      <c r="I219" s="178">
        <f>AVERAGE(I98:I109)</f>
        <v>3587.4166666666665</v>
      </c>
      <c r="J219" s="175">
        <v>2013</v>
      </c>
      <c r="K219" s="161">
        <f>AVERAGE(S215:S217)</f>
        <v>0.91773962706937195</v>
      </c>
      <c r="L219" s="161">
        <f t="shared" ref="L219:R219" si="95">AVERAGE(T215:T217)</f>
        <v>-1.3211054415640777</v>
      </c>
      <c r="M219" s="161">
        <f t="shared" si="95"/>
        <v>-3.4385349698032375</v>
      </c>
      <c r="N219" s="161">
        <f t="shared" si="95"/>
        <v>-15.926449479554245</v>
      </c>
      <c r="O219" s="161">
        <f t="shared" si="95"/>
        <v>-3.2026892189695033</v>
      </c>
      <c r="P219" s="161">
        <f t="shared" si="95"/>
        <v>-0.40853947960277481</v>
      </c>
      <c r="Q219" s="161">
        <f t="shared" si="95"/>
        <v>-5.8050421354064539E-2</v>
      </c>
      <c r="R219" s="161">
        <f t="shared" si="95"/>
        <v>-0.42027530220066306</v>
      </c>
    </row>
    <row r="221" spans="1:26" x14ac:dyDescent="0.25">
      <c r="R221" s="176"/>
    </row>
    <row r="222" spans="1:26" x14ac:dyDescent="0.25">
      <c r="Q222" s="176"/>
      <c r="R222" s="176"/>
    </row>
    <row r="223" spans="1:26" x14ac:dyDescent="0.25">
      <c r="Q223" s="176"/>
    </row>
    <row r="224" spans="1:26" x14ac:dyDescent="0.25">
      <c r="Q224" s="176"/>
    </row>
    <row r="225" spans="17:17" x14ac:dyDescent="0.25">
      <c r="Q225" s="176"/>
    </row>
    <row r="226" spans="17:17" x14ac:dyDescent="0.25">
      <c r="Q226" s="176"/>
    </row>
    <row r="227" spans="17:17" x14ac:dyDescent="0.25">
      <c r="Q227" s="176"/>
    </row>
    <row r="228" spans="17:17" x14ac:dyDescent="0.25">
      <c r="Q228" s="176"/>
    </row>
    <row r="229" spans="17:17" x14ac:dyDescent="0.25">
      <c r="Q229" s="176"/>
    </row>
    <row r="230" spans="17:17" x14ac:dyDescent="0.25">
      <c r="Q230" s="176"/>
    </row>
    <row r="231" spans="17:17" x14ac:dyDescent="0.25">
      <c r="Q231" s="176"/>
    </row>
    <row r="232" spans="17:17" ht="42" customHeight="1" x14ac:dyDescent="0.25"/>
    <row r="254" spans="1:11" ht="15.75" thickBot="1" x14ac:dyDescent="0.3"/>
    <row r="255" spans="1:11" ht="75" x14ac:dyDescent="0.25">
      <c r="A255" s="181"/>
      <c r="B255" s="182" t="str">
        <f>B1</f>
        <v>Rand Dollar (Rand per USD)</v>
      </c>
      <c r="C255" s="182" t="str">
        <f t="shared" ref="C255:I255" si="96">C1</f>
        <v>Interest Rate (R204= %)</v>
      </c>
      <c r="D255" s="182" t="str">
        <f t="shared" si="96"/>
        <v>Inflation (pa %)</v>
      </c>
      <c r="E255" s="182" t="str">
        <f t="shared" si="96"/>
        <v>Oil Price (USD)</v>
      </c>
      <c r="F255" s="182" t="str">
        <f t="shared" si="96"/>
        <v>Sugar Price (US cents per pound)</v>
      </c>
      <c r="G255" s="182" t="str">
        <f t="shared" si="96"/>
        <v>Gold Price (USD)</v>
      </c>
      <c r="H255" s="182" t="str">
        <f t="shared" si="96"/>
        <v>Credit extended to the domestic private sector (Rm)</v>
      </c>
      <c r="I255" s="183" t="str">
        <f t="shared" si="96"/>
        <v>Electricity generated and available for distribution (Gigawatt-hours)</v>
      </c>
      <c r="K255" s="190" t="s">
        <v>87</v>
      </c>
    </row>
    <row r="256" spans="1:11" ht="45" x14ac:dyDescent="0.25">
      <c r="A256" s="184" t="s">
        <v>22</v>
      </c>
      <c r="B256" s="186">
        <f>Intro!B9</f>
        <v>0.2</v>
      </c>
      <c r="C256" s="186">
        <f>Intro!C9</f>
        <v>0.1</v>
      </c>
      <c r="D256" s="186">
        <f>Intro!D9</f>
        <v>0.05</v>
      </c>
      <c r="E256" s="186">
        <f>Intro!E9</f>
        <v>0.17</v>
      </c>
      <c r="F256" s="186">
        <f>Intro!F9</f>
        <v>0.3</v>
      </c>
      <c r="G256" s="186">
        <f>Intro!G9</f>
        <v>0</v>
      </c>
      <c r="H256" s="186">
        <f>Intro!H9</f>
        <v>0.1</v>
      </c>
      <c r="I256" s="187">
        <f>Intro!I9</f>
        <v>0.08</v>
      </c>
      <c r="K256" s="191">
        <f>SUM(B256:I256)</f>
        <v>1</v>
      </c>
    </row>
    <row r="257" spans="1:11" ht="30" x14ac:dyDescent="0.25">
      <c r="A257" s="184" t="s">
        <v>23</v>
      </c>
      <c r="B257" s="186">
        <f>Intro!B10</f>
        <v>0.3</v>
      </c>
      <c r="C257" s="186">
        <f>Intro!C10</f>
        <v>0</v>
      </c>
      <c r="D257" s="186">
        <f>Intro!D10</f>
        <v>0</v>
      </c>
      <c r="E257" s="186">
        <f>Intro!E10</f>
        <v>0.1</v>
      </c>
      <c r="F257" s="186">
        <f>Intro!F10</f>
        <v>0</v>
      </c>
      <c r="G257" s="186">
        <f>Intro!G10</f>
        <v>0.4</v>
      </c>
      <c r="H257" s="186">
        <f>Intro!H10</f>
        <v>0</v>
      </c>
      <c r="I257" s="187">
        <f>Intro!I10</f>
        <v>0.2</v>
      </c>
      <c r="K257" s="191">
        <f t="shared" ref="K257:K264" si="97">SUM(B257:I257)</f>
        <v>1</v>
      </c>
    </row>
    <row r="258" spans="1:11" ht="25.5" customHeight="1" x14ac:dyDescent="0.25">
      <c r="A258" s="184" t="s">
        <v>3</v>
      </c>
      <c r="B258" s="186">
        <f>Intro!B11</f>
        <v>0.35</v>
      </c>
      <c r="C258" s="186">
        <f>Intro!C11</f>
        <v>0.2</v>
      </c>
      <c r="D258" s="186">
        <f>Intro!D11</f>
        <v>0.05</v>
      </c>
      <c r="E258" s="186">
        <f>Intro!E11</f>
        <v>0.1</v>
      </c>
      <c r="F258" s="186">
        <f>Intro!F11</f>
        <v>0</v>
      </c>
      <c r="G258" s="186">
        <f>Intro!G11</f>
        <v>0</v>
      </c>
      <c r="H258" s="186">
        <f>Intro!H11</f>
        <v>0.1</v>
      </c>
      <c r="I258" s="187">
        <f>Intro!I11</f>
        <v>0.2</v>
      </c>
      <c r="K258" s="191">
        <f t="shared" si="97"/>
        <v>1</v>
      </c>
    </row>
    <row r="259" spans="1:11" ht="30" x14ac:dyDescent="0.25">
      <c r="A259" s="184" t="s">
        <v>24</v>
      </c>
      <c r="B259" s="186">
        <f>Intro!B12</f>
        <v>0.1</v>
      </c>
      <c r="C259" s="186">
        <f>Intro!C12</f>
        <v>0.05</v>
      </c>
      <c r="D259" s="186">
        <f>Intro!D12</f>
        <v>0.05</v>
      </c>
      <c r="E259" s="186">
        <f>Intro!E12</f>
        <v>0.2</v>
      </c>
      <c r="F259" s="186">
        <f>Intro!F12</f>
        <v>0</v>
      </c>
      <c r="G259" s="186">
        <f>Intro!G12</f>
        <v>0</v>
      </c>
      <c r="H259" s="186">
        <f>Intro!H12</f>
        <v>0.1</v>
      </c>
      <c r="I259" s="187">
        <f>Intro!I12</f>
        <v>0.5</v>
      </c>
      <c r="K259" s="191">
        <f t="shared" si="97"/>
        <v>1</v>
      </c>
    </row>
    <row r="260" spans="1:11" ht="23.25" customHeight="1" x14ac:dyDescent="0.25">
      <c r="A260" s="184" t="s">
        <v>25</v>
      </c>
      <c r="B260" s="186">
        <f>Intro!B13</f>
        <v>0.1</v>
      </c>
      <c r="C260" s="186">
        <f>Intro!C13</f>
        <v>0.3</v>
      </c>
      <c r="D260" s="186">
        <f>Intro!D13</f>
        <v>0.1</v>
      </c>
      <c r="E260" s="186">
        <f>Intro!E13</f>
        <v>0.15</v>
      </c>
      <c r="F260" s="186">
        <f>Intro!F13</f>
        <v>0</v>
      </c>
      <c r="G260" s="186">
        <f>Intro!G13</f>
        <v>0</v>
      </c>
      <c r="H260" s="186">
        <f>Intro!H13</f>
        <v>0.3</v>
      </c>
      <c r="I260" s="187">
        <f>Intro!I13</f>
        <v>0.05</v>
      </c>
      <c r="K260" s="191">
        <f t="shared" si="97"/>
        <v>1</v>
      </c>
    </row>
    <row r="261" spans="1:11" ht="60" x14ac:dyDescent="0.25">
      <c r="A261" s="184" t="s">
        <v>26</v>
      </c>
      <c r="B261" s="186">
        <f>Intro!B14</f>
        <v>0.1</v>
      </c>
      <c r="C261" s="186">
        <f>Intro!C14</f>
        <v>0.35</v>
      </c>
      <c r="D261" s="186">
        <f>Intro!D14</f>
        <v>0.2</v>
      </c>
      <c r="E261" s="186">
        <f>Intro!E14</f>
        <v>0.1</v>
      </c>
      <c r="F261" s="186">
        <f>Intro!F14</f>
        <v>0</v>
      </c>
      <c r="G261" s="186">
        <f>Intro!G14</f>
        <v>0</v>
      </c>
      <c r="H261" s="186">
        <f>Intro!H14</f>
        <v>0.25</v>
      </c>
      <c r="I261" s="187">
        <f>Intro!I14</f>
        <v>0</v>
      </c>
      <c r="K261" s="191">
        <f t="shared" si="97"/>
        <v>0.99999999999999989</v>
      </c>
    </row>
    <row r="262" spans="1:11" ht="60" x14ac:dyDescent="0.25">
      <c r="A262" s="184" t="s">
        <v>27</v>
      </c>
      <c r="B262" s="186">
        <f>Intro!B15</f>
        <v>0.1</v>
      </c>
      <c r="C262" s="186">
        <f>Intro!C15</f>
        <v>0.2</v>
      </c>
      <c r="D262" s="186">
        <f>Intro!D15</f>
        <v>0.1</v>
      </c>
      <c r="E262" s="186">
        <f>Intro!E15</f>
        <v>0.3</v>
      </c>
      <c r="F262" s="186">
        <f>Intro!F15</f>
        <v>0</v>
      </c>
      <c r="G262" s="186">
        <f>Intro!G15</f>
        <v>0</v>
      </c>
      <c r="H262" s="186">
        <f>Intro!H15</f>
        <v>0.2</v>
      </c>
      <c r="I262" s="187">
        <f>Intro!I15</f>
        <v>0.1</v>
      </c>
      <c r="K262" s="191">
        <f t="shared" si="97"/>
        <v>0.99999999999999989</v>
      </c>
    </row>
    <row r="263" spans="1:11" ht="60" x14ac:dyDescent="0.25">
      <c r="A263" s="184" t="s">
        <v>28</v>
      </c>
      <c r="B263" s="186">
        <f>Intro!B16</f>
        <v>0.1</v>
      </c>
      <c r="C263" s="186">
        <f>Intro!C16</f>
        <v>0.35</v>
      </c>
      <c r="D263" s="186">
        <f>Intro!D16</f>
        <v>0.1</v>
      </c>
      <c r="E263" s="186">
        <f>Intro!E16</f>
        <v>0.1</v>
      </c>
      <c r="F263" s="186">
        <f>Intro!F16</f>
        <v>0</v>
      </c>
      <c r="G263" s="186">
        <f>Intro!G16</f>
        <v>0</v>
      </c>
      <c r="H263" s="186">
        <f>Intro!H16</f>
        <v>0.3</v>
      </c>
      <c r="I263" s="187">
        <f>Intro!I16</f>
        <v>0.05</v>
      </c>
      <c r="K263" s="191">
        <f t="shared" si="97"/>
        <v>1</v>
      </c>
    </row>
    <row r="264" spans="1:11" ht="60.75" thickBot="1" x14ac:dyDescent="0.3">
      <c r="A264" s="185" t="s">
        <v>29</v>
      </c>
      <c r="B264" s="188">
        <f>Intro!B17</f>
        <v>0.1</v>
      </c>
      <c r="C264" s="188">
        <f>Intro!C17</f>
        <v>0.35</v>
      </c>
      <c r="D264" s="188">
        <f>Intro!D17</f>
        <v>0.2</v>
      </c>
      <c r="E264" s="188">
        <f>Intro!E17</f>
        <v>0</v>
      </c>
      <c r="F264" s="188">
        <f>Intro!F17</f>
        <v>0</v>
      </c>
      <c r="G264" s="188">
        <f>Intro!G17</f>
        <v>0</v>
      </c>
      <c r="H264" s="188">
        <f>Intro!H17</f>
        <v>0.3</v>
      </c>
      <c r="I264" s="189">
        <f>Intro!I17</f>
        <v>0.05</v>
      </c>
      <c r="K264" s="192">
        <f t="shared" si="97"/>
        <v>1</v>
      </c>
    </row>
    <row r="266" spans="1:11" x14ac:dyDescent="0.25">
      <c r="A266" s="174"/>
    </row>
    <row r="267" spans="1:11" x14ac:dyDescent="0.25">
      <c r="A267" s="174"/>
    </row>
    <row r="268" spans="1:11" x14ac:dyDescent="0.25">
      <c r="A268" s="174"/>
    </row>
    <row r="269" spans="1:11" x14ac:dyDescent="0.25">
      <c r="A269" s="174"/>
    </row>
    <row r="270" spans="1:11" x14ac:dyDescent="0.25">
      <c r="A270" s="174"/>
    </row>
    <row r="271" spans="1:11" x14ac:dyDescent="0.25">
      <c r="A271" s="174"/>
    </row>
    <row r="272" spans="1:11" x14ac:dyDescent="0.25">
      <c r="A272" s="174"/>
    </row>
    <row r="273" spans="1:9" x14ac:dyDescent="0.25">
      <c r="A273" s="174"/>
    </row>
    <row r="274" spans="1:9" x14ac:dyDescent="0.25">
      <c r="A274" s="174"/>
    </row>
    <row r="275" spans="1:9" x14ac:dyDescent="0.25">
      <c r="A275" s="174"/>
    </row>
    <row r="276" spans="1:9" x14ac:dyDescent="0.25">
      <c r="A276" s="174"/>
    </row>
    <row r="277" spans="1:9" x14ac:dyDescent="0.25">
      <c r="A277" s="174"/>
    </row>
    <row r="282" spans="1:9" ht="18.75" x14ac:dyDescent="0.25">
      <c r="A282" s="265"/>
      <c r="B282" s="265"/>
      <c r="C282" s="265"/>
      <c r="D282" s="265"/>
      <c r="E282" s="265"/>
      <c r="F282" s="265"/>
      <c r="G282" s="265"/>
      <c r="H282" s="265"/>
      <c r="I282" s="265"/>
    </row>
    <row r="283" spans="1:9" hidden="1" x14ac:dyDescent="0.25">
      <c r="A283" s="266"/>
      <c r="B283" s="267"/>
      <c r="C283" s="268"/>
      <c r="D283" s="267"/>
      <c r="E283" s="269"/>
      <c r="F283" s="270"/>
      <c r="G283" s="269"/>
      <c r="H283" s="269"/>
      <c r="I283" s="268"/>
    </row>
    <row r="284" spans="1:9" hidden="1" x14ac:dyDescent="0.25">
      <c r="A284" s="266"/>
      <c r="B284" s="267"/>
      <c r="C284" s="268"/>
      <c r="D284" s="267"/>
      <c r="E284" s="269"/>
      <c r="F284" s="270"/>
      <c r="G284" s="269"/>
      <c r="H284" s="269"/>
      <c r="I284" s="268"/>
    </row>
    <row r="285" spans="1:9" hidden="1" x14ac:dyDescent="0.25">
      <c r="A285" s="266"/>
      <c r="B285" s="267"/>
      <c r="C285" s="268"/>
      <c r="D285" s="267"/>
      <c r="E285" s="269"/>
      <c r="F285" s="270"/>
      <c r="G285" s="269"/>
      <c r="H285" s="269"/>
      <c r="I285" s="268"/>
    </row>
    <row r="286" spans="1:9" hidden="1" x14ac:dyDescent="0.25">
      <c r="A286" s="266"/>
      <c r="B286" s="267"/>
      <c r="C286" s="268"/>
      <c r="D286" s="267"/>
      <c r="E286" s="269"/>
      <c r="F286" s="270"/>
      <c r="G286" s="269"/>
      <c r="H286" s="269"/>
      <c r="I286" s="268"/>
    </row>
    <row r="287" spans="1:9" hidden="1" x14ac:dyDescent="0.25">
      <c r="A287" s="266"/>
      <c r="B287" s="267"/>
      <c r="C287" s="268"/>
      <c r="D287" s="267"/>
      <c r="E287" s="269"/>
      <c r="F287" s="270"/>
      <c r="G287" s="269"/>
      <c r="H287" s="269"/>
      <c r="I287" s="268"/>
    </row>
    <row r="288" spans="1:9" hidden="1" x14ac:dyDescent="0.25">
      <c r="A288" s="266"/>
      <c r="B288" s="267"/>
      <c r="C288" s="268"/>
      <c r="D288" s="267"/>
      <c r="E288" s="269"/>
      <c r="F288" s="270"/>
      <c r="G288" s="269"/>
      <c r="H288" s="269"/>
      <c r="I288" s="268"/>
    </row>
    <row r="289" spans="1:9" hidden="1" x14ac:dyDescent="0.25">
      <c r="A289" s="266"/>
      <c r="B289" s="267"/>
      <c r="C289" s="268"/>
      <c r="D289" s="267"/>
      <c r="E289" s="269"/>
      <c r="F289" s="270"/>
      <c r="G289" s="269"/>
      <c r="H289" s="269"/>
      <c r="I289" s="268"/>
    </row>
    <row r="290" spans="1:9" hidden="1" x14ac:dyDescent="0.25">
      <c r="A290" s="266"/>
      <c r="B290" s="267"/>
      <c r="C290" s="268"/>
      <c r="D290" s="267"/>
      <c r="E290" s="269"/>
      <c r="F290" s="270"/>
      <c r="G290" s="269"/>
      <c r="H290" s="269"/>
      <c r="I290" s="268"/>
    </row>
    <row r="291" spans="1:9" hidden="1" x14ac:dyDescent="0.25">
      <c r="A291" s="266"/>
      <c r="B291" s="267"/>
      <c r="C291" s="268"/>
      <c r="D291" s="267"/>
      <c r="E291" s="269"/>
      <c r="F291" s="270"/>
      <c r="G291" s="269"/>
      <c r="H291" s="269"/>
      <c r="I291" s="268"/>
    </row>
    <row r="292" spans="1:9" hidden="1" x14ac:dyDescent="0.25">
      <c r="A292" s="266"/>
      <c r="B292" s="267"/>
      <c r="C292" s="268"/>
      <c r="D292" s="267"/>
      <c r="E292" s="269"/>
      <c r="F292" s="270"/>
      <c r="G292" s="269"/>
      <c r="H292" s="269"/>
      <c r="I292" s="268"/>
    </row>
    <row r="293" spans="1:9" hidden="1" x14ac:dyDescent="0.25">
      <c r="A293" s="266"/>
      <c r="B293" s="267"/>
      <c r="C293" s="268"/>
      <c r="D293" s="267"/>
      <c r="E293" s="269"/>
      <c r="F293" s="270"/>
      <c r="G293" s="269"/>
      <c r="H293" s="269"/>
      <c r="I293" s="268"/>
    </row>
    <row r="294" spans="1:9" hidden="1" x14ac:dyDescent="0.25">
      <c r="A294" s="266"/>
      <c r="B294" s="267"/>
      <c r="C294" s="268"/>
      <c r="D294" s="267"/>
      <c r="E294" s="269"/>
      <c r="F294" s="270"/>
      <c r="G294" s="269"/>
      <c r="H294" s="269"/>
      <c r="I294" s="268"/>
    </row>
    <row r="295" spans="1:9" hidden="1" x14ac:dyDescent="0.25">
      <c r="A295" s="266"/>
      <c r="B295" s="267"/>
      <c r="C295" s="268"/>
      <c r="D295" s="267"/>
      <c r="E295" s="269"/>
      <c r="F295" s="270"/>
      <c r="G295" s="269"/>
      <c r="H295" s="269"/>
      <c r="I295" s="268"/>
    </row>
    <row r="296" spans="1:9" hidden="1" x14ac:dyDescent="0.25">
      <c r="A296" s="266"/>
      <c r="B296" s="267"/>
      <c r="C296" s="268"/>
      <c r="D296" s="267"/>
      <c r="E296" s="269"/>
      <c r="F296" s="270"/>
      <c r="G296" s="269"/>
      <c r="H296" s="269"/>
      <c r="I296" s="268"/>
    </row>
    <row r="297" spans="1:9" hidden="1" x14ac:dyDescent="0.25">
      <c r="A297" s="266"/>
      <c r="B297" s="267"/>
      <c r="C297" s="268"/>
      <c r="D297" s="267"/>
      <c r="E297" s="269"/>
      <c r="F297" s="270"/>
      <c r="G297" s="269"/>
      <c r="H297" s="269"/>
      <c r="I297" s="268"/>
    </row>
    <row r="298" spans="1:9" hidden="1" x14ac:dyDescent="0.25">
      <c r="A298" s="266"/>
      <c r="B298" s="267"/>
      <c r="C298" s="268"/>
      <c r="D298" s="267"/>
      <c r="E298" s="269"/>
      <c r="F298" s="270"/>
      <c r="G298" s="269"/>
      <c r="H298" s="269"/>
      <c r="I298" s="268"/>
    </row>
    <row r="299" spans="1:9" hidden="1" x14ac:dyDescent="0.25">
      <c r="A299" s="266"/>
      <c r="B299" s="267"/>
      <c r="C299" s="268"/>
      <c r="D299" s="267"/>
      <c r="E299" s="269"/>
      <c r="F299" s="270"/>
      <c r="G299" s="269"/>
      <c r="H299" s="269"/>
      <c r="I299" s="268"/>
    </row>
    <row r="300" spans="1:9" hidden="1" x14ac:dyDescent="0.25">
      <c r="A300" s="266"/>
      <c r="B300" s="267"/>
      <c r="C300" s="268"/>
      <c r="D300" s="267"/>
      <c r="E300" s="269"/>
      <c r="F300" s="270"/>
      <c r="G300" s="269"/>
      <c r="H300" s="269"/>
      <c r="I300" s="268"/>
    </row>
    <row r="301" spans="1:9" hidden="1" x14ac:dyDescent="0.25">
      <c r="A301" s="266"/>
      <c r="B301" s="267"/>
      <c r="C301" s="268"/>
      <c r="D301" s="267"/>
      <c r="E301" s="269"/>
      <c r="F301" s="270"/>
      <c r="G301" s="269"/>
      <c r="H301" s="269"/>
      <c r="I301" s="268"/>
    </row>
    <row r="302" spans="1:9" hidden="1" x14ac:dyDescent="0.25">
      <c r="A302" s="266"/>
      <c r="B302" s="267"/>
      <c r="C302" s="268"/>
      <c r="D302" s="267"/>
      <c r="E302" s="269"/>
      <c r="F302" s="270"/>
      <c r="G302" s="269"/>
      <c r="H302" s="269"/>
      <c r="I302" s="268"/>
    </row>
    <row r="303" spans="1:9" hidden="1" x14ac:dyDescent="0.25">
      <c r="A303" s="266"/>
      <c r="B303" s="267"/>
      <c r="C303" s="268"/>
      <c r="D303" s="267"/>
      <c r="E303" s="269"/>
      <c r="F303" s="270"/>
      <c r="G303" s="269"/>
      <c r="H303" s="269"/>
      <c r="I303" s="268"/>
    </row>
    <row r="304" spans="1:9" hidden="1" x14ac:dyDescent="0.25">
      <c r="A304" s="266"/>
      <c r="B304" s="267"/>
      <c r="C304" s="268"/>
      <c r="D304" s="267"/>
      <c r="E304" s="269"/>
      <c r="F304" s="270"/>
      <c r="G304" s="269"/>
      <c r="H304" s="269"/>
      <c r="I304" s="268"/>
    </row>
    <row r="305" spans="1:9" hidden="1" x14ac:dyDescent="0.25">
      <c r="A305" s="266"/>
      <c r="B305" s="267"/>
      <c r="C305" s="268"/>
      <c r="D305" s="267"/>
      <c r="E305" s="269"/>
      <c r="F305" s="270"/>
      <c r="G305" s="269"/>
      <c r="H305" s="269"/>
      <c r="I305" s="268"/>
    </row>
    <row r="306" spans="1:9" hidden="1" x14ac:dyDescent="0.25">
      <c r="A306" s="266"/>
      <c r="B306" s="267"/>
      <c r="C306" s="268"/>
      <c r="D306" s="267"/>
      <c r="E306" s="269"/>
      <c r="F306" s="270"/>
      <c r="G306" s="269"/>
      <c r="H306" s="269"/>
      <c r="I306" s="268"/>
    </row>
    <row r="307" spans="1:9" hidden="1" x14ac:dyDescent="0.25">
      <c r="A307" s="266"/>
      <c r="B307" s="267"/>
      <c r="C307" s="268"/>
      <c r="D307" s="267"/>
      <c r="E307" s="269"/>
      <c r="F307" s="270"/>
      <c r="G307" s="269"/>
      <c r="H307" s="269"/>
      <c r="I307" s="268"/>
    </row>
    <row r="308" spans="1:9" hidden="1" x14ac:dyDescent="0.25">
      <c r="A308" s="266"/>
      <c r="B308" s="267"/>
      <c r="C308" s="268"/>
      <c r="D308" s="267"/>
      <c r="E308" s="269"/>
      <c r="F308" s="270"/>
      <c r="G308" s="269"/>
      <c r="H308" s="269"/>
      <c r="I308" s="268"/>
    </row>
    <row r="309" spans="1:9" hidden="1" x14ac:dyDescent="0.25">
      <c r="A309" s="266"/>
      <c r="B309" s="267"/>
      <c r="C309" s="268"/>
      <c r="D309" s="267"/>
      <c r="E309" s="269"/>
      <c r="F309" s="270"/>
      <c r="G309" s="269"/>
      <c r="H309" s="269"/>
      <c r="I309" s="268"/>
    </row>
    <row r="310" spans="1:9" hidden="1" x14ac:dyDescent="0.25">
      <c r="A310" s="266"/>
      <c r="B310" s="267"/>
      <c r="C310" s="268"/>
      <c r="D310" s="267"/>
      <c r="E310" s="269"/>
      <c r="F310" s="270"/>
      <c r="G310" s="269"/>
      <c r="H310" s="269"/>
      <c r="I310" s="268"/>
    </row>
    <row r="311" spans="1:9" hidden="1" x14ac:dyDescent="0.25">
      <c r="A311" s="266"/>
      <c r="B311" s="267"/>
      <c r="C311" s="268"/>
      <c r="D311" s="267"/>
      <c r="E311" s="269"/>
      <c r="F311" s="270"/>
      <c r="G311" s="269"/>
      <c r="H311" s="269"/>
      <c r="I311" s="268"/>
    </row>
    <row r="312" spans="1:9" hidden="1" x14ac:dyDescent="0.25">
      <c r="A312" s="266"/>
      <c r="B312" s="267"/>
      <c r="C312" s="268"/>
      <c r="D312" s="267"/>
      <c r="E312" s="269"/>
      <c r="F312" s="270"/>
      <c r="G312" s="269"/>
      <c r="H312" s="269"/>
      <c r="I312" s="268"/>
    </row>
    <row r="313" spans="1:9" hidden="1" x14ac:dyDescent="0.25">
      <c r="A313" s="266"/>
      <c r="B313" s="267"/>
      <c r="C313" s="268"/>
      <c r="D313" s="267"/>
      <c r="E313" s="269"/>
      <c r="F313" s="270"/>
      <c r="G313" s="269"/>
      <c r="H313" s="269"/>
      <c r="I313" s="268"/>
    </row>
    <row r="314" spans="1:9" hidden="1" x14ac:dyDescent="0.25">
      <c r="A314" s="266"/>
      <c r="B314" s="267"/>
      <c r="C314" s="268"/>
      <c r="D314" s="267"/>
      <c r="E314" s="269"/>
      <c r="F314" s="270"/>
      <c r="G314" s="269"/>
      <c r="H314" s="269"/>
      <c r="I314" s="268"/>
    </row>
    <row r="315" spans="1:9" hidden="1" x14ac:dyDescent="0.25">
      <c r="A315" s="266"/>
      <c r="B315" s="267"/>
      <c r="C315" s="268"/>
      <c r="D315" s="267"/>
      <c r="E315" s="269"/>
      <c r="F315" s="270"/>
      <c r="G315" s="269"/>
      <c r="H315" s="269"/>
      <c r="I315" s="268"/>
    </row>
    <row r="316" spans="1:9" hidden="1" x14ac:dyDescent="0.25">
      <c r="A316" s="266"/>
      <c r="B316" s="267"/>
      <c r="C316" s="268"/>
      <c r="D316" s="267"/>
      <c r="E316" s="269"/>
      <c r="F316" s="270"/>
      <c r="G316" s="269"/>
      <c r="H316" s="269"/>
      <c r="I316" s="268"/>
    </row>
    <row r="317" spans="1:9" hidden="1" x14ac:dyDescent="0.25">
      <c r="A317" s="266"/>
      <c r="B317" s="267"/>
      <c r="C317" s="268"/>
      <c r="D317" s="267"/>
      <c r="E317" s="269"/>
      <c r="F317" s="270"/>
      <c r="G317" s="269"/>
      <c r="H317" s="269"/>
      <c r="I317" s="268"/>
    </row>
    <row r="318" spans="1:9" hidden="1" x14ac:dyDescent="0.25">
      <c r="A318" s="266"/>
      <c r="B318" s="267"/>
      <c r="C318" s="268"/>
      <c r="D318" s="267"/>
      <c r="E318" s="269"/>
      <c r="F318" s="270"/>
      <c r="G318" s="269"/>
      <c r="H318" s="269"/>
      <c r="I318" s="268"/>
    </row>
    <row r="319" spans="1:9" hidden="1" x14ac:dyDescent="0.25">
      <c r="A319" s="266"/>
      <c r="B319" s="267"/>
      <c r="C319" s="268"/>
      <c r="D319" s="267"/>
      <c r="E319" s="269"/>
      <c r="F319" s="270"/>
      <c r="G319" s="269"/>
      <c r="H319" s="269"/>
      <c r="I319" s="268"/>
    </row>
    <row r="320" spans="1:9" hidden="1" x14ac:dyDescent="0.25">
      <c r="A320" s="266"/>
      <c r="B320" s="267"/>
      <c r="C320" s="268"/>
      <c r="D320" s="267"/>
      <c r="E320" s="269"/>
      <c r="F320" s="270"/>
      <c r="G320" s="269"/>
      <c r="H320" s="269"/>
      <c r="I320" s="268"/>
    </row>
    <row r="321" spans="1:9" hidden="1" x14ac:dyDescent="0.25">
      <c r="A321" s="266"/>
      <c r="B321" s="267"/>
      <c r="C321" s="268"/>
      <c r="D321" s="267"/>
      <c r="E321" s="269"/>
      <c r="F321" s="270"/>
      <c r="G321" s="269"/>
      <c r="H321" s="269"/>
      <c r="I321" s="268"/>
    </row>
    <row r="322" spans="1:9" hidden="1" x14ac:dyDescent="0.25">
      <c r="A322" s="266"/>
      <c r="B322" s="267"/>
      <c r="C322" s="268"/>
      <c r="D322" s="267"/>
      <c r="E322" s="269"/>
      <c r="F322" s="270"/>
      <c r="G322" s="269"/>
      <c r="H322" s="269"/>
      <c r="I322" s="268"/>
    </row>
    <row r="323" spans="1:9" hidden="1" x14ac:dyDescent="0.25">
      <c r="A323" s="266"/>
      <c r="B323" s="267"/>
      <c r="C323" s="268"/>
      <c r="D323" s="267"/>
      <c r="E323" s="269"/>
      <c r="F323" s="270"/>
      <c r="G323" s="269"/>
      <c r="H323" s="269"/>
      <c r="I323" s="268"/>
    </row>
    <row r="324" spans="1:9" hidden="1" x14ac:dyDescent="0.25">
      <c r="A324" s="266"/>
      <c r="B324" s="267"/>
      <c r="C324" s="268"/>
      <c r="D324" s="267"/>
      <c r="E324" s="269"/>
      <c r="F324" s="270"/>
      <c r="G324" s="269"/>
      <c r="H324" s="269"/>
      <c r="I324" s="268"/>
    </row>
    <row r="325" spans="1:9" hidden="1" x14ac:dyDescent="0.25">
      <c r="A325" s="266"/>
      <c r="B325" s="267"/>
      <c r="C325" s="268"/>
      <c r="D325" s="267"/>
      <c r="E325" s="269"/>
      <c r="F325" s="270"/>
      <c r="G325" s="269"/>
      <c r="H325" s="269"/>
      <c r="I325" s="268"/>
    </row>
    <row r="326" spans="1:9" hidden="1" x14ac:dyDescent="0.25">
      <c r="A326" s="266"/>
      <c r="B326" s="267"/>
      <c r="C326" s="268"/>
      <c r="D326" s="267"/>
      <c r="E326" s="269"/>
      <c r="F326" s="270"/>
      <c r="G326" s="269"/>
      <c r="H326" s="269"/>
      <c r="I326" s="268"/>
    </row>
    <row r="327" spans="1:9" hidden="1" x14ac:dyDescent="0.25">
      <c r="A327" s="266"/>
      <c r="B327" s="267"/>
      <c r="C327" s="268"/>
      <c r="D327" s="267"/>
      <c r="E327" s="269"/>
      <c r="F327" s="270"/>
      <c r="G327" s="269"/>
      <c r="H327" s="269"/>
      <c r="I327" s="268"/>
    </row>
    <row r="328" spans="1:9" hidden="1" x14ac:dyDescent="0.25">
      <c r="A328" s="266"/>
      <c r="B328" s="267"/>
      <c r="C328" s="268"/>
      <c r="D328" s="267"/>
      <c r="E328" s="269"/>
      <c r="F328" s="270"/>
      <c r="G328" s="269"/>
      <c r="H328" s="269"/>
      <c r="I328" s="268"/>
    </row>
    <row r="329" spans="1:9" hidden="1" x14ac:dyDescent="0.25">
      <c r="A329" s="266"/>
      <c r="B329" s="267"/>
      <c r="C329" s="268"/>
      <c r="D329" s="267"/>
      <c r="E329" s="269"/>
      <c r="F329" s="270"/>
      <c r="G329" s="269"/>
      <c r="H329" s="269"/>
      <c r="I329" s="268"/>
    </row>
    <row r="330" spans="1:9" hidden="1" x14ac:dyDescent="0.25">
      <c r="A330" s="266"/>
      <c r="B330" s="267"/>
      <c r="C330" s="268"/>
      <c r="D330" s="267"/>
      <c r="E330" s="269"/>
      <c r="F330" s="270"/>
      <c r="G330" s="269"/>
      <c r="H330" s="269"/>
      <c r="I330" s="268"/>
    </row>
    <row r="331" spans="1:9" hidden="1" x14ac:dyDescent="0.25">
      <c r="A331" s="266"/>
      <c r="B331" s="267"/>
      <c r="C331" s="268"/>
      <c r="D331" s="267"/>
      <c r="E331" s="269"/>
      <c r="F331" s="270"/>
      <c r="G331" s="269"/>
      <c r="H331" s="269"/>
      <c r="I331" s="268"/>
    </row>
    <row r="332" spans="1:9" hidden="1" x14ac:dyDescent="0.25">
      <c r="A332" s="266"/>
      <c r="B332" s="267"/>
      <c r="C332" s="268"/>
      <c r="D332" s="267"/>
      <c r="E332" s="269"/>
      <c r="F332" s="270"/>
      <c r="G332" s="269"/>
      <c r="H332" s="269"/>
      <c r="I332" s="268"/>
    </row>
    <row r="333" spans="1:9" hidden="1" x14ac:dyDescent="0.25">
      <c r="A333" s="266"/>
      <c r="B333" s="267"/>
      <c r="C333" s="268"/>
      <c r="D333" s="267"/>
      <c r="E333" s="269"/>
      <c r="F333" s="270"/>
      <c r="G333" s="269"/>
      <c r="H333" s="269"/>
      <c r="I333" s="268"/>
    </row>
    <row r="334" spans="1:9" hidden="1" x14ac:dyDescent="0.25">
      <c r="A334" s="266"/>
      <c r="B334" s="267"/>
      <c r="C334" s="268"/>
      <c r="D334" s="267"/>
      <c r="E334" s="269"/>
      <c r="F334" s="270"/>
      <c r="G334" s="269"/>
      <c r="H334" s="269"/>
      <c r="I334" s="268"/>
    </row>
    <row r="335" spans="1:9" hidden="1" x14ac:dyDescent="0.25">
      <c r="A335" s="266"/>
      <c r="B335" s="267"/>
      <c r="C335" s="268"/>
      <c r="D335" s="267"/>
      <c r="E335" s="269"/>
      <c r="F335" s="270"/>
      <c r="G335" s="269"/>
      <c r="H335" s="269"/>
      <c r="I335" s="268"/>
    </row>
    <row r="336" spans="1:9" hidden="1" x14ac:dyDescent="0.25">
      <c r="A336" s="266"/>
      <c r="B336" s="267"/>
      <c r="C336" s="268"/>
      <c r="D336" s="267"/>
      <c r="E336" s="269"/>
      <c r="F336" s="270"/>
      <c r="G336" s="269"/>
      <c r="H336" s="269"/>
      <c r="I336" s="268"/>
    </row>
    <row r="337" spans="1:9" hidden="1" x14ac:dyDescent="0.25">
      <c r="A337" s="266"/>
      <c r="B337" s="267"/>
      <c r="C337" s="268"/>
      <c r="D337" s="267"/>
      <c r="E337" s="269"/>
      <c r="F337" s="270"/>
      <c r="G337" s="269"/>
      <c r="H337" s="269"/>
      <c r="I337" s="268"/>
    </row>
    <row r="338" spans="1:9" hidden="1" x14ac:dyDescent="0.25">
      <c r="A338" s="266"/>
      <c r="B338" s="267"/>
      <c r="C338" s="268"/>
      <c r="D338" s="267"/>
      <c r="E338" s="269"/>
      <c r="F338" s="270"/>
      <c r="G338" s="269"/>
      <c r="H338" s="269"/>
      <c r="I338" s="268"/>
    </row>
    <row r="339" spans="1:9" hidden="1" x14ac:dyDescent="0.25">
      <c r="A339" s="266"/>
      <c r="B339" s="267"/>
      <c r="C339" s="268"/>
      <c r="D339" s="267"/>
      <c r="E339" s="269"/>
      <c r="F339" s="270"/>
      <c r="G339" s="269"/>
      <c r="H339" s="269"/>
      <c r="I339" s="268"/>
    </row>
    <row r="340" spans="1:9" hidden="1" x14ac:dyDescent="0.25">
      <c r="A340" s="266"/>
      <c r="B340" s="267"/>
      <c r="C340" s="268"/>
      <c r="D340" s="267"/>
      <c r="E340" s="269"/>
      <c r="F340" s="270"/>
      <c r="G340" s="269"/>
      <c r="H340" s="269"/>
      <c r="I340" s="268"/>
    </row>
    <row r="341" spans="1:9" hidden="1" x14ac:dyDescent="0.25">
      <c r="A341" s="266"/>
      <c r="B341" s="267"/>
      <c r="C341" s="268"/>
      <c r="D341" s="267"/>
      <c r="E341" s="269"/>
      <c r="F341" s="270"/>
      <c r="G341" s="269"/>
      <c r="H341" s="269"/>
      <c r="I341" s="268"/>
    </row>
    <row r="342" spans="1:9" hidden="1" x14ac:dyDescent="0.25">
      <c r="A342" s="266"/>
      <c r="B342" s="267"/>
      <c r="C342" s="268"/>
      <c r="D342" s="267"/>
      <c r="E342" s="269"/>
      <c r="F342" s="270"/>
      <c r="G342" s="269"/>
      <c r="H342" s="269"/>
      <c r="I342" s="268"/>
    </row>
    <row r="343" spans="1:9" hidden="1" x14ac:dyDescent="0.25">
      <c r="A343" s="266"/>
      <c r="B343" s="267"/>
      <c r="C343" s="268"/>
      <c r="D343" s="267"/>
      <c r="E343" s="269"/>
      <c r="F343" s="270"/>
      <c r="G343" s="269"/>
      <c r="H343" s="269"/>
      <c r="I343" s="268"/>
    </row>
    <row r="344" spans="1:9" hidden="1" x14ac:dyDescent="0.25">
      <c r="A344" s="266"/>
      <c r="B344" s="267"/>
      <c r="C344" s="268"/>
      <c r="D344" s="267"/>
      <c r="E344" s="269"/>
      <c r="F344" s="270"/>
      <c r="G344" s="269"/>
      <c r="H344" s="269"/>
      <c r="I344" s="268"/>
    </row>
    <row r="345" spans="1:9" hidden="1" x14ac:dyDescent="0.25">
      <c r="A345" s="266"/>
      <c r="B345" s="267"/>
      <c r="C345" s="268"/>
      <c r="D345" s="267"/>
      <c r="E345" s="269"/>
      <c r="F345" s="270"/>
      <c r="G345" s="269"/>
      <c r="H345" s="269"/>
      <c r="I345" s="268"/>
    </row>
    <row r="346" spans="1:9" hidden="1" x14ac:dyDescent="0.25">
      <c r="A346" s="266"/>
      <c r="B346" s="267"/>
      <c r="C346" s="268"/>
      <c r="D346" s="267"/>
      <c r="E346" s="269"/>
      <c r="F346" s="270"/>
      <c r="G346" s="269"/>
      <c r="H346" s="269"/>
      <c r="I346" s="268"/>
    </row>
    <row r="347" spans="1:9" hidden="1" x14ac:dyDescent="0.25">
      <c r="A347" s="266"/>
      <c r="B347" s="267"/>
      <c r="C347" s="268"/>
      <c r="D347" s="267"/>
      <c r="E347" s="269"/>
      <c r="F347" s="270"/>
      <c r="G347" s="269"/>
      <c r="H347" s="269"/>
      <c r="I347" s="268"/>
    </row>
    <row r="348" spans="1:9" hidden="1" x14ac:dyDescent="0.25">
      <c r="A348" s="266"/>
      <c r="B348" s="267"/>
      <c r="C348" s="268"/>
      <c r="D348" s="267"/>
      <c r="E348" s="269"/>
      <c r="F348" s="270"/>
      <c r="G348" s="269"/>
      <c r="H348" s="269"/>
      <c r="I348" s="268"/>
    </row>
    <row r="349" spans="1:9" hidden="1" x14ac:dyDescent="0.25">
      <c r="A349" s="266"/>
      <c r="B349" s="267"/>
      <c r="C349" s="268"/>
      <c r="D349" s="267"/>
      <c r="E349" s="269"/>
      <c r="F349" s="270"/>
      <c r="G349" s="269"/>
      <c r="H349" s="269"/>
      <c r="I349" s="268"/>
    </row>
    <row r="350" spans="1:9" hidden="1" x14ac:dyDescent="0.25">
      <c r="A350" s="266"/>
      <c r="B350" s="267"/>
      <c r="C350" s="268"/>
      <c r="D350" s="267"/>
      <c r="E350" s="269"/>
      <c r="F350" s="270"/>
      <c r="G350" s="269"/>
      <c r="H350" s="269"/>
      <c r="I350" s="268"/>
    </row>
    <row r="351" spans="1:9" hidden="1" x14ac:dyDescent="0.25">
      <c r="A351" s="266"/>
      <c r="B351" s="267"/>
      <c r="C351" s="268"/>
      <c r="D351" s="267"/>
      <c r="E351" s="269"/>
      <c r="F351" s="270"/>
      <c r="G351" s="269"/>
      <c r="H351" s="269"/>
      <c r="I351" s="268"/>
    </row>
    <row r="352" spans="1:9" hidden="1" x14ac:dyDescent="0.25">
      <c r="A352" s="266"/>
      <c r="B352" s="267"/>
      <c r="C352" s="268"/>
      <c r="D352" s="267"/>
      <c r="E352" s="269"/>
      <c r="F352" s="270"/>
      <c r="G352" s="269"/>
      <c r="H352" s="269"/>
      <c r="I352" s="268"/>
    </row>
    <row r="353" spans="1:9" hidden="1" x14ac:dyDescent="0.25">
      <c r="A353" s="266"/>
      <c r="B353" s="267"/>
      <c r="C353" s="268"/>
      <c r="D353" s="267"/>
      <c r="E353" s="269"/>
      <c r="F353" s="270"/>
      <c r="G353" s="269"/>
      <c r="H353" s="269"/>
      <c r="I353" s="268"/>
    </row>
    <row r="354" spans="1:9" hidden="1" x14ac:dyDescent="0.25">
      <c r="A354" s="266"/>
      <c r="B354" s="267"/>
      <c r="C354" s="268"/>
      <c r="D354" s="267"/>
      <c r="E354" s="269"/>
      <c r="F354" s="270"/>
      <c r="G354" s="269"/>
      <c r="H354" s="269"/>
      <c r="I354" s="268"/>
    </row>
    <row r="355" spans="1:9" hidden="1" x14ac:dyDescent="0.25">
      <c r="A355" s="266"/>
      <c r="B355" s="267"/>
      <c r="C355" s="268"/>
      <c r="D355" s="267"/>
      <c r="E355" s="269"/>
      <c r="F355" s="270"/>
      <c r="G355" s="269"/>
      <c r="H355" s="269"/>
      <c r="I355" s="268"/>
    </row>
    <row r="356" spans="1:9" hidden="1" x14ac:dyDescent="0.25">
      <c r="A356" s="266"/>
      <c r="B356" s="267"/>
      <c r="C356" s="268"/>
      <c r="D356" s="267"/>
      <c r="E356" s="269"/>
      <c r="F356" s="270"/>
      <c r="G356" s="269"/>
      <c r="H356" s="269"/>
      <c r="I356" s="268"/>
    </row>
    <row r="357" spans="1:9" hidden="1" x14ac:dyDescent="0.25">
      <c r="A357" s="266"/>
      <c r="B357" s="267"/>
      <c r="C357" s="268"/>
      <c r="D357" s="267"/>
      <c r="E357" s="269"/>
      <c r="F357" s="270"/>
      <c r="G357" s="269"/>
      <c r="H357" s="269"/>
      <c r="I357" s="268"/>
    </row>
    <row r="358" spans="1:9" hidden="1" x14ac:dyDescent="0.25">
      <c r="A358" s="266"/>
      <c r="B358" s="267"/>
      <c r="C358" s="268"/>
      <c r="D358" s="267"/>
      <c r="E358" s="269"/>
      <c r="F358" s="270"/>
      <c r="G358" s="269"/>
      <c r="H358" s="269"/>
      <c r="I358" s="268"/>
    </row>
    <row r="359" spans="1:9" hidden="1" x14ac:dyDescent="0.25">
      <c r="A359" s="266"/>
      <c r="B359" s="267"/>
      <c r="C359" s="268"/>
      <c r="D359" s="267"/>
      <c r="E359" s="269"/>
      <c r="F359" s="270"/>
      <c r="G359" s="269"/>
      <c r="H359" s="269"/>
      <c r="I359" s="268"/>
    </row>
    <row r="360" spans="1:9" hidden="1" x14ac:dyDescent="0.25">
      <c r="A360" s="266"/>
      <c r="B360" s="267"/>
      <c r="C360" s="268"/>
      <c r="D360" s="267"/>
      <c r="E360" s="269"/>
      <c r="F360" s="270"/>
      <c r="G360" s="269"/>
      <c r="H360" s="269"/>
      <c r="I360" s="268"/>
    </row>
    <row r="361" spans="1:9" hidden="1" x14ac:dyDescent="0.25">
      <c r="A361" s="266"/>
      <c r="B361" s="267"/>
      <c r="C361" s="268"/>
      <c r="D361" s="267"/>
      <c r="E361" s="269"/>
      <c r="F361" s="270"/>
      <c r="G361" s="269"/>
      <c r="H361" s="269"/>
      <c r="I361" s="268"/>
    </row>
    <row r="362" spans="1:9" hidden="1" x14ac:dyDescent="0.25">
      <c r="A362" s="266"/>
      <c r="B362" s="267"/>
      <c r="C362" s="268"/>
      <c r="D362" s="267"/>
      <c r="E362" s="269"/>
      <c r="F362" s="270"/>
      <c r="G362" s="269"/>
      <c r="H362" s="269"/>
      <c r="I362" s="268"/>
    </row>
    <row r="363" spans="1:9" hidden="1" x14ac:dyDescent="0.25">
      <c r="A363" s="266"/>
      <c r="B363" s="267"/>
      <c r="C363" s="268"/>
      <c r="D363" s="267"/>
      <c r="E363" s="269"/>
      <c r="F363" s="270"/>
      <c r="G363" s="269"/>
      <c r="H363" s="269"/>
      <c r="I363" s="268"/>
    </row>
    <row r="364" spans="1:9" hidden="1" x14ac:dyDescent="0.25">
      <c r="A364" s="266"/>
      <c r="B364" s="267"/>
      <c r="C364" s="268"/>
      <c r="D364" s="267"/>
      <c r="E364" s="269"/>
      <c r="F364" s="270"/>
      <c r="G364" s="269"/>
      <c r="H364" s="269"/>
      <c r="I364" s="268"/>
    </row>
    <row r="365" spans="1:9" hidden="1" x14ac:dyDescent="0.25">
      <c r="A365" s="266"/>
      <c r="B365" s="267"/>
      <c r="C365" s="268"/>
      <c r="D365" s="267"/>
      <c r="E365" s="269"/>
      <c r="F365" s="270"/>
      <c r="G365" s="269"/>
      <c r="H365" s="269"/>
      <c r="I365" s="268"/>
    </row>
    <row r="366" spans="1:9" hidden="1" x14ac:dyDescent="0.25">
      <c r="A366" s="266"/>
      <c r="B366" s="267"/>
      <c r="C366" s="268"/>
      <c r="D366" s="267"/>
      <c r="E366" s="269"/>
      <c r="F366" s="270"/>
      <c r="G366" s="269"/>
      <c r="H366" s="269"/>
      <c r="I366" s="268"/>
    </row>
    <row r="367" spans="1:9" hidden="1" x14ac:dyDescent="0.25">
      <c r="A367" s="266"/>
      <c r="B367" s="267"/>
      <c r="C367" s="268"/>
      <c r="D367" s="267"/>
      <c r="E367" s="269"/>
      <c r="F367" s="270"/>
      <c r="G367" s="269"/>
      <c r="H367" s="269"/>
      <c r="I367" s="268"/>
    </row>
    <row r="368" spans="1:9" hidden="1" x14ac:dyDescent="0.25">
      <c r="A368" s="266"/>
      <c r="B368" s="267"/>
      <c r="C368" s="268"/>
      <c r="D368" s="267"/>
      <c r="E368" s="269"/>
      <c r="F368" s="270"/>
      <c r="G368" s="269"/>
      <c r="H368" s="269"/>
      <c r="I368" s="268"/>
    </row>
    <row r="369" spans="1:9" hidden="1" x14ac:dyDescent="0.25">
      <c r="A369" s="266"/>
      <c r="B369" s="267"/>
      <c r="C369" s="268"/>
      <c r="D369" s="267"/>
      <c r="E369" s="269"/>
      <c r="F369" s="270"/>
      <c r="G369" s="269"/>
      <c r="H369" s="269"/>
      <c r="I369" s="268"/>
    </row>
    <row r="370" spans="1:9" hidden="1" x14ac:dyDescent="0.25">
      <c r="A370" s="266"/>
      <c r="B370" s="267"/>
      <c r="C370" s="268"/>
      <c r="D370" s="267"/>
      <c r="E370" s="269"/>
      <c r="F370" s="270"/>
      <c r="G370" s="269"/>
      <c r="H370" s="269"/>
      <c r="I370" s="268"/>
    </row>
    <row r="371" spans="1:9" hidden="1" x14ac:dyDescent="0.25">
      <c r="A371" s="266"/>
      <c r="B371" s="267"/>
      <c r="C371" s="268"/>
      <c r="D371" s="267"/>
      <c r="E371" s="269"/>
      <c r="F371" s="270"/>
      <c r="G371" s="269"/>
      <c r="H371" s="269"/>
      <c r="I371" s="268"/>
    </row>
    <row r="372" spans="1:9" hidden="1" x14ac:dyDescent="0.25">
      <c r="A372" s="266"/>
      <c r="B372" s="267"/>
      <c r="C372" s="268"/>
      <c r="D372" s="267"/>
      <c r="E372" s="269"/>
      <c r="F372" s="270"/>
      <c r="G372" s="269"/>
      <c r="H372" s="269"/>
      <c r="I372" s="268"/>
    </row>
    <row r="373" spans="1:9" hidden="1" x14ac:dyDescent="0.25">
      <c r="A373" s="266"/>
      <c r="B373" s="267"/>
      <c r="C373" s="268"/>
      <c r="D373" s="267"/>
      <c r="E373" s="269"/>
      <c r="F373" s="270"/>
      <c r="G373" s="269"/>
      <c r="H373" s="269"/>
      <c r="I373" s="268"/>
    </row>
    <row r="374" spans="1:9" hidden="1" x14ac:dyDescent="0.25">
      <c r="A374" s="266"/>
      <c r="B374" s="267"/>
      <c r="C374" s="268"/>
      <c r="D374" s="267"/>
      <c r="E374" s="269"/>
      <c r="F374" s="270"/>
      <c r="G374" s="269"/>
      <c r="H374" s="269"/>
      <c r="I374" s="268"/>
    </row>
    <row r="375" spans="1:9" hidden="1" x14ac:dyDescent="0.25">
      <c r="A375" s="266"/>
      <c r="B375" s="267"/>
      <c r="C375" s="268"/>
      <c r="D375" s="267"/>
      <c r="E375" s="269"/>
      <c r="F375" s="270"/>
      <c r="G375" s="269"/>
      <c r="H375" s="269"/>
      <c r="I375" s="268"/>
    </row>
    <row r="376" spans="1:9" hidden="1" x14ac:dyDescent="0.25">
      <c r="A376" s="266"/>
      <c r="B376" s="267"/>
      <c r="C376" s="268"/>
      <c r="D376" s="267"/>
      <c r="E376" s="269"/>
      <c r="F376" s="270"/>
      <c r="G376" s="269"/>
      <c r="H376" s="269"/>
      <c r="I376" s="268"/>
    </row>
    <row r="377" spans="1:9" hidden="1" x14ac:dyDescent="0.25">
      <c r="A377" s="266"/>
      <c r="B377" s="267"/>
      <c r="C377" s="268"/>
      <c r="D377" s="267"/>
      <c r="E377" s="269"/>
      <c r="F377" s="270"/>
      <c r="G377" s="269"/>
      <c r="H377" s="269"/>
      <c r="I377" s="268"/>
    </row>
    <row r="378" spans="1:9" hidden="1" x14ac:dyDescent="0.25">
      <c r="A378" s="266"/>
      <c r="B378" s="267"/>
      <c r="C378" s="268"/>
      <c r="D378" s="267"/>
      <c r="E378" s="269"/>
      <c r="F378" s="270"/>
      <c r="G378" s="269"/>
      <c r="H378" s="269"/>
      <c r="I378" s="268"/>
    </row>
    <row r="379" spans="1:9" hidden="1" x14ac:dyDescent="0.25">
      <c r="A379" s="266"/>
      <c r="B379" s="267"/>
      <c r="C379" s="268"/>
      <c r="D379" s="267"/>
      <c r="E379" s="269"/>
      <c r="F379" s="270"/>
      <c r="G379" s="269"/>
      <c r="H379" s="269"/>
      <c r="I379" s="268"/>
    </row>
    <row r="380" spans="1:9" hidden="1" x14ac:dyDescent="0.25">
      <c r="A380" s="266"/>
      <c r="B380" s="267"/>
      <c r="C380" s="268"/>
      <c r="D380" s="267"/>
      <c r="E380" s="269"/>
      <c r="F380" s="270"/>
      <c r="G380" s="269"/>
      <c r="H380" s="269"/>
      <c r="I380" s="268"/>
    </row>
    <row r="381" spans="1:9" hidden="1" x14ac:dyDescent="0.25">
      <c r="A381" s="266"/>
      <c r="B381" s="267"/>
      <c r="C381" s="268"/>
      <c r="D381" s="267"/>
      <c r="E381" s="269"/>
      <c r="F381" s="270"/>
      <c r="G381" s="269"/>
      <c r="H381" s="269"/>
      <c r="I381" s="268"/>
    </row>
    <row r="382" spans="1:9" hidden="1" x14ac:dyDescent="0.25">
      <c r="A382" s="266"/>
      <c r="B382" s="267"/>
      <c r="C382" s="268"/>
      <c r="D382" s="267"/>
      <c r="E382" s="269"/>
      <c r="F382" s="270"/>
      <c r="G382" s="269"/>
      <c r="H382" s="269"/>
      <c r="I382" s="268"/>
    </row>
    <row r="383" spans="1:9" hidden="1" x14ac:dyDescent="0.25">
      <c r="A383" s="266"/>
      <c r="B383" s="267"/>
      <c r="C383" s="268"/>
      <c r="D383" s="267"/>
      <c r="E383" s="269"/>
      <c r="F383" s="270"/>
      <c r="G383" s="269"/>
      <c r="H383" s="269"/>
      <c r="I383" s="268"/>
    </row>
    <row r="384" spans="1:9" hidden="1" x14ac:dyDescent="0.25">
      <c r="A384" s="266"/>
      <c r="B384" s="267"/>
      <c r="C384" s="268"/>
      <c r="D384" s="267"/>
      <c r="E384" s="269"/>
      <c r="F384" s="270"/>
      <c r="G384" s="269"/>
      <c r="H384" s="269"/>
      <c r="I384" s="268"/>
    </row>
    <row r="385" spans="1:9" hidden="1" x14ac:dyDescent="0.25">
      <c r="A385" s="266"/>
      <c r="B385" s="267"/>
      <c r="C385" s="268"/>
      <c r="D385" s="267"/>
      <c r="E385" s="269"/>
      <c r="F385" s="270"/>
      <c r="G385" s="269"/>
      <c r="H385" s="269"/>
      <c r="I385" s="268"/>
    </row>
    <row r="386" spans="1:9" hidden="1" x14ac:dyDescent="0.25">
      <c r="A386" s="266"/>
      <c r="B386" s="267"/>
      <c r="C386" s="268"/>
      <c r="D386" s="267"/>
      <c r="E386" s="269"/>
      <c r="F386" s="270"/>
      <c r="G386" s="269"/>
      <c r="H386" s="269"/>
      <c r="I386" s="268"/>
    </row>
    <row r="387" spans="1:9" hidden="1" x14ac:dyDescent="0.25">
      <c r="A387" s="266"/>
      <c r="B387" s="267"/>
      <c r="C387" s="268"/>
      <c r="D387" s="267"/>
      <c r="E387" s="269"/>
      <c r="F387" s="270"/>
      <c r="G387" s="269"/>
      <c r="H387" s="269"/>
      <c r="I387" s="268"/>
    </row>
    <row r="388" spans="1:9" hidden="1" x14ac:dyDescent="0.25">
      <c r="A388" s="266"/>
      <c r="B388" s="267"/>
      <c r="C388" s="268"/>
      <c r="D388" s="267"/>
      <c r="E388" s="269"/>
      <c r="F388" s="270"/>
      <c r="G388" s="269"/>
      <c r="H388" s="269"/>
      <c r="I388" s="268"/>
    </row>
    <row r="389" spans="1:9" hidden="1" x14ac:dyDescent="0.25">
      <c r="A389" s="266"/>
      <c r="B389" s="267"/>
      <c r="C389" s="268"/>
      <c r="D389" s="267"/>
      <c r="E389" s="269"/>
      <c r="F389" s="270"/>
      <c r="G389" s="269"/>
      <c r="H389" s="269"/>
      <c r="I389" s="268"/>
    </row>
    <row r="390" spans="1:9" hidden="1" x14ac:dyDescent="0.25">
      <c r="A390" s="266"/>
      <c r="B390" s="267"/>
      <c r="C390" s="268"/>
      <c r="D390" s="267"/>
      <c r="E390" s="269"/>
      <c r="F390" s="270"/>
      <c r="G390" s="269"/>
      <c r="H390" s="269"/>
      <c r="I390" s="268"/>
    </row>
    <row r="391" spans="1:9" hidden="1" x14ac:dyDescent="0.25">
      <c r="A391" s="266"/>
      <c r="B391" s="267"/>
      <c r="C391" s="268"/>
      <c r="D391" s="267"/>
      <c r="E391" s="269"/>
      <c r="F391" s="270"/>
      <c r="G391" s="269"/>
      <c r="H391" s="269"/>
      <c r="I391" s="268"/>
    </row>
    <row r="392" spans="1:9" hidden="1" x14ac:dyDescent="0.25">
      <c r="A392" s="266"/>
      <c r="B392" s="267"/>
      <c r="C392" s="268"/>
      <c r="D392" s="267"/>
      <c r="E392" s="269"/>
      <c r="F392" s="270"/>
      <c r="G392" s="269"/>
      <c r="H392" s="269"/>
      <c r="I392" s="268"/>
    </row>
    <row r="393" spans="1:9" hidden="1" x14ac:dyDescent="0.25">
      <c r="A393" s="266"/>
      <c r="B393" s="267"/>
      <c r="C393" s="268"/>
      <c r="D393" s="267"/>
      <c r="E393" s="269"/>
      <c r="F393" s="270"/>
      <c r="G393" s="269"/>
      <c r="H393" s="269"/>
      <c r="I393" s="268"/>
    </row>
    <row r="394" spans="1:9" hidden="1" x14ac:dyDescent="0.25">
      <c r="A394" s="266"/>
      <c r="B394" s="267"/>
      <c r="C394" s="268"/>
      <c r="D394" s="267"/>
      <c r="E394" s="269"/>
      <c r="F394" s="270"/>
      <c r="G394" s="269"/>
      <c r="H394" s="269"/>
      <c r="I394" s="268"/>
    </row>
    <row r="395" spans="1:9" hidden="1" x14ac:dyDescent="0.25">
      <c r="A395" s="266"/>
      <c r="B395" s="267"/>
      <c r="C395" s="268"/>
      <c r="D395" s="267"/>
      <c r="E395" s="269"/>
      <c r="F395" s="270"/>
      <c r="G395" s="269"/>
      <c r="H395" s="269"/>
      <c r="I395" s="268"/>
    </row>
    <row r="396" spans="1:9" hidden="1" x14ac:dyDescent="0.25">
      <c r="A396" s="266"/>
      <c r="B396" s="267"/>
      <c r="C396" s="268"/>
      <c r="D396" s="267"/>
      <c r="E396" s="269"/>
      <c r="F396" s="270"/>
      <c r="G396" s="269"/>
      <c r="H396" s="269"/>
      <c r="I396" s="268"/>
    </row>
    <row r="397" spans="1:9" hidden="1" x14ac:dyDescent="0.25">
      <c r="A397" s="266"/>
      <c r="B397" s="267"/>
      <c r="C397" s="268"/>
      <c r="D397" s="267"/>
      <c r="E397" s="269"/>
      <c r="F397" s="270"/>
      <c r="G397" s="269"/>
      <c r="H397" s="269"/>
      <c r="I397" s="268"/>
    </row>
    <row r="398" spans="1:9" hidden="1" x14ac:dyDescent="0.25">
      <c r="A398" s="266"/>
      <c r="B398" s="267"/>
      <c r="C398" s="268"/>
      <c r="D398" s="267"/>
      <c r="E398" s="269"/>
      <c r="F398" s="270"/>
      <c r="G398" s="269"/>
      <c r="H398" s="269"/>
      <c r="I398" s="268"/>
    </row>
    <row r="399" spans="1:9" hidden="1" x14ac:dyDescent="0.25">
      <c r="A399" s="266"/>
      <c r="B399" s="267"/>
      <c r="C399" s="268"/>
      <c r="D399" s="267"/>
      <c r="E399" s="269"/>
      <c r="F399" s="270"/>
      <c r="G399" s="269"/>
      <c r="H399" s="269"/>
      <c r="I399" s="268"/>
    </row>
    <row r="400" spans="1:9" hidden="1" x14ac:dyDescent="0.25">
      <c r="A400" s="266"/>
      <c r="B400" s="267"/>
      <c r="C400" s="268"/>
      <c r="D400" s="267"/>
      <c r="E400" s="269"/>
      <c r="F400" s="270"/>
      <c r="G400" s="269"/>
      <c r="H400" s="269"/>
      <c r="I400" s="268"/>
    </row>
    <row r="401" spans="1:9" hidden="1" x14ac:dyDescent="0.25">
      <c r="A401" s="266"/>
      <c r="B401" s="267"/>
      <c r="C401" s="268"/>
      <c r="D401" s="267"/>
      <c r="E401" s="269"/>
      <c r="F401" s="270"/>
      <c r="G401" s="269"/>
      <c r="H401" s="269"/>
      <c r="I401" s="268"/>
    </row>
    <row r="402" spans="1:9" hidden="1" x14ac:dyDescent="0.25">
      <c r="A402" s="266"/>
      <c r="B402" s="267"/>
      <c r="C402" s="268"/>
      <c r="D402" s="267"/>
      <c r="E402" s="269"/>
      <c r="F402" s="270"/>
      <c r="G402" s="269"/>
      <c r="H402" s="269"/>
      <c r="I402" s="268"/>
    </row>
    <row r="403" spans="1:9" hidden="1" x14ac:dyDescent="0.25">
      <c r="A403" s="266"/>
      <c r="B403" s="267"/>
      <c r="C403" s="268"/>
      <c r="D403" s="267"/>
      <c r="E403" s="269"/>
      <c r="F403" s="270"/>
      <c r="G403" s="269"/>
      <c r="H403" s="269"/>
      <c r="I403" s="268"/>
    </row>
    <row r="404" spans="1:9" hidden="1" x14ac:dyDescent="0.25">
      <c r="A404" s="266"/>
      <c r="B404" s="267"/>
      <c r="C404" s="268"/>
      <c r="D404" s="267"/>
      <c r="E404" s="269"/>
      <c r="F404" s="270"/>
      <c r="G404" s="269"/>
      <c r="H404" s="269"/>
      <c r="I404" s="268"/>
    </row>
    <row r="405" spans="1:9" hidden="1" x14ac:dyDescent="0.25">
      <c r="A405" s="266"/>
      <c r="B405" s="267"/>
      <c r="C405" s="268"/>
      <c r="D405" s="267"/>
      <c r="E405" s="269"/>
      <c r="F405" s="270"/>
      <c r="G405" s="269"/>
      <c r="H405" s="269"/>
      <c r="I405" s="268"/>
    </row>
    <row r="406" spans="1:9" hidden="1" x14ac:dyDescent="0.25">
      <c r="A406" s="266"/>
      <c r="B406" s="267"/>
      <c r="C406" s="268"/>
      <c r="D406" s="267"/>
      <c r="E406" s="269"/>
      <c r="F406" s="270"/>
      <c r="G406" s="269"/>
      <c r="H406" s="269"/>
      <c r="I406" s="268"/>
    </row>
    <row r="407" spans="1:9" hidden="1" x14ac:dyDescent="0.25">
      <c r="A407" s="266"/>
      <c r="B407" s="267"/>
      <c r="C407" s="268"/>
      <c r="D407" s="267"/>
      <c r="E407" s="269"/>
      <c r="F407" s="270"/>
      <c r="G407" s="269"/>
      <c r="H407" s="269"/>
      <c r="I407" s="268"/>
    </row>
    <row r="408" spans="1:9" hidden="1" x14ac:dyDescent="0.25">
      <c r="A408" s="266"/>
      <c r="B408" s="267"/>
      <c r="C408" s="268"/>
      <c r="D408" s="267"/>
      <c r="E408" s="269"/>
      <c r="F408" s="270"/>
      <c r="G408" s="269"/>
      <c r="H408" s="269"/>
      <c r="I408" s="268"/>
    </row>
    <row r="409" spans="1:9" hidden="1" x14ac:dyDescent="0.25">
      <c r="A409" s="266"/>
      <c r="B409" s="267"/>
      <c r="C409" s="268"/>
      <c r="D409" s="267"/>
      <c r="E409" s="269"/>
      <c r="F409" s="270"/>
      <c r="G409" s="269"/>
      <c r="H409" s="269"/>
      <c r="I409" s="268"/>
    </row>
    <row r="410" spans="1:9" hidden="1" x14ac:dyDescent="0.25">
      <c r="A410" s="266"/>
      <c r="B410" s="267"/>
      <c r="C410" s="268"/>
      <c r="D410" s="267"/>
      <c r="E410" s="269"/>
      <c r="F410" s="270"/>
      <c r="G410" s="269"/>
      <c r="H410" s="269"/>
      <c r="I410" s="268"/>
    </row>
    <row r="411" spans="1:9" hidden="1" x14ac:dyDescent="0.25">
      <c r="A411" s="266"/>
      <c r="B411" s="267"/>
      <c r="C411" s="268"/>
      <c r="D411" s="267"/>
      <c r="E411" s="269"/>
      <c r="F411" s="270"/>
      <c r="G411" s="269"/>
      <c r="H411" s="269"/>
      <c r="I411" s="268"/>
    </row>
    <row r="412" spans="1:9" hidden="1" x14ac:dyDescent="0.25">
      <c r="A412" s="266"/>
      <c r="B412" s="267"/>
      <c r="C412" s="268"/>
      <c r="D412" s="267"/>
      <c r="E412" s="269"/>
      <c r="F412" s="270"/>
      <c r="G412" s="269"/>
      <c r="H412" s="269"/>
      <c r="I412" s="268"/>
    </row>
    <row r="413" spans="1:9" hidden="1" x14ac:dyDescent="0.25">
      <c r="A413" s="266"/>
      <c r="B413" s="267"/>
      <c r="C413" s="268"/>
      <c r="D413" s="267"/>
      <c r="E413" s="269"/>
      <c r="F413" s="270"/>
      <c r="G413" s="269"/>
      <c r="H413" s="269"/>
      <c r="I413" s="268"/>
    </row>
    <row r="414" spans="1:9" hidden="1" x14ac:dyDescent="0.25">
      <c r="A414" s="266"/>
      <c r="B414" s="267"/>
      <c r="C414" s="268"/>
      <c r="D414" s="267"/>
      <c r="E414" s="269"/>
      <c r="F414" s="270"/>
      <c r="G414" s="269"/>
      <c r="H414" s="269"/>
      <c r="I414" s="268"/>
    </row>
    <row r="415" spans="1:9" hidden="1" x14ac:dyDescent="0.25">
      <c r="A415" s="266"/>
      <c r="B415" s="267"/>
      <c r="C415" s="268"/>
      <c r="D415" s="267"/>
      <c r="E415" s="269"/>
      <c r="F415" s="270"/>
      <c r="G415" s="269"/>
      <c r="H415" s="269"/>
      <c r="I415" s="268"/>
    </row>
    <row r="416" spans="1:9" hidden="1" x14ac:dyDescent="0.25">
      <c r="A416" s="266"/>
      <c r="B416" s="267"/>
      <c r="C416" s="268"/>
      <c r="D416" s="267"/>
      <c r="E416" s="269"/>
      <c r="F416" s="270"/>
      <c r="G416" s="269"/>
      <c r="H416" s="269"/>
      <c r="I416" s="268"/>
    </row>
    <row r="417" spans="1:9" hidden="1" x14ac:dyDescent="0.25">
      <c r="A417" s="266"/>
      <c r="B417" s="267"/>
      <c r="C417" s="268"/>
      <c r="D417" s="267"/>
      <c r="E417" s="269"/>
      <c r="F417" s="270"/>
      <c r="G417" s="269"/>
      <c r="H417" s="269"/>
      <c r="I417" s="268"/>
    </row>
    <row r="418" spans="1:9" hidden="1" x14ac:dyDescent="0.25">
      <c r="A418" s="266"/>
      <c r="B418" s="267"/>
      <c r="C418" s="268"/>
      <c r="D418" s="267"/>
      <c r="E418" s="269"/>
      <c r="F418" s="270"/>
      <c r="G418" s="269"/>
      <c r="H418" s="269"/>
      <c r="I418" s="268"/>
    </row>
    <row r="419" spans="1:9" hidden="1" x14ac:dyDescent="0.25">
      <c r="A419" s="266"/>
      <c r="B419" s="267"/>
      <c r="C419" s="268"/>
      <c r="D419" s="267"/>
      <c r="E419" s="269"/>
      <c r="F419" s="270"/>
      <c r="G419" s="269"/>
      <c r="H419" s="269"/>
      <c r="I419" s="268"/>
    </row>
    <row r="420" spans="1:9" hidden="1" x14ac:dyDescent="0.25">
      <c r="A420" s="266"/>
      <c r="B420" s="267"/>
      <c r="C420" s="268"/>
      <c r="D420" s="267"/>
      <c r="E420" s="269"/>
      <c r="F420" s="270"/>
      <c r="G420" s="269"/>
      <c r="H420" s="269"/>
      <c r="I420" s="268"/>
    </row>
    <row r="421" spans="1:9" hidden="1" x14ac:dyDescent="0.25">
      <c r="A421" s="266"/>
      <c r="B421" s="267"/>
      <c r="C421" s="268"/>
      <c r="D421" s="267"/>
      <c r="E421" s="269"/>
      <c r="F421" s="270"/>
      <c r="G421" s="269"/>
      <c r="H421" s="269"/>
      <c r="I421" s="268"/>
    </row>
    <row r="422" spans="1:9" hidden="1" x14ac:dyDescent="0.25">
      <c r="A422" s="266"/>
      <c r="B422" s="267"/>
      <c r="C422" s="268"/>
      <c r="D422" s="267"/>
      <c r="E422" s="269"/>
      <c r="F422" s="270"/>
      <c r="G422" s="269"/>
      <c r="H422" s="269"/>
      <c r="I422" s="268"/>
    </row>
    <row r="423" spans="1:9" hidden="1" x14ac:dyDescent="0.25">
      <c r="A423" s="266"/>
      <c r="B423" s="267"/>
      <c r="C423" s="268"/>
      <c r="D423" s="267"/>
      <c r="E423" s="269"/>
      <c r="F423" s="270"/>
      <c r="G423" s="269"/>
      <c r="H423" s="269"/>
      <c r="I423" s="268"/>
    </row>
    <row r="424" spans="1:9" hidden="1" x14ac:dyDescent="0.25">
      <c r="A424" s="266"/>
      <c r="B424" s="267"/>
      <c r="C424" s="268"/>
      <c r="D424" s="267"/>
      <c r="E424" s="269"/>
      <c r="F424" s="270"/>
      <c r="G424" s="269"/>
      <c r="H424" s="269"/>
      <c r="I424" s="268"/>
    </row>
    <row r="425" spans="1:9" hidden="1" x14ac:dyDescent="0.25">
      <c r="A425" s="266"/>
      <c r="B425" s="267"/>
      <c r="C425" s="268"/>
      <c r="D425" s="267"/>
      <c r="E425" s="269"/>
      <c r="F425" s="270"/>
      <c r="G425" s="269"/>
      <c r="H425" s="269"/>
      <c r="I425" s="268"/>
    </row>
    <row r="426" spans="1:9" hidden="1" x14ac:dyDescent="0.25">
      <c r="A426" s="266"/>
      <c r="B426" s="267"/>
      <c r="C426" s="268"/>
      <c r="D426" s="267"/>
      <c r="E426" s="269"/>
      <c r="F426" s="270"/>
      <c r="G426" s="269"/>
      <c r="H426" s="269"/>
      <c r="I426" s="268"/>
    </row>
    <row r="427" spans="1:9" hidden="1" x14ac:dyDescent="0.25">
      <c r="A427" s="266"/>
      <c r="B427" s="267"/>
      <c r="C427" s="268"/>
      <c r="D427" s="267"/>
      <c r="E427" s="269"/>
      <c r="F427" s="270"/>
      <c r="G427" s="269"/>
      <c r="H427" s="269"/>
      <c r="I427" s="268"/>
    </row>
    <row r="428" spans="1:9" hidden="1" x14ac:dyDescent="0.25">
      <c r="A428" s="266"/>
      <c r="B428" s="267"/>
      <c r="C428" s="268"/>
      <c r="D428" s="267"/>
      <c r="E428" s="269"/>
      <c r="F428" s="270"/>
      <c r="G428" s="269"/>
      <c r="H428" s="269"/>
      <c r="I428" s="268"/>
    </row>
    <row r="429" spans="1:9" hidden="1" x14ac:dyDescent="0.25">
      <c r="A429" s="266"/>
      <c r="B429" s="267"/>
      <c r="C429" s="268"/>
      <c r="D429" s="267"/>
      <c r="E429" s="269"/>
      <c r="F429" s="270"/>
      <c r="G429" s="269"/>
      <c r="H429" s="269"/>
      <c r="I429" s="268"/>
    </row>
    <row r="430" spans="1:9" hidden="1" x14ac:dyDescent="0.25">
      <c r="A430" s="266"/>
      <c r="B430" s="267"/>
      <c r="C430" s="268"/>
      <c r="D430" s="267"/>
      <c r="E430" s="269"/>
      <c r="F430" s="270"/>
      <c r="G430" s="269"/>
      <c r="H430" s="269"/>
      <c r="I430" s="268"/>
    </row>
    <row r="431" spans="1:9" hidden="1" x14ac:dyDescent="0.25">
      <c r="A431" s="266"/>
      <c r="B431" s="267"/>
      <c r="C431" s="268"/>
      <c r="D431" s="267"/>
      <c r="E431" s="269"/>
      <c r="F431" s="270"/>
      <c r="G431" s="269"/>
      <c r="H431" s="269"/>
      <c r="I431" s="268"/>
    </row>
    <row r="432" spans="1:9" hidden="1" x14ac:dyDescent="0.25">
      <c r="A432" s="266"/>
      <c r="B432" s="267"/>
      <c r="C432" s="268"/>
      <c r="D432" s="267"/>
      <c r="E432" s="269"/>
      <c r="F432" s="270"/>
      <c r="G432" s="269"/>
      <c r="H432" s="269"/>
      <c r="I432" s="268"/>
    </row>
    <row r="433" spans="1:9" hidden="1" x14ac:dyDescent="0.25">
      <c r="A433" s="266"/>
      <c r="B433" s="267"/>
      <c r="C433" s="268"/>
      <c r="D433" s="267"/>
      <c r="E433" s="269"/>
      <c r="F433" s="270"/>
      <c r="G433" s="269"/>
      <c r="H433" s="269"/>
      <c r="I433" s="268"/>
    </row>
    <row r="434" spans="1:9" hidden="1" x14ac:dyDescent="0.25">
      <c r="A434" s="266"/>
      <c r="B434" s="267"/>
      <c r="C434" s="268"/>
      <c r="D434" s="267"/>
      <c r="E434" s="269"/>
      <c r="F434" s="270"/>
      <c r="G434" s="269"/>
      <c r="H434" s="269"/>
      <c r="I434" s="268"/>
    </row>
    <row r="435" spans="1:9" hidden="1" x14ac:dyDescent="0.25">
      <c r="A435" s="266"/>
      <c r="B435" s="267"/>
      <c r="C435" s="268"/>
      <c r="D435" s="267"/>
      <c r="E435" s="269"/>
      <c r="F435" s="270"/>
      <c r="G435" s="269"/>
      <c r="H435" s="269"/>
      <c r="I435" s="268"/>
    </row>
    <row r="436" spans="1:9" hidden="1" x14ac:dyDescent="0.25">
      <c r="A436" s="266"/>
      <c r="B436" s="267"/>
      <c r="C436" s="268"/>
      <c r="D436" s="267"/>
      <c r="E436" s="269"/>
      <c r="F436" s="270"/>
      <c r="G436" s="269"/>
      <c r="H436" s="269"/>
      <c r="I436" s="268"/>
    </row>
    <row r="437" spans="1:9" hidden="1" x14ac:dyDescent="0.25">
      <c r="A437" s="266"/>
      <c r="B437" s="267"/>
      <c r="C437" s="268"/>
      <c r="D437" s="267"/>
      <c r="E437" s="269"/>
      <c r="F437" s="270"/>
      <c r="G437" s="269"/>
      <c r="H437" s="269"/>
      <c r="I437" s="268"/>
    </row>
    <row r="438" spans="1:9" hidden="1" x14ac:dyDescent="0.25">
      <c r="A438" s="266"/>
      <c r="B438" s="267"/>
      <c r="C438" s="268"/>
      <c r="D438" s="267"/>
      <c r="E438" s="269"/>
      <c r="F438" s="270"/>
      <c r="G438" s="269"/>
      <c r="H438" s="269"/>
      <c r="I438" s="268"/>
    </row>
    <row r="439" spans="1:9" hidden="1" x14ac:dyDescent="0.25">
      <c r="A439" s="266"/>
      <c r="B439" s="267"/>
      <c r="C439" s="268"/>
      <c r="D439" s="267"/>
      <c r="E439" s="269"/>
      <c r="F439" s="267"/>
      <c r="G439" s="269"/>
      <c r="H439" s="269"/>
      <c r="I439" s="269"/>
    </row>
    <row r="440" spans="1:9" hidden="1" x14ac:dyDescent="0.25">
      <c r="A440" s="266"/>
      <c r="B440" s="267"/>
      <c r="C440" s="268"/>
      <c r="D440" s="267"/>
      <c r="E440" s="269"/>
      <c r="F440" s="267"/>
      <c r="G440" s="269"/>
      <c r="H440" s="269"/>
      <c r="I440" s="269"/>
    </row>
    <row r="441" spans="1:9" hidden="1" x14ac:dyDescent="0.25">
      <c r="A441" s="266"/>
      <c r="B441" s="267"/>
      <c r="C441" s="268"/>
      <c r="D441" s="267"/>
      <c r="E441" s="269"/>
      <c r="F441" s="267"/>
      <c r="G441" s="269"/>
      <c r="H441" s="269"/>
      <c r="I441" s="269"/>
    </row>
    <row r="442" spans="1:9" hidden="1" x14ac:dyDescent="0.25">
      <c r="A442" s="266"/>
      <c r="B442" s="267"/>
      <c r="C442" s="268"/>
      <c r="D442" s="267"/>
      <c r="E442" s="269"/>
      <c r="F442" s="267"/>
      <c r="G442" s="269"/>
      <c r="H442" s="269"/>
      <c r="I442" s="269"/>
    </row>
    <row r="443" spans="1:9" hidden="1" x14ac:dyDescent="0.25">
      <c r="A443" s="266"/>
      <c r="B443" s="267"/>
      <c r="C443" s="268"/>
      <c r="D443" s="267"/>
      <c r="E443" s="269"/>
      <c r="F443" s="267"/>
      <c r="G443" s="269"/>
      <c r="H443" s="269"/>
      <c r="I443" s="269"/>
    </row>
    <row r="444" spans="1:9" hidden="1" x14ac:dyDescent="0.25">
      <c r="A444" s="266"/>
      <c r="B444" s="267"/>
      <c r="C444" s="268"/>
      <c r="D444" s="267"/>
      <c r="E444" s="269"/>
      <c r="F444" s="267"/>
      <c r="G444" s="269"/>
      <c r="H444" s="269"/>
      <c r="I444" s="269"/>
    </row>
    <row r="445" spans="1:9" hidden="1" x14ac:dyDescent="0.25">
      <c r="A445" s="266"/>
      <c r="B445" s="267"/>
      <c r="C445" s="268"/>
      <c r="D445" s="267"/>
      <c r="E445" s="269"/>
      <c r="F445" s="267"/>
      <c r="G445" s="269"/>
      <c r="H445" s="269"/>
      <c r="I445" s="269"/>
    </row>
    <row r="446" spans="1:9" hidden="1" x14ac:dyDescent="0.25">
      <c r="A446" s="266"/>
      <c r="B446" s="267"/>
      <c r="C446" s="268"/>
      <c r="D446" s="267"/>
      <c r="E446" s="269"/>
      <c r="F446" s="267"/>
      <c r="G446" s="269"/>
      <c r="H446" s="269"/>
      <c r="I446" s="269"/>
    </row>
    <row r="447" spans="1:9" hidden="1" x14ac:dyDescent="0.25">
      <c r="A447" s="266"/>
      <c r="B447" s="267"/>
      <c r="C447" s="268"/>
      <c r="D447" s="267"/>
      <c r="E447" s="269"/>
      <c r="F447" s="267"/>
      <c r="G447" s="269"/>
      <c r="H447" s="269"/>
      <c r="I447" s="269"/>
    </row>
    <row r="448" spans="1:9" hidden="1" x14ac:dyDescent="0.25">
      <c r="A448" s="266"/>
      <c r="B448" s="267"/>
      <c r="C448" s="268"/>
      <c r="D448" s="267"/>
      <c r="E448" s="269"/>
      <c r="F448" s="267"/>
      <c r="G448" s="269"/>
      <c r="H448" s="269"/>
      <c r="I448" s="269"/>
    </row>
    <row r="449" spans="1:9" hidden="1" x14ac:dyDescent="0.25">
      <c r="A449" s="266"/>
      <c r="B449" s="267"/>
      <c r="C449" s="268"/>
      <c r="D449" s="267"/>
      <c r="E449" s="269"/>
      <c r="F449" s="267"/>
      <c r="G449" s="269"/>
      <c r="H449" s="269"/>
      <c r="I449" s="269"/>
    </row>
    <row r="450" spans="1:9" hidden="1" x14ac:dyDescent="0.25">
      <c r="A450" s="266"/>
      <c r="B450" s="267"/>
      <c r="C450" s="268"/>
      <c r="D450" s="267"/>
      <c r="E450" s="269"/>
      <c r="F450" s="267"/>
      <c r="G450" s="269"/>
      <c r="H450" s="269"/>
      <c r="I450" s="269"/>
    </row>
    <row r="451" spans="1:9" x14ac:dyDescent="0.25">
      <c r="A451" s="266"/>
      <c r="B451" s="267"/>
      <c r="C451" s="268"/>
      <c r="D451" s="267"/>
      <c r="E451" s="269"/>
      <c r="F451" s="267"/>
      <c r="G451" s="269"/>
      <c r="H451" s="269"/>
      <c r="I451" s="269"/>
    </row>
    <row r="452" spans="1:9" x14ac:dyDescent="0.25">
      <c r="A452" s="174"/>
      <c r="B452" s="177"/>
      <c r="C452" s="161"/>
      <c r="D452" s="177"/>
      <c r="E452" s="178"/>
      <c r="F452" s="177"/>
      <c r="G452" s="178"/>
      <c r="H452" s="178"/>
      <c r="I452" s="178"/>
    </row>
    <row r="453" spans="1:9" x14ac:dyDescent="0.25">
      <c r="A453" s="174"/>
      <c r="B453" s="177"/>
      <c r="C453" s="161"/>
      <c r="D453" s="177"/>
      <c r="E453" s="178"/>
      <c r="F453" s="177"/>
      <c r="G453" s="178"/>
      <c r="H453" s="178"/>
      <c r="I453" s="178"/>
    </row>
    <row r="454" spans="1:9" x14ac:dyDescent="0.25">
      <c r="A454" s="174"/>
      <c r="B454" s="177"/>
      <c r="C454" s="161"/>
      <c r="D454" s="177"/>
      <c r="E454" s="178"/>
      <c r="F454" s="177"/>
      <c r="G454" s="178"/>
      <c r="H454" s="178"/>
      <c r="I454" s="178"/>
    </row>
    <row r="455" spans="1:9" x14ac:dyDescent="0.25">
      <c r="A455" s="174"/>
      <c r="B455" s="177"/>
      <c r="C455" s="161"/>
      <c r="D455" s="177"/>
      <c r="E455" s="178"/>
      <c r="F455" s="177"/>
      <c r="G455" s="178"/>
      <c r="H455" s="178"/>
      <c r="I455" s="178"/>
    </row>
    <row r="456" spans="1:9" x14ac:dyDescent="0.25">
      <c r="A456" s="174"/>
      <c r="B456" s="177"/>
      <c r="C456" s="161"/>
      <c r="D456" s="177"/>
      <c r="E456" s="178"/>
      <c r="F456" s="177"/>
      <c r="G456" s="178"/>
      <c r="H456" s="246"/>
      <c r="I456" s="178"/>
    </row>
    <row r="457" spans="1:9" x14ac:dyDescent="0.25">
      <c r="A457" s="174"/>
      <c r="B457" s="177"/>
      <c r="C457" s="161"/>
      <c r="D457" s="177"/>
      <c r="E457" s="178"/>
      <c r="F457" s="177"/>
      <c r="G457" s="178"/>
      <c r="H457" s="246"/>
      <c r="I457" s="178"/>
    </row>
    <row r="458" spans="1:9" x14ac:dyDescent="0.25">
      <c r="A458" s="174"/>
      <c r="B458" s="177"/>
      <c r="C458" s="161"/>
      <c r="D458" s="177"/>
      <c r="E458" s="178"/>
      <c r="F458" s="177"/>
      <c r="G458" s="178"/>
      <c r="H458" s="246"/>
      <c r="I458" s="178"/>
    </row>
    <row r="459" spans="1:9" x14ac:dyDescent="0.25">
      <c r="A459" s="174"/>
      <c r="B459" s="177"/>
      <c r="C459" s="161"/>
      <c r="D459" s="177"/>
      <c r="E459" s="178"/>
      <c r="F459" s="177"/>
      <c r="G459" s="178"/>
      <c r="H459" s="246"/>
      <c r="I459" s="178"/>
    </row>
    <row r="460" spans="1:9" x14ac:dyDescent="0.25">
      <c r="A460" s="174"/>
      <c r="B460" s="177"/>
      <c r="C460" s="161"/>
      <c r="D460" s="177"/>
      <c r="E460" s="178"/>
      <c r="F460" s="177"/>
      <c r="G460" s="178"/>
      <c r="H460" s="246"/>
      <c r="I460" s="178"/>
    </row>
    <row r="461" spans="1:9" x14ac:dyDescent="0.25">
      <c r="A461" s="174"/>
      <c r="B461" s="177"/>
      <c r="C461" s="161"/>
      <c r="D461" s="177"/>
      <c r="E461" s="178"/>
      <c r="F461" s="177"/>
      <c r="G461" s="178"/>
      <c r="H461" s="246"/>
      <c r="I461" s="178"/>
    </row>
    <row r="462" spans="1:9" x14ac:dyDescent="0.25">
      <c r="A462" s="174"/>
      <c r="B462" s="177"/>
      <c r="C462" s="161"/>
      <c r="D462" s="177"/>
      <c r="E462" s="178"/>
      <c r="F462" s="177"/>
      <c r="G462" s="178"/>
      <c r="H462" s="246"/>
      <c r="I462" s="178"/>
    </row>
    <row r="463" spans="1:9" x14ac:dyDescent="0.25">
      <c r="A463" s="174"/>
      <c r="B463" s="177"/>
      <c r="C463" s="161"/>
      <c r="D463" s="177"/>
      <c r="E463" s="178"/>
      <c r="F463" s="177"/>
      <c r="G463" s="178"/>
      <c r="H463" s="246"/>
      <c r="I463" s="178"/>
    </row>
    <row r="464" spans="1:9" x14ac:dyDescent="0.25">
      <c r="A464" s="174"/>
      <c r="B464" s="177"/>
      <c r="C464" s="161"/>
      <c r="D464" s="177"/>
      <c r="E464" s="178"/>
      <c r="F464" s="177"/>
      <c r="G464" s="178"/>
      <c r="H464" s="246"/>
      <c r="I464" s="178"/>
    </row>
    <row r="465" spans="1:9" x14ac:dyDescent="0.25">
      <c r="A465" s="174"/>
      <c r="B465" s="177"/>
      <c r="C465" s="161"/>
      <c r="D465" s="177"/>
      <c r="E465" s="178"/>
      <c r="F465" s="177"/>
      <c r="G465" s="178"/>
      <c r="H465" s="246"/>
      <c r="I465" s="178"/>
    </row>
    <row r="466" spans="1:9" x14ac:dyDescent="0.25">
      <c r="A466" s="174"/>
      <c r="B466" s="177"/>
      <c r="C466" s="161"/>
      <c r="D466" s="177"/>
      <c r="E466" s="178"/>
      <c r="F466" s="177"/>
      <c r="G466" s="178"/>
      <c r="H466" s="246"/>
      <c r="I466" s="178"/>
    </row>
    <row r="467" spans="1:9" x14ac:dyDescent="0.25">
      <c r="A467" s="174"/>
      <c r="B467" s="177"/>
      <c r="C467" s="161"/>
      <c r="D467" s="177"/>
      <c r="E467" s="178"/>
      <c r="F467" s="254"/>
      <c r="G467" s="178"/>
      <c r="H467" s="246"/>
      <c r="I467" s="255"/>
    </row>
    <row r="468" spans="1:9" x14ac:dyDescent="0.25">
      <c r="A468" s="174"/>
      <c r="B468" s="177"/>
      <c r="C468" s="161"/>
      <c r="D468" s="177"/>
      <c r="E468" s="178"/>
      <c r="F468" s="254"/>
      <c r="G468" s="178"/>
      <c r="H468" s="246"/>
      <c r="I468" s="255"/>
    </row>
    <row r="469" spans="1:9" x14ac:dyDescent="0.25">
      <c r="A469" s="174"/>
      <c r="B469" s="177"/>
      <c r="C469" s="161"/>
      <c r="D469" s="177"/>
      <c r="E469" s="178"/>
      <c r="F469" s="254"/>
      <c r="G469" s="178"/>
      <c r="H469" s="246"/>
      <c r="I469" s="255"/>
    </row>
    <row r="470" spans="1:9" x14ac:dyDescent="0.25">
      <c r="A470" s="174"/>
      <c r="B470" s="177"/>
      <c r="C470" s="161"/>
      <c r="D470" s="177"/>
      <c r="E470" s="178"/>
      <c r="F470" s="254"/>
      <c r="G470" s="178"/>
      <c r="H470" s="246"/>
      <c r="I470" s="255"/>
    </row>
    <row r="471" spans="1:9" x14ac:dyDescent="0.25">
      <c r="A471" s="174"/>
      <c r="B471" s="177"/>
      <c r="C471" s="161"/>
      <c r="D471" s="177"/>
      <c r="E471" s="178"/>
      <c r="F471" s="254"/>
      <c r="G471" s="178"/>
      <c r="H471" s="246"/>
      <c r="I471" s="255"/>
    </row>
    <row r="472" spans="1:9" x14ac:dyDescent="0.25">
      <c r="A472" s="174"/>
      <c r="B472" s="177"/>
      <c r="C472" s="161"/>
      <c r="D472" s="177"/>
      <c r="E472" s="178"/>
      <c r="F472" s="254"/>
      <c r="G472" s="178"/>
      <c r="H472" s="246"/>
      <c r="I472" s="255"/>
    </row>
    <row r="473" spans="1:9" x14ac:dyDescent="0.25">
      <c r="A473" s="174"/>
      <c r="B473" s="177"/>
      <c r="C473" s="161"/>
      <c r="D473" s="177"/>
      <c r="E473" s="178"/>
      <c r="F473" s="254"/>
      <c r="G473" s="178"/>
      <c r="H473" s="246"/>
      <c r="I473" s="255"/>
    </row>
    <row r="474" spans="1:9" x14ac:dyDescent="0.25">
      <c r="A474" s="174"/>
      <c r="B474" s="177"/>
      <c r="C474" s="161"/>
      <c r="D474" s="177"/>
      <c r="E474" s="178"/>
      <c r="F474" s="254"/>
      <c r="G474" s="178"/>
      <c r="H474" s="246"/>
      <c r="I474" s="255"/>
    </row>
    <row r="475" spans="1:9" x14ac:dyDescent="0.25">
      <c r="A475" s="174"/>
      <c r="B475" s="177"/>
      <c r="C475" s="161"/>
      <c r="D475" s="177"/>
      <c r="E475" s="178"/>
      <c r="F475" s="254"/>
      <c r="G475" s="178"/>
      <c r="H475" s="246"/>
      <c r="I475" s="255"/>
    </row>
    <row r="476" spans="1:9" x14ac:dyDescent="0.25">
      <c r="A476" s="174"/>
      <c r="B476" s="177"/>
      <c r="C476" s="161"/>
      <c r="D476" s="177"/>
      <c r="E476" s="178"/>
      <c r="F476" s="254"/>
      <c r="G476" s="178"/>
      <c r="H476" s="246"/>
      <c r="I476" s="255"/>
    </row>
    <row r="477" spans="1:9" x14ac:dyDescent="0.25">
      <c r="A477" s="174"/>
      <c r="B477" s="177"/>
      <c r="C477" s="161"/>
      <c r="D477" s="177"/>
      <c r="E477" s="178"/>
      <c r="F477" s="254"/>
      <c r="G477" s="178"/>
      <c r="H477" s="246"/>
      <c r="I477" s="255"/>
    </row>
    <row r="478" spans="1:9" x14ac:dyDescent="0.25">
      <c r="A478" s="174"/>
      <c r="B478" s="177"/>
      <c r="C478" s="161"/>
      <c r="D478" s="177"/>
      <c r="E478" s="178"/>
      <c r="F478" s="254"/>
      <c r="G478" s="178"/>
      <c r="H478" s="246"/>
      <c r="I478" s="255"/>
    </row>
    <row r="479" spans="1:9" x14ac:dyDescent="0.25">
      <c r="A479" s="174"/>
      <c r="B479" s="177"/>
      <c r="C479" s="161"/>
      <c r="D479" s="177"/>
      <c r="E479" s="178"/>
      <c r="F479" s="254"/>
      <c r="G479" s="178"/>
      <c r="H479" s="246"/>
      <c r="I479" s="255"/>
    </row>
    <row r="480" spans="1:9" x14ac:dyDescent="0.25">
      <c r="A480" s="174"/>
      <c r="B480" s="177"/>
      <c r="C480" s="161"/>
      <c r="D480" s="177"/>
      <c r="E480" s="178"/>
      <c r="F480" s="254"/>
      <c r="G480" s="178"/>
      <c r="H480" s="246"/>
      <c r="I480" s="255"/>
    </row>
    <row r="481" spans="1:9" x14ac:dyDescent="0.25">
      <c r="A481" s="174"/>
      <c r="B481" s="177"/>
      <c r="C481" s="161"/>
      <c r="D481" s="177"/>
      <c r="E481" s="178"/>
      <c r="F481" s="254"/>
      <c r="G481" s="178"/>
      <c r="H481" s="246"/>
      <c r="I481" s="255"/>
    </row>
  </sheetData>
  <conditionalFormatting sqref="I158:I174 B158:B179 C158:C178 F158:F177 H158:H178 C184:C185 E184:E185 E158:E179 G158:G179 D158:D185 H180:H181 F180:F185 C183:I183 G184:I185 I179:I186 H185:H203 H208:H217">
    <cfRule type="iconSet" priority="319">
      <iconSet iconSet="3Arrows">
        <cfvo type="percent" val="0"/>
        <cfvo type="percent" val="33"/>
        <cfvo type="percent" val="67"/>
      </iconSet>
    </cfRule>
  </conditionalFormatting>
  <conditionalFormatting sqref="H176:H178 H180:H181 H184:I186 H186:H203 H208:H217">
    <cfRule type="iconSet" priority="317">
      <iconSet iconSet="3Arrows">
        <cfvo type="percent" val="0"/>
        <cfvo type="percent" val="33"/>
        <cfvo type="percent" val="67"/>
      </iconSet>
    </cfRule>
  </conditionalFormatting>
  <conditionalFormatting sqref="H175">
    <cfRule type="iconSet" priority="316">
      <iconSet iconSet="3Arrows">
        <cfvo type="percent" val="0"/>
        <cfvo type="percent" val="33"/>
        <cfvo type="percent" val="67"/>
      </iconSet>
    </cfRule>
  </conditionalFormatting>
  <conditionalFormatting sqref="B177">
    <cfRule type="iconSet" priority="315">
      <iconSet iconSet="3Arrows">
        <cfvo type="percent" val="0"/>
        <cfvo type="percent" val="33"/>
        <cfvo type="percent" val="67"/>
      </iconSet>
    </cfRule>
  </conditionalFormatting>
  <conditionalFormatting sqref="C179">
    <cfRule type="iconSet" priority="314">
      <iconSet iconSet="3Arrows">
        <cfvo type="percent" val="0"/>
        <cfvo type="percent" val="33"/>
        <cfvo type="percent" val="67"/>
      </iconSet>
    </cfRule>
  </conditionalFormatting>
  <conditionalFormatting sqref="H179">
    <cfRule type="iconSet" priority="313">
      <iconSet iconSet="3Arrows">
        <cfvo type="percent" val="0"/>
        <cfvo type="percent" val="33"/>
        <cfvo type="percent" val="67"/>
      </iconSet>
    </cfRule>
  </conditionalFormatting>
  <conditionalFormatting sqref="F178:F179">
    <cfRule type="iconSet" priority="309">
      <iconSet iconSet="3Arrows">
        <cfvo type="percent" val="0"/>
        <cfvo type="percent" val="33"/>
        <cfvo type="percent" val="67"/>
      </iconSet>
    </cfRule>
  </conditionalFormatting>
  <conditionalFormatting sqref="I175:I178">
    <cfRule type="iconSet" priority="307">
      <iconSet iconSet="3Arrows">
        <cfvo type="percent" val="0"/>
        <cfvo type="percent" val="33"/>
        <cfvo type="percent" val="67"/>
      </iconSet>
    </cfRule>
  </conditionalFormatting>
  <conditionalFormatting sqref="B180:B181">
    <cfRule type="iconSet" priority="306">
      <iconSet iconSet="3Arrows">
        <cfvo type="percent" val="0"/>
        <cfvo type="percent" val="33"/>
        <cfvo type="percent" val="67"/>
      </iconSet>
    </cfRule>
  </conditionalFormatting>
  <conditionalFormatting sqref="C180:C183">
    <cfRule type="iconSet" priority="305">
      <iconSet iconSet="3Arrows">
        <cfvo type="percent" val="0"/>
        <cfvo type="percent" val="33"/>
        <cfvo type="percent" val="67"/>
      </iconSet>
    </cfRule>
  </conditionalFormatting>
  <conditionalFormatting sqref="E180:E183">
    <cfRule type="iconSet" priority="304">
      <iconSet iconSet="3Arrows">
        <cfvo type="percent" val="0"/>
        <cfvo type="percent" val="33"/>
        <cfvo type="percent" val="67"/>
      </iconSet>
    </cfRule>
  </conditionalFormatting>
  <conditionalFormatting sqref="G180:G183">
    <cfRule type="iconSet" priority="303">
      <iconSet iconSet="3Arrows">
        <cfvo type="percent" val="0"/>
        <cfvo type="percent" val="33"/>
        <cfvo type="percent" val="67"/>
      </iconSet>
    </cfRule>
  </conditionalFormatting>
  <conditionalFormatting sqref="F180:F185">
    <cfRule type="iconSet" priority="302">
      <iconSet iconSet="3Arrows">
        <cfvo type="percent" val="0"/>
        <cfvo type="percent" val="33"/>
        <cfvo type="percent" val="67"/>
      </iconSet>
    </cfRule>
  </conditionalFormatting>
  <conditionalFormatting sqref="H180:H181 H184:I186 H186:H203 H208:H217">
    <cfRule type="iconSet" priority="301">
      <iconSet iconSet="3Arrows">
        <cfvo type="percent" val="0"/>
        <cfvo type="percent" val="33"/>
        <cfvo type="percent" val="67"/>
      </iconSet>
    </cfRule>
  </conditionalFormatting>
  <conditionalFormatting sqref="H183:I185 I180:I186 H185:H203 H208:H217">
    <cfRule type="iconSet" priority="298">
      <iconSet iconSet="3Arrows">
        <cfvo type="percent" val="0"/>
        <cfvo type="percent" val="33"/>
        <cfvo type="percent" val="67"/>
      </iconSet>
    </cfRule>
  </conditionalFormatting>
  <conditionalFormatting sqref="I180:I186 H184:H203 H208:H217">
    <cfRule type="iconSet" priority="297">
      <iconSet iconSet="3Arrows">
        <cfvo type="percent" val="0"/>
        <cfvo type="percent" val="33"/>
        <cfvo type="percent" val="67"/>
      </iconSet>
    </cfRule>
  </conditionalFormatting>
  <conditionalFormatting sqref="H180:H181">
    <cfRule type="iconSet" priority="294">
      <iconSet iconSet="3Arrows">
        <cfvo type="percent" val="0"/>
        <cfvo type="percent" val="33"/>
        <cfvo type="percent" val="67"/>
      </iconSet>
    </cfRule>
  </conditionalFormatting>
  <conditionalFormatting sqref="B182:B185">
    <cfRule type="iconSet" priority="290">
      <iconSet iconSet="3Arrows">
        <cfvo type="percent" val="0"/>
        <cfvo type="percent" val="33"/>
        <cfvo type="percent" val="67"/>
      </iconSet>
    </cfRule>
  </conditionalFormatting>
  <conditionalFormatting sqref="H182:H183">
    <cfRule type="iconSet" priority="289">
      <iconSet iconSet="3Arrows">
        <cfvo type="percent" val="0"/>
        <cfvo type="percent" val="33"/>
        <cfvo type="percent" val="67"/>
      </iconSet>
    </cfRule>
  </conditionalFormatting>
  <conditionalFormatting sqref="H184:I186 H186:H203 H208:H217">
    <cfRule type="iconSet" priority="282">
      <iconSet iconSet="3Arrows">
        <cfvo type="percent" val="0"/>
        <cfvo type="percent" val="33"/>
        <cfvo type="percent" val="67"/>
      </iconSet>
    </cfRule>
  </conditionalFormatting>
  <conditionalFormatting sqref="H183:I183">
    <cfRule type="iconSet" priority="275">
      <iconSet iconSet="3Arrows">
        <cfvo type="percent" val="0"/>
        <cfvo type="percent" val="33"/>
        <cfvo type="percent" val="67"/>
      </iconSet>
    </cfRule>
  </conditionalFormatting>
  <conditionalFormatting sqref="I185:I186 H184:H203 H208:H217">
    <cfRule type="iconSet" priority="250">
      <iconSet iconSet="3Arrows">
        <cfvo type="percent" val="0"/>
        <cfvo type="percent" val="33"/>
        <cfvo type="percent" val="67"/>
      </iconSet>
    </cfRule>
  </conditionalFormatting>
  <conditionalFormatting sqref="C185:C186">
    <cfRule type="iconSet" priority="232">
      <iconSet iconSet="3Arrows">
        <cfvo type="percent" val="0"/>
        <cfvo type="percent" val="33"/>
        <cfvo type="percent" val="67"/>
      </iconSet>
    </cfRule>
  </conditionalFormatting>
  <conditionalFormatting sqref="D185:D186">
    <cfRule type="iconSet" priority="231">
      <iconSet iconSet="3Arrows">
        <cfvo type="percent" val="0"/>
        <cfvo type="percent" val="33"/>
        <cfvo type="percent" val="67"/>
      </iconSet>
    </cfRule>
  </conditionalFormatting>
  <conditionalFormatting sqref="F185:F186">
    <cfRule type="iconSet" priority="230">
      <iconSet iconSet="3Arrows">
        <cfvo type="percent" val="0"/>
        <cfvo type="percent" val="33"/>
        <cfvo type="percent" val="67"/>
      </iconSet>
    </cfRule>
  </conditionalFormatting>
  <conditionalFormatting sqref="G185:G186">
    <cfRule type="iconSet" priority="225">
      <iconSet iconSet="3Arrows">
        <cfvo type="percent" val="0"/>
        <cfvo type="percent" val="33"/>
        <cfvo type="percent" val="67"/>
      </iconSet>
    </cfRule>
  </conditionalFormatting>
  <conditionalFormatting sqref="H185:I186 H186:H203 H208:H217">
    <cfRule type="iconSet" priority="224">
      <iconSet iconSet="3Arrows">
        <cfvo type="percent" val="0"/>
        <cfvo type="percent" val="33"/>
        <cfvo type="percent" val="67"/>
      </iconSet>
    </cfRule>
  </conditionalFormatting>
  <conditionalFormatting sqref="I184:I185">
    <cfRule type="iconSet" priority="196">
      <iconSet iconSet="3Arrows">
        <cfvo type="percent" val="0"/>
        <cfvo type="percent" val="33"/>
        <cfvo type="percent" val="67"/>
      </iconSet>
    </cfRule>
  </conditionalFormatting>
  <conditionalFormatting sqref="F186">
    <cfRule type="iconSet" priority="187">
      <iconSet iconSet="3Arrows">
        <cfvo type="percent" val="0"/>
        <cfvo type="percent" val="33"/>
        <cfvo type="percent" val="67"/>
      </iconSet>
    </cfRule>
  </conditionalFormatting>
  <conditionalFormatting sqref="E185:E218">
    <cfRule type="iconSet" priority="439">
      <iconSet iconSet="3Arrows">
        <cfvo type="percent" val="0"/>
        <cfvo type="percent" val="33"/>
        <cfvo type="percent" val="67"/>
      </iconSet>
    </cfRule>
  </conditionalFormatting>
  <conditionalFormatting sqref="B185:B218 C218:I218">
    <cfRule type="iconSet" priority="440">
      <iconSet iconSet="3Arrows">
        <cfvo type="percent" val="0"/>
        <cfvo type="percent" val="33"/>
        <cfvo type="percent" val="67"/>
      </iconSet>
    </cfRule>
  </conditionalFormatting>
  <conditionalFormatting sqref="C187:C218">
    <cfRule type="iconSet" priority="115">
      <iconSet iconSet="3Arrows">
        <cfvo type="percent" val="0"/>
        <cfvo type="percent" val="33"/>
        <cfvo type="percent" val="67"/>
      </iconSet>
    </cfRule>
  </conditionalFormatting>
  <conditionalFormatting sqref="D187:D218">
    <cfRule type="iconSet" priority="114">
      <iconSet iconSet="3Arrows">
        <cfvo type="percent" val="0"/>
        <cfvo type="percent" val="33"/>
        <cfvo type="percent" val="67"/>
      </iconSet>
    </cfRule>
  </conditionalFormatting>
  <conditionalFormatting sqref="F187">
    <cfRule type="iconSet" priority="113">
      <iconSet iconSet="3Arrows">
        <cfvo type="percent" val="0"/>
        <cfvo type="percent" val="33"/>
        <cfvo type="percent" val="67"/>
      </iconSet>
    </cfRule>
  </conditionalFormatting>
  <conditionalFormatting sqref="F187">
    <cfRule type="iconSet" priority="112">
      <iconSet iconSet="3Arrows">
        <cfvo type="percent" val="0"/>
        <cfvo type="percent" val="33"/>
        <cfvo type="percent" val="67"/>
      </iconSet>
    </cfRule>
  </conditionalFormatting>
  <conditionalFormatting sqref="F188:F218">
    <cfRule type="iconSet" priority="111">
      <iconSet iconSet="3Arrows">
        <cfvo type="percent" val="0"/>
        <cfvo type="percent" val="33"/>
        <cfvo type="percent" val="67"/>
      </iconSet>
    </cfRule>
  </conditionalFormatting>
  <conditionalFormatting sqref="F188:F218">
    <cfRule type="iconSet" priority="110">
      <iconSet iconSet="3Arrows">
        <cfvo type="percent" val="0"/>
        <cfvo type="percent" val="33"/>
        <cfvo type="percent" val="67"/>
      </iconSet>
    </cfRule>
  </conditionalFormatting>
  <conditionalFormatting sqref="G187:G218">
    <cfRule type="iconSet" priority="109">
      <iconSet iconSet="3Arrows">
        <cfvo type="percent" val="0"/>
        <cfvo type="percent" val="33"/>
        <cfvo type="percent" val="67"/>
      </iconSet>
    </cfRule>
  </conditionalFormatting>
  <conditionalFormatting sqref="H187:H188">
    <cfRule type="iconSet" priority="108">
      <iconSet iconSet="3Arrows">
        <cfvo type="percent" val="0"/>
        <cfvo type="percent" val="33"/>
        <cfvo type="percent" val="67"/>
      </iconSet>
    </cfRule>
  </conditionalFormatting>
  <conditionalFormatting sqref="H187:H188">
    <cfRule type="iconSet" priority="107">
      <iconSet iconSet="3Arrows">
        <cfvo type="percent" val="0"/>
        <cfvo type="percent" val="33"/>
        <cfvo type="percent" val="67"/>
      </iconSet>
    </cfRule>
  </conditionalFormatting>
  <conditionalFormatting sqref="H187:H188">
    <cfRule type="iconSet" priority="106">
      <iconSet iconSet="3Arrows">
        <cfvo type="percent" val="0"/>
        <cfvo type="percent" val="33"/>
        <cfvo type="percent" val="67"/>
      </iconSet>
    </cfRule>
  </conditionalFormatting>
  <conditionalFormatting sqref="H187:H188">
    <cfRule type="iconSet" priority="105">
      <iconSet iconSet="3Arrows">
        <cfvo type="percent" val="0"/>
        <cfvo type="percent" val="33"/>
        <cfvo type="percent" val="67"/>
      </iconSet>
    </cfRule>
  </conditionalFormatting>
  <conditionalFormatting sqref="H187:H188">
    <cfRule type="iconSet" priority="104">
      <iconSet iconSet="3Arrows">
        <cfvo type="percent" val="0"/>
        <cfvo type="percent" val="33"/>
        <cfvo type="percent" val="67"/>
      </iconSet>
    </cfRule>
  </conditionalFormatting>
  <conditionalFormatting sqref="H187:H188">
    <cfRule type="iconSet" priority="103">
      <iconSet iconSet="3Arrows">
        <cfvo type="percent" val="0"/>
        <cfvo type="percent" val="33"/>
        <cfvo type="percent" val="67"/>
      </iconSet>
    </cfRule>
  </conditionalFormatting>
  <conditionalFormatting sqref="H187:H188">
    <cfRule type="iconSet" priority="102">
      <iconSet iconSet="3Arrows">
        <cfvo type="percent" val="0"/>
        <cfvo type="percent" val="33"/>
        <cfvo type="percent" val="67"/>
      </iconSet>
    </cfRule>
  </conditionalFormatting>
  <conditionalFormatting sqref="H187:H188">
    <cfRule type="iconSet" priority="101">
      <iconSet iconSet="3Arrows">
        <cfvo type="percent" val="0"/>
        <cfvo type="percent" val="33"/>
        <cfvo type="percent" val="67"/>
      </iconSet>
    </cfRule>
  </conditionalFormatting>
  <conditionalFormatting sqref="H195:I195 H189:H203 H208:H218 I196:I217">
    <cfRule type="iconSet" priority="100">
      <iconSet iconSet="3Arrows">
        <cfvo type="percent" val="0"/>
        <cfvo type="percent" val="33"/>
        <cfvo type="percent" val="67"/>
      </iconSet>
    </cfRule>
  </conditionalFormatting>
  <conditionalFormatting sqref="H189:H203 H208:H218">
    <cfRule type="iconSet" priority="99">
      <iconSet iconSet="3Arrows">
        <cfvo type="percent" val="0"/>
        <cfvo type="percent" val="33"/>
        <cfvo type="percent" val="67"/>
      </iconSet>
    </cfRule>
  </conditionalFormatting>
  <conditionalFormatting sqref="H189:H203">
    <cfRule type="iconSet" priority="98">
      <iconSet iconSet="3Arrows">
        <cfvo type="percent" val="0"/>
        <cfvo type="percent" val="33"/>
        <cfvo type="percent" val="67"/>
      </iconSet>
    </cfRule>
  </conditionalFormatting>
  <conditionalFormatting sqref="H189:H203">
    <cfRule type="iconSet" priority="97">
      <iconSet iconSet="3Arrows">
        <cfvo type="percent" val="0"/>
        <cfvo type="percent" val="33"/>
        <cfvo type="percent" val="67"/>
      </iconSet>
    </cfRule>
  </conditionalFormatting>
  <conditionalFormatting sqref="H189:H203">
    <cfRule type="iconSet" priority="96">
      <iconSet iconSet="3Arrows">
        <cfvo type="percent" val="0"/>
        <cfvo type="percent" val="33"/>
        <cfvo type="percent" val="67"/>
      </iconSet>
    </cfRule>
  </conditionalFormatting>
  <conditionalFormatting sqref="H189:H203">
    <cfRule type="iconSet" priority="95">
      <iconSet iconSet="3Arrows">
        <cfvo type="percent" val="0"/>
        <cfvo type="percent" val="33"/>
        <cfvo type="percent" val="67"/>
      </iconSet>
    </cfRule>
  </conditionalFormatting>
  <conditionalFormatting sqref="H189:H203">
    <cfRule type="iconSet" priority="94">
      <iconSet iconSet="3Arrows">
        <cfvo type="percent" val="0"/>
        <cfvo type="percent" val="33"/>
        <cfvo type="percent" val="67"/>
      </iconSet>
    </cfRule>
  </conditionalFormatting>
  <conditionalFormatting sqref="H189:H203">
    <cfRule type="iconSet" priority="93">
      <iconSet iconSet="3Arrows">
        <cfvo type="percent" val="0"/>
        <cfvo type="percent" val="33"/>
        <cfvo type="percent" val="67"/>
      </iconSet>
    </cfRule>
  </conditionalFormatting>
  <conditionalFormatting sqref="I187:I218">
    <cfRule type="iconSet" priority="92">
      <iconSet iconSet="3Arrows">
        <cfvo type="percent" val="0"/>
        <cfvo type="percent" val="33"/>
        <cfvo type="percent" val="67"/>
      </iconSet>
    </cfRule>
  </conditionalFormatting>
  <conditionalFormatting sqref="I187:I218">
    <cfRule type="iconSet" priority="91">
      <iconSet iconSet="3Arrows">
        <cfvo type="percent" val="0"/>
        <cfvo type="percent" val="33"/>
        <cfvo type="percent" val="67"/>
      </iconSet>
    </cfRule>
  </conditionalFormatting>
  <conditionalFormatting sqref="I187:I218">
    <cfRule type="iconSet" priority="90">
      <iconSet iconSet="3Arrows">
        <cfvo type="percent" val="0"/>
        <cfvo type="percent" val="33"/>
        <cfvo type="percent" val="67"/>
      </iconSet>
    </cfRule>
  </conditionalFormatting>
  <conditionalFormatting sqref="I187:I218">
    <cfRule type="iconSet" priority="89">
      <iconSet iconSet="3Arrows">
        <cfvo type="percent" val="0"/>
        <cfvo type="percent" val="33"/>
        <cfvo type="percent" val="67"/>
      </iconSet>
    </cfRule>
  </conditionalFormatting>
  <conditionalFormatting sqref="I187:I218">
    <cfRule type="iconSet" priority="88">
      <iconSet iconSet="3Arrows">
        <cfvo type="percent" val="0"/>
        <cfvo type="percent" val="33"/>
        <cfvo type="percent" val="67"/>
      </iconSet>
    </cfRule>
  </conditionalFormatting>
  <conditionalFormatting sqref="I187:I218">
    <cfRule type="iconSet" priority="87">
      <iconSet iconSet="3Arrows">
        <cfvo type="percent" val="0"/>
        <cfvo type="percent" val="33"/>
        <cfvo type="percent" val="67"/>
      </iconSet>
    </cfRule>
  </conditionalFormatting>
  <conditionalFormatting sqref="I187:I218">
    <cfRule type="iconSet" priority="86">
      <iconSet iconSet="3Arrows">
        <cfvo type="percent" val="0"/>
        <cfvo type="percent" val="33"/>
        <cfvo type="percent" val="67"/>
      </iconSet>
    </cfRule>
  </conditionalFormatting>
  <conditionalFormatting sqref="I187:I218">
    <cfRule type="iconSet" priority="85">
      <iconSet iconSet="3Arrows">
        <cfvo type="percent" val="0"/>
        <cfvo type="percent" val="33"/>
        <cfvo type="percent" val="67"/>
      </iconSet>
    </cfRule>
  </conditionalFormatting>
  <conditionalFormatting sqref="B439:I450">
    <cfRule type="iconSet" priority="84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D205:D210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05:D210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H205:H210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H205:H210">
    <cfRule type="iconSet" priority="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05:I20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I205:I20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05"/>
  <sheetViews>
    <sheetView zoomScale="110" zoomScaleNormal="110" workbookViewId="0"/>
  </sheetViews>
  <sheetFormatPr defaultRowHeight="15" x14ac:dyDescent="0.25"/>
  <cols>
    <col min="1" max="1" width="7.42578125" bestFit="1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9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50" customWidth="1"/>
    <col min="22" max="22" width="9.28515625" style="175" customWidth="1"/>
    <col min="23" max="23" width="14.7109375" style="175" customWidth="1"/>
    <col min="24" max="24" width="10.85546875" style="175" customWidth="1"/>
    <col min="25" max="25" width="13.140625" style="175" customWidth="1"/>
    <col min="26" max="26" width="10.7109375" style="175" customWidth="1"/>
    <col min="27" max="27" width="11.7109375" style="175" customWidth="1"/>
    <col min="28" max="28" width="11" style="150" customWidth="1"/>
    <col min="29" max="29" width="12.42578125" style="150" customWidth="1"/>
    <col min="30" max="30" width="5" customWidth="1"/>
  </cols>
  <sheetData>
    <row r="1" spans="1:31" ht="103.5" customHeight="1" x14ac:dyDescent="0.25">
      <c r="A1" s="198" t="s">
        <v>73</v>
      </c>
      <c r="B1" s="197" t="s">
        <v>78</v>
      </c>
      <c r="C1" s="197" t="s">
        <v>79</v>
      </c>
      <c r="D1" s="197" t="s">
        <v>80</v>
      </c>
      <c r="E1" s="197" t="s">
        <v>81</v>
      </c>
      <c r="F1" s="197" t="s">
        <v>77</v>
      </c>
      <c r="G1" s="197" t="s">
        <v>82</v>
      </c>
      <c r="H1" s="197" t="s">
        <v>86</v>
      </c>
      <c r="I1" s="197" t="s">
        <v>83</v>
      </c>
      <c r="J1" s="195"/>
      <c r="K1" s="196" t="str">
        <f>KZN!C64</f>
        <v>Agriculture, forestry and fishing</v>
      </c>
      <c r="L1" s="196" t="str">
        <f>KZN!D64</f>
        <v>Mining and quarrying</v>
      </c>
      <c r="M1" s="196" t="str">
        <f>KZN!E64</f>
        <v>Manufacturing</v>
      </c>
      <c r="N1" s="196" t="str">
        <f>KZN!F64</f>
        <v>Electricity, gas and water</v>
      </c>
      <c r="O1" s="196" t="str">
        <f>KZN!G64</f>
        <v>Construction</v>
      </c>
      <c r="P1" s="196" t="str">
        <f>KZN!H64</f>
        <v>Wholesale &amp; retail trade; hotels &amp; restaurants</v>
      </c>
      <c r="Q1" s="196" t="str">
        <f>KZN!I64</f>
        <v>Transport , storage and communication</v>
      </c>
      <c r="R1" s="196" t="str">
        <f>KZN!J64</f>
        <v>Finance, real estate and business services</v>
      </c>
      <c r="S1" s="196" t="str">
        <f>KZN!K64</f>
        <v>Personal and General Government Services</v>
      </c>
      <c r="T1" s="194"/>
      <c r="U1" s="196" t="str">
        <f>K1</f>
        <v>Agriculture, forestry and fishing</v>
      </c>
      <c r="V1" s="196" t="str">
        <f t="shared" ref="V1:AC1" si="0">L1</f>
        <v>Mining and quarrying</v>
      </c>
      <c r="W1" s="196" t="str">
        <f t="shared" si="0"/>
        <v>Manufacturing</v>
      </c>
      <c r="X1" s="196" t="str">
        <f t="shared" si="0"/>
        <v>Electricity, gas and water</v>
      </c>
      <c r="Y1" s="196" t="str">
        <f t="shared" si="0"/>
        <v>Construction</v>
      </c>
      <c r="Z1" s="196" t="str">
        <f t="shared" si="0"/>
        <v>Wholesale &amp; retail trade; hotels &amp; restaurants</v>
      </c>
      <c r="AA1" s="196" t="str">
        <f t="shared" si="0"/>
        <v>Transport , storage and communication</v>
      </c>
      <c r="AB1" s="196" t="str">
        <f t="shared" si="0"/>
        <v>Finance, real estate and business services</v>
      </c>
      <c r="AC1" s="196" t="str">
        <f t="shared" si="0"/>
        <v>Personal and General Government Services</v>
      </c>
      <c r="AE1" s="196" t="s">
        <v>11</v>
      </c>
    </row>
    <row r="2" spans="1:31" hidden="1" x14ac:dyDescent="0.25">
      <c r="A2" s="174">
        <f>Indicators!A14</f>
        <v>35796</v>
      </c>
      <c r="B2" s="193">
        <f>(Indicators!B14-Indicators!B13)/Indicators!B13</f>
        <v>1.5288194801191779E-2</v>
      </c>
      <c r="C2" s="193">
        <f>(Indicators!C14-Indicators!C13)/-100</f>
        <v>2.2000000000000062E-3</v>
      </c>
      <c r="D2" s="193">
        <f>(Indicators!D14-Indicators!D13)/-100</f>
        <v>4.4113218909966534E-3</v>
      </c>
      <c r="E2" s="193">
        <f>(Indicators!E14-Indicators!E13)/-Indicators!E13</f>
        <v>4.2016806722689247E-3</v>
      </c>
      <c r="F2" s="193">
        <f>(Indicators!F14-Indicators!F13)/Indicators!F13</f>
        <v>-6.5693430656934351E-2</v>
      </c>
      <c r="G2" s="193">
        <f>(Indicators!G14-Indicators!G13)/Indicators!G13</f>
        <v>5.2219321148825062E-2</v>
      </c>
      <c r="H2" s="193">
        <f>(Indicators!H14-Indicators!H13)/Indicators!H13</f>
        <v>5.1919070583297941E-3</v>
      </c>
      <c r="I2" s="193">
        <f>(Indicators!I14-Indicators!I13)/Indicators!I13</f>
        <v>0</v>
      </c>
      <c r="J2" s="174"/>
      <c r="K2" s="193">
        <f>KZN!C$67/100</f>
        <v>5.2617654014588219E-2</v>
      </c>
      <c r="L2" s="193">
        <f>KZN!D$67/100</f>
        <v>3.389854355434839E-2</v>
      </c>
      <c r="M2" s="193">
        <f>KZN!E$67/100</f>
        <v>0.20866392318954202</v>
      </c>
      <c r="N2" s="193">
        <f>KZN!F$67/100</f>
        <v>3.3267038858264847E-2</v>
      </c>
      <c r="O2" s="193">
        <f>KZN!G$67/100</f>
        <v>3.56721700756207E-2</v>
      </c>
      <c r="P2" s="193">
        <f>KZN!H$67/100</f>
        <v>0.13329108775674534</v>
      </c>
      <c r="Q2" s="193">
        <f>KZN!I$67/100</f>
        <v>0.10386910803727273</v>
      </c>
      <c r="R2" s="193">
        <f>KZN!J$67/100</f>
        <v>0.14829054125272215</v>
      </c>
      <c r="S2" s="193">
        <f>KZN!K$67/100</f>
        <v>0.25042993326089563</v>
      </c>
      <c r="T2" s="193"/>
      <c r="U2" s="193">
        <f>K2*$B2*Indicators!$B$256+K2*$C2*Indicators!$C$256+K2*$D2*Indicators!$D$256+K2*$E2*Indicators!$E$256+K2*$F2*Indicators!$F$256+K2*$G2*Indicators!$G$256+K2*$H2*Indicators!$H$256+K2*$I2*Indicators!$I$256</f>
        <v>-7.8802028284748746E-4</v>
      </c>
      <c r="V2" s="193">
        <f>L2*$B2*Indicators!$B$257+L2*$C2*Indicators!$C$257+L2*$D2*Indicators!$D$257+L2*$E2*Indicators!$E$257+L2*$F2*Indicators!$F$257+L2*$G2*Indicators!$G$257+L2*$H2*Indicators!$H$257+L2*$I2*Indicators!$I$257</f>
        <v>8.7778091966448681E-4</v>
      </c>
      <c r="W2" s="193">
        <f>M2*$B2*Indicators!$B$258+M2*$C2*Indicators!$C$258+M2*$D2*Indicators!$D$258+M2*$E2*Indicators!$E$258+M2*$F2*Indicators!$F$258+M2*$G2*Indicators!$G$258+M2*$H2*Indicators!$H$258+M2*$I2*Indicators!$I$258</f>
        <v>1.4503797466798726E-3</v>
      </c>
      <c r="X2" s="193">
        <f>N2*$B2*Indicators!$B$259+N2*$C2*Indicators!$C$259+N2*$D2*Indicators!$D$259+N2*$E2*Indicators!$E$259+N2*$F2*Indicators!$F$259+N2*$G2*Indicators!$G$259+N2*$H2*Indicators!$H$259+N2*$I2*Indicators!$I$259</f>
        <v>1.0708368438968492E-4</v>
      </c>
      <c r="Y2" s="193">
        <f>O2*$B2*Indicators!$B$260+O2*$C2*Indicators!$C$260+O2*$D2*Indicators!$D$260+O2*$E2*Indicators!$E$260+O2*$F2*Indicators!$F$260+O2*$G2*Indicators!$G$260+O2*$H2*Indicators!$H$260+O2*$I2*Indicators!$I$260</f>
        <v>1.7186052084719781E-4</v>
      </c>
      <c r="Z2" s="193">
        <f>P2*$B2*Indicators!$B$261+P2*$C2*Indicators!$C$261+P2*$D2*Indicators!$D$261+P2*$E2*Indicators!$E$261+P2*$F2*Indicators!$F$261+P2*$G2*Indicators!$G$261+P2*$H2*Indicators!$H$261+P2*$I2*Indicators!$I$261</f>
        <v>6.5302352127619601E-4</v>
      </c>
      <c r="AA2" s="193">
        <f>Q2*$B2*Indicators!$B$262+Q2*$C2*Indicators!$C$262+Q2*$D2*Indicators!$D$262+Q2*$E2*Indicators!$E$262+Q2*$F2*Indicators!$F$262+Q2*$G2*Indicators!$G$262+Q2*$H2*Indicators!$H$262+Q2*$I2*Indicators!$I$262</f>
        <v>4.8910272843273161E-4</v>
      </c>
      <c r="AB2" s="193">
        <f>R2*$B2*Indicators!$B$263+R2*$C2*Indicators!$C$263+R2*$D2*Indicators!$D$263+R2*$E2*Indicators!$E$263+R2*$F2*Indicators!$F$263+R2*$G2*Indicators!$G$263+R2*$H2*Indicators!$H$263+R2*$I2*Indicators!$I$263</f>
        <v>6.995890784850142E-4</v>
      </c>
      <c r="AC2" s="193">
        <f>S2*$B2*Indicators!$B$264+S2*$C2*Indicators!$C$264+S2*$D2*Indicators!$D$264+S2*$E2*Indicators!$E$264+S2*$F2*Indicators!$F$264+S2*$G2*Indicators!$G$264+S2*$H2*Indicators!$H$264+S2*$I2*Indicators!$I$264</f>
        <v>1.186701299770308E-3</v>
      </c>
      <c r="AD2" s="193"/>
      <c r="AE2" s="177">
        <f>SUM(U2:AD2)*100</f>
        <v>0.48475012166980036</v>
      </c>
    </row>
    <row r="3" spans="1:31" hidden="1" x14ac:dyDescent="0.25">
      <c r="A3" s="174">
        <f>Indicators!A15</f>
        <v>35827</v>
      </c>
      <c r="B3" s="193">
        <f>(Indicators!B15-Indicators!B14)/Indicators!B14</f>
        <v>-3.8454532575037196E-4</v>
      </c>
      <c r="C3" s="193">
        <f>(Indicators!C15-Indicators!C14)/-100</f>
        <v>8.0000000000000069E-4</v>
      </c>
      <c r="D3" s="193">
        <f>(Indicators!D15-Indicators!D14)/-100</f>
        <v>3.9837398373983391E-3</v>
      </c>
      <c r="E3" s="193">
        <f>(Indicators!E15-Indicators!E14)/-Indicators!E14</f>
        <v>0.15491259795057266</v>
      </c>
      <c r="F3" s="193">
        <f>(Indicators!F15-Indicators!F14)/Indicators!F14</f>
        <v>-6.944444444444435E-2</v>
      </c>
      <c r="G3" s="193">
        <f>(Indicators!G15-Indicators!G14)/Indicators!G14</f>
        <v>-1.3564929693962027E-2</v>
      </c>
      <c r="H3" s="193">
        <f>(Indicators!H15-Indicators!H14)/Indicators!H14</f>
        <v>2.3397909463415609E-2</v>
      </c>
      <c r="I3" s="193">
        <f>(Indicators!I15-Indicators!I14)/Indicators!I14</f>
        <v>0</v>
      </c>
      <c r="J3" s="174"/>
      <c r="K3" s="193">
        <f>KZN!C$67/100</f>
        <v>5.2617654014588219E-2</v>
      </c>
      <c r="L3" s="193">
        <f>KZN!D$67/100</f>
        <v>3.389854355434839E-2</v>
      </c>
      <c r="M3" s="193">
        <f>KZN!E$67/100</f>
        <v>0.20866392318954202</v>
      </c>
      <c r="N3" s="193">
        <f>KZN!F$67/100</f>
        <v>3.3267038858264847E-2</v>
      </c>
      <c r="O3" s="193">
        <f>KZN!G$67/100</f>
        <v>3.56721700756207E-2</v>
      </c>
      <c r="P3" s="193">
        <f>KZN!H$67/100</f>
        <v>0.13329108775674534</v>
      </c>
      <c r="Q3" s="193">
        <f>KZN!I$67/100</f>
        <v>0.10386910803727273</v>
      </c>
      <c r="R3" s="193">
        <f>KZN!J$67/100</f>
        <v>0.14829054125272215</v>
      </c>
      <c r="S3" s="193">
        <f>KZN!K$67/100</f>
        <v>0.25042993326089563</v>
      </c>
      <c r="T3" s="193"/>
      <c r="U3" s="193">
        <f>K3*$B3*Indicators!$B$256+K3*$C3*Indicators!$C$256+K3*$D3*Indicators!$D$256+K3*$E3*Indicators!$E$256+K3*$F3*Indicators!$F$256+K3*$G3*Indicators!$G$256+K3*$H3*Indicators!$H$256+K3*$I3*Indicators!$I$256</f>
        <v>4.2324994698900045E-4</v>
      </c>
      <c r="V3" s="193">
        <f>L3*$B3*Indicators!$B$257+L3*$C3*Indicators!$C$257+L3*$D3*Indicators!$D$257+L3*$E3*Indicators!$E$257+L3*$F3*Indicators!$F$257+L3*$G3*Indicators!$G$257+L3*$H3*Indicators!$H$257+L3*$I3*Indicators!$I$257</f>
        <v>3.3728794291542567E-4</v>
      </c>
      <c r="W3" s="193">
        <f>M3*$B3*Indicators!$B$258+M3*$C3*Indicators!$C$258+M3*$D3*Indicators!$D$258+M3*$E3*Indicators!$E$258+M3*$F3*Indicators!$F$258+M3*$G3*Indicators!$G$258+M3*$H3*Indicators!$H$258+M3*$I3*Indicators!$I$258</f>
        <v>3.767562111463953E-3</v>
      </c>
      <c r="X3" s="193">
        <f>N3*$B3*Indicators!$B$259+N3*$C3*Indicators!$C$259+N3*$D3*Indicators!$D$259+N3*$E3*Indicators!$E$259+N3*$F3*Indicators!$F$259+N3*$G3*Indicators!$G$259+N3*$H3*Indicators!$H$259+N3*$I3*Indicators!$I$259</f>
        <v>1.1152123739869308E-3</v>
      </c>
      <c r="Y3" s="193">
        <f>O3*$B3*Indicators!$B$260+O3*$C3*Indicators!$C$260+O3*$D3*Indicators!$D$260+O3*$E3*Indicators!$E$260+O3*$F3*Indicators!$F$260+O3*$G3*Indicators!$G$260+O3*$H3*Indicators!$H$260+O3*$I3*Indicators!$I$260</f>
        <v>1.1007069715738664E-3</v>
      </c>
      <c r="Z3" s="193">
        <f>P3*$B3*Indicators!$B$261+P3*$C3*Indicators!$C$261+P3*$D3*Indicators!$D$261+P3*$E3*Indicators!$E$261+P3*$F3*Indicators!$F$261+P3*$G3*Indicators!$G$261+P3*$H3*Indicators!$H$261+P3*$I3*Indicators!$I$261</f>
        <v>2.9829253310577728E-3</v>
      </c>
      <c r="AA3" s="193">
        <f>Q3*$B3*Indicators!$B$262+Q3*$C3*Indicators!$C$262+Q3*$D3*Indicators!$D$262+Q3*$E3*Indicators!$E$262+Q3*$F3*Indicators!$F$262+Q3*$G3*Indicators!$G$262+Q3*$H3*Indicators!$H$262+Q3*$I3*Indicators!$I$262</f>
        <v>5.367257578682871E-3</v>
      </c>
      <c r="AB3" s="193">
        <f>R3*$B3*Indicators!$B$263+R3*$C3*Indicators!$C$263+R3*$D3*Indicators!$D$263+R3*$E3*Indicators!$E$263+R3*$F3*Indicators!$F$263+R3*$G3*Indicators!$G$263+R3*$H3*Indicators!$H$263+R3*$I3*Indicators!$I$263</f>
        <v>3.4330078990205755E-3</v>
      </c>
      <c r="AC3" s="193">
        <f>S3*$B3*Indicators!$B$264+S3*$C3*Indicators!$C$264+S3*$D3*Indicators!$D$264+S3*$E3*Indicators!$E$264+S3*$F3*Indicators!$F$264+S3*$G3*Indicators!$G$264+S3*$H3*Indicators!$H$264+S3*$I3*Indicators!$I$264</f>
        <v>2.0178808272186873E-3</v>
      </c>
      <c r="AE3" s="177">
        <f t="shared" ref="AE3:AE66" si="1">SUM(U3:AD3)*100</f>
        <v>2.0545090982909082</v>
      </c>
    </row>
    <row r="4" spans="1:31" hidden="1" x14ac:dyDescent="0.25">
      <c r="A4" s="174">
        <f>Indicators!A16</f>
        <v>35855</v>
      </c>
      <c r="B4" s="193">
        <f>(Indicators!B16-Indicators!B15)/Indicators!B15</f>
        <v>1.9740838226361641E-2</v>
      </c>
      <c r="C4" s="193">
        <f>(Indicators!C16-Indicators!C15)/-100</f>
        <v>2.0999999999999908E-3</v>
      </c>
      <c r="D4" s="193">
        <f>(Indicators!D16-Indicators!D15)/-100</f>
        <v>-8.8353413654611583E-4</v>
      </c>
      <c r="E4" s="193">
        <f>(Indicators!E16-Indicators!E15)/-Indicators!E15</f>
        <v>-5.3495007132667617E-2</v>
      </c>
      <c r="F4" s="193">
        <f>(Indicators!F16-Indicators!F15)/Indicators!F15</f>
        <v>-8.2089552238806041E-2</v>
      </c>
      <c r="G4" s="193">
        <f>(Indicators!G16-Indicators!G15)/Indicators!G15</f>
        <v>1.2409860808318114E-2</v>
      </c>
      <c r="H4" s="193">
        <f>(Indicators!H16-Indicators!H15)/Indicators!H15</f>
        <v>1.5346205710488772E-2</v>
      </c>
      <c r="I4" s="193">
        <f>(Indicators!I16-Indicators!I15)/Indicators!I15</f>
        <v>0</v>
      </c>
      <c r="J4" s="174"/>
      <c r="K4" s="193">
        <f>KZN!C$67/100</f>
        <v>5.2617654014588219E-2</v>
      </c>
      <c r="L4" s="193">
        <f>KZN!D$67/100</f>
        <v>3.389854355434839E-2</v>
      </c>
      <c r="M4" s="193">
        <f>KZN!E$67/100</f>
        <v>0.20866392318954202</v>
      </c>
      <c r="N4" s="193">
        <f>KZN!F$67/100</f>
        <v>3.3267038858264847E-2</v>
      </c>
      <c r="O4" s="193">
        <f>KZN!G$67/100</f>
        <v>3.56721700756207E-2</v>
      </c>
      <c r="P4" s="193">
        <f>KZN!H$67/100</f>
        <v>0.13329108775674534</v>
      </c>
      <c r="Q4" s="193">
        <f>KZN!I$67/100</f>
        <v>0.10386910803727273</v>
      </c>
      <c r="R4" s="193">
        <f>KZN!J$67/100</f>
        <v>0.14829054125272215</v>
      </c>
      <c r="S4" s="193">
        <f>KZN!K$67/100</f>
        <v>0.25042993326089563</v>
      </c>
      <c r="T4" s="193"/>
      <c r="U4" s="193">
        <f>K4*$B4*Indicators!$B$256+K4*$C4*Indicators!$C$256+K4*$D4*Indicators!$D$256+K4*$E4*Indicators!$E$256+K4*$F4*Indicators!$F$256+K4*$G4*Indicators!$G$256+K4*$H4*Indicators!$H$256+K4*$I4*Indicators!$I$256</f>
        <v>-1.4771041133633056E-3</v>
      </c>
      <c r="V4" s="193">
        <f>L4*$B4*Indicators!$B$257+L4*$C4*Indicators!$C$257+L4*$D4*Indicators!$D$257+L4*$E4*Indicators!$E$257+L4*$F4*Indicators!$F$257+L4*$G4*Indicators!$G$257+L4*$H4*Indicators!$H$257+L4*$I4*Indicators!$I$257</f>
        <v>1.8768589924767767E-4</v>
      </c>
      <c r="W4" s="193">
        <f>M4*$B4*Indicators!$B$258+M4*$C4*Indicators!$C$258+M4*$D4*Indicators!$D$258+M4*$E4*Indicators!$E$258+M4*$F4*Indicators!$F$258+M4*$G4*Indicators!$G$258+M4*$H4*Indicators!$H$258+M4*$I4*Indicators!$I$258</f>
        <v>7.2411316878331065E-4</v>
      </c>
      <c r="X4" s="193">
        <f>N4*$B4*Indicators!$B$259+N4*$C4*Indicators!$C$259+N4*$D4*Indicators!$D$259+N4*$E4*Indicators!$E$259+N4*$F4*Indicators!$F$259+N4*$G4*Indicators!$G$259+N4*$H4*Indicators!$H$259+N4*$I4*Indicators!$I$259</f>
        <v>-2.3717647993677331E-4</v>
      </c>
      <c r="Y4" s="193">
        <f>O4*$B4*Indicators!$B$260+O4*$C4*Indicators!$C$260+O4*$D4*Indicators!$D$260+O4*$E4*Indicators!$E$260+O4*$F4*Indicators!$F$260+O4*$G4*Indicators!$G$260+O4*$H4*Indicators!$H$260+O4*$I4*Indicators!$I$260</f>
        <v>-3.2271147845353476E-5</v>
      </c>
      <c r="Z4" s="193">
        <f>P4*$B4*Indicators!$B$261+P4*$C4*Indicators!$C$261+P4*$D4*Indicators!$D$261+P4*$E4*Indicators!$E$261+P4*$F4*Indicators!$F$261+P4*$G4*Indicators!$G$261+P4*$H4*Indicators!$H$261+P4*$I4*Indicators!$I$261</f>
        <v>1.3588062831293061E-4</v>
      </c>
      <c r="AA4" s="193">
        <f>Q4*$B4*Indicators!$B$262+Q4*$C4*Indicators!$C$262+Q4*$D4*Indicators!$D$262+Q4*$E4*Indicators!$E$262+Q4*$F4*Indicators!$F$262+Q4*$G4*Indicators!$G$262+Q4*$H4*Indicators!$H$262+Q4*$I4*Indicators!$I$262</f>
        <v>-1.1086501018589946E-3</v>
      </c>
      <c r="AB4" s="193">
        <f>R4*$B4*Indicators!$B$263+R4*$C4*Indicators!$C$263+R4*$D4*Indicators!$D$263+R4*$E4*Indicators!$E$263+R4*$F4*Indicators!$F$263+R4*$G4*Indicators!$G$263+R4*$H4*Indicators!$H$263+R4*$I4*Indicators!$I$263</f>
        <v>2.7805831991838906E-4</v>
      </c>
      <c r="AC4" s="193">
        <f>S4*$B4*Indicators!$B$264+S4*$C4*Indicators!$C$264+S4*$D4*Indicators!$D$264+S4*$E4*Indicators!$E$264+S4*$F4*Indicators!$F$264+S4*$G4*Indicators!$G$264+S4*$H4*Indicators!$H$264+S4*$I4*Indicators!$I$264</f>
        <v>1.7871277834968561E-3</v>
      </c>
      <c r="AE4" s="177">
        <f t="shared" si="1"/>
        <v>2.5766395675473685E-2</v>
      </c>
    </row>
    <row r="5" spans="1:31" hidden="1" x14ac:dyDescent="0.25">
      <c r="A5" s="174">
        <f>Indicators!A17</f>
        <v>35886</v>
      </c>
      <c r="B5" s="193">
        <f>(Indicators!B17-Indicators!B16)/Indicators!B16</f>
        <v>3.8717363248287205E-3</v>
      </c>
      <c r="C5" s="193">
        <f>(Indicators!C17-Indicators!C16)/-100</f>
        <v>2.2000000000000062E-3</v>
      </c>
      <c r="D5" s="193">
        <f>(Indicators!D17-Indicators!D16)/-100</f>
        <v>4.0376560003454378E-3</v>
      </c>
      <c r="E5" s="193">
        <f>(Indicators!E17-Indicators!E16)/-Indicators!E16</f>
        <v>3.5206499661475939E-2</v>
      </c>
      <c r="F5" s="193">
        <f>(Indicators!F17-Indicators!F16)/Indicators!F16</f>
        <v>-1.6260162601626032E-2</v>
      </c>
      <c r="G5" s="193">
        <f>(Indicators!G17-Indicators!G16)/Indicators!G16</f>
        <v>2.6171939705151488E-2</v>
      </c>
      <c r="H5" s="193">
        <f>(Indicators!H17-Indicators!H16)/Indicators!H16</f>
        <v>1.8232387148308368E-2</v>
      </c>
      <c r="I5" s="193">
        <f>(Indicators!I17-Indicators!I16)/Indicators!I16</f>
        <v>0</v>
      </c>
      <c r="J5" s="174"/>
      <c r="K5" s="193">
        <f>KZN!C$67/100</f>
        <v>5.2617654014588219E-2</v>
      </c>
      <c r="L5" s="193">
        <f>KZN!D$67/100</f>
        <v>3.389854355434839E-2</v>
      </c>
      <c r="M5" s="193">
        <f>KZN!E$67/100</f>
        <v>0.20866392318954202</v>
      </c>
      <c r="N5" s="193">
        <f>KZN!F$67/100</f>
        <v>3.3267038858264847E-2</v>
      </c>
      <c r="O5" s="193">
        <f>KZN!G$67/100</f>
        <v>3.56721700756207E-2</v>
      </c>
      <c r="P5" s="193">
        <f>KZN!H$67/100</f>
        <v>0.13329108775674534</v>
      </c>
      <c r="Q5" s="193">
        <f>KZN!I$67/100</f>
        <v>0.10386910803727273</v>
      </c>
      <c r="R5" s="193">
        <f>KZN!J$67/100</f>
        <v>0.14829054125272215</v>
      </c>
      <c r="S5" s="193">
        <f>KZN!K$67/100</f>
        <v>0.25042993326089563</v>
      </c>
      <c r="T5" s="193"/>
      <c r="U5" s="193">
        <f>K5*$B5*Indicators!$B$256+K5*$C5*Indicators!$C$256+K5*$D5*Indicators!$D$256+K5*$E5*Indicators!$E$256+K5*$F5*Indicators!$F$256+K5*$G5*Indicators!$G$256+K5*$H5*Indicators!$H$256+K5*$I5*Indicators!$I$256</f>
        <v>2.171280616689886E-4</v>
      </c>
      <c r="V5" s="193">
        <f>L5*$B5*Indicators!$B$257+L5*$C5*Indicators!$C$257+L5*$D5*Indicators!$D$257+L5*$E5*Indicators!$E$257+L5*$F5*Indicators!$F$257+L5*$G5*Indicators!$G$257+L5*$H5*Indicators!$H$257+L5*$I5*Indicators!$I$257</f>
        <v>5.1359502814726018E-4</v>
      </c>
      <c r="W5" s="193">
        <f>M5*$B5*Indicators!$B$258+M5*$C5*Indicators!$C$258+M5*$D5*Indicators!$D$258+M5*$E5*Indicators!$E$258+M5*$F5*Indicators!$F$258+M5*$G5*Indicators!$G$258+M5*$H5*Indicators!$H$258+M5*$I5*Indicators!$I$258</f>
        <v>1.5317766524236157E-3</v>
      </c>
      <c r="X5" s="193">
        <f>N5*$B5*Indicators!$B$259+N5*$C5*Indicators!$C$259+N5*$D5*Indicators!$D$259+N5*$E5*Indicators!$E$259+N5*$F5*Indicators!$F$259+N5*$G5*Indicators!$G$259+N5*$H5*Indicators!$H$259+N5*$I5*Indicators!$I$259</f>
        <v>3.1815248913863426E-4</v>
      </c>
      <c r="Y5" s="193">
        <f>O5*$B5*Indicators!$B$260+O5*$C5*Indicators!$C$260+O5*$D5*Indicators!$D$260+O5*$E5*Indicators!$E$260+O5*$F5*Indicators!$F$260+O5*$G5*Indicators!$G$260+O5*$H5*Indicators!$H$260+O5*$I5*Indicators!$I$260</f>
        <v>4.3525863219717493E-4</v>
      </c>
      <c r="Z5" s="193">
        <f>P5*$B5*Indicators!$B$261+P5*$C5*Indicators!$C$261+P5*$D5*Indicators!$D$261+P5*$E5*Indicators!$E$261+P5*$F5*Indicators!$F$261+P5*$G5*Indicators!$G$261+P5*$H5*Indicators!$H$261+P5*$I5*Indicators!$I$261</f>
        <v>1.3387025867003782E-3</v>
      </c>
      <c r="AA5" s="193">
        <f>Q5*$B5*Indicators!$B$262+Q5*$C5*Indicators!$C$262+Q5*$D5*Indicators!$D$262+Q5*$E5*Indicators!$E$262+Q5*$F5*Indicators!$F$262+Q5*$G5*Indicators!$G$262+Q5*$H5*Indicators!$H$262+Q5*$I5*Indicators!$I$262</f>
        <v>1.6036732333122891E-3</v>
      </c>
      <c r="AB5" s="193">
        <f>R5*$B5*Indicators!$B$263+R5*$C5*Indicators!$C$263+R5*$D5*Indicators!$D$263+R5*$E5*Indicators!$E$263+R5*$F5*Indicators!$F$263+R5*$G5*Indicators!$G$263+R5*$H5*Indicators!$H$263+R5*$I5*Indicators!$I$263</f>
        <v>1.5646587802595683E-3</v>
      </c>
      <c r="AC5" s="193">
        <f>S5*$B5*Indicators!$B$264+S5*$C5*Indicators!$C$264+S5*$D5*Indicators!$D$264+S5*$E5*Indicators!$E$264+S5*$F5*Indicators!$F$264+S5*$G5*Indicators!$G$264+S5*$H5*Indicators!$H$264+S5*$I5*Indicators!$I$264</f>
        <v>1.8618015491146498E-3</v>
      </c>
      <c r="AE5" s="177">
        <f t="shared" si="1"/>
        <v>0.93847470129625588</v>
      </c>
    </row>
    <row r="6" spans="1:31" hidden="1" x14ac:dyDescent="0.25">
      <c r="A6" s="174">
        <f>Indicators!A18</f>
        <v>35916</v>
      </c>
      <c r="B6" s="193">
        <f>(Indicators!B18-Indicators!B17)/Indicators!B17</f>
        <v>1.9976265822784806E-2</v>
      </c>
      <c r="C6" s="193">
        <f>(Indicators!C18-Indicators!C17)/-100</f>
        <v>-2.4840000000000001E-2</v>
      </c>
      <c r="D6" s="193">
        <f>(Indicators!D18-Indicators!D17)/-100</f>
        <v>-1.011264720942071E-3</v>
      </c>
      <c r="E6" s="193">
        <f>(Indicators!E18-Indicators!E17)/-Indicators!E17</f>
        <v>8.4210526315788917E-3</v>
      </c>
      <c r="F6" s="193">
        <f>(Indicators!F18-Indicators!F17)/Indicators!F17</f>
        <v>-4.6487603305785052E-2</v>
      </c>
      <c r="G6" s="193">
        <f>(Indicators!G18-Indicators!G17)/Indicators!G17</f>
        <v>-5.2945924132364736E-2</v>
      </c>
      <c r="H6" s="193">
        <f>(Indicators!H18-Indicators!H17)/Indicators!H17</f>
        <v>1.1965634244775668E-2</v>
      </c>
      <c r="I6" s="193">
        <f>(Indicators!I18-Indicators!I17)/Indicators!I17</f>
        <v>0</v>
      </c>
      <c r="J6" s="174"/>
      <c r="K6" s="193">
        <f>KZN!C$67/100</f>
        <v>5.2617654014588219E-2</v>
      </c>
      <c r="L6" s="193">
        <f>KZN!D$67/100</f>
        <v>3.389854355434839E-2</v>
      </c>
      <c r="M6" s="193">
        <f>KZN!E$67/100</f>
        <v>0.20866392318954202</v>
      </c>
      <c r="N6" s="193">
        <f>KZN!F$67/100</f>
        <v>3.3267038858264847E-2</v>
      </c>
      <c r="O6" s="193">
        <f>KZN!G$67/100</f>
        <v>3.56721700756207E-2</v>
      </c>
      <c r="P6" s="193">
        <f>KZN!H$67/100</f>
        <v>0.13329108775674534</v>
      </c>
      <c r="Q6" s="193">
        <f>KZN!I$67/100</f>
        <v>0.10386910803727273</v>
      </c>
      <c r="R6" s="193">
        <f>KZN!J$67/100</f>
        <v>0.14829054125272215</v>
      </c>
      <c r="S6" s="193">
        <f>KZN!K$67/100</f>
        <v>0.25042993326089563</v>
      </c>
      <c r="T6" s="193"/>
      <c r="U6" s="193">
        <f>K6*$B6*Indicators!$B$256+K6*$C6*Indicators!$C$256+K6*$D6*Indicators!$D$256+K6*$E6*Indicators!$E$256+K6*$F6*Indicators!$F$256+K6*$G6*Indicators!$G$256+K6*$H6*Indicators!$H$256+K6*$I6*Indicators!$I$256</f>
        <v>-5.1867582470957138E-4</v>
      </c>
      <c r="V6" s="193">
        <f>L6*$B6*Indicators!$B$257+L6*$C6*Indicators!$C$257+L6*$D6*Indicators!$D$257+L6*$E6*Indicators!$E$257+L6*$F6*Indicators!$F$257+L6*$G6*Indicators!$G$257+L6*$H6*Indicators!$H$257+L6*$I6*Indicators!$I$257</f>
        <v>-4.8621984903589929E-4</v>
      </c>
      <c r="W6" s="193">
        <f>M6*$B6*Indicators!$B$258+M6*$C6*Indicators!$C$258+M6*$D6*Indicators!$D$258+M6*$E6*Indicators!$E$258+M6*$F6*Indicators!$F$258+M6*$G6*Indicators!$G$258+M6*$H6*Indicators!$H$258+M6*$I6*Indicators!$I$258</f>
        <v>8.3711761187810153E-4</v>
      </c>
      <c r="X6" s="193">
        <f>N6*$B6*Indicators!$B$259+N6*$C6*Indicators!$C$259+N6*$D6*Indicators!$D$259+N6*$E6*Indicators!$E$259+N6*$F6*Indicators!$F$259+N6*$G6*Indicators!$G$259+N6*$H6*Indicators!$H$259+N6*$I6*Indicators!$I$259</f>
        <v>1.1929018869953682E-4</v>
      </c>
      <c r="Y6" s="193">
        <f>O6*$B6*Indicators!$B$260+O6*$C6*Indicators!$C$260+O6*$D6*Indicators!$D$260+O6*$E6*Indicators!$E$260+O6*$F6*Indicators!$F$260+O6*$G6*Indicators!$G$260+O6*$H6*Indicators!$H$260+O6*$I6*Indicators!$I$260</f>
        <v>-2.5065111718490692E-5</v>
      </c>
      <c r="Z6" s="193">
        <f>P6*$B6*Indicators!$B$261+P6*$C6*Indicators!$C$261+P6*$D6*Indicators!$D$261+P6*$E6*Indicators!$E$261+P6*$F6*Indicators!$F$261+P6*$G6*Indicators!$G$261+P6*$H6*Indicators!$H$261+P6*$I6*Indicators!$I$261</f>
        <v>-4.085521842279607E-4</v>
      </c>
      <c r="AA6" s="193">
        <f>Q6*$B6*Indicators!$B$262+Q6*$C6*Indicators!$C$262+Q6*$D6*Indicators!$D$262+Q6*$E6*Indicators!$E$262+Q6*$F6*Indicators!$F$262+Q6*$G6*Indicators!$G$262+Q6*$H6*Indicators!$H$262+Q6*$I6*Indicators!$I$262</f>
        <v>1.9194416500238615E-4</v>
      </c>
      <c r="AB6" s="193">
        <f>R6*$B6*Indicators!$B$263+R6*$C6*Indicators!$C$263+R6*$D6*Indicators!$D$263+R6*$E6*Indicators!$E$263+R6*$F6*Indicators!$F$263+R6*$G6*Indicators!$G$263+R6*$H6*Indicators!$H$263+R6*$I6*Indicators!$I$263</f>
        <v>-3.5081157898367635E-4</v>
      </c>
      <c r="AC6" s="193">
        <f>S6*$B6*Indicators!$B$264+S6*$C6*Indicators!$C$264+S6*$D6*Indicators!$D$264+S6*$E6*Indicators!$E$264+S6*$F6*Indicators!$F$264+S6*$G6*Indicators!$G$264+S6*$H6*Indicators!$H$264+S6*$I6*Indicators!$I$264</f>
        <v>-8.2865664380192246E-4</v>
      </c>
      <c r="AE6" s="177">
        <f t="shared" si="1"/>
        <v>-0.14696292268974964</v>
      </c>
    </row>
    <row r="7" spans="1:31" hidden="1" x14ac:dyDescent="0.25">
      <c r="A7" s="174">
        <f>Indicators!A19</f>
        <v>35947</v>
      </c>
      <c r="B7" s="193">
        <f>(Indicators!B19-Indicators!B18)/Indicators!B18</f>
        <v>0.1421756835369401</v>
      </c>
      <c r="C7" s="193">
        <f>(Indicators!C19-Indicators!C18)/-100</f>
        <v>3.3900000000000041E-3</v>
      </c>
      <c r="D7" s="193">
        <f>(Indicators!D19-Indicators!D18)/-100</f>
        <v>-1.0660558760320616E-3</v>
      </c>
      <c r="E7" s="193">
        <f>(Indicators!E19-Indicators!E18)/-Indicators!E18</f>
        <v>6.6525123849964701E-2</v>
      </c>
      <c r="F7" s="193">
        <f>(Indicators!F19-Indicators!F18)/Indicators!F18</f>
        <v>-0.12242686890574223</v>
      </c>
      <c r="G7" s="193">
        <f>(Indicators!G19-Indicators!G18)/Indicators!G18</f>
        <v>1.3976478609169816E-2</v>
      </c>
      <c r="H7" s="193">
        <f>(Indicators!H19-Indicators!H18)/Indicators!H18</f>
        <v>1.4840896991659584E-2</v>
      </c>
      <c r="I7" s="193">
        <f>(Indicators!I19-Indicators!I18)/Indicators!I18</f>
        <v>0</v>
      </c>
      <c r="J7" s="174"/>
      <c r="K7" s="193">
        <f>KZN!C$67/100</f>
        <v>5.2617654014588219E-2</v>
      </c>
      <c r="L7" s="193">
        <f>KZN!D$67/100</f>
        <v>3.389854355434839E-2</v>
      </c>
      <c r="M7" s="193">
        <f>KZN!E$67/100</f>
        <v>0.20866392318954202</v>
      </c>
      <c r="N7" s="193">
        <f>KZN!F$67/100</f>
        <v>3.3267038858264847E-2</v>
      </c>
      <c r="O7" s="193">
        <f>KZN!G$67/100</f>
        <v>3.56721700756207E-2</v>
      </c>
      <c r="P7" s="193">
        <f>KZN!H$67/100</f>
        <v>0.13329108775674534</v>
      </c>
      <c r="Q7" s="193">
        <f>KZN!I$67/100</f>
        <v>0.10386910803727273</v>
      </c>
      <c r="R7" s="193">
        <f>KZN!J$67/100</f>
        <v>0.14829054125272215</v>
      </c>
      <c r="S7" s="193">
        <f>KZN!K$67/100</f>
        <v>0.25042993326089563</v>
      </c>
      <c r="T7" s="193"/>
      <c r="U7" s="193">
        <f>K7*$B7*Indicators!$B$256+K7*$C7*Indicators!$C$256+K7*$D7*Indicators!$D$256+K7*$E7*Indicators!$E$256+K7*$F7*Indicators!$F$256+K7*$G7*Indicators!$G$256+K7*$H7*Indicators!$H$256+K7*$I7*Indicators!$I$256</f>
        <v>2.5183514264392538E-4</v>
      </c>
      <c r="V7" s="193">
        <f>L7*$B7*Indicators!$B$257+L7*$C7*Indicators!$C$257+L7*$D7*Indicators!$D$257+L7*$E7*Indicators!$E$257+L7*$F7*Indicators!$F$257+L7*$G7*Indicators!$G$257+L7*$H7*Indicators!$H$257+L7*$I7*Indicators!$I$257</f>
        <v>1.8608879686002546E-3</v>
      </c>
      <c r="W7" s="193">
        <f>M7*$B7*Indicators!$B$258+M7*$C7*Indicators!$C$258+M7*$D7*Indicators!$D$258+M7*$E7*Indicators!$E$258+M7*$F7*Indicators!$F$258+M7*$G7*Indicators!$G$258+M7*$H7*Indicators!$H$258+M7*$I7*Indicators!$I$258</f>
        <v>1.2211594650304887E-2</v>
      </c>
      <c r="X7" s="193">
        <f>N7*$B7*Indicators!$B$259+N7*$C7*Indicators!$C$259+N7*$D7*Indicators!$D$259+N7*$E7*Indicators!$E$259+N7*$F7*Indicators!$F$259+N7*$G7*Indicators!$G$259+N7*$H7*Indicators!$H$259+N7*$I7*Indicators!$I$259</f>
        <v>9.6883198159103509E-4</v>
      </c>
      <c r="Y7" s="193">
        <f>O7*$B7*Indicators!$B$260+O7*$C7*Indicators!$C$260+O7*$D7*Indicators!$D$260+O7*$E7*Indicators!$E$260+O7*$F7*Indicators!$F$260+O7*$G7*Indicators!$G$260+O7*$H7*Indicators!$H$260+O7*$I7*Indicators!$I$260</f>
        <v>1.0544336909996737E-3</v>
      </c>
      <c r="Z7" s="193">
        <f>P7*$B7*Indicators!$B$261+P7*$C7*Indicators!$C$261+P7*$D7*Indicators!$D$261+P7*$E7*Indicators!$E$261+P7*$F7*Indicators!$F$261+P7*$G7*Indicators!$G$261+P7*$H7*Indicators!$H$261+P7*$I7*Indicators!$I$261</f>
        <v>3.4060663152154043E-3</v>
      </c>
      <c r="AA7" s="193">
        <f>Q7*$B7*Indicators!$B$262+Q7*$C7*Indicators!$C$262+Q7*$D7*Indicators!$D$262+Q7*$E7*Indicators!$E$262+Q7*$F7*Indicators!$F$262+Q7*$G7*Indicators!$G$262+Q7*$H7*Indicators!$H$262+Q7*$I7*Indicators!$I$262</f>
        <v>3.9173901008191141E-3</v>
      </c>
      <c r="AB7" s="193">
        <f>R7*$B7*Indicators!$B$263+R7*$C7*Indicators!$C$263+R7*$D7*Indicators!$D$263+R7*$E7*Indicators!$E$263+R7*$F7*Indicators!$F$263+R7*$G7*Indicators!$G$263+R7*$H7*Indicators!$H$263+R7*$I7*Indicators!$I$263</f>
        <v>3.9152030899092622E-3</v>
      </c>
      <c r="AC7" s="193">
        <f>S7*$B7*Indicators!$B$264+S7*$C7*Indicators!$C$264+S7*$D7*Indicators!$D$264+S7*$E7*Indicators!$E$264+S7*$F7*Indicators!$F$264+S7*$G7*Indicators!$G$264+S7*$H7*Indicators!$H$264+S7*$I7*Indicators!$I$264</f>
        <v>4.9192268023303884E-3</v>
      </c>
      <c r="AE7" s="177">
        <f t="shared" si="1"/>
        <v>3.2505469742413946</v>
      </c>
    </row>
    <row r="8" spans="1:31" hidden="1" x14ac:dyDescent="0.25">
      <c r="A8" s="174">
        <f>Indicators!A20</f>
        <v>35977</v>
      </c>
      <c r="B8" s="193">
        <f>(Indicators!B20-Indicators!B19)/Indicators!B19</f>
        <v>4.3258293436555545E-2</v>
      </c>
      <c r="C8" s="193">
        <f>(Indicators!C20-Indicators!C19)/-100</f>
        <v>-2.6500000000000056E-3</v>
      </c>
      <c r="D8" s="193">
        <f>(Indicators!D20-Indicators!D19)/-100</f>
        <v>-1.354840330364465E-2</v>
      </c>
      <c r="E8" s="193">
        <f>(Indicators!E20-Indicators!E19)/-Indicators!E19</f>
        <v>9.8559514783926466E-3</v>
      </c>
      <c r="F8" s="193">
        <f>(Indicators!F20-Indicators!F19)/Indicators!F19</f>
        <v>6.419753086419748E-2</v>
      </c>
      <c r="G8" s="193">
        <f>(Indicators!G20-Indicators!G19)/Indicators!G19</f>
        <v>-3.0425281559926076E-2</v>
      </c>
      <c r="H8" s="193">
        <f>(Indicators!H20-Indicators!H19)/Indicators!H19</f>
        <v>1.6142391724493364E-2</v>
      </c>
      <c r="I8" s="193">
        <f>(Indicators!I20-Indicators!I19)/Indicators!I19</f>
        <v>0</v>
      </c>
      <c r="J8" s="174"/>
      <c r="K8" s="193">
        <f>KZN!C$67/100</f>
        <v>5.2617654014588219E-2</v>
      </c>
      <c r="L8" s="193">
        <f>KZN!D$67/100</f>
        <v>3.389854355434839E-2</v>
      </c>
      <c r="M8" s="193">
        <f>KZN!E$67/100</f>
        <v>0.20866392318954202</v>
      </c>
      <c r="N8" s="193">
        <f>KZN!F$67/100</f>
        <v>3.3267038858264847E-2</v>
      </c>
      <c r="O8" s="193">
        <f>KZN!G$67/100</f>
        <v>3.56721700756207E-2</v>
      </c>
      <c r="P8" s="193">
        <f>KZN!H$67/100</f>
        <v>0.13329108775674534</v>
      </c>
      <c r="Q8" s="193">
        <f>KZN!I$67/100</f>
        <v>0.10386910803727273</v>
      </c>
      <c r="R8" s="193">
        <f>KZN!J$67/100</f>
        <v>0.14829054125272215</v>
      </c>
      <c r="S8" s="193">
        <f>KZN!K$67/100</f>
        <v>0.25042993326089563</v>
      </c>
      <c r="T8" s="193"/>
      <c r="U8" s="193">
        <f>K8*$B8*Indicators!$B$256+K8*$C8*Indicators!$C$256+K8*$D8*Indicators!$D$256+K8*$E8*Indicators!$E$256+K8*$F8*Indicators!$F$256+K8*$G8*Indicators!$G$256+K8*$H8*Indicators!$H$256+K8*$I8*Indicators!$I$256</f>
        <v>1.5921180614556921E-3</v>
      </c>
      <c r="V8" s="193">
        <f>L8*$B8*Indicators!$B$257+L8*$C8*Indicators!$C$257+L8*$D8*Indicators!$D$257+L8*$E8*Indicators!$E$257+L8*$F8*Indicators!$F$257+L8*$G8*Indicators!$G$257+L8*$H8*Indicators!$H$257+L8*$I8*Indicators!$I$257</f>
        <v>6.0779090444755264E-5</v>
      </c>
      <c r="W8" s="193">
        <f>M8*$B8*Indicators!$B$258+M8*$C8*Indicators!$C$258+M8*$D8*Indicators!$D$258+M8*$E8*Indicators!$E$258+M8*$F8*Indicators!$F$258+M8*$G8*Indicators!$G$258+M8*$H8*Indicators!$H$258+M8*$I8*Indicators!$I$258</f>
        <v>3.4498024269437795E-3</v>
      </c>
      <c r="X8" s="193">
        <f>N8*$B8*Indicators!$B$259+N8*$C8*Indicators!$C$259+N8*$D8*Indicators!$D$259+N8*$E8*Indicators!$E$259+N8*$F8*Indicators!$F$259+N8*$G8*Indicators!$G$259+N8*$H8*Indicators!$H$259+N8*$I8*Indicators!$I$259</f>
        <v>2.3624050870217964E-4</v>
      </c>
      <c r="Y8" s="193">
        <f>O8*$B8*Indicators!$B$260+O8*$C8*Indicators!$C$260+O8*$D8*Indicators!$D$260+O8*$E8*Indicators!$E$260+O8*$F8*Indicators!$F$260+O8*$G8*Indicators!$G$260+O8*$H8*Indicators!$H$260+O8*$I8*Indicators!$I$260</f>
        <v>3.0310996968097075E-4</v>
      </c>
      <c r="Z8" s="193">
        <f>P8*$B8*Indicators!$B$261+P8*$C8*Indicators!$C$261+P8*$D8*Indicators!$D$261+P8*$E8*Indicators!$E$261+P8*$F8*Indicators!$F$261+P8*$G8*Indicators!$G$261+P8*$H8*Indicators!$H$261+P8*$I8*Indicators!$I$261</f>
        <v>7.6107101936110657E-4</v>
      </c>
      <c r="AA8" s="193">
        <f>Q8*$B8*Indicators!$B$262+Q8*$C8*Indicators!$C$262+Q8*$D8*Indicators!$D$262+Q8*$E8*Indicators!$E$262+Q8*$F8*Indicators!$F$262+Q8*$G8*Indicators!$G$262+Q8*$H8*Indicators!$H$262+Q8*$I8*Indicators!$I$262</f>
        <v>8.9600118421738852E-4</v>
      </c>
      <c r="AB8" s="193">
        <f>R8*$B8*Indicators!$B$263+R8*$C8*Indicators!$C$263+R8*$D8*Indicators!$D$263+R8*$E8*Indicators!$E$263+R8*$F8*Indicators!$F$263+R8*$G8*Indicators!$G$263+R8*$H8*Indicators!$H$263+R8*$I8*Indicators!$I$263</f>
        <v>1.1673137315356429E-3</v>
      </c>
      <c r="AC8" s="193">
        <f>S8*$B8*Indicators!$B$264+S8*$C8*Indicators!$C$264+S8*$D8*Indicators!$D$264+S8*$E8*Indicators!$E$264+S8*$F8*Indicators!$F$264+S8*$G8*Indicators!$G$264+S8*$H8*Indicators!$H$264+S8*$I8*Indicators!$I$264</f>
        <v>1.38521966837635E-3</v>
      </c>
      <c r="AE8" s="177">
        <f t="shared" si="1"/>
        <v>0.98516556607178662</v>
      </c>
    </row>
    <row r="9" spans="1:31" hidden="1" x14ac:dyDescent="0.25">
      <c r="A9" s="174">
        <f>Indicators!A21</f>
        <v>36008</v>
      </c>
      <c r="B9" s="193">
        <f>(Indicators!B21-Indicators!B20)/Indicators!B20</f>
        <v>4.4100895036615267E-2</v>
      </c>
      <c r="C9" s="193">
        <f>(Indicators!C21-Indicators!C20)/-100</f>
        <v>-4.0300000000000009E-2</v>
      </c>
      <c r="D9" s="193">
        <f>(Indicators!D21-Indicators!D20)/-100</f>
        <v>-1.04861444420537E-2</v>
      </c>
      <c r="E9" s="193">
        <f>(Indicators!E21-Indicators!E20)/-Indicators!E20</f>
        <v>3.8284839203675342E-2</v>
      </c>
      <c r="F9" s="193">
        <f>(Indicators!F21-Indicators!F20)/Indicators!F20</f>
        <v>-1.6241299303944176E-2</v>
      </c>
      <c r="G9" s="193">
        <f>(Indicators!G21-Indicators!G20)/Indicators!G20</f>
        <v>-4.3515950069347976E-2</v>
      </c>
      <c r="H9" s="193">
        <f>(Indicators!H21-Indicators!H20)/Indicators!H20</f>
        <v>1.0483461942542478E-2</v>
      </c>
      <c r="I9" s="193">
        <f>(Indicators!I21-Indicators!I20)/Indicators!I20</f>
        <v>0</v>
      </c>
      <c r="J9" s="174"/>
      <c r="K9" s="193">
        <f>KZN!C$67/100</f>
        <v>5.2617654014588219E-2</v>
      </c>
      <c r="L9" s="193">
        <f>KZN!D$67/100</f>
        <v>3.389854355434839E-2</v>
      </c>
      <c r="M9" s="193">
        <f>KZN!E$67/100</f>
        <v>0.20866392318954202</v>
      </c>
      <c r="N9" s="193">
        <f>KZN!F$67/100</f>
        <v>3.3267038858264847E-2</v>
      </c>
      <c r="O9" s="193">
        <f>KZN!G$67/100</f>
        <v>3.56721700756207E-2</v>
      </c>
      <c r="P9" s="193">
        <f>KZN!H$67/100</f>
        <v>0.13329108775674534</v>
      </c>
      <c r="Q9" s="193">
        <f>KZN!I$67/100</f>
        <v>0.10386910803727273</v>
      </c>
      <c r="R9" s="193">
        <f>KZN!J$67/100</f>
        <v>0.14829054125272215</v>
      </c>
      <c r="S9" s="193">
        <f>KZN!K$67/100</f>
        <v>0.25042993326089563</v>
      </c>
      <c r="T9" s="193"/>
      <c r="U9" s="193">
        <f>K9*$B9*Indicators!$B$256+K9*$C9*Indicators!$C$256+K9*$D9*Indicators!$D$256+K9*$E9*Indicators!$E$256+K9*$F9*Indicators!$F$256+K9*$G9*Indicators!$G$256+K9*$H9*Indicators!$H$256+K9*$I9*Indicators!$I$256</f>
        <v>3.6570589469333967E-4</v>
      </c>
      <c r="V9" s="193">
        <f>L9*$B9*Indicators!$B$257+L9*$C9*Indicators!$C$257+L9*$D9*Indicators!$D$257+L9*$E9*Indicators!$E$257+L9*$F9*Indicators!$F$257+L9*$G9*Indicators!$G$257+L9*$H9*Indicators!$H$257+L9*$I9*Indicators!$I$257</f>
        <v>-1.1784069216820786E-5</v>
      </c>
      <c r="W9" s="193">
        <f>M9*$B9*Indicators!$B$258+M9*$C9*Indicators!$C$258+M9*$D9*Indicators!$D$258+M9*$E9*Indicators!$E$258+M9*$F9*Indicators!$F$258+M9*$G9*Indicators!$G$258+M9*$H9*Indicators!$H$258+M9*$I9*Indicators!$I$258</f>
        <v>2.4471763026962389E-3</v>
      </c>
      <c r="X9" s="193">
        <f>N9*$B9*Indicators!$B$259+N9*$C9*Indicators!$C$259+N9*$D9*Indicators!$D$259+N9*$E9*Indicators!$E$259+N9*$F9*Indicators!$F$259+N9*$G9*Indicators!$G$259+N9*$H9*Indicators!$H$259+N9*$I9*Indicators!$I$259</f>
        <v>3.5183540713135927E-4</v>
      </c>
      <c r="Y9" s="193">
        <f>O9*$B9*Indicators!$B$260+O9*$C9*Indicators!$C$260+O9*$D9*Indicators!$D$260+O9*$E9*Indicators!$E$260+O9*$F9*Indicators!$F$260+O9*$G9*Indicators!$G$260+O9*$H9*Indicators!$H$260+O9*$I9*Indicators!$I$260</f>
        <v>5.6804193390192241E-6</v>
      </c>
      <c r="Z9" s="193">
        <f>P9*$B9*Indicators!$B$261+P9*$C9*Indicators!$C$261+P9*$D9*Indicators!$D$261+P9*$E9*Indicators!$E$261+P9*$F9*Indicators!$F$261+P9*$G9*Indicators!$G$261+P9*$H9*Indicators!$H$261+P9*$I9*Indicators!$I$261</f>
        <v>-7.1214628792290067E-4</v>
      </c>
      <c r="AA9" s="193">
        <f>Q9*$B9*Indicators!$B$262+Q9*$C9*Indicators!$C$262+Q9*$D9*Indicators!$D$262+Q9*$E9*Indicators!$E$262+Q9*$F9*Indicators!$F$262+Q9*$G9*Indicators!$G$262+Q9*$H9*Indicators!$H$262+Q9*$I9*Indicators!$I$262</f>
        <v>9.2273360338859768E-4</v>
      </c>
      <c r="AB9" s="193">
        <f>R9*$B9*Indicators!$B$263+R9*$C9*Indicators!$C$263+R9*$D9*Indicators!$D$263+R9*$E9*Indicators!$E$263+R9*$F9*Indicators!$F$263+R9*$G9*Indicators!$G$263+R9*$H9*Indicators!$H$263+R9*$I9*Indicators!$I$263</f>
        <v>-5.5905570196813968E-4</v>
      </c>
      <c r="AC9" s="193">
        <f>S9*$B9*Indicators!$B$264+S9*$C9*Indicators!$C$264+S9*$D9*Indicators!$D$264+S9*$E9*Indicators!$E$264+S9*$F9*Indicators!$F$264+S9*$G9*Indicators!$G$264+S9*$H9*Indicators!$H$264+S9*$I9*Indicators!$I$264</f>
        <v>-2.1654928767417094E-3</v>
      </c>
      <c r="AE9" s="177">
        <f t="shared" si="1"/>
        <v>6.4465269139898446E-2</v>
      </c>
    </row>
    <row r="10" spans="1:31" hidden="1" x14ac:dyDescent="0.25">
      <c r="A10" s="174">
        <f>Indicators!A22</f>
        <v>36039</v>
      </c>
      <c r="B10" s="193">
        <f>(Indicators!B22-Indicators!B21)/Indicators!B21</f>
        <v>-8.428927680798004E-2</v>
      </c>
      <c r="C10" s="193">
        <f>(Indicators!C22-Indicators!C21)/-100</f>
        <v>2.2400000000000021E-2</v>
      </c>
      <c r="D10" s="193">
        <f>(Indicators!D22-Indicators!D21)/-100</f>
        <v>-1.3662191215830859E-2</v>
      </c>
      <c r="E10" s="193">
        <f>(Indicators!E22-Indicators!E21)/-Indicators!E21</f>
        <v>-0.16321656050955405</v>
      </c>
      <c r="F10" s="193">
        <f>(Indicators!F22-Indicators!F21)/Indicators!F21</f>
        <v>-0.14740566037735847</v>
      </c>
      <c r="G10" s="193">
        <f>(Indicators!G22-Indicators!G21)/Indicators!G21</f>
        <v>6.9603045133224531E-2</v>
      </c>
      <c r="H10" s="193">
        <f>(Indicators!H22-Indicators!H21)/Indicators!H21</f>
        <v>1.1338224156243418E-3</v>
      </c>
      <c r="I10" s="193">
        <f>(Indicators!I22-Indicators!I21)/Indicators!I21</f>
        <v>0</v>
      </c>
      <c r="J10" s="174"/>
      <c r="K10" s="193">
        <f>KZN!C$67/100</f>
        <v>5.2617654014588219E-2</v>
      </c>
      <c r="L10" s="193">
        <f>KZN!D$67/100</f>
        <v>3.389854355434839E-2</v>
      </c>
      <c r="M10" s="193">
        <f>KZN!E$67/100</f>
        <v>0.20866392318954202</v>
      </c>
      <c r="N10" s="193">
        <f>KZN!F$67/100</f>
        <v>3.3267038858264847E-2</v>
      </c>
      <c r="O10" s="193">
        <f>KZN!G$67/100</f>
        <v>3.56721700756207E-2</v>
      </c>
      <c r="P10" s="193">
        <f>KZN!H$67/100</f>
        <v>0.13329108775674534</v>
      </c>
      <c r="Q10" s="193">
        <f>KZN!I$67/100</f>
        <v>0.10386910803727273</v>
      </c>
      <c r="R10" s="193">
        <f>KZN!J$67/100</f>
        <v>0.14829054125272215</v>
      </c>
      <c r="S10" s="193">
        <f>KZN!K$67/100</f>
        <v>0.25042993326089563</v>
      </c>
      <c r="T10" s="193"/>
      <c r="U10" s="193">
        <f>K10*$B10*Indicators!$B$256+K10*$C10*Indicators!$C$256+K10*$D10*Indicators!$D$256+K10*$E10*Indicators!$E$256+K10*$F10*Indicators!$F$256+K10*$G10*Indicators!$G$256+K10*$H10*Indicators!$H$256+K10*$I10*Indicators!$I$256</f>
        <v>-4.5859493088342097E-3</v>
      </c>
      <c r="V10" s="193">
        <f>L10*$B10*Indicators!$B$257+L10*$C10*Indicators!$C$257+L10*$D10*Indicators!$D$257+L10*$E10*Indicators!$E$257+L10*$F10*Indicators!$F$257+L10*$G10*Indicators!$G$257+L10*$H10*Indicators!$H$257+L10*$I10*Indicators!$I$257</f>
        <v>-4.666887420488019E-4</v>
      </c>
      <c r="W10" s="193">
        <f>M10*$B10*Indicators!$B$258+M10*$C10*Indicators!$C$258+M10*$D10*Indicators!$D$258+M10*$E10*Indicators!$E$258+M10*$F10*Indicators!$F$258+M10*$G10*Indicators!$G$258+M10*$H10*Indicators!$H$258+M10*$I10*Indicators!$I$258</f>
        <v>-8.745653859778978E-3</v>
      </c>
      <c r="X10" s="193">
        <f>N10*$B10*Indicators!$B$259+N10*$C10*Indicators!$C$259+N10*$D10*Indicators!$D$259+N10*$E10*Indicators!$E$259+N10*$F10*Indicators!$F$259+N10*$G10*Indicators!$G$259+N10*$H10*Indicators!$H$259+N10*$I10*Indicators!$I$259</f>
        <v>-1.3480458541934989E-3</v>
      </c>
      <c r="Y10" s="193">
        <f>O10*$B10*Indicators!$B$260+O10*$C10*Indicators!$C$260+O10*$D10*Indicators!$D$260+O10*$E10*Indicators!$E$260+O10*$F10*Indicators!$F$260+O10*$G10*Indicators!$G$260+O10*$H10*Indicators!$H$260+O10*$I10*Indicators!$I$260</f>
        <v>-9.709067237765257E-4</v>
      </c>
      <c r="Z10" s="193">
        <f>P10*$B10*Indicators!$B$261+P10*$C10*Indicators!$C$261+P10*$D10*Indicators!$D$261+P10*$E10*Indicators!$E$261+P10*$F10*Indicators!$F$261+P10*$G10*Indicators!$G$261+P10*$H10*Indicators!$H$261+P10*$I10*Indicators!$I$261</f>
        <v>-2.580457660091295E-3</v>
      </c>
      <c r="AA10" s="193">
        <f>Q10*$B10*Indicators!$B$262+Q10*$C10*Indicators!$C$262+Q10*$D10*Indicators!$D$262+Q10*$E10*Indicators!$E$262+Q10*$F10*Indicators!$F$262+Q10*$G10*Indicators!$G$262+Q10*$H10*Indicators!$H$262+Q10*$I10*Indicators!$I$262</f>
        <v>-5.6144732999654518E-3</v>
      </c>
      <c r="AB10" s="193">
        <f>R10*$B10*Indicators!$B$263+R10*$C10*Indicators!$C$263+R10*$D10*Indicators!$D$263+R10*$E10*Indicators!$E$263+R10*$F10*Indicators!$F$263+R10*$G10*Indicators!$G$263+R10*$H10*Indicators!$H$263+R10*$I10*Indicators!$I$263</f>
        <v>-2.6598364455813436E-3</v>
      </c>
      <c r="AC10" s="193">
        <f>S10*$B10*Indicators!$B$264+S10*$C10*Indicators!$C$264+S10*$D10*Indicators!$D$264+S10*$E10*Indicators!$E$264+S10*$F10*Indicators!$F$264+S10*$G10*Indicators!$G$264+S10*$H10*Indicators!$H$264+S10*$I10*Indicators!$I$264</f>
        <v>-7.4658652511100647E-4</v>
      </c>
      <c r="AE10" s="177">
        <f t="shared" si="1"/>
        <v>-2.7718598419381109</v>
      </c>
    </row>
    <row r="11" spans="1:31" hidden="1" x14ac:dyDescent="0.25">
      <c r="A11" s="174">
        <f>Indicators!A23</f>
        <v>36069</v>
      </c>
      <c r="B11" s="193">
        <f>(Indicators!B23-Indicators!B22)/Indicators!B22</f>
        <v>-3.9147603485838851E-2</v>
      </c>
      <c r="C11" s="193">
        <f>(Indicators!C23-Indicators!C22)/-100</f>
        <v>1.7799999999999993E-2</v>
      </c>
      <c r="D11" s="193">
        <f>(Indicators!D23-Indicators!D22)/-100</f>
        <v>4.1838730710715312E-4</v>
      </c>
      <c r="E11" s="193">
        <f>(Indicators!E23-Indicators!E22)/-Indicators!E22</f>
        <v>0.10472279260780283</v>
      </c>
      <c r="F11" s="193">
        <f>(Indicators!F23-Indicators!F22)/Indicators!F22</f>
        <v>3.1811894882434237E-2</v>
      </c>
      <c r="G11" s="193">
        <f>(Indicators!G23-Indicators!G22)/Indicators!G22</f>
        <v>-7.45636332824941E-3</v>
      </c>
      <c r="H11" s="193">
        <f>(Indicators!H23-Indicators!H22)/Indicators!H22</f>
        <v>1.9606789858186507E-2</v>
      </c>
      <c r="I11" s="193">
        <f>(Indicators!I23-Indicators!I22)/Indicators!I22</f>
        <v>0</v>
      </c>
      <c r="J11" s="174"/>
      <c r="K11" s="193">
        <f>KZN!C$67/100</f>
        <v>5.2617654014588219E-2</v>
      </c>
      <c r="L11" s="193">
        <f>KZN!D$67/100</f>
        <v>3.389854355434839E-2</v>
      </c>
      <c r="M11" s="193">
        <f>KZN!E$67/100</f>
        <v>0.20866392318954202</v>
      </c>
      <c r="N11" s="193">
        <f>KZN!F$67/100</f>
        <v>3.3267038858264847E-2</v>
      </c>
      <c r="O11" s="193">
        <f>KZN!G$67/100</f>
        <v>3.56721700756207E-2</v>
      </c>
      <c r="P11" s="193">
        <f>KZN!H$67/100</f>
        <v>0.13329108775674534</v>
      </c>
      <c r="Q11" s="193">
        <f>KZN!I$67/100</f>
        <v>0.10386910803727273</v>
      </c>
      <c r="R11" s="193">
        <f>KZN!J$67/100</f>
        <v>0.14829054125272215</v>
      </c>
      <c r="S11" s="193">
        <f>KZN!K$67/100</f>
        <v>0.25042993326089563</v>
      </c>
      <c r="T11" s="193"/>
      <c r="U11" s="193">
        <f>K11*$B11*Indicators!$B$256+K11*$C11*Indicators!$C$256+K11*$D11*Indicators!$D$256+K11*$E11*Indicators!$E$256+K11*$F11*Indicators!$F$256+K11*$G11*Indicators!$G$256+K11*$H11*Indicators!$H$256+K11*$I11*Indicators!$I$256</f>
        <v>1.2248611566914043E-3</v>
      </c>
      <c r="V11" s="193">
        <f>L11*$B11*Indicators!$B$257+L11*$C11*Indicators!$C$257+L11*$D11*Indicators!$D$257+L11*$E11*Indicators!$E$257+L11*$F11*Indicators!$F$257+L11*$G11*Indicators!$G$257+L11*$H11*Indicators!$H$257+L11*$I11*Indicators!$I$257</f>
        <v>-1.4422295072494444E-4</v>
      </c>
      <c r="W11" s="193">
        <f>M11*$B11*Indicators!$B$258+M11*$C11*Indicators!$C$258+M11*$D11*Indicators!$D$258+M11*$E11*Indicators!$E$258+M11*$F11*Indicators!$F$258+M11*$G11*Indicators!$G$258+M11*$H11*Indicators!$H$258+M11*$I11*Indicators!$I$258</f>
        <v>4.8247614359925284E-4</v>
      </c>
      <c r="X11" s="193">
        <f>N11*$B11*Indicators!$B$259+N11*$C11*Indicators!$C$259+N11*$D11*Indicators!$D$259+N11*$E11*Indicators!$E$259+N11*$F11*Indicators!$F$259+N11*$G11*Indicators!$G$259+N11*$H11*Indicators!$H$259+N11*$I11*Indicators!$I$259</f>
        <v>6.6206053150265798E-4</v>
      </c>
      <c r="Y11" s="193">
        <f>O11*$B11*Indicators!$B$260+O11*$C11*Indicators!$C$260+O11*$D11*Indicators!$D$260+O11*$E11*Indicators!$E$260+O11*$F11*Indicators!$F$260+O11*$G11*Indicators!$G$260+O11*$H11*Indicators!$H$260+O11*$I11*Indicators!$I$260</f>
        <v>8.2251228260387429E-4</v>
      </c>
      <c r="Z11" s="193">
        <f>P11*$B11*Indicators!$B$261+P11*$C11*Indicators!$C$261+P11*$D11*Indicators!$D$261+P11*$E11*Indicators!$E$261+P11*$F11*Indicators!$F$261+P11*$G11*Indicators!$G$261+P11*$H11*Indicators!$H$261+P11*$I11*Indicators!$I$261</f>
        <v>2.3689683522740966E-3</v>
      </c>
      <c r="AA11" s="193">
        <f>Q11*$B11*Indicators!$B$262+Q11*$C11*Indicators!$C$262+Q11*$D11*Indicators!$D$262+Q11*$E11*Indicators!$E$262+Q11*$F11*Indicators!$F$262+Q11*$G11*Indicators!$G$262+Q11*$H11*Indicators!$H$262+Q11*$I11*Indicators!$I$262</f>
        <v>3.6380439832781825E-3</v>
      </c>
      <c r="AB11" s="193">
        <f>R11*$B11*Indicators!$B$263+R11*$C11*Indicators!$C$263+R11*$D11*Indicators!$D$263+R11*$E11*Indicators!$E$263+R11*$F11*Indicators!$F$263+R11*$G11*Indicators!$G$263+R11*$H11*Indicators!$H$263+R11*$I11*Indicators!$I$263</f>
        <v>2.7747228328811012E-3</v>
      </c>
      <c r="AC11" s="193">
        <f>S11*$B11*Indicators!$B$264+S11*$C11*Indicators!$C$264+S11*$D11*Indicators!$D$264+S11*$E11*Indicators!$E$264+S11*$F11*Indicators!$F$264+S11*$G11*Indicators!$G$264+S11*$H11*Indicators!$H$264+S11*$I11*Indicators!$I$264</f>
        <v>2.0737987751601418E-3</v>
      </c>
      <c r="AE11" s="177">
        <f t="shared" si="1"/>
        <v>1.3903221107265769</v>
      </c>
    </row>
    <row r="12" spans="1:31" hidden="1" x14ac:dyDescent="0.25">
      <c r="A12" s="174">
        <f>Indicators!A24</f>
        <v>36100</v>
      </c>
      <c r="B12" s="193">
        <f>(Indicators!B24-Indicators!B23)/Indicators!B23</f>
        <v>8.8570821228654111E-3</v>
      </c>
      <c r="C12" s="193">
        <f>(Indicators!C24-Indicators!C23)/-100</f>
        <v>-5.0999999999999978E-3</v>
      </c>
      <c r="D12" s="193">
        <f>(Indicators!D24-Indicators!D23)/-100</f>
        <v>-3.8140077609833869E-3</v>
      </c>
      <c r="E12" s="193">
        <f>(Indicators!E24-Indicators!E23)/-Indicators!E23</f>
        <v>0.16666666666666666</v>
      </c>
      <c r="F12" s="193">
        <f>(Indicators!F24-Indicators!F23)/Indicators!F23</f>
        <v>8.0428954423592561E-2</v>
      </c>
      <c r="G12" s="193">
        <f>(Indicators!G24-Indicators!G23)/Indicators!G23</f>
        <v>3.073245688919164E-3</v>
      </c>
      <c r="H12" s="193">
        <f>(Indicators!H24-Indicators!H23)/Indicators!H23</f>
        <v>1.0817835379238888E-2</v>
      </c>
      <c r="I12" s="193">
        <f>(Indicators!I24-Indicators!I23)/Indicators!I23</f>
        <v>0</v>
      </c>
      <c r="J12" s="174"/>
      <c r="K12" s="193">
        <f>KZN!C$67/100</f>
        <v>5.2617654014588219E-2</v>
      </c>
      <c r="L12" s="193">
        <f>KZN!D$67/100</f>
        <v>3.389854355434839E-2</v>
      </c>
      <c r="M12" s="193">
        <f>KZN!E$67/100</f>
        <v>0.20866392318954202</v>
      </c>
      <c r="N12" s="193">
        <f>KZN!F$67/100</f>
        <v>3.3267038858264847E-2</v>
      </c>
      <c r="O12" s="193">
        <f>KZN!G$67/100</f>
        <v>3.56721700756207E-2</v>
      </c>
      <c r="P12" s="193">
        <f>KZN!H$67/100</f>
        <v>0.13329108775674534</v>
      </c>
      <c r="Q12" s="193">
        <f>KZN!I$67/100</f>
        <v>0.10386910803727273</v>
      </c>
      <c r="R12" s="193">
        <f>KZN!J$67/100</f>
        <v>0.14829054125272215</v>
      </c>
      <c r="S12" s="193">
        <f>KZN!K$67/100</f>
        <v>0.25042993326089563</v>
      </c>
      <c r="T12" s="193"/>
      <c r="U12" s="193">
        <f>K12*$B12*Indicators!$B$256+K12*$C12*Indicators!$C$256+K12*$D12*Indicators!$D$256+K12*$E12*Indicators!$E$256+K12*$F12*Indicators!$F$256+K12*$G12*Indicators!$G$256+K12*$H12*Indicators!$H$256+K12*$I12*Indicators!$I$256</f>
        <v>2.8736878772728787E-3</v>
      </c>
      <c r="V12" s="193">
        <f>L12*$B12*Indicators!$B$257+L12*$C12*Indicators!$C$257+L12*$D12*Indicators!$D$257+L12*$E12*Indicators!$E$257+L12*$F12*Indicators!$F$257+L12*$G12*Indicators!$G$257+L12*$H12*Indicators!$H$257+L12*$I12*Indicators!$I$257</f>
        <v>6.9671980227334048E-4</v>
      </c>
      <c r="W12" s="193">
        <f>M12*$B12*Indicators!$B$258+M12*$C12*Indicators!$C$258+M12*$D12*Indicators!$D$258+M12*$E12*Indicators!$E$258+M12*$F12*Indicators!$F$258+M12*$G12*Indicators!$G$258+M12*$H12*Indicators!$H$258+M12*$I12*Indicators!$I$258</f>
        <v>4.0976854837658228E-3</v>
      </c>
      <c r="X12" s="193">
        <f>N12*$B12*Indicators!$B$259+N12*$C12*Indicators!$C$259+N12*$D12*Indicators!$D$259+N12*$E12*Indicators!$E$259+N12*$F12*Indicators!$F$259+N12*$G12*Indicators!$G$259+N12*$H12*Indicators!$H$259+N12*$I12*Indicators!$I$259</f>
        <v>1.1595267876546853E-3</v>
      </c>
      <c r="Y12" s="193">
        <f>O12*$B12*Indicators!$B$260+O12*$C12*Indicators!$C$260+O12*$D12*Indicators!$D$260+O12*$E12*Indicators!$E$260+O12*$F12*Indicators!$F$260+O12*$G12*Indicators!$G$260+O12*$H12*Indicators!$H$260+O12*$I12*Indicators!$I$260</f>
        <v>9.7098427135840649E-4</v>
      </c>
      <c r="Z12" s="193">
        <f>P12*$B12*Indicators!$B$261+P12*$C12*Indicators!$C$261+P12*$D12*Indicators!$D$261+P12*$E12*Indicators!$E$261+P12*$F12*Indicators!$F$261+P12*$G12*Indicators!$G$261+P12*$H12*Indicators!$H$261+P12*$I12*Indicators!$I$261</f>
        <v>2.3604561612672642E-3</v>
      </c>
      <c r="AA12" s="193">
        <f>Q12*$B12*Indicators!$B$262+Q12*$C12*Indicators!$C$262+Q12*$D12*Indicators!$D$262+Q12*$E12*Indicators!$E$262+Q12*$F12*Indicators!$F$262+Q12*$G12*Indicators!$G$262+Q12*$H12*Indicators!$H$262+Q12*$I12*Indicators!$I$262</f>
        <v>5.3646186575861694E-3</v>
      </c>
      <c r="AB12" s="193">
        <f>R12*$B12*Indicators!$B$263+R12*$C12*Indicators!$C$263+R12*$D12*Indicators!$D$263+R12*$E12*Indicators!$E$263+R12*$F12*Indicators!$F$263+R12*$G12*Indicators!$G$263+R12*$H12*Indicators!$H$263+R12*$I12*Indicators!$I$263</f>
        <v>2.7628492264837696E-3</v>
      </c>
      <c r="AC12" s="193">
        <f>S12*$B12*Indicators!$B$264+S12*$C12*Indicators!$C$264+S12*$D12*Indicators!$D$264+S12*$E12*Indicators!$E$264+S12*$F12*Indicators!$F$264+S12*$G12*Indicators!$G$264+S12*$H12*Indicators!$H$264+S12*$I12*Indicators!$I$264</f>
        <v>3.9649501342797072E-4</v>
      </c>
      <c r="AE12" s="177">
        <f t="shared" si="1"/>
        <v>2.0683023281090307</v>
      </c>
    </row>
    <row r="13" spans="1:31" hidden="1" x14ac:dyDescent="0.25">
      <c r="A13" s="174">
        <f>Indicators!A25</f>
        <v>36130</v>
      </c>
      <c r="B13" s="193">
        <f>(Indicators!B25-Indicators!B24)/Indicators!B24</f>
        <v>2.9814580699536523E-2</v>
      </c>
      <c r="C13" s="193">
        <f>(Indicators!C25-Indicators!C24)/-100</f>
        <v>1.3499999999999979E-3</v>
      </c>
      <c r="D13" s="193">
        <f>(Indicators!D25-Indicators!D24)/-100</f>
        <v>3.8140077609833869E-3</v>
      </c>
      <c r="E13" s="193">
        <f>(Indicators!E25-Indicators!E24)/-Indicators!E24</f>
        <v>2.6605504587156048E-2</v>
      </c>
      <c r="F13" s="193">
        <f>(Indicators!F25-Indicators!F24)/Indicators!F24</f>
        <v>2.4813895781637188E-3</v>
      </c>
      <c r="G13" s="193">
        <f>(Indicators!G25-Indicators!G24)/Indicators!G24</f>
        <v>-2.2468085106383057E-2</v>
      </c>
      <c r="H13" s="193">
        <f>(Indicators!H25-Indicators!H24)/Indicators!H24</f>
        <v>8.4673986691916128E-3</v>
      </c>
      <c r="I13" s="193">
        <f>(Indicators!I25-Indicators!I24)/Indicators!I24</f>
        <v>0</v>
      </c>
      <c r="J13" s="174"/>
      <c r="K13" s="193">
        <f>KZN!C$67/100</f>
        <v>5.2617654014588219E-2</v>
      </c>
      <c r="L13" s="193">
        <f>KZN!D$67/100</f>
        <v>3.389854355434839E-2</v>
      </c>
      <c r="M13" s="193">
        <f>KZN!E$67/100</f>
        <v>0.20866392318954202</v>
      </c>
      <c r="N13" s="193">
        <f>KZN!F$67/100</f>
        <v>3.3267038858264847E-2</v>
      </c>
      <c r="O13" s="193">
        <f>KZN!G$67/100</f>
        <v>3.56721700756207E-2</v>
      </c>
      <c r="P13" s="193">
        <f>KZN!H$67/100</f>
        <v>0.13329108775674534</v>
      </c>
      <c r="Q13" s="193">
        <f>KZN!I$67/100</f>
        <v>0.10386910803727273</v>
      </c>
      <c r="R13" s="193">
        <f>KZN!J$67/100</f>
        <v>0.14829054125272215</v>
      </c>
      <c r="S13" s="193">
        <f>KZN!K$67/100</f>
        <v>0.25042993326089563</v>
      </c>
      <c r="T13" s="193"/>
      <c r="U13" s="193">
        <f>K13*$B13*Indicators!$B$256+K13*$C13*Indicators!$C$256+K13*$D13*Indicators!$D$256+K13*$E13*Indicators!$E$256+K13*$F13*Indicators!$F$256+K13*$G13*Indicators!$G$256+K13*$H13*Indicators!$H$256+K13*$I13*Indicators!$I$256</f>
        <v>6.5260145353870057E-4</v>
      </c>
      <c r="V13" s="193">
        <f>L13*$B13*Indicators!$B$257+L13*$C13*Indicators!$C$257+L13*$D13*Indicators!$D$257+L13*$E13*Indicators!$E$257+L13*$F13*Indicators!$F$257+L13*$G13*Indicators!$G$257+L13*$H13*Indicators!$H$257+L13*$I13*Indicators!$I$257</f>
        <v>8.8735899698061708E-5</v>
      </c>
      <c r="W13" s="193">
        <f>M13*$B13*Indicators!$B$258+M13*$C13*Indicators!$C$258+M13*$D13*Indicators!$D$258+M13*$E13*Indicators!$E$258+M13*$F13*Indicators!$F$258+M13*$G13*Indicators!$G$258+M13*$H13*Indicators!$H$258+M13*$I13*Indicators!$I$258</f>
        <v>3.0054060914527325E-3</v>
      </c>
      <c r="X13" s="193">
        <f>N13*$B13*Indicators!$B$259+N13*$C13*Indicators!$C$259+N13*$D13*Indicators!$D$259+N13*$E13*Indicators!$E$259+N13*$F13*Indicators!$F$259+N13*$G13*Indicators!$G$259+N13*$H13*Indicators!$H$259+N13*$I13*Indicators!$I$259</f>
        <v>3.1295964285446082E-4</v>
      </c>
      <c r="Y13" s="193">
        <f>O13*$B13*Indicators!$B$260+O13*$C13*Indicators!$C$260+O13*$D13*Indicators!$D$260+O13*$E13*Indicators!$E$260+O13*$F13*Indicators!$F$260+O13*$G13*Indicators!$G$260+O13*$H13*Indicators!$H$260+O13*$I13*Indicators!$I$260</f>
        <v>3.6738425989205542E-4</v>
      </c>
      <c r="Z13" s="193">
        <f>P13*$B13*Indicators!$B$261+P13*$C13*Indicators!$C$261+P13*$D13*Indicators!$D$261+P13*$E13*Indicators!$E$261+P13*$F13*Indicators!$F$261+P13*$G13*Indicators!$G$261+P13*$H13*Indicators!$H$261+P13*$I13*Indicators!$I$261</f>
        <v>1.1988413362906923E-3</v>
      </c>
      <c r="AA13" s="193">
        <f>Q13*$B13*Indicators!$B$262+Q13*$C13*Indicators!$C$262+Q13*$D13*Indicators!$D$262+Q13*$E13*Indicators!$E$262+Q13*$F13*Indicators!$F$262+Q13*$G13*Indicators!$G$262+Q13*$H13*Indicators!$H$262+Q13*$I13*Indicators!$I$262</f>
        <v>1.3822890465025608E-3</v>
      </c>
      <c r="AB13" s="193">
        <f>R13*$B13*Indicators!$B$263+R13*$C13*Indicators!$C$263+R13*$D13*Indicators!$D$263+R13*$E13*Indicators!$E$263+R13*$F13*Indicators!$F$263+R13*$G13*Indicators!$G$263+R13*$H13*Indicators!$H$263+R13*$I13*Indicators!$I$263</f>
        <v>1.3399724462296817E-3</v>
      </c>
      <c r="AC13" s="193">
        <f>S13*$B13*Indicators!$B$264+S13*$C13*Indicators!$C$264+S13*$D13*Indicators!$D$264+S13*$E13*Indicators!$E$264+S13*$F13*Indicators!$F$264+S13*$G13*Indicators!$G$264+S13*$H13*Indicators!$H$264+S13*$I13*Indicators!$I$264</f>
        <v>1.6921498558380619E-3</v>
      </c>
      <c r="AE13" s="177">
        <f t="shared" si="1"/>
        <v>1.0040340032297008</v>
      </c>
    </row>
    <row r="14" spans="1:31" hidden="1" x14ac:dyDescent="0.25">
      <c r="A14" s="174">
        <f>Indicators!A26</f>
        <v>36161</v>
      </c>
      <c r="B14" s="193">
        <f>(Indicators!B26-Indicators!B25)/Indicators!B25</f>
        <v>3.4953111679454404E-2</v>
      </c>
      <c r="C14" s="193">
        <f>(Indicators!C26-Indicators!C25)/-100</f>
        <v>2.7999999999999935E-3</v>
      </c>
      <c r="D14" s="193">
        <f>(Indicators!D26-Indicators!D25)/-100</f>
        <v>7.2288833454038583E-4</v>
      </c>
      <c r="E14" s="193">
        <f>(Indicators!E26-Indicators!E25)/-Indicators!E25</f>
        <v>-1.8850141376060423E-2</v>
      </c>
      <c r="F14" s="193">
        <f>(Indicators!F26-Indicators!F25)/Indicators!F25</f>
        <v>3.7128712871286338E-3</v>
      </c>
      <c r="G14" s="193">
        <f>(Indicators!G26-Indicators!G25)/Indicators!G25</f>
        <v>-3.4825004353125546E-3</v>
      </c>
      <c r="H14" s="193">
        <f>(Indicators!H26-Indicators!H25)/Indicators!H25</f>
        <v>6.4603517446179888E-6</v>
      </c>
      <c r="I14" s="193">
        <f>(Indicators!I26-Indicators!I25)/Indicators!I25</f>
        <v>0</v>
      </c>
      <c r="J14" s="174"/>
      <c r="K14" s="193">
        <f>KZN!C$68/100</f>
        <v>5.0232695208342469E-2</v>
      </c>
      <c r="L14" s="193">
        <f>KZN!D$68/100</f>
        <v>3.1139418514688374E-2</v>
      </c>
      <c r="M14" s="193">
        <f>KZN!E$68/100</f>
        <v>0.20874372981220868</v>
      </c>
      <c r="N14" s="193">
        <f>KZN!F$68/100</f>
        <v>3.2692505338326579E-2</v>
      </c>
      <c r="O14" s="193">
        <f>KZN!G$68/100</f>
        <v>3.2999688591783913E-2</v>
      </c>
      <c r="P14" s="193">
        <f>KZN!H$68/100</f>
        <v>0.14074717189368774</v>
      </c>
      <c r="Q14" s="193">
        <f>KZN!I$68/100</f>
        <v>0.10591565344719202</v>
      </c>
      <c r="R14" s="193">
        <f>KZN!J$68/100</f>
        <v>0.15491974963869976</v>
      </c>
      <c r="S14" s="193">
        <f>KZN!K$68/100</f>
        <v>0.24260938755507047</v>
      </c>
      <c r="T14" s="193"/>
      <c r="U14" s="193">
        <f>K14*$B14*Indicators!$B$256+K14*$C14*Indicators!$C$256+K14*$D14*Indicators!$D$256+K14*$E14*Indicators!$E$256+K14*$F14*Indicators!$F$256+K14*$G14*Indicators!$G$256+K14*$H14*Indicators!$H$256+K14*$I14*Indicators!$I$256</f>
        <v>2.6205141976073205E-4</v>
      </c>
      <c r="V14" s="193">
        <f>L14*$B14*Indicators!$B$257+L14*$C14*Indicators!$C$257+L14*$D14*Indicators!$D$257+L14*$E14*Indicators!$E$257+L14*$F14*Indicators!$F$257+L14*$G14*Indicators!$G$257+L14*$H14*Indicators!$H$257+L14*$I14*Indicators!$I$257</f>
        <v>2.2445041234302003E-4</v>
      </c>
      <c r="W14" s="193">
        <f>M14*$B14*Indicators!$B$258+M14*$C14*Indicators!$C$258+M14*$D14*Indicators!$D$258+M14*$E14*Indicators!$E$258+M14*$F14*Indicators!$F$258+M14*$G14*Indicators!$G$258+M14*$H14*Indicators!$H$258+M14*$I14*Indicators!$I$258</f>
        <v>2.2847763981927939E-3</v>
      </c>
      <c r="X14" s="193">
        <f>N14*$B14*Indicators!$B$259+N14*$C14*Indicators!$C$259+N14*$D14*Indicators!$D$259+N14*$E14*Indicators!$E$259+N14*$F14*Indicators!$F$259+N14*$G14*Indicators!$G$259+N14*$H14*Indicators!$H$259+N14*$I14*Indicators!$I$259</f>
        <v>-3.2014677032900495E-6</v>
      </c>
      <c r="Y14" s="193">
        <f>O14*$B14*Indicators!$B$260+O14*$C14*Indicators!$C$260+O14*$D14*Indicators!$D$260+O14*$E14*Indicators!$E$260+O14*$F14*Indicators!$F$260+O14*$G14*Indicators!$G$260+O14*$H14*Indicators!$H$260+O14*$I14*Indicators!$I$260</f>
        <v>5.2206065063894574E-5</v>
      </c>
      <c r="Z14" s="193">
        <f>P14*$B14*Indicators!$B$261+P14*$C14*Indicators!$C$261+P14*$D14*Indicators!$D$261+P14*$E14*Indicators!$E$261+P14*$F14*Indicators!$F$261+P14*$G14*Indicators!$G$261+P14*$H14*Indicators!$H$261+P14*$I14*Indicators!$I$261</f>
        <v>3.8515319818056072E-4</v>
      </c>
      <c r="AA14" s="193">
        <f>Q14*$B14*Indicators!$B$262+Q14*$C14*Indicators!$C$262+Q14*$D14*Indicators!$D$262+Q14*$E14*Indicators!$E$262+Q14*$F14*Indicators!$F$262+Q14*$G14*Indicators!$G$262+Q14*$H14*Indicators!$H$262+Q14*$I14*Indicators!$I$262</f>
        <v>-1.6164321063305489E-4</v>
      </c>
      <c r="AB14" s="193">
        <f>R14*$B14*Indicators!$B$263+R14*$C14*Indicators!$C$263+R14*$D14*Indicators!$D$263+R14*$E14*Indicators!$E$263+R14*$F14*Indicators!$F$263+R14*$G14*Indicators!$G$263+R14*$H14*Indicators!$H$263+R14*$I14*Indicators!$I$263</f>
        <v>4.1278738623287616E-4</v>
      </c>
      <c r="AC14" s="193">
        <f>S14*$B14*Indicators!$B$264+S14*$C14*Indicators!$C$264+S14*$D14*Indicators!$D$264+S14*$E14*Indicators!$E$264+S14*$F14*Indicators!$F$264+S14*$G14*Indicators!$G$264+S14*$H14*Indicators!$H$264+S14*$I14*Indicators!$I$264</f>
        <v>1.1212986033903652E-3</v>
      </c>
      <c r="AE14" s="177">
        <f t="shared" si="1"/>
        <v>0.45778788048278973</v>
      </c>
    </row>
    <row r="15" spans="1:31" hidden="1" x14ac:dyDescent="0.25">
      <c r="A15" s="174">
        <f>Indicators!A27</f>
        <v>36192</v>
      </c>
      <c r="B15" s="193">
        <f>(Indicators!B27-Indicators!B26)/Indicators!B26</f>
        <v>1.7710049423393728E-2</v>
      </c>
      <c r="C15" s="193">
        <f>(Indicators!C27-Indicators!C26)/-100</f>
        <v>1.2400000000000001E-2</v>
      </c>
      <c r="D15" s="193">
        <f>(Indicators!D27-Indicators!D26)/-100</f>
        <v>2.5058964220630742E-3</v>
      </c>
      <c r="E15" s="193">
        <f>(Indicators!E27-Indicators!E26)/-Indicators!E26</f>
        <v>2.8677150786309016E-2</v>
      </c>
      <c r="F15" s="193">
        <f>(Indicators!F27-Indicators!F26)/Indicators!F26</f>
        <v>-0.159062885326757</v>
      </c>
      <c r="G15" s="193">
        <f>(Indicators!G27-Indicators!G26)/Indicators!G26</f>
        <v>2.4462694391055233E-3</v>
      </c>
      <c r="H15" s="193">
        <f>(Indicators!H27-Indicators!H26)/Indicators!H26</f>
        <v>3.4562658546774799E-3</v>
      </c>
      <c r="I15" s="193">
        <f>(Indicators!I27-Indicators!I26)/Indicators!I26</f>
        <v>0</v>
      </c>
      <c r="J15" s="174"/>
      <c r="K15" s="193">
        <f>KZN!C$68/100</f>
        <v>5.0232695208342469E-2</v>
      </c>
      <c r="L15" s="193">
        <f>KZN!D$68/100</f>
        <v>3.1139418514688374E-2</v>
      </c>
      <c r="M15" s="193">
        <f>KZN!E$68/100</f>
        <v>0.20874372981220868</v>
      </c>
      <c r="N15" s="193">
        <f>KZN!F$68/100</f>
        <v>3.2692505338326579E-2</v>
      </c>
      <c r="O15" s="193">
        <f>KZN!G$68/100</f>
        <v>3.2999688591783913E-2</v>
      </c>
      <c r="P15" s="193">
        <f>KZN!H$68/100</f>
        <v>0.14074717189368774</v>
      </c>
      <c r="Q15" s="193">
        <f>KZN!I$68/100</f>
        <v>0.10591565344719202</v>
      </c>
      <c r="R15" s="193">
        <f>KZN!J$68/100</f>
        <v>0.15491974963869976</v>
      </c>
      <c r="S15" s="193">
        <f>KZN!K$68/100</f>
        <v>0.24260938755507047</v>
      </c>
      <c r="T15" s="193"/>
      <c r="U15" s="193">
        <f>K15*$B15*Indicators!$B$256+K15*$C15*Indicators!$C$256+K15*$D15*Indicators!$D$256+K15*$E15*Indicators!$E$256+K15*$F15*Indicators!$F$256+K15*$G15*Indicators!$G$256+K15*$H15*Indicators!$H$256+K15*$I15*Indicators!$I$256</f>
        <v>-1.8882881370381483E-3</v>
      </c>
      <c r="V15" s="193">
        <f>L15*$B15*Indicators!$B$257+L15*$C15*Indicators!$C$257+L15*$D15*Indicators!$D$257+L15*$E15*Indicators!$E$257+L15*$F15*Indicators!$F$257+L15*$G15*Indicators!$G$257+L15*$H15*Indicators!$H$257+L15*$I15*Indicators!$I$257</f>
        <v>2.8521333543323152E-4</v>
      </c>
      <c r="W15" s="193">
        <f>M15*$B15*Indicators!$B$258+M15*$C15*Indicators!$C$258+M15*$D15*Indicators!$D$258+M15*$E15*Indicators!$E$258+M15*$F15*Indicators!$F$258+M15*$G15*Indicators!$G$258+M15*$H15*Indicators!$H$258+M15*$I15*Indicators!$I$258</f>
        <v>2.5085055024716414E-3</v>
      </c>
      <c r="X15" s="193">
        <f>N15*$B15*Indicators!$B$259+N15*$C15*Indicators!$C$259+N15*$D15*Indicators!$D$259+N15*$E15*Indicators!$E$259+N15*$F15*Indicators!$F$259+N15*$G15*Indicators!$G$259+N15*$H15*Indicators!$H$259+N15*$I15*Indicators!$I$259</f>
        <v>2.8106912347352741E-4</v>
      </c>
      <c r="Y15" s="193">
        <f>O15*$B15*Indicators!$B$260+O15*$C15*Indicators!$C$260+O15*$D15*Indicators!$D$260+O15*$E15*Indicators!$E$260+O15*$F15*Indicators!$F$260+O15*$G15*Indicators!$G$260+O15*$H15*Indicators!$H$260+O15*$I15*Indicators!$I$260</f>
        <v>3.6563809922588651E-4</v>
      </c>
      <c r="Z15" s="193">
        <f>P15*$B15*Indicators!$B$261+P15*$C15*Indicators!$C$261+P15*$D15*Indicators!$D$261+P15*$E15*Indicators!$E$261+P15*$F15*Indicators!$F$261+P15*$G15*Indicators!$G$261+P15*$H15*Indicators!$H$261+P15*$I15*Indicators!$I$261</f>
        <v>1.4558839281592203E-3</v>
      </c>
      <c r="AA15" s="193">
        <f>Q15*$B15*Indicators!$B$262+Q15*$C15*Indicators!$C$262+Q15*$D15*Indicators!$D$262+Q15*$E15*Indicators!$E$262+Q15*$F15*Indicators!$F$262+Q15*$G15*Indicators!$G$262+Q15*$H15*Indicators!$H$262+Q15*$I15*Indicators!$I$262</f>
        <v>1.4612116126342459E-3</v>
      </c>
      <c r="AB15" s="193">
        <f>R15*$B15*Indicators!$B$263+R15*$C15*Indicators!$C$263+R15*$D15*Indicators!$D$263+R15*$E15*Indicators!$E$263+R15*$F15*Indicators!$F$263+R15*$G15*Indicators!$G$263+R15*$H15*Indicators!$H$263+R15*$I15*Indicators!$I$263</f>
        <v>1.5904354946247752E-3</v>
      </c>
      <c r="AC15" s="193">
        <f>S15*$B15*Indicators!$B$264+S15*$C15*Indicators!$C$264+S15*$D15*Indicators!$D$264+S15*$E15*Indicators!$E$264+S15*$F15*Indicators!$F$264+S15*$G15*Indicators!$G$264+S15*$H15*Indicators!$H$264+S15*$I15*Indicators!$I$264</f>
        <v>1.8557347283228386E-3</v>
      </c>
      <c r="AE15" s="177">
        <f t="shared" si="1"/>
        <v>0.79154036873072198</v>
      </c>
    </row>
    <row r="16" spans="1:31" hidden="1" x14ac:dyDescent="0.25">
      <c r="A16" s="174">
        <f>Indicators!A28</f>
        <v>36220</v>
      </c>
      <c r="B16" s="193">
        <f>(Indicators!B28-Indicators!B27)/Indicators!B27</f>
        <v>1.2140833670577734E-3</v>
      </c>
      <c r="C16" s="193">
        <f>(Indicators!C28-Indicators!C27)/-100</f>
        <v>-4.5500000000000011E-3</v>
      </c>
      <c r="D16" s="193">
        <f>(Indicators!D28-Indicators!D27)/-100</f>
        <v>7.4489561071838925E-3</v>
      </c>
      <c r="E16" s="193">
        <f>(Indicators!E28-Indicators!E27)/-Indicators!E27</f>
        <v>-0.12285714285714278</v>
      </c>
      <c r="F16" s="193">
        <f>(Indicators!F28-Indicators!F27)/Indicators!F27</f>
        <v>-0.1158357771260997</v>
      </c>
      <c r="G16" s="193">
        <f>(Indicators!G28-Indicators!G27)/Indicators!G27</f>
        <v>-2.1997559700191745E-2</v>
      </c>
      <c r="H16" s="193">
        <f>(Indicators!H28-Indicators!H27)/Indicators!H27</f>
        <v>8.9639232669283374E-3</v>
      </c>
      <c r="I16" s="193">
        <f>(Indicators!I28-Indicators!I27)/Indicators!I27</f>
        <v>0</v>
      </c>
      <c r="J16" s="174"/>
      <c r="K16" s="193">
        <f>KZN!C$68/100</f>
        <v>5.0232695208342469E-2</v>
      </c>
      <c r="L16" s="193">
        <f>KZN!D$68/100</f>
        <v>3.1139418514688374E-2</v>
      </c>
      <c r="M16" s="193">
        <f>KZN!E$68/100</f>
        <v>0.20874372981220868</v>
      </c>
      <c r="N16" s="193">
        <f>KZN!F$68/100</f>
        <v>3.2692505338326579E-2</v>
      </c>
      <c r="O16" s="193">
        <f>KZN!G$68/100</f>
        <v>3.2999688591783913E-2</v>
      </c>
      <c r="P16" s="193">
        <f>KZN!H$68/100</f>
        <v>0.14074717189368774</v>
      </c>
      <c r="Q16" s="193">
        <f>KZN!I$68/100</f>
        <v>0.10591565344719202</v>
      </c>
      <c r="R16" s="193">
        <f>KZN!J$68/100</f>
        <v>0.15491974963869976</v>
      </c>
      <c r="S16" s="193">
        <f>KZN!K$68/100</f>
        <v>0.24260938755507047</v>
      </c>
      <c r="T16" s="193"/>
      <c r="U16" s="193">
        <f>K16*$B16*Indicators!$B$256+K16*$C16*Indicators!$C$256+K16*$D16*Indicators!$D$256+K16*$E16*Indicators!$E$256+K16*$F16*Indicators!$F$256+K16*$G16*Indicators!$G$256+K16*$H16*Indicators!$H$256+K16*$I16*Indicators!$I$256</f>
        <v>-2.7416899866531926E-3</v>
      </c>
      <c r="V16" s="193">
        <f>L16*$B16*Indicators!$B$257+L16*$C16*Indicators!$C$257+L16*$D16*Indicators!$D$257+L16*$E16*Indicators!$E$257+L16*$F16*Indicators!$F$257+L16*$G16*Indicators!$G$257+L16*$H16*Indicators!$H$257+L16*$I16*Indicators!$I$257</f>
        <v>-6.4522473099362795E-4</v>
      </c>
      <c r="W16" s="193">
        <f>M16*$B16*Indicators!$B$258+M16*$C16*Indicators!$C$258+M16*$D16*Indicators!$D$258+M16*$E16*Indicators!$E$258+M16*$F16*Indicators!$F$258+M16*$G16*Indicators!$G$258+M16*$H16*Indicators!$H$258+M16*$I16*Indicators!$I$258</f>
        <v>-2.4009588942163762E-3</v>
      </c>
      <c r="X16" s="193">
        <f>N16*$B16*Indicators!$B$259+N16*$C16*Indicators!$C$259+N16*$D16*Indicators!$D$259+N16*$E16*Indicators!$E$259+N16*$F16*Indicators!$F$259+N16*$G16*Indicators!$G$259+N16*$H16*Indicators!$H$259+N16*$I16*Indicators!$I$259</f>
        <v>-7.6528839921974269E-4</v>
      </c>
      <c r="Y16" s="193">
        <f>O16*$B16*Indicators!$B$260+O16*$C16*Indicators!$C$260+O16*$D16*Indicators!$D$260+O16*$E16*Indicators!$E$260+O16*$F16*Indicators!$F$260+O16*$G16*Indicators!$G$260+O16*$H16*Indicators!$H$260+O16*$I16*Indicators!$I$260</f>
        <v>-5.3585192986047307E-4</v>
      </c>
      <c r="Z16" s="193">
        <f>P16*$B16*Indicators!$B$261+P16*$C16*Indicators!$C$261+P16*$D16*Indicators!$D$261+P16*$E16*Indicators!$E$261+P16*$F16*Indicators!$F$261+P16*$G16*Indicators!$G$261+P16*$H16*Indicators!$H$261+P16*$I16*Indicators!$I$261</f>
        <v>-1.4111359182608888E-3</v>
      </c>
      <c r="AA16" s="193">
        <f>Q16*$B16*Indicators!$B$262+Q16*$C16*Indicators!$C$262+Q16*$D16*Indicators!$D$262+Q16*$E16*Indicators!$E$262+Q16*$F16*Indicators!$F$262+Q16*$G16*Indicators!$G$262+Q16*$H16*Indicators!$H$262+Q16*$I16*Indicators!$I$262</f>
        <v>-3.7184925078189808E-3</v>
      </c>
      <c r="AB16" s="193">
        <f>R16*$B16*Indicators!$B$263+R16*$C16*Indicators!$C$263+R16*$D16*Indicators!$D$263+R16*$E16*Indicators!$E$263+R16*$F16*Indicators!$F$263+R16*$G16*Indicators!$G$263+R16*$H16*Indicators!$H$263+R16*$I16*Indicators!$I$263</f>
        <v>-1.5991952674411971E-3</v>
      </c>
      <c r="AC16" s="193">
        <f>S16*$B16*Indicators!$B$264+S16*$C16*Indicators!$C$264+S16*$D16*Indicators!$D$264+S16*$E16*Indicators!$E$264+S16*$F16*Indicators!$F$264+S16*$G16*Indicators!$G$264+S16*$H16*Indicators!$H$264+S16*$I16*Indicators!$I$264</f>
        <v>6.5695626851255495E-4</v>
      </c>
      <c r="AE16" s="177">
        <f t="shared" si="1"/>
        <v>-1.3160881365951924</v>
      </c>
    </row>
    <row r="17" spans="1:31" hidden="1" x14ac:dyDescent="0.25">
      <c r="A17" s="174">
        <f>Indicators!A29</f>
        <v>36251</v>
      </c>
      <c r="B17" s="193">
        <f>(Indicators!B29-Indicators!B28)/Indicators!B28</f>
        <v>-1.2902182700080785E-2</v>
      </c>
      <c r="C17" s="193">
        <f>(Indicators!C29-Indicators!C28)/-100</f>
        <v>2.2000000000000062E-3</v>
      </c>
      <c r="D17" s="193">
        <f>(Indicators!D29-Indicators!D28)/-100</f>
        <v>2.6341621973023166E-3</v>
      </c>
      <c r="E17" s="193">
        <f>(Indicators!E29-Indicators!E28)/-Indicators!E28</f>
        <v>-0.54707379134860046</v>
      </c>
      <c r="F17" s="193">
        <f>(Indicators!F29-Indicators!F28)/Indicators!F28</f>
        <v>-0.10116086235489226</v>
      </c>
      <c r="G17" s="193">
        <f>(Indicators!G29-Indicators!G28)/Indicators!G28</f>
        <v>2.0710059171597638E-2</v>
      </c>
      <c r="H17" s="193">
        <f>(Indicators!H29-Indicators!H28)/Indicators!H28</f>
        <v>-2.2737134057631936E-3</v>
      </c>
      <c r="I17" s="193">
        <f>(Indicators!I29-Indicators!I28)/Indicators!I28</f>
        <v>0</v>
      </c>
      <c r="J17" s="174"/>
      <c r="K17" s="193">
        <f>KZN!C$68/100</f>
        <v>5.0232695208342469E-2</v>
      </c>
      <c r="L17" s="193">
        <f>KZN!D$68/100</f>
        <v>3.1139418514688374E-2</v>
      </c>
      <c r="M17" s="193">
        <f>KZN!E$68/100</f>
        <v>0.20874372981220868</v>
      </c>
      <c r="N17" s="193">
        <f>KZN!F$68/100</f>
        <v>3.2692505338326579E-2</v>
      </c>
      <c r="O17" s="193">
        <f>KZN!G$68/100</f>
        <v>3.2999688591783913E-2</v>
      </c>
      <c r="P17" s="193">
        <f>KZN!H$68/100</f>
        <v>0.14074717189368774</v>
      </c>
      <c r="Q17" s="193">
        <f>KZN!I$68/100</f>
        <v>0.10591565344719202</v>
      </c>
      <c r="R17" s="193">
        <f>KZN!J$68/100</f>
        <v>0.15491974963869976</v>
      </c>
      <c r="S17" s="193">
        <f>KZN!K$68/100</f>
        <v>0.24260938755507047</v>
      </c>
      <c r="T17" s="193"/>
      <c r="U17" s="193">
        <f>K17*$B17*Indicators!$B$256+K17*$C17*Indicators!$C$256+K17*$D17*Indicators!$D$256+K17*$E17*Indicators!$E$256+K17*$F17*Indicators!$F$256+K17*$G17*Indicators!$G$256+K17*$H17*Indicators!$H$256+K17*$I17*Indicators!$I$256</f>
        <v>-6.319619813828864E-3</v>
      </c>
      <c r="V17" s="193">
        <f>L17*$B17*Indicators!$B$257+L17*$C17*Indicators!$C$257+L17*$D17*Indicators!$D$257+L17*$E17*Indicators!$E$257+L17*$F17*Indicators!$F$257+L17*$G17*Indicators!$G$257+L17*$H17*Indicators!$H$257+L17*$I17*Indicators!$I$257</f>
        <v>-1.566126234774038E-3</v>
      </c>
      <c r="W17" s="193">
        <f>M17*$B17*Indicators!$B$258+M17*$C17*Indicators!$C$258+M17*$D17*Indicators!$D$258+M17*$E17*Indicators!$E$258+M17*$F17*Indicators!$F$258+M17*$G17*Indicators!$G$258+M17*$H17*Indicators!$H$258+M17*$I17*Indicators!$I$258</f>
        <v>-1.2290581636165154E-2</v>
      </c>
      <c r="X17" s="193">
        <f>N17*$B17*Indicators!$B$259+N17*$C17*Indicators!$C$259+N17*$D17*Indicators!$D$259+N17*$E17*Indicators!$E$259+N17*$F17*Indicators!$F$259+N17*$G17*Indicators!$G$259+N17*$H17*Indicators!$H$259+N17*$I17*Indicators!$I$259</f>
        <v>-3.6187543315978738E-3</v>
      </c>
      <c r="Y17" s="193">
        <f>O17*$B17*Indicators!$B$260+O17*$C17*Indicators!$C$260+O17*$D17*Indicators!$D$260+O17*$E17*Indicators!$E$260+O17*$F17*Indicators!$F$260+O17*$G17*Indicators!$G$260+O17*$H17*Indicators!$H$260+O17*$I17*Indicators!$I$260</f>
        <v>-2.7426036164196988E-3</v>
      </c>
      <c r="Z17" s="193">
        <f>P17*$B17*Indicators!$B$261+P17*$C17*Indicators!$C$261+P17*$D17*Indicators!$D$261+P17*$E17*Indicators!$E$261+P17*$F17*Indicators!$F$261+P17*$G17*Indicators!$G$261+P17*$H17*Indicators!$H$261+P17*$I17*Indicators!$I$261</f>
        <v>-7.7789826521919266E-3</v>
      </c>
      <c r="AA17" s="193">
        <f>Q17*$B17*Indicators!$B$262+Q17*$C17*Indicators!$C$262+Q17*$D17*Indicators!$D$262+Q17*$E17*Indicators!$E$262+Q17*$F17*Indicators!$F$262+Q17*$G17*Indicators!$G$262+Q17*$H17*Indicators!$H$262+Q17*$I17*Indicators!$I$262</f>
        <v>-1.749341931917988E-2</v>
      </c>
      <c r="AB17" s="193">
        <f>R17*$B17*Indicators!$B$263+R17*$C17*Indicators!$C$263+R17*$D17*Indicators!$D$263+R17*$E17*Indicators!$E$263+R17*$F17*Indicators!$F$263+R17*$G17*Indicators!$G$263+R17*$H17*Indicators!$H$263+R17*$I17*Indicators!$I$263</f>
        <v>-8.6207101217689909E-3</v>
      </c>
      <c r="AC17" s="193">
        <f>S17*$B17*Indicators!$B$264+S17*$C17*Indicators!$C$264+S17*$D17*Indicators!$D$264+S17*$E17*Indicators!$E$264+S17*$F17*Indicators!$F$264+S17*$G17*Indicators!$G$264+S17*$H17*Indicators!$H$264+S17*$I17*Indicators!$I$264</f>
        <v>-1.6388260545435949E-4</v>
      </c>
      <c r="AE17" s="177">
        <f t="shared" si="1"/>
        <v>-6.0594680331380779</v>
      </c>
    </row>
    <row r="18" spans="1:31" hidden="1" x14ac:dyDescent="0.25">
      <c r="A18" s="174">
        <f>Indicators!A30</f>
        <v>36281</v>
      </c>
      <c r="B18" s="193">
        <f>(Indicators!B30-Indicators!B29)/Indicators!B29</f>
        <v>1.6756207822839483E-2</v>
      </c>
      <c r="C18" s="193">
        <f>(Indicators!C30-Indicators!C29)/-100</f>
        <v>-4.9000000000000024E-3</v>
      </c>
      <c r="D18" s="193">
        <f>(Indicators!D30-Indicators!D29)/-100</f>
        <v>6.007805121901715E-3</v>
      </c>
      <c r="E18" s="193">
        <f>(Indicators!E30-Indicators!E29)/-Indicators!E29</f>
        <v>7.6754385964912214E-2</v>
      </c>
      <c r="F18" s="193">
        <f>(Indicators!F30-Indicators!F29)/Indicators!F29</f>
        <v>6.0885608856088576E-2</v>
      </c>
      <c r="G18" s="193">
        <f>(Indicators!G30-Indicators!G29)/Indicators!G29</f>
        <v>-5.5875676619521558E-2</v>
      </c>
      <c r="H18" s="193">
        <f>(Indicators!H30-Indicators!H29)/Indicators!H29</f>
        <v>8.6337928785065461E-4</v>
      </c>
      <c r="I18" s="193">
        <f>(Indicators!I30-Indicators!I29)/Indicators!I29</f>
        <v>0</v>
      </c>
      <c r="J18" s="174"/>
      <c r="K18" s="193">
        <f>KZN!C$68/100</f>
        <v>5.0232695208342469E-2</v>
      </c>
      <c r="L18" s="193">
        <f>KZN!D$68/100</f>
        <v>3.1139418514688374E-2</v>
      </c>
      <c r="M18" s="193">
        <f>KZN!E$68/100</f>
        <v>0.20874372981220868</v>
      </c>
      <c r="N18" s="193">
        <f>KZN!F$68/100</f>
        <v>3.2692505338326579E-2</v>
      </c>
      <c r="O18" s="193">
        <f>KZN!G$68/100</f>
        <v>3.2999688591783913E-2</v>
      </c>
      <c r="P18" s="193">
        <f>KZN!H$68/100</f>
        <v>0.14074717189368774</v>
      </c>
      <c r="Q18" s="193">
        <f>KZN!I$68/100</f>
        <v>0.10591565344719202</v>
      </c>
      <c r="R18" s="193">
        <f>KZN!J$68/100</f>
        <v>0.15491974963869976</v>
      </c>
      <c r="S18" s="193">
        <f>KZN!K$68/100</f>
        <v>0.24260938755507047</v>
      </c>
      <c r="T18" s="193"/>
      <c r="U18" s="193">
        <f>K18*$B18*Indicators!$B$256+K18*$C18*Indicators!$C$256+K18*$D18*Indicators!$D$256+K18*$E18*Indicators!$E$256+K18*$F18*Indicators!$F$256+K18*$G18*Indicators!$G$256+K18*$H18*Indicators!$H$256+K18*$I18*Indicators!$I$256</f>
        <v>1.736137289076032E-3</v>
      </c>
      <c r="V18" s="193">
        <f>L18*$B18*Indicators!$B$257+L18*$C18*Indicators!$C$257+L18*$D18*Indicators!$D$257+L18*$E18*Indicators!$E$257+L18*$F18*Indicators!$F$257+L18*$G18*Indicators!$G$257+L18*$H18*Indicators!$H$257+L18*$I18*Indicators!$I$257</f>
        <v>-3.0043216644438735E-4</v>
      </c>
      <c r="W18" s="193">
        <f>M18*$B18*Indicators!$B$258+M18*$C18*Indicators!$C$258+M18*$D18*Indicators!$D$258+M18*$E18*Indicators!$E$258+M18*$F18*Indicators!$F$258+M18*$G18*Indicators!$G$258+M18*$H18*Indicators!$H$258+M18*$I18*Indicators!$I$258</f>
        <v>2.7025715705523931E-3</v>
      </c>
      <c r="X18" s="193">
        <f>N18*$B18*Indicators!$B$259+N18*$C18*Indicators!$C$259+N18*$D18*Indicators!$D$259+N18*$E18*Indicators!$E$259+N18*$F18*Indicators!$F$259+N18*$G18*Indicators!$G$259+N18*$H18*Indicators!$H$259+N18*$I18*Indicators!$I$259</f>
        <v>5.6127232539018889E-4</v>
      </c>
      <c r="Y18" s="193">
        <f>O18*$B18*Indicators!$B$260+O18*$C18*Indicators!$C$260+O18*$D18*Indicators!$D$260+O18*$E18*Indicators!$E$260+O18*$F18*Indicators!$F$260+O18*$G18*Indicators!$G$260+O18*$H18*Indicators!$H$260+O18*$I18*Indicators!$I$260</f>
        <v>4.1508899112271166E-4</v>
      </c>
      <c r="Z18" s="193">
        <f>P18*$B18*Indicators!$B$261+P18*$C18*Indicators!$C$261+P18*$D18*Indicators!$D$261+P18*$E18*Indicators!$E$261+P18*$F18*Indicators!$F$261+P18*$G18*Indicators!$G$261+P18*$H18*Indicators!$H$261+P18*$I18*Indicators!$I$261</f>
        <v>1.2742496262732321E-3</v>
      </c>
      <c r="AA18" s="193">
        <f>Q18*$B18*Indicators!$B$262+Q18*$C18*Indicators!$C$262+Q18*$D18*Indicators!$D$262+Q18*$E18*Indicators!$E$262+Q18*$F18*Indicators!$F$262+Q18*$G18*Indicators!$G$262+Q18*$H18*Indicators!$H$262+Q18*$I18*Indicators!$I$262</f>
        <v>2.5944455498466052E-3</v>
      </c>
      <c r="AB18" s="193">
        <f>R18*$B18*Indicators!$B$263+R18*$C18*Indicators!$C$263+R18*$D18*Indicators!$D$263+R18*$E18*Indicators!$E$263+R18*$F18*Indicators!$F$263+R18*$G18*Indicators!$G$263+R18*$H18*Indicators!$H$263+R18*$I18*Indicators!$I$263</f>
        <v>1.3161755246575246E-3</v>
      </c>
      <c r="AC18" s="193">
        <f>S18*$B18*Indicators!$B$264+S18*$C18*Indicators!$C$264+S18*$D18*Indicators!$D$264+S18*$E18*Indicators!$E$264+S18*$F18*Indicators!$F$264+S18*$G18*Indicators!$G$264+S18*$H18*Indicators!$H$264+S18*$I18*Indicators!$I$264</f>
        <v>3.4479539241842291E-4</v>
      </c>
      <c r="AE18" s="177">
        <f t="shared" si="1"/>
        <v>1.0644304102892723</v>
      </c>
    </row>
    <row r="19" spans="1:31" hidden="1" x14ac:dyDescent="0.25">
      <c r="A19" s="174">
        <f>Indicators!A31</f>
        <v>36312</v>
      </c>
      <c r="B19" s="193">
        <f>(Indicators!B31-Indicators!B30)/Indicators!B30</f>
        <v>-2.7466774063632647E-2</v>
      </c>
      <c r="C19" s="193">
        <f>(Indicators!C31-Indicators!C30)/-100</f>
        <v>-8.5000000000000852E-4</v>
      </c>
      <c r="D19" s="193">
        <f>(Indicators!D31-Indicators!D30)/-100</f>
        <v>-2.0195874417451519E-3</v>
      </c>
      <c r="E19" s="193">
        <f>(Indicators!E31-Indicators!E30)/-Indicators!E30</f>
        <v>-0.11757719714964374</v>
      </c>
      <c r="F19" s="193">
        <f>(Indicators!F31-Indicators!F30)/Indicators!F30</f>
        <v>5.0434782608695661E-2</v>
      </c>
      <c r="G19" s="193">
        <f>(Indicators!G31-Indicators!G30)/Indicators!G30</f>
        <v>-3.36600702792677E-2</v>
      </c>
      <c r="H19" s="193">
        <f>(Indicators!H31-Indicators!H30)/Indicators!H30</f>
        <v>2.629224779122967E-2</v>
      </c>
      <c r="I19" s="193">
        <f>(Indicators!I31-Indicators!I30)/Indicators!I30</f>
        <v>0</v>
      </c>
      <c r="J19" s="174"/>
      <c r="K19" s="193">
        <f>KZN!C$68/100</f>
        <v>5.0232695208342469E-2</v>
      </c>
      <c r="L19" s="193">
        <f>KZN!D$68/100</f>
        <v>3.1139418514688374E-2</v>
      </c>
      <c r="M19" s="193">
        <f>KZN!E$68/100</f>
        <v>0.20874372981220868</v>
      </c>
      <c r="N19" s="193">
        <f>KZN!F$68/100</f>
        <v>3.2692505338326579E-2</v>
      </c>
      <c r="O19" s="193">
        <f>KZN!G$68/100</f>
        <v>3.2999688591783913E-2</v>
      </c>
      <c r="P19" s="193">
        <f>KZN!H$68/100</f>
        <v>0.14074717189368774</v>
      </c>
      <c r="Q19" s="193">
        <f>KZN!I$68/100</f>
        <v>0.10591565344719202</v>
      </c>
      <c r="R19" s="193">
        <f>KZN!J$68/100</f>
        <v>0.15491974963869976</v>
      </c>
      <c r="S19" s="193">
        <f>KZN!K$68/100</f>
        <v>0.24260938755507047</v>
      </c>
      <c r="T19" s="193"/>
      <c r="U19" s="193">
        <f>K19*$B19*Indicators!$B$256+K19*$C19*Indicators!$C$256+K19*$D19*Indicators!$D$256+K19*$E19*Indicators!$E$256+K19*$F19*Indicators!$F$256+K19*$G19*Indicators!$G$256+K19*$H19*Indicators!$H$256+K19*$I19*Indicators!$I$256</f>
        <v>-3.9723001366145146E-4</v>
      </c>
      <c r="V19" s="193">
        <f>L19*$B19*Indicators!$B$257+L19*$C19*Indicators!$C$257+L19*$D19*Indicators!$D$257+L19*$E19*Indicators!$E$257+L19*$F19*Indicators!$F$257+L19*$G19*Indicators!$G$257+L19*$H19*Indicators!$H$257+L19*$I19*Indicators!$I$257</f>
        <v>-1.0419803730914077E-3</v>
      </c>
      <c r="W19" s="193">
        <f>M19*$B19*Indicators!$B$258+M19*$C19*Indicators!$C$258+M19*$D19*Indicators!$D$258+M19*$E19*Indicators!$E$258+M19*$F19*Indicators!$F$258+M19*$G19*Indicators!$G$258+M19*$H19*Indicators!$H$258+M19*$I19*Indicators!$I$258</f>
        <v>-3.9688122276942293E-3</v>
      </c>
      <c r="X19" s="193">
        <f>N19*$B19*Indicators!$B$259+N19*$C19*Indicators!$C$259+N19*$D19*Indicators!$D$259+N19*$E19*Indicators!$E$259+N19*$F19*Indicators!$F$259+N19*$G19*Indicators!$G$259+N19*$H19*Indicators!$H$259+N19*$I19*Indicators!$I$259</f>
        <v>-7.7730914987699732E-4</v>
      </c>
      <c r="Y19" s="193">
        <f>O19*$B19*Indicators!$B$260+O19*$C19*Indicators!$C$260+O19*$D19*Indicators!$D$260+O19*$E19*Indicators!$E$260+O19*$F19*Indicators!$F$260+O19*$G19*Indicators!$G$260+O19*$H19*Indicators!$H$260+O19*$I19*Indicators!$I$260</f>
        <v>-4.2742983219750292E-4</v>
      </c>
      <c r="Z19" s="193">
        <f>P19*$B19*Indicators!$B$261+P19*$C19*Indicators!$C$261+P19*$D19*Indicators!$D$261+P19*$E19*Indicators!$E$261+P19*$F19*Indicators!$F$261+P19*$G19*Indicators!$G$261+P19*$H19*Indicators!$H$261+P19*$I19*Indicators!$I$261</f>
        <v>-1.2150355228158023E-3</v>
      </c>
      <c r="AA19" s="193">
        <f>Q19*$B19*Indicators!$B$262+Q19*$C19*Indicators!$C$262+Q19*$D19*Indicators!$D$262+Q19*$E19*Indicators!$E$262+Q19*$F19*Indicators!$F$262+Q19*$G19*Indicators!$G$262+Q19*$H19*Indicators!$H$262+Q19*$I19*Indicators!$I$262</f>
        <v>-3.5093399646456791E-3</v>
      </c>
      <c r="AB19" s="193">
        <f>R19*$B19*Indicators!$B$263+R19*$C19*Indicators!$C$263+R19*$D19*Indicators!$D$263+R19*$E19*Indicators!$E$263+R19*$F19*Indicators!$F$263+R19*$G19*Indicators!$G$263+R19*$H19*Indicators!$H$263+R19*$I19*Indicators!$I$263</f>
        <v>-1.1024370607219439E-3</v>
      </c>
      <c r="AC19" s="193">
        <f>S19*$B19*Indicators!$B$264+S19*$C19*Indicators!$C$264+S19*$D19*Indicators!$D$264+S19*$E19*Indicators!$E$264+S19*$F19*Indicators!$F$264+S19*$G19*Indicators!$G$264+S19*$H19*Indicators!$H$264+S19*$I19*Indicators!$I$264</f>
        <v>1.0770836495849995E-3</v>
      </c>
      <c r="AE19" s="177">
        <f t="shared" si="1"/>
        <v>-1.1362490495120015</v>
      </c>
    </row>
    <row r="20" spans="1:31" hidden="1" x14ac:dyDescent="0.25">
      <c r="A20" s="174">
        <f>Indicators!A32</f>
        <v>36342</v>
      </c>
      <c r="B20" s="193">
        <f>(Indicators!B32-Indicators!B31)/Indicators!B31</f>
        <v>1.9546132184860083E-2</v>
      </c>
      <c r="C20" s="193">
        <f>(Indicators!C32-Indicators!C31)/-100</f>
        <v>-1.9999999999999573E-4</v>
      </c>
      <c r="D20" s="193">
        <f>(Indicators!D32-Indicators!D31)/-100</f>
        <v>2.3723186353443778E-2</v>
      </c>
      <c r="E20" s="193">
        <f>(Indicators!E32-Indicators!E31)/-Indicators!E31</f>
        <v>-0.11052072263549406</v>
      </c>
      <c r="F20" s="193">
        <f>(Indicators!F32-Indicators!F31)/Indicators!F31</f>
        <v>-0.10927152317880796</v>
      </c>
      <c r="G20" s="193">
        <f>(Indicators!G32-Indicators!G31)/Indicators!G31</f>
        <v>-2.2239234449760774E-2</v>
      </c>
      <c r="H20" s="193">
        <f>(Indicators!H32-Indicators!H31)/Indicators!H31</f>
        <v>1.0210943142480015E-3</v>
      </c>
      <c r="I20" s="193">
        <f>(Indicators!I32-Indicators!I31)/Indicators!I31</f>
        <v>0</v>
      </c>
      <c r="J20" s="174"/>
      <c r="K20" s="193">
        <f>KZN!C$68/100</f>
        <v>5.0232695208342469E-2</v>
      </c>
      <c r="L20" s="193">
        <f>KZN!D$68/100</f>
        <v>3.1139418514688374E-2</v>
      </c>
      <c r="M20" s="193">
        <f>KZN!E$68/100</f>
        <v>0.20874372981220868</v>
      </c>
      <c r="N20" s="193">
        <f>KZN!F$68/100</f>
        <v>3.2692505338326579E-2</v>
      </c>
      <c r="O20" s="193">
        <f>KZN!G$68/100</f>
        <v>3.2999688591783913E-2</v>
      </c>
      <c r="P20" s="193">
        <f>KZN!H$68/100</f>
        <v>0.14074717189368774</v>
      </c>
      <c r="Q20" s="193">
        <f>KZN!I$68/100</f>
        <v>0.10591565344719202</v>
      </c>
      <c r="R20" s="193">
        <f>KZN!J$68/100</f>
        <v>0.15491974963869976</v>
      </c>
      <c r="S20" s="193">
        <f>KZN!K$68/100</f>
        <v>0.24260938755507047</v>
      </c>
      <c r="T20" s="193"/>
      <c r="U20" s="193">
        <f>K20*$B20*Indicators!$B$256+K20*$C20*Indicators!$C$256+K20*$D20*Indicators!$D$256+K20*$E20*Indicators!$E$256+K20*$F20*Indicators!$F$256+K20*$G20*Indicators!$G$256+K20*$H20*Indicators!$H$256+K20*$I20*Indicators!$I$256</f>
        <v>-2.3304195396535218E-3</v>
      </c>
      <c r="V20" s="193">
        <f>L20*$B20*Indicators!$B$257+L20*$C20*Indicators!$C$257+L20*$D20*Indicators!$D$257+L20*$E20*Indicators!$E$257+L20*$F20*Indicators!$F$257+L20*$G20*Indicators!$G$257+L20*$H20*Indicators!$H$257+L20*$I20*Indicators!$I$257</f>
        <v>-4.3856527812586124E-4</v>
      </c>
      <c r="W20" s="193">
        <f>M20*$B20*Indicators!$B$258+M20*$C20*Indicators!$C$258+M20*$D20*Indicators!$D$258+M20*$E20*Indicators!$E$258+M20*$F20*Indicators!$F$258+M20*$G20*Indicators!$G$258+M20*$H20*Indicators!$H$258+M20*$I20*Indicators!$I$258</f>
        <v>-6.1843612446828517E-4</v>
      </c>
      <c r="X20" s="193">
        <f>N20*$B20*Indicators!$B$259+N20*$C20*Indicators!$C$259+N20*$D20*Indicators!$D$259+N20*$E20*Indicators!$E$259+N20*$F20*Indicators!$F$259+N20*$G20*Indicators!$G$259+N20*$H20*Indicators!$H$259+N20*$I20*Indicators!$I$259</f>
        <v>-6.1694885196793324E-4</v>
      </c>
      <c r="Y20" s="193">
        <f>O20*$B20*Indicators!$B$260+O20*$C20*Indicators!$C$260+O20*$D20*Indicators!$D$260+O20*$E20*Indicators!$E$260+O20*$F20*Indicators!$F$260+O20*$G20*Indicators!$G$260+O20*$H20*Indicators!$H$260+O20*$I20*Indicators!$I$260</f>
        <v>-3.9615625374986047E-4</v>
      </c>
      <c r="Z20" s="193">
        <f>P20*$B20*Indicators!$B$261+P20*$C20*Indicators!$C$261+P20*$D20*Indicators!$D$261+P20*$E20*Indicators!$E$261+P20*$F20*Indicators!$F$261+P20*$G20*Indicators!$G$261+P20*$H20*Indicators!$H$261+P20*$I20*Indicators!$I$261</f>
        <v>-5.8657062229126985E-4</v>
      </c>
      <c r="AA20" s="193">
        <f>Q20*$B20*Indicators!$B$262+Q20*$C20*Indicators!$C$262+Q20*$D20*Indicators!$D$262+Q20*$E20*Indicators!$E$262+Q20*$F20*Indicators!$F$262+Q20*$G20*Indicators!$G$262+Q20*$H20*Indicators!$H$262+Q20*$I20*Indicators!$I$262</f>
        <v>-3.0360792043312803E-3</v>
      </c>
      <c r="AB20" s="193">
        <f>R20*$B20*Indicators!$B$263+R20*$C20*Indicators!$C$263+R20*$D20*Indicators!$D$263+R20*$E20*Indicators!$E$263+R20*$F20*Indicators!$F$263+R20*$G20*Indicators!$G$263+R20*$H20*Indicators!$H$263+R20*$I20*Indicators!$I$263</f>
        <v>-1.005245148377242E-3</v>
      </c>
      <c r="AC20" s="193">
        <f>S20*$B20*Indicators!$B$264+S20*$C20*Indicators!$C$264+S20*$D20*Indicators!$D$264+S20*$E20*Indicators!$E$264+S20*$F20*Indicators!$F$264+S20*$G20*Indicators!$G$264+S20*$H20*Indicators!$H$264+S20*$I20*Indicators!$I$264</f>
        <v>1.6826365209925429E-3</v>
      </c>
      <c r="AE20" s="177">
        <f t="shared" si="1"/>
        <v>-0.73457845019727097</v>
      </c>
    </row>
    <row r="21" spans="1:31" hidden="1" x14ac:dyDescent="0.25">
      <c r="A21" s="174">
        <f>Indicators!A33</f>
        <v>36373</v>
      </c>
      <c r="B21" s="193">
        <f>(Indicators!B33-Indicators!B32)/Indicators!B32</f>
        <v>-1.0966693744922809E-2</v>
      </c>
      <c r="C21" s="193">
        <f>(Indicators!C33-Indicators!C32)/-100</f>
        <v>-1.9999999999999573E-4</v>
      </c>
      <c r="D21" s="193">
        <f>(Indicators!D33-Indicators!D32)/-100</f>
        <v>1.5796200399413648E-2</v>
      </c>
      <c r="E21" s="193">
        <f>(Indicators!E33-Indicators!E32)/-Indicators!E32</f>
        <v>-4.6411483253588633E-2</v>
      </c>
      <c r="F21" s="193">
        <f>(Indicators!F33-Indicators!F32)/Indicators!F32</f>
        <v>6.3197026022304814E-2</v>
      </c>
      <c r="G21" s="193">
        <f>(Indicators!G33-Indicators!G32)/Indicators!G32</f>
        <v>1.9574068274350142E-3</v>
      </c>
      <c r="H21" s="193">
        <f>(Indicators!H33-Indicators!H32)/Indicators!H32</f>
        <v>7.8307707618052447E-3</v>
      </c>
      <c r="I21" s="193">
        <f>(Indicators!I33-Indicators!I32)/Indicators!I32</f>
        <v>0</v>
      </c>
      <c r="J21" s="174"/>
      <c r="K21" s="193">
        <f>KZN!C$68/100</f>
        <v>5.0232695208342469E-2</v>
      </c>
      <c r="L21" s="193">
        <f>KZN!D$68/100</f>
        <v>3.1139418514688374E-2</v>
      </c>
      <c r="M21" s="193">
        <f>KZN!E$68/100</f>
        <v>0.20874372981220868</v>
      </c>
      <c r="N21" s="193">
        <f>KZN!F$68/100</f>
        <v>3.2692505338326579E-2</v>
      </c>
      <c r="O21" s="193">
        <f>KZN!G$68/100</f>
        <v>3.2999688591783913E-2</v>
      </c>
      <c r="P21" s="193">
        <f>KZN!H$68/100</f>
        <v>0.14074717189368774</v>
      </c>
      <c r="Q21" s="193">
        <f>KZN!I$68/100</f>
        <v>0.10591565344719202</v>
      </c>
      <c r="R21" s="193">
        <f>KZN!J$68/100</f>
        <v>0.15491974963869976</v>
      </c>
      <c r="S21" s="193">
        <f>KZN!K$68/100</f>
        <v>0.24260938755507047</v>
      </c>
      <c r="T21" s="193"/>
      <c r="U21" s="193">
        <f>K21*$B21*Indicators!$B$256+K21*$C21*Indicators!$C$256+K21*$D21*Indicators!$D$256+K21*$E21*Indicators!$E$256+K21*$F21*Indicators!$F$256+K21*$G21*Indicators!$G$256+K21*$H21*Indicators!$H$256+K21*$I21*Indicators!$I$256</f>
        <v>5.2386190948759714E-4</v>
      </c>
      <c r="V21" s="193">
        <f>L21*$B21*Indicators!$B$257+L21*$C21*Indicators!$C$257+L21*$D21*Indicators!$D$257+L21*$E21*Indicators!$E$257+L21*$F21*Indicators!$F$257+L21*$G21*Indicators!$G$257+L21*$H21*Indicators!$H$257+L21*$I21*Indicators!$I$257</f>
        <v>-2.2259059580456177E-4</v>
      </c>
      <c r="W21" s="193">
        <f>M21*$B21*Indicators!$B$258+M21*$C21*Indicators!$C$258+M21*$D21*Indicators!$D$258+M21*$E21*Indicators!$E$258+M21*$F21*Indicators!$F$258+M21*$G21*Indicators!$G$258+M21*$H21*Indicators!$H$258+M21*$I21*Indicators!$I$258</f>
        <v>-1.4500600368236782E-3</v>
      </c>
      <c r="X21" s="193">
        <f>N21*$B21*Indicators!$B$259+N21*$C21*Indicators!$C$259+N21*$D21*Indicators!$D$259+N21*$E21*Indicators!$E$259+N21*$F21*Indicators!$F$259+N21*$G21*Indicators!$G$259+N21*$H21*Indicators!$H$259+N21*$I21*Indicators!$I$259</f>
        <v>-2.8821970745136332E-4</v>
      </c>
      <c r="Y21" s="193">
        <f>O21*$B21*Indicators!$B$260+O21*$C21*Indicators!$C$260+O21*$D21*Indicators!$D$260+O21*$E21*Indicators!$E$260+O21*$F21*Indicators!$F$260+O21*$G21*Indicators!$G$260+O21*$H21*Indicators!$H$260+O21*$I21*Indicators!$I$260</f>
        <v>-1.3825353494620937E-4</v>
      </c>
      <c r="Z21" s="193">
        <f>P21*$B21*Indicators!$B$261+P21*$C21*Indicators!$C$261+P21*$D21*Indicators!$D$261+P21*$E21*Indicators!$E$261+P21*$F21*Indicators!$F$261+P21*$G21*Indicators!$G$261+P21*$H21*Indicators!$H$261+P21*$I21*Indicators!$I$261</f>
        <v>-9.724009993350186E-5</v>
      </c>
      <c r="AA21" s="193">
        <f>Q21*$B21*Indicators!$B$262+Q21*$C21*Indicators!$C$262+Q21*$D21*Indicators!$D$262+Q21*$E21*Indicators!$E$262+Q21*$F21*Indicators!$F$262+Q21*$G21*Indicators!$G$262+Q21*$H21*Indicators!$H$262+Q21*$I21*Indicators!$I$262</f>
        <v>-1.261915123254913E-3</v>
      </c>
      <c r="AB21" s="193">
        <f>R21*$B21*Indicators!$B$263+R21*$C21*Indicators!$C$263+R21*$D21*Indicators!$D$263+R21*$E21*Indicators!$E$263+R21*$F21*Indicators!$F$263+R21*$G21*Indicators!$G$263+R21*$H21*Indicators!$H$263+R21*$I21*Indicators!$I$263</f>
        <v>-2.9108900912708349E-4</v>
      </c>
      <c r="AC21" s="193">
        <f>S21*$B21*Indicators!$B$264+S21*$C21*Indicators!$C$264+S21*$D21*Indicators!$D$264+S21*$E21*Indicators!$E$264+S21*$F21*Indicators!$F$264+S21*$G21*Indicators!$G$264+S21*$H21*Indicators!$H$264+S21*$I21*Indicators!$I$264</f>
        <v>1.0533619080766688E-3</v>
      </c>
      <c r="AE21" s="177">
        <f t="shared" si="1"/>
        <v>-0.21721442897770452</v>
      </c>
    </row>
    <row r="22" spans="1:31" hidden="1" x14ac:dyDescent="0.25">
      <c r="A22" s="174">
        <f>Indicators!A34</f>
        <v>36404</v>
      </c>
      <c r="B22" s="193">
        <f>(Indicators!B34-Indicators!B33)/Indicators!B33</f>
        <v>-1.41765913757701E-2</v>
      </c>
      <c r="C22" s="193">
        <f>(Indicators!C34-Indicators!C33)/-100</f>
        <v>1.9999999999999931E-3</v>
      </c>
      <c r="D22" s="193">
        <f>(Indicators!D34-Indicators!D33)/-100</f>
        <v>1.3422771725218923E-2</v>
      </c>
      <c r="E22" s="193">
        <f>(Indicators!E34-Indicators!E33)/-Indicators!E33</f>
        <v>-0.12391403749428428</v>
      </c>
      <c r="F22" s="193">
        <f>(Indicators!F34-Indicators!F33)/Indicators!F33</f>
        <v>0.16608391608391612</v>
      </c>
      <c r="G22" s="193">
        <f>(Indicators!G34-Indicators!G33)/Indicators!G33</f>
        <v>0.1780104712041885</v>
      </c>
      <c r="H22" s="193">
        <f>(Indicators!H34-Indicators!H33)/Indicators!H33</f>
        <v>1.661575174087903E-2</v>
      </c>
      <c r="I22" s="193">
        <f>(Indicators!I34-Indicators!I33)/Indicators!I33</f>
        <v>0</v>
      </c>
      <c r="J22" s="174"/>
      <c r="K22" s="193">
        <f>KZN!C$68/100</f>
        <v>5.0232695208342469E-2</v>
      </c>
      <c r="L22" s="193">
        <f>KZN!D$68/100</f>
        <v>3.1139418514688374E-2</v>
      </c>
      <c r="M22" s="193">
        <f>KZN!E$68/100</f>
        <v>0.20874372981220868</v>
      </c>
      <c r="N22" s="193">
        <f>KZN!F$68/100</f>
        <v>3.2692505338326579E-2</v>
      </c>
      <c r="O22" s="193">
        <f>KZN!G$68/100</f>
        <v>3.2999688591783913E-2</v>
      </c>
      <c r="P22" s="193">
        <f>KZN!H$68/100</f>
        <v>0.14074717189368774</v>
      </c>
      <c r="Q22" s="193">
        <f>KZN!I$68/100</f>
        <v>0.10591565344719202</v>
      </c>
      <c r="R22" s="193">
        <f>KZN!J$68/100</f>
        <v>0.15491974963869976</v>
      </c>
      <c r="S22" s="193">
        <f>KZN!K$68/100</f>
        <v>0.24260938755507047</v>
      </c>
      <c r="T22" s="193"/>
      <c r="U22" s="193">
        <f>K22*$B22*Indicators!$B$256+K22*$C22*Indicators!$C$256+K22*$D22*Indicators!$D$256+K22*$E22*Indicators!$E$256+K22*$F22*Indicators!$F$256+K22*$G22*Indicators!$G$256+K22*$H22*Indicators!$H$256+K22*$I22*Indicators!$I$256</f>
        <v>1.4294810471619736E-3</v>
      </c>
      <c r="V22" s="193">
        <f>L22*$B22*Indicators!$B$257+L22*$C22*Indicators!$C$257+L22*$D22*Indicators!$D$257+L22*$E22*Indicators!$E$257+L22*$F22*Indicators!$F$257+L22*$G22*Indicators!$G$257+L22*$H22*Indicators!$H$257+L22*$I22*Indicators!$I$257</f>
        <v>1.6989606742031653E-3</v>
      </c>
      <c r="W22" s="193">
        <f>M22*$B22*Indicators!$B$258+M22*$C22*Indicators!$C$258+M22*$D22*Indicators!$D$258+M22*$E22*Indicators!$E$258+M22*$F22*Indicators!$F$258+M22*$G22*Indicators!$G$258+M22*$H22*Indicators!$H$258+M22*$I22*Indicators!$I$258</f>
        <v>-3.0519370693509575E-3</v>
      </c>
      <c r="X22" s="193">
        <f>N22*$B22*Indicators!$B$259+N22*$C22*Indicators!$C$259+N22*$D22*Indicators!$D$259+N22*$E22*Indicators!$E$259+N22*$F22*Indicators!$F$259+N22*$G22*Indicators!$G$259+N22*$H22*Indicators!$H$259+N22*$I22*Indicators!$I$259</f>
        <v>-7.7702738778143631E-4</v>
      </c>
      <c r="Y22" s="193">
        <f>O22*$B22*Indicators!$B$260+O22*$C22*Indicators!$C$260+O22*$D22*Indicators!$D$260+O22*$E22*Indicators!$E$260+O22*$F22*Indicators!$F$260+O22*$G22*Indicators!$G$260+O22*$H22*Indicators!$H$260+O22*$I22*Indicators!$I$260</f>
        <v>-4.3156207568626815E-4</v>
      </c>
      <c r="Z22" s="193">
        <f>P22*$B22*Indicators!$B$261+P22*$C22*Indicators!$C$261+P22*$D22*Indicators!$D$261+P22*$E22*Indicators!$E$261+P22*$F22*Indicators!$F$261+P22*$G22*Indicators!$G$261+P22*$H22*Indicators!$H$261+P22*$I22*Indicators!$I$261</f>
        <v>-8.8256507905860794E-4</v>
      </c>
      <c r="AA22" s="193">
        <f>Q22*$B22*Indicators!$B$262+Q22*$C22*Indicators!$C$262+Q22*$D22*Indicators!$D$262+Q22*$E22*Indicators!$E$262+Q22*$F22*Indicators!$F$262+Q22*$G22*Indicators!$G$262+Q22*$H22*Indicators!$H$262+Q22*$I22*Indicators!$I$262</f>
        <v>-3.5509751038238567E-3</v>
      </c>
      <c r="AB22" s="193">
        <f>R22*$B22*Indicators!$B$263+R22*$C22*Indicators!$C$263+R22*$D22*Indicators!$D$263+R22*$E22*Indicators!$E$263+R22*$F22*Indicators!$F$263+R22*$G22*Indicators!$G$263+R22*$H22*Indicators!$H$263+R22*$I22*Indicators!$I$263</f>
        <v>-1.0506750670132895E-3</v>
      </c>
      <c r="AC22" s="193">
        <f>S22*$B22*Indicators!$B$264+S22*$C22*Indicators!$C$264+S22*$D22*Indicators!$D$264+S22*$E22*Indicators!$E$264+S22*$F22*Indicators!$F$264+S22*$G22*Indicators!$G$264+S22*$H22*Indicators!$H$264+S22*$I22*Indicators!$I$264</f>
        <v>1.6865284477550441E-3</v>
      </c>
      <c r="AE22" s="177">
        <f t="shared" si="1"/>
        <v>-0.49297716135942338</v>
      </c>
    </row>
    <row r="23" spans="1:31" hidden="1" x14ac:dyDescent="0.25">
      <c r="A23" s="174">
        <f>Indicators!A35</f>
        <v>36434</v>
      </c>
      <c r="B23" s="193">
        <f>(Indicators!B35-Indicators!B34)/Indicators!B34</f>
        <v>2.1745650869826119E-2</v>
      </c>
      <c r="C23" s="193">
        <f>(Indicators!C35-Indicators!C34)/-100</f>
        <v>1.6500000000000093E-3</v>
      </c>
      <c r="D23" s="193">
        <f>(Indicators!D35-Indicators!D34)/-100</f>
        <v>2.2168307556098819E-3</v>
      </c>
      <c r="E23" s="193">
        <f>(Indicators!E35-Indicators!E34)/-Indicators!E34</f>
        <v>0.10659072416598851</v>
      </c>
      <c r="F23" s="193">
        <f>(Indicators!F35-Indicators!F34)/Indicators!F34</f>
        <v>1.199400299850076E-2</v>
      </c>
      <c r="G23" s="193">
        <f>(Indicators!G35-Indicators!G34)/Indicators!G34</f>
        <v>3.3167495854070559E-4</v>
      </c>
      <c r="H23" s="193">
        <f>(Indicators!H35-Indicators!H34)/Indicators!H34</f>
        <v>-8.5899526894949643E-3</v>
      </c>
      <c r="I23" s="193">
        <f>(Indicators!I35-Indicators!I34)/Indicators!I34</f>
        <v>0</v>
      </c>
      <c r="J23" s="174"/>
      <c r="K23" s="193">
        <f>KZN!C$68/100</f>
        <v>5.0232695208342469E-2</v>
      </c>
      <c r="L23" s="193">
        <f>KZN!D$68/100</f>
        <v>3.1139418514688374E-2</v>
      </c>
      <c r="M23" s="193">
        <f>KZN!E$68/100</f>
        <v>0.20874372981220868</v>
      </c>
      <c r="N23" s="193">
        <f>KZN!F$68/100</f>
        <v>3.2692505338326579E-2</v>
      </c>
      <c r="O23" s="193">
        <f>KZN!G$68/100</f>
        <v>3.2999688591783913E-2</v>
      </c>
      <c r="P23" s="193">
        <f>KZN!H$68/100</f>
        <v>0.14074717189368774</v>
      </c>
      <c r="Q23" s="193">
        <f>KZN!I$68/100</f>
        <v>0.10591565344719202</v>
      </c>
      <c r="R23" s="193">
        <f>KZN!J$68/100</f>
        <v>0.15491974963869976</v>
      </c>
      <c r="S23" s="193">
        <f>KZN!K$68/100</f>
        <v>0.24260938755507047</v>
      </c>
      <c r="T23" s="193"/>
      <c r="U23" s="193">
        <f>K23*$B23*Indicators!$B$256+K23*$C23*Indicators!$C$256+K23*$D23*Indicators!$D$256+K23*$E23*Indicators!$E$256+K23*$F23*Indicators!$F$256+K23*$G23*Indicators!$G$256+K23*$H23*Indicators!$H$256+K23*$I23*Indicators!$I$256</f>
        <v>1.2801601669395937E-3</v>
      </c>
      <c r="V23" s="193">
        <f>L23*$B23*Indicators!$B$257+L23*$C23*Indicators!$C$257+L23*$D23*Indicators!$D$257+L23*$E23*Indicators!$E$257+L23*$F23*Indicators!$F$257+L23*$G23*Indicators!$G$257+L23*$H23*Indicators!$H$257+L23*$I23*Indicators!$I$257</f>
        <v>5.3919266008972254E-4</v>
      </c>
      <c r="W23" s="193">
        <f>M23*$B23*Indicators!$B$258+M23*$C23*Indicators!$C$258+M23*$D23*Indicators!$D$258+M23*$E23*Indicators!$E$258+M23*$F23*Indicators!$F$258+M23*$G23*Indicators!$G$258+M23*$H23*Indicators!$H$258+M23*$I23*Indicators!$I$258</f>
        <v>3.7264714575167288E-3</v>
      </c>
      <c r="X23" s="193">
        <f>N23*$B23*Indicators!$B$259+N23*$C23*Indicators!$C$259+N23*$D23*Indicators!$D$259+N23*$E23*Indicators!$E$259+N23*$F23*Indicators!$F$259+N23*$G23*Indicators!$G$259+N23*$H23*Indicators!$H$259+N23*$I23*Indicators!$I$259</f>
        <v>7.4627365631753319E-4</v>
      </c>
      <c r="Y23" s="193">
        <f>O23*$B23*Indicators!$B$260+O23*$C23*Indicators!$C$260+O23*$D23*Indicators!$D$260+O23*$E23*Indicators!$E$260+O23*$F23*Indicators!$F$260+O23*$G23*Indicators!$G$260+O23*$H23*Indicators!$H$260+O23*$I23*Indicators!$I$260</f>
        <v>5.3798966551161273E-4</v>
      </c>
      <c r="Z23" s="193">
        <f>P23*$B23*Indicators!$B$261+P23*$C23*Indicators!$C$261+P23*$D23*Indicators!$D$261+P23*$E23*Indicators!$E$261+P23*$F23*Indicators!$F$261+P23*$G23*Indicators!$G$261+P23*$H23*Indicators!$H$261+P23*$I23*Indicators!$I$261</f>
        <v>1.6477293204535223E-3</v>
      </c>
      <c r="AA23" s="193">
        <f>Q23*$B23*Indicators!$B$262+Q23*$C23*Indicators!$C$262+Q23*$D23*Indicators!$D$262+Q23*$E23*Indicators!$E$262+Q23*$F23*Indicators!$F$262+Q23*$G23*Indicators!$G$262+Q23*$H23*Indicators!$H$262+Q23*$I23*Indicators!$I$262</f>
        <v>3.4936781255923695E-3</v>
      </c>
      <c r="AB23" s="193">
        <f>R23*$B23*Indicators!$B$263+R23*$C23*Indicators!$C$263+R23*$D23*Indicators!$D$263+R23*$E23*Indicators!$E$263+R23*$F23*Indicators!$F$263+R23*$G23*Indicators!$G$263+R23*$H23*Indicators!$H$263+R23*$I23*Indicators!$I$263</f>
        <v>1.7127671549706125E-3</v>
      </c>
      <c r="AC23" s="193">
        <f>S23*$B23*Indicators!$B$264+S23*$C23*Indicators!$C$264+S23*$D23*Indicators!$D$264+S23*$E23*Indicators!$E$264+S23*$F23*Indicators!$F$264+S23*$G23*Indicators!$G$264+S23*$H23*Indicators!$H$264+S23*$I23*Indicators!$I$264</f>
        <v>1.5004066731327446E-4</v>
      </c>
      <c r="AE23" s="177">
        <f t="shared" si="1"/>
        <v>1.3834302874704971</v>
      </c>
    </row>
    <row r="24" spans="1:31" hidden="1" x14ac:dyDescent="0.25">
      <c r="A24" s="174">
        <f>Indicators!A36</f>
        <v>36465</v>
      </c>
      <c r="B24" s="193">
        <f>(Indicators!B36-Indicators!B35)/Indicators!B35</f>
        <v>4.9415333431184743E-3</v>
      </c>
      <c r="C24" s="193">
        <f>(Indicators!C36-Indicators!C35)/-100</f>
        <v>5.299999999999994E-3</v>
      </c>
      <c r="D24" s="193">
        <f>(Indicators!D36-Indicators!D35)/-100</f>
        <v>-2.1344717182497641E-3</v>
      </c>
      <c r="E24" s="193">
        <f>(Indicators!E36-Indicators!E35)/-Indicators!E35</f>
        <v>-0.15209471766848814</v>
      </c>
      <c r="F24" s="193">
        <f>(Indicators!F36-Indicators!F35)/Indicators!F35</f>
        <v>-3.555555555555559E-2</v>
      </c>
      <c r="G24" s="193">
        <f>(Indicators!G36-Indicators!G35)/Indicators!G35</f>
        <v>-3.6472148541114052E-2</v>
      </c>
      <c r="H24" s="193">
        <f>(Indicators!H36-Indicators!H35)/Indicators!H35</f>
        <v>2.0872071307127243E-2</v>
      </c>
      <c r="I24" s="193">
        <f>(Indicators!I36-Indicators!I35)/Indicators!I35</f>
        <v>0</v>
      </c>
      <c r="J24" s="174"/>
      <c r="K24" s="193">
        <f>KZN!C$68/100</f>
        <v>5.0232695208342469E-2</v>
      </c>
      <c r="L24" s="193">
        <f>KZN!D$68/100</f>
        <v>3.1139418514688374E-2</v>
      </c>
      <c r="M24" s="193">
        <f>KZN!E$68/100</f>
        <v>0.20874372981220868</v>
      </c>
      <c r="N24" s="193">
        <f>KZN!F$68/100</f>
        <v>3.2692505338326579E-2</v>
      </c>
      <c r="O24" s="193">
        <f>KZN!G$68/100</f>
        <v>3.2999688591783913E-2</v>
      </c>
      <c r="P24" s="193">
        <f>KZN!H$68/100</f>
        <v>0.14074717189368774</v>
      </c>
      <c r="Q24" s="193">
        <f>KZN!I$68/100</f>
        <v>0.10591565344719202</v>
      </c>
      <c r="R24" s="193">
        <f>KZN!J$68/100</f>
        <v>0.15491974963869976</v>
      </c>
      <c r="S24" s="193">
        <f>KZN!K$68/100</f>
        <v>0.24260938755507047</v>
      </c>
      <c r="T24" s="193"/>
      <c r="U24" s="193">
        <f>K24*$B24*Indicators!$B$256+K24*$C24*Indicators!$C$256+K24*$D24*Indicators!$D$256+K24*$E24*Indicators!$E$256+K24*$F24*Indicators!$F$256+K24*$G24*Indicators!$G$256+K24*$H24*Indicators!$H$256+K24*$I24*Indicators!$I$256</f>
        <v>-1.6588834443916089E-3</v>
      </c>
      <c r="V24" s="193">
        <f>L24*$B24*Indicators!$B$257+L24*$C24*Indicators!$C$257+L24*$D24*Indicators!$D$257+L24*$E24*Indicators!$E$257+L24*$F24*Indicators!$F$257+L24*$G24*Indicators!$G$257+L24*$H24*Indicators!$H$257+L24*$I24*Indicators!$I$257</f>
        <v>-8.817397632931987E-4</v>
      </c>
      <c r="W24" s="193">
        <f>M24*$B24*Indicators!$B$258+M24*$C24*Indicators!$C$258+M24*$D24*Indicators!$D$258+M24*$E24*Indicators!$E$258+M24*$F24*Indicators!$F$258+M24*$G24*Indicators!$G$258+M24*$H24*Indicators!$H$258+M24*$I24*Indicators!$I$258</f>
        <v>-2.1791700541493784E-3</v>
      </c>
      <c r="X24" s="193">
        <f>N24*$B24*Indicators!$B$259+N24*$C24*Indicators!$C$259+N24*$D24*Indicators!$D$259+N24*$E24*Indicators!$E$259+N24*$F24*Indicators!$F$259+N24*$G24*Indicators!$G$259+N24*$H24*Indicators!$H$259+N24*$I24*Indicators!$I$259</f>
        <v>-9.0490588056621642E-4</v>
      </c>
      <c r="Y24" s="193">
        <f>O24*$B24*Indicators!$B$260+O24*$C24*Indicators!$C$260+O24*$D24*Indicators!$D$260+O24*$E24*Indicators!$E$260+O24*$F24*Indicators!$F$260+O24*$G24*Indicators!$G$260+O24*$H24*Indicators!$H$260+O24*$I24*Indicators!$I$260</f>
        <v>-4.8449747109830053E-4</v>
      </c>
      <c r="Z24" s="193">
        <f>P24*$B24*Indicators!$B$261+P24*$C24*Indicators!$C$261+P24*$D24*Indicators!$D$261+P24*$E24*Indicators!$E$261+P24*$F24*Indicators!$F$261+P24*$G24*Indicators!$G$261+P24*$H24*Indicators!$H$261+P24*$I24*Indicators!$I$261</f>
        <v>-1.1357163685875981E-3</v>
      </c>
      <c r="AA24" s="193">
        <f>Q24*$B24*Indicators!$B$262+Q24*$C24*Indicators!$C$262+Q24*$D24*Indicators!$D$262+Q24*$E24*Indicators!$E$262+Q24*$F24*Indicators!$F$262+Q24*$G24*Indicators!$G$262+Q24*$H24*Indicators!$H$262+Q24*$I24*Indicators!$I$262</f>
        <v>-4.2486258387786037E-3</v>
      </c>
      <c r="AB24" s="193">
        <f>R24*$B24*Indicators!$B$263+R24*$C24*Indicators!$C$263+R24*$D24*Indicators!$D$263+R24*$E24*Indicators!$E$263+R24*$F24*Indicators!$F$263+R24*$G24*Indicators!$G$263+R24*$H24*Indicators!$H$263+R24*$I24*Indicators!$I$263</f>
        <v>-1.0553356758604244E-3</v>
      </c>
      <c r="AC24" s="193">
        <f>S24*$B24*Indicators!$B$264+S24*$C24*Indicators!$C$264+S24*$D24*Indicators!$D$264+S24*$E24*Indicators!$E$264+S24*$F24*Indicators!$F$264+S24*$G24*Indicators!$G$264+S24*$H24*Indicators!$H$264+S24*$I24*Indicators!$I$264</f>
        <v>1.9854862074950796E-3</v>
      </c>
      <c r="AE24" s="177">
        <f t="shared" si="1"/>
        <v>-1.0563388289230249</v>
      </c>
    </row>
    <row r="25" spans="1:31" hidden="1" x14ac:dyDescent="0.25">
      <c r="A25" s="174">
        <f>Indicators!A37</f>
        <v>36495</v>
      </c>
      <c r="B25" s="193">
        <f>(Indicators!B37-Indicators!B36)/Indicators!B36</f>
        <v>-1.9474196689385859E-3</v>
      </c>
      <c r="C25" s="193">
        <f>(Indicators!C37-Indicators!C36)/-100</f>
        <v>6.6500000000000092E-3</v>
      </c>
      <c r="D25" s="193">
        <f>(Indicators!D37-Indicators!D36)/-100</f>
        <v>-3.2017075773745707E-3</v>
      </c>
      <c r="E25" s="193">
        <f>(Indicators!E37-Indicators!E36)/-Indicators!E36</f>
        <v>-4.5849802371541508E-2</v>
      </c>
      <c r="F25" s="193">
        <f>(Indicators!F37-Indicators!F36)/Indicators!F36</f>
        <v>-8.1413210445468412E-2</v>
      </c>
      <c r="G25" s="193">
        <f>(Indicators!G37-Indicators!G36)/Indicators!G36</f>
        <v>-4.4735030970406448E-3</v>
      </c>
      <c r="H25" s="193">
        <f>(Indicators!H37-Indicators!H36)/Indicators!H36</f>
        <v>6.2859507800457053E-3</v>
      </c>
      <c r="I25" s="193">
        <f>(Indicators!I37-Indicators!I36)/Indicators!I36</f>
        <v>0</v>
      </c>
      <c r="J25" s="174"/>
      <c r="K25" s="193">
        <f>KZN!C$68/100</f>
        <v>5.0232695208342469E-2</v>
      </c>
      <c r="L25" s="193">
        <f>KZN!D$68/100</f>
        <v>3.1139418514688374E-2</v>
      </c>
      <c r="M25" s="193">
        <f>KZN!E$68/100</f>
        <v>0.20874372981220868</v>
      </c>
      <c r="N25" s="193">
        <f>KZN!F$68/100</f>
        <v>3.2692505338326579E-2</v>
      </c>
      <c r="O25" s="193">
        <f>KZN!G$68/100</f>
        <v>3.2999688591783913E-2</v>
      </c>
      <c r="P25" s="193">
        <f>KZN!H$68/100</f>
        <v>0.14074717189368774</v>
      </c>
      <c r="Q25" s="193">
        <f>KZN!I$68/100</f>
        <v>0.10591565344719202</v>
      </c>
      <c r="R25" s="193">
        <f>KZN!J$68/100</f>
        <v>0.15491974963869976</v>
      </c>
      <c r="S25" s="193">
        <f>KZN!K$68/100</f>
        <v>0.24260938755507047</v>
      </c>
      <c r="T25" s="193"/>
      <c r="U25" s="193">
        <f>K25*$B25*Indicators!$B$256+K25*$C25*Indicators!$C$256+K25*$D25*Indicators!$D$256+K25*$E25*Indicators!$E$256+K25*$F25*Indicators!$F$256+K25*$G25*Indicators!$G$256+K25*$H25*Indicators!$H$256+K25*$I25*Indicators!$I$256</f>
        <v>-1.5810441315157763E-3</v>
      </c>
      <c r="V25" s="193">
        <f>L25*$B25*Indicators!$B$257+L25*$C25*Indicators!$C$257+L25*$D25*Indicators!$D$257+L25*$E25*Indicators!$E$257+L25*$F25*Indicators!$F$257+L25*$G25*Indicators!$G$257+L25*$H25*Indicators!$H$257+L25*$I25*Indicators!$I$257</f>
        <v>-2.1668698738096389E-4</v>
      </c>
      <c r="W25" s="193">
        <f>M25*$B25*Indicators!$B$258+M25*$C25*Indicators!$C$258+M25*$D25*Indicators!$D$258+M25*$E25*Indicators!$E$258+M25*$F25*Indicators!$F$258+M25*$G25*Indicators!$G$258+M25*$H25*Indicators!$H$258+M25*$I25*Indicators!$I$258</f>
        <v>-7.2393732893913723E-4</v>
      </c>
      <c r="X25" s="193">
        <f>N25*$B25*Indicators!$B$259+N25*$C25*Indicators!$C$259+N25*$D25*Indicators!$D$259+N25*$E25*Indicators!$E$259+N25*$F25*Indicators!$F$259+N25*$G25*Indicators!$G$259+N25*$H25*Indicators!$H$259+N25*$I25*Indicators!$I$259</f>
        <v>-2.7996857068579177E-4</v>
      </c>
      <c r="Y25" s="193">
        <f>O25*$B25*Indicators!$B$260+O25*$C25*Indicators!$C$260+O25*$D25*Indicators!$D$260+O25*$E25*Indicators!$E$260+O25*$F25*Indicators!$F$260+O25*$G25*Indicators!$G$260+O25*$H25*Indicators!$H$260+O25*$I25*Indicators!$I$260</f>
        <v>-1.1588163538909032E-4</v>
      </c>
      <c r="Z25" s="193">
        <f>P25*$B25*Indicators!$B$261+P25*$C25*Indicators!$C$261+P25*$D25*Indicators!$D$261+P25*$E25*Indicators!$E$261+P25*$F25*Indicators!$F$261+P25*$G25*Indicators!$G$261+P25*$H25*Indicators!$H$261+P25*$I25*Indicators!$I$261</f>
        <v>-2.1408714868528651E-4</v>
      </c>
      <c r="AA25" s="193">
        <f>Q25*$B25*Indicators!$B$262+Q25*$C25*Indicators!$C$262+Q25*$D25*Indicators!$D$262+Q25*$E25*Indicators!$E$262+Q25*$F25*Indicators!$F$262+Q25*$G25*Indicators!$G$262+Q25*$H25*Indicators!$H$262+Q25*$I25*Indicators!$I$262</f>
        <v>-1.2373769153136785E-3</v>
      </c>
      <c r="AB25" s="193">
        <f>R25*$B25*Indicators!$B$263+R25*$C25*Indicators!$C$263+R25*$D25*Indicators!$D$263+R25*$E25*Indicators!$E$263+R25*$F25*Indicators!$F$263+R25*$G25*Indicators!$G$263+R25*$H25*Indicators!$H$263+R25*$I25*Indicators!$I$263</f>
        <v>-1.373530472141363E-4</v>
      </c>
      <c r="AC25" s="193">
        <f>S25*$B25*Indicators!$B$264+S25*$C25*Indicators!$C$264+S25*$D25*Indicators!$D$264+S25*$E25*Indicators!$E$264+S25*$F25*Indicators!$F$264+S25*$G25*Indicators!$G$264+S25*$H25*Indicators!$H$264+S25*$I25*Indicators!$I$264</f>
        <v>8.1958345800404553E-4</v>
      </c>
      <c r="AE25" s="177">
        <f t="shared" si="1"/>
        <v>-0.36867523071198144</v>
      </c>
    </row>
    <row r="26" spans="1:31" hidden="1" x14ac:dyDescent="0.25">
      <c r="A26" s="174">
        <f>Indicators!A38</f>
        <v>36526</v>
      </c>
      <c r="B26" s="193">
        <f>(Indicators!B38-Indicators!B37)/Indicators!B37</f>
        <v>2.6211382113821138E-2</v>
      </c>
      <c r="C26" s="193">
        <f>(Indicators!C38-Indicators!C37)/-100</f>
        <v>-8.9999999999999857E-4</v>
      </c>
      <c r="D26" s="193">
        <f>(Indicators!D38-Indicators!D37)/-100</f>
        <v>-4.0710978058354861E-3</v>
      </c>
      <c r="E26" s="193">
        <f>(Indicators!E38-Indicators!E37)/-Indicators!E37</f>
        <v>-2.5699168556311401E-2</v>
      </c>
      <c r="F26" s="193">
        <f>(Indicators!F38-Indicators!F37)/Indicators!F37</f>
        <v>-5.8528428093645571E-2</v>
      </c>
      <c r="G26" s="193">
        <f>(Indicators!G38-Indicators!G37)/Indicators!G37</f>
        <v>-1.9702730729346658E-2</v>
      </c>
      <c r="H26" s="193">
        <f>(Indicators!H38-Indicators!H37)/Indicators!H37</f>
        <v>9.5488439461402282E-3</v>
      </c>
      <c r="I26" s="193">
        <f>(Indicators!I38-Indicators!I37)/Indicators!I37</f>
        <v>0</v>
      </c>
      <c r="J26" s="174"/>
      <c r="K26" s="193">
        <f>KZN!C$69/100</f>
        <v>4.970566646268363E-2</v>
      </c>
      <c r="L26" s="193">
        <f>KZN!D$69/100</f>
        <v>2.9561252359239613E-2</v>
      </c>
      <c r="M26" s="193">
        <f>KZN!E$69/100</f>
        <v>0.21698243804751233</v>
      </c>
      <c r="N26" s="193">
        <f>KZN!F$69/100</f>
        <v>3.2724742229769906E-2</v>
      </c>
      <c r="O26" s="193">
        <f>KZN!G$69/100</f>
        <v>3.3041700908123431E-2</v>
      </c>
      <c r="P26" s="193">
        <f>KZN!H$69/100</f>
        <v>0.14616904891148497</v>
      </c>
      <c r="Q26" s="193">
        <f>KZN!I$69/100</f>
        <v>0.1078096802116936</v>
      </c>
      <c r="R26" s="193">
        <f>KZN!J$69/100</f>
        <v>0.14932548363466708</v>
      </c>
      <c r="S26" s="193">
        <f>KZN!K$69/100</f>
        <v>0.23467998723482547</v>
      </c>
      <c r="T26" s="193"/>
      <c r="U26" s="193">
        <f>K26*$B26*Indicators!$B$256+K26*$C26*Indicators!$C$256+K26*$D26*Indicators!$D$256+K26*$E26*Indicators!$E$256+K26*$F26*Indicators!$F$256+K26*$G26*Indicators!$G$256+K26*$H26*Indicators!$H$256+K26*$I26*Indicators!$I$256</f>
        <v>-7.9647272159030129E-4</v>
      </c>
      <c r="V26" s="193">
        <f>L26*$B26*Indicators!$B$257+L26*$C26*Indicators!$C$257+L26*$D26*Indicators!$D$257+L26*$E26*Indicators!$E$257+L26*$F26*Indicators!$F$257+L26*$G26*Indicators!$G$257+L26*$H26*Indicators!$H$257+L26*$I26*Indicators!$I$257</f>
        <v>-7.6492534408782552E-5</v>
      </c>
      <c r="W26" s="193">
        <f>M26*$B26*Indicators!$B$258+M26*$C26*Indicators!$C$258+M26*$D26*Indicators!$D$258+M26*$E26*Indicators!$E$258+M26*$F26*Indicators!$F$258+M26*$G26*Indicators!$G$258+M26*$H26*Indicators!$H$258+M26*$I26*Indicators!$I$258</f>
        <v>1.5569350023402302E-3</v>
      </c>
      <c r="X26" s="193">
        <f>N26*$B26*Indicators!$B$259+N26*$C26*Indicators!$C$259+N26*$D26*Indicators!$D$259+N26*$E26*Indicators!$E$259+N26*$F26*Indicators!$F$259+N26*$G26*Indicators!$G$259+N26*$H26*Indicators!$H$259+N26*$I26*Indicators!$I$259</f>
        <v>-5.9309210030633155E-5</v>
      </c>
      <c r="Y26" s="193">
        <f>O26*$B26*Indicators!$B$260+O26*$C26*Indicators!$C$260+O26*$D26*Indicators!$D$260+O26*$E26*Indicators!$E$260+O26*$F26*Indicators!$F$260+O26*$G26*Indicators!$G$260+O26*$H26*Indicators!$H$260+O26*$I26*Indicators!$I$260</f>
        <v>3.1515383519584186E-5</v>
      </c>
      <c r="Z26" s="193">
        <f>P26*$B26*Indicators!$B$261+P26*$C26*Indicators!$C$261+P26*$D26*Indicators!$D$261+P26*$E26*Indicators!$E$261+P26*$F26*Indicators!$F$261+P26*$G26*Indicators!$G$261+P26*$H26*Indicators!$H$261+P26*$I26*Indicators!$I$261</f>
        <v>1.9136638703891472E-4</v>
      </c>
      <c r="AA26" s="193">
        <f>Q26*$B26*Indicators!$B$262+Q26*$C26*Indicators!$C$262+Q26*$D26*Indicators!$D$262+Q26*$E26*Indicators!$E$262+Q26*$F26*Indicators!$F$262+Q26*$G26*Indicators!$G$262+Q26*$H26*Indicators!$H$262+Q26*$I26*Indicators!$I$262</f>
        <v>-4.0600622601786788E-4</v>
      </c>
      <c r="AB26" s="193">
        <f>R26*$B26*Indicators!$B$263+R26*$C26*Indicators!$C$263+R26*$D26*Indicators!$D$263+R26*$E26*Indicators!$E$263+R26*$F26*Indicators!$F$263+R26*$G26*Indicators!$G$263+R26*$H26*Indicators!$H$263+R26*$I26*Indicators!$I$263</f>
        <v>3.2758498361978156E-4</v>
      </c>
      <c r="AC26" s="193">
        <f>S26*$B26*Indicators!$B$264+S26*$C26*Indicators!$C$264+S26*$D26*Indicators!$D$264+S26*$E26*Indicators!$E$264+S26*$F26*Indicators!$F$264+S26*$G26*Indicators!$G$264+S26*$H26*Indicators!$H$264+S26*$I26*Indicators!$I$264</f>
        <v>1.022400222404117E-3</v>
      </c>
      <c r="AE26" s="177">
        <f t="shared" si="1"/>
        <v>0.17915212868750427</v>
      </c>
    </row>
    <row r="27" spans="1:31" hidden="1" x14ac:dyDescent="0.25">
      <c r="A27" s="174">
        <f>Indicators!A39</f>
        <v>36557</v>
      </c>
      <c r="B27" s="193">
        <f>(Indicators!B39-Indicators!B38)/Indicators!B38</f>
        <v>5.5932310812522885E-3</v>
      </c>
      <c r="C27" s="193">
        <f>(Indicators!C39-Indicators!C38)/-100</f>
        <v>5.4999999999999711E-4</v>
      </c>
      <c r="D27" s="193">
        <f>(Indicators!D39-Indicators!D38)/-100</f>
        <v>3.1779661016950334E-3</v>
      </c>
      <c r="E27" s="193">
        <f>(Indicators!E39-Indicators!E38)/-Indicators!E38</f>
        <v>-0.11827560795873253</v>
      </c>
      <c r="F27" s="193">
        <f>(Indicators!F39-Indicators!F38)/Indicators!F38</f>
        <v>-4.9733570159857951E-2</v>
      </c>
      <c r="G27" s="193">
        <f>(Indicators!G39-Indicators!G38)/Indicators!G38</f>
        <v>2.8561354019745997E-2</v>
      </c>
      <c r="H27" s="193">
        <f>(Indicators!H39-Indicators!H38)/Indicators!H38</f>
        <v>1.4484966926648205E-3</v>
      </c>
      <c r="I27" s="193">
        <f>(Indicators!I39-Indicators!I38)/Indicators!I38</f>
        <v>0</v>
      </c>
      <c r="J27" s="174"/>
      <c r="K27" s="193">
        <f>KZN!C$69/100</f>
        <v>4.970566646268363E-2</v>
      </c>
      <c r="L27" s="193">
        <f>KZN!D$69/100</f>
        <v>2.9561252359239613E-2</v>
      </c>
      <c r="M27" s="193">
        <f>KZN!E$69/100</f>
        <v>0.21698243804751233</v>
      </c>
      <c r="N27" s="193">
        <f>KZN!F$69/100</f>
        <v>3.2724742229769906E-2</v>
      </c>
      <c r="O27" s="193">
        <f>KZN!G$69/100</f>
        <v>3.3041700908123431E-2</v>
      </c>
      <c r="P27" s="193">
        <f>KZN!H$69/100</f>
        <v>0.14616904891148497</v>
      </c>
      <c r="Q27" s="193">
        <f>KZN!I$69/100</f>
        <v>0.1078096802116936</v>
      </c>
      <c r="R27" s="193">
        <f>KZN!J$69/100</f>
        <v>0.14932548363466708</v>
      </c>
      <c r="S27" s="193">
        <f>KZN!K$69/100</f>
        <v>0.23467998723482547</v>
      </c>
      <c r="T27" s="193"/>
      <c r="U27" s="193">
        <f>K27*$B27*Indicators!$B$256+K27*$C27*Indicators!$C$256+K27*$D27*Indicators!$D$256+K27*$E27*Indicators!$E$256+K27*$F27*Indicators!$F$256+K27*$G27*Indicators!$G$256+K27*$H27*Indicators!$H$256+K27*$I27*Indicators!$I$256</f>
        <v>-1.6676017586148993E-3</v>
      </c>
      <c r="V27" s="193">
        <f>L27*$B27*Indicators!$B$257+L27*$C27*Indicators!$C$257+L27*$D27*Indicators!$D$257+L27*$E27*Indicators!$E$257+L27*$F27*Indicators!$F$257+L27*$G27*Indicators!$G$257+L27*$H27*Indicators!$H$257+L27*$I27*Indicators!$I$257</f>
        <v>3.7689122727592016E-5</v>
      </c>
      <c r="W27" s="193">
        <f>M27*$B27*Indicators!$B$258+M27*$C27*Indicators!$C$258+M27*$D27*Indicators!$D$258+M27*$E27*Indicators!$E$258+M27*$F27*Indicators!$F$258+M27*$G27*Indicators!$G$258+M27*$H27*Indicators!$H$258+M27*$I27*Indicators!$I$258</f>
        <v>-2.0518254126311677E-3</v>
      </c>
      <c r="X27" s="193">
        <f>N27*$B27*Indicators!$B$259+N27*$C27*Indicators!$C$259+N27*$D27*Indicators!$D$259+N27*$E27*Indicators!$E$259+N27*$F27*Indicators!$F$259+N27*$G27*Indicators!$G$259+N27*$H27*Indicators!$H$259+N27*$I27*Indicators!$I$259</f>
        <v>-7.4496404739243934E-4</v>
      </c>
      <c r="Y27" s="193">
        <f>O27*$B27*Indicators!$B$260+O27*$C27*Indicators!$C$260+O27*$D27*Indicators!$D$260+O27*$E27*Indicators!$E$260+O27*$F27*Indicators!$F$260+O27*$G27*Indicators!$G$260+O27*$H27*Indicators!$H$260+O27*$I27*Indicators!$I$260</f>
        <v>-5.3741244304685205E-4</v>
      </c>
      <c r="Z27" s="193">
        <f>P27*$B27*Indicators!$B$261+P27*$C27*Indicators!$C$261+P27*$D27*Indicators!$D$261+P27*$E27*Indicators!$E$261+P27*$F27*Indicators!$F$261+P27*$G27*Indicators!$G$261+P27*$H27*Indicators!$H$261+P27*$I27*Indicators!$I$261</f>
        <v>-1.4730946413201158E-3</v>
      </c>
      <c r="AA27" s="193">
        <f>Q27*$B27*Indicators!$B$262+Q27*$C27*Indicators!$C$262+Q27*$D27*Indicators!$D$262+Q27*$E27*Indicators!$E$262+Q27*$F27*Indicators!$F$262+Q27*$G27*Indicators!$G$262+Q27*$H27*Indicators!$H$262+Q27*$I27*Indicators!$I$262</f>
        <v>-3.6877231870575881E-3</v>
      </c>
      <c r="AB27" s="193">
        <f>R27*$B27*Indicators!$B$263+R27*$C27*Indicators!$C$263+R27*$D27*Indicators!$D$263+R27*$E27*Indicators!$E$263+R27*$F27*Indicators!$F$263+R27*$G27*Indicators!$G$263+R27*$H27*Indicators!$H$263+R27*$I27*Indicators!$I$263</f>
        <v>-1.5415455135700472E-3</v>
      </c>
      <c r="AC27" s="193">
        <f>S27*$B27*Indicators!$B$264+S27*$C27*Indicators!$C$264+S27*$D27*Indicators!$D$264+S27*$E27*Indicators!$E$264+S27*$F27*Indicators!$F$264+S27*$G27*Indicators!$G$264+S27*$H27*Indicators!$H$264+S27*$I27*Indicators!$I$264</f>
        <v>4.275788018566551E-4</v>
      </c>
      <c r="AE27" s="177">
        <f t="shared" si="1"/>
        <v>-1.1238899079048863</v>
      </c>
    </row>
    <row r="28" spans="1:31" hidden="1" x14ac:dyDescent="0.25">
      <c r="A28" s="174">
        <f>Indicators!A40</f>
        <v>36586</v>
      </c>
      <c r="B28" s="193">
        <f>(Indicators!B40-Indicators!B39)/Indicators!B39</f>
        <v>3.8556684786890401E-2</v>
      </c>
      <c r="C28" s="193">
        <f>(Indicators!C40-Indicators!C39)/-100</f>
        <v>-3.9500000000000134E-3</v>
      </c>
      <c r="D28" s="193">
        <f>(Indicators!D40-Indicators!D39)/-100</f>
        <v>-1.0593220338983045E-2</v>
      </c>
      <c r="E28" s="193">
        <f>(Indicators!E40-Indicators!E39)/-Indicators!E39</f>
        <v>0.11894563426688642</v>
      </c>
      <c r="F28" s="193">
        <f>(Indicators!F40-Indicators!F39)/Indicators!F39</f>
        <v>-4.4859813084112028E-2</v>
      </c>
      <c r="G28" s="193">
        <f>(Indicators!G40-Indicators!G39)/Indicators!G39</f>
        <v>-5.3479602331162036E-2</v>
      </c>
      <c r="H28" s="193">
        <f>(Indicators!H40-Indicators!H39)/Indicators!H39</f>
        <v>1.7981758832187938E-3</v>
      </c>
      <c r="I28" s="193">
        <f>(Indicators!I40-Indicators!I39)/Indicators!I39</f>
        <v>0</v>
      </c>
      <c r="J28" s="174"/>
      <c r="K28" s="193">
        <f>KZN!C$69/100</f>
        <v>4.970566646268363E-2</v>
      </c>
      <c r="L28" s="193">
        <f>KZN!D$69/100</f>
        <v>2.9561252359239613E-2</v>
      </c>
      <c r="M28" s="193">
        <f>KZN!E$69/100</f>
        <v>0.21698243804751233</v>
      </c>
      <c r="N28" s="193">
        <f>KZN!F$69/100</f>
        <v>3.2724742229769906E-2</v>
      </c>
      <c r="O28" s="193">
        <f>KZN!G$69/100</f>
        <v>3.3041700908123431E-2</v>
      </c>
      <c r="P28" s="193">
        <f>KZN!H$69/100</f>
        <v>0.14616904891148497</v>
      </c>
      <c r="Q28" s="193">
        <f>KZN!I$69/100</f>
        <v>0.1078096802116936</v>
      </c>
      <c r="R28" s="193">
        <f>KZN!J$69/100</f>
        <v>0.14932548363466708</v>
      </c>
      <c r="S28" s="193">
        <f>KZN!K$69/100</f>
        <v>0.23467998723482547</v>
      </c>
      <c r="T28" s="193"/>
      <c r="U28" s="193">
        <f>K28*$B28*Indicators!$B$256+K28*$C28*Indicators!$C$256+K28*$D28*Indicators!$D$256+K28*$E28*Indicators!$E$256+K28*$F28*Indicators!$F$256+K28*$G28*Indicators!$G$256+K28*$H28*Indicators!$H$256+K28*$I28*Indicators!$I$256</f>
        <v>6.8242437582394623E-4</v>
      </c>
      <c r="V28" s="193">
        <f>L28*$B28*Indicators!$B$257+L28*$C28*Indicators!$C$257+L28*$D28*Indicators!$D$257+L28*$E28*Indicators!$E$257+L28*$F28*Indicators!$F$257+L28*$G28*Indicators!$G$257+L28*$H28*Indicators!$H$257+L28*$I28*Indicators!$I$257</f>
        <v>6.1183749662297219E-5</v>
      </c>
      <c r="W28" s="193">
        <f>M28*$B28*Indicators!$B$258+M28*$C28*Indicators!$C$258+M28*$D28*Indicators!$D$258+M28*$E28*Indicators!$E$258+M28*$F28*Indicators!$F$258+M28*$G28*Indicators!$G$258+M28*$H28*Indicators!$H$258+M28*$I28*Indicators!$I$258</f>
        <v>5.2617285795288106E-3</v>
      </c>
      <c r="X28" s="193">
        <f>N28*$B28*Indicators!$B$259+N28*$C28*Indicators!$C$259+N28*$D28*Indicators!$D$259+N28*$E28*Indicators!$E$259+N28*$F28*Indicators!$F$259+N28*$G28*Indicators!$G$259+N28*$H28*Indicators!$H$259+N28*$I28*Indicators!$I$259</f>
        <v>8.8675712862363091E-4</v>
      </c>
      <c r="Y28" s="193">
        <f>O28*$B28*Indicators!$B$260+O28*$C28*Indicators!$C$260+O28*$D28*Indicators!$D$260+O28*$E28*Indicators!$E$260+O28*$F28*Indicators!$F$260+O28*$G28*Indicators!$G$260+O28*$H28*Indicators!$H$260+O28*$I28*Indicators!$I$260</f>
        <v>6.6059097496822287E-4</v>
      </c>
      <c r="Z28" s="193">
        <f>P28*$B28*Indicators!$B$261+P28*$C28*Indicators!$C$261+P28*$D28*Indicators!$D$261+P28*$E28*Indicators!$E$261+P28*$F28*Indicators!$F$261+P28*$G28*Indicators!$G$261+P28*$H28*Indicators!$H$261+P28*$I28*Indicators!$I$261</f>
        <v>1.8561469339088779E-3</v>
      </c>
      <c r="AA28" s="193">
        <f>Q28*$B28*Indicators!$B$262+Q28*$C28*Indicators!$C$262+Q28*$D28*Indicators!$D$262+Q28*$E28*Indicators!$E$262+Q28*$F28*Indicators!$F$262+Q28*$G28*Indicators!$G$262+Q28*$H28*Indicators!$H$262+Q28*$I28*Indicators!$I$262</f>
        <v>4.1021229598606239E-3</v>
      </c>
      <c r="AB28" s="193">
        <f>R28*$B28*Indicators!$B$263+R28*$C28*Indicators!$C$263+R28*$D28*Indicators!$D$263+R28*$E28*Indicators!$E$263+R28*$F28*Indicators!$F$263+R28*$G28*Indicators!$G$263+R28*$H28*Indicators!$H$263+R28*$I28*Indicators!$I$263</f>
        <v>2.0678387854935875E-3</v>
      </c>
      <c r="AC28" s="193">
        <f>S28*$B28*Indicators!$B$264+S28*$C28*Indicators!$C$264+S28*$D28*Indicators!$D$264+S28*$E28*Indicators!$E$264+S28*$F28*Indicators!$F$264+S28*$G28*Indicators!$G$264+S28*$H28*Indicators!$H$264+S28*$I28*Indicators!$I$264</f>
        <v>2.0979855221859599E-4</v>
      </c>
      <c r="AE28" s="177">
        <f t="shared" si="1"/>
        <v>1.5788592040088594</v>
      </c>
    </row>
    <row r="29" spans="1:31" hidden="1" x14ac:dyDescent="0.25">
      <c r="A29" s="174">
        <f>Indicators!A41</f>
        <v>36617</v>
      </c>
      <c r="B29" s="193">
        <f>(Indicators!B41-Indicators!B40)/Indicators!B40</f>
        <v>3.8657604078164882E-2</v>
      </c>
      <c r="C29" s="193">
        <f>(Indicators!C41-Indicators!C40)/-100</f>
        <v>-3.4499999999999887E-3</v>
      </c>
      <c r="D29" s="193">
        <f>(Indicators!D41-Indicators!D40)/-100</f>
        <v>-1.1556240369799946E-2</v>
      </c>
      <c r="E29" s="193">
        <f>(Indicators!E41-Indicators!E40)/-Indicators!E40</f>
        <v>2.6925953627524268E-2</v>
      </c>
      <c r="F29" s="193">
        <f>(Indicators!F41-Indicators!F40)/Indicators!F40</f>
        <v>0.17612524461839518</v>
      </c>
      <c r="G29" s="193">
        <f>(Indicators!G41-Indicators!G40)/Indicators!G40</f>
        <v>2.8975009054688682E-3</v>
      </c>
      <c r="H29" s="193">
        <f>(Indicators!H41-Indicators!H40)/Indicators!H40</f>
        <v>-1.3202187679004402E-3</v>
      </c>
      <c r="I29" s="193">
        <f>(Indicators!I41-Indicators!I40)/Indicators!I40</f>
        <v>0</v>
      </c>
      <c r="J29" s="174"/>
      <c r="K29" s="193">
        <f>KZN!C$69/100</f>
        <v>4.970566646268363E-2</v>
      </c>
      <c r="L29" s="193">
        <f>KZN!D$69/100</f>
        <v>2.9561252359239613E-2</v>
      </c>
      <c r="M29" s="193">
        <f>KZN!E$69/100</f>
        <v>0.21698243804751233</v>
      </c>
      <c r="N29" s="193">
        <f>KZN!F$69/100</f>
        <v>3.2724742229769906E-2</v>
      </c>
      <c r="O29" s="193">
        <f>KZN!G$69/100</f>
        <v>3.3041700908123431E-2</v>
      </c>
      <c r="P29" s="193">
        <f>KZN!H$69/100</f>
        <v>0.14616904891148497</v>
      </c>
      <c r="Q29" s="193">
        <f>KZN!I$69/100</f>
        <v>0.1078096802116936</v>
      </c>
      <c r="R29" s="193">
        <f>KZN!J$69/100</f>
        <v>0.14932548363466708</v>
      </c>
      <c r="S29" s="193">
        <f>KZN!K$69/100</f>
        <v>0.23467998723482547</v>
      </c>
      <c r="T29" s="193"/>
      <c r="U29" s="193">
        <f>K29*$B29*Indicators!$B$256+K29*$C29*Indicators!$C$256+K29*$D29*Indicators!$D$256+K29*$E29*Indicators!$E$256+K29*$F29*Indicators!$F$256+K29*$G29*Indicators!$G$256+K29*$H29*Indicators!$H$256+K29*$I29*Indicators!$I$256</f>
        <v>3.1857192924708792E-3</v>
      </c>
      <c r="V29" s="193">
        <f>L29*$B29*Indicators!$B$257+L29*$C29*Indicators!$C$257+L29*$D29*Indicators!$D$257+L29*$E29*Indicators!$E$257+L29*$F29*Indicators!$F$257+L29*$G29*Indicators!$G$257+L29*$H29*Indicators!$H$257+L29*$I29*Indicators!$I$257</f>
        <v>4.5668815013817979E-4</v>
      </c>
      <c r="W29" s="193">
        <f>M29*$B29*Indicators!$B$258+M29*$C29*Indicators!$C$258+M29*$D29*Indicators!$D$258+M29*$E29*Indicators!$E$258+M29*$F29*Indicators!$F$258+M29*$G29*Indicators!$G$258+M29*$H29*Indicators!$H$258+M29*$I29*Indicators!$I$258</f>
        <v>3.2163139487105235E-3</v>
      </c>
      <c r="X29" s="193">
        <f>N29*$B29*Indicators!$B$259+N29*$C29*Indicators!$C$259+N29*$D29*Indicators!$D$259+N29*$E29*Indicators!$E$259+N29*$F29*Indicators!$F$259+N29*$G29*Indicators!$G$259+N29*$H29*Indicators!$H$259+N29*$I29*Indicators!$I$259</f>
        <v>2.7386084193451056E-4</v>
      </c>
      <c r="Y29" s="193">
        <f>O29*$B29*Indicators!$B$260+O29*$C29*Indicators!$C$260+O29*$D29*Indicators!$D$260+O29*$E29*Indicators!$E$260+O29*$F29*Indicators!$F$260+O29*$G29*Indicators!$G$260+O29*$H29*Indicators!$H$260+O29*$I29*Indicators!$I$260</f>
        <v>1.7571456881082032E-4</v>
      </c>
      <c r="Z29" s="193">
        <f>P29*$B29*Indicators!$B$261+P29*$C29*Indicators!$C$261+P29*$D29*Indicators!$D$261+P29*$E29*Indicators!$E$261+P29*$F29*Indicators!$F$261+P29*$G29*Indicators!$G$261+P29*$H29*Indicators!$H$261+P29*$I29*Indicators!$I$261</f>
        <v>3.960527856625819E-4</v>
      </c>
      <c r="AA29" s="193">
        <f>Q29*$B29*Indicators!$B$262+Q29*$C29*Indicators!$C$262+Q29*$D29*Indicators!$D$262+Q29*$E29*Indicators!$E$262+Q29*$F29*Indicators!$F$262+Q29*$G29*Indicators!$G$262+Q29*$H29*Indicators!$H$262+Q29*$I29*Indicators!$I$262</f>
        <v>1.0601873184820142E-3</v>
      </c>
      <c r="AB29" s="193">
        <f>R29*$B29*Indicators!$B$263+R29*$C29*Indicators!$C$263+R29*$D29*Indicators!$D$263+R29*$E29*Indicators!$E$263+R29*$F29*Indicators!$F$263+R29*$G29*Indicators!$G$263+R29*$H29*Indicators!$H$263+R29*$I29*Indicators!$I$263</f>
        <v>5.6731231577157983E-4</v>
      </c>
      <c r="AC29" s="193">
        <f>S29*$B29*Indicators!$B$264+S29*$C29*Indicators!$C$264+S29*$D29*Indicators!$D$264+S29*$E29*Indicators!$E$264+S29*$F29*Indicators!$F$264+S29*$G29*Indicators!$G$264+S29*$H29*Indicators!$H$264+S29*$I29*Indicators!$I$264</f>
        <v>-1.1511826999644525E-5</v>
      </c>
      <c r="AE29" s="177">
        <f t="shared" si="1"/>
        <v>0.9320337394981445</v>
      </c>
    </row>
    <row r="30" spans="1:31" hidden="1" x14ac:dyDescent="0.25">
      <c r="A30" s="174">
        <f>Indicators!A42</f>
        <v>36647</v>
      </c>
      <c r="B30" s="193">
        <f>(Indicators!B42-Indicators!B41)/Indicators!B41</f>
        <v>1.6374525270230773E-2</v>
      </c>
      <c r="C30" s="193">
        <f>(Indicators!C42-Indicators!C41)/-100</f>
        <v>6.4999999999999498E-4</v>
      </c>
      <c r="D30" s="193">
        <f>(Indicators!D42-Indicators!D41)/-100</f>
        <v>-5.3391053391051817E-3</v>
      </c>
      <c r="E30" s="193">
        <f>(Indicators!E42-Indicators!E41)/-Indicators!E41</f>
        <v>-0.17794004611837044</v>
      </c>
      <c r="F30" s="193">
        <f>(Indicators!F42-Indicators!F41)/Indicators!F41</f>
        <v>0.12811980033277878</v>
      </c>
      <c r="G30" s="193">
        <f>(Indicators!G42-Indicators!G41)/Indicators!G41</f>
        <v>-1.7334777898158016E-2</v>
      </c>
      <c r="H30" s="193">
        <f>(Indicators!H42-Indicators!H41)/Indicators!H41</f>
        <v>4.1701778267539593E-3</v>
      </c>
      <c r="I30" s="193">
        <f>(Indicators!I42-Indicators!I41)/Indicators!I41</f>
        <v>0</v>
      </c>
      <c r="J30" s="174"/>
      <c r="K30" s="193">
        <f>KZN!C$69/100</f>
        <v>4.970566646268363E-2</v>
      </c>
      <c r="L30" s="193">
        <f>KZN!D$69/100</f>
        <v>2.9561252359239613E-2</v>
      </c>
      <c r="M30" s="193">
        <f>KZN!E$69/100</f>
        <v>0.21698243804751233</v>
      </c>
      <c r="N30" s="193">
        <f>KZN!F$69/100</f>
        <v>3.2724742229769906E-2</v>
      </c>
      <c r="O30" s="193">
        <f>KZN!G$69/100</f>
        <v>3.3041700908123431E-2</v>
      </c>
      <c r="P30" s="193">
        <f>KZN!H$69/100</f>
        <v>0.14616904891148497</v>
      </c>
      <c r="Q30" s="193">
        <f>KZN!I$69/100</f>
        <v>0.1078096802116936</v>
      </c>
      <c r="R30" s="193">
        <f>KZN!J$69/100</f>
        <v>0.14932548363466708</v>
      </c>
      <c r="S30" s="193">
        <f>KZN!K$69/100</f>
        <v>0.23467998723482547</v>
      </c>
      <c r="T30" s="193"/>
      <c r="U30" s="193">
        <f>K30*$B30*Indicators!$B$256+K30*$C30*Indicators!$C$256+K30*$D30*Indicators!$D$256+K30*$E30*Indicators!$E$256+K30*$F30*Indicators!$F$256+K30*$G30*Indicators!$G$256+K30*$H30*Indicators!$H$256+K30*$I30*Indicators!$I$256</f>
        <v>5.803683237089784E-4</v>
      </c>
      <c r="V30" s="193">
        <f>L30*$B30*Indicators!$B$257+L30*$C30*Indicators!$C$257+L30*$D30*Indicators!$D$257+L30*$E30*Indicators!$E$257+L30*$F30*Indicators!$F$257+L30*$G30*Indicators!$G$257+L30*$H30*Indicators!$H$257+L30*$I30*Indicators!$I$257</f>
        <v>-5.8577271629470424E-4</v>
      </c>
      <c r="W30" s="193">
        <f>M30*$B30*Indicators!$B$258+M30*$C30*Indicators!$C$258+M30*$D30*Indicators!$D$258+M30*$E30*Indicators!$E$258+M30*$F30*Indicators!$F$258+M30*$G30*Indicators!$G$258+M30*$H30*Indicators!$H$258+M30*$I30*Indicators!$I$258</f>
        <v>-2.5566733105865597E-3</v>
      </c>
      <c r="X30" s="193">
        <f>N30*$B30*Indicators!$B$259+N30*$C30*Indicators!$C$259+N30*$D30*Indicators!$D$259+N30*$E30*Indicators!$E$259+N30*$F30*Indicators!$F$259+N30*$G30*Indicators!$G$259+N30*$H30*Indicators!$H$259+N30*$I30*Indicators!$I$259</f>
        <v>-1.1050489051873328E-3</v>
      </c>
      <c r="Y30" s="193">
        <f>O30*$B30*Indicators!$B$260+O30*$C30*Indicators!$C$260+O30*$D30*Indicators!$D$260+O30*$E30*Indicators!$E$260+O30*$F30*Indicators!$F$260+O30*$G30*Indicators!$G$260+O30*$H30*Indicators!$H$260+O30*$I30*Indicators!$I$260</f>
        <v>-7.9767330081448144E-4</v>
      </c>
      <c r="Z30" s="193">
        <f>P30*$B30*Indicators!$B$261+P30*$C30*Indicators!$C$261+P30*$D30*Indicators!$D$261+P30*$E30*Indicators!$E$261+P30*$F30*Indicators!$F$261+P30*$G30*Indicators!$G$261+P30*$H30*Indicators!$H$261+P30*$I30*Indicators!$I$261</f>
        <v>-2.332029051507715E-3</v>
      </c>
      <c r="AA30" s="193">
        <f>Q30*$B30*Indicators!$B$262+Q30*$C30*Indicators!$C$262+Q30*$D30*Indicators!$D$262+Q30*$E30*Indicators!$E$262+Q30*$F30*Indicators!$F$262+Q30*$G30*Indicators!$G$262+Q30*$H30*Indicators!$H$262+Q30*$I30*Indicators!$I$262</f>
        <v>-5.5321929652718503E-3</v>
      </c>
      <c r="AB30" s="193">
        <f>R30*$B30*Indicators!$B$263+R30*$C30*Indicators!$C$263+R30*$D30*Indicators!$D$263+R30*$E30*Indicators!$E$263+R30*$F30*Indicators!$F$263+R30*$G30*Indicators!$G$263+R30*$H30*Indicators!$H$263+R30*$I30*Indicators!$I$263</f>
        <v>-2.2715257088536992E-3</v>
      </c>
      <c r="AC30" s="193">
        <f>S30*$B30*Indicators!$B$264+S30*$C30*Indicators!$C$264+S30*$D30*Indicators!$D$264+S30*$E30*Indicators!$E$264+S30*$F30*Indicators!$F$264+S30*$G30*Indicators!$G$264+S30*$H30*Indicators!$H$264+S30*$I30*Indicators!$I$264</f>
        <v>4.8066798441488381E-4</v>
      </c>
      <c r="AE30" s="177">
        <f t="shared" si="1"/>
        <v>-1.4119879650392482</v>
      </c>
    </row>
    <row r="31" spans="1:31" hidden="1" x14ac:dyDescent="0.25">
      <c r="A31" s="174">
        <f>Indicators!A43</f>
        <v>36678</v>
      </c>
      <c r="B31" s="193">
        <f>(Indicators!B43-Indicators!B42)/Indicators!B42</f>
        <v>-2.5984104856210694E-2</v>
      </c>
      <c r="C31" s="193">
        <f>(Indicators!C43-Indicators!C42)/-100</f>
        <v>2.550000000000008E-3</v>
      </c>
      <c r="D31" s="193">
        <f>(Indicators!D43-Indicators!D42)/-100</f>
        <v>-7.852965747703511E-4</v>
      </c>
      <c r="E31" s="193">
        <f>(Indicators!E43-Indicators!E42)/-Indicators!E42</f>
        <v>-6.19902120717781E-2</v>
      </c>
      <c r="F31" s="193">
        <f>(Indicators!F43-Indicators!F42)/Indicators!F42</f>
        <v>0.2286135693215339</v>
      </c>
      <c r="G31" s="193">
        <f>(Indicators!G43-Indicators!G42)/Indicators!G42</f>
        <v>6.1006982726938497E-2</v>
      </c>
      <c r="H31" s="193">
        <f>(Indicators!H43-Indicators!H42)/Indicators!H42</f>
        <v>6.9716400568059561E-3</v>
      </c>
      <c r="I31" s="193">
        <f>(Indicators!I43-Indicators!I42)/Indicators!I42</f>
        <v>0</v>
      </c>
      <c r="J31" s="174"/>
      <c r="K31" s="193">
        <f>KZN!C$69/100</f>
        <v>4.970566646268363E-2</v>
      </c>
      <c r="L31" s="193">
        <f>KZN!D$69/100</f>
        <v>2.9561252359239613E-2</v>
      </c>
      <c r="M31" s="193">
        <f>KZN!E$69/100</f>
        <v>0.21698243804751233</v>
      </c>
      <c r="N31" s="193">
        <f>KZN!F$69/100</f>
        <v>3.2724742229769906E-2</v>
      </c>
      <c r="O31" s="193">
        <f>KZN!G$69/100</f>
        <v>3.3041700908123431E-2</v>
      </c>
      <c r="P31" s="193">
        <f>KZN!H$69/100</f>
        <v>0.14616904891148497</v>
      </c>
      <c r="Q31" s="193">
        <f>KZN!I$69/100</f>
        <v>0.1078096802116936</v>
      </c>
      <c r="R31" s="193">
        <f>KZN!J$69/100</f>
        <v>0.14932548363466708</v>
      </c>
      <c r="S31" s="193">
        <f>KZN!K$69/100</f>
        <v>0.23467998723482547</v>
      </c>
      <c r="T31" s="193"/>
      <c r="U31" s="193">
        <f>K31*$B31*Indicators!$B$256+K31*$C31*Indicators!$C$256+K31*$D31*Indicators!$D$256+K31*$E31*Indicators!$E$256+K31*$F31*Indicators!$F$256+K31*$G31*Indicators!$G$256+K31*$H31*Indicators!$H$256+K31*$I31*Indicators!$I$256</f>
        <v>2.6722667429197895E-3</v>
      </c>
      <c r="V31" s="193">
        <f>L31*$B31*Indicators!$B$257+L31*$C31*Indicators!$C$257+L31*$D31*Indicators!$D$257+L31*$E31*Indicators!$E$257+L31*$F31*Indicators!$F$257+L31*$G31*Indicators!$G$257+L31*$H31*Indicators!$H$257+L31*$I31*Indicators!$I$257</f>
        <v>3.0768949024604264E-4</v>
      </c>
      <c r="W31" s="193">
        <f>M31*$B31*Indicators!$B$258+M31*$C31*Indicators!$C$258+M31*$D31*Indicators!$D$258+M31*$E31*Indicators!$E$258+M31*$F31*Indicators!$F$258+M31*$G31*Indicators!$G$258+M31*$H31*Indicators!$H$258+M31*$I31*Indicators!$I$258</f>
        <v>-3.0649981719990792E-3</v>
      </c>
      <c r="X31" s="193">
        <f>N31*$B31*Indicators!$B$259+N31*$C31*Indicators!$C$259+N31*$D31*Indicators!$D$259+N31*$E31*Indicators!$E$259+N31*$F31*Indicators!$F$259+N31*$G31*Indicators!$G$259+N31*$H31*Indicators!$H$259+N31*$I31*Indicators!$I$259</f>
        <v>-4.6505306989971952E-4</v>
      </c>
      <c r="Y31" s="193">
        <f>O31*$B31*Indicators!$B$260+O31*$C31*Indicators!$C$260+O31*$D31*Indicators!$D$260+O31*$E31*Indicators!$E$260+O31*$F31*Indicators!$F$260+O31*$G31*Indicators!$G$260+O31*$H31*Indicators!$H$260+O31*$I31*Indicators!$I$260</f>
        <v>-3.0130660765968482E-4</v>
      </c>
      <c r="Z31" s="193">
        <f>P31*$B31*Indicators!$B$261+P31*$C31*Indicators!$C$261+P31*$D31*Indicators!$D$261+P31*$E31*Indicators!$E$261+P31*$F31*Indicators!$F$261+P31*$G31*Indicators!$G$261+P31*$H31*Indicators!$H$261+P31*$I31*Indicators!$I$261</f>
        <v>-9.2365405882205822E-4</v>
      </c>
      <c r="AA31" s="193">
        <f>Q31*$B31*Indicators!$B$262+Q31*$C31*Indicators!$C$262+Q31*$D31*Indicators!$D$262+Q31*$E31*Indicators!$E$262+Q31*$F31*Indicators!$F$262+Q31*$G31*Indicators!$G$262+Q31*$H31*Indicators!$H$262+Q31*$I31*Indicators!$I$262</f>
        <v>-2.0882385487642706E-3</v>
      </c>
      <c r="AB31" s="193">
        <f>R31*$B31*Indicators!$B$263+R31*$C31*Indicators!$C$263+R31*$D31*Indicators!$D$263+R31*$E31*Indicators!$E$263+R31*$F31*Indicators!$F$263+R31*$G31*Indicators!$G$263+R31*$H31*Indicators!$H$263+R31*$I31*Indicators!$I$263</f>
        <v>-8.798211702458127E-4</v>
      </c>
      <c r="AC31" s="193">
        <f>S31*$B31*Indicators!$B$264+S31*$C31*Indicators!$C$264+S31*$D31*Indicators!$D$264+S31*$E31*Indicators!$E$264+S31*$F31*Indicators!$F$264+S31*$G31*Indicators!$G$264+S31*$H31*Indicators!$H$264+S31*$I31*Indicators!$I$264</f>
        <v>5.3629590843267349E-5</v>
      </c>
      <c r="AE31" s="177">
        <f t="shared" si="1"/>
        <v>-0.46894858033815262</v>
      </c>
    </row>
    <row r="32" spans="1:31" hidden="1" x14ac:dyDescent="0.25">
      <c r="A32" s="174">
        <f>Indicators!A44</f>
        <v>36708</v>
      </c>
      <c r="B32" s="193">
        <f>(Indicators!B44-Indicators!B43)/Indicators!B43</f>
        <v>2.6219881073583837E-2</v>
      </c>
      <c r="C32" s="193">
        <f>(Indicators!C44-Indicators!C43)/-100</f>
        <v>4.6999999999999889E-3</v>
      </c>
      <c r="D32" s="193">
        <f>(Indicators!D44-Indicators!D43)/-100</f>
        <v>-8.357961148929078E-3</v>
      </c>
      <c r="E32" s="193">
        <f>(Indicators!E44-Indicators!E43)/-Indicators!E43</f>
        <v>0.14592933947772649</v>
      </c>
      <c r="F32" s="193">
        <f>(Indicators!F44-Indicators!F43)/Indicators!F43</f>
        <v>0.1572629051620649</v>
      </c>
      <c r="G32" s="193">
        <f>(Indicators!G44-Indicators!G43)/Indicators!G43</f>
        <v>-3.6369934187738137E-2</v>
      </c>
      <c r="H32" s="193">
        <f>(Indicators!H44-Indicators!H43)/Indicators!H43</f>
        <v>1.3961358099996502E-2</v>
      </c>
      <c r="I32" s="193">
        <f>(Indicators!I44-Indicators!I43)/Indicators!I43</f>
        <v>0</v>
      </c>
      <c r="J32" s="174"/>
      <c r="K32" s="193">
        <f>KZN!C$69/100</f>
        <v>4.970566646268363E-2</v>
      </c>
      <c r="L32" s="193">
        <f>KZN!D$69/100</f>
        <v>2.9561252359239613E-2</v>
      </c>
      <c r="M32" s="193">
        <f>KZN!E$69/100</f>
        <v>0.21698243804751233</v>
      </c>
      <c r="N32" s="193">
        <f>KZN!F$69/100</f>
        <v>3.2724742229769906E-2</v>
      </c>
      <c r="O32" s="193">
        <f>KZN!G$69/100</f>
        <v>3.3041700908123431E-2</v>
      </c>
      <c r="P32" s="193">
        <f>KZN!H$69/100</f>
        <v>0.14616904891148497</v>
      </c>
      <c r="Q32" s="193">
        <f>KZN!I$69/100</f>
        <v>0.1078096802116936</v>
      </c>
      <c r="R32" s="193">
        <f>KZN!J$69/100</f>
        <v>0.14932548363466708</v>
      </c>
      <c r="S32" s="193">
        <f>KZN!K$69/100</f>
        <v>0.23467998723482547</v>
      </c>
      <c r="T32" s="193"/>
      <c r="U32" s="193">
        <f>K32*$B32*Indicators!$B$256+K32*$C32*Indicators!$C$256+K32*$D32*Indicators!$D$256+K32*$E32*Indicators!$E$256+K32*$F32*Indicators!$F$256+K32*$G32*Indicators!$G$256+K32*$H32*Indicators!$H$256+K32*$I32*Indicators!$I$256</f>
        <v>3.9107957714194395E-3</v>
      </c>
      <c r="V32" s="193">
        <f>L32*$B32*Indicators!$B$257+L32*$C32*Indicators!$C$257+L32*$D32*Indicators!$D$257+L32*$E32*Indicators!$E$257+L32*$F32*Indicators!$F$257+L32*$G32*Indicators!$G$257+L32*$H32*Indicators!$H$257+L32*$I32*Indicators!$I$257</f>
        <v>2.3385683834039543E-4</v>
      </c>
      <c r="W32" s="193">
        <f>M32*$B32*Indicators!$B$258+M32*$C32*Indicators!$C$258+M32*$D32*Indicators!$D$258+M32*$E32*Indicators!$E$258+M32*$F32*Indicators!$F$258+M32*$G32*Indicators!$G$258+M32*$H32*Indicators!$H$258+M32*$I32*Indicators!$I$258</f>
        <v>5.573873092789507E-3</v>
      </c>
      <c r="X32" s="193">
        <f>N32*$B32*Indicators!$B$259+N32*$C32*Indicators!$C$259+N32*$D32*Indicators!$D$259+N32*$E32*Indicators!$E$259+N32*$F32*Indicators!$F$259+N32*$G32*Indicators!$G$259+N32*$H32*Indicators!$H$259+N32*$I32*Indicators!$I$259</f>
        <v>1.080606781292391E-3</v>
      </c>
      <c r="Y32" s="193">
        <f>O32*$B32*Indicators!$B$260+O32*$C32*Indicators!$C$260+O32*$D32*Indicators!$D$260+O32*$E32*Indicators!$E$260+O32*$F32*Indicators!$F$260+O32*$G32*Indicators!$G$260+O32*$H32*Indicators!$H$260+O32*$I32*Indicators!$I$260</f>
        <v>9.6726276375482781E-4</v>
      </c>
      <c r="Z32" s="193">
        <f>P32*$B32*Indicators!$B$261+P32*$C32*Indicators!$C$261+P32*$D32*Indicators!$D$261+P32*$E32*Indicators!$E$261+P32*$F32*Indicators!$F$261+P32*$G32*Indicators!$G$261+P32*$H32*Indicators!$H$261+P32*$I32*Indicators!$I$261</f>
        <v>3.0225814316949067E-3</v>
      </c>
      <c r="AA32" s="193">
        <f>Q32*$B32*Indicators!$B$262+Q32*$C32*Indicators!$C$262+Q32*$D32*Indicators!$D$262+Q32*$E32*Indicators!$E$262+Q32*$F32*Indicators!$F$262+Q32*$G32*Indicators!$G$262+Q32*$H32*Indicators!$H$262+Q32*$I32*Indicators!$I$262</f>
        <v>5.3147224240989045E-3</v>
      </c>
      <c r="AB32" s="193">
        <f>R32*$B32*Indicators!$B$263+R32*$C32*Indicators!$C$263+R32*$D32*Indicators!$D$263+R32*$E32*Indicators!$E$263+R32*$F32*Indicators!$F$263+R32*$G32*Indicators!$G$263+R32*$H32*Indicators!$H$263+R32*$I32*Indicators!$I$263</f>
        <v>3.316897288261832E-3</v>
      </c>
      <c r="AC32" s="193">
        <f>S32*$B32*Indicators!$B$264+S32*$C32*Indicators!$C$264+S32*$D32*Indicators!$D$264+S32*$E32*Indicators!$E$264+S32*$F32*Indicators!$F$264+S32*$G32*Indicators!$G$264+S32*$H32*Indicators!$H$264+S32*$I32*Indicators!$I$264</f>
        <v>1.5920228736244499E-3</v>
      </c>
      <c r="AE32" s="177">
        <f t="shared" si="1"/>
        <v>2.5012619265276657</v>
      </c>
    </row>
    <row r="33" spans="1:31" hidden="1" x14ac:dyDescent="0.25">
      <c r="A33" s="174">
        <f>Indicators!A45</f>
        <v>36739</v>
      </c>
      <c r="B33" s="193">
        <f>(Indicators!B45-Indicators!B44)/Indicators!B44</f>
        <v>3.8820992092019046E-4</v>
      </c>
      <c r="C33" s="193">
        <f>(Indicators!C45-Indicators!C44)/-100</f>
        <v>2.0000000000000104E-3</v>
      </c>
      <c r="D33" s="193">
        <f>(Indicators!D45-Indicators!D44)/-100</f>
        <v>-8.7008950729349169E-3</v>
      </c>
      <c r="E33" s="193">
        <f>(Indicators!E45-Indicators!E44)/-Indicators!E44</f>
        <v>-0.20431654676258978</v>
      </c>
      <c r="F33" s="193">
        <f>(Indicators!F45-Indicators!F44)/Indicators!F44</f>
        <v>9.9585062240663796E-2</v>
      </c>
      <c r="G33" s="193">
        <f>(Indicators!G45-Indicators!G44)/Indicators!G44</f>
        <v>-1.5815959741193306E-2</v>
      </c>
      <c r="H33" s="193">
        <f>(Indicators!H45-Indicators!H44)/Indicators!H44</f>
        <v>6.9928060310557221E-3</v>
      </c>
      <c r="I33" s="193">
        <f>(Indicators!I45-Indicators!I44)/Indicators!I44</f>
        <v>0</v>
      </c>
      <c r="J33" s="174"/>
      <c r="K33" s="193">
        <f>KZN!C$69/100</f>
        <v>4.970566646268363E-2</v>
      </c>
      <c r="L33" s="193">
        <f>KZN!D$69/100</f>
        <v>2.9561252359239613E-2</v>
      </c>
      <c r="M33" s="193">
        <f>KZN!E$69/100</f>
        <v>0.21698243804751233</v>
      </c>
      <c r="N33" s="193">
        <f>KZN!F$69/100</f>
        <v>3.2724742229769906E-2</v>
      </c>
      <c r="O33" s="193">
        <f>KZN!G$69/100</f>
        <v>3.3041700908123431E-2</v>
      </c>
      <c r="P33" s="193">
        <f>KZN!H$69/100</f>
        <v>0.14616904891148497</v>
      </c>
      <c r="Q33" s="193">
        <f>KZN!I$69/100</f>
        <v>0.1078096802116936</v>
      </c>
      <c r="R33" s="193">
        <f>KZN!J$69/100</f>
        <v>0.14932548363466708</v>
      </c>
      <c r="S33" s="193">
        <f>KZN!K$69/100</f>
        <v>0.23467998723482547</v>
      </c>
      <c r="T33" s="193"/>
      <c r="U33" s="193">
        <f>K33*$B33*Indicators!$B$256+K33*$C33*Indicators!$C$256+K33*$D33*Indicators!$D$256+K33*$E33*Indicators!$E$256+K33*$F33*Indicators!$F$256+K33*$G33*Indicators!$G$256+K33*$H33*Indicators!$H$256+K33*$I33*Indicators!$I$256</f>
        <v>-2.1455035606947939E-4</v>
      </c>
      <c r="V33" s="193">
        <f>L33*$B33*Indicators!$B$257+L33*$C33*Indicators!$C$257+L33*$D33*Indicators!$D$257+L33*$E33*Indicators!$E$257+L33*$F33*Indicators!$F$257+L33*$G33*Indicators!$G$257+L33*$H33*Indicators!$H$257+L33*$I33*Indicators!$I$257</f>
        <v>-7.8755833945472089E-4</v>
      </c>
      <c r="W33" s="193">
        <f>M33*$B33*Indicators!$B$258+M33*$C33*Indicators!$C$258+M33*$D33*Indicators!$D$258+M33*$E33*Indicators!$E$258+M33*$F33*Indicators!$F$258+M33*$G33*Indicators!$G$258+M33*$H33*Indicators!$H$258+M33*$I33*Indicators!$I$258</f>
        <v>-4.259700573654969E-3</v>
      </c>
      <c r="X33" s="193">
        <f>N33*$B33*Indicators!$B$259+N33*$C33*Indicators!$C$259+N33*$D33*Indicators!$D$259+N33*$E33*Indicators!$E$259+N33*$F33*Indicators!$F$259+N33*$G33*Indicators!$G$259+N33*$H33*Indicators!$H$259+N33*$I33*Indicators!$I$259</f>
        <v>-1.3240513339727992E-3</v>
      </c>
      <c r="Y33" s="193">
        <f>O33*$B33*Indicators!$B$260+O33*$C33*Indicators!$C$260+O33*$D33*Indicators!$D$260+O33*$E33*Indicators!$E$260+O33*$F33*Indicators!$F$260+O33*$G33*Indicators!$G$260+O33*$H33*Indicators!$H$260+O33*$I33*Indicators!$I$260</f>
        <v>-9.5097017779926932E-4</v>
      </c>
      <c r="Z33" s="193">
        <f>P33*$B33*Indicators!$B$261+P33*$C33*Indicators!$C$261+P33*$D33*Indicators!$D$261+P33*$E33*Indicators!$E$261+P33*$F33*Indicators!$F$261+P33*$G33*Indicators!$G$261+P33*$H33*Indicators!$H$261+P33*$I33*Indicators!$I$261</f>
        <v>-2.8773101297891656E-3</v>
      </c>
      <c r="AA33" s="193">
        <f>Q33*$B33*Indicators!$B$262+Q33*$C33*Indicators!$C$262+Q33*$D33*Indicators!$D$262+Q33*$E33*Indicators!$E$262+Q33*$F33*Indicators!$F$262+Q33*$G33*Indicators!$G$262+Q33*$H33*Indicators!$H$262+Q33*$I33*Indicators!$I$262</f>
        <v>-6.5039069548408421E-3</v>
      </c>
      <c r="AB33" s="193">
        <f>R33*$B33*Indicators!$B$263+R33*$C33*Indicators!$C$263+R33*$D33*Indicators!$D$263+R33*$E33*Indicators!$E$263+R33*$F33*Indicators!$F$263+R33*$G33*Indicators!$G$263+R33*$H33*Indicators!$H$263+R33*$I33*Indicators!$I$263</f>
        <v>-2.7573072077420996E-3</v>
      </c>
      <c r="AC33" s="193">
        <f>S33*$B33*Indicators!$B$264+S33*$C33*Indicators!$C$264+S33*$D33*Indicators!$D$264+S33*$E33*Indicators!$E$264+S33*$F33*Indicators!$F$264+S33*$G33*Indicators!$G$264+S33*$H33*Indicators!$H$264+S33*$I33*Indicators!$I$264</f>
        <v>2.5732280109452268E-4</v>
      </c>
      <c r="AE33" s="177">
        <f t="shared" si="1"/>
        <v>-1.941803227222882</v>
      </c>
    </row>
    <row r="34" spans="1:31" hidden="1" x14ac:dyDescent="0.25">
      <c r="A34" s="174">
        <f>Indicators!A46</f>
        <v>36770</v>
      </c>
      <c r="B34" s="193">
        <f>(Indicators!B46-Indicators!B45)/Indicators!B45</f>
        <v>4.9743449703206495E-2</v>
      </c>
      <c r="C34" s="193">
        <f>(Indicators!C46-Indicators!C45)/-100</f>
        <v>-2.5000000000000353E-4</v>
      </c>
      <c r="D34" s="193">
        <f>(Indicators!D46-Indicators!D45)/-100</f>
        <v>-7.6282732454147962E-4</v>
      </c>
      <c r="E34" s="193">
        <f>(Indicators!E46-Indicators!E45)/-Indicators!E45</f>
        <v>8.6618876941457548E-2</v>
      </c>
      <c r="F34" s="193">
        <f>(Indicators!F46-Indicators!F45)/Indicators!F45</f>
        <v>-6.9811320754717007E-2</v>
      </c>
      <c r="G34" s="193">
        <f>(Indicators!G46-Indicators!G45)/Indicators!G45</f>
        <v>9.1307523739956164E-3</v>
      </c>
      <c r="H34" s="193">
        <f>(Indicators!H46-Indicators!H45)/Indicators!H45</f>
        <v>1.5606480028157491E-2</v>
      </c>
      <c r="I34" s="193">
        <f>(Indicators!I46-Indicators!I45)/Indicators!I45</f>
        <v>0</v>
      </c>
      <c r="J34" s="174"/>
      <c r="K34" s="193">
        <f>KZN!C$69/100</f>
        <v>4.970566646268363E-2</v>
      </c>
      <c r="L34" s="193">
        <f>KZN!D$69/100</f>
        <v>2.9561252359239613E-2</v>
      </c>
      <c r="M34" s="193">
        <f>KZN!E$69/100</f>
        <v>0.21698243804751233</v>
      </c>
      <c r="N34" s="193">
        <f>KZN!F$69/100</f>
        <v>3.2724742229769906E-2</v>
      </c>
      <c r="O34" s="193">
        <f>KZN!G$69/100</f>
        <v>3.3041700908123431E-2</v>
      </c>
      <c r="P34" s="193">
        <f>KZN!H$69/100</f>
        <v>0.14616904891148497</v>
      </c>
      <c r="Q34" s="193">
        <f>KZN!I$69/100</f>
        <v>0.1078096802116936</v>
      </c>
      <c r="R34" s="193">
        <f>KZN!J$69/100</f>
        <v>0.14932548363466708</v>
      </c>
      <c r="S34" s="193">
        <f>KZN!K$69/100</f>
        <v>0.23467998723482547</v>
      </c>
      <c r="T34" s="193"/>
      <c r="U34" s="193">
        <f>K34*$B34*Indicators!$B$256+K34*$C34*Indicators!$C$256+K34*$D34*Indicators!$D$256+K34*$E34*Indicators!$E$256+K34*$F34*Indicators!$F$256+K34*$G34*Indicators!$G$256+K34*$H34*Indicators!$H$256+K34*$I34*Indicators!$I$256</f>
        <v>2.598616930342235E-4</v>
      </c>
      <c r="V34" s="193">
        <f>L34*$B34*Indicators!$B$257+L34*$C34*Indicators!$C$257+L34*$D34*Indicators!$D$257+L34*$E34*Indicators!$E$257+L34*$F34*Indicators!$F$257+L34*$G34*Indicators!$G$257+L34*$H34*Indicators!$H$257+L34*$I34*Indicators!$I$257</f>
        <v>8.0516643906568795E-4</v>
      </c>
      <c r="W34" s="193">
        <f>M34*$B34*Indicators!$B$258+M34*$C34*Indicators!$C$258+M34*$D34*Indicators!$D$258+M34*$E34*Indicators!$E$258+M34*$F34*Indicators!$F$258+M34*$G34*Indicators!$G$258+M34*$H34*Indicators!$H$258+M34*$I34*Indicators!$I$258</f>
        <v>5.9766948377410851E-3</v>
      </c>
      <c r="X34" s="193">
        <f>N34*$B34*Indicators!$B$259+N34*$C34*Indicators!$C$259+N34*$D34*Indicators!$D$259+N34*$E34*Indicators!$E$259+N34*$F34*Indicators!$F$259+N34*$G34*Indicators!$G$259+N34*$H34*Indicators!$H$259+N34*$I34*Indicators!$I$259</f>
        <v>7.7911481889157371E-4</v>
      </c>
      <c r="Y34" s="193">
        <f>O34*$B34*Indicators!$B$260+O34*$C34*Indicators!$C$260+O34*$D34*Indicators!$D$260+O34*$E34*Indicators!$E$260+O34*$F34*Indicators!$F$260+O34*$G34*Indicators!$G$260+O34*$H34*Indicators!$H$260+O34*$I34*Indicators!$I$260</f>
        <v>7.4336682725512223E-4</v>
      </c>
      <c r="Z34" s="193">
        <f>P34*$B34*Indicators!$B$261+P34*$C34*Indicators!$C$261+P34*$D34*Indicators!$D$261+P34*$E34*Indicators!$E$261+P34*$F34*Indicators!$F$261+P34*$G34*Indicators!$G$261+P34*$H34*Indicators!$H$261+P34*$I34*Indicators!$I$261</f>
        <v>2.5284011042616063E-3</v>
      </c>
      <c r="AA34" s="193">
        <f>Q34*$B34*Indicators!$B$262+Q34*$C34*Indicators!$C$262+Q34*$D34*Indicators!$D$262+Q34*$E34*Indicators!$E$262+Q34*$F34*Indicators!$F$262+Q34*$G34*Indicators!$G$262+Q34*$H34*Indicators!$H$262+Q34*$I34*Indicators!$I$262</f>
        <v>3.6606799907303172E-3</v>
      </c>
      <c r="AB34" s="193">
        <f>R34*$B34*Indicators!$B$263+R34*$C34*Indicators!$C$263+R34*$D34*Indicators!$D$263+R34*$E34*Indicators!$E$263+R34*$F34*Indicators!$F$263+R34*$G34*Indicators!$G$263+R34*$H34*Indicators!$H$263+R34*$I34*Indicators!$I$263</f>
        <v>2.7109136552533847E-3</v>
      </c>
      <c r="AC34" s="193">
        <f>S34*$B34*Indicators!$B$264+S34*$C34*Indicators!$C$264+S34*$D34*Indicators!$D$264+S34*$E34*Indicators!$E$264+S34*$F34*Indicators!$F$264+S34*$G34*Indicators!$G$264+S34*$H34*Indicators!$H$264+S34*$I34*Indicators!$I$264</f>
        <v>2.2097992140328341E-3</v>
      </c>
      <c r="AE34" s="177">
        <f t="shared" si="1"/>
        <v>1.9673998580265837</v>
      </c>
    </row>
    <row r="35" spans="1:31" hidden="1" x14ac:dyDescent="0.25">
      <c r="A35" s="174">
        <f>Indicators!A47</f>
        <v>36800</v>
      </c>
      <c r="B35" s="193">
        <f>(Indicators!B47-Indicators!B46)/Indicators!B46</f>
        <v>3.370848051699115E-2</v>
      </c>
      <c r="C35" s="193">
        <f>(Indicators!C47-Indicators!C46)/-100</f>
        <v>-3.1499999999999948E-3</v>
      </c>
      <c r="D35" s="193">
        <f>(Indicators!D47-Indicators!D46)/-100</f>
        <v>-9.03671288741128E-4</v>
      </c>
      <c r="E35" s="193">
        <f>(Indicators!E47-Indicators!E46)/-Indicators!E46</f>
        <v>-5.2975801177240177E-2</v>
      </c>
      <c r="F35" s="193">
        <f>(Indicators!F47-Indicators!F46)/Indicators!F46</f>
        <v>5.57809330628804E-2</v>
      </c>
      <c r="G35" s="193">
        <f>(Indicators!G47-Indicators!G46)/Indicators!G46</f>
        <v>-4.3069127759681629E-2</v>
      </c>
      <c r="H35" s="193">
        <f>(Indicators!H47-Indicators!H46)/Indicators!H46</f>
        <v>5.6367526010737742E-3</v>
      </c>
      <c r="I35" s="193">
        <f>(Indicators!I47-Indicators!I46)/Indicators!I46</f>
        <v>0</v>
      </c>
      <c r="J35" s="174"/>
      <c r="K35" s="193">
        <f>KZN!C$69/100</f>
        <v>4.970566646268363E-2</v>
      </c>
      <c r="L35" s="193">
        <f>KZN!D$69/100</f>
        <v>2.9561252359239613E-2</v>
      </c>
      <c r="M35" s="193">
        <f>KZN!E$69/100</f>
        <v>0.21698243804751233</v>
      </c>
      <c r="N35" s="193">
        <f>KZN!F$69/100</f>
        <v>3.2724742229769906E-2</v>
      </c>
      <c r="O35" s="193">
        <f>KZN!G$69/100</f>
        <v>3.3041700908123431E-2</v>
      </c>
      <c r="P35" s="193">
        <f>KZN!H$69/100</f>
        <v>0.14616904891148497</v>
      </c>
      <c r="Q35" s="193">
        <f>KZN!I$69/100</f>
        <v>0.1078096802116936</v>
      </c>
      <c r="R35" s="193">
        <f>KZN!J$69/100</f>
        <v>0.14932548363466708</v>
      </c>
      <c r="S35" s="193">
        <f>KZN!K$69/100</f>
        <v>0.23467998723482547</v>
      </c>
      <c r="T35" s="193"/>
      <c r="U35" s="193">
        <f>K35*$B35*Indicators!$B$256+K35*$C35*Indicators!$C$256+K35*$D35*Indicators!$D$256+K35*$E35*Indicators!$E$256+K35*$F35*Indicators!$F$256+K35*$G35*Indicators!$G$256+K35*$H35*Indicators!$H$256+K35*$I35*Indicators!$I$256</f>
        <v>7.2936014873685733E-4</v>
      </c>
      <c r="V35" s="193">
        <f>L35*$B35*Indicators!$B$257+L35*$C35*Indicators!$C$257+L35*$D35*Indicators!$D$257+L35*$E35*Indicators!$E$257+L35*$F35*Indicators!$F$257+L35*$G35*Indicators!$G$257+L35*$H35*Indicators!$H$257+L35*$I35*Indicators!$I$257</f>
        <v>-3.6693457482905623E-4</v>
      </c>
      <c r="W35" s="193">
        <f>M35*$B35*Indicators!$B$258+M35*$C35*Indicators!$C$258+M35*$D35*Indicators!$D$258+M35*$E35*Indicators!$E$258+M35*$F35*Indicators!$F$258+M35*$G35*Indicators!$G$258+M35*$H35*Indicators!$H$258+M35*$I35*Indicators!$I$258</f>
        <v>1.3862747064770505E-3</v>
      </c>
      <c r="X35" s="193">
        <f>N35*$B35*Indicators!$B$259+N35*$C35*Indicators!$C$259+N35*$D35*Indicators!$D$259+N35*$E35*Indicators!$E$259+N35*$F35*Indicators!$F$259+N35*$G35*Indicators!$G$259+N35*$H35*Indicators!$H$259+N35*$I35*Indicators!$I$259</f>
        <v>-2.2460039381267074E-4</v>
      </c>
      <c r="Y35" s="193">
        <f>O35*$B35*Indicators!$B$260+O35*$C35*Indicators!$C$260+O35*$D35*Indicators!$D$260+O35*$E35*Indicators!$E$260+O35*$F35*Indicators!$F$260+O35*$G35*Indicators!$G$260+O35*$H35*Indicators!$H$260+O35*$I35*Indicators!$I$260</f>
        <v>-1.2951895649004566E-4</v>
      </c>
      <c r="Z35" s="193">
        <f>P35*$B35*Indicators!$B$261+P35*$C35*Indicators!$C$261+P35*$D35*Indicators!$D$261+P35*$E35*Indicators!$E$261+P35*$F35*Indicators!$F$261+P35*$G35*Indicators!$G$261+P35*$H35*Indicators!$H$261+P35*$I35*Indicators!$I$261</f>
        <v>-2.632180329217406E-4</v>
      </c>
      <c r="AA35" s="193">
        <f>Q35*$B35*Indicators!$B$262+Q35*$C35*Indicators!$C$262+Q35*$D35*Indicators!$D$262+Q35*$E35*Indicators!$E$262+Q35*$F35*Indicators!$F$262+Q35*$G35*Indicators!$G$262+Q35*$H35*Indicators!$H$262+Q35*$I35*Indicators!$I$262</f>
        <v>-1.3061044553951599E-3</v>
      </c>
      <c r="AB35" s="193">
        <f>R35*$B35*Indicators!$B$263+R35*$C35*Indicators!$C$263+R35*$D35*Indicators!$D$263+R35*$E35*Indicators!$E$263+R35*$F35*Indicators!$F$263+R35*$G35*Indicators!$G$263+R35*$H35*Indicators!$H$263+R35*$I35*Indicators!$I$263</f>
        <v>-2.1332241603932056E-4</v>
      </c>
      <c r="AC35" s="193">
        <f>S35*$B35*Indicators!$B$264+S35*$C35*Indicators!$C$264+S35*$D35*Indicators!$D$264+S35*$E35*Indicators!$E$264+S35*$F35*Indicators!$F$264+S35*$G35*Indicators!$G$264+S35*$H35*Indicators!$H$264+S35*$I35*Indicators!$I$264</f>
        <v>8.8677108705539941E-4</v>
      </c>
      <c r="AE35" s="177">
        <f t="shared" si="1"/>
        <v>4.9870711278131342E-2</v>
      </c>
    </row>
    <row r="36" spans="1:31" hidden="1" x14ac:dyDescent="0.25">
      <c r="A36" s="174">
        <f>Indicators!A48</f>
        <v>36831</v>
      </c>
      <c r="B36" s="193">
        <f>(Indicators!B48-Indicators!B47)/Indicators!B47</f>
        <v>3.1390728476821207E-2</v>
      </c>
      <c r="C36" s="193">
        <f>(Indicators!C48-Indicators!C47)/-100</f>
        <v>5.5499999999999968E-3</v>
      </c>
      <c r="D36" s="193">
        <f>(Indicators!D48-Indicators!D47)/-100</f>
        <v>1.4723414074046203E-4</v>
      </c>
      <c r="E36" s="193">
        <f>(Indicators!E48-Indicators!E47)/-Indicators!E47</f>
        <v>-1.024844720496889E-2</v>
      </c>
      <c r="F36" s="193">
        <f>(Indicators!F48-Indicators!F47)/Indicators!F47</f>
        <v>-8.6455331412103778E-2</v>
      </c>
      <c r="G36" s="193">
        <f>(Indicators!G48-Indicators!G47)/Indicators!G47</f>
        <v>9.077155824508451E-3</v>
      </c>
      <c r="H36" s="193">
        <f>(Indicators!H48-Indicators!H47)/Indicators!H47</f>
        <v>1.4371482805447564E-2</v>
      </c>
      <c r="I36" s="193">
        <f>(Indicators!I48-Indicators!I47)/Indicators!I47</f>
        <v>0</v>
      </c>
      <c r="J36" s="174"/>
      <c r="K36" s="193">
        <f>KZN!C$69/100</f>
        <v>4.970566646268363E-2</v>
      </c>
      <c r="L36" s="193">
        <f>KZN!D$69/100</f>
        <v>2.9561252359239613E-2</v>
      </c>
      <c r="M36" s="193">
        <f>KZN!E$69/100</f>
        <v>0.21698243804751233</v>
      </c>
      <c r="N36" s="193">
        <f>KZN!F$69/100</f>
        <v>3.2724742229769906E-2</v>
      </c>
      <c r="O36" s="193">
        <f>KZN!G$69/100</f>
        <v>3.3041700908123431E-2</v>
      </c>
      <c r="P36" s="193">
        <f>KZN!H$69/100</f>
        <v>0.14616904891148497</v>
      </c>
      <c r="Q36" s="193">
        <f>KZN!I$69/100</f>
        <v>0.1078096802116936</v>
      </c>
      <c r="R36" s="193">
        <f>KZN!J$69/100</f>
        <v>0.14932548363466708</v>
      </c>
      <c r="S36" s="193">
        <f>KZN!K$69/100</f>
        <v>0.23467998723482547</v>
      </c>
      <c r="T36" s="193"/>
      <c r="U36" s="193">
        <f>K36*$B36*Indicators!$B$256+K36*$C36*Indicators!$C$256+K36*$D36*Indicators!$D$256+K36*$E36*Indicators!$E$256+K36*$F36*Indicators!$F$256+K36*$G36*Indicators!$G$256+K36*$H36*Indicators!$H$256+K36*$I36*Indicators!$I$256</f>
        <v>-9.6434857040799207E-4</v>
      </c>
      <c r="V36" s="193">
        <f>L36*$B36*Indicators!$B$257+L36*$C36*Indicators!$C$257+L36*$D36*Indicators!$D$257+L36*$E36*Indicators!$E$257+L36*$F36*Indicators!$F$257+L36*$G36*Indicators!$G$257+L36*$H36*Indicators!$H$257+L36*$I36*Indicators!$I$257</f>
        <v>3.5542191807443578E-4</v>
      </c>
      <c r="W36" s="193">
        <f>M36*$B36*Indicators!$B$258+M36*$C36*Indicators!$C$258+M36*$D36*Indicators!$D$258+M36*$E36*Indicators!$E$258+M36*$F36*Indicators!$F$258+M36*$G36*Indicators!$G$258+M36*$H36*Indicators!$H$258+M36*$I36*Indicators!$I$258</f>
        <v>2.7158433779945266E-3</v>
      </c>
      <c r="X36" s="193">
        <f>N36*$B36*Indicators!$B$259+N36*$C36*Indicators!$C$259+N36*$D36*Indicators!$D$259+N36*$E36*Indicators!$E$259+N36*$F36*Indicators!$F$259+N36*$G36*Indicators!$G$259+N36*$H36*Indicators!$H$259+N36*$I36*Indicators!$I$259</f>
        <v>9.2002124133967636E-5</v>
      </c>
      <c r="Y36" s="193">
        <f>O36*$B36*Indicators!$B$260+O36*$C36*Indicators!$C$260+O36*$D36*Indicators!$D$260+O36*$E36*Indicators!$E$260+O36*$F36*Indicators!$F$260+O36*$G36*Indicators!$G$260+O36*$H36*Indicators!$H$260+O36*$I36*Indicators!$I$260</f>
        <v>2.5088477665939028E-4</v>
      </c>
      <c r="Z36" s="193">
        <f>P36*$B36*Indicators!$B$261+P36*$C36*Indicators!$C$261+P36*$D36*Indicators!$D$261+P36*$E36*Indicators!$E$261+P36*$F36*Indicators!$F$261+P36*$G36*Indicators!$G$261+P36*$H36*Indicators!$H$261+P36*$I36*Indicators!$I$261</f>
        <v>1.122438800187009E-3</v>
      </c>
      <c r="AA36" s="193">
        <f>Q36*$B36*Indicators!$B$262+Q36*$C36*Indicators!$C$262+Q36*$D36*Indicators!$D$262+Q36*$E36*Indicators!$E$262+Q36*$F36*Indicators!$F$262+Q36*$G36*Indicators!$G$262+Q36*$H36*Indicators!$H$262+Q36*$I36*Indicators!$I$262</f>
        <v>4.3809095980214166E-4</v>
      </c>
      <c r="AB36" s="193">
        <f>R36*$B36*Indicators!$B$263+R36*$C36*Indicators!$C$263+R36*$D36*Indicators!$D$263+R36*$E36*Indicators!$E$263+R36*$F36*Indicators!$F$263+R36*$G36*Indicators!$G$263+R36*$H36*Indicators!$H$263+R36*$I36*Indicators!$I$263</f>
        <v>1.25178005663488E-3</v>
      </c>
      <c r="AC36" s="193">
        <f>S36*$B36*Indicators!$B$264+S36*$C36*Indicators!$C$264+S36*$D36*Indicators!$D$264+S36*$E36*Indicators!$E$264+S36*$F36*Indicators!$F$264+S36*$G36*Indicators!$G$264+S36*$H36*Indicators!$H$264+S36*$I36*Indicators!$I$264</f>
        <v>2.2112638526791606E-3</v>
      </c>
      <c r="AE36" s="177">
        <f t="shared" si="1"/>
        <v>0.74733772957575195</v>
      </c>
    </row>
    <row r="37" spans="1:31" hidden="1" x14ac:dyDescent="0.25">
      <c r="A37" s="174">
        <f>Indicators!A49</f>
        <v>36861</v>
      </c>
      <c r="B37" s="193">
        <f>(Indicators!B49-Indicators!B48)/Indicators!B48</f>
        <v>-2.825221523051236E-2</v>
      </c>
      <c r="C37" s="193">
        <f>(Indicators!C49-Indicators!C48)/-100</f>
        <v>5.3500000000000015E-3</v>
      </c>
      <c r="D37" s="193">
        <f>(Indicators!D49-Indicators!D48)/-100</f>
        <v>2.1969854299423554E-4</v>
      </c>
      <c r="E37" s="193">
        <f>(Indicators!E49-Indicators!E48)/-Indicators!E48</f>
        <v>0.3243160159852444</v>
      </c>
      <c r="F37" s="193">
        <f>(Indicators!F49-Indicators!F48)/Indicators!F48</f>
        <v>2.2082018927444887E-2</v>
      </c>
      <c r="G37" s="193">
        <f>(Indicators!G49-Indicators!G48)/Indicators!G48</f>
        <v>1.7616191904047934E-2</v>
      </c>
      <c r="H37" s="193">
        <f>(Indicators!H49-Indicators!H48)/Indicators!H48</f>
        <v>-1.2175369392994481E-3</v>
      </c>
      <c r="I37" s="193">
        <f>(Indicators!I49-Indicators!I48)/Indicators!I48</f>
        <v>0</v>
      </c>
      <c r="J37" s="174"/>
      <c r="K37" s="193">
        <f>KZN!C$69/100</f>
        <v>4.970566646268363E-2</v>
      </c>
      <c r="L37" s="193">
        <f>KZN!D$69/100</f>
        <v>2.9561252359239613E-2</v>
      </c>
      <c r="M37" s="193">
        <f>KZN!E$69/100</f>
        <v>0.21698243804751233</v>
      </c>
      <c r="N37" s="193">
        <f>KZN!F$69/100</f>
        <v>3.2724742229769906E-2</v>
      </c>
      <c r="O37" s="193">
        <f>KZN!G$69/100</f>
        <v>3.3041700908123431E-2</v>
      </c>
      <c r="P37" s="193">
        <f>KZN!H$69/100</f>
        <v>0.14616904891148497</v>
      </c>
      <c r="Q37" s="193">
        <f>KZN!I$69/100</f>
        <v>0.1078096802116936</v>
      </c>
      <c r="R37" s="193">
        <f>KZN!J$69/100</f>
        <v>0.14932548363466708</v>
      </c>
      <c r="S37" s="193">
        <f>KZN!K$69/100</f>
        <v>0.23467998723482547</v>
      </c>
      <c r="T37" s="193"/>
      <c r="U37" s="193">
        <f>K37*$B37*Indicators!$B$256+K37*$C37*Indicators!$C$256+K37*$D37*Indicators!$D$256+K37*$E37*Indicators!$E$256+K37*$F37*Indicators!$F$256+K37*$G37*Indicators!$G$256+K37*$H37*Indicators!$H$256+K37*$I37*Indicators!$I$256</f>
        <v>2.8099665312963065E-3</v>
      </c>
      <c r="V37" s="193">
        <f>L37*$B37*Indicators!$B$257+L37*$C37*Indicators!$C$257+L37*$D37*Indicators!$D$257+L37*$E37*Indicators!$E$257+L37*$F37*Indicators!$F$257+L37*$G37*Indicators!$G$257+L37*$H37*Indicators!$H$257+L37*$I37*Indicators!$I$257</f>
        <v>9.1647017782102316E-4</v>
      </c>
      <c r="W37" s="193">
        <f>M37*$B37*Indicators!$B$258+M37*$C37*Indicators!$C$258+M37*$D37*Indicators!$D$258+M37*$E37*Indicators!$E$258+M37*$F37*Indicators!$F$258+M37*$G37*Indicators!$G$258+M37*$H37*Indicators!$H$258+M37*$I37*Indicators!$I$258</f>
        <v>5.0996422269329071E-3</v>
      </c>
      <c r="X37" s="193">
        <f>N37*$B37*Indicators!$B$259+N37*$C37*Indicators!$C$259+N37*$D37*Indicators!$D$259+N37*$E37*Indicators!$E$259+N37*$F37*Indicators!$F$259+N37*$G37*Indicators!$G$259+N37*$H37*Indicators!$H$259+N37*$I37*Indicators!$I$259</f>
        <v>2.0353059479432333E-3</v>
      </c>
      <c r="Y37" s="193">
        <f>O37*$B37*Indicators!$B$260+O37*$C37*Indicators!$C$260+O37*$D37*Indicators!$D$260+O37*$E37*Indicators!$E$260+O37*$F37*Indicators!$F$260+O37*$G37*Indicators!$G$260+O37*$H37*Indicators!$H$260+O37*$I37*Indicators!$I$260</f>
        <v>1.555731799315359E-3</v>
      </c>
      <c r="Z37" s="193">
        <f>P37*$B37*Indicators!$B$261+P37*$C37*Indicators!$C$261+P37*$D37*Indicators!$D$261+P37*$E37*Indicators!$E$261+P37*$F37*Indicators!$F$261+P37*$G37*Indicators!$G$261+P37*$H37*Indicators!$H$261+P37*$I37*Indicators!$I$261</f>
        <v>4.5631690327379536E-3</v>
      </c>
      <c r="AA37" s="193">
        <f>Q37*$B37*Indicators!$B$262+Q37*$C37*Indicators!$C$262+Q37*$D37*Indicators!$D$262+Q37*$E37*Indicators!$E$262+Q37*$F37*Indicators!$F$262+Q37*$G37*Indicators!$G$262+Q37*$H37*Indicators!$H$262+Q37*$I37*Indicators!$I$262</f>
        <v>1.0276208029521035E-2</v>
      </c>
      <c r="AB37" s="193">
        <f>R37*$B37*Indicators!$B$263+R37*$C37*Indicators!$C$263+R37*$D37*Indicators!$D$263+R37*$E37*Indicators!$E$263+R37*$F37*Indicators!$F$263+R37*$G37*Indicators!$G$263+R37*$H37*Indicators!$H$263+R37*$I37*Indicators!$I$263</f>
        <v>4.6493368629751779E-3</v>
      </c>
      <c r="AC37" s="193">
        <f>S37*$B37*Indicators!$B$264+S37*$C37*Indicators!$C$264+S37*$D37*Indicators!$D$264+S37*$E37*Indicators!$E$264+S37*$F37*Indicators!$F$264+S37*$G37*Indicators!$G$264+S37*$H37*Indicators!$H$264+S37*$I37*Indicators!$I$264</f>
        <v>-2.9899237062674494E-4</v>
      </c>
      <c r="AE37" s="177">
        <f t="shared" si="1"/>
        <v>3.1606838237916248</v>
      </c>
    </row>
    <row r="38" spans="1:31" hidden="1" x14ac:dyDescent="0.25">
      <c r="A38" s="174">
        <f>Indicators!A50</f>
        <v>36892</v>
      </c>
      <c r="B38" s="193">
        <f>(Indicators!B50-Indicators!B49)/Indicators!B49</f>
        <v>2.880930355490947E-2</v>
      </c>
      <c r="C38" s="193">
        <f>(Indicators!C50-Indicators!C49)/-100</f>
        <v>3.2499999999999929E-3</v>
      </c>
      <c r="D38" s="193">
        <f>(Indicators!D50-Indicators!D49)/-100</f>
        <v>-1.2700608207241615E-3</v>
      </c>
      <c r="E38" s="193">
        <f>(Indicators!E50-Indicators!E49)/-Indicators!E49</f>
        <v>-0.22065514103730655</v>
      </c>
      <c r="F38" s="193">
        <f>(Indicators!F50-Indicators!F49)/Indicators!F49</f>
        <v>3.4979423868312744E-2</v>
      </c>
      <c r="G38" s="193">
        <f>(Indicators!G50-Indicators!G49)/Indicators!G49</f>
        <v>-1.9889502762430854E-2</v>
      </c>
      <c r="H38" s="193">
        <f>(Indicators!H50-Indicators!H49)/Indicators!H49</f>
        <v>4.3079434947846853E-3</v>
      </c>
      <c r="I38" s="193">
        <f>(Indicators!I50-Indicators!I49)/Indicators!I49</f>
        <v>0</v>
      </c>
      <c r="J38" s="174"/>
      <c r="K38" s="193">
        <f>KZN!C$70/100</f>
        <v>4.7835966914239671E-2</v>
      </c>
      <c r="L38" s="193">
        <f>KZN!D$70/100</f>
        <v>2.8611838738653857E-2</v>
      </c>
      <c r="M38" s="193">
        <f>KZN!E$70/100</f>
        <v>0.21465122139936102</v>
      </c>
      <c r="N38" s="193">
        <f>KZN!F$70/100</f>
        <v>3.1020361654160267E-2</v>
      </c>
      <c r="O38" s="193">
        <f>KZN!G$70/100</f>
        <v>3.9562181377420541E-2</v>
      </c>
      <c r="P38" s="193">
        <f>KZN!H$70/100</f>
        <v>0.15119274984899331</v>
      </c>
      <c r="Q38" s="193">
        <f>KZN!I$70/100</f>
        <v>0.10857868172502655</v>
      </c>
      <c r="R38" s="193">
        <f>KZN!J$70/100</f>
        <v>0.15024033879820081</v>
      </c>
      <c r="S38" s="193">
        <f>KZN!K$70/100</f>
        <v>0.22830665954394408</v>
      </c>
      <c r="T38" s="193"/>
      <c r="U38" s="193">
        <f>K38*$B38*Indicators!$B$256+K38*$C38*Indicators!$C$256+K38*$D38*Indicators!$D$256+K38*$E38*Indicators!$E$256+K38*$F38*Indicators!$F$256+K38*$G38*Indicators!$G$256+K38*$H38*Indicators!$H$256+K38*$I38*Indicators!$I$256</f>
        <v>-9.8366987312619347E-4</v>
      </c>
      <c r="V38" s="193">
        <f>L38*$B38*Indicators!$B$257+L38*$C38*Indicators!$C$257+L38*$D38*Indicators!$D$257+L38*$E38*Indicators!$E$257+L38*$F38*Indicators!$F$257+L38*$G38*Indicators!$G$257+L38*$H38*Indicators!$H$257+L38*$I38*Indicators!$I$257</f>
        <v>-6.1167888522790752E-4</v>
      </c>
      <c r="W38" s="193">
        <f>M38*$B38*Indicators!$B$258+M38*$C38*Indicators!$C$258+M38*$D38*Indicators!$D$258+M38*$E38*Indicators!$E$258+M38*$F38*Indicators!$F$258+M38*$G38*Indicators!$G$258+M38*$H38*Indicators!$H$258+M38*$I38*Indicators!$I$258</f>
        <v>-2.3536434627903324E-3</v>
      </c>
      <c r="X38" s="193">
        <f>N38*$B38*Indicators!$B$259+N38*$C38*Indicators!$C$259+N38*$D38*Indicators!$D$259+N38*$E38*Indicators!$E$259+N38*$F38*Indicators!$F$259+N38*$G38*Indicators!$G$259+N38*$H38*Indicators!$H$259+N38*$I38*Indicators!$I$259</f>
        <v>-1.2631586356485105E-3</v>
      </c>
      <c r="Y38" s="193">
        <f>O38*$B38*Indicators!$B$260+O38*$C38*Indicators!$C$260+O38*$D38*Indicators!$D$260+O38*$E38*Indicators!$E$260+O38*$F38*Indicators!$F$260+O38*$G38*Indicators!$G$260+O38*$H38*Indicators!$H$260+O38*$I38*Indicators!$I$260</f>
        <v>-1.1107859357177797E-3</v>
      </c>
      <c r="Z38" s="193">
        <f>P38*$B38*Indicators!$B$261+P38*$C38*Indicators!$C$261+P38*$D38*Indicators!$D$261+P38*$E38*Indicators!$E$261+P38*$F38*Indicators!$F$261+P38*$G38*Indicators!$G$261+P38*$H38*Indicators!$H$261+P38*$I38*Indicators!$I$261</f>
        <v>-2.6041605604509451E-3</v>
      </c>
      <c r="AA38" s="193">
        <f>Q38*$B38*Indicators!$B$262+Q38*$C38*Indicators!$C$262+Q38*$D38*Indicators!$D$262+Q38*$E38*Indicators!$E$262+Q38*$F38*Indicators!$F$262+Q38*$G38*Indicators!$G$262+Q38*$H38*Indicators!$H$262+Q38*$I38*Indicators!$I$262</f>
        <v>-6.7243895234826373E-3</v>
      </c>
      <c r="AB38" s="193">
        <f>R38*$B38*Indicators!$B$263+R38*$C38*Indicators!$C$263+R38*$D38*Indicators!$D$263+R38*$E38*Indicators!$E$263+R38*$F38*Indicators!$F$263+R38*$G38*Indicators!$G$263+R38*$H38*Indicators!$H$263+R38*$I38*Indicators!$I$263</f>
        <v>-2.5363133464010429E-3</v>
      </c>
      <c r="AC38" s="193">
        <f>S38*$B38*Indicators!$B$264+S38*$C38*Indicators!$C$264+S38*$D38*Indicators!$D$264+S38*$E38*Indicators!$E$264+S38*$F38*Indicators!$F$264+S38*$G38*Indicators!$G$264+S38*$H38*Indicators!$H$264+S38*$I38*Indicators!$I$264</f>
        <v>1.1545013990321932E-3</v>
      </c>
      <c r="AE38" s="177">
        <f t="shared" si="1"/>
        <v>-1.7033298823813152</v>
      </c>
    </row>
    <row r="39" spans="1:31" hidden="1" x14ac:dyDescent="0.25">
      <c r="A39" s="174">
        <f>Indicators!A51</f>
        <v>36923</v>
      </c>
      <c r="B39" s="193">
        <f>(Indicators!B51-Indicators!B50)/Indicators!B50</f>
        <v>-9.633911368015436E-3</v>
      </c>
      <c r="C39" s="193">
        <f>(Indicators!C51-Indicators!C50)/-100</f>
        <v>7.249999999999996E-3</v>
      </c>
      <c r="D39" s="193">
        <f>(Indicators!D51-Indicators!D50)/-100</f>
        <v>-6.4323212122378596E-3</v>
      </c>
      <c r="E39" s="193">
        <f>(Indicators!E51-Indicators!E50)/-Indicators!E50</f>
        <v>5.3671263510995076E-2</v>
      </c>
      <c r="F39" s="193">
        <f>(Indicators!F51-Indicators!F50)/Indicators!F50</f>
        <v>-6.9582504970179024E-2</v>
      </c>
      <c r="G39" s="193">
        <f>(Indicators!G51-Indicators!G50)/Indicators!G50</f>
        <v>7.8917700112738284E-3</v>
      </c>
      <c r="H39" s="193">
        <f>(Indicators!H51-Indicators!H50)/Indicators!H50</f>
        <v>9.0384495681243154E-3</v>
      </c>
      <c r="I39" s="193">
        <f>(Indicators!I51-Indicators!I50)/Indicators!I50</f>
        <v>0</v>
      </c>
      <c r="J39" s="174"/>
      <c r="K39" s="193">
        <f>KZN!C$70/100</f>
        <v>4.7835966914239671E-2</v>
      </c>
      <c r="L39" s="193">
        <f>KZN!D$70/100</f>
        <v>2.8611838738653857E-2</v>
      </c>
      <c r="M39" s="193">
        <f>KZN!E$70/100</f>
        <v>0.21465122139936102</v>
      </c>
      <c r="N39" s="193">
        <f>KZN!F$70/100</f>
        <v>3.1020361654160267E-2</v>
      </c>
      <c r="O39" s="193">
        <f>KZN!G$70/100</f>
        <v>3.9562181377420541E-2</v>
      </c>
      <c r="P39" s="193">
        <f>KZN!H$70/100</f>
        <v>0.15119274984899331</v>
      </c>
      <c r="Q39" s="193">
        <f>KZN!I$70/100</f>
        <v>0.10857868172502655</v>
      </c>
      <c r="R39" s="193">
        <f>KZN!J$70/100</f>
        <v>0.15024033879820081</v>
      </c>
      <c r="S39" s="193">
        <f>KZN!K$70/100</f>
        <v>0.22830665954394408</v>
      </c>
      <c r="T39" s="193"/>
      <c r="U39" s="193">
        <f>K39*$B39*Indicators!$B$256+K39*$C39*Indicators!$C$256+K39*$D39*Indicators!$D$256+K39*$E39*Indicators!$E$256+K39*$F39*Indicators!$F$256+K39*$G39*Indicators!$G$256+K39*$H39*Indicators!$H$256+K39*$I39*Indicators!$I$256</f>
        <v>-5.9174000298729639E-4</v>
      </c>
      <c r="V39" s="193">
        <f>L39*$B39*Indicators!$B$257+L39*$C39*Indicators!$C$257+L39*$D39*Indicators!$D$257+L39*$E39*Indicators!$E$257+L39*$F39*Indicators!$F$257+L39*$G39*Indicators!$G$257+L39*$H39*Indicators!$H$257+L39*$I39*Indicators!$I$257</f>
        <v>1.6118939847244084E-4</v>
      </c>
      <c r="W39" s="193">
        <f>M39*$B39*Indicators!$B$258+M39*$C39*Indicators!$C$258+M39*$D39*Indicators!$D$258+M39*$E39*Indicators!$E$258+M39*$F39*Indicators!$F$258+M39*$G39*Indicators!$G$258+M39*$H39*Indicators!$H$258+M39*$I39*Indicators!$I$258</f>
        <v>8.6450484670153006E-4</v>
      </c>
      <c r="X39" s="193">
        <f>N39*$B39*Indicators!$B$259+N39*$C39*Indicators!$C$259+N39*$D39*Indicators!$D$259+N39*$E39*Indicators!$E$259+N39*$F39*Indicators!$F$259+N39*$G39*Indicators!$G$259+N39*$H39*Indicators!$H$259+N39*$I39*Indicators!$I$259</f>
        <v>3.3240149145664043E-4</v>
      </c>
      <c r="Y39" s="193">
        <f>O39*$B39*Indicators!$B$260+O39*$C39*Indicators!$C$260+O39*$D39*Indicators!$D$260+O39*$E39*Indicators!$E$260+O39*$F39*Indicators!$F$260+O39*$G39*Indicators!$G$260+O39*$H39*Indicators!$H$260+O39*$I39*Indicators!$I$260</f>
        <v>4.48263297378748E-4</v>
      </c>
      <c r="Z39" s="193">
        <f>P39*$B39*Indicators!$B$261+P39*$C39*Indicators!$C$261+P39*$D39*Indicators!$D$261+P39*$E39*Indicators!$E$261+P39*$F39*Indicators!$F$261+P39*$G39*Indicators!$G$261+P39*$H39*Indicators!$H$261+P39*$I39*Indicators!$I$261</f>
        <v>1.1965973841443652E-3</v>
      </c>
      <c r="AA39" s="193">
        <f>Q39*$B39*Indicators!$B$262+Q39*$C39*Indicators!$C$262+Q39*$D39*Indicators!$D$262+Q39*$E39*Indicators!$E$262+Q39*$F39*Indicators!$F$262+Q39*$G39*Indicators!$G$262+Q39*$H39*Indicators!$H$262+Q39*$I39*Indicators!$I$262</f>
        <v>1.9275371524672552E-3</v>
      </c>
      <c r="AB39" s="193">
        <f>R39*$B39*Indicators!$B$263+R39*$C39*Indicators!$C$263+R39*$D39*Indicators!$D$263+R39*$E39*Indicators!$E$263+R39*$F39*Indicators!$F$263+R39*$G39*Indicators!$G$263+R39*$H39*Indicators!$H$263+R39*$I39*Indicators!$I$263</f>
        <v>1.3535960360532156E-3</v>
      </c>
      <c r="AC39" s="193">
        <f>S39*$B39*Indicators!$B$264+S39*$C39*Indicators!$C$264+S39*$D39*Indicators!$D$264+S39*$E39*Indicators!$E$264+S39*$F39*Indicators!$F$264+S39*$G39*Indicators!$G$264+S39*$H39*Indicators!$H$264+S39*$I39*Indicators!$I$264</f>
        <v>6.8473265100587862E-4</v>
      </c>
      <c r="AE39" s="177">
        <f t="shared" si="1"/>
        <v>0.63770822546927775</v>
      </c>
    </row>
    <row r="40" spans="1:31" hidden="1" x14ac:dyDescent="0.25">
      <c r="A40" s="174">
        <f>Indicators!A52</f>
        <v>36951</v>
      </c>
      <c r="B40" s="193">
        <f>(Indicators!B52-Indicators!B51)/Indicators!B51</f>
        <v>4.1504539559014189E-2</v>
      </c>
      <c r="C40" s="193">
        <f>(Indicators!C52-Indicators!C51)/-100</f>
        <v>-5.899999999999999E-3</v>
      </c>
      <c r="D40" s="193">
        <f>(Indicators!D52-Indicators!D51)/-100</f>
        <v>3.8692597495163118E-3</v>
      </c>
      <c r="E40" s="193">
        <f>(Indicators!E52-Indicators!E51)/-Indicators!E51</f>
        <v>5.4745962977550237E-2</v>
      </c>
      <c r="F40" s="193">
        <f>(Indicators!F52-Indicators!F51)/Indicators!F51</f>
        <v>-6.8376068376068258E-2</v>
      </c>
      <c r="G40" s="193">
        <f>(Indicators!G52-Indicators!G51)/Indicators!G51</f>
        <v>-4.1387024608500994E-2</v>
      </c>
      <c r="H40" s="193">
        <f>(Indicators!H52-Indicators!H51)/Indicators!H51</f>
        <v>8.955673408217955E-3</v>
      </c>
      <c r="I40" s="193">
        <f>(Indicators!I52-Indicators!I51)/Indicators!I51</f>
        <v>0</v>
      </c>
      <c r="J40" s="174"/>
      <c r="K40" s="193">
        <f>KZN!C$70/100</f>
        <v>4.7835966914239671E-2</v>
      </c>
      <c r="L40" s="193">
        <f>KZN!D$70/100</f>
        <v>2.8611838738653857E-2</v>
      </c>
      <c r="M40" s="193">
        <f>KZN!E$70/100</f>
        <v>0.21465122139936102</v>
      </c>
      <c r="N40" s="193">
        <f>KZN!F$70/100</f>
        <v>3.1020361654160267E-2</v>
      </c>
      <c r="O40" s="193">
        <f>KZN!G$70/100</f>
        <v>3.9562181377420541E-2</v>
      </c>
      <c r="P40" s="193">
        <f>KZN!H$70/100</f>
        <v>0.15119274984899331</v>
      </c>
      <c r="Q40" s="193">
        <f>KZN!I$70/100</f>
        <v>0.10857868172502655</v>
      </c>
      <c r="R40" s="193">
        <f>KZN!J$70/100</f>
        <v>0.15024033879820081</v>
      </c>
      <c r="S40" s="193">
        <f>KZN!K$70/100</f>
        <v>0.22830665954394408</v>
      </c>
      <c r="T40" s="193"/>
      <c r="U40" s="193">
        <f>K40*$B40*Indicators!$B$256+K40*$C40*Indicators!$C$256+K40*$D40*Indicators!$D$256+K40*$E40*Indicators!$E$256+K40*$F40*Indicators!$F$256+K40*$G40*Indicators!$G$256+K40*$H40*Indicators!$H$256+K40*$I40*Indicators!$I$256</f>
        <v>-1.1509661634223143E-4</v>
      </c>
      <c r="V40" s="193">
        <f>L40*$B40*Indicators!$B$257+L40*$C40*Indicators!$C$257+L40*$D40*Indicators!$D$257+L40*$E40*Indicators!$E$257+L40*$F40*Indicators!$F$257+L40*$G40*Indicators!$G$257+L40*$H40*Indicators!$H$257+L40*$I40*Indicators!$I$257</f>
        <v>3.9231074677524504E-5</v>
      </c>
      <c r="W40" s="193">
        <f>M40*$B40*Indicators!$B$258+M40*$C40*Indicators!$C$258+M40*$D40*Indicators!$D$258+M40*$E40*Indicators!$E$258+M40*$F40*Indicators!$F$258+M40*$G40*Indicators!$G$258+M40*$H40*Indicators!$H$258+M40*$I40*Indicators!$I$258</f>
        <v>4.273752069326492E-3</v>
      </c>
      <c r="X40" s="193">
        <f>N40*$B40*Indicators!$B$259+N40*$C40*Indicators!$C$259+N40*$D40*Indicators!$D$259+N40*$E40*Indicators!$E$259+N40*$F40*Indicators!$F$259+N40*$G40*Indicators!$G$259+N40*$H40*Indicators!$H$259+N40*$I40*Indicators!$I$259</f>
        <v>4.9302760482294102E-4</v>
      </c>
      <c r="Y40" s="193">
        <f>O40*$B40*Indicators!$B$260+O40*$C40*Indicators!$C$260+O40*$D40*Indicators!$D$260+O40*$E40*Indicators!$E$260+O40*$F40*Indicators!$F$260+O40*$G40*Indicators!$G$260+O40*$H40*Indicators!$H$260+O40*$I40*Indicators!$I$260</f>
        <v>5.4065583703440893E-4</v>
      </c>
      <c r="Z40" s="193">
        <f>P40*$B40*Indicators!$B$261+P40*$C40*Indicators!$C$261+P40*$D40*Indicators!$D$261+P40*$E40*Indicators!$E$261+P40*$F40*Indicators!$F$261+P40*$G40*Indicators!$G$261+P40*$H40*Indicators!$H$261+P40*$I40*Indicators!$I$261</f>
        <v>1.5985338134632712E-3</v>
      </c>
      <c r="AA40" s="193">
        <f>Q40*$B40*Indicators!$B$262+Q40*$C40*Indicators!$C$262+Q40*$D40*Indicators!$D$262+Q40*$E40*Indicators!$E$262+Q40*$F40*Indicators!$F$262+Q40*$G40*Indicators!$G$262+Q40*$H40*Indicators!$H$262+Q40*$I40*Indicators!$I$262</f>
        <v>2.3422922764277754E-3</v>
      </c>
      <c r="AB40" s="193">
        <f>R40*$B40*Indicators!$B$263+R40*$C40*Indicators!$C$263+R40*$D40*Indicators!$D$263+R40*$E40*Indicators!$E$263+R40*$F40*Indicators!$F$263+R40*$G40*Indicators!$G$263+R40*$H40*Indicators!$H$263+R40*$I40*Indicators!$I$263</f>
        <v>1.5976074231123364E-3</v>
      </c>
      <c r="AC40" s="193">
        <f>S40*$B40*Indicators!$B$264+S40*$C40*Indicators!$C$264+S40*$D40*Indicators!$D$264+S40*$E40*Indicators!$E$264+S40*$F40*Indicators!$F$264+S40*$G40*Indicators!$G$264+S40*$H40*Indicators!$H$264+S40*$I40*Indicators!$I$264</f>
        <v>1.2661905439075691E-3</v>
      </c>
      <c r="AE40" s="177">
        <f t="shared" si="1"/>
        <v>1.2036194026430087</v>
      </c>
    </row>
    <row r="41" spans="1:31" hidden="1" x14ac:dyDescent="0.25">
      <c r="A41" s="174">
        <f>Indicators!A53</f>
        <v>36982</v>
      </c>
      <c r="B41" s="193">
        <f>(Indicators!B53-Indicators!B52)/Indicators!B52</f>
        <v>-3.7359900373598212E-3</v>
      </c>
      <c r="C41" s="193">
        <f>(Indicators!C53-Indicators!C52)/-100</f>
        <v>1.4499999999999958E-3</v>
      </c>
      <c r="D41" s="193">
        <f>(Indicators!D53-Indicators!D52)/-100</f>
        <v>9.0586616718329165E-3</v>
      </c>
      <c r="E41" s="193">
        <f>(Indicators!E53-Indicators!E52)/-Indicators!E52</f>
        <v>-0.12666666666666662</v>
      </c>
      <c r="F41" s="193">
        <f>(Indicators!F53-Indicators!F52)/Indicators!F52</f>
        <v>-7.6834862385321084E-2</v>
      </c>
      <c r="G41" s="193">
        <f>(Indicators!G53-Indicators!G52)/Indicators!G52</f>
        <v>2.8004667444574048E-2</v>
      </c>
      <c r="H41" s="193">
        <f>(Indicators!H53-Indicators!H52)/Indicators!H52</f>
        <v>2.7854952840791593E-3</v>
      </c>
      <c r="I41" s="193">
        <f>(Indicators!I53-Indicators!I52)/Indicators!I52</f>
        <v>0</v>
      </c>
      <c r="J41" s="174"/>
      <c r="K41" s="193">
        <f>KZN!C$70/100</f>
        <v>4.7835966914239671E-2</v>
      </c>
      <c r="L41" s="193">
        <f>KZN!D$70/100</f>
        <v>2.8611838738653857E-2</v>
      </c>
      <c r="M41" s="193">
        <f>KZN!E$70/100</f>
        <v>0.21465122139936102</v>
      </c>
      <c r="N41" s="193">
        <f>KZN!F$70/100</f>
        <v>3.1020361654160267E-2</v>
      </c>
      <c r="O41" s="193">
        <f>KZN!G$70/100</f>
        <v>3.9562181377420541E-2</v>
      </c>
      <c r="P41" s="193">
        <f>KZN!H$70/100</f>
        <v>0.15119274984899331</v>
      </c>
      <c r="Q41" s="193">
        <f>KZN!I$70/100</f>
        <v>0.10857868172502655</v>
      </c>
      <c r="R41" s="193">
        <f>KZN!J$70/100</f>
        <v>0.15024033879820081</v>
      </c>
      <c r="S41" s="193">
        <f>KZN!K$70/100</f>
        <v>0.22830665954394408</v>
      </c>
      <c r="T41" s="193"/>
      <c r="U41" s="193">
        <f>K41*$B41*Indicators!$B$256+K41*$C41*Indicators!$C$256+K41*$D41*Indicators!$D$256+K41*$E41*Indicators!$E$256+K41*$F41*Indicators!$F$256+K41*$G41*Indicators!$G$256+K41*$H41*Indicators!$H$256+K41*$I41*Indicators!$I$256</f>
        <v>-2.1265243472992378E-3</v>
      </c>
      <c r="V41" s="193">
        <f>L41*$B41*Indicators!$B$257+L41*$C41*Indicators!$C$257+L41*$D41*Indicators!$D$257+L41*$E41*Indicators!$E$257+L41*$F41*Indicators!$F$257+L41*$G41*Indicators!$G$257+L41*$H41*Indicators!$H$257+L41*$I41*Indicators!$I$257</f>
        <v>-7.3978675824882753E-5</v>
      </c>
      <c r="W41" s="193">
        <f>M41*$B41*Indicators!$B$258+M41*$C41*Indicators!$C$258+M41*$D41*Indicators!$D$258+M41*$E41*Indicators!$E$258+M41*$F41*Indicators!$F$258+M41*$G41*Indicators!$G$258+M41*$H41*Indicators!$H$258+M41*$I41*Indicators!$I$258</f>
        <v>-2.7803301693839523E-3</v>
      </c>
      <c r="X41" s="193">
        <f>N41*$B41*Indicators!$B$259+N41*$C41*Indicators!$C$259+N41*$D41*Indicators!$D$259+N41*$E41*Indicators!$E$259+N41*$F41*Indicators!$F$259+N41*$G41*Indicators!$G$259+N41*$H41*Indicators!$H$259+N41*$I41*Indicators!$I$259</f>
        <v>-7.7249850672703451E-4</v>
      </c>
      <c r="Y41" s="193">
        <f>O41*$B41*Indicators!$B$260+O41*$C41*Indicators!$C$260+O41*$D41*Indicators!$D$260+O41*$E41*Indicators!$E$260+O41*$F41*Indicators!$F$260+O41*$G41*Indicators!$G$260+O41*$H41*Indicators!$H$260+O41*$I41*Indicators!$I$260</f>
        <v>-6.8035416631385774E-4</v>
      </c>
      <c r="Z41" s="193">
        <f>P41*$B41*Indicators!$B$261+P41*$C41*Indicators!$C$261+P41*$D41*Indicators!$D$261+P41*$E41*Indicators!$E$261+P41*$F41*Indicators!$F$261+P41*$G41*Indicators!$G$261+P41*$H41*Indicators!$H$261+P41*$I41*Indicators!$I$261</f>
        <v>-1.5156558383751858E-3</v>
      </c>
      <c r="AA41" s="193">
        <f>Q41*$B41*Indicators!$B$262+Q41*$C41*Indicators!$C$262+Q41*$D41*Indicators!$D$262+Q41*$E41*Indicators!$E$262+Q41*$F41*Indicators!$F$262+Q41*$G41*Indicators!$G$262+Q41*$H41*Indicators!$H$262+Q41*$I41*Indicators!$I$262</f>
        <v>-3.9762201397388029E-3</v>
      </c>
      <c r="AB41" s="193">
        <f>R41*$B41*Indicators!$B$263+R41*$C41*Indicators!$C$263+R41*$D41*Indicators!$D$263+R41*$E41*Indicators!$E$263+R41*$F41*Indicators!$F$263+R41*$G41*Indicators!$G$263+R41*$H41*Indicators!$H$263+R41*$I41*Indicators!$I$263</f>
        <v>-1.6212811939760555E-3</v>
      </c>
      <c r="AC41" s="193">
        <f>S41*$B41*Indicators!$B$264+S41*$C41*Indicators!$C$264+S41*$D41*Indicators!$D$264+S41*$E41*Indicators!$E$264+S41*$F41*Indicators!$F$264+S41*$G41*Indicators!$G$264+S41*$H41*Indicators!$H$264+S41*$I41*Indicators!$I$264</f>
        <v>6.3498518345868706E-4</v>
      </c>
      <c r="AE41" s="177">
        <f t="shared" si="1"/>
        <v>-1.2911857854180322</v>
      </c>
    </row>
    <row r="42" spans="1:31" hidden="1" x14ac:dyDescent="0.25">
      <c r="A42" s="174">
        <f>Indicators!A54</f>
        <v>37012</v>
      </c>
      <c r="B42" s="193">
        <f>(Indicators!B54-Indicators!B53)/Indicators!B53</f>
        <v>3.1249999999993783E-4</v>
      </c>
      <c r="C42" s="193">
        <f>(Indicators!C54-Indicators!C53)/-100</f>
        <v>2.400000000000002E-3</v>
      </c>
      <c r="D42" s="193">
        <f>(Indicators!D54-Indicators!D53)/-100</f>
        <v>2.6067202469852723E-4</v>
      </c>
      <c r="E42" s="193">
        <f>(Indicators!E54-Indicators!E53)/-Indicators!E53</f>
        <v>-7.3964497041420121E-2</v>
      </c>
      <c r="F42" s="193">
        <f>(Indicators!F54-Indicators!F53)/Indicators!F53</f>
        <v>0.11304347826086958</v>
      </c>
      <c r="G42" s="193">
        <f>(Indicators!G54-Indicators!G53)/Indicators!G53</f>
        <v>7.9455164585696784E-3</v>
      </c>
      <c r="H42" s="193">
        <f>(Indicators!H54-Indicators!H53)/Indicators!H53</f>
        <v>9.2388692427426821E-3</v>
      </c>
      <c r="I42" s="193">
        <f>(Indicators!I54-Indicators!I53)/Indicators!I53</f>
        <v>0</v>
      </c>
      <c r="J42" s="174"/>
      <c r="K42" s="193">
        <f>KZN!C$70/100</f>
        <v>4.7835966914239671E-2</v>
      </c>
      <c r="L42" s="193">
        <f>KZN!D$70/100</f>
        <v>2.8611838738653857E-2</v>
      </c>
      <c r="M42" s="193">
        <f>KZN!E$70/100</f>
        <v>0.21465122139936102</v>
      </c>
      <c r="N42" s="193">
        <f>KZN!F$70/100</f>
        <v>3.1020361654160267E-2</v>
      </c>
      <c r="O42" s="193">
        <f>KZN!G$70/100</f>
        <v>3.9562181377420541E-2</v>
      </c>
      <c r="P42" s="193">
        <f>KZN!H$70/100</f>
        <v>0.15119274984899331</v>
      </c>
      <c r="Q42" s="193">
        <f>KZN!I$70/100</f>
        <v>0.10857868172502655</v>
      </c>
      <c r="R42" s="193">
        <f>KZN!J$70/100</f>
        <v>0.15024033879820081</v>
      </c>
      <c r="S42" s="193">
        <f>KZN!K$70/100</f>
        <v>0.22830665954394408</v>
      </c>
      <c r="T42" s="193"/>
      <c r="U42" s="193">
        <f>K42*$B42*Indicators!$B$256+K42*$C42*Indicators!$C$256+K42*$D42*Indicators!$D$256+K42*$E42*Indicators!$E$256+K42*$F42*Indicators!$F$256+K42*$G42*Indicators!$G$256+K42*$H42*Indicators!$H$256+K42*$I42*Indicators!$I$256</f>
        <v>1.0800643553770476E-3</v>
      </c>
      <c r="V42" s="193">
        <f>L42*$B42*Indicators!$B$257+L42*$C42*Indicators!$C$257+L42*$D42*Indicators!$D$257+L42*$E42*Indicators!$E$257+L42*$F42*Indicators!$F$257+L42*$G42*Indicators!$G$257+L42*$H42*Indicators!$H$257+L42*$I42*Indicators!$I$257</f>
        <v>-1.1800933204856074E-4</v>
      </c>
      <c r="W42" s="193">
        <f>M42*$B42*Indicators!$B$258+M42*$C42*Indicators!$C$258+M42*$D42*Indicators!$D$258+M42*$E42*Indicators!$E$258+M42*$F42*Indicators!$F$258+M42*$G42*Indicators!$G$258+M42*$H42*Indicators!$H$258+M42*$I42*Indicators!$I$258</f>
        <v>-1.2600357642461018E-3</v>
      </c>
      <c r="X42" s="193">
        <f>N42*$B42*Indicators!$B$259+N42*$C42*Indicators!$C$259+N42*$D42*Indicators!$D$259+N42*$E42*Indicators!$E$259+N42*$F42*Indicators!$F$259+N42*$G42*Indicators!$G$259+N42*$H42*Indicators!$H$259+N42*$I42*Indicators!$I$259</f>
        <v>-4.2512564631589121E-4</v>
      </c>
      <c r="Y42" s="193">
        <f>O42*$B42*Indicators!$B$260+O42*$C42*Indicators!$C$260+O42*$D42*Indicators!$D$260+O42*$E42*Indicators!$E$260+O42*$F42*Indicators!$F$260+O42*$G42*Indicators!$G$260+O42*$H42*Indicators!$H$260+O42*$I42*Indicators!$I$260</f>
        <v>-2.9852421675335354E-4</v>
      </c>
      <c r="Z42" s="193">
        <f>P42*$B42*Indicators!$B$261+P42*$C42*Indicators!$C$261+P42*$D42*Indicators!$D$261+P42*$E42*Indicators!$E$261+P42*$F42*Indicators!$F$261+P42*$G42*Indicators!$G$261+P42*$H42*Indicators!$H$261+P42*$I42*Indicators!$I$261</f>
        <v>-6.2946803096210603E-4</v>
      </c>
      <c r="AA42" s="193">
        <f>Q42*$B42*Indicators!$B$262+Q42*$C42*Indicators!$C$262+Q42*$D42*Indicators!$D$262+Q42*$E42*Indicators!$E$262+Q42*$F42*Indicators!$F$262+Q42*$G42*Indicators!$G$262+Q42*$H42*Indicators!$H$262+Q42*$I42*Indicators!$I$262</f>
        <v>-2.1503202328498733E-3</v>
      </c>
      <c r="AB42" s="193">
        <f>R42*$B42*Indicators!$B$263+R42*$C42*Indicators!$C$263+R42*$D42*Indicators!$D$263+R42*$E42*Indicators!$E$263+R42*$F42*Indicators!$F$263+R42*$G42*Indicators!$G$263+R42*$H42*Indicators!$H$263+R42*$I42*Indicators!$I$263</f>
        <v>-5.6001661540304318E-4</v>
      </c>
      <c r="AC42" s="193">
        <f>S42*$B42*Indicators!$B$264+S42*$C42*Indicators!$C$264+S42*$D42*Indicators!$D$264+S42*$E42*Indicators!$E$264+S42*$F42*Indicators!$F$264+S42*$G42*Indicators!$G$264+S42*$H42*Indicators!$H$264+S42*$I42*Indicators!$I$264</f>
        <v>8.4360342139891647E-4</v>
      </c>
      <c r="AE42" s="177">
        <f t="shared" si="1"/>
        <v>-0.35178320618029651</v>
      </c>
    </row>
    <row r="43" spans="1:31" hidden="1" x14ac:dyDescent="0.25">
      <c r="A43" s="174">
        <f>Indicators!A55</f>
        <v>37043</v>
      </c>
      <c r="B43" s="193">
        <f>(Indicators!B55-Indicators!B54)/Indicators!B54</f>
        <v>7.4976569821931273E-3</v>
      </c>
      <c r="C43" s="193">
        <f>(Indicators!C55-Indicators!C54)/-100</f>
        <v>9.6499999999999989E-3</v>
      </c>
      <c r="D43" s="193">
        <f>(Indicators!D55-Indicators!D54)/-100</f>
        <v>1.3880950436842543E-3</v>
      </c>
      <c r="E43" s="193">
        <f>(Indicators!E55-Indicators!E54)/-Indicators!E54</f>
        <v>0.11294765840220378</v>
      </c>
      <c r="F43" s="193">
        <f>(Indicators!F55-Indicators!F54)/Indicators!F54</f>
        <v>-2.4553571428571497E-2</v>
      </c>
      <c r="G43" s="193">
        <f>(Indicators!G55-Indicators!G54)/Indicators!G54</f>
        <v>1.2762762762762891E-2</v>
      </c>
      <c r="H43" s="193">
        <f>(Indicators!H55-Indicators!H54)/Indicators!H54</f>
        <v>5.2807766935088381E-3</v>
      </c>
      <c r="I43" s="193">
        <f>(Indicators!I55-Indicators!I54)/Indicators!I54</f>
        <v>0</v>
      </c>
      <c r="J43" s="174"/>
      <c r="K43" s="193">
        <f>KZN!C$70/100</f>
        <v>4.7835966914239671E-2</v>
      </c>
      <c r="L43" s="193">
        <f>KZN!D$70/100</f>
        <v>2.8611838738653857E-2</v>
      </c>
      <c r="M43" s="193">
        <f>KZN!E$70/100</f>
        <v>0.21465122139936102</v>
      </c>
      <c r="N43" s="193">
        <f>KZN!F$70/100</f>
        <v>3.1020361654160267E-2</v>
      </c>
      <c r="O43" s="193">
        <f>KZN!G$70/100</f>
        <v>3.9562181377420541E-2</v>
      </c>
      <c r="P43" s="193">
        <f>KZN!H$70/100</f>
        <v>0.15119274984899331</v>
      </c>
      <c r="Q43" s="193">
        <f>KZN!I$70/100</f>
        <v>0.10857868172502655</v>
      </c>
      <c r="R43" s="193">
        <f>KZN!J$70/100</f>
        <v>0.15024033879820081</v>
      </c>
      <c r="S43" s="193">
        <f>KZN!K$70/100</f>
        <v>0.22830665954394408</v>
      </c>
      <c r="T43" s="193"/>
      <c r="U43" s="193">
        <f>K43*$B43*Indicators!$B$256+K43*$C43*Indicators!$C$256+K43*$D43*Indicators!$D$256+K43*$E43*Indicators!$E$256+K43*$F43*Indicators!$F$256+K43*$G43*Indicators!$G$256+K43*$H43*Indicators!$H$256+K43*$I43*Indicators!$I$256</f>
        <v>7.1261451910513873E-4</v>
      </c>
      <c r="V43" s="193">
        <f>L43*$B43*Indicators!$B$257+L43*$C43*Indicators!$C$257+L43*$D43*Indicators!$D$257+L43*$E43*Indicators!$E$257+L43*$F43*Indicators!$F$257+L43*$G43*Indicators!$G$257+L43*$H43*Indicators!$H$257+L43*$I43*Indicators!$I$257</f>
        <v>5.3358698857006463E-4</v>
      </c>
      <c r="W43" s="193">
        <f>M43*$B43*Indicators!$B$258+M43*$C43*Indicators!$C$258+M43*$D43*Indicators!$D$258+M43*$E43*Indicators!$E$258+M43*$F43*Indicators!$F$258+M43*$G43*Indicators!$G$258+M43*$H43*Indicators!$H$258+M43*$I43*Indicators!$I$258</f>
        <v>3.5302459019724282E-3</v>
      </c>
      <c r="X43" s="193">
        <f>N43*$B43*Indicators!$B$259+N43*$C43*Indicators!$C$259+N43*$D43*Indicators!$D$259+N43*$E43*Indicators!$E$259+N43*$F43*Indicators!$F$259+N43*$G43*Indicators!$G$259+N43*$H43*Indicators!$H$259+N43*$I43*Indicators!$I$259</f>
        <v>7.5749489073618451E-4</v>
      </c>
      <c r="Y43" s="193">
        <f>O43*$B43*Indicators!$B$260+O43*$C43*Indicators!$C$260+O43*$D43*Indicators!$D$260+O43*$E43*Indicators!$E$260+O43*$F43*Indicators!$F$260+O43*$G43*Indicators!$G$260+O43*$H43*Indicators!$H$260+O43*$I43*Indicators!$I$260</f>
        <v>8.8263056420800077E-4</v>
      </c>
      <c r="Z43" s="193">
        <f>P43*$B43*Indicators!$B$261+P43*$C43*Indicators!$C$261+P43*$D43*Indicators!$D$261+P43*$E43*Indicators!$E$261+P43*$F43*Indicators!$F$261+P43*$G43*Indicators!$G$261+P43*$H43*Indicators!$H$261+P43*$I43*Indicators!$I$261</f>
        <v>2.5732771253033928E-3</v>
      </c>
      <c r="AA43" s="193">
        <f>Q43*$B43*Indicators!$B$262+Q43*$C43*Indicators!$C$262+Q43*$D43*Indicators!$D$262+Q43*$E43*Indicators!$E$262+Q43*$F43*Indicators!$F$262+Q43*$G43*Indicators!$G$262+Q43*$H43*Indicators!$H$262+Q43*$I43*Indicators!$I$262</f>
        <v>4.0998254901848837E-3</v>
      </c>
      <c r="AB43" s="193">
        <f>R43*$B43*Indicators!$B$263+R43*$C43*Indicators!$C$263+R43*$D43*Indicators!$D$263+R43*$E43*Indicators!$E$263+R43*$F43*Indicators!$F$263+R43*$G43*Indicators!$G$263+R43*$H43*Indicators!$H$263+R43*$I43*Indicators!$I$263</f>
        <v>2.5758817341215629E-3</v>
      </c>
      <c r="AC43" s="193">
        <f>S43*$B43*Indicators!$B$264+S43*$C43*Indicators!$C$264+S43*$D43*Indicators!$D$264+S43*$E43*Indicators!$E$264+S43*$F43*Indicators!$F$264+S43*$G43*Indicators!$G$264+S43*$H43*Indicators!$H$264+S43*$I43*Indicators!$I$264</f>
        <v>1.3673554591291217E-3</v>
      </c>
      <c r="AE43" s="177">
        <f t="shared" si="1"/>
        <v>1.7032912673330778</v>
      </c>
    </row>
    <row r="44" spans="1:31" hidden="1" x14ac:dyDescent="0.25">
      <c r="A44" s="174">
        <f>Indicators!A56</f>
        <v>37073</v>
      </c>
      <c r="B44" s="193">
        <f>(Indicators!B56-Indicators!B55)/Indicators!B55</f>
        <v>2.0155038759689877E-2</v>
      </c>
      <c r="C44" s="193">
        <f>(Indicators!C56-Indicators!C55)/-100</f>
        <v>2.4500000000000099E-3</v>
      </c>
      <c r="D44" s="193">
        <f>(Indicators!D56-Indicators!D55)/-100</f>
        <v>1.0483697983697979E-2</v>
      </c>
      <c r="E44" s="193">
        <f>(Indicators!E56-Indicators!E55)/-Indicators!E55</f>
        <v>4.8136645962732996E-2</v>
      </c>
      <c r="F44" s="193">
        <f>(Indicators!F56-Indicators!F55)/Indicators!F55</f>
        <v>-2.288329519450813E-2</v>
      </c>
      <c r="G44" s="193">
        <f>(Indicators!G56-Indicators!G55)/Indicators!G55</f>
        <v>-9.2661230541141587E-3</v>
      </c>
      <c r="H44" s="193">
        <f>(Indicators!H56-Indicators!H55)/Indicators!H55</f>
        <v>9.0832284611360135E-3</v>
      </c>
      <c r="I44" s="193">
        <f>(Indicators!I56-Indicators!I55)/Indicators!I55</f>
        <v>0</v>
      </c>
      <c r="J44" s="174"/>
      <c r="K44" s="193">
        <f>KZN!C$70/100</f>
        <v>4.7835966914239671E-2</v>
      </c>
      <c r="L44" s="193">
        <f>KZN!D$70/100</f>
        <v>2.8611838738653857E-2</v>
      </c>
      <c r="M44" s="193">
        <f>KZN!E$70/100</f>
        <v>0.21465122139936102</v>
      </c>
      <c r="N44" s="193">
        <f>KZN!F$70/100</f>
        <v>3.1020361654160267E-2</v>
      </c>
      <c r="O44" s="193">
        <f>KZN!G$70/100</f>
        <v>3.9562181377420541E-2</v>
      </c>
      <c r="P44" s="193">
        <f>KZN!H$70/100</f>
        <v>0.15119274984899331</v>
      </c>
      <c r="Q44" s="193">
        <f>KZN!I$70/100</f>
        <v>0.10857868172502655</v>
      </c>
      <c r="R44" s="193">
        <f>KZN!J$70/100</f>
        <v>0.15024033879820081</v>
      </c>
      <c r="S44" s="193">
        <f>KZN!K$70/100</f>
        <v>0.22830665954394408</v>
      </c>
      <c r="T44" s="193"/>
      <c r="U44" s="193">
        <f>K44*$B44*Indicators!$B$256+K44*$C44*Indicators!$C$256+K44*$D44*Indicators!$D$256+K44*$E44*Indicators!$E$256+K44*$F44*Indicators!$F$256+K44*$G44*Indicators!$G$256+K44*$H44*Indicators!$H$256+K44*$I44*Indicators!$I$256</f>
        <v>3.3613170352932734E-4</v>
      </c>
      <c r="V44" s="193">
        <f>L44*$B44*Indicators!$B$257+L44*$C44*Indicators!$C$257+L44*$D44*Indicators!$D$257+L44*$E44*Indicators!$E$257+L44*$F44*Indicators!$F$257+L44*$G44*Indicators!$G$257+L44*$H44*Indicators!$H$257+L44*$I44*Indicators!$I$257</f>
        <v>2.0468128337687358E-4</v>
      </c>
      <c r="W44" s="193">
        <f>M44*$B44*Indicators!$B$258+M44*$C44*Indicators!$C$258+M44*$D44*Indicators!$D$258+M44*$E44*Indicators!$E$258+M44*$F44*Indicators!$F$258+M44*$G44*Indicators!$G$258+M44*$H44*Indicators!$H$258+M44*$I44*Indicators!$I$258</f>
        <v>2.9601339111665942E-3</v>
      </c>
      <c r="X44" s="193">
        <f>N44*$B44*Indicators!$B$259+N44*$C44*Indicators!$C$259+N44*$D44*Indicators!$D$259+N44*$E44*Indicators!$E$259+N44*$F44*Indicators!$F$259+N44*$G44*Indicators!$G$259+N44*$H44*Indicators!$H$259+N44*$I44*Indicators!$I$259</f>
        <v>4.0940179509854987E-4</v>
      </c>
      <c r="Y44" s="193">
        <f>O44*$B44*Indicators!$B$260+O44*$C44*Indicators!$C$260+O44*$D44*Indicators!$D$260+O44*$E44*Indicators!$E$260+O44*$F44*Indicators!$F$260+O44*$G44*Indicators!$G$260+O44*$H44*Indicators!$H$260+O44*$I44*Indicators!$I$260</f>
        <v>5.4375603666745071E-4</v>
      </c>
      <c r="Z44" s="193">
        <f>P44*$B44*Indicators!$B$261+P44*$C44*Indicators!$C$261+P44*$D44*Indicators!$D$261+P44*$E44*Indicators!$E$261+P44*$F44*Indicators!$F$261+P44*$G44*Indicators!$G$261+P44*$H44*Indicators!$H$261+P44*$I44*Indicators!$I$261</f>
        <v>1.8225099409806497E-3</v>
      </c>
      <c r="AA44" s="193">
        <f>Q44*$B44*Indicators!$B$262+Q44*$C44*Indicators!$C$262+Q44*$D44*Indicators!$D$262+Q44*$E44*Indicators!$E$262+Q44*$F44*Indicators!$F$262+Q44*$G44*Indicators!$G$262+Q44*$H44*Indicators!$H$262+Q44*$I44*Indicators!$I$262</f>
        <v>2.1511079813898212E-3</v>
      </c>
      <c r="AB44" s="193">
        <f>R44*$B44*Indicators!$B$263+R44*$C44*Indicators!$C$263+R44*$D44*Indicators!$D$263+R44*$E44*Indicators!$E$263+R44*$F44*Indicators!$F$263+R44*$G44*Indicators!$G$263+R44*$H44*Indicators!$H$263+R44*$I44*Indicators!$I$263</f>
        <v>1.7217553056067707E-3</v>
      </c>
      <c r="AC44" s="193">
        <f>S44*$B44*Indicators!$B$264+S44*$C44*Indicators!$C$264+S44*$D44*Indicators!$D$264+S44*$E44*Indicators!$E$264+S44*$F44*Indicators!$F$264+S44*$G44*Indicators!$G$264+S44*$H44*Indicators!$H$264+S44*$I44*Indicators!$I$264</f>
        <v>1.7567539953953506E-3</v>
      </c>
      <c r="AE44" s="177">
        <f t="shared" si="1"/>
        <v>1.1906231953211388</v>
      </c>
    </row>
    <row r="45" spans="1:31" hidden="1" x14ac:dyDescent="0.25">
      <c r="A45" s="174">
        <f>Indicators!A57</f>
        <v>37104</v>
      </c>
      <c r="B45" s="193">
        <f>(Indicators!B57-Indicators!B56)/Indicators!B56</f>
        <v>1.7021276595744751E-2</v>
      </c>
      <c r="C45" s="193">
        <f>(Indicators!C57-Indicators!C56)/-100</f>
        <v>-2.2499999999999964E-3</v>
      </c>
      <c r="D45" s="193">
        <f>(Indicators!D57-Indicators!D56)/-100</f>
        <v>6.1366773323294592E-3</v>
      </c>
      <c r="E45" s="193">
        <f>(Indicators!E57-Indicators!E56)/-Indicators!E56</f>
        <v>-7.7895595432300166E-2</v>
      </c>
      <c r="F45" s="193">
        <f>(Indicators!F57-Indicators!F56)/Indicators!F56</f>
        <v>-7.494145199063218E-2</v>
      </c>
      <c r="G45" s="193">
        <f>(Indicators!G57-Indicators!G56)/Indicators!G56</f>
        <v>3.1799476243920689E-2</v>
      </c>
      <c r="H45" s="193">
        <f>(Indicators!H57-Indicators!H56)/Indicators!H56</f>
        <v>1.9528574706563415E-2</v>
      </c>
      <c r="I45" s="193">
        <f>(Indicators!I57-Indicators!I56)/Indicators!I56</f>
        <v>0</v>
      </c>
      <c r="J45" s="174"/>
      <c r="K45" s="193">
        <f>KZN!C$70/100</f>
        <v>4.7835966914239671E-2</v>
      </c>
      <c r="L45" s="193">
        <f>KZN!D$70/100</f>
        <v>2.8611838738653857E-2</v>
      </c>
      <c r="M45" s="193">
        <f>KZN!E$70/100</f>
        <v>0.21465122139936102</v>
      </c>
      <c r="N45" s="193">
        <f>KZN!F$70/100</f>
        <v>3.1020361654160267E-2</v>
      </c>
      <c r="O45" s="193">
        <f>KZN!G$70/100</f>
        <v>3.9562181377420541E-2</v>
      </c>
      <c r="P45" s="193">
        <f>KZN!H$70/100</f>
        <v>0.15119274984899331</v>
      </c>
      <c r="Q45" s="193">
        <f>KZN!I$70/100</f>
        <v>0.10857868172502655</v>
      </c>
      <c r="R45" s="193">
        <f>KZN!J$70/100</f>
        <v>0.15024033879820081</v>
      </c>
      <c r="S45" s="193">
        <f>KZN!K$70/100</f>
        <v>0.22830665954394408</v>
      </c>
      <c r="T45" s="193"/>
      <c r="U45" s="193">
        <f>K45*$B45*Indicators!$B$256+K45*$C45*Indicators!$C$256+K45*$D45*Indicators!$D$256+K45*$E45*Indicators!$E$256+K45*$F45*Indicators!$F$256+K45*$G45*Indicators!$G$256+K45*$H45*Indicators!$H$256+K45*$I45*Indicators!$I$256</f>
        <v>-1.4487476644707493E-3</v>
      </c>
      <c r="V45" s="193">
        <f>L45*$B45*Indicators!$B$257+L45*$C45*Indicators!$C$257+L45*$D45*Indicators!$D$257+L45*$E45*Indicators!$E$257+L45*$F45*Indicators!$F$257+L45*$G45*Indicators!$G$257+L45*$H45*Indicators!$H$257+L45*$I45*Indicators!$I$257</f>
        <v>2.8716597933488736E-4</v>
      </c>
      <c r="W45" s="193">
        <f>M45*$B45*Indicators!$B$258+M45*$C45*Indicators!$C$258+M45*$D45*Indicators!$D$258+M45*$E45*Indicators!$E$258+M45*$F45*Indicators!$F$258+M45*$G45*Indicators!$G$258+M45*$H45*Indicators!$H$258+M45*$I45*Indicators!$I$258</f>
        <v>-4.8127803473803354E-6</v>
      </c>
      <c r="X45" s="193">
        <f>N45*$B45*Indicators!$B$259+N45*$C45*Indicators!$C$259+N45*$D45*Indicators!$D$259+N45*$E45*Indicators!$E$259+N45*$F45*Indicators!$F$259+N45*$G45*Indicators!$G$259+N45*$H45*Indicators!$H$259+N45*$I45*Indicators!$I$259</f>
        <v>-3.638626409107888E-4</v>
      </c>
      <c r="Y45" s="193">
        <f>O45*$B45*Indicators!$B$260+O45*$C45*Indicators!$C$260+O45*$D45*Indicators!$D$260+O45*$E45*Indicators!$E$260+O45*$F45*Indicators!$F$260+O45*$G45*Indicators!$G$260+O45*$H45*Indicators!$H$260+O45*$I45*Indicators!$I$260</f>
        <v>-1.6556660194067061E-4</v>
      </c>
      <c r="Z45" s="193">
        <f>P45*$B45*Indicators!$B$261+P45*$C45*Indicators!$C$261+P45*$D45*Indicators!$D$261+P45*$E45*Indicators!$E$261+P45*$F45*Indicators!$F$261+P45*$G45*Indicators!$G$261+P45*$H45*Indicators!$H$261+P45*$I45*Indicators!$I$261</f>
        <v>-1.1573090472302044E-4</v>
      </c>
      <c r="AA45" s="193">
        <f>Q45*$B45*Indicators!$B$262+Q45*$C45*Indicators!$C$262+Q45*$D45*Indicators!$D$262+Q45*$E45*Indicators!$E$262+Q45*$F45*Indicators!$F$262+Q45*$G45*Indicators!$G$262+Q45*$H45*Indicators!$H$262+Q45*$I45*Indicators!$I$262</f>
        <v>-1.910677335626417E-3</v>
      </c>
      <c r="AB45" s="193">
        <f>R45*$B45*Indicators!$B$263+R45*$C45*Indicators!$C$263+R45*$D45*Indicators!$D$263+R45*$E45*Indicators!$E$263+R45*$F45*Indicators!$F$263+R45*$G45*Indicators!$G$263+R45*$H45*Indicators!$H$263+R45*$I45*Indicators!$I$263</f>
        <v>-6.0500543216500976E-5</v>
      </c>
      <c r="AC45" s="193">
        <f>S45*$B45*Indicators!$B$264+S45*$C45*Indicators!$C$264+S45*$D45*Indicators!$D$264+S45*$E45*Indicators!$E$264+S45*$F45*Indicators!$F$264+S45*$G45*Indicators!$G$264+S45*$H45*Indicators!$H$264+S45*$I45*Indicators!$I$264</f>
        <v>1.8265755432455358E-3</v>
      </c>
      <c r="AE45" s="177">
        <f t="shared" si="1"/>
        <v>-0.19561569486551048</v>
      </c>
    </row>
    <row r="46" spans="1:31" hidden="1" x14ac:dyDescent="0.25">
      <c r="A46" s="174">
        <f>Indicators!A58</f>
        <v>37135</v>
      </c>
      <c r="B46" s="193">
        <f>(Indicators!B58-Indicators!B57)/Indicators!B57</f>
        <v>7.4297668858338231E-2</v>
      </c>
      <c r="C46" s="193">
        <f>(Indicators!C58-Indicators!C57)/-100</f>
        <v>1.1999999999999921E-3</v>
      </c>
      <c r="D46" s="193">
        <f>(Indicators!D58-Indicators!D57)/-100</f>
        <v>2.1949001364161267E-3</v>
      </c>
      <c r="E46" s="193">
        <f>(Indicators!E58-Indicators!E57)/-Indicators!E57</f>
        <v>0.18690881573968979</v>
      </c>
      <c r="F46" s="193">
        <f>(Indicators!F58-Indicators!F57)/Indicators!F57</f>
        <v>-9.3670886075949394E-2</v>
      </c>
      <c r="G46" s="193">
        <f>(Indicators!G58-Indicators!G57)/Indicators!G57</f>
        <v>6.4539521392313309E-2</v>
      </c>
      <c r="H46" s="193">
        <f>(Indicators!H58-Indicators!H57)/Indicators!H57</f>
        <v>1.7654658658273432E-2</v>
      </c>
      <c r="I46" s="193">
        <f>(Indicators!I58-Indicators!I57)/Indicators!I57</f>
        <v>0</v>
      </c>
      <c r="J46" s="174"/>
      <c r="K46" s="193">
        <f>KZN!C$70/100</f>
        <v>4.7835966914239671E-2</v>
      </c>
      <c r="L46" s="193">
        <f>KZN!D$70/100</f>
        <v>2.8611838738653857E-2</v>
      </c>
      <c r="M46" s="193">
        <f>KZN!E$70/100</f>
        <v>0.21465122139936102</v>
      </c>
      <c r="N46" s="193">
        <f>KZN!F$70/100</f>
        <v>3.1020361654160267E-2</v>
      </c>
      <c r="O46" s="193">
        <f>KZN!G$70/100</f>
        <v>3.9562181377420541E-2</v>
      </c>
      <c r="P46" s="193">
        <f>KZN!H$70/100</f>
        <v>0.15119274984899331</v>
      </c>
      <c r="Q46" s="193">
        <f>KZN!I$70/100</f>
        <v>0.10857868172502655</v>
      </c>
      <c r="R46" s="193">
        <f>KZN!J$70/100</f>
        <v>0.15024033879820081</v>
      </c>
      <c r="S46" s="193">
        <f>KZN!K$70/100</f>
        <v>0.22830665954394408</v>
      </c>
      <c r="T46" s="193"/>
      <c r="U46" s="193">
        <f>K46*$B46*Indicators!$B$256+K46*$C46*Indicators!$C$256+K46*$D46*Indicators!$D$256+K46*$E46*Indicators!$E$256+K46*$F46*Indicators!$F$256+K46*$G46*Indicators!$G$256+K46*$H46*Indicators!$H$256+K46*$I46*Indicators!$I$256</f>
        <v>9.8197565237605872E-4</v>
      </c>
      <c r="V46" s="193">
        <f>L46*$B46*Indicators!$B$257+L46*$C46*Indicators!$C$257+L46*$D46*Indicators!$D$257+L46*$E46*Indicators!$E$257+L46*$F46*Indicators!$F$257+L46*$G46*Indicators!$G$257+L46*$H46*Indicators!$H$257+L46*$I46*Indicators!$I$257</f>
        <v>1.9111561168261883E-3</v>
      </c>
      <c r="W46" s="193">
        <f>M46*$B46*Indicators!$B$258+M46*$C46*Indicators!$C$258+M46*$D46*Indicators!$D$258+M46*$E46*Indicators!$E$258+M46*$F46*Indicators!$F$258+M46*$G46*Indicators!$G$258+M46*$H46*Indicators!$H$258+M46*$I46*Indicators!$I$258</f>
        <v>1.0047883034863037E-2</v>
      </c>
      <c r="X46" s="193">
        <f>N46*$B46*Indicators!$B$259+N46*$C46*Indicators!$C$259+N46*$D46*Indicators!$D$259+N46*$E46*Indicators!$E$259+N46*$F46*Indicators!$F$259+N46*$G46*Indicators!$G$259+N46*$H46*Indicators!$H$259+N46*$I46*Indicators!$I$259</f>
        <v>1.4501008090704742E-3</v>
      </c>
      <c r="Y46" s="193">
        <f>O46*$B46*Indicators!$B$260+O46*$C46*Indicators!$C$260+O46*$D46*Indicators!$D$260+O46*$E46*Indicators!$E$260+O46*$F46*Indicators!$F$260+O46*$G46*Indicators!$G$260+O46*$H46*Indicators!$H$260+O46*$I46*Indicators!$I$260</f>
        <v>1.6355787869537946E-3</v>
      </c>
      <c r="Z46" s="193">
        <f>P46*$B46*Indicators!$B$261+P46*$C46*Indicators!$C$261+P46*$D46*Indicators!$D$261+P46*$E46*Indicators!$E$261+P46*$F46*Indicators!$F$261+P46*$G46*Indicators!$G$261+P46*$H46*Indicators!$H$261+P46*$I46*Indicators!$I$261</f>
        <v>4.7464383184141956E-3</v>
      </c>
      <c r="AA46" s="193">
        <f>Q46*$B46*Indicators!$B$262+Q46*$C46*Indicators!$C$262+Q46*$D46*Indicators!$D$262+Q46*$E46*Indicators!$E$262+Q46*$F46*Indicators!$F$262+Q46*$G46*Indicators!$G$262+Q46*$H46*Indicators!$H$262+Q46*$I46*Indicators!$I$262</f>
        <v>7.3282828713596669E-3</v>
      </c>
      <c r="AB46" s="193">
        <f>R46*$B46*Indicators!$B$263+R46*$C46*Indicators!$C$263+R46*$D46*Indicators!$D$263+R46*$E46*Indicators!$E$263+R46*$F46*Indicators!$F$263+R46*$G46*Indicators!$G$263+R46*$H46*Indicators!$H$263+R46*$I46*Indicators!$I$263</f>
        <v>4.8161848399927336E-3</v>
      </c>
      <c r="AC46" s="193">
        <f>S46*$B46*Indicators!$B$264+S46*$C46*Indicators!$C$264+S46*$D46*Indicators!$D$264+S46*$E46*Indicators!$E$264+S46*$F46*Indicators!$F$264+S46*$G46*Indicators!$G$264+S46*$H46*Indicators!$H$264+S46*$I46*Indicators!$I$264</f>
        <v>3.1015789626366239E-3</v>
      </c>
      <c r="AE46" s="177">
        <f t="shared" si="1"/>
        <v>3.6019179392492773</v>
      </c>
    </row>
    <row r="47" spans="1:31" hidden="1" x14ac:dyDescent="0.25">
      <c r="A47" s="174">
        <f>Indicators!A59</f>
        <v>37165</v>
      </c>
      <c r="B47" s="193">
        <f>(Indicators!B59-Indicators!B58)/Indicators!B58</f>
        <v>4.879541534524022E-2</v>
      </c>
      <c r="C47" s="193">
        <f>(Indicators!C59-Indicators!C58)/-100</f>
        <v>2.2000000000000062E-3</v>
      </c>
      <c r="D47" s="193">
        <f>(Indicators!D59-Indicators!D58)/-100</f>
        <v>4.051709179246972E-3</v>
      </c>
      <c r="E47" s="193">
        <f>(Indicators!E59-Indicators!E58)/-Indicators!E58</f>
        <v>5.0721265704979056E-2</v>
      </c>
      <c r="F47" s="193">
        <f>(Indicators!F59-Indicators!F58)/Indicators!F58</f>
        <v>-7.8212290502793366E-2</v>
      </c>
      <c r="G47" s="193">
        <f>(Indicators!G59-Indicators!G58)/Indicators!G58</f>
        <v>-4.3596730245231641E-2</v>
      </c>
      <c r="H47" s="193">
        <f>(Indicators!H59-Indicators!H58)/Indicators!H58</f>
        <v>8.1322636629457806E-3</v>
      </c>
      <c r="I47" s="193">
        <f>(Indicators!I59-Indicators!I58)/Indicators!I58</f>
        <v>0</v>
      </c>
      <c r="J47" s="174"/>
      <c r="K47" s="193">
        <f>KZN!C$70/100</f>
        <v>4.7835966914239671E-2</v>
      </c>
      <c r="L47" s="193">
        <f>KZN!D$70/100</f>
        <v>2.8611838738653857E-2</v>
      </c>
      <c r="M47" s="193">
        <f>KZN!E$70/100</f>
        <v>0.21465122139936102</v>
      </c>
      <c r="N47" s="193">
        <f>KZN!F$70/100</f>
        <v>3.1020361654160267E-2</v>
      </c>
      <c r="O47" s="193">
        <f>KZN!G$70/100</f>
        <v>3.9562181377420541E-2</v>
      </c>
      <c r="P47" s="193">
        <f>KZN!H$70/100</f>
        <v>0.15119274984899331</v>
      </c>
      <c r="Q47" s="193">
        <f>KZN!I$70/100</f>
        <v>0.10857868172502655</v>
      </c>
      <c r="R47" s="193">
        <f>KZN!J$70/100</f>
        <v>0.15024033879820081</v>
      </c>
      <c r="S47" s="193">
        <f>KZN!K$70/100</f>
        <v>0.22830665954394408</v>
      </c>
      <c r="T47" s="193"/>
      <c r="U47" s="193">
        <f>K47*$B47*Indicators!$B$256+K47*$C47*Indicators!$C$256+K47*$D47*Indicators!$D$256+K47*$E47*Indicators!$E$256+K47*$F47*Indicators!$F$256+K47*$G47*Indicators!$G$256+K47*$H47*Indicators!$H$256+K47*$I47*Indicators!$I$256</f>
        <v>-1.8398559986504686E-4</v>
      </c>
      <c r="V47" s="193">
        <f>L47*$B47*Indicators!$B$257+L47*$C47*Indicators!$C$257+L47*$D47*Indicators!$D$257+L47*$E47*Indicators!$E$257+L47*$F47*Indicators!$F$257+L47*$G47*Indicators!$G$257+L47*$H47*Indicators!$H$257+L47*$I47*Indicators!$I$257</f>
        <v>6.5007787886557709E-5</v>
      </c>
      <c r="W47" s="193">
        <f>M47*$B47*Indicators!$B$258+M47*$C47*Indicators!$C$258+M47*$D47*Indicators!$D$258+M47*$E47*Indicators!$E$258+M47*$F47*Indicators!$F$258+M47*$G47*Indicators!$G$258+M47*$H47*Indicators!$H$258+M47*$I47*Indicators!$I$258</f>
        <v>5.067128375759288E-3</v>
      </c>
      <c r="X47" s="193">
        <f>N47*$B47*Indicators!$B$259+N47*$C47*Indicators!$C$259+N47*$D47*Indicators!$D$259+N47*$E47*Indicators!$E$259+N47*$F47*Indicators!$F$259+N47*$G47*Indicators!$G$259+N47*$H47*Indicators!$H$259+N47*$I47*Indicators!$I$259</f>
        <v>5.0096663422647281E-4</v>
      </c>
      <c r="Y47" s="193">
        <f>O47*$B47*Indicators!$B$260+O47*$C47*Indicators!$C$260+O47*$D47*Indicators!$D$260+O47*$E47*Indicators!$E$260+O47*$F47*Indicators!$F$260+O47*$G47*Indicators!$G$260+O47*$H47*Indicators!$H$260+O47*$I47*Indicators!$I$260</f>
        <v>6.3270140632003529E-4</v>
      </c>
      <c r="Z47" s="193">
        <f>P47*$B47*Indicators!$B$261+P47*$C47*Indicators!$C$261+P47*$D47*Indicators!$D$261+P47*$E47*Indicators!$E$261+P47*$F47*Indicators!$F$261+P47*$G47*Indicators!$G$261+P47*$H47*Indicators!$H$261+P47*$I47*Indicators!$I$261</f>
        <v>2.050941120670717E-3</v>
      </c>
      <c r="AA47" s="193">
        <f>Q47*$B47*Indicators!$B$262+Q47*$C47*Indicators!$C$262+Q47*$D47*Indicators!$D$262+Q47*$E47*Indicators!$E$262+Q47*$F47*Indicators!$F$262+Q47*$G47*Indicators!$G$262+Q47*$H47*Indicators!$H$262+Q47*$I47*Indicators!$I$262</f>
        <v>2.4503542746357513E-3</v>
      </c>
      <c r="AB47" s="193">
        <f>R47*$B47*Indicators!$B$263+R47*$C47*Indicators!$C$263+R47*$D47*Indicators!$D$263+R47*$E47*Indicators!$E$263+R47*$F47*Indicators!$F$263+R47*$G47*Indicators!$G$263+R47*$H47*Indicators!$H$263+R47*$I47*Indicators!$I$263</f>
        <v>2.0382382789357243E-3</v>
      </c>
      <c r="AC47" s="193">
        <f>S47*$B47*Indicators!$B$264+S47*$C47*Indicators!$C$264+S47*$D47*Indicators!$D$264+S47*$E47*Indicators!$E$264+S47*$F47*Indicators!$F$264+S47*$G47*Indicators!$G$264+S47*$H47*Indicators!$H$264+S47*$I47*Indicators!$I$264</f>
        <v>2.031829378758755E-3</v>
      </c>
      <c r="AE47" s="177">
        <f t="shared" si="1"/>
        <v>1.4653181657328256</v>
      </c>
    </row>
    <row r="48" spans="1:31" hidden="1" x14ac:dyDescent="0.25">
      <c r="A48" s="174">
        <f>Indicators!A60</f>
        <v>37196</v>
      </c>
      <c r="B48" s="193">
        <f>(Indicators!B60-Indicators!B59)/Indicators!B59</f>
        <v>9.0758620689655109E-2</v>
      </c>
      <c r="C48" s="193">
        <f>(Indicators!C60-Indicators!C59)/-100</f>
        <v>2.0500000000000006E-3</v>
      </c>
      <c r="D48" s="193">
        <f>(Indicators!D60-Indicators!D59)/-100</f>
        <v>-2.8567591420129369E-3</v>
      </c>
      <c r="E48" s="193">
        <f>(Indicators!E60-Indicators!E59)/-Indicators!E59</f>
        <v>9.1176470588235276E-2</v>
      </c>
      <c r="F48" s="193">
        <f>(Indicators!F60-Indicators!F59)/Indicators!F59</f>
        <v>0.10303030303030312</v>
      </c>
      <c r="G48" s="193">
        <f>(Indicators!G60-Indicators!G59)/Indicators!G59</f>
        <v>-2.2435897435897474E-2</v>
      </c>
      <c r="H48" s="193">
        <f>(Indicators!H60-Indicators!H59)/Indicators!H59</f>
        <v>4.7994721585399962E-3</v>
      </c>
      <c r="I48" s="193">
        <f>(Indicators!I60-Indicators!I59)/Indicators!I59</f>
        <v>0</v>
      </c>
      <c r="J48" s="174"/>
      <c r="K48" s="193">
        <f>KZN!C$70/100</f>
        <v>4.7835966914239671E-2</v>
      </c>
      <c r="L48" s="193">
        <f>KZN!D$70/100</f>
        <v>2.8611838738653857E-2</v>
      </c>
      <c r="M48" s="193">
        <f>KZN!E$70/100</f>
        <v>0.21465122139936102</v>
      </c>
      <c r="N48" s="193">
        <f>KZN!F$70/100</f>
        <v>3.1020361654160267E-2</v>
      </c>
      <c r="O48" s="193">
        <f>KZN!G$70/100</f>
        <v>3.9562181377420541E-2</v>
      </c>
      <c r="P48" s="193">
        <f>KZN!H$70/100</f>
        <v>0.15119274984899331</v>
      </c>
      <c r="Q48" s="193">
        <f>KZN!I$70/100</f>
        <v>0.10857868172502655</v>
      </c>
      <c r="R48" s="193">
        <f>KZN!J$70/100</f>
        <v>0.15024033879820081</v>
      </c>
      <c r="S48" s="193">
        <f>KZN!K$70/100</f>
        <v>0.22830665954394408</v>
      </c>
      <c r="T48" s="193"/>
      <c r="U48" s="193">
        <f>K48*$B48*Indicators!$B$256+K48*$C48*Indicators!$C$256+K48*$D48*Indicators!$D$256+K48*$E48*Indicators!$E$256+K48*$F48*Indicators!$F$256+K48*$G48*Indicators!$G$256+K48*$H48*Indicators!$H$256+K48*$I48*Indicators!$I$256</f>
        <v>3.1142613331113173E-3</v>
      </c>
      <c r="V48" s="193">
        <f>L48*$B48*Indicators!$B$257+L48*$C48*Indicators!$C$257+L48*$D48*Indicators!$D$257+L48*$E48*Indicators!$E$257+L48*$F48*Indicators!$F$257+L48*$G48*Indicators!$G$257+L48*$H48*Indicators!$H$257+L48*$I48*Indicators!$I$257</f>
        <v>7.8313104136038957E-4</v>
      </c>
      <c r="W48" s="193">
        <f>M48*$B48*Indicators!$B$258+M48*$C48*Indicators!$C$258+M48*$D48*Indicators!$D$258+M48*$E48*Indicators!$E$258+M48*$F48*Indicators!$F$258+M48*$G48*Indicators!$G$258+M48*$H48*Indicators!$H$258+M48*$I48*Indicators!$I$258</f>
        <v>8.9359890666194652E-3</v>
      </c>
      <c r="X48" s="193">
        <f>N48*$B48*Indicators!$B$259+N48*$C48*Indicators!$C$259+N48*$D48*Indicators!$D$259+N48*$E48*Indicators!$E$259+N48*$F48*Indicators!$F$259+N48*$G48*Indicators!$G$259+N48*$H48*Indicators!$H$259+N48*$I48*Indicators!$I$259</f>
        <v>8.6083878029502483E-4</v>
      </c>
      <c r="Y48" s="193">
        <f>O48*$B48*Indicators!$B$260+O48*$C48*Indicators!$C$260+O48*$D48*Indicators!$D$260+O48*$E48*Indicators!$E$260+O48*$F48*Indicators!$F$260+O48*$G48*Indicators!$G$260+O48*$H48*Indicators!$H$260+O48*$I48*Indicators!$I$260</f>
        <v>9.7012396697352017E-4</v>
      </c>
      <c r="Z48" s="193">
        <f>P48*$B48*Indicators!$B$261+P48*$C48*Indicators!$C$261+P48*$D48*Indicators!$D$261+P48*$E48*Indicators!$E$261+P48*$F48*Indicators!$F$261+P48*$G48*Indicators!$G$261+P48*$H48*Indicators!$H$261+P48*$I48*Indicators!$I$261</f>
        <v>2.9542345667507366E-3</v>
      </c>
      <c r="AA48" s="193">
        <f>Q48*$B48*Indicators!$B$262+Q48*$C48*Indicators!$C$262+Q48*$D48*Indicators!$D$262+Q48*$E48*Indicators!$E$262+Q48*$F48*Indicators!$F$262+Q48*$G48*Indicators!$G$262+Q48*$H48*Indicators!$H$262+Q48*$I48*Indicators!$I$262</f>
        <v>4.0731144505425608E-3</v>
      </c>
      <c r="AB48" s="193">
        <f>R48*$B48*Indicators!$B$263+R48*$C48*Indicators!$C$263+R48*$D48*Indicators!$D$263+R48*$E48*Indicators!$E$263+R48*$F48*Indicators!$F$263+R48*$G48*Indicators!$G$263+R48*$H48*Indicators!$H$263+R48*$I48*Indicators!$I$263</f>
        <v>3.0145986691842799E-3</v>
      </c>
      <c r="AC48" s="193">
        <f>S48*$B48*Indicators!$B$264+S48*$C48*Indicators!$C$264+S48*$D48*Indicators!$D$264+S48*$E48*Indicators!$E$264+S48*$F48*Indicators!$F$264+S48*$G48*Indicators!$G$264+S48*$H48*Indicators!$H$264+S48*$I48*Indicators!$I$264</f>
        <v>2.4341717891300939E-3</v>
      </c>
      <c r="AE48" s="177">
        <f t="shared" si="1"/>
        <v>2.7140463663967394</v>
      </c>
    </row>
    <row r="49" spans="1:31" hidden="1" x14ac:dyDescent="0.25">
      <c r="A49" s="174">
        <f>Indicators!A61</f>
        <v>37226</v>
      </c>
      <c r="B49" s="193">
        <f>(Indicators!B61-Indicators!B60)/Indicators!B60</f>
        <v>0.16483794404886964</v>
      </c>
      <c r="C49" s="193">
        <f>(Indicators!C61-Indicators!C60)/-100</f>
        <v>-1.245000000000001E-2</v>
      </c>
      <c r="D49" s="193">
        <f>(Indicators!D61-Indicators!D60)/-100</f>
        <v>-2.8008209631999572E-3</v>
      </c>
      <c r="E49" s="193">
        <f>(Indicators!E61-Indicators!E60)/-Indicators!E60</f>
        <v>-4.3689320388349641E-2</v>
      </c>
      <c r="F49" s="193">
        <f>(Indicators!F61-Indicators!F60)/Indicators!F60</f>
        <v>1.7857142857142842E-2</v>
      </c>
      <c r="G49" s="193">
        <f>(Indicators!G61-Indicators!G60)/Indicators!G60</f>
        <v>7.6502732240437991E-3</v>
      </c>
      <c r="H49" s="193">
        <f>(Indicators!H61-Indicators!H60)/Indicators!H60</f>
        <v>2.5454363640908976E-2</v>
      </c>
      <c r="I49" s="193">
        <f>(Indicators!I61-Indicators!I60)/Indicators!I60</f>
        <v>0</v>
      </c>
      <c r="J49" s="174"/>
      <c r="K49" s="193">
        <f>KZN!C$70/100</f>
        <v>4.7835966914239671E-2</v>
      </c>
      <c r="L49" s="193">
        <f>KZN!D$70/100</f>
        <v>2.8611838738653857E-2</v>
      </c>
      <c r="M49" s="193">
        <f>KZN!E$70/100</f>
        <v>0.21465122139936102</v>
      </c>
      <c r="N49" s="193">
        <f>KZN!F$70/100</f>
        <v>3.1020361654160267E-2</v>
      </c>
      <c r="O49" s="193">
        <f>KZN!G$70/100</f>
        <v>3.9562181377420541E-2</v>
      </c>
      <c r="P49" s="193">
        <f>KZN!H$70/100</f>
        <v>0.15119274984899331</v>
      </c>
      <c r="Q49" s="193">
        <f>KZN!I$70/100</f>
        <v>0.10857868172502655</v>
      </c>
      <c r="R49" s="193">
        <f>KZN!J$70/100</f>
        <v>0.15024033879820081</v>
      </c>
      <c r="S49" s="193">
        <f>KZN!K$70/100</f>
        <v>0.22830665954394408</v>
      </c>
      <c r="T49" s="193"/>
      <c r="U49" s="193">
        <f>K49*$B49*Indicators!$B$256+K49*$C49*Indicators!$C$256+K49*$D49*Indicators!$D$256+K49*$E49*Indicators!$E$256+K49*$F49*Indicators!$F$256+K49*$G49*Indicators!$G$256+K49*$H49*Indicators!$H$256+K49*$I49*Indicators!$I$256</f>
        <v>1.5335226775735926E-3</v>
      </c>
      <c r="V49" s="193">
        <f>L49*$B49*Indicators!$B$257+L49*$C49*Indicators!$C$257+L49*$D49*Indicators!$D$257+L49*$E49*Indicators!$E$257+L49*$F49*Indicators!$F$257+L49*$G49*Indicators!$G$257+L49*$H49*Indicators!$H$257+L49*$I49*Indicators!$I$257</f>
        <v>1.3774471765031606E-3</v>
      </c>
      <c r="W49" s="193">
        <f>M49*$B49*Indicators!$B$258+M49*$C49*Indicators!$C$258+M49*$D49*Indicators!$D$258+M49*$E49*Indicators!$E$258+M49*$F49*Indicators!$F$258+M49*$G49*Indicators!$G$258+M49*$H49*Indicators!$H$258+M49*$I49*Indicators!$I$258</f>
        <v>1.1427976010949026E-2</v>
      </c>
      <c r="X49" s="193">
        <f>N49*$B49*Indicators!$B$259+N49*$C49*Indicators!$C$259+N49*$D49*Indicators!$D$259+N49*$E49*Indicators!$E$259+N49*$F49*Indicators!$F$259+N49*$G49*Indicators!$G$259+N49*$H49*Indicators!$H$259+N49*$I49*Indicators!$I$259</f>
        <v>2.9558761758988531E-4</v>
      </c>
      <c r="Y49" s="193">
        <f>O49*$B49*Indicators!$B$260+O49*$C49*Indicators!$C$260+O49*$D49*Indicators!$D$260+O49*$E49*Indicators!$E$260+O49*$F49*Indicators!$F$260+O49*$G49*Indicators!$G$260+O49*$H49*Indicators!$H$260+O49*$I49*Indicators!$I$260</f>
        <v>5.3613178063792151E-4</v>
      </c>
      <c r="Z49" s="193">
        <f>P49*$B49*Indicators!$B$261+P49*$C49*Indicators!$C$261+P49*$D49*Indicators!$D$261+P49*$E49*Indicators!$E$261+P49*$F49*Indicators!$F$261+P49*$G49*Indicators!$G$261+P49*$H49*Indicators!$H$261+P49*$I49*Indicators!$I$261</f>
        <v>2.0502929916776285E-3</v>
      </c>
      <c r="AA49" s="193">
        <f>Q49*$B49*Indicators!$B$262+Q49*$C49*Indicators!$C$262+Q49*$D49*Indicators!$D$262+Q49*$E49*Indicators!$E$262+Q49*$F49*Indicators!$F$262+Q49*$G49*Indicators!$G$262+Q49*$H49*Indicators!$H$262+Q49*$I49*Indicators!$I$262</f>
        <v>6.1865840970754199E-4</v>
      </c>
      <c r="AB49" s="193">
        <f>R49*$B49*Indicators!$B$263+R49*$C49*Indicators!$C$263+R49*$D49*Indicators!$D$263+R49*$E49*Indicators!$E$263+R49*$F49*Indicators!$F$263+R49*$G49*Indicators!$G$263+R49*$H49*Indicators!$H$263+R49*$I49*Indicators!$I$263</f>
        <v>2.2706707862044694E-3</v>
      </c>
      <c r="AC49" s="193">
        <f>S49*$B49*Indicators!$B$264+S49*$C49*Indicators!$C$264+S49*$D49*Indicators!$D$264+S49*$E49*Indicators!$E$264+S49*$F49*Indicators!$F$264+S49*$G49*Indicators!$G$264+S49*$H49*Indicators!$H$264+S49*$I49*Indicators!$I$264</f>
        <v>4.3840447727102215E-3</v>
      </c>
      <c r="AE49" s="177">
        <f t="shared" si="1"/>
        <v>2.4494332223553448</v>
      </c>
    </row>
    <row r="50" spans="1:31" hidden="1" x14ac:dyDescent="0.25">
      <c r="A50" s="174">
        <f>Indicators!A62</f>
        <v>37257</v>
      </c>
      <c r="B50" s="193">
        <f>(Indicators!B62-Indicators!B61)/Indicators!B61</f>
        <v>-4.9269311064718151E-2</v>
      </c>
      <c r="C50" s="193">
        <f>(Indicators!C62-Indicators!C61)/-100</f>
        <v>-5.899999999999999E-3</v>
      </c>
      <c r="D50" s="193">
        <f>(Indicators!D62-Indicators!D61)/-100</f>
        <v>-4.2426805770947951E-3</v>
      </c>
      <c r="E50" s="193">
        <f>(Indicators!E62-Indicators!E61)/-Indicators!E61</f>
        <v>7.7519379844962332E-3</v>
      </c>
      <c r="F50" s="193">
        <f>(Indicators!F62-Indicators!F61)/Indicators!F61</f>
        <v>-1.3495276653171462E-2</v>
      </c>
      <c r="G50" s="193">
        <f>(Indicators!G62-Indicators!G61)/Indicators!G61</f>
        <v>2.2053506869124967E-2</v>
      </c>
      <c r="H50" s="193">
        <f>(Indicators!H62-Indicators!H61)/Indicators!H61</f>
        <v>4.0533863816619208E-3</v>
      </c>
      <c r="I50" s="193">
        <f>(Indicators!I62-Indicators!I61)/Indicators!I61</f>
        <v>0</v>
      </c>
      <c r="J50" s="174"/>
      <c r="K50" s="193">
        <f>KZN!C$71/100</f>
        <v>4.8551753813578721E-2</v>
      </c>
      <c r="L50" s="193">
        <f>KZN!D$71/100</f>
        <v>2.800254927504113E-2</v>
      </c>
      <c r="M50" s="193">
        <f>KZN!E$71/100</f>
        <v>0.21488096251270788</v>
      </c>
      <c r="N50" s="193">
        <f>KZN!F$71/100</f>
        <v>3.1477104255399561E-2</v>
      </c>
      <c r="O50" s="193">
        <f>KZN!G$71/100</f>
        <v>3.1370629428229956E-2</v>
      </c>
      <c r="P50" s="193">
        <f>KZN!H$71/100</f>
        <v>0.15107258236898635</v>
      </c>
      <c r="Q50" s="193">
        <f>KZN!I$71/100</f>
        <v>0.11579947461312036</v>
      </c>
      <c r="R50" s="193">
        <f>KZN!J$71/100</f>
        <v>0.15397666322709405</v>
      </c>
      <c r="S50" s="193">
        <f>KZN!K$71/100</f>
        <v>0.22486828050584198</v>
      </c>
      <c r="T50" s="193"/>
      <c r="U50" s="193">
        <f>K50*$B50*Indicators!$B$256+K50*$C50*Indicators!$C$256+K50*$D50*Indicators!$D$256+K50*$E50*Indicators!$E$256+K50*$F50*Indicators!$F$256+K50*$G50*Indicators!$G$256+K50*$H50*Indicators!$H$256+K50*$I50*Indicators!$I$256</f>
        <v>-6.3027027792987719E-4</v>
      </c>
      <c r="V50" s="193">
        <f>L50*$B50*Indicators!$B$257+L50*$C50*Indicators!$C$257+L50*$D50*Indicators!$D$257+L50*$E50*Indicators!$E$257+L50*$F50*Indicators!$F$257+L50*$G50*Indicators!$G$257+L50*$H50*Indicators!$H$257+L50*$I50*Indicators!$I$257</f>
        <v>-1.4517072559628588E-4</v>
      </c>
      <c r="W50" s="193">
        <f>M50*$B50*Indicators!$B$258+M50*$C50*Indicators!$C$258+M50*$D50*Indicators!$D$258+M50*$E50*Indicators!$E$258+M50*$F50*Indicators!$F$258+M50*$G50*Indicators!$G$258+M50*$H50*Indicators!$H$258+M50*$I50*Indicators!$I$258</f>
        <v>-3.7509320981831467E-3</v>
      </c>
      <c r="X50" s="193">
        <f>N50*$B50*Indicators!$B$259+N50*$C50*Indicators!$C$259+N50*$D50*Indicators!$D$259+N50*$E50*Indicators!$E$259+N50*$F50*Indicators!$F$259+N50*$G50*Indicators!$G$259+N50*$H50*Indicators!$H$259+N50*$I50*Indicators!$I$259</f>
        <v>-1.0948803619913101E-4</v>
      </c>
      <c r="Y50" s="193">
        <f>O50*$B50*Indicators!$B$260+O50*$C50*Indicators!$C$260+O50*$D50*Indicators!$D$260+O50*$E50*Indicators!$E$260+O50*$F50*Indicators!$F$260+O50*$G50*Indicators!$G$260+O50*$H50*Indicators!$H$260+O50*$I50*Indicators!$I$260</f>
        <v>-1.4877183935224961E-4</v>
      </c>
      <c r="Z50" s="193">
        <f>P50*$B50*Indicators!$B$261+P50*$C50*Indicators!$C$261+P50*$D50*Indicators!$D$261+P50*$E50*Indicators!$E$261+P50*$F50*Indicators!$F$261+P50*$G50*Indicators!$G$261+P50*$H50*Indicators!$H$261+P50*$I50*Indicators!$I$261</f>
        <v>-9.1428021421798619E-4</v>
      </c>
      <c r="AA50" s="193">
        <f>Q50*$B50*Indicators!$B$262+Q50*$C50*Indicators!$C$262+Q50*$D50*Indicators!$D$262+Q50*$E50*Indicators!$E$262+Q50*$F50*Indicators!$F$262+Q50*$G50*Indicators!$G$262+Q50*$H50*Indicators!$H$262+Q50*$I50*Indicators!$I$262</f>
        <v>-3.9313232537431276E-4</v>
      </c>
      <c r="AB50" s="193">
        <f>R50*$B50*Indicators!$B$263+R50*$C50*Indicators!$C$263+R50*$D50*Indicators!$D$263+R50*$E50*Indicators!$E$263+R50*$F50*Indicators!$F$263+R50*$G50*Indicators!$G$263+R50*$H50*Indicators!$H$263+R50*$I50*Indicators!$I$263</f>
        <v>-8.3532177374305593E-4</v>
      </c>
      <c r="AC50" s="193">
        <f>S50*$B50*Indicators!$B$264+S50*$C50*Indicators!$C$264+S50*$D50*Indicators!$D$264+S50*$E50*Indicators!$E$264+S50*$F50*Indicators!$F$264+S50*$G50*Indicators!$G$264+S50*$H50*Indicators!$H$264+S50*$I50*Indicators!$I$264</f>
        <v>-1.4896289747879602E-3</v>
      </c>
      <c r="AE50" s="177">
        <f t="shared" si="1"/>
        <v>-0.84169962653840058</v>
      </c>
    </row>
    <row r="51" spans="1:31" hidden="1" x14ac:dyDescent="0.25">
      <c r="A51" s="174">
        <f>Indicators!A63</f>
        <v>37288</v>
      </c>
      <c r="B51" s="193">
        <f>(Indicators!B63-Indicators!B62)/Indicators!B62</f>
        <v>1.7566974088712845E-3</v>
      </c>
      <c r="C51" s="193">
        <f>(Indicators!C63-Indicators!C62)/-100</f>
        <v>-3.4999999999999966E-3</v>
      </c>
      <c r="D51" s="193">
        <f>(Indicators!D63-Indicators!D62)/-100</f>
        <v>-8.5011632878568832E-3</v>
      </c>
      <c r="E51" s="193">
        <f>(Indicators!E63-Indicators!E62)/-Indicators!E62</f>
        <v>-8.5937500000000111E-2</v>
      </c>
      <c r="F51" s="193">
        <f>(Indicators!F63-Indicators!F62)/Indicators!F62</f>
        <v>-0.22298221614227087</v>
      </c>
      <c r="G51" s="193">
        <f>(Indicators!G63-Indicators!G62)/Indicators!G62</f>
        <v>4.9522461973823845E-2</v>
      </c>
      <c r="H51" s="193">
        <f>(Indicators!H63-Indicators!H62)/Indicators!H62</f>
        <v>8.5305172374721175E-4</v>
      </c>
      <c r="I51" s="193">
        <f>(Indicators!I63-Indicators!I62)/Indicators!I62</f>
        <v>-6.8762278978389005E-2</v>
      </c>
      <c r="J51" s="174"/>
      <c r="K51" s="193">
        <f>KZN!C$71/100</f>
        <v>4.8551753813578721E-2</v>
      </c>
      <c r="L51" s="193">
        <f>KZN!D$71/100</f>
        <v>2.800254927504113E-2</v>
      </c>
      <c r="M51" s="193">
        <f>KZN!E$71/100</f>
        <v>0.21488096251270788</v>
      </c>
      <c r="N51" s="193">
        <f>KZN!F$71/100</f>
        <v>3.1477104255399561E-2</v>
      </c>
      <c r="O51" s="193">
        <f>KZN!G$71/100</f>
        <v>3.1370629428229956E-2</v>
      </c>
      <c r="P51" s="193">
        <f>KZN!H$71/100</f>
        <v>0.15107258236898635</v>
      </c>
      <c r="Q51" s="193">
        <f>KZN!I$71/100</f>
        <v>0.11579947461312036</v>
      </c>
      <c r="R51" s="193">
        <f>KZN!J$71/100</f>
        <v>0.15397666322709405</v>
      </c>
      <c r="S51" s="193">
        <f>KZN!K$71/100</f>
        <v>0.22486828050584198</v>
      </c>
      <c r="T51" s="193"/>
      <c r="U51" s="193">
        <f>K51*$B51*Indicators!$B$256+K51*$C51*Indicators!$C$256+K51*$D51*Indicators!$D$256+K51*$E51*Indicators!$E$256+K51*$F51*Indicators!$F$256+K51*$G51*Indicators!$G$256+K51*$H51*Indicators!$H$256+K51*$I51*Indicators!$I$256</f>
        <v>-4.2406769859400706E-3</v>
      </c>
      <c r="V51" s="193">
        <f>L51*$B51*Indicators!$B$257+L51*$C51*Indicators!$C$257+L51*$D51*Indicators!$D$257+L51*$E51*Indicators!$E$257+L51*$F51*Indicators!$F$257+L51*$G51*Indicators!$G$257+L51*$H51*Indicators!$H$257+L51*$I51*Indicators!$I$257</f>
        <v>-5.6291054520359886E-5</v>
      </c>
      <c r="W51" s="193">
        <f>M51*$B51*Indicators!$B$258+M51*$C51*Indicators!$C$258+M51*$D51*Indicators!$D$258+M51*$E51*Indicators!$E$258+M51*$F51*Indicators!$F$258+M51*$G51*Indicators!$G$258+M51*$H51*Indicators!$H$258+M51*$I51*Indicators!$I$258</f>
        <v>-4.8930790430609774E-3</v>
      </c>
      <c r="X51" s="193">
        <f>N51*$B51*Indicators!$B$259+N51*$C51*Indicators!$C$259+N51*$D51*Indicators!$D$259+N51*$E51*Indicators!$E$259+N51*$F51*Indicators!$F$259+N51*$G51*Indicators!$G$259+N51*$H51*Indicators!$H$259+N51*$I51*Indicators!$I$259</f>
        <v>-1.6339048003576012E-3</v>
      </c>
      <c r="Y51" s="193">
        <f>O51*$B51*Indicators!$B$260+O51*$C51*Indicators!$C$260+O51*$D51*Indicators!$D$260+O51*$E51*Indicators!$E$260+O51*$F51*Indicators!$F$260+O51*$G51*Indicators!$G$260+O51*$H51*Indicators!$H$260+O51*$I51*Indicators!$I$260</f>
        <v>-5.5831156262196304E-4</v>
      </c>
      <c r="Z51" s="193">
        <f>P51*$B51*Indicators!$B$261+P51*$C51*Indicators!$C$261+P51*$D51*Indicators!$D$261+P51*$E51*Indicators!$E$261+P51*$F51*Indicators!$F$261+P51*$G51*Indicators!$G$261+P51*$H51*Indicators!$H$261+P51*$I51*Indicators!$I$261</f>
        <v>-1.6814453932427677E-3</v>
      </c>
      <c r="AA51" s="193">
        <f>Q51*$B51*Indicators!$B$262+Q51*$C51*Indicators!$C$262+Q51*$D51*Indicators!$D$262+Q51*$E51*Indicators!$E$262+Q51*$F51*Indicators!$F$262+Q51*$G51*Indicators!$G$262+Q51*$H51*Indicators!$H$262+Q51*$I51*Indicators!$I$262</f>
        <v>-3.9211223872362387E-3</v>
      </c>
      <c r="AB51" s="193">
        <f>R51*$B51*Indicators!$B$263+R51*$C51*Indicators!$C$263+R51*$D51*Indicators!$D$263+R51*$E51*Indicators!$E$263+R51*$F51*Indicators!$F$263+R51*$G51*Indicators!$G$263+R51*$H51*Indicators!$H$263+R51*$I51*Indicators!$I$263</f>
        <v>-2.1056916934448803E-3</v>
      </c>
      <c r="AC51" s="193">
        <f>S51*$B51*Indicators!$B$264+S51*$C51*Indicators!$C$264+S51*$D51*Indicators!$D$264+S51*$E51*Indicators!$E$264+S51*$F51*Indicators!$F$264+S51*$G51*Indicators!$G$264+S51*$H51*Indicators!$H$264+S51*$I51*Indicators!$I$264</f>
        <v>-1.3338649748036073E-3</v>
      </c>
      <c r="AE51" s="177">
        <f t="shared" si="1"/>
        <v>-2.0424387895228469</v>
      </c>
    </row>
    <row r="52" spans="1:31" hidden="1" x14ac:dyDescent="0.25">
      <c r="A52" s="174">
        <f>Indicators!A64</f>
        <v>37316</v>
      </c>
      <c r="B52" s="193">
        <f>(Indicators!B64-Indicators!B63)/Indicators!B63</f>
        <v>7.1021481806226479E-3</v>
      </c>
      <c r="C52" s="193">
        <f>(Indicators!C64-Indicators!C63)/-100</f>
        <v>-6.6999999999999994E-3</v>
      </c>
      <c r="D52" s="193">
        <f>(Indicators!D64-Indicators!D63)/-100</f>
        <v>-3.4253983618217098E-3</v>
      </c>
      <c r="E52" s="193">
        <f>(Indicators!E64-Indicators!E63)/-Indicators!E63</f>
        <v>-0.2196642685851318</v>
      </c>
      <c r="F52" s="193">
        <f>(Indicators!F64-Indicators!F63)/Indicators!F63</f>
        <v>4.2253521126760604E-2</v>
      </c>
      <c r="G52" s="193">
        <f>(Indicators!G64-Indicators!G63)/Indicators!G63</f>
        <v>2.2918773171553799E-2</v>
      </c>
      <c r="H52" s="193">
        <f>(Indicators!H64-Indicators!H63)/Indicators!H63</f>
        <v>8.4763443520957972E-3</v>
      </c>
      <c r="I52" s="193">
        <f>(Indicators!I64-Indicators!I63)/Indicators!I63</f>
        <v>9.6694796061884664E-2</v>
      </c>
      <c r="J52" s="174"/>
      <c r="K52" s="193">
        <f>KZN!C$71/100</f>
        <v>4.8551753813578721E-2</v>
      </c>
      <c r="L52" s="193">
        <f>KZN!D$71/100</f>
        <v>2.800254927504113E-2</v>
      </c>
      <c r="M52" s="193">
        <f>KZN!E$71/100</f>
        <v>0.21488096251270788</v>
      </c>
      <c r="N52" s="193">
        <f>KZN!F$71/100</f>
        <v>3.1477104255399561E-2</v>
      </c>
      <c r="O52" s="193">
        <f>KZN!G$71/100</f>
        <v>3.1370629428229956E-2</v>
      </c>
      <c r="P52" s="193">
        <f>KZN!H$71/100</f>
        <v>0.15107258236898635</v>
      </c>
      <c r="Q52" s="193">
        <f>KZN!I$71/100</f>
        <v>0.11579947461312036</v>
      </c>
      <c r="R52" s="193">
        <f>KZN!J$71/100</f>
        <v>0.15397666322709405</v>
      </c>
      <c r="S52" s="193">
        <f>KZN!K$71/100</f>
        <v>0.22486828050584198</v>
      </c>
      <c r="T52" s="193"/>
      <c r="U52" s="193">
        <f>K52*$B52*Indicators!$B$256+K52*$C52*Indicators!$C$256+K52*$D52*Indicators!$D$256+K52*$E52*Indicators!$E$256+K52*$F52*Indicators!$F$256+K52*$G52*Indicators!$G$256+K52*$H52*Indicators!$H$256+K52*$I52*Indicators!$I$256</f>
        <v>-7.5277025349950268E-4</v>
      </c>
      <c r="V52" s="193">
        <f>L52*$B52*Indicators!$B$257+L52*$C52*Indicators!$C$257+L52*$D52*Indicators!$D$257+L52*$E52*Indicators!$E$257+L52*$F52*Indicators!$F$257+L52*$G52*Indicators!$G$257+L52*$H52*Indicators!$H$257+L52*$I52*Indicators!$I$257</f>
        <v>2.4280131411042252E-4</v>
      </c>
      <c r="W52" s="193">
        <f>M52*$B52*Indicators!$B$258+M52*$C52*Indicators!$C$258+M52*$D52*Indicators!$D$258+M52*$E52*Indicators!$E$258+M52*$F52*Indicators!$F$258+M52*$G52*Indicators!$G$258+M52*$H52*Indicators!$H$258+M52*$I52*Indicators!$I$258</f>
        <v>-1.7305465515589456E-4</v>
      </c>
      <c r="X52" s="193">
        <f>N52*$B52*Indicators!$B$259+N52*$C52*Indicators!$C$259+N52*$D52*Indicators!$D$259+N52*$E52*Indicators!$E$259+N52*$F52*Indicators!$F$259+N52*$G52*Indicators!$G$259+N52*$H52*Indicators!$H$259+N52*$I52*Indicators!$I$259</f>
        <v>1.7205774397552288E-4</v>
      </c>
      <c r="Y52" s="193">
        <f>O52*$B52*Indicators!$B$260+O52*$C52*Indicators!$C$260+O52*$D52*Indicators!$D$260+O52*$E52*Indicators!$E$260+O52*$F52*Indicators!$F$260+O52*$G52*Indicators!$G$260+O52*$H52*Indicators!$H$260+O52*$I52*Indicators!$I$260</f>
        <v>-8.5373041678776947E-4</v>
      </c>
      <c r="Z52" s="193">
        <f>P52*$B52*Indicators!$B$261+P52*$C52*Indicators!$C$261+P52*$D52*Indicators!$D$261+P52*$E52*Indicators!$E$261+P52*$F52*Indicators!$F$261+P52*$G52*Indicators!$G$261+P52*$H52*Indicators!$H$261+P52*$I52*Indicators!$I$261</f>
        <v>-3.3488569976415422E-3</v>
      </c>
      <c r="AA52" s="193">
        <f>Q52*$B52*Indicators!$B$262+Q52*$C52*Indicators!$C$262+Q52*$D52*Indicators!$D$262+Q52*$E52*Indicators!$E$262+Q52*$F52*Indicators!$F$262+Q52*$G52*Indicators!$G$262+Q52*$H52*Indicators!$H$262+Q52*$I52*Indicators!$I$262</f>
        <v>-6.42766489158014E-3</v>
      </c>
      <c r="AB52" s="193">
        <f>R52*$B52*Indicators!$B$263+R52*$C52*Indicators!$C$263+R52*$D52*Indicators!$D$263+R52*$E52*Indicators!$E$263+R52*$F52*Indicators!$F$263+R52*$G52*Indicators!$G$263+R52*$H52*Indicators!$H$263+R52*$I52*Indicators!$I$263</f>
        <v>-2.5507941507399053E-3</v>
      </c>
      <c r="AC52" s="193">
        <f>S52*$B52*Indicators!$B$264+S52*$C52*Indicators!$C$264+S52*$D52*Indicators!$D$264+S52*$E52*Indicators!$E$264+S52*$F52*Indicators!$F$264+S52*$G52*Indicators!$G$264+S52*$H52*Indicators!$H$264+S52*$I52*Indicators!$I$264</f>
        <v>1.1373338992514657E-3</v>
      </c>
      <c r="AE52" s="177">
        <f t="shared" si="1"/>
        <v>-1.2554678408067343</v>
      </c>
    </row>
    <row r="53" spans="1:31" hidden="1" x14ac:dyDescent="0.25">
      <c r="A53" s="174">
        <f>Indicators!A65</f>
        <v>37347</v>
      </c>
      <c r="B53" s="193">
        <f>(Indicators!B65-Indicators!B64)/Indicators!B64</f>
        <v>-7.2784259098032406E-2</v>
      </c>
      <c r="C53" s="193">
        <f>(Indicators!C65-Indicators!C64)/-100</f>
        <v>1.3699999999999992E-2</v>
      </c>
      <c r="D53" s="193">
        <f>(Indicators!D65-Indicators!D64)/-100</f>
        <v>-1.2051173310715263E-2</v>
      </c>
      <c r="E53" s="193">
        <f>(Indicators!E65-Indicators!E64)/-Indicators!E64</f>
        <v>-5.5839559575304828E-2</v>
      </c>
      <c r="F53" s="193">
        <f>(Indicators!F65-Indicators!F64)/Indicators!F64</f>
        <v>-0.12500000000000003</v>
      </c>
      <c r="G53" s="193">
        <f>(Indicators!G65-Indicators!G64)/Indicators!G64</f>
        <v>2.5041186161449829E-2</v>
      </c>
      <c r="H53" s="193">
        <f>(Indicators!H65-Indicators!H64)/Indicators!H64</f>
        <v>1.5636276160692808E-3</v>
      </c>
      <c r="I53" s="193">
        <f>(Indicators!I65-Indicators!I64)/Indicators!I64</f>
        <v>-2.9496633536389868E-2</v>
      </c>
      <c r="J53" s="174"/>
      <c r="K53" s="193">
        <f>KZN!C$71/100</f>
        <v>4.8551753813578721E-2</v>
      </c>
      <c r="L53" s="193">
        <f>KZN!D$71/100</f>
        <v>2.800254927504113E-2</v>
      </c>
      <c r="M53" s="193">
        <f>KZN!E$71/100</f>
        <v>0.21488096251270788</v>
      </c>
      <c r="N53" s="193">
        <f>KZN!F$71/100</f>
        <v>3.1477104255399561E-2</v>
      </c>
      <c r="O53" s="193">
        <f>KZN!G$71/100</f>
        <v>3.1370629428229956E-2</v>
      </c>
      <c r="P53" s="193">
        <f>KZN!H$71/100</f>
        <v>0.15107258236898635</v>
      </c>
      <c r="Q53" s="193">
        <f>KZN!I$71/100</f>
        <v>0.11579947461312036</v>
      </c>
      <c r="R53" s="193">
        <f>KZN!J$71/100</f>
        <v>0.15397666322709405</v>
      </c>
      <c r="S53" s="193">
        <f>KZN!K$71/100</f>
        <v>0.22486828050584198</v>
      </c>
      <c r="T53" s="193"/>
      <c r="U53" s="193">
        <f>K53*$B53*Indicators!$B$256+K53*$C53*Indicators!$C$256+K53*$D53*Indicators!$D$256+K53*$E53*Indicators!$E$256+K53*$F53*Indicators!$F$256+K53*$G53*Indicators!$G$256+K53*$H53*Indicators!$H$256+K53*$I53*Indicators!$I$256</f>
        <v>-3.0580566614191182E-3</v>
      </c>
      <c r="V53" s="193">
        <f>L53*$B53*Indicators!$B$257+L53*$C53*Indicators!$C$257+L53*$D53*Indicators!$D$257+L53*$E53*Indicators!$E$257+L53*$F53*Indicators!$F$257+L53*$G53*Indicators!$G$257+L53*$H53*Indicators!$H$257+L53*$I53*Indicators!$I$257</f>
        <v>-6.5251780945593764E-4</v>
      </c>
      <c r="W53" s="193">
        <f>M53*$B53*Indicators!$B$258+M53*$C53*Indicators!$C$258+M53*$D53*Indicators!$D$258+M53*$E53*Indicators!$E$258+M53*$F53*Indicators!$F$258+M53*$G53*Indicators!$G$258+M53*$H53*Indicators!$H$258+M53*$I53*Indicators!$I$258</f>
        <v>-7.4486270776060026E-3</v>
      </c>
      <c r="X53" s="193">
        <f>N53*$B53*Indicators!$B$259+N53*$C53*Indicators!$C$259+N53*$D53*Indicators!$D$259+N53*$E53*Indicators!$E$259+N53*$F53*Indicators!$F$259+N53*$G53*Indicators!$G$259+N53*$H53*Indicators!$H$259+N53*$I53*Indicators!$I$259</f>
        <v>-1.0373547419190521E-3</v>
      </c>
      <c r="Y53" s="193">
        <f>O53*$B53*Indicators!$B$260+O53*$C53*Indicators!$C$260+O53*$D53*Indicators!$D$260+O53*$E53*Indicators!$E$260+O53*$F53*Indicators!$F$260+O53*$G53*Indicators!$G$260+O53*$H53*Indicators!$H$260+O53*$I53*Indicators!$I$260</f>
        <v>-4.3150992717897341E-4</v>
      </c>
      <c r="Z53" s="193">
        <f>P53*$B53*Indicators!$B$261+P53*$C53*Indicators!$C$261+P53*$D53*Indicators!$D$261+P53*$E53*Indicators!$E$261+P53*$F53*Indicators!$F$261+P53*$G53*Indicators!$G$261+P53*$H53*Indicators!$H$261+P53*$I53*Indicators!$I$261</f>
        <v>-1.5238252707242717E-3</v>
      </c>
      <c r="AA53" s="193">
        <f>Q53*$B53*Indicators!$B$262+Q53*$C53*Indicators!$C$262+Q53*$D53*Indicators!$D$262+Q53*$E53*Indicators!$E$262+Q53*$F53*Indicators!$F$262+Q53*$G53*Indicators!$G$262+Q53*$H53*Indicators!$H$262+Q53*$I53*Indicators!$I$262</f>
        <v>-2.9103128034962287E-3</v>
      </c>
      <c r="AB53" s="193">
        <f>R53*$B53*Indicators!$B$263+R53*$C53*Indicators!$C$263+R53*$D53*Indicators!$D$263+R53*$E53*Indicators!$E$263+R53*$F53*Indicators!$F$263+R53*$G53*Indicators!$G$263+R53*$H53*Indicators!$H$263+R53*$I53*Indicators!$I$263</f>
        <v>-1.5826094979090055E-3</v>
      </c>
      <c r="AC53" s="193">
        <f>S53*$B53*Indicators!$B$264+S53*$C53*Indicators!$C$264+S53*$D53*Indicators!$D$264+S53*$E53*Indicators!$E$264+S53*$F53*Indicators!$F$264+S53*$G53*Indicators!$G$264+S53*$H53*Indicators!$H$264+S53*$I53*Indicators!$I$264</f>
        <v>-1.326588825381662E-3</v>
      </c>
      <c r="AE53" s="177">
        <f t="shared" si="1"/>
        <v>-1.9971402615090252</v>
      </c>
    </row>
    <row r="54" spans="1:31" hidden="1" x14ac:dyDescent="0.25">
      <c r="A54" s="174">
        <f>Indicators!A66</f>
        <v>37377</v>
      </c>
      <c r="B54" s="193">
        <f>(Indicators!B66-Indicators!B65)/Indicators!B65</f>
        <v>-8.8262910798122013E-2</v>
      </c>
      <c r="C54" s="193">
        <f>(Indicators!C66-Indicators!C65)/-100</f>
        <v>2.0000000000000104E-3</v>
      </c>
      <c r="D54" s="193">
        <f>(Indicators!D66-Indicators!D65)/-100</f>
        <v>-3.5039770139108574E-3</v>
      </c>
      <c r="E54" s="193">
        <f>(Indicators!E66-Indicators!E65)/-Indicators!E65</f>
        <v>0.11769087523277467</v>
      </c>
      <c r="F54" s="193">
        <f>(Indicators!F66-Indicators!F65)/Indicators!F65</f>
        <v>8.3011583011583137E-2</v>
      </c>
      <c r="G54" s="193">
        <f>(Indicators!G66-Indicators!G65)/Indicators!G65</f>
        <v>5.014464802314357E-2</v>
      </c>
      <c r="H54" s="193">
        <f>(Indicators!H66-Indicators!H65)/Indicators!H65</f>
        <v>5.8684600296225135E-3</v>
      </c>
      <c r="I54" s="193">
        <f>(Indicators!I66-Indicators!I65)/Indicators!I65</f>
        <v>7.0697059795176737E-2</v>
      </c>
      <c r="J54" s="174"/>
      <c r="K54" s="193">
        <f>KZN!C$71/100</f>
        <v>4.8551753813578721E-2</v>
      </c>
      <c r="L54" s="193">
        <f>KZN!D$71/100</f>
        <v>2.800254927504113E-2</v>
      </c>
      <c r="M54" s="193">
        <f>KZN!E$71/100</f>
        <v>0.21488096251270788</v>
      </c>
      <c r="N54" s="193">
        <f>KZN!F$71/100</f>
        <v>3.1477104255399561E-2</v>
      </c>
      <c r="O54" s="193">
        <f>KZN!G$71/100</f>
        <v>3.1370629428229956E-2</v>
      </c>
      <c r="P54" s="193">
        <f>KZN!H$71/100</f>
        <v>0.15107258236898635</v>
      </c>
      <c r="Q54" s="193">
        <f>KZN!I$71/100</f>
        <v>0.11579947461312036</v>
      </c>
      <c r="R54" s="193">
        <f>KZN!J$71/100</f>
        <v>0.15397666322709405</v>
      </c>
      <c r="S54" s="193">
        <f>KZN!K$71/100</f>
        <v>0.22486828050584198</v>
      </c>
      <c r="T54" s="193"/>
      <c r="U54" s="193">
        <f>K54*$B54*Indicators!$B$256+K54*$C54*Indicators!$C$256+K54*$D54*Indicators!$D$256+K54*$E54*Indicators!$E$256+K54*$F54*Indicators!$F$256+K54*$G54*Indicators!$G$256+K54*$H54*Indicators!$H$256+K54*$I54*Indicators!$I$256</f>
        <v>1.6277341288563358E-3</v>
      </c>
      <c r="V54" s="193">
        <f>L54*$B54*Indicators!$B$257+L54*$C54*Indicators!$C$257+L54*$D54*Indicators!$D$257+L54*$E54*Indicators!$E$257+L54*$F54*Indicators!$F$257+L54*$G54*Indicators!$G$257+L54*$H54*Indicators!$H$257+L54*$I54*Indicators!$I$257</f>
        <v>5.4569927162001941E-4</v>
      </c>
      <c r="W54" s="193">
        <f>M54*$B54*Indicators!$B$258+M54*$C54*Indicators!$C$258+M54*$D54*Indicators!$D$258+M54*$E54*Indicators!$E$258+M54*$F54*Indicators!$F$258+M54*$G54*Indicators!$G$258+M54*$H54*Indicators!$H$258+M54*$I54*Indicators!$I$258</f>
        <v>-8.9645590194666535E-4</v>
      </c>
      <c r="X54" s="193">
        <f>N54*$B54*Indicators!$B$259+N54*$C54*Indicators!$C$259+N54*$D54*Indicators!$D$259+N54*$E54*Indicators!$E$259+N54*$F54*Indicators!$F$259+N54*$G54*Indicators!$G$259+N54*$H54*Indicators!$H$259+N54*$I54*Indicators!$I$259</f>
        <v>1.5918620370298773E-3</v>
      </c>
      <c r="Y54" s="193">
        <f>O54*$B54*Indicators!$B$260+O54*$C54*Indicators!$C$260+O54*$D54*Indicators!$D$260+O54*$E54*Indicators!$E$260+O54*$F54*Indicators!$F$260+O54*$G54*Indicators!$G$260+O54*$H54*Indicators!$H$260+O54*$I54*Indicators!$I$260</f>
        <v>4.5086914832142313E-4</v>
      </c>
      <c r="Z54" s="193">
        <f>P54*$B54*Indicators!$B$261+P54*$C54*Indicators!$C$261+P54*$D54*Indicators!$D$261+P54*$E54*Indicators!$E$261+P54*$F54*Indicators!$F$261+P54*$G54*Indicators!$G$261+P54*$H54*Indicators!$H$261+P54*$I54*Indicators!$I$261</f>
        <v>6.660965473493036E-4</v>
      </c>
      <c r="AA54" s="193">
        <f>Q54*$B54*Indicators!$B$262+Q54*$C54*Indicators!$C$262+Q54*$D54*Indicators!$D$262+Q54*$E54*Indicators!$E$262+Q54*$F54*Indicators!$F$262+Q54*$G54*Indicators!$G$262+Q54*$H54*Indicators!$H$262+Q54*$I54*Indicators!$I$262</f>
        <v>4.026807661648933E-3</v>
      </c>
      <c r="AB54" s="193">
        <f>R54*$B54*Indicators!$B$263+R54*$C54*Indicators!$C$263+R54*$D54*Indicators!$D$263+R54*$E54*Indicators!$E$263+R54*$F54*Indicators!$F$263+R54*$G54*Indicators!$G$263+R54*$H54*Indicators!$H$263+R54*$I54*Indicators!$I$263</f>
        <v>1.3223192087719023E-3</v>
      </c>
      <c r="AC54" s="193">
        <f>S54*$B54*Indicators!$B$264+S54*$C54*Indicators!$C$264+S54*$D54*Indicators!$D$264+S54*$E54*Indicators!$E$264+S54*$F54*Indicators!$F$264+S54*$G54*Indicators!$G$264+S54*$H54*Indicators!$H$264+S54*$I54*Indicators!$I$264</f>
        <v>-7.9416629074580917E-4</v>
      </c>
      <c r="AE54" s="177">
        <f t="shared" si="1"/>
        <v>0.85407658109053208</v>
      </c>
    </row>
    <row r="55" spans="1:31" hidden="1" x14ac:dyDescent="0.25">
      <c r="A55" s="174">
        <f>Indicators!A67</f>
        <v>37408</v>
      </c>
      <c r="B55" s="193">
        <f>(Indicators!B67-Indicators!B66)/Indicators!B66</f>
        <v>6.9001029866117392E-2</v>
      </c>
      <c r="C55" s="193">
        <f>(Indicators!C67-Indicators!C66)/-100</f>
        <v>-1.2000000000000099E-3</v>
      </c>
      <c r="D55" s="193">
        <f>(Indicators!D67-Indicators!D66)/-100</f>
        <v>-2.4596136954425953E-3</v>
      </c>
      <c r="E55" s="193">
        <f>(Indicators!E67-Indicators!E66)/-Indicators!E66</f>
        <v>-6.3317855635289147E-2</v>
      </c>
      <c r="F55" s="193">
        <f>(Indicators!F67-Indicators!F66)/Indicators!F66</f>
        <v>-6.4171122994652455E-2</v>
      </c>
      <c r="G55" s="193">
        <f>(Indicators!G67-Indicators!G66)/Indicators!G66</f>
        <v>-2.2038567493112914E-2</v>
      </c>
      <c r="H55" s="193">
        <f>(Indicators!H67-Indicators!H66)/Indicators!H66</f>
        <v>9.2344672790079432E-3</v>
      </c>
      <c r="I55" s="193">
        <f>(Indicators!I67-Indicators!I66)/Indicators!I66</f>
        <v>-3.1163221228016045E-2</v>
      </c>
      <c r="J55" s="174"/>
      <c r="K55" s="193">
        <f>KZN!C$71/100</f>
        <v>4.8551753813578721E-2</v>
      </c>
      <c r="L55" s="193">
        <f>KZN!D$71/100</f>
        <v>2.800254927504113E-2</v>
      </c>
      <c r="M55" s="193">
        <f>KZN!E$71/100</f>
        <v>0.21488096251270788</v>
      </c>
      <c r="N55" s="193">
        <f>KZN!F$71/100</f>
        <v>3.1477104255399561E-2</v>
      </c>
      <c r="O55" s="193">
        <f>KZN!G$71/100</f>
        <v>3.1370629428229956E-2</v>
      </c>
      <c r="P55" s="193">
        <f>KZN!H$71/100</f>
        <v>0.15107258236898635</v>
      </c>
      <c r="Q55" s="193">
        <f>KZN!I$71/100</f>
        <v>0.11579947461312036</v>
      </c>
      <c r="R55" s="193">
        <f>KZN!J$71/100</f>
        <v>0.15397666322709405</v>
      </c>
      <c r="S55" s="193">
        <f>KZN!K$71/100</f>
        <v>0.22486828050584198</v>
      </c>
      <c r="T55" s="193"/>
      <c r="U55" s="193">
        <f>K55*$B55*Indicators!$B$256+K55*$C55*Indicators!$C$256+K55*$D55*Indicators!$D$256+K55*$E55*Indicators!$E$256+K55*$F55*Indicators!$F$256+K55*$G55*Indicators!$G$256+K55*$H55*Indicators!$H$256+K55*$I55*Indicators!$I$256</f>
        <v>-8.7527927008553116E-4</v>
      </c>
      <c r="V55" s="193">
        <f>L55*$B55*Indicators!$B$257+L55*$C55*Indicators!$C$257+L55*$D55*Indicators!$D$257+L55*$E55*Indicators!$E$257+L55*$F55*Indicators!$F$257+L55*$G55*Indicators!$G$257+L55*$H55*Indicators!$H$257+L55*$I55*Indicators!$I$257</f>
        <v>-1.9029072057542493E-5</v>
      </c>
      <c r="W55" s="193">
        <f>M55*$B55*Indicators!$B$258+M55*$C55*Indicators!$C$258+M55*$D55*Indicators!$D$258+M55*$E55*Indicators!$E$258+M55*$F55*Indicators!$F$258+M55*$G55*Indicators!$G$258+M55*$H55*Indicators!$H$258+M55*$I55*Indicators!$I$258</f>
        <v>2.6100294111932988E-3</v>
      </c>
      <c r="X55" s="193">
        <f>N55*$B55*Indicators!$B$259+N55*$C55*Indicators!$C$259+N55*$D55*Indicators!$D$259+N55*$E55*Indicators!$E$259+N55*$F55*Indicators!$F$259+N55*$G55*Indicators!$G$259+N55*$H55*Indicators!$H$259+N55*$I55*Indicators!$I$259</f>
        <v>-6.4857354245652225E-4</v>
      </c>
      <c r="Y55" s="193">
        <f>O55*$B55*Indicators!$B$260+O55*$C55*Indicators!$C$260+O55*$D55*Indicators!$D$260+O55*$E55*Indicators!$E$260+O55*$F55*Indicators!$F$260+O55*$G55*Indicators!$G$260+O55*$H55*Indicators!$H$260+O55*$I55*Indicators!$I$260</f>
        <v>-6.2470141514538847E-5</v>
      </c>
      <c r="Z55" s="193">
        <f>P55*$B55*Indicators!$B$261+P55*$C55*Indicators!$C$261+P55*$D55*Indicators!$D$261+P55*$E55*Indicators!$E$261+P55*$F55*Indicators!$F$261+P55*$G55*Indicators!$G$261+P55*$H55*Indicators!$H$261+P55*$I55*Indicators!$I$261</f>
        <v>2.9685936225571665E-4</v>
      </c>
      <c r="AA55" s="193">
        <f>Q55*$B55*Indicators!$B$262+Q55*$C55*Indicators!$C$262+Q55*$D55*Indicators!$D$262+Q55*$E55*Indicators!$E$262+Q55*$F55*Indicators!$F$262+Q55*$G55*Indicators!$G$262+Q55*$H55*Indicators!$H$262+Q55*$I55*Indicators!$I$262</f>
        <v>-1.6038972682056371E-3</v>
      </c>
      <c r="AB55" s="193">
        <f>R55*$B55*Indicators!$B$263+R55*$C55*Indicators!$C$263+R55*$D55*Indicators!$D$263+R55*$E55*Indicators!$E$263+R55*$F55*Indicators!$F$263+R55*$G55*Indicators!$G$263+R55*$H55*Indicators!$H$263+R55*$I55*Indicators!$I$263</f>
        <v>1.7161240742508775E-4</v>
      </c>
      <c r="AC55" s="193">
        <f>S55*$B55*Indicators!$B$264+S55*$C55*Indicators!$C$264+S55*$D55*Indicators!$D$264+S55*$E55*Indicators!$E$264+S55*$F55*Indicators!$F$264+S55*$G55*Indicators!$G$264+S55*$H55*Indicators!$H$264+S55*$I55*Indicators!$I$264</f>
        <v>1.6191324305166298E-3</v>
      </c>
      <c r="AE55" s="177">
        <f t="shared" si="1"/>
        <v>0.1488384317070961</v>
      </c>
    </row>
    <row r="56" spans="1:31" hidden="1" x14ac:dyDescent="0.25">
      <c r="A56" s="174">
        <f>Indicators!A68</f>
        <v>37438</v>
      </c>
      <c r="B56" s="193">
        <f>(Indicators!B68-Indicators!B67)/Indicators!B67</f>
        <v>-2.1194605009633972E-2</v>
      </c>
      <c r="C56" s="193">
        <f>(Indicators!C68-Indicators!C67)/-100</f>
        <v>7.3000000000000044E-3</v>
      </c>
      <c r="D56" s="193">
        <f>(Indicators!D68-Indicators!D67)/-100</f>
        <v>-1.6098056234480181E-2</v>
      </c>
      <c r="E56" s="193">
        <f>(Indicators!E68-Indicators!E67)/-Indicators!E67</f>
        <v>-3.8507344184200029E-2</v>
      </c>
      <c r="F56" s="193">
        <f>(Indicators!F68-Indicators!F67)/Indicators!F67</f>
        <v>0.10285714285714287</v>
      </c>
      <c r="G56" s="193">
        <f>(Indicators!G68-Indicators!G67)/Indicators!G67</f>
        <v>-4.6635367762128253E-2</v>
      </c>
      <c r="H56" s="193">
        <f>(Indicators!H68-Indicators!H67)/Indicators!H67</f>
        <v>1.6404018353572843E-4</v>
      </c>
      <c r="I56" s="193">
        <f>(Indicators!I68-Indicators!I67)/Indicators!I67</f>
        <v>3.8853503184713374E-2</v>
      </c>
      <c r="J56" s="174"/>
      <c r="K56" s="193">
        <f>KZN!C$71/100</f>
        <v>4.8551753813578721E-2</v>
      </c>
      <c r="L56" s="193">
        <f>KZN!D$71/100</f>
        <v>2.800254927504113E-2</v>
      </c>
      <c r="M56" s="193">
        <f>KZN!E$71/100</f>
        <v>0.21488096251270788</v>
      </c>
      <c r="N56" s="193">
        <f>KZN!F$71/100</f>
        <v>3.1477104255399561E-2</v>
      </c>
      <c r="O56" s="193">
        <f>KZN!G$71/100</f>
        <v>3.1370629428229956E-2</v>
      </c>
      <c r="P56" s="193">
        <f>KZN!H$71/100</f>
        <v>0.15107258236898635</v>
      </c>
      <c r="Q56" s="193">
        <f>KZN!I$71/100</f>
        <v>0.11579947461312036</v>
      </c>
      <c r="R56" s="193">
        <f>KZN!J$71/100</f>
        <v>0.15397666322709405</v>
      </c>
      <c r="S56" s="193">
        <f>KZN!K$71/100</f>
        <v>0.22486828050584198</v>
      </c>
      <c r="T56" s="193"/>
      <c r="U56" s="193">
        <f>K56*$B56*Indicators!$B$256+K56*$C56*Indicators!$C$256+K56*$D56*Indicators!$D$256+K56*$E56*Indicators!$E$256+K56*$F56*Indicators!$F$256+K56*$G56*Indicators!$G$256+K56*$H56*Indicators!$H$256+K56*$I56*Indicators!$I$256</f>
        <v>1.1226017470452785E-3</v>
      </c>
      <c r="V56" s="193">
        <f>L56*$B56*Indicators!$B$257+L56*$C56*Indicators!$C$257+L56*$D56*Indicators!$D$257+L56*$E56*Indicators!$E$257+L56*$F56*Indicators!$F$257+L56*$G56*Indicators!$G$257+L56*$H56*Indicators!$H$257+L56*$I56*Indicators!$I$257</f>
        <v>-5.9064551764097934E-4</v>
      </c>
      <c r="W56" s="193">
        <f>M56*$B56*Indicators!$B$258+M56*$C56*Indicators!$C$258+M56*$D56*Indicators!$D$258+M56*$E56*Indicators!$E$258+M56*$F56*Indicators!$F$258+M56*$G56*Indicators!$G$258+M56*$H56*Indicators!$H$258+M56*$I56*Indicators!$I$258</f>
        <v>-6.07392053928926E-4</v>
      </c>
      <c r="X56" s="193">
        <f>N56*$B56*Indicators!$B$259+N56*$C56*Indicators!$C$259+N56*$D56*Indicators!$D$259+N56*$E56*Indicators!$E$259+N56*$F56*Indicators!$F$259+N56*$G56*Indicators!$G$259+N56*$H56*Indicators!$H$259+N56*$I56*Indicators!$I$259</f>
        <v>2.8903295289445377E-4</v>
      </c>
      <c r="Y56" s="193">
        <f>O56*$B56*Indicators!$B$260+O56*$C56*Indicators!$C$260+O56*$D56*Indicators!$D$260+O56*$E56*Indicators!$E$260+O56*$F56*Indicators!$F$260+O56*$G56*Indicators!$G$260+O56*$H56*Indicators!$H$260+O56*$I56*Indicators!$I$260</f>
        <v>-1.6700093521799367E-4</v>
      </c>
      <c r="Z56" s="193">
        <f>P56*$B56*Indicators!$B$261+P56*$C56*Indicators!$C$261+P56*$D56*Indicators!$D$261+P56*$E56*Indicators!$E$261+P56*$F56*Indicators!$F$261+P56*$G56*Indicators!$G$261+P56*$H56*Indicators!$H$261+P56*$I56*Indicators!$I$261</f>
        <v>-9.9614180752275209E-4</v>
      </c>
      <c r="AA56" s="193">
        <f>Q56*$B56*Indicators!$B$262+Q56*$C56*Indicators!$C$262+Q56*$D56*Indicators!$D$262+Q56*$E56*Indicators!$E$262+Q56*$F56*Indicators!$F$262+Q56*$G56*Indicators!$G$262+Q56*$H56*Indicators!$H$262+Q56*$I56*Indicators!$I$262</f>
        <v>-1.146798213566605E-3</v>
      </c>
      <c r="AB56" s="193">
        <f>R56*$B56*Indicators!$B$263+R56*$C56*Indicators!$C$263+R56*$D56*Indicators!$D$263+R56*$E56*Indicators!$E$263+R56*$F56*Indicators!$F$263+R56*$G56*Indicators!$G$263+R56*$H56*Indicators!$H$263+R56*$I56*Indicators!$I$263</f>
        <v>-4.6702866951744862E-4</v>
      </c>
      <c r="AC56" s="193">
        <f>S56*$B56*Indicators!$B$264+S56*$C56*Indicators!$C$264+S56*$D56*Indicators!$D$264+S56*$E56*Indicators!$E$264+S56*$F56*Indicators!$F$264+S56*$G56*Indicators!$G$264+S56*$H56*Indicators!$H$264+S56*$I56*Indicators!$I$264</f>
        <v>-1.7813717390564431E-4</v>
      </c>
      <c r="AE56" s="177">
        <f t="shared" si="1"/>
        <v>-0.27415096713606169</v>
      </c>
    </row>
    <row r="57" spans="1:31" hidden="1" x14ac:dyDescent="0.25">
      <c r="A57" s="174">
        <f>Indicators!A69</f>
        <v>37469</v>
      </c>
      <c r="B57" s="193">
        <f>(Indicators!B69-Indicators!B68)/Indicators!B68</f>
        <v>4.0748031496062966E-2</v>
      </c>
      <c r="C57" s="193">
        <f>(Indicators!C69-Indicators!C68)/-100</f>
        <v>-2.8999999999999916E-3</v>
      </c>
      <c r="D57" s="193">
        <f>(Indicators!D69-Indicators!D68)/-100</f>
        <v>-7.7358559414879837E-3</v>
      </c>
      <c r="E57" s="193">
        <f>(Indicators!E69-Indicators!E68)/-Indicators!E68</f>
        <v>-4.7782874617737003E-2</v>
      </c>
      <c r="F57" s="193">
        <f>(Indicators!F69-Indicators!F68)/Indicators!F68</f>
        <v>1.2089810017271206E-2</v>
      </c>
      <c r="G57" s="193">
        <f>(Indicators!G69-Indicators!G68)/Indicators!G68</f>
        <v>2.8233749179251363E-2</v>
      </c>
      <c r="H57" s="193">
        <f>(Indicators!H69-Indicators!H68)/Indicators!H68</f>
        <v>1.1496700021290185E-2</v>
      </c>
      <c r="I57" s="193">
        <f>(Indicators!I69-Indicators!I68)/Indicators!I68</f>
        <v>-8.5836909871244635E-3</v>
      </c>
      <c r="J57" s="174"/>
      <c r="K57" s="193">
        <f>KZN!C$71/100</f>
        <v>4.8551753813578721E-2</v>
      </c>
      <c r="L57" s="193">
        <f>KZN!D$71/100</f>
        <v>2.800254927504113E-2</v>
      </c>
      <c r="M57" s="193">
        <f>KZN!E$71/100</f>
        <v>0.21488096251270788</v>
      </c>
      <c r="N57" s="193">
        <f>KZN!F$71/100</f>
        <v>3.1477104255399561E-2</v>
      </c>
      <c r="O57" s="193">
        <f>KZN!G$71/100</f>
        <v>3.1370629428229956E-2</v>
      </c>
      <c r="P57" s="193">
        <f>KZN!H$71/100</f>
        <v>0.15107258236898635</v>
      </c>
      <c r="Q57" s="193">
        <f>KZN!I$71/100</f>
        <v>0.11579947461312036</v>
      </c>
      <c r="R57" s="193">
        <f>KZN!J$71/100</f>
        <v>0.15397666322709405</v>
      </c>
      <c r="S57" s="193">
        <f>KZN!K$71/100</f>
        <v>0.22486828050584198</v>
      </c>
      <c r="T57" s="193"/>
      <c r="U57" s="193">
        <f>K57*$B57*Indicators!$B$256+K57*$C57*Indicators!$C$256+K57*$D57*Indicators!$D$256+K57*$E57*Indicators!$E$256+K57*$F57*Indicators!$F$256+K57*$G57*Indicators!$G$256+K57*$H57*Indicators!$H$256+K57*$I57*Indicators!$I$256</f>
        <v>1.6700067807404672E-4</v>
      </c>
      <c r="V57" s="193">
        <f>L57*$B57*Indicators!$B$257+L57*$C57*Indicators!$C$257+L57*$D57*Indicators!$D$257+L57*$E57*Indicators!$E$257+L57*$F57*Indicators!$F$257+L57*$G57*Indicators!$G$257+L57*$H57*Indicators!$H$257+L57*$I57*Indicators!$I$257</f>
        <v>4.7668413292891956E-4</v>
      </c>
      <c r="W57" s="193">
        <f>M57*$B57*Indicators!$B$258+M57*$C57*Indicators!$C$258+M57*$D57*Indicators!$D$258+M57*$E57*Indicators!$E$258+M57*$F57*Indicators!$F$258+M57*$G57*Indicators!$G$258+M57*$H57*Indicators!$H$258+M57*$I57*Indicators!$I$258</f>
        <v>1.7082311445806935E-3</v>
      </c>
      <c r="X57" s="193">
        <f>N57*$B57*Indicators!$B$259+N57*$C57*Indicators!$C$259+N57*$D57*Indicators!$D$259+N57*$E57*Indicators!$E$259+N57*$F57*Indicators!$F$259+N57*$G57*Indicators!$G$259+N57*$H57*Indicators!$H$259+N57*$I57*Indicators!$I$259</f>
        <v>-2.8819618448103673E-4</v>
      </c>
      <c r="Y57" s="193">
        <f>O57*$B57*Indicators!$B$260+O57*$C57*Indicators!$C$260+O57*$D57*Indicators!$D$260+O57*$E57*Indicators!$E$260+O57*$F57*Indicators!$F$260+O57*$G57*Indicators!$G$260+O57*$H57*Indicators!$H$260+O57*$I57*Indicators!$I$260</f>
        <v>-5.3844177555176597E-5</v>
      </c>
      <c r="Z57" s="193">
        <f>P57*$B57*Indicators!$B$261+P57*$C57*Indicators!$C$261+P57*$D57*Indicators!$D$261+P57*$E57*Indicators!$E$261+P57*$F57*Indicators!$F$261+P57*$G57*Indicators!$G$261+P57*$H57*Indicators!$H$261+P57*$I57*Indicators!$I$261</f>
        <v>-5.9141969348259506E-5</v>
      </c>
      <c r="AA57" s="193">
        <f>Q57*$B57*Indicators!$B$262+Q57*$C57*Indicators!$C$262+Q57*$D57*Indicators!$D$262+Q57*$E57*Indicators!$E$262+Q57*$F57*Indicators!$F$262+Q57*$G57*Indicators!$G$262+Q57*$H57*Indicators!$H$262+Q57*$I57*Indicators!$I$262</f>
        <v>-1.1779902958466149E-3</v>
      </c>
      <c r="AB57" s="193">
        <f>R57*$B57*Indicators!$B$263+R57*$C57*Indicators!$C$263+R57*$D57*Indicators!$D$263+R57*$E57*Indicators!$E$263+R57*$F57*Indicators!$F$263+R57*$G57*Indicators!$G$263+R57*$H57*Indicators!$H$263+R57*$I57*Indicators!$I$263</f>
        <v>8.1262038698616532E-5</v>
      </c>
      <c r="AC57" s="193">
        <f>S57*$B57*Indicators!$B$264+S57*$C57*Indicators!$C$264+S57*$D57*Indicators!$D$264+S57*$E57*Indicators!$E$264+S57*$F57*Indicators!$F$264+S57*$G57*Indicators!$G$264+S57*$H57*Indicators!$H$264+S57*$I57*Indicators!$I$264</f>
        <v>1.0192059061279591E-3</v>
      </c>
      <c r="AE57" s="177">
        <f t="shared" si="1"/>
        <v>0.1873211273179147</v>
      </c>
    </row>
    <row r="58" spans="1:31" hidden="1" x14ac:dyDescent="0.25">
      <c r="A58" s="174">
        <f>Indicators!A70</f>
        <v>37500</v>
      </c>
      <c r="B58" s="193">
        <f>(Indicators!B70-Indicators!B69)/Indicators!B69</f>
        <v>-1.3240022697181149E-3</v>
      </c>
      <c r="C58" s="193">
        <f>(Indicators!C70-Indicators!C69)/-100</f>
        <v>1.9999999999999573E-4</v>
      </c>
      <c r="D58" s="193">
        <f>(Indicators!D70-Indicators!D69)/-100</f>
        <v>-8.1811537374027483E-3</v>
      </c>
      <c r="E58" s="193">
        <f>(Indicators!E70-Indicators!E69)/-Indicators!E69</f>
        <v>-5.7643195913899971E-2</v>
      </c>
      <c r="F58" s="193">
        <f>(Indicators!F70-Indicators!F69)/Indicators!F69</f>
        <v>9.3856655290102356E-2</v>
      </c>
      <c r="G58" s="193">
        <f>(Indicators!G70-Indicators!G69)/Indicators!G69</f>
        <v>2.2988505747126402E-2</v>
      </c>
      <c r="H58" s="193">
        <f>(Indicators!H70-Indicators!H69)/Indicators!H69</f>
        <v>1.2561877811298985E-2</v>
      </c>
      <c r="I58" s="193">
        <f>(Indicators!I70-Indicators!I69)/Indicators!I69</f>
        <v>-3.8033395176252316E-2</v>
      </c>
      <c r="J58" s="174"/>
      <c r="K58" s="193">
        <f>KZN!C$71/100</f>
        <v>4.8551753813578721E-2</v>
      </c>
      <c r="L58" s="193">
        <f>KZN!D$71/100</f>
        <v>2.800254927504113E-2</v>
      </c>
      <c r="M58" s="193">
        <f>KZN!E$71/100</f>
        <v>0.21488096251270788</v>
      </c>
      <c r="N58" s="193">
        <f>KZN!F$71/100</f>
        <v>3.1477104255399561E-2</v>
      </c>
      <c r="O58" s="193">
        <f>KZN!G$71/100</f>
        <v>3.1370629428229956E-2</v>
      </c>
      <c r="P58" s="193">
        <f>KZN!H$71/100</f>
        <v>0.15107258236898635</v>
      </c>
      <c r="Q58" s="193">
        <f>KZN!I$71/100</f>
        <v>0.11579947461312036</v>
      </c>
      <c r="R58" s="193">
        <f>KZN!J$71/100</f>
        <v>0.15397666322709405</v>
      </c>
      <c r="S58" s="193">
        <f>KZN!K$71/100</f>
        <v>0.22486828050584198</v>
      </c>
      <c r="T58" s="193"/>
      <c r="U58" s="193">
        <f>K58*$B58*Indicators!$B$256+K58*$C58*Indicators!$C$256+K58*$D58*Indicators!$D$256+K58*$E58*Indicators!$E$256+K58*$F58*Indicators!$F$256+K58*$G58*Indicators!$G$256+K58*$H58*Indicators!$H$256+K58*$I58*Indicators!$I$256</f>
        <v>7.7281337999446018E-4</v>
      </c>
      <c r="V58" s="193">
        <f>L58*$B58*Indicators!$B$257+L58*$C58*Indicators!$C$257+L58*$D58*Indicators!$D$257+L58*$E58*Indicators!$E$257+L58*$F58*Indicators!$F$257+L58*$G58*Indicators!$G$257+L58*$H58*Indicators!$H$257+L58*$I58*Indicators!$I$257</f>
        <v>-1.2804997356103182E-4</v>
      </c>
      <c r="W58" s="193">
        <f>M58*$B58*Indicators!$B$258+M58*$C58*Indicators!$C$258+M58*$D58*Indicators!$D$258+M58*$E58*Indicators!$E$258+M58*$F58*Indicators!$F$258+M58*$G58*Indicators!$G$258+M58*$H58*Indicators!$H$258+M58*$I58*Indicators!$I$258</f>
        <v>-2.7821216948501846E-3</v>
      </c>
      <c r="X58" s="193">
        <f>N58*$B58*Indicators!$B$259+N58*$C58*Indicators!$C$259+N58*$D58*Indicators!$D$259+N58*$E58*Indicators!$E$259+N58*$F58*Indicators!$F$259+N58*$G58*Indicators!$G$259+N58*$H58*Indicators!$H$259+N58*$I58*Indicators!$I$259</f>
        <v>-9.3866635246447807E-4</v>
      </c>
      <c r="Y58" s="193">
        <f>O58*$B58*Indicators!$B$260+O58*$C58*Indicators!$C$260+O58*$D58*Indicators!$D$260+O58*$E58*Indicators!$E$260+O58*$F58*Indicators!$F$260+O58*$G58*Indicators!$G$260+O58*$H58*Indicators!$H$260+O58*$I58*Indicators!$I$260</f>
        <v>-2.406159087973613E-4</v>
      </c>
      <c r="Z58" s="193">
        <f>P58*$B58*Indicators!$B$261+P58*$C58*Indicators!$C$261+P58*$D58*Indicators!$D$261+P58*$E58*Indicators!$E$261+P58*$F58*Indicators!$F$261+P58*$G58*Indicators!$G$261+P58*$H58*Indicators!$H$261+P58*$I58*Indicators!$I$261</f>
        <v>-6.530083839847412E-4</v>
      </c>
      <c r="AA58" s="193">
        <f>Q58*$B58*Indicators!$B$262+Q58*$C58*Indicators!$C$262+Q58*$D58*Indicators!$D$262+Q58*$E58*Indicators!$E$262+Q58*$F58*Indicators!$F$262+Q58*$G58*Indicators!$G$262+Q58*$H58*Indicators!$H$262+Q58*$I58*Indicators!$I$262</f>
        <v>-2.2574457165205372E-3</v>
      </c>
      <c r="AB58" s="193">
        <f>R58*$B58*Indicators!$B$263+R58*$C58*Indicators!$C$263+R58*$D58*Indicators!$D$263+R58*$E58*Indicators!$E$263+R58*$F58*Indicators!$F$263+R58*$G58*Indicators!$G$263+R58*$H58*Indicators!$H$263+R58*$I58*Indicators!$I$263</f>
        <v>-7.3569150582059809E-4</v>
      </c>
      <c r="AC58" s="193">
        <f>S58*$B58*Indicators!$B$264+S58*$C58*Indicators!$C$264+S58*$D58*Indicators!$D$264+S58*$E58*Indicators!$E$264+S58*$F58*Indicators!$F$264+S58*$G58*Indicators!$G$264+S58*$H58*Indicators!$H$264+S58*$I58*Indicators!$I$264</f>
        <v>3.7836923812169959E-5</v>
      </c>
      <c r="AE58" s="177">
        <f t="shared" si="1"/>
        <v>-0.69249492321923023</v>
      </c>
    </row>
    <row r="59" spans="1:31" hidden="1" x14ac:dyDescent="0.25">
      <c r="A59" s="174">
        <f>Indicators!A71</f>
        <v>37530</v>
      </c>
      <c r="B59" s="193">
        <f>(Indicators!B71-Indicators!B70)/Indicators!B70</f>
        <v>-4.2045454545454622E-2</v>
      </c>
      <c r="C59" s="193">
        <f>(Indicators!C71-Indicators!C70)/-100</f>
        <v>4.9999999999998939E-4</v>
      </c>
      <c r="D59" s="193">
        <f>(Indicators!D71-Indicators!D70)/-100</f>
        <v>-1.8013244798017924E-2</v>
      </c>
      <c r="E59" s="193">
        <f>(Indicators!E71-Indicators!E70)/-Indicators!E70</f>
        <v>0.11383235598482226</v>
      </c>
      <c r="F59" s="193">
        <f>(Indicators!F71-Indicators!F70)/Indicators!F70</f>
        <v>9.5163806552262004E-2</v>
      </c>
      <c r="G59" s="193">
        <f>(Indicators!G71-Indicators!G70)/Indicators!G70</f>
        <v>-1.1235955056179669E-2</v>
      </c>
      <c r="H59" s="193">
        <f>(Indicators!H71-Indicators!H70)/Indicators!H70</f>
        <v>2.5006082144363932E-3</v>
      </c>
      <c r="I59" s="193">
        <f>(Indicators!I71-Indicators!I70)/Indicators!I70</f>
        <v>4.7894567663130827E-2</v>
      </c>
      <c r="J59" s="174"/>
      <c r="K59" s="193">
        <f>KZN!C$71/100</f>
        <v>4.8551753813578721E-2</v>
      </c>
      <c r="L59" s="193">
        <f>KZN!D$71/100</f>
        <v>2.800254927504113E-2</v>
      </c>
      <c r="M59" s="193">
        <f>KZN!E$71/100</f>
        <v>0.21488096251270788</v>
      </c>
      <c r="N59" s="193">
        <f>KZN!F$71/100</f>
        <v>3.1477104255399561E-2</v>
      </c>
      <c r="O59" s="193">
        <f>KZN!G$71/100</f>
        <v>3.1370629428229956E-2</v>
      </c>
      <c r="P59" s="193">
        <f>KZN!H$71/100</f>
        <v>0.15107258236898635</v>
      </c>
      <c r="Q59" s="193">
        <f>KZN!I$71/100</f>
        <v>0.11579947461312036</v>
      </c>
      <c r="R59" s="193">
        <f>KZN!J$71/100</f>
        <v>0.15397666322709405</v>
      </c>
      <c r="S59" s="193">
        <f>KZN!K$71/100</f>
        <v>0.22486828050584198</v>
      </c>
      <c r="T59" s="193"/>
      <c r="U59" s="193">
        <f>K59*$B59*Indicators!$B$256+K59*$C59*Indicators!$C$256+K59*$D59*Indicators!$D$256+K59*$E59*Indicators!$E$256+K59*$F59*Indicators!$F$256+K59*$G59*Indicators!$G$256+K59*$H59*Indicators!$H$256+K59*$I59*Indicators!$I$256</f>
        <v>2.0742530581834839E-3</v>
      </c>
      <c r="V59" s="193">
        <f>L59*$B59*Indicators!$B$257+L59*$C59*Indicators!$C$257+L59*$D59*Indicators!$D$257+L59*$E59*Indicators!$E$257+L59*$F59*Indicators!$F$257+L59*$G59*Indicators!$G$257+L59*$H59*Indicators!$H$257+L59*$I59*Indicators!$I$257</f>
        <v>1.0792548609931738E-4</v>
      </c>
      <c r="W59" s="193">
        <f>M59*$B59*Indicators!$B$258+M59*$C59*Indicators!$C$258+M59*$D59*Indicators!$D$258+M59*$E59*Indicators!$E$258+M59*$F59*Indicators!$F$258+M59*$G59*Indicators!$G$258+M59*$H59*Indicators!$H$258+M59*$I59*Indicators!$I$258</f>
        <v>1.223884309164478E-3</v>
      </c>
      <c r="X59" s="193">
        <f>N59*$B59*Indicators!$B$259+N59*$C59*Indicators!$C$259+N59*$D59*Indicators!$D$259+N59*$E59*Indicators!$E$259+N59*$F59*Indicators!$F$259+N59*$G59*Indicators!$G$259+N59*$H59*Indicators!$H$259+N59*$I59*Indicators!$I$259</f>
        <v>1.3183747005038314E-3</v>
      </c>
      <c r="Y59" s="193">
        <f>O59*$B59*Indicators!$B$260+O59*$C59*Indicators!$C$260+O59*$D59*Indicators!$D$260+O59*$E59*Indicators!$E$260+O59*$F59*Indicators!$F$260+O59*$G59*Indicators!$G$260+O59*$H59*Indicators!$H$260+O59*$I59*Indicators!$I$260</f>
        <v>4.5060440557236054E-4</v>
      </c>
      <c r="Z59" s="193">
        <f>P59*$B59*Indicators!$B$261+P59*$C59*Indicators!$C$261+P59*$D59*Indicators!$D$261+P59*$E59*Indicators!$E$261+P59*$F59*Indicators!$F$261+P59*$G59*Indicators!$G$261+P59*$H59*Indicators!$H$261+P59*$I59*Indicators!$I$261</f>
        <v>6.6112281340163532E-4</v>
      </c>
      <c r="AA59" s="193">
        <f>Q59*$B59*Indicators!$B$262+Q59*$C59*Indicators!$C$262+Q59*$D59*Indicators!$D$262+Q59*$E59*Indicators!$E$262+Q59*$F59*Indicators!$F$262+Q59*$G59*Indicators!$G$262+Q59*$H59*Indicators!$H$262+Q59*$I59*Indicators!$I$262</f>
        <v>3.8831518702843017E-3</v>
      </c>
      <c r="AB59" s="193">
        <f>R59*$B59*Indicators!$B$263+R59*$C59*Indicators!$C$263+R59*$D59*Indicators!$D$263+R59*$E59*Indicators!$E$263+R59*$F59*Indicators!$F$263+R59*$G59*Indicators!$G$263+R59*$H59*Indicators!$H$263+R59*$I59*Indicators!$I$263</f>
        <v>1.339177616423002E-3</v>
      </c>
      <c r="AC59" s="193">
        <f>S59*$B59*Indicators!$B$264+S59*$C59*Indicators!$C$264+S59*$D59*Indicators!$D$264+S59*$E59*Indicators!$E$264+S59*$F59*Indicators!$F$264+S59*$G59*Indicators!$G$264+S59*$H59*Indicators!$H$264+S59*$I59*Indicators!$I$264</f>
        <v>-1.0090477397773137E-3</v>
      </c>
      <c r="AE59" s="177">
        <f t="shared" si="1"/>
        <v>1.0049446519855096</v>
      </c>
    </row>
    <row r="60" spans="1:31" hidden="1" x14ac:dyDescent="0.25">
      <c r="A60" s="174">
        <f>Indicators!A72</f>
        <v>37561</v>
      </c>
      <c r="B60" s="193">
        <f>(Indicators!B72-Indicators!B71)/Indicators!B71</f>
        <v>-8.2997232107552291E-2</v>
      </c>
      <c r="C60" s="193">
        <f>(Indicators!C72-Indicators!C71)/-100</f>
        <v>7.4999999999999997E-3</v>
      </c>
      <c r="D60" s="193">
        <f>(Indicators!D72-Indicators!D71)/-100</f>
        <v>1.5481518550414285E-3</v>
      </c>
      <c r="E60" s="193">
        <f>(Indicators!E72-Indicators!E71)/-Indicators!E71</f>
        <v>1.9073569482288905E-2</v>
      </c>
      <c r="F60" s="193">
        <f>(Indicators!F72-Indicators!F71)/Indicators!F71</f>
        <v>3.9886039886039927E-2</v>
      </c>
      <c r="G60" s="193">
        <f>(Indicators!G72-Indicators!G71)/Indicators!G71</f>
        <v>2.2095959595959235E-3</v>
      </c>
      <c r="H60" s="193">
        <f>(Indicators!H72-Indicators!H71)/Indicators!H71</f>
        <v>1.1931202059391828E-2</v>
      </c>
      <c r="I60" s="193">
        <f>(Indicators!I72-Indicators!I71)/Indicators!I71</f>
        <v>-2.8834355828220859E-2</v>
      </c>
      <c r="J60" s="174"/>
      <c r="K60" s="193">
        <f>KZN!C$71/100</f>
        <v>4.8551753813578721E-2</v>
      </c>
      <c r="L60" s="193">
        <f>KZN!D$71/100</f>
        <v>2.800254927504113E-2</v>
      </c>
      <c r="M60" s="193">
        <f>KZN!E$71/100</f>
        <v>0.21488096251270788</v>
      </c>
      <c r="N60" s="193">
        <f>KZN!F$71/100</f>
        <v>3.1477104255399561E-2</v>
      </c>
      <c r="O60" s="193">
        <f>KZN!G$71/100</f>
        <v>3.1370629428229956E-2</v>
      </c>
      <c r="P60" s="193">
        <f>KZN!H$71/100</f>
        <v>0.15107258236898635</v>
      </c>
      <c r="Q60" s="193">
        <f>KZN!I$71/100</f>
        <v>0.11579947461312036</v>
      </c>
      <c r="R60" s="193">
        <f>KZN!J$71/100</f>
        <v>0.15397666322709405</v>
      </c>
      <c r="S60" s="193">
        <f>KZN!K$71/100</f>
        <v>0.22486828050584198</v>
      </c>
      <c r="T60" s="193"/>
      <c r="U60" s="193">
        <f>K60*$B60*Indicators!$B$256+K60*$C60*Indicators!$C$256+K60*$D60*Indicators!$D$256+K60*$E60*Indicators!$E$256+K60*$F60*Indicators!$F$256+K60*$G60*Indicators!$G$256+K60*$H60*Indicators!$H$256+K60*$I60*Indicators!$I$256</f>
        <v>-8.1438202268683711E-5</v>
      </c>
      <c r="V60" s="193">
        <f>L60*$B60*Indicators!$B$257+L60*$C60*Indicators!$C$257+L60*$D60*Indicators!$D$257+L60*$E60*Indicators!$E$257+L60*$F60*Indicators!$F$257+L60*$G60*Indicators!$G$257+L60*$H60*Indicators!$H$257+L60*$I60*Indicators!$I$257</f>
        <v>-7.8056673369141416E-4</v>
      </c>
      <c r="W60" s="193">
        <f>M60*$B60*Indicators!$B$258+M60*$C60*Indicators!$C$258+M60*$D60*Indicators!$D$258+M60*$E60*Indicators!$E$258+M60*$F60*Indicators!$F$258+M60*$G60*Indicators!$G$258+M60*$H60*Indicators!$H$258+M60*$I60*Indicators!$I$258</f>
        <v>-6.4760862422251972E-3</v>
      </c>
      <c r="X60" s="193">
        <f>N60*$B60*Indicators!$B$259+N60*$C60*Indicators!$C$259+N60*$D60*Indicators!$D$259+N60*$E60*Indicators!$E$259+N60*$F60*Indicators!$F$259+N60*$G60*Indicators!$G$259+N60*$H60*Indicators!$H$259+N60*$I60*Indicators!$I$259</f>
        <v>-5.4318966796911407E-4</v>
      </c>
      <c r="Y60" s="193">
        <f>O60*$B60*Indicators!$B$260+O60*$C60*Indicators!$C$260+O60*$D60*Indicators!$D$260+O60*$E60*Indicators!$E$260+O60*$F60*Indicators!$F$260+O60*$G60*Indicators!$G$260+O60*$H60*Indicators!$H$260+O60*$I60*Indicators!$I$260</f>
        <v>-2.8115292201165944E-5</v>
      </c>
      <c r="Z60" s="193">
        <f>P60*$B60*Indicators!$B$261+P60*$C60*Indicators!$C$261+P60*$D60*Indicators!$D$261+P60*$E60*Indicators!$E$261+P60*$F60*Indicators!$F$261+P60*$G60*Indicators!$G$261+P60*$H60*Indicators!$H$261+P60*$I60*Indicators!$I$261</f>
        <v>-7.1749713811938777E-5</v>
      </c>
      <c r="AA60" s="193">
        <f>Q60*$B60*Indicators!$B$262+Q60*$C60*Indicators!$C$262+Q60*$D60*Indicators!$D$262+Q60*$E60*Indicators!$E$262+Q60*$F60*Indicators!$F$262+Q60*$G60*Indicators!$G$262+Q60*$H60*Indicators!$H$262+Q60*$I60*Indicators!$I$262</f>
        <v>-1.6443900023827598E-4</v>
      </c>
      <c r="AB60" s="193">
        <f>R60*$B60*Indicators!$B$263+R60*$C60*Indicators!$C$263+R60*$D60*Indicators!$D$263+R60*$E60*Indicators!$E$263+R60*$F60*Indicators!$F$263+R60*$G60*Indicators!$G$263+R60*$H60*Indicators!$H$263+R60*$I60*Indicators!$I$263</f>
        <v>-2.2710145099591453E-4</v>
      </c>
      <c r="AC60" s="193">
        <f>S60*$B60*Indicators!$B$264+S60*$C60*Indicators!$C$264+S60*$D60*Indicators!$D$264+S60*$E60*Indicators!$E$264+S60*$F60*Indicators!$F$264+S60*$G60*Indicators!$G$264+S60*$H60*Indicators!$H$264+S60*$I60*Indicators!$I$264</f>
        <v>-7.2575113491842144E-4</v>
      </c>
      <c r="AE60" s="177">
        <f t="shared" si="1"/>
        <v>-0.90984374383201272</v>
      </c>
    </row>
    <row r="61" spans="1:31" hidden="1" x14ac:dyDescent="0.25">
      <c r="A61" s="174">
        <f>Indicators!A73</f>
        <v>37591</v>
      </c>
      <c r="B61" s="193">
        <f>(Indicators!B73-Indicators!B72)/Indicators!B72</f>
        <v>-6.9768444655254169E-2</v>
      </c>
      <c r="C61" s="193">
        <f>(Indicators!C73-Indicators!C72)/-100</f>
        <v>2.0000000000001351E-4</v>
      </c>
      <c r="D61" s="193">
        <f>(Indicators!D73-Indicators!D72)/-100</f>
        <v>4.4506594606704471E-3</v>
      </c>
      <c r="E61" s="193">
        <f>(Indicators!E73-Indicators!E72)/-Indicators!E72</f>
        <v>-0.19007936507936504</v>
      </c>
      <c r="F61" s="193">
        <f>(Indicators!F73-Indicators!F72)/Indicators!F72</f>
        <v>2.8767123287671229E-2</v>
      </c>
      <c r="G61" s="193">
        <f>(Indicators!G73-Indicators!G72)/Indicators!G72</f>
        <v>8.3779527559055184E-2</v>
      </c>
      <c r="H61" s="193">
        <f>(Indicators!H73-Indicators!H72)/Indicators!H72</f>
        <v>6.5767704763263586E-3</v>
      </c>
      <c r="I61" s="193">
        <f>(Indicators!I73-Indicators!I72)/Indicators!I72</f>
        <v>1.5792798483891346E-3</v>
      </c>
      <c r="J61" s="174"/>
      <c r="K61" s="193">
        <f>KZN!C$71/100</f>
        <v>4.8551753813578721E-2</v>
      </c>
      <c r="L61" s="193">
        <f>KZN!D$71/100</f>
        <v>2.800254927504113E-2</v>
      </c>
      <c r="M61" s="193">
        <f>KZN!E$71/100</f>
        <v>0.21488096251270788</v>
      </c>
      <c r="N61" s="193">
        <f>KZN!F$71/100</f>
        <v>3.1477104255399561E-2</v>
      </c>
      <c r="O61" s="193">
        <f>KZN!G$71/100</f>
        <v>3.1370629428229956E-2</v>
      </c>
      <c r="P61" s="193">
        <f>KZN!H$71/100</f>
        <v>0.15107258236898635</v>
      </c>
      <c r="Q61" s="193">
        <f>KZN!I$71/100</f>
        <v>0.11579947461312036</v>
      </c>
      <c r="R61" s="193">
        <f>KZN!J$71/100</f>
        <v>0.15397666322709405</v>
      </c>
      <c r="S61" s="193">
        <f>KZN!K$71/100</f>
        <v>0.22486828050584198</v>
      </c>
      <c r="T61" s="193"/>
      <c r="U61" s="193">
        <f>K61*$B61*Indicators!$B$256+K61*$C61*Indicators!$C$256+K61*$D61*Indicators!$D$256+K61*$E61*Indicators!$E$256+K61*$F61*Indicators!$F$256+K61*$G61*Indicators!$G$256+K61*$H61*Indicators!$H$256+K61*$I61*Indicators!$I$256</f>
        <v>-1.7775035751429319E-3</v>
      </c>
      <c r="V61" s="193">
        <f>L61*$B61*Indicators!$B$257+L61*$C61*Indicators!$C$257+L61*$D61*Indicators!$D$257+L61*$E61*Indicators!$E$257+L61*$F61*Indicators!$F$257+L61*$G61*Indicators!$G$257+L61*$H61*Indicators!$H$257+L61*$I61*Indicators!$I$257</f>
        <v>-1.7111805963130269E-4</v>
      </c>
      <c r="W61" s="193">
        <f>M61*$B61*Indicators!$B$258+M61*$C61*Indicators!$C$258+M61*$D61*Indicators!$D$258+M61*$E61*Indicators!$E$258+M61*$F61*Indicators!$F$258+M61*$G61*Indicators!$G$258+M61*$H61*Indicators!$H$258+M61*$I61*Indicators!$I$258</f>
        <v>-9.0660053316589575E-3</v>
      </c>
      <c r="X61" s="193">
        <f>N61*$B61*Indicators!$B$259+N61*$C61*Indicators!$C$259+N61*$D61*Indicators!$D$259+N61*$E61*Indicators!$E$259+N61*$F61*Indicators!$F$259+N61*$G61*Indicators!$G$259+N61*$H61*Indicators!$H$259+N61*$I61*Indicators!$I$259</f>
        <v>-1.3633636470479083E-3</v>
      </c>
      <c r="Y61" s="193">
        <f>O61*$B61*Indicators!$B$260+O61*$C61*Indicators!$C$260+O61*$D61*Indicators!$D$260+O61*$E61*Indicators!$E$260+O61*$F61*Indicators!$F$260+O61*$G61*Indicators!$G$260+O61*$H61*Indicators!$H$260+O61*$I61*Indicators!$I$260</f>
        <v>-1.0330877852756349E-3</v>
      </c>
      <c r="Z61" s="193">
        <f>P61*$B61*Indicators!$B$261+P61*$C61*Indicators!$C$261+P61*$D61*Indicators!$D$261+P61*$E61*Indicators!$E$261+P61*$F61*Indicators!$F$261+P61*$G61*Indicators!$G$261+P61*$H61*Indicators!$H$261+P61*$I61*Indicators!$I$261</f>
        <v>-3.5321459347171943E-3</v>
      </c>
      <c r="AA61" s="193">
        <f>Q61*$B61*Indicators!$B$262+Q61*$C61*Indicators!$C$262+Q61*$D61*Indicators!$D$262+Q61*$E61*Indicators!$E$262+Q61*$F61*Indicators!$F$262+Q61*$G61*Indicators!$G$262+Q61*$H61*Indicators!$H$262+Q61*$I61*Indicators!$I$262</f>
        <v>-7.1844664343208202E-3</v>
      </c>
      <c r="AB61" s="193">
        <f>R61*$B61*Indicators!$B$263+R61*$C61*Indicators!$C$263+R61*$D61*Indicators!$D$263+R61*$E61*Indicators!$E$263+R61*$F61*Indicators!$F$263+R61*$G61*Indicators!$G$263+R61*$H61*Indicators!$H$263+R61*$I61*Indicators!$I$263</f>
        <v>-3.6057823693688399E-3</v>
      </c>
      <c r="AC61" s="193">
        <f>S61*$B61*Indicators!$B$264+S61*$C61*Indicators!$C$264+S61*$D61*Indicators!$D$264+S61*$E61*Indicators!$E$264+S61*$F61*Indicators!$F$264+S61*$G61*Indicators!$G$264+S61*$H61*Indicators!$H$264+S61*$I61*Indicators!$I$264</f>
        <v>-8.9153919299121806E-4</v>
      </c>
      <c r="AE61" s="177">
        <f t="shared" si="1"/>
        <v>-2.8625012330154807</v>
      </c>
    </row>
    <row r="62" spans="1:31" hidden="1" x14ac:dyDescent="0.25">
      <c r="A62" s="174">
        <f>Indicators!A74</f>
        <v>37622</v>
      </c>
      <c r="B62" s="193">
        <f>(Indicators!B74-Indicators!B73)/Indicators!B73</f>
        <v>-7.0690214620128993E-3</v>
      </c>
      <c r="C62" s="193">
        <f>(Indicators!C74-Indicators!C73)/-100</f>
        <v>5.1999999999999954E-3</v>
      </c>
      <c r="D62" s="193">
        <f>(Indicators!D74-Indicators!D73)/-100</f>
        <v>8.4708339038751385E-3</v>
      </c>
      <c r="E62" s="193">
        <f>(Indicators!E74-Indicators!E73)/-Indicators!E73</f>
        <v>-4.9016338779593278E-2</v>
      </c>
      <c r="F62" s="193">
        <f>(Indicators!F74-Indicators!F73)/Indicators!F73</f>
        <v>5.0599201065246326E-2</v>
      </c>
      <c r="G62" s="193">
        <f>(Indicators!G74-Indicators!G73)/Indicators!G73</f>
        <v>7.5268817204301008E-2</v>
      </c>
      <c r="H62" s="193">
        <f>(Indicators!H74-Indicators!H73)/Indicators!H73</f>
        <v>1.3135454568758699E-2</v>
      </c>
      <c r="I62" s="193">
        <f>(Indicators!I74-Indicators!I73)/Indicators!I73</f>
        <v>1.0406811731315043E-2</v>
      </c>
      <c r="J62" s="174"/>
      <c r="K62" s="193">
        <f>KZN!C$72/100</f>
        <v>4.9726392661781527E-2</v>
      </c>
      <c r="L62" s="193">
        <f>KZN!D$72/100</f>
        <v>2.8659420360814022E-2</v>
      </c>
      <c r="M62" s="193">
        <f>KZN!E$72/100</f>
        <v>0.20596876128103442</v>
      </c>
      <c r="N62" s="193">
        <f>KZN!F$72/100</f>
        <v>3.0761139034942073E-2</v>
      </c>
      <c r="O62" s="193">
        <f>KZN!G$72/100</f>
        <v>3.2179360788664076E-2</v>
      </c>
      <c r="P62" s="193">
        <f>KZN!H$72/100</f>
        <v>0.15115910864656307</v>
      </c>
      <c r="Q62" s="193">
        <f>KZN!I$72/100</f>
        <v>0.11983153392510744</v>
      </c>
      <c r="R62" s="193">
        <f>KZN!J$72/100</f>
        <v>0.15732949468427013</v>
      </c>
      <c r="S62" s="193">
        <f>KZN!K$72/100</f>
        <v>0.22438478861682326</v>
      </c>
      <c r="T62" s="193"/>
      <c r="U62" s="193">
        <f>K62*$B62*Indicators!$B$256+K62*$C62*Indicators!$C$256+K62*$D62*Indicators!$D$256+K62*$E62*Indicators!$E$256+K62*$F62*Indicators!$F$256+K62*$G62*Indicators!$G$256+K62*$H62*Indicators!$H$256+K62*$I62*Indicators!$I$256</f>
        <v>4.238086227588199E-4</v>
      </c>
      <c r="V62" s="193">
        <f>L62*$B62*Indicators!$B$257+L62*$C62*Indicators!$C$257+L62*$D62*Indicators!$D$257+L62*$E62*Indicators!$E$257+L62*$F62*Indicators!$F$257+L62*$G62*Indicators!$G$257+L62*$H62*Indicators!$H$257+L62*$I62*Indicators!$I$257</f>
        <v>7.2125870428337848E-4</v>
      </c>
      <c r="W62" s="193">
        <f>M62*$B62*Indicators!$B$258+M62*$C62*Indicators!$C$258+M62*$D62*Indicators!$D$258+M62*$E62*Indicators!$E$258+M62*$F62*Indicators!$F$258+M62*$G62*Indicators!$G$258+M62*$H62*Indicators!$H$258+M62*$I62*Indicators!$I$258</f>
        <v>-5.1849379107834538E-4</v>
      </c>
      <c r="X62" s="193">
        <f>N62*$B62*Indicators!$B$259+N62*$C62*Indicators!$C$259+N62*$D62*Indicators!$D$259+N62*$E62*Indicators!$E$259+N62*$F62*Indicators!$F$259+N62*$G62*Indicators!$G$259+N62*$H62*Indicators!$H$259+N62*$I62*Indicators!$I$259</f>
        <v>-1.0180943080154075E-4</v>
      </c>
      <c r="Y62" s="193">
        <f>O62*$B62*Indicators!$B$260+O62*$C62*Indicators!$C$260+O62*$D62*Indicators!$D$260+O62*$E62*Indicators!$E$260+O62*$F62*Indicators!$F$260+O62*$G62*Indicators!$G$260+O62*$H62*Indicators!$H$260+O62*$I62*Indicators!$I$260</f>
        <v>-3.8335034880957448E-5</v>
      </c>
      <c r="Z62" s="193">
        <f>P62*$B62*Indicators!$B$261+P62*$C62*Indicators!$C$261+P62*$D62*Indicators!$D$261+P62*$E62*Indicators!$E$261+P62*$F62*Indicators!$F$261+P62*$G62*Indicators!$G$261+P62*$H62*Indicators!$H$261+P62*$I62*Indicators!$I$261</f>
        <v>1.7980291306330461E-4</v>
      </c>
      <c r="AA62" s="193">
        <f>Q62*$B62*Indicators!$B$262+Q62*$C62*Indicators!$C$262+Q62*$D62*Indicators!$D$262+Q62*$E62*Indicators!$E$262+Q62*$F62*Indicators!$F$262+Q62*$G62*Indicators!$G$262+Q62*$H62*Indicators!$H$262+Q62*$I62*Indicators!$I$262</f>
        <v>-1.1811732349460288E-3</v>
      </c>
      <c r="AB62" s="193">
        <f>R62*$B62*Indicators!$B$263+R62*$C62*Indicators!$C$263+R62*$D62*Indicators!$D$263+R62*$E62*Indicators!$E$263+R62*$F62*Indicators!$F$263+R62*$G62*Indicators!$G$263+R62*$H62*Indicators!$H$263+R62*$I62*Indicators!$I$263</f>
        <v>2.3906599396416635E-4</v>
      </c>
      <c r="AC62" s="193">
        <f>S62*$B62*Indicators!$B$264+S62*$C62*Indicators!$C$264+S62*$D62*Indicators!$D$264+S62*$E62*Indicators!$E$264+S62*$F62*Indicators!$F$264+S62*$G62*Indicators!$G$264+S62*$H62*Indicators!$H$264+S62*$I62*Indicators!$I$264</f>
        <v>1.6308828531846633E-3</v>
      </c>
      <c r="AE62" s="177">
        <f t="shared" si="1"/>
        <v>0.13550075955474605</v>
      </c>
    </row>
    <row r="63" spans="1:31" hidden="1" x14ac:dyDescent="0.25">
      <c r="A63" s="174">
        <f>Indicators!A75</f>
        <v>37653</v>
      </c>
      <c r="B63" s="193">
        <f>(Indicators!B75-Indicators!B74)/Indicators!B74</f>
        <v>-6.6723465838799165E-2</v>
      </c>
      <c r="C63" s="193">
        <f>(Indicators!C75-Indicators!C74)/-100</f>
        <v>5.0000000000000706E-4</v>
      </c>
      <c r="D63" s="193">
        <f>(Indicators!D75-Indicators!D74)/-100</f>
        <v>1.3055495429494322E-2</v>
      </c>
      <c r="E63" s="193">
        <f>(Indicators!E75-Indicators!E74)/-Indicators!E74</f>
        <v>-5.7533375715193964E-2</v>
      </c>
      <c r="F63" s="193">
        <f>(Indicators!F75-Indicators!F74)/Indicators!F74</f>
        <v>5.8301647655259824E-2</v>
      </c>
      <c r="G63" s="193">
        <f>(Indicators!G75-Indicators!G74)/Indicators!G74</f>
        <v>-6.4864864864864868E-2</v>
      </c>
      <c r="H63" s="193">
        <f>(Indicators!H75-Indicators!H74)/Indicators!H74</f>
        <v>3.7030532328785879E-3</v>
      </c>
      <c r="I63" s="193">
        <f>(Indicators!I75-Indicators!I74)/Indicators!I74</f>
        <v>-7.3033707865168537E-2</v>
      </c>
      <c r="J63" s="174"/>
      <c r="K63" s="193">
        <f>KZN!C$72/100</f>
        <v>4.9726392661781527E-2</v>
      </c>
      <c r="L63" s="193">
        <f>KZN!D$72/100</f>
        <v>2.8659420360814022E-2</v>
      </c>
      <c r="M63" s="193">
        <f>KZN!E$72/100</f>
        <v>0.20596876128103442</v>
      </c>
      <c r="N63" s="193">
        <f>KZN!F$72/100</f>
        <v>3.0761139034942073E-2</v>
      </c>
      <c r="O63" s="193">
        <f>KZN!G$72/100</f>
        <v>3.2179360788664076E-2</v>
      </c>
      <c r="P63" s="193">
        <f>KZN!H$72/100</f>
        <v>0.15115910864656307</v>
      </c>
      <c r="Q63" s="193">
        <f>KZN!I$72/100</f>
        <v>0.11983153392510744</v>
      </c>
      <c r="R63" s="193">
        <f>KZN!J$72/100</f>
        <v>0.15732949468427013</v>
      </c>
      <c r="S63" s="193">
        <f>KZN!K$72/100</f>
        <v>0.22438478861682326</v>
      </c>
      <c r="T63" s="193"/>
      <c r="U63" s="193">
        <f>K63*$B63*Indicators!$B$256+K63*$C63*Indicators!$C$256+K63*$D63*Indicators!$D$256+K63*$E63*Indicators!$E$256+K63*$F63*Indicators!$F$256+K63*$G63*Indicators!$G$256+K63*$H63*Indicators!$H$256+K63*$I63*Indicators!$I$256</f>
        <v>-5.1737771924412689E-4</v>
      </c>
      <c r="V63" s="193">
        <f>L63*$B63*Indicators!$B$257+L63*$C63*Indicators!$C$257+L63*$D63*Indicators!$D$257+L63*$E63*Indicators!$E$257+L63*$F63*Indicators!$F$257+L63*$G63*Indicators!$G$257+L63*$H63*Indicators!$H$257+L63*$I63*Indicators!$I$257</f>
        <v>-1.9007805949283816E-3</v>
      </c>
      <c r="W63" s="193">
        <f>M63*$B63*Indicators!$B$258+M63*$C63*Indicators!$C$258+M63*$D63*Indicators!$D$258+M63*$E63*Indicators!$E$258+M63*$F63*Indicators!$F$258+M63*$G63*Indicators!$G$258+M63*$H63*Indicators!$H$258+M63*$I63*Indicators!$I$258</f>
        <v>-8.7722532275679999E-3</v>
      </c>
      <c r="X63" s="193">
        <f>N63*$B63*Indicators!$B$259+N63*$C63*Indicators!$C$259+N63*$D63*Indicators!$D$259+N63*$E63*Indicators!$E$259+N63*$F63*Indicators!$F$259+N63*$G63*Indicators!$G$259+N63*$H63*Indicators!$H$259+N63*$I63*Indicators!$I$259</f>
        <v>-1.6502672982851283E-3</v>
      </c>
      <c r="Y63" s="193">
        <f>O63*$B63*Indicators!$B$260+O63*$C63*Indicators!$C$260+O63*$D63*Indicators!$D$260+O63*$E63*Indicators!$E$260+O63*$F63*Indicators!$F$260+O63*$G63*Indicators!$G$260+O63*$H63*Indicators!$H$260+O63*$I63*Indicators!$I$260</f>
        <v>-5.2734161827691466E-4</v>
      </c>
      <c r="Z63" s="193">
        <f>P63*$B63*Indicators!$B$261+P63*$C63*Indicators!$C$261+P63*$D63*Indicators!$D$261+P63*$E63*Indicators!$E$261+P63*$F63*Indicators!$F$261+P63*$G63*Indicators!$G$261+P63*$H63*Indicators!$H$261+P63*$I63*Indicators!$I$261</f>
        <v>-1.3171735303402299E-3</v>
      </c>
      <c r="AA63" s="193">
        <f>Q63*$B63*Indicators!$B$262+Q63*$C63*Indicators!$C$262+Q63*$D63*Indicators!$D$262+Q63*$E63*Indicators!$E$262+Q63*$F63*Indicators!$F$262+Q63*$G63*Indicators!$G$262+Q63*$H63*Indicators!$H$262+Q63*$I63*Indicators!$I$262</f>
        <v>-3.4858477817909807E-3</v>
      </c>
      <c r="AB63" s="193">
        <f>R63*$B63*Indicators!$B$263+R63*$C63*Indicators!$C$263+R63*$D63*Indicators!$D$263+R63*$E63*Indicators!$E$263+R63*$F63*Indicators!$F$263+R63*$G63*Indicators!$G$263+R63*$H63*Indicators!$H$263+R63*$I63*Indicators!$I$263</f>
        <v>-2.1217304673200104E-3</v>
      </c>
      <c r="AC63" s="193">
        <f>S63*$B63*Indicators!$B$264+S63*$C63*Indicators!$C$264+S63*$D63*Indicators!$D$264+S63*$E63*Indicators!$E$264+S63*$F63*Indicators!$F$264+S63*$G63*Indicators!$G$264+S63*$H63*Indicators!$H$264+S63*$I63*Indicators!$I$264</f>
        <v>-1.4421248333396776E-3</v>
      </c>
      <c r="AE63" s="177">
        <f t="shared" si="1"/>
        <v>-2.1734897071093449</v>
      </c>
    </row>
    <row r="64" spans="1:31" hidden="1" x14ac:dyDescent="0.25">
      <c r="A64" s="174">
        <f>Indicators!A76</f>
        <v>37681</v>
      </c>
      <c r="B64" s="193">
        <f>(Indicators!B76-Indicators!B75)/Indicators!B75</f>
        <v>-9.7542674920283534E-4</v>
      </c>
      <c r="C64" s="193">
        <f>(Indicators!C76-Indicators!C75)/-100</f>
        <v>-1.0000000000001563E-4</v>
      </c>
      <c r="D64" s="193">
        <f>(Indicators!D76-Indicators!D75)/-100</f>
        <v>1.1495883495326708E-4</v>
      </c>
      <c r="E64" s="193">
        <f>(Indicators!E76-Indicators!E75)/-Indicators!E75</f>
        <v>0.16230838593327326</v>
      </c>
      <c r="F64" s="193">
        <f>(Indicators!F76-Indicators!F75)/Indicators!F75</f>
        <v>-6.1077844311377222E-2</v>
      </c>
      <c r="G64" s="193">
        <f>(Indicators!G76-Indicators!G75)/Indicators!G75</f>
        <v>-4.046242774566474E-2</v>
      </c>
      <c r="H64" s="193">
        <f>(Indicators!H76-Indicators!H75)/Indicators!H75</f>
        <v>1.2479869981582702E-2</v>
      </c>
      <c r="I64" s="193">
        <f>(Indicators!I76-Indicators!I75)/Indicators!I75</f>
        <v>8.2828282828282834E-2</v>
      </c>
      <c r="J64" s="174"/>
      <c r="K64" s="193">
        <f>KZN!C$72/100</f>
        <v>4.9726392661781527E-2</v>
      </c>
      <c r="L64" s="193">
        <f>KZN!D$72/100</f>
        <v>2.8659420360814022E-2</v>
      </c>
      <c r="M64" s="193">
        <f>KZN!E$72/100</f>
        <v>0.20596876128103442</v>
      </c>
      <c r="N64" s="193">
        <f>KZN!F$72/100</f>
        <v>3.0761139034942073E-2</v>
      </c>
      <c r="O64" s="193">
        <f>KZN!G$72/100</f>
        <v>3.2179360788664076E-2</v>
      </c>
      <c r="P64" s="193">
        <f>KZN!H$72/100</f>
        <v>0.15115910864656307</v>
      </c>
      <c r="Q64" s="193">
        <f>KZN!I$72/100</f>
        <v>0.11983153392510744</v>
      </c>
      <c r="R64" s="193">
        <f>KZN!J$72/100</f>
        <v>0.15732949468427013</v>
      </c>
      <c r="S64" s="193">
        <f>KZN!K$72/100</f>
        <v>0.22438478861682326</v>
      </c>
      <c r="T64" s="193"/>
      <c r="U64" s="193">
        <f>K64*$B64*Indicators!$B$256+K64*$C64*Indicators!$C$256+K64*$D64*Indicators!$D$256+K64*$E64*Indicators!$E$256+K64*$F64*Indicators!$F$256+K64*$G64*Indicators!$G$256+K64*$H64*Indicators!$H$256+K64*$I64*Indicators!$I$256</f>
        <v>8.4256322807206617E-4</v>
      </c>
      <c r="V64" s="193">
        <f>L64*$B64*Indicators!$B$257+L64*$C64*Indicators!$C$257+L64*$D64*Indicators!$D$257+L64*$E64*Indicators!$E$257+L64*$F64*Indicators!$F$257+L64*$G64*Indicators!$G$257+L64*$H64*Indicators!$H$257+L64*$I64*Indicators!$I$257</f>
        <v>4.6769010131891749E-4</v>
      </c>
      <c r="W64" s="193">
        <f>M64*$B64*Indicators!$B$258+M64*$C64*Indicators!$C$258+M64*$D64*Indicators!$D$258+M64*$E64*Indicators!$E$258+M64*$F64*Indicators!$F$258+M64*$G64*Indicators!$G$258+M64*$H64*Indicators!$H$258+M64*$I64*Indicators!$I$258</f>
        <v>6.9388467358381164E-3</v>
      </c>
      <c r="X64" s="193">
        <f>N64*$B64*Indicators!$B$259+N64*$C64*Indicators!$C$259+N64*$D64*Indicators!$D$259+N64*$E64*Indicators!$E$259+N64*$F64*Indicators!$F$259+N64*$G64*Indicators!$G$259+N64*$H64*Indicators!$H$259+N64*$I64*Indicators!$I$259</f>
        <v>2.3079163126184209E-3</v>
      </c>
      <c r="Y64" s="193">
        <f>O64*$B64*Indicators!$B$260+O64*$C64*Indicators!$C$260+O64*$D64*Indicators!$D$260+O64*$E64*Indicators!$E$260+O64*$F64*Indicators!$F$260+O64*$G64*Indicators!$G$260+O64*$H64*Indicators!$H$260+O64*$I64*Indicators!$I$260</f>
        <v>1.0334590363779803E-3</v>
      </c>
      <c r="Z64" s="193">
        <f>P64*$B64*Indicators!$B$261+P64*$C64*Indicators!$C$261+P64*$D64*Indicators!$D$261+P64*$E64*Indicators!$E$261+P64*$F64*Indicators!$F$261+P64*$G64*Indicators!$G$261+P64*$H64*Indicators!$H$261+P64*$I64*Indicators!$I$261</f>
        <v>2.9084909823697889E-3</v>
      </c>
      <c r="AA64" s="193">
        <f>Q64*$B64*Indicators!$B$262+Q64*$C64*Indicators!$C$262+Q64*$D64*Indicators!$D$262+Q64*$E64*Indicators!$E$262+Q64*$F64*Indicators!$F$262+Q64*$G64*Indicators!$G$262+Q64*$H64*Indicators!$H$262+Q64*$I64*Indicators!$I$262</f>
        <v>7.1138315178888179E-3</v>
      </c>
      <c r="AB64" s="193">
        <f>R64*$B64*Indicators!$B$263+R64*$C64*Indicators!$C$263+R64*$D64*Indicators!$D$263+R64*$E64*Indicators!$E$263+R64*$F64*Indicators!$F$263+R64*$G64*Indicators!$G$263+R64*$H64*Indicators!$H$263+R64*$I64*Indicators!$I$263</f>
        <v>3.7751474891874132E-3</v>
      </c>
      <c r="AC64" s="193">
        <f>S64*$B64*Indicators!$B$264+S64*$C64*Indicators!$C$264+S64*$D64*Indicators!$D$264+S64*$E64*Indicators!$E$264+S64*$F64*Indicators!$F$264+S64*$G64*Indicators!$G$264+S64*$H64*Indicators!$H$264+S64*$I64*Indicators!$I$264</f>
        <v>1.7447766757122244E-3</v>
      </c>
      <c r="AE64" s="177">
        <f t="shared" si="1"/>
        <v>2.7132722079383749</v>
      </c>
    </row>
    <row r="65" spans="1:31" hidden="1" x14ac:dyDescent="0.25">
      <c r="A65" s="174">
        <f>Indicators!A77</f>
        <v>37712</v>
      </c>
      <c r="B65" s="193">
        <f>(Indicators!B77-Indicators!B76)/Indicators!B76</f>
        <v>-0.11093169101355661</v>
      </c>
      <c r="C65" s="193">
        <f>(Indicators!C77-Indicators!C76)/-100</f>
        <v>9.0000000000001635E-4</v>
      </c>
      <c r="D65" s="193">
        <f>(Indicators!D77-Indicators!D76)/-100</f>
        <v>1.4008546214141581E-2</v>
      </c>
      <c r="E65" s="193">
        <f>(Indicators!E77-Indicators!E76)/-Indicators!E76</f>
        <v>0.15213491209185512</v>
      </c>
      <c r="F65" s="193">
        <f>(Indicators!F77-Indicators!F76)/Indicators!F76</f>
        <v>-7.3979591836734707E-2</v>
      </c>
      <c r="G65" s="193">
        <f>(Indicators!G77-Indicators!G76)/Indicators!G76</f>
        <v>5.7228915662649914E-3</v>
      </c>
      <c r="H65" s="193">
        <f>(Indicators!H77-Indicators!H76)/Indicators!H76</f>
        <v>3.1261808307776126E-2</v>
      </c>
      <c r="I65" s="193">
        <f>(Indicators!I77-Indicators!I76)/Indicators!I76</f>
        <v>-1.8967661691542289E-2</v>
      </c>
      <c r="J65" s="174"/>
      <c r="K65" s="193">
        <f>KZN!C$72/100</f>
        <v>4.9726392661781527E-2</v>
      </c>
      <c r="L65" s="193">
        <f>KZN!D$72/100</f>
        <v>2.8659420360814022E-2</v>
      </c>
      <c r="M65" s="193">
        <f>KZN!E$72/100</f>
        <v>0.20596876128103442</v>
      </c>
      <c r="N65" s="193">
        <f>KZN!F$72/100</f>
        <v>3.0761139034942073E-2</v>
      </c>
      <c r="O65" s="193">
        <f>KZN!G$72/100</f>
        <v>3.2179360788664076E-2</v>
      </c>
      <c r="P65" s="193">
        <f>KZN!H$72/100</f>
        <v>0.15115910864656307</v>
      </c>
      <c r="Q65" s="193">
        <f>KZN!I$72/100</f>
        <v>0.11983153392510744</v>
      </c>
      <c r="R65" s="193">
        <f>KZN!J$72/100</f>
        <v>0.15732949468427013</v>
      </c>
      <c r="S65" s="193">
        <f>KZN!K$72/100</f>
        <v>0.22438478861682326</v>
      </c>
      <c r="T65" s="193"/>
      <c r="U65" s="193">
        <f>K65*$B65*Indicators!$B$256+K65*$C65*Indicators!$C$256+K65*$D65*Indicators!$D$256+K65*$E65*Indicators!$E$256+K65*$F65*Indicators!$F$256+K65*$G65*Indicators!$G$256+K65*$H65*Indicators!$H$256+K65*$I65*Indicators!$I$256</f>
        <v>-8.014942481291208E-4</v>
      </c>
      <c r="V65" s="193">
        <f>L65*$B65*Indicators!$B$257+L65*$C65*Indicators!$C$257+L65*$D65*Indicators!$D$257+L65*$E65*Indicators!$E$257+L65*$F65*Indicators!$F$257+L65*$G65*Indicators!$G$257+L65*$H65*Indicators!$H$257+L65*$I65*Indicators!$I$257</f>
        <v>-5.6087608541358547E-4</v>
      </c>
      <c r="W65" s="193">
        <f>M65*$B65*Indicators!$B$258+M65*$C65*Indicators!$C$258+M65*$D65*Indicators!$D$258+M65*$E65*Indicators!$E$258+M65*$F65*Indicators!$F$258+M65*$G65*Indicators!$G$258+M65*$H65*Indicators!$H$258+M65*$I65*Indicators!$I$258</f>
        <v>-4.8195711463504317E-3</v>
      </c>
      <c r="X65" s="193">
        <f>N65*$B65*Indicators!$B$259+N65*$C65*Indicators!$C$259+N65*$D65*Indicators!$D$259+N65*$E65*Indicators!$E$259+N65*$F65*Indicators!$F$259+N65*$G65*Indicators!$G$259+N65*$H65*Indicators!$H$259+N65*$I65*Indicators!$I$259</f>
        <v>4.220917566187101E-4</v>
      </c>
      <c r="Y65" s="193">
        <f>O65*$B65*Indicators!$B$260+O65*$C65*Indicators!$C$260+O65*$D65*Indicators!$D$260+O65*$E65*Indicators!$E$260+O65*$F65*Indicators!$F$260+O65*$G65*Indicators!$G$260+O65*$H65*Indicators!$H$260+O65*$I65*Indicators!$I$260</f>
        <v>7.0241371768715562E-4</v>
      </c>
      <c r="Z65" s="193">
        <f>P65*$B65*Indicators!$B$261+P65*$C65*Indicators!$C$261+P65*$D65*Indicators!$D$261+P65*$E65*Indicators!$E$261+P65*$F65*Indicators!$F$261+P65*$G65*Indicators!$G$261+P65*$H65*Indicators!$H$261+P65*$I65*Indicators!$I$261</f>
        <v>2.2753199778335117E-3</v>
      </c>
      <c r="AA65" s="193">
        <f>Q65*$B65*Indicators!$B$262+Q65*$C65*Indicators!$C$262+Q65*$D65*Indicators!$D$262+Q65*$E65*Indicators!$E$262+Q65*$F65*Indicators!$F$262+Q65*$G65*Indicators!$G$262+Q65*$H65*Indicators!$H$262+Q65*$I65*Indicators!$I$262</f>
        <v>4.851230417560806E-3</v>
      </c>
      <c r="AB65" s="193">
        <f>R65*$B65*Indicators!$B$263+R65*$C65*Indicators!$C$263+R65*$D65*Indicators!$D$263+R65*$E65*Indicators!$E$263+R65*$F65*Indicators!$F$263+R65*$G65*Indicators!$G$263+R65*$H65*Indicators!$H$263+R65*$I65*Indicators!$I$263</f>
        <v>2.244515455430111E-3</v>
      </c>
      <c r="AC65" s="193">
        <f>S65*$B65*Indicators!$B$264+S65*$C65*Indicators!$C$264+S65*$D65*Indicators!$D$264+S65*$E65*Indicators!$E$264+S65*$F65*Indicators!$F$264+S65*$G65*Indicators!$G$264+S65*$H65*Indicators!$H$264+S65*$I65*Indicators!$I$264</f>
        <v>1.0180327744915865E-4</v>
      </c>
      <c r="AE65" s="177">
        <f t="shared" si="1"/>
        <v>0.44154331226863147</v>
      </c>
    </row>
    <row r="66" spans="1:31" hidden="1" x14ac:dyDescent="0.25">
      <c r="A66" s="174">
        <f>Indicators!A78</f>
        <v>37742</v>
      </c>
      <c r="B66" s="193">
        <f>(Indicators!B78-Indicators!B77)/Indicators!B77</f>
        <v>0.11373460049278428</v>
      </c>
      <c r="C66" s="193">
        <f>(Indicators!C78-Indicators!C77)/-100</f>
        <v>3.199999999999985E-3</v>
      </c>
      <c r="D66" s="193">
        <f>(Indicators!D78-Indicators!D77)/-100</f>
        <v>1.0278611622803524E-2</v>
      </c>
      <c r="E66" s="193">
        <f>(Indicators!E78-Indicators!E77)/-Indicators!E77</f>
        <v>-0.12484130342784594</v>
      </c>
      <c r="F66" s="193">
        <f>(Indicators!F78-Indicators!F77)/Indicators!F77</f>
        <v>-3.4435261707988982E-2</v>
      </c>
      <c r="G66" s="193">
        <f>(Indicators!G78-Indicators!G77)/Indicators!G77</f>
        <v>0.11051212938005402</v>
      </c>
      <c r="H66" s="193">
        <f>(Indicators!H78-Indicators!H77)/Indicators!H77</f>
        <v>-3.4624435648682693E-3</v>
      </c>
      <c r="I66" s="193">
        <f>(Indicators!I78-Indicators!I77)/Indicators!I77</f>
        <v>7.8922345483359746E-2</v>
      </c>
      <c r="J66" s="174"/>
      <c r="K66" s="193">
        <f>KZN!C$72/100</f>
        <v>4.9726392661781527E-2</v>
      </c>
      <c r="L66" s="193">
        <f>KZN!D$72/100</f>
        <v>2.8659420360814022E-2</v>
      </c>
      <c r="M66" s="193">
        <f>KZN!E$72/100</f>
        <v>0.20596876128103442</v>
      </c>
      <c r="N66" s="193">
        <f>KZN!F$72/100</f>
        <v>3.0761139034942073E-2</v>
      </c>
      <c r="O66" s="193">
        <f>KZN!G$72/100</f>
        <v>3.2179360788664076E-2</v>
      </c>
      <c r="P66" s="193">
        <f>KZN!H$72/100</f>
        <v>0.15115910864656307</v>
      </c>
      <c r="Q66" s="193">
        <f>KZN!I$72/100</f>
        <v>0.11983153392510744</v>
      </c>
      <c r="R66" s="193">
        <f>KZN!J$72/100</f>
        <v>0.15732949468427013</v>
      </c>
      <c r="S66" s="193">
        <f>KZN!K$72/100</f>
        <v>0.22438478861682326</v>
      </c>
      <c r="T66" s="193"/>
      <c r="U66" s="193">
        <f>K66*$B66*Indicators!$B$256+K66*$C66*Indicators!$C$256+K66*$D66*Indicators!$D$256+K66*$E66*Indicators!$E$256+K66*$F66*Indicators!$F$256+K66*$G66*Indicators!$G$256+K66*$H66*Indicators!$H$256+K66*$I66*Indicators!$I$256</f>
        <v>-9.9711667549877783E-5</v>
      </c>
      <c r="V66" s="193">
        <f>L66*$B66*Indicators!$B$257+L66*$C66*Indicators!$C$257+L66*$D66*Indicators!$D$257+L66*$E66*Indicators!$E$257+L66*$F66*Indicators!$F$257+L66*$G66*Indicators!$G$257+L66*$H66*Indicators!$H$257+L66*$I66*Indicators!$I$257</f>
        <v>2.3393415415569815E-3</v>
      </c>
      <c r="W66" s="193">
        <f>M66*$B66*Indicators!$B$258+M66*$C66*Indicators!$C$258+M66*$D66*Indicators!$D$258+M66*$E66*Indicators!$E$258+M66*$F66*Indicators!$F$258+M66*$G66*Indicators!$G$258+M66*$H66*Indicators!$H$258+M66*$I66*Indicators!$I$258</f>
        <v>9.045145988543812E-3</v>
      </c>
      <c r="X66" s="193">
        <f>N66*$B66*Indicators!$B$259+N66*$C66*Indicators!$C$259+N66*$D66*Indicators!$D$259+N66*$E66*Indicators!$E$259+N66*$F66*Indicators!$F$259+N66*$G66*Indicators!$G$259+N66*$H66*Indicators!$H$259+N66*$I66*Indicators!$I$259</f>
        <v>8.0575907017981885E-4</v>
      </c>
      <c r="Y66" s="193">
        <f>O66*$B66*Indicators!$B$260+O66*$C66*Indicators!$C$260+O66*$D66*Indicators!$D$260+O66*$E66*Indicators!$E$260+O66*$F66*Indicators!$F$260+O66*$G66*Indicators!$G$260+O66*$H66*Indicators!$H$260+O66*$I66*Indicators!$I$260</f>
        <v>-7.9080460495234889E-5</v>
      </c>
      <c r="Z66" s="193">
        <f>P66*$B66*Indicators!$B$261+P66*$C66*Indicators!$C$261+P66*$D66*Indicators!$D$261+P66*$E66*Indicators!$E$261+P66*$F66*Indicators!$F$261+P66*$G66*Indicators!$G$261+P66*$H66*Indicators!$H$261+P66*$I66*Indicators!$I$261</f>
        <v>1.8130645357184892E-4</v>
      </c>
      <c r="AA66" s="193">
        <f>Q66*$B66*Indicators!$B$262+Q66*$C66*Indicators!$C$262+Q66*$D66*Indicators!$D$262+Q66*$E66*Indicators!$E$262+Q66*$F66*Indicators!$F$262+Q66*$G66*Indicators!$G$262+Q66*$H66*Indicators!$H$262+Q66*$I66*Indicators!$I$262</f>
        <v>-2.0624593535770656E-3</v>
      </c>
      <c r="AB66" s="193">
        <f>R66*$B66*Indicators!$B$263+R66*$C66*Indicators!$C$263+R66*$D66*Indicators!$D$263+R66*$E66*Indicators!$E$263+R66*$F66*Indicators!$F$263+R66*$G66*Indicators!$G$263+R66*$H66*Indicators!$H$263+R66*$I66*Indicators!$I$263</f>
        <v>6.2059800305504188E-4</v>
      </c>
      <c r="AC66" s="193">
        <f>S66*$B66*Indicators!$B$264+S66*$C66*Indicators!$C$264+S66*$D66*Indicators!$D$264+S66*$E66*Indicators!$E$264+S66*$F66*Indicators!$F$264+S66*$G66*Indicators!$G$264+S66*$H66*Indicators!$H$264+S66*$I66*Indicators!$I$264</f>
        <v>3.9169880017026889E-3</v>
      </c>
      <c r="AE66" s="177">
        <f t="shared" si="1"/>
        <v>1.4667887576988015</v>
      </c>
    </row>
    <row r="67" spans="1:31" hidden="1" x14ac:dyDescent="0.25">
      <c r="A67" s="174">
        <f>Indicators!A79</f>
        <v>37773</v>
      </c>
      <c r="B67" s="193">
        <f>(Indicators!B79-Indicators!B78)/Indicators!B78</f>
        <v>-5.5927082411539396E-2</v>
      </c>
      <c r="C67" s="193">
        <f>(Indicators!C79-Indicators!C78)/-100</f>
        <v>5.5000000000001489E-4</v>
      </c>
      <c r="D67" s="193">
        <f>(Indicators!D79-Indicators!D78)/-100</f>
        <v>1.100707039702753E-2</v>
      </c>
      <c r="E67" s="193">
        <f>(Indicators!E79-Indicators!E78)/-Indicators!E78</f>
        <v>-7.2610985703536621E-2</v>
      </c>
      <c r="F67" s="193">
        <f>(Indicators!F79-Indicators!F78)/Indicators!F78</f>
        <v>-8.7018544935805908E-2</v>
      </c>
      <c r="G67" s="193">
        <f>(Indicators!G79-Indicators!G78)/Indicators!G78</f>
        <v>-6.8500539374325875E-2</v>
      </c>
      <c r="H67" s="193">
        <f>(Indicators!H79-Indicators!H78)/Indicators!H78</f>
        <v>1.7913919129414882E-2</v>
      </c>
      <c r="I67" s="193">
        <f>(Indicators!I79-Indicators!I78)/Indicators!I78</f>
        <v>-5.669800235017626E-2</v>
      </c>
      <c r="J67" s="174"/>
      <c r="K67" s="193">
        <f>KZN!C$72/100</f>
        <v>4.9726392661781527E-2</v>
      </c>
      <c r="L67" s="193">
        <f>KZN!D$72/100</f>
        <v>2.8659420360814022E-2</v>
      </c>
      <c r="M67" s="193">
        <f>KZN!E$72/100</f>
        <v>0.20596876128103442</v>
      </c>
      <c r="N67" s="193">
        <f>KZN!F$72/100</f>
        <v>3.0761139034942073E-2</v>
      </c>
      <c r="O67" s="193">
        <f>KZN!G$72/100</f>
        <v>3.2179360788664076E-2</v>
      </c>
      <c r="P67" s="193">
        <f>KZN!H$72/100</f>
        <v>0.15115910864656307</v>
      </c>
      <c r="Q67" s="193">
        <f>KZN!I$72/100</f>
        <v>0.11983153392510744</v>
      </c>
      <c r="R67" s="193">
        <f>KZN!J$72/100</f>
        <v>0.15732949468427013</v>
      </c>
      <c r="S67" s="193">
        <f>KZN!K$72/100</f>
        <v>0.22438478861682326</v>
      </c>
      <c r="T67" s="193"/>
      <c r="U67" s="193">
        <f>K67*$B67*Indicators!$B$256+K67*$C67*Indicators!$C$256+K67*$D67*Indicators!$D$256+K67*$E67*Indicators!$E$256+K67*$F67*Indicators!$F$256+K67*$G67*Indicators!$G$256+K67*$H67*Indicators!$H$256+K67*$I67*Indicators!$I$256</f>
        <v>-2.574531383855144E-3</v>
      </c>
      <c r="V67" s="193">
        <f>L67*$B67*Indicators!$B$257+L67*$C67*Indicators!$C$257+L67*$D67*Indicators!$D$257+L67*$E67*Indicators!$E$257+L67*$F67*Indicators!$F$257+L67*$G67*Indicators!$G$257+L67*$H67*Indicators!$H$257+L67*$I67*Indicators!$I$257</f>
        <v>-1.7992108832678736E-3</v>
      </c>
      <c r="W67" s="193">
        <f>M67*$B67*Indicators!$B$258+M67*$C67*Indicators!$C$258+M67*$D67*Indicators!$D$258+M67*$E67*Indicators!$E$258+M67*$F67*Indicators!$F$258+M67*$G67*Indicators!$G$258+M67*$H67*Indicators!$H$258+M67*$I67*Indicators!$I$258</f>
        <v>-7.357911130769933E-3</v>
      </c>
      <c r="X67" s="193">
        <f>N67*$B67*Indicators!$B$259+N67*$C67*Indicators!$C$259+N67*$D67*Indicators!$D$259+N67*$E67*Indicators!$E$259+N67*$F67*Indicators!$F$259+N67*$G67*Indicators!$G$259+N67*$H67*Indicators!$H$259+N67*$I67*Indicators!$I$259</f>
        <v>-1.4179242796087182E-3</v>
      </c>
      <c r="Y67" s="193">
        <f>O67*$B67*Indicators!$B$260+O67*$C67*Indicators!$C$260+O67*$D67*Indicators!$D$260+O67*$E67*Indicators!$E$260+O67*$F67*Indicators!$F$260+O67*$G67*Indicators!$G$260+O67*$H67*Indicators!$H$260+O67*$I67*Indicators!$I$260</f>
        <v>-4.0801413236050016E-4</v>
      </c>
      <c r="Z67" s="193">
        <f>P67*$B67*Indicators!$B$261+P67*$C67*Indicators!$C$261+P67*$D67*Indicators!$D$261+P67*$E67*Indicators!$E$261+P67*$F67*Indicators!$F$261+P67*$G67*Indicators!$G$261+P67*$H67*Indicators!$H$261+P67*$I67*Indicators!$I$261</f>
        <v>-9.0414504993097339E-4</v>
      </c>
      <c r="AA67" s="193">
        <f>Q67*$B67*Indicators!$B$262+Q67*$C67*Indicators!$C$262+Q67*$D67*Indicators!$D$262+Q67*$E67*Indicators!$E$262+Q67*$F67*Indicators!$F$262+Q67*$G67*Indicators!$G$262+Q67*$H67*Indicators!$H$262+Q67*$I67*Indicators!$I$262</f>
        <v>-3.3855180422656854E-3</v>
      </c>
      <c r="AB67" s="193">
        <f>R67*$B67*Indicators!$B$263+R67*$C67*Indicators!$C$263+R67*$D67*Indicators!$D$263+R67*$E67*Indicators!$E$263+R67*$F67*Indicators!$F$263+R67*$G67*Indicators!$G$263+R67*$H67*Indicators!$H$263+R67*$I67*Indicators!$I$263</f>
        <v>-1.4193203699794669E-3</v>
      </c>
      <c r="AC67" s="193">
        <f>S67*$B67*Indicators!$B$264+S67*$C67*Indicators!$C$264+S67*$D67*Indicators!$D$264+S67*$E67*Indicators!$E$264+S67*$F67*Indicators!$F$264+S67*$G67*Indicators!$G$264+S67*$H67*Indicators!$H$264+S67*$I67*Indicators!$I$264</f>
        <v>-1.4798592828388466E-4</v>
      </c>
      <c r="AE67" s="177">
        <f t="shared" ref="AE67:AE130" si="2">SUM(U67:AD67)*100</f>
        <v>-1.9414561200322176</v>
      </c>
    </row>
    <row r="68" spans="1:31" hidden="1" x14ac:dyDescent="0.25">
      <c r="A68" s="174">
        <f>Indicators!A80</f>
        <v>37803</v>
      </c>
      <c r="B68" s="193">
        <f>(Indicators!B80-Indicators!B79)/Indicators!B79</f>
        <v>-1.511803853827713E-2</v>
      </c>
      <c r="C68" s="193">
        <f>(Indicators!C80-Indicators!C79)/-100</f>
        <v>-1.100000000000012E-3</v>
      </c>
      <c r="D68" s="193">
        <f>(Indicators!D80-Indicators!D79)/-100</f>
        <v>1.4681088877410904E-2</v>
      </c>
      <c r="E68" s="193">
        <f>(Indicators!E80-Indicators!E79)/-Indicators!E79</f>
        <v>-9.8211153981058417E-3</v>
      </c>
      <c r="F68" s="193">
        <f>(Indicators!F80-Indicators!F79)/Indicators!F79</f>
        <v>5.1562500000000011E-2</v>
      </c>
      <c r="G68" s="193">
        <f>(Indicators!G80-Indicators!G79)/Indicators!G79</f>
        <v>3.358425014475977E-2</v>
      </c>
      <c r="H68" s="193">
        <f>(Indicators!H80-Indicators!H79)/Indicators!H79</f>
        <v>3.6121350938525102E-3</v>
      </c>
      <c r="I68" s="193">
        <f>(Indicators!I80-Indicators!I79)/Indicators!I79</f>
        <v>5.4811585175957647E-2</v>
      </c>
      <c r="J68" s="174"/>
      <c r="K68" s="193">
        <f>KZN!C$72/100</f>
        <v>4.9726392661781527E-2</v>
      </c>
      <c r="L68" s="193">
        <f>KZN!D$72/100</f>
        <v>2.8659420360814022E-2</v>
      </c>
      <c r="M68" s="193">
        <f>KZN!E$72/100</f>
        <v>0.20596876128103442</v>
      </c>
      <c r="N68" s="193">
        <f>KZN!F$72/100</f>
        <v>3.0761139034942073E-2</v>
      </c>
      <c r="O68" s="193">
        <f>KZN!G$72/100</f>
        <v>3.2179360788664076E-2</v>
      </c>
      <c r="P68" s="193">
        <f>KZN!H$72/100</f>
        <v>0.15115910864656307</v>
      </c>
      <c r="Q68" s="193">
        <f>KZN!I$72/100</f>
        <v>0.11983153392510744</v>
      </c>
      <c r="R68" s="193">
        <f>KZN!J$72/100</f>
        <v>0.15732949468427013</v>
      </c>
      <c r="S68" s="193">
        <f>KZN!K$72/100</f>
        <v>0.22438478861682326</v>
      </c>
      <c r="T68" s="193"/>
      <c r="U68" s="193">
        <f>K68*$B68*Indicators!$B$256+K68*$C68*Indicators!$C$256+K68*$D68*Indicators!$D$256+K68*$E68*Indicators!$E$256+K68*$F68*Indicators!$F$256+K68*$G68*Indicators!$G$256+K68*$H68*Indicators!$H$256+K68*$I68*Indicators!$I$256</f>
        <v>8.028697771187964E-4</v>
      </c>
      <c r="V68" s="193">
        <f>L68*$B68*Indicators!$B$257+L68*$C68*Indicators!$C$257+L68*$D68*Indicators!$D$257+L68*$E68*Indicators!$E$257+L68*$F68*Indicators!$F$257+L68*$G68*Indicators!$G$257+L68*$H68*Indicators!$H$257+L68*$I68*Indicators!$I$257</f>
        <v>5.4104669509014722E-4</v>
      </c>
      <c r="W68" s="193">
        <f>M68*$B68*Indicators!$B$258+M68*$C68*Indicators!$C$258+M68*$D68*Indicators!$D$258+M68*$E68*Indicators!$E$258+M68*$F68*Indicators!$F$258+M68*$G68*Indicators!$G$258+M68*$H68*Indicators!$H$258+M68*$I68*Indicators!$I$258</f>
        <v>1.1460431345801099E-3</v>
      </c>
      <c r="X68" s="193">
        <f>N68*$B68*Indicators!$B$259+N68*$C68*Indicators!$C$259+N68*$D68*Indicators!$D$259+N68*$E68*Indicators!$E$259+N68*$F68*Indicators!$F$259+N68*$G68*Indicators!$G$259+N68*$H68*Indicators!$H$259+N68*$I68*Indicators!$I$259</f>
        <v>7.681066755162733E-4</v>
      </c>
      <c r="Y68" s="193">
        <f>O68*$B68*Indicators!$B$260+O68*$C68*Indicators!$C$260+O68*$D68*Indicators!$D$260+O68*$E68*Indicators!$E$260+O68*$F68*Indicators!$F$260+O68*$G68*Indicators!$G$260+O68*$H68*Indicators!$H$260+O68*$I68*Indicators!$I$260</f>
        <v>6.3630100759507169E-5</v>
      </c>
      <c r="Z68" s="193">
        <f>P68*$B68*Indicators!$B$261+P68*$C68*Indicators!$C$261+P68*$D68*Indicators!$D$261+P68*$E68*Indicators!$E$261+P68*$F68*Indicators!$F$261+P68*$G68*Indicators!$G$261+P68*$H68*Indicators!$H$261+P68*$I68*Indicators!$I$261</f>
        <v>1.4516355723727457E-4</v>
      </c>
      <c r="AA68" s="193">
        <f>Q68*$B68*Indicators!$B$262+Q68*$C68*Indicators!$C$262+Q68*$D68*Indicators!$D$262+Q68*$E68*Indicators!$E$262+Q68*$F68*Indicators!$F$262+Q68*$G68*Indicators!$G$262+Q68*$H68*Indicators!$H$262+Q68*$I68*Indicators!$I$262</f>
        <v>3.5872240148073609E-4</v>
      </c>
      <c r="AB68" s="193">
        <f>R68*$B68*Indicators!$B$263+R68*$C68*Indicators!$C$263+R68*$D68*Indicators!$D$263+R68*$E68*Indicators!$E$263+R68*$F68*Indicators!$F$263+R68*$G68*Indicators!$G$263+R68*$H68*Indicators!$H$263+R68*$I68*Indicators!$I$263</f>
        <v>3.7970109197291364E-4</v>
      </c>
      <c r="AC68" s="193">
        <f>S68*$B68*Indicators!$B$264+S68*$C68*Indicators!$C$264+S68*$D68*Indicators!$D$264+S68*$E68*Indicators!$E$264+S68*$F68*Indicators!$F$264+S68*$G68*Indicators!$G$264+S68*$H68*Indicators!$H$264+S68*$I68*Indicators!$I$264</f>
        <v>1.0913254216156844E-3</v>
      </c>
      <c r="AE68" s="177">
        <f t="shared" si="2"/>
        <v>0.5296608855371443</v>
      </c>
    </row>
    <row r="69" spans="1:31" hidden="1" x14ac:dyDescent="0.25">
      <c r="A69" s="174">
        <f>Indicators!A81</f>
        <v>37834</v>
      </c>
      <c r="B69" s="193">
        <f>(Indicators!B81-Indicators!B80)/Indicators!B80</f>
        <v>0</v>
      </c>
      <c r="C69" s="193">
        <f>(Indicators!C81-Indicators!C80)/-100</f>
        <v>-9.9999999999999655E-4</v>
      </c>
      <c r="D69" s="193">
        <f>(Indicators!D81-Indicators!D80)/-100</f>
        <v>1.1246393100055397E-3</v>
      </c>
      <c r="E69" s="193">
        <f>(Indicators!E81-Indicators!E80)/-Indicators!E80</f>
        <v>-5.4532823897186535E-2</v>
      </c>
      <c r="F69" s="193">
        <f>(Indicators!F81-Indicators!F80)/Indicators!F80</f>
        <v>-2.9717682020803061E-3</v>
      </c>
      <c r="G69" s="193">
        <f>(Indicators!G81-Indicators!G80)/Indicators!G80</f>
        <v>3.7535014005602177E-2</v>
      </c>
      <c r="H69" s="193">
        <f>(Indicators!H81-Indicators!H80)/Indicators!H80</f>
        <v>1.8748979896462106E-3</v>
      </c>
      <c r="I69" s="193">
        <f>(Indicators!I81-Indicators!I80)/Indicators!I80</f>
        <v>-1.5648066135222911E-2</v>
      </c>
      <c r="J69" s="174"/>
      <c r="K69" s="193">
        <f>KZN!C$72/100</f>
        <v>4.9726392661781527E-2</v>
      </c>
      <c r="L69" s="193">
        <f>KZN!D$72/100</f>
        <v>2.8659420360814022E-2</v>
      </c>
      <c r="M69" s="193">
        <f>KZN!E$72/100</f>
        <v>0.20596876128103442</v>
      </c>
      <c r="N69" s="193">
        <f>KZN!F$72/100</f>
        <v>3.0761139034942073E-2</v>
      </c>
      <c r="O69" s="193">
        <f>KZN!G$72/100</f>
        <v>3.2179360788664076E-2</v>
      </c>
      <c r="P69" s="193">
        <f>KZN!H$72/100</f>
        <v>0.15115910864656307</v>
      </c>
      <c r="Q69" s="193">
        <f>KZN!I$72/100</f>
        <v>0.11983153392510744</v>
      </c>
      <c r="R69" s="193">
        <f>KZN!J$72/100</f>
        <v>0.15732949468427013</v>
      </c>
      <c r="S69" s="193">
        <f>KZN!K$72/100</f>
        <v>0.22438478861682326</v>
      </c>
      <c r="T69" s="193"/>
      <c r="U69" s="193">
        <f>K69*$B69*Indicators!$B$256+K69*$C69*Indicators!$C$256+K69*$D69*Indicators!$D$256+K69*$E69*Indicators!$E$256+K69*$F69*Indicators!$F$256+K69*$G69*Indicators!$G$256+K69*$H69*Indicators!$H$256+K69*$I69*Indicators!$I$256</f>
        <v>-5.6042808373555437E-4</v>
      </c>
      <c r="V69" s="193">
        <f>L69*$B69*Indicators!$B$257+L69*$C69*Indicators!$C$257+L69*$D69*Indicators!$D$257+L69*$E69*Indicators!$E$257+L69*$F69*Indicators!$F$257+L69*$G69*Indicators!$G$257+L69*$H69*Indicators!$H$257+L69*$I69*Indicators!$I$257</f>
        <v>1.8431188446043213E-4</v>
      </c>
      <c r="W69" s="193">
        <f>M69*$B69*Indicators!$B$258+M69*$C69*Indicators!$C$258+M69*$D69*Indicators!$D$258+M69*$E69*Indicators!$E$258+M69*$F69*Indicators!$F$258+M69*$G69*Indicators!$G$258+M69*$H69*Indicators!$H$258+M69*$I69*Indicators!$I$258</f>
        <v>-1.7588030607212873E-3</v>
      </c>
      <c r="X69" s="193">
        <f>N69*$B69*Indicators!$B$259+N69*$C69*Indicators!$C$259+N69*$D69*Indicators!$D$259+N69*$E69*Indicators!$E$259+N69*$F69*Indicators!$F$259+N69*$G69*Indicators!$G$259+N69*$H69*Indicators!$H$259+N69*$I69*Indicators!$I$259</f>
        <v>-5.7021542244985461E-4</v>
      </c>
      <c r="Y69" s="193">
        <f>O69*$B69*Indicators!$B$260+O69*$C69*Indicators!$C$260+O69*$D69*Indicators!$D$260+O69*$E69*Indicators!$E$260+O69*$F69*Indicators!$F$260+O69*$G69*Indicators!$G$260+O69*$H69*Indicators!$H$260+O69*$I69*Indicators!$I$260</f>
        <v>-2.7633683571233887E-4</v>
      </c>
      <c r="Z69" s="193">
        <f>P69*$B69*Indicators!$B$261+P69*$C69*Indicators!$C$261+P69*$D69*Indicators!$D$261+P69*$E69*Indicators!$E$261+P69*$F69*Indicators!$F$261+P69*$G69*Indicators!$G$261+P69*$H69*Indicators!$H$261+P69*$I69*Indicators!$I$261</f>
        <v>-7.7236712089476483E-4</v>
      </c>
      <c r="AA69" s="193">
        <f>Q69*$B69*Indicators!$B$262+Q69*$C69*Indicators!$C$262+Q69*$D69*Indicators!$D$262+Q69*$E69*Indicators!$E$262+Q69*$F69*Indicators!$F$262+Q69*$G69*Indicators!$G$262+Q69*$H69*Indicators!$H$262+Q69*$I69*Indicators!$I$262</f>
        <v>-2.1134939588663111E-3</v>
      </c>
      <c r="AB69" s="193">
        <f>R69*$B69*Indicators!$B$263+R69*$C69*Indicators!$C$263+R69*$D69*Indicators!$D$263+R69*$E69*Indicators!$E$263+R69*$F69*Indicators!$F$263+R69*$G69*Indicators!$G$263+R69*$H69*Indicators!$H$263+R69*$I69*Indicators!$I$263</f>
        <v>-9.2993568335339059E-4</v>
      </c>
      <c r="AC69" s="193">
        <f>S69*$B69*Indicators!$B$264+S69*$C69*Indicators!$C$264+S69*$D69*Indicators!$D$264+S69*$E69*Indicators!$E$264+S69*$F69*Indicators!$F$264+S69*$G69*Indicators!$G$264+S69*$H69*Indicators!$H$264+S69*$I69*Indicators!$I$264</f>
        <v>-7.7414109121976877E-5</v>
      </c>
      <c r="AE69" s="177">
        <f t="shared" si="2"/>
        <v>-0.6874682390395046</v>
      </c>
    </row>
    <row r="70" spans="1:31" hidden="1" x14ac:dyDescent="0.25">
      <c r="A70" s="174">
        <f>Indicators!A82</f>
        <v>37865</v>
      </c>
      <c r="B70" s="193">
        <f>(Indicators!B82-Indicators!B81)/Indicators!B81</f>
        <v>-3.227736233854521E-2</v>
      </c>
      <c r="C70" s="193">
        <f>(Indicators!C82-Indicators!C81)/-100</f>
        <v>1.3000000000000077E-3</v>
      </c>
      <c r="D70" s="193">
        <f>(Indicators!D82-Indicators!D81)/-100</f>
        <v>1.4069357353998866E-2</v>
      </c>
      <c r="E70" s="193">
        <f>(Indicators!E82-Indicators!E81)/-Indicators!E81</f>
        <v>9.0250329380764119E-2</v>
      </c>
      <c r="F70" s="193">
        <f>(Indicators!F82-Indicators!F81)/Indicators!F81</f>
        <v>-6.5573770491803338E-2</v>
      </c>
      <c r="G70" s="193">
        <f>(Indicators!G82-Indicators!G81)/Indicators!G81</f>
        <v>3.4017278617710645E-2</v>
      </c>
      <c r="H70" s="193">
        <f>(Indicators!H82-Indicators!H81)/Indicators!H81</f>
        <v>9.4223895580931322E-3</v>
      </c>
      <c r="I70" s="193">
        <f>(Indicators!I82-Indicators!I81)/Indicators!I81</f>
        <v>-3.239352129574085E-2</v>
      </c>
      <c r="J70" s="174"/>
      <c r="K70" s="193">
        <f>KZN!C$72/100</f>
        <v>4.9726392661781527E-2</v>
      </c>
      <c r="L70" s="193">
        <f>KZN!D$72/100</f>
        <v>2.8659420360814022E-2</v>
      </c>
      <c r="M70" s="193">
        <f>KZN!E$72/100</f>
        <v>0.20596876128103442</v>
      </c>
      <c r="N70" s="193">
        <f>KZN!F$72/100</f>
        <v>3.0761139034942073E-2</v>
      </c>
      <c r="O70" s="193">
        <f>KZN!G$72/100</f>
        <v>3.2179360788664076E-2</v>
      </c>
      <c r="P70" s="193">
        <f>KZN!H$72/100</f>
        <v>0.15115910864656307</v>
      </c>
      <c r="Q70" s="193">
        <f>KZN!I$72/100</f>
        <v>0.11983153392510744</v>
      </c>
      <c r="R70" s="193">
        <f>KZN!J$72/100</f>
        <v>0.15732949468427013</v>
      </c>
      <c r="S70" s="193">
        <f>KZN!K$72/100</f>
        <v>0.22438478861682326</v>
      </c>
      <c r="T70" s="193"/>
      <c r="U70" s="193">
        <f>K70*$B70*Indicators!$B$256+K70*$C70*Indicators!$C$256+K70*$D70*Indicators!$D$256+K70*$E70*Indicators!$E$256+K70*$F70*Indicators!$F$256+K70*$G70*Indicators!$G$256+K70*$H70*Indicators!$H$256+K70*$I70*Indicators!$I$256</f>
        <v>-5.7686705486795437E-4</v>
      </c>
      <c r="V70" s="193">
        <f>L70*$B70*Indicators!$B$257+L70*$C70*Indicators!$C$257+L70*$D70*Indicators!$D$257+L70*$E70*Indicators!$E$257+L70*$F70*Indicators!$F$257+L70*$G70*Indicators!$G$257+L70*$H70*Indicators!$H$257+L70*$I70*Indicators!$I$257</f>
        <v>1.8542735034095844E-4</v>
      </c>
      <c r="W70" s="193">
        <f>M70*$B70*Indicators!$B$258+M70*$C70*Indicators!$C$258+M70*$D70*Indicators!$D$258+M70*$E70*Indicators!$E$258+M70*$F70*Indicators!$F$258+M70*$G70*Indicators!$G$258+M70*$H70*Indicators!$H$258+M70*$I70*Indicators!$I$258</f>
        <v>-1.4098646807850044E-3</v>
      </c>
      <c r="X70" s="193">
        <f>N70*$B70*Indicators!$B$259+N70*$C70*Indicators!$C$259+N70*$D70*Indicators!$D$259+N70*$E70*Indicators!$E$259+N70*$F70*Indicators!$F$259+N70*$G70*Indicators!$G$259+N70*$H70*Indicators!$H$259+N70*$I70*Indicators!$I$259</f>
        <v>1.0344227189653071E-5</v>
      </c>
      <c r="Y70" s="193">
        <f>O70*$B70*Indicators!$B$260+O70*$C70*Indicators!$C$260+O70*$D70*Indicators!$D$260+O70*$E70*Indicators!$E$260+O70*$F70*Indicators!$F$260+O70*$G70*Indicators!$G$260+O70*$H70*Indicators!$H$260+O70*$I70*Indicators!$I$260</f>
        <v>4.2842924258435481E-4</v>
      </c>
      <c r="Z70" s="193">
        <f>P70*$B70*Indicators!$B$261+P70*$C70*Indicators!$C$261+P70*$D70*Indicators!$D$261+P70*$E70*Indicators!$E$261+P70*$F70*Indicators!$F$261+P70*$G70*Indicators!$G$261+P70*$H70*Indicators!$H$261+P70*$I70*Indicators!$I$261</f>
        <v>1.7265039019066231E-3</v>
      </c>
      <c r="AA70" s="193">
        <f>Q70*$B70*Indicators!$B$262+Q70*$C70*Indicators!$C$262+Q70*$D70*Indicators!$D$262+Q70*$E70*Indicators!$E$262+Q70*$F70*Indicators!$F$262+Q70*$G70*Indicators!$G$262+Q70*$H70*Indicators!$H$262+Q70*$I70*Indicators!$I$262</f>
        <v>2.8950608483888731E-3</v>
      </c>
      <c r="AB70" s="193">
        <f>R70*$B70*Indicators!$B$263+R70*$C70*Indicators!$C$263+R70*$D70*Indicators!$D$263+R70*$E70*Indicators!$E$263+R70*$F70*Indicators!$F$263+R70*$G70*Indicators!$G$263+R70*$H70*Indicators!$H$263+R70*$I70*Indicators!$I$263</f>
        <v>1.3949262889378523E-3</v>
      </c>
      <c r="AC70" s="193">
        <f>S70*$B70*Indicators!$B$264+S70*$C70*Indicators!$C$264+S70*$D70*Indicators!$D$264+S70*$E70*Indicators!$E$264+S70*$F70*Indicators!$F$264+S70*$G70*Indicators!$G$264+S70*$H70*Indicators!$H$264+S70*$I70*Indicators!$I$264</f>
        <v>2.8007171679912235E-4</v>
      </c>
      <c r="AE70" s="177">
        <f t="shared" si="2"/>
        <v>0.49340318404944788</v>
      </c>
    </row>
    <row r="71" spans="1:31" hidden="1" x14ac:dyDescent="0.25">
      <c r="A71" s="174">
        <f>Indicators!A83</f>
        <v>37895</v>
      </c>
      <c r="B71" s="193">
        <f>(Indicators!B83-Indicators!B82)/Indicators!B82</f>
        <v>-2.8422501966955172E-2</v>
      </c>
      <c r="C71" s="193">
        <f>(Indicators!C83-Indicators!C82)/-100</f>
        <v>3.1499999999999948E-3</v>
      </c>
      <c r="D71" s="193">
        <f>(Indicators!D83-Indicators!D82)/-100</f>
        <v>2.2244051810039345E-2</v>
      </c>
      <c r="E71" s="193">
        <f>(Indicators!E83-Indicators!E82)/-Indicators!E82</f>
        <v>-1.3396089790007148E-2</v>
      </c>
      <c r="F71" s="193">
        <f>(Indicators!F83-Indicators!F82)/Indicators!F82</f>
        <v>-2.7113237639553419E-2</v>
      </c>
      <c r="G71" s="193">
        <f>(Indicators!G83-Indicators!G82)/Indicators!G82</f>
        <v>3.3942558746736591E-3</v>
      </c>
      <c r="H71" s="193">
        <f>(Indicators!H83-Indicators!H82)/Indicators!H82</f>
        <v>8.3329884819642736E-3</v>
      </c>
      <c r="I71" s="193">
        <f>(Indicators!I83-Indicators!I82)/Indicators!I82</f>
        <v>5.796652200867948E-2</v>
      </c>
      <c r="J71" s="174"/>
      <c r="K71" s="193">
        <f>KZN!C$72/100</f>
        <v>4.9726392661781527E-2</v>
      </c>
      <c r="L71" s="193">
        <f>KZN!D$72/100</f>
        <v>2.8659420360814022E-2</v>
      </c>
      <c r="M71" s="193">
        <f>KZN!E$72/100</f>
        <v>0.20596876128103442</v>
      </c>
      <c r="N71" s="193">
        <f>KZN!F$72/100</f>
        <v>3.0761139034942073E-2</v>
      </c>
      <c r="O71" s="193">
        <f>KZN!G$72/100</f>
        <v>3.2179360788664076E-2</v>
      </c>
      <c r="P71" s="193">
        <f>KZN!H$72/100</f>
        <v>0.15115910864656307</v>
      </c>
      <c r="Q71" s="193">
        <f>KZN!I$72/100</f>
        <v>0.11983153392510744</v>
      </c>
      <c r="R71" s="193">
        <f>KZN!J$72/100</f>
        <v>0.15732949468427013</v>
      </c>
      <c r="S71" s="193">
        <f>KZN!K$72/100</f>
        <v>0.22438478861682326</v>
      </c>
      <c r="T71" s="193"/>
      <c r="U71" s="193">
        <f>K71*$B71*Indicators!$B$256+K71*$C71*Indicators!$C$256+K71*$D71*Indicators!$D$256+K71*$E71*Indicators!$E$256+K71*$F71*Indicators!$F$256+K71*$G71*Indicators!$G$256+K71*$H71*Indicators!$H$256+K71*$I71*Indicators!$I$256</f>
        <v>-4.5738255165741657E-4</v>
      </c>
      <c r="V71" s="193">
        <f>L71*$B71*Indicators!$B$257+L71*$C71*Indicators!$C$257+L71*$D71*Indicators!$D$257+L71*$E71*Indicators!$E$257+L71*$F71*Indicators!$F$257+L71*$G71*Indicators!$G$257+L71*$H71*Indicators!$H$257+L71*$I71*Indicators!$I$257</f>
        <v>8.8404200268586697E-5</v>
      </c>
      <c r="W71" s="193">
        <f>M71*$B71*Indicators!$B$258+M71*$C71*Indicators!$C$258+M71*$D71*Indicators!$D$258+M71*$E71*Indicators!$E$258+M71*$F71*Indicators!$F$258+M71*$G71*Indicators!$G$258+M71*$H71*Indicators!$H$258+M71*$I71*Indicators!$I$258</f>
        <v>5.9346215285547644E-4</v>
      </c>
      <c r="X71" s="193">
        <f>N71*$B71*Indicators!$B$259+N71*$C71*Indicators!$C$259+N71*$D71*Indicators!$D$259+N71*$E71*Indicators!$E$259+N71*$F71*Indicators!$F$259+N71*$G71*Indicators!$G$259+N71*$H71*Indicators!$H$259+N71*$I71*Indicators!$I$259</f>
        <v>7.8640219150335621E-4</v>
      </c>
      <c r="Y71" s="193">
        <f>O71*$B71*Indicators!$B$260+O71*$C71*Indicators!$C$260+O71*$D71*Indicators!$D$260+O71*$E71*Indicators!$E$260+O71*$F71*Indicators!$F$260+O71*$G71*Indicators!$G$260+O71*$H71*Indicators!$H$260+O71*$I71*Indicators!$I$260</f>
        <v>1.195773514091132E-4</v>
      </c>
      <c r="Z71" s="193">
        <f>P71*$B71*Indicators!$B$261+P71*$C71*Indicators!$C$261+P71*$D71*Indicators!$D$261+P71*$E71*Indicators!$E$261+P71*$F71*Indicators!$F$261+P71*$G71*Indicators!$G$261+P71*$H71*Indicators!$H$261+P71*$I71*Indicators!$I$261</f>
        <v>5.2190679848179429E-4</v>
      </c>
      <c r="AA71" s="193">
        <f>Q71*$B71*Indicators!$B$262+Q71*$C71*Indicators!$C$262+Q71*$D71*Indicators!$D$262+Q71*$E71*Indicators!$E$262+Q71*$F71*Indicators!$F$262+Q71*$G71*Indicators!$G$262+Q71*$H71*Indicators!$H$262+Q71*$I71*Indicators!$I$262</f>
        <v>4.1420703722916765E-4</v>
      </c>
      <c r="AB71" s="193">
        <f>R71*$B71*Indicators!$B$263+R71*$C71*Indicators!$C$263+R71*$D71*Indicators!$D$263+R71*$E71*Indicators!$E$263+R71*$F71*Indicators!$F$263+R71*$G71*Indicators!$G$263+R71*$H71*Indicators!$H$263+R71*$I71*Indicators!$I$263</f>
        <v>7.1479016097145522E-4</v>
      </c>
      <c r="AC71" s="193">
        <f>S71*$B71*Indicators!$B$264+S71*$C71*Indicators!$C$264+S71*$D71*Indicators!$D$264+S71*$E71*Indicators!$E$264+S71*$F71*Indicators!$F$264+S71*$G71*Indicators!$G$264+S71*$H71*Indicators!$H$264+S71*$I71*Indicators!$I$264</f>
        <v>1.8191509396539597E-3</v>
      </c>
      <c r="AE71" s="177">
        <f t="shared" si="2"/>
        <v>0.46005182807154932</v>
      </c>
    </row>
    <row r="72" spans="1:31" hidden="1" x14ac:dyDescent="0.25">
      <c r="A72" s="174">
        <f>Indicators!A84</f>
        <v>37926</v>
      </c>
      <c r="B72" s="193">
        <f>(Indicators!B84-Indicators!B83)/Indicators!B83</f>
        <v>-7.052477838994696E-2</v>
      </c>
      <c r="C72" s="193">
        <f>(Indicators!C84-Indicators!C83)/-100</f>
        <v>-3.0000000000001136E-4</v>
      </c>
      <c r="D72" s="193">
        <f>(Indicators!D84-Indicators!D83)/-100</f>
        <v>1.0856234448629582E-2</v>
      </c>
      <c r="E72" s="193">
        <f>(Indicators!E84-Indicators!E83)/-Indicators!E83</f>
        <v>-3.1797070382279406E-2</v>
      </c>
      <c r="F72" s="193">
        <f>(Indicators!F84-Indicators!F83)/Indicators!F83</f>
        <v>1.4754098360655861E-2</v>
      </c>
      <c r="G72" s="193">
        <f>(Indicators!G84-Indicators!G83)/Indicators!G83</f>
        <v>2.0296643247462949E-2</v>
      </c>
      <c r="H72" s="193">
        <f>(Indicators!H84-Indicators!H83)/Indicators!H83</f>
        <v>1.7983805546169514E-2</v>
      </c>
      <c r="I72" s="193">
        <f>(Indicators!I84-Indicators!I83)/Indicators!I83</f>
        <v>-1.9630823322590096E-2</v>
      </c>
      <c r="J72" s="174"/>
      <c r="K72" s="193">
        <f>KZN!C$72/100</f>
        <v>4.9726392661781527E-2</v>
      </c>
      <c r="L72" s="193">
        <f>KZN!D$72/100</f>
        <v>2.8659420360814022E-2</v>
      </c>
      <c r="M72" s="193">
        <f>KZN!E$72/100</f>
        <v>0.20596876128103442</v>
      </c>
      <c r="N72" s="193">
        <f>KZN!F$72/100</f>
        <v>3.0761139034942073E-2</v>
      </c>
      <c r="O72" s="193">
        <f>KZN!G$72/100</f>
        <v>3.2179360788664076E-2</v>
      </c>
      <c r="P72" s="193">
        <f>KZN!H$72/100</f>
        <v>0.15115910864656307</v>
      </c>
      <c r="Q72" s="193">
        <f>KZN!I$72/100</f>
        <v>0.11983153392510744</v>
      </c>
      <c r="R72" s="193">
        <f>KZN!J$72/100</f>
        <v>0.15732949468427013</v>
      </c>
      <c r="S72" s="193">
        <f>KZN!K$72/100</f>
        <v>0.22438478861682326</v>
      </c>
      <c r="T72" s="193"/>
      <c r="U72" s="193">
        <f>K72*$B72*Indicators!$B$256+K72*$C72*Indicators!$C$256+K72*$D72*Indicators!$D$256+K72*$E72*Indicators!$E$256+K72*$F72*Indicators!$F$256+K72*$G72*Indicators!$G$256+K72*$H72*Indicators!$H$256+K72*$I72*Indicators!$I$256</f>
        <v>-7.1325059884963613E-4</v>
      </c>
      <c r="V72" s="193">
        <f>L72*$B72*Indicators!$B$257+L72*$C72*Indicators!$C$257+L72*$D72*Indicators!$D$257+L72*$E72*Indicators!$E$257+L72*$F72*Indicators!$F$257+L72*$G72*Indicators!$G$257+L72*$H72*Indicators!$H$257+L72*$I72*Indicators!$I$257</f>
        <v>-5.7733393278122528E-4</v>
      </c>
      <c r="W72" s="193">
        <f>M72*$B72*Indicators!$B$258+M72*$C72*Indicators!$C$258+M72*$D72*Indicators!$D$258+M72*$E72*Indicators!$E$258+M72*$F72*Indicators!$F$258+M72*$G72*Indicators!$G$258+M72*$H72*Indicators!$H$258+M72*$I72*Indicators!$I$258</f>
        <v>-6.0777986804979077E-3</v>
      </c>
      <c r="X72" s="193">
        <f>N72*$B72*Indicators!$B$259+N72*$C72*Indicators!$C$259+N72*$D72*Indicators!$D$259+N72*$E72*Indicators!$E$259+N72*$F72*Indicators!$F$259+N72*$G72*Indicators!$G$259+N72*$H72*Indicators!$H$259+N72*$I72*Indicators!$I$259</f>
        <v>-6.4294199067478435E-4</v>
      </c>
      <c r="Y72" s="193">
        <f>O72*$B72*Indicators!$B$260+O72*$C72*Indicators!$C$260+O72*$D72*Indicators!$D$260+O72*$E72*Indicators!$E$260+O72*$F72*Indicators!$F$260+O72*$G72*Indicators!$G$260+O72*$H72*Indicators!$H$260+O72*$I72*Indicators!$I$260</f>
        <v>-2.063602699780551E-4</v>
      </c>
      <c r="Z72" s="193">
        <f>P72*$B72*Indicators!$B$261+P72*$C72*Indicators!$C$261+P72*$D72*Indicators!$D$261+P72*$E72*Indicators!$E$261+P72*$F72*Indicators!$F$261+P72*$G72*Indicators!$G$261+P72*$H72*Indicators!$H$261+P72*$I72*Indicators!$I$261</f>
        <v>-5.5475190334508865E-4</v>
      </c>
      <c r="AA72" s="193">
        <f>Q72*$B72*Indicators!$B$262+Q72*$C72*Indicators!$C$262+Q72*$D72*Indicators!$D$262+Q72*$E72*Indicators!$E$262+Q72*$F72*Indicators!$F$262+Q72*$G72*Indicators!$G$262+Q72*$H72*Indicators!$H$262+Q72*$I72*Indicators!$I$262</f>
        <v>-1.6695284884762289E-3</v>
      </c>
      <c r="AB72" s="193">
        <f>R72*$B72*Indicators!$B$263+R72*$C72*Indicators!$C$263+R72*$D72*Indicators!$D$263+R72*$E72*Indicators!$E$263+R72*$F72*Indicators!$F$263+R72*$G72*Indicators!$G$263+R72*$H72*Indicators!$H$263+R72*$I72*Indicators!$I$263</f>
        <v>-7.6115394914888794E-4</v>
      </c>
      <c r="AC72" s="193">
        <f>S72*$B72*Indicators!$B$264+S72*$C72*Indicators!$C$264+S72*$D72*Indicators!$D$264+S72*$E72*Indicators!$E$264+S72*$F72*Indicators!$F$264+S72*$G72*Indicators!$G$264+S72*$H72*Indicators!$H$264+S72*$I72*Indicators!$I$264</f>
        <v>-1.2848956282602707E-4</v>
      </c>
      <c r="AE72" s="177">
        <f t="shared" si="2"/>
        <v>-1.133160937657784</v>
      </c>
    </row>
    <row r="73" spans="1:31" hidden="1" x14ac:dyDescent="0.25">
      <c r="A73" s="174">
        <f>Indicators!A85</f>
        <v>37956</v>
      </c>
      <c r="B73" s="193">
        <f>(Indicators!B85-Indicators!B84)/Indicators!B84</f>
        <v>3.3060551372207411E-2</v>
      </c>
      <c r="C73" s="193">
        <f>(Indicators!C85-Indicators!C84)/-100</f>
        <v>8.5000000000000852E-4</v>
      </c>
      <c r="D73" s="193">
        <f>(Indicators!D85-Indicators!D84)/-100</f>
        <v>8.3677390203601096E-4</v>
      </c>
      <c r="E73" s="193">
        <f>(Indicators!E85-Indicators!E84)/-Indicators!E84</f>
        <v>-5.540166204986155E-2</v>
      </c>
      <c r="F73" s="193">
        <f>(Indicators!F85-Indicators!F84)/Indicators!F84</f>
        <v>2.4232633279482951E-2</v>
      </c>
      <c r="G73" s="193">
        <f>(Indicators!G85-Indicators!G84)/Indicators!G84</f>
        <v>6.3249171129813708E-2</v>
      </c>
      <c r="H73" s="193">
        <f>(Indicators!H85-Indicators!H84)/Indicators!H84</f>
        <v>2.7790581573016795E-3</v>
      </c>
      <c r="I73" s="193">
        <f>(Indicators!I85-Indicators!I84)/Indicators!I84</f>
        <v>5.3795576808129113E-3</v>
      </c>
      <c r="J73" s="174"/>
      <c r="K73" s="193">
        <f>KZN!C$72/100</f>
        <v>4.9726392661781527E-2</v>
      </c>
      <c r="L73" s="193">
        <f>KZN!D$72/100</f>
        <v>2.8659420360814022E-2</v>
      </c>
      <c r="M73" s="193">
        <f>KZN!E$72/100</f>
        <v>0.20596876128103442</v>
      </c>
      <c r="N73" s="193">
        <f>KZN!F$72/100</f>
        <v>3.0761139034942073E-2</v>
      </c>
      <c r="O73" s="193">
        <f>KZN!G$72/100</f>
        <v>3.2179360788664076E-2</v>
      </c>
      <c r="P73" s="193">
        <f>KZN!H$72/100</f>
        <v>0.15115910864656307</v>
      </c>
      <c r="Q73" s="193">
        <f>KZN!I$72/100</f>
        <v>0.11983153392510744</v>
      </c>
      <c r="R73" s="193">
        <f>KZN!J$72/100</f>
        <v>0.15732949468427013</v>
      </c>
      <c r="S73" s="193">
        <f>KZN!K$72/100</f>
        <v>0.22438478861682326</v>
      </c>
      <c r="T73" s="193"/>
      <c r="U73" s="193">
        <f>K73*$B73*Indicators!$B$256+K73*$C73*Indicators!$C$256+K73*$D73*Indicators!$D$256+K73*$E73*Indicators!$E$256+K73*$F73*Indicators!$F$256+K73*$G73*Indicators!$G$256+K73*$H73*Indicators!$H$256+K73*$I73*Indicators!$I$256</f>
        <v>2.6348657121004498E-4</v>
      </c>
      <c r="V73" s="193">
        <f>L73*$B73*Indicators!$B$257+L73*$C73*Indicators!$C$257+L73*$D73*Indicators!$D$257+L73*$E73*Indicators!$E$257+L73*$F73*Indicators!$F$257+L73*$G73*Indicators!$G$257+L73*$H73*Indicators!$H$257+L73*$I73*Indicators!$I$257</f>
        <v>8.8137975374232968E-4</v>
      </c>
      <c r="W73" s="193">
        <f>M73*$B73*Indicators!$B$258+M73*$C73*Indicators!$C$258+M73*$D73*Indicators!$D$258+M73*$E73*Indicators!$E$258+M73*$F73*Indicators!$F$258+M73*$G73*Indicators!$G$258+M73*$H73*Indicators!$H$258+M73*$I73*Indicators!$I$258</f>
        <v>1.564679350750128E-3</v>
      </c>
      <c r="X73" s="193">
        <f>N73*$B73*Indicators!$B$259+N73*$C73*Indicators!$C$259+N73*$D73*Indicators!$D$259+N73*$E73*Indicators!$E$259+N73*$F73*Indicators!$F$259+N73*$G73*Indicators!$G$259+N73*$H73*Indicators!$H$259+N73*$I73*Indicators!$I$259</f>
        <v>-1.4526190943796633E-4</v>
      </c>
      <c r="Y73" s="193">
        <f>O73*$B73*Indicators!$B$260+O73*$C73*Indicators!$C$260+O73*$D73*Indicators!$D$260+O73*$E73*Indicators!$E$260+O73*$F73*Indicators!$F$260+O73*$G73*Indicators!$G$260+O73*$H73*Indicators!$H$260+O73*$I73*Indicators!$I$260</f>
        <v>-1.1464931682728989E-4</v>
      </c>
      <c r="Z73" s="193">
        <f>P73*$B73*Indicators!$B$261+P73*$C73*Indicators!$C$261+P73*$D73*Indicators!$D$261+P73*$E73*Indicators!$E$261+P73*$F73*Indicators!$F$261+P73*$G73*Indicators!$G$261+P73*$H73*Indicators!$H$261+P73*$I73*Indicators!$I$261</f>
        <v>-1.624192148807238E-4</v>
      </c>
      <c r="AA73" s="193">
        <f>Q73*$B73*Indicators!$B$262+Q73*$C73*Indicators!$C$262+Q73*$D73*Indicators!$D$262+Q73*$E73*Indicators!$E$262+Q73*$F73*Indicators!$F$262+Q73*$G73*Indicators!$G$262+Q73*$H73*Indicators!$H$262+Q73*$I73*Indicators!$I$262</f>
        <v>-1.4340238092618888E-3</v>
      </c>
      <c r="AB73" s="193">
        <f>R73*$B73*Indicators!$B$263+R73*$C73*Indicators!$C$263+R73*$D73*Indicators!$D$263+R73*$E73*Indicators!$E$263+R73*$F73*Indicators!$F$263+R73*$G73*Indicators!$G$263+R73*$H73*Indicators!$H$263+R73*$I73*Indicators!$I$263</f>
        <v>-1.1803461992096511E-4</v>
      </c>
      <c r="AC73" s="193">
        <f>S73*$B73*Indicators!$B$264+S73*$C73*Indicators!$C$264+S73*$D73*Indicators!$D$264+S73*$E73*Indicators!$E$264+S73*$F73*Indicators!$F$264+S73*$G73*Indicators!$G$264+S73*$H73*Indicators!$H$264+S73*$I73*Indicators!$I$264</f>
        <v>1.0935628835670884E-3</v>
      </c>
      <c r="AE73" s="177">
        <f t="shared" si="2"/>
        <v>0.18287196889407573</v>
      </c>
    </row>
    <row r="74" spans="1:31" hidden="1" x14ac:dyDescent="0.25">
      <c r="A74" s="174">
        <f>Indicators!A86</f>
        <v>37987</v>
      </c>
      <c r="B74" s="193">
        <f>(Indicators!B86-Indicators!B85)/Indicators!B85</f>
        <v>5.8267194771163051E-2</v>
      </c>
      <c r="C74" s="193">
        <f>(Indicators!C86-Indicators!C85)/-100</f>
        <v>-4.6499999999999988E-3</v>
      </c>
      <c r="D74" s="193">
        <f>(Indicators!D86-Indicators!D85)/-100</f>
        <v>1.6747652325835572E-3</v>
      </c>
      <c r="E74" s="193">
        <f>(Indicators!E86-Indicators!E85)/-Indicators!E85</f>
        <v>2.7230971128608984E-2</v>
      </c>
      <c r="F74" s="193">
        <f>(Indicators!F86-Indicators!F85)/Indicators!F85</f>
        <v>-4.8895899053627699E-2</v>
      </c>
      <c r="G74" s="193">
        <f>(Indicators!G86-Indicators!G85)/Indicators!G85</f>
        <v>-4.4135284240825086E-2</v>
      </c>
      <c r="H74" s="193">
        <f>(Indicators!H86-Indicators!H85)/Indicators!H85</f>
        <v>1.1057283186255788E-2</v>
      </c>
      <c r="I74" s="193">
        <f>(Indicators!I86-Indicators!I85)/Indicators!I85</f>
        <v>1.5457788347205707E-2</v>
      </c>
      <c r="J74" s="174"/>
      <c r="K74" s="193">
        <f>KZN!C$73/100</f>
        <v>4.7823102793846411E-2</v>
      </c>
      <c r="L74" s="193">
        <f>KZN!D$73/100</f>
        <v>2.7994361580635254E-2</v>
      </c>
      <c r="M74" s="193">
        <f>KZN!E$73/100</f>
        <v>0.20650888028977687</v>
      </c>
      <c r="N74" s="193">
        <f>KZN!F$73/100</f>
        <v>3.1760007889931378E-2</v>
      </c>
      <c r="O74" s="193">
        <f>KZN!G$73/100</f>
        <v>3.3780837286951144E-2</v>
      </c>
      <c r="P74" s="193">
        <f>KZN!H$73/100</f>
        <v>0.15260509977874548</v>
      </c>
      <c r="Q74" s="193">
        <f>KZN!I$73/100</f>
        <v>0.11989829628840126</v>
      </c>
      <c r="R74" s="193">
        <f>KZN!J$73/100</f>
        <v>0.16156373771103319</v>
      </c>
      <c r="S74" s="193">
        <f>KZN!K$73/100</f>
        <v>0.21806567638067909</v>
      </c>
      <c r="T74" s="193"/>
      <c r="U74" s="193">
        <f>K74*$B74*Indicators!$B$256+K74*$C74*Indicators!$C$256+K74*$D74*Indicators!$D$256+K74*$E74*Indicators!$E$256+K74*$F74*Indicators!$F$256+K74*$G74*Indicators!$G$256+K74*$H74*Indicators!$H$256+K74*$I74*Indicators!$I$256</f>
        <v>1.7096873919222684E-4</v>
      </c>
      <c r="V74" s="193">
        <f>L74*$B74*Indicators!$B$257+L74*$C74*Indicators!$C$257+L74*$D74*Indicators!$D$257+L74*$E74*Indicators!$E$257+L74*$F74*Indicators!$F$257+L74*$G74*Indicators!$G$257+L74*$H74*Indicators!$H$257+L74*$I74*Indicators!$I$257</f>
        <v>1.5790778185559659E-4</v>
      </c>
      <c r="W74" s="193">
        <f>M74*$B74*Indicators!$B$258+M74*$C74*Indicators!$C$258+M74*$D74*Indicators!$D$258+M74*$E74*Indicators!$E$258+M74*$F74*Indicators!$F$258+M74*$G74*Indicators!$G$258+M74*$H74*Indicators!$H$258+M74*$I74*Indicators!$I$258</f>
        <v>5.4658026037625457E-3</v>
      </c>
      <c r="X74" s="193">
        <f>N74*$B74*Indicators!$B$259+N74*$C74*Indicators!$C$259+N74*$D74*Indicators!$D$259+N74*$E74*Indicators!$E$259+N74*$F74*Indicators!$F$259+N74*$G74*Indicators!$G$259+N74*$H74*Indicators!$H$259+N74*$I74*Indicators!$I$259</f>
        <v>6.3389083421801673E-4</v>
      </c>
      <c r="Y74" s="193">
        <f>O74*$B74*Indicators!$B$260+O74*$C74*Indicators!$C$260+O74*$D74*Indicators!$D$260+O74*$E74*Indicators!$E$260+O74*$F74*Indicators!$F$260+O74*$G74*Indicators!$G$260+O74*$H74*Indicators!$H$260+O74*$I74*Indicators!$I$260</f>
        <v>4.315135793624821E-4</v>
      </c>
      <c r="Z74" s="193">
        <f>P74*$B74*Indicators!$B$261+P74*$C74*Indicators!$C$261+P74*$D74*Indicators!$D$261+P74*$E74*Indicators!$E$261+P74*$F74*Indicators!$F$261+P74*$G74*Indicators!$G$261+P74*$H74*Indicators!$H$261+P74*$I74*Indicators!$I$261</f>
        <v>1.5293458079785162E-3</v>
      </c>
      <c r="AA74" s="193">
        <f>Q74*$B74*Indicators!$B$262+Q74*$C74*Indicators!$C$262+Q74*$D74*Indicators!$D$262+Q74*$E74*Indicators!$E$262+Q74*$F74*Indicators!$F$262+Q74*$G74*Indicators!$G$262+Q74*$H74*Indicators!$H$262+Q74*$I74*Indicators!$I$262</f>
        <v>2.037158717738873E-3</v>
      </c>
      <c r="AB74" s="193">
        <f>R74*$B74*Indicators!$B$263+R74*$C74*Indicators!$C$263+R74*$D74*Indicators!$D$263+R74*$E74*Indicators!$E$263+R74*$F74*Indicators!$F$263+R74*$G74*Indicators!$G$263+R74*$H74*Indicators!$H$263+R74*$I74*Indicators!$I$263</f>
        <v>1.8062611782285643E-3</v>
      </c>
      <c r="AC74" s="193">
        <f>S74*$B74*Indicators!$B$264+S74*$C74*Indicators!$C$264+S74*$D74*Indicators!$D$264+S74*$E74*Indicators!$E$264+S74*$F74*Indicators!$F$264+S74*$G74*Indicators!$G$264+S74*$H74*Indicators!$H$264+S74*$I74*Indicators!$I$264</f>
        <v>1.8806522328399379E-3</v>
      </c>
      <c r="AE74" s="177">
        <f t="shared" si="2"/>
        <v>1.411350147517676</v>
      </c>
    </row>
    <row r="75" spans="1:31" hidden="1" x14ac:dyDescent="0.25">
      <c r="A75" s="174">
        <f>Indicators!A87</f>
        <v>38018</v>
      </c>
      <c r="B75" s="193">
        <f>(Indicators!B87-Indicators!B86)/Indicators!B86</f>
        <v>-5.4361747545182942E-2</v>
      </c>
      <c r="C75" s="193">
        <f>(Indicators!C87-Indicators!C86)/-100</f>
        <v>1.1500000000000021E-3</v>
      </c>
      <c r="D75" s="193">
        <f>(Indicators!D87-Indicators!D86)/-100</f>
        <v>-5.762670565302168E-3</v>
      </c>
      <c r="E75" s="193">
        <f>(Indicators!E87-Indicators!E86)/-Indicators!E86</f>
        <v>-9.8482293423271569E-2</v>
      </c>
      <c r="F75" s="193">
        <f>(Indicators!F87-Indicators!F86)/Indicators!F86</f>
        <v>-2.6533996683250436E-2</v>
      </c>
      <c r="G75" s="193">
        <f>(Indicators!G87-Indicators!G86)/Indicators!G86</f>
        <v>-8.0301129234629579E-3</v>
      </c>
      <c r="H75" s="193">
        <f>(Indicators!H87-Indicators!H86)/Indicators!H86</f>
        <v>5.9380533788584095E-3</v>
      </c>
      <c r="I75" s="193">
        <f>(Indicators!I87-Indicators!I86)/Indicators!I86</f>
        <v>-1.2587822014051522E-2</v>
      </c>
      <c r="J75" s="174"/>
      <c r="K75" s="193">
        <f>KZN!C$73/100</f>
        <v>4.7823102793846411E-2</v>
      </c>
      <c r="L75" s="193">
        <f>KZN!D$73/100</f>
        <v>2.7994361580635254E-2</v>
      </c>
      <c r="M75" s="193">
        <f>KZN!E$73/100</f>
        <v>0.20650888028977687</v>
      </c>
      <c r="N75" s="193">
        <f>KZN!F$73/100</f>
        <v>3.1760007889931378E-2</v>
      </c>
      <c r="O75" s="193">
        <f>KZN!G$73/100</f>
        <v>3.3780837286951144E-2</v>
      </c>
      <c r="P75" s="193">
        <f>KZN!H$73/100</f>
        <v>0.15260509977874548</v>
      </c>
      <c r="Q75" s="193">
        <f>KZN!I$73/100</f>
        <v>0.11989829628840126</v>
      </c>
      <c r="R75" s="193">
        <f>KZN!J$73/100</f>
        <v>0.16156373771103319</v>
      </c>
      <c r="S75" s="193">
        <f>KZN!K$73/100</f>
        <v>0.21806567638067909</v>
      </c>
      <c r="T75" s="193"/>
      <c r="U75" s="193">
        <f>K75*$B75*Indicators!$B$256+K75*$C75*Indicators!$C$256+K75*$D75*Indicators!$D$256+K75*$E75*Indicators!$E$256+K75*$F75*Indicators!$F$256+K75*$G75*Indicators!$G$256+K75*$H75*Indicators!$H$256+K75*$I75*Indicators!$I$256</f>
        <v>-1.7293260718503328E-3</v>
      </c>
      <c r="V75" s="193">
        <f>L75*$B75*Indicators!$B$257+L75*$C75*Indicators!$C$257+L75*$D75*Indicators!$D$257+L75*$E75*Indicators!$E$257+L75*$F75*Indicators!$F$257+L75*$G75*Indicators!$G$257+L75*$H75*Indicators!$H$257+L75*$I75*Indicators!$I$257</f>
        <v>-8.9263838029855628E-4</v>
      </c>
      <c r="W75" s="193">
        <f>M75*$B75*Indicators!$B$258+M75*$C75*Indicators!$C$258+M75*$D75*Indicators!$D$258+M75*$E75*Indicators!$E$258+M75*$F75*Indicators!$F$258+M75*$G75*Indicators!$G$258+M75*$H75*Indicators!$H$258+M75*$I75*Indicators!$I$258</f>
        <v>-6.3721895002480274E-3</v>
      </c>
      <c r="X75" s="193">
        <f>N75*$B75*Indicators!$B$259+N75*$C75*Indicators!$C$259+N75*$D75*Indicators!$D$259+N75*$E75*Indicators!$E$259+N75*$F75*Indicators!$F$259+N75*$G75*Indicators!$G$259+N75*$H75*Indicators!$H$259+N75*$I75*Indicators!$I$259</f>
        <v>-9.8657296002558422E-4</v>
      </c>
      <c r="Y75" s="193">
        <f>O75*$B75*Indicators!$B$260+O75*$C75*Indicators!$C$260+O75*$D75*Indicators!$D$260+O75*$E75*Indicators!$E$260+O75*$F75*Indicators!$F$260+O75*$G75*Indicators!$G$260+O75*$H75*Indicators!$H$260+O75*$I75*Indicators!$I$260</f>
        <v>-6.5155671298384554E-4</v>
      </c>
      <c r="Z75" s="193">
        <f>P75*$B75*Indicators!$B$261+P75*$C75*Indicators!$C$261+P75*$D75*Indicators!$D$261+P75*$E75*Indicators!$E$261+P75*$F75*Indicators!$F$261+P75*$G75*Indicators!$G$261+P75*$H75*Indicators!$H$261+P75*$I75*Indicators!$I$261</f>
        <v>-2.2203927358257656E-3</v>
      </c>
      <c r="AA75" s="193">
        <f>Q75*$B75*Indicators!$B$262+Q75*$C75*Indicators!$C$262+Q75*$D75*Indicators!$D$262+Q75*$E75*Indicators!$E$262+Q75*$F75*Indicators!$F$262+Q75*$G75*Indicators!$G$262+Q75*$H75*Indicators!$H$262+Q75*$I75*Indicators!$I$262</f>
        <v>-4.2441960250066395E-3</v>
      </c>
      <c r="AB75" s="193">
        <f>R75*$B75*Indicators!$B$263+R75*$C75*Indicators!$C$263+R75*$D75*Indicators!$D$263+R75*$E75*Indicators!$E$263+R75*$F75*Indicators!$F$263+R75*$G75*Indicators!$G$263+R75*$H75*Indicators!$H$263+R75*$I75*Indicators!$I$263</f>
        <v>-2.3113544588430168E-3</v>
      </c>
      <c r="AC75" s="193">
        <f>S75*$B75*Indicators!$B$264+S75*$C75*Indicators!$C$264+S75*$D75*Indicators!$D$264+S75*$E75*Indicators!$E$264+S75*$F75*Indicators!$F$264+S75*$G75*Indicators!$G$264+S75*$H75*Indicators!$H$264+S75*$I75*Indicators!$I$264</f>
        <v>-1.0977827290897966E-3</v>
      </c>
      <c r="AE75" s="177">
        <f t="shared" si="2"/>
        <v>-2.0506009574171564</v>
      </c>
    </row>
    <row r="76" spans="1:31" hidden="1" x14ac:dyDescent="0.25">
      <c r="A76" s="174">
        <f>Indicators!A88</f>
        <v>38047</v>
      </c>
      <c r="B76" s="193">
        <f>(Indicators!B88-Indicators!B87)/Indicators!B87</f>
        <v>-4.7012791572610887E-2</v>
      </c>
      <c r="C76" s="193">
        <f>(Indicators!C88-Indicators!C87)/-100</f>
        <v>-2.4500000000000099E-3</v>
      </c>
      <c r="D76" s="193">
        <f>(Indicators!D88-Indicators!D87)/-100</f>
        <v>3.3324277823055803E-3</v>
      </c>
      <c r="E76" s="193">
        <f>(Indicators!E88-Indicators!E87)/-Indicators!E87</f>
        <v>6.4476512127725162E-3</v>
      </c>
      <c r="F76" s="193">
        <f>(Indicators!F88-Indicators!F87)/Indicators!F87</f>
        <v>0.10732538330494036</v>
      </c>
      <c r="G76" s="193">
        <f>(Indicators!G88-Indicators!G87)/Indicators!G87</f>
        <v>6.9567417151530475E-2</v>
      </c>
      <c r="H76" s="193">
        <f>(Indicators!H88-Indicators!H87)/Indicators!H87</f>
        <v>1.0994339443642151E-2</v>
      </c>
      <c r="I76" s="193">
        <f>(Indicators!I88-Indicators!I87)/Indicators!I87</f>
        <v>3.6466053957900979E-2</v>
      </c>
      <c r="J76" s="174"/>
      <c r="K76" s="193">
        <f>KZN!C$73/100</f>
        <v>4.7823102793846411E-2</v>
      </c>
      <c r="L76" s="193">
        <f>KZN!D$73/100</f>
        <v>2.7994361580635254E-2</v>
      </c>
      <c r="M76" s="193">
        <f>KZN!E$73/100</f>
        <v>0.20650888028977687</v>
      </c>
      <c r="N76" s="193">
        <f>KZN!F$73/100</f>
        <v>3.1760007889931378E-2</v>
      </c>
      <c r="O76" s="193">
        <f>KZN!G$73/100</f>
        <v>3.3780837286951144E-2</v>
      </c>
      <c r="P76" s="193">
        <f>KZN!H$73/100</f>
        <v>0.15260509977874548</v>
      </c>
      <c r="Q76" s="193">
        <f>KZN!I$73/100</f>
        <v>0.11989829628840126</v>
      </c>
      <c r="R76" s="193">
        <f>KZN!J$73/100</f>
        <v>0.16156373771103319</v>
      </c>
      <c r="S76" s="193">
        <f>KZN!K$73/100</f>
        <v>0.21806567638067909</v>
      </c>
      <c r="T76" s="193"/>
      <c r="U76" s="193">
        <f>K76*$B76*Indicators!$B$256+K76*$C76*Indicators!$C$256+K76*$D76*Indicators!$D$256+K76*$E76*Indicators!$E$256+K76*$F76*Indicators!$F$256+K76*$G76*Indicators!$G$256+K76*$H76*Indicators!$H$256+K76*$I76*Indicators!$I$256</f>
        <v>1.3308928973218153E-3</v>
      </c>
      <c r="V76" s="193">
        <f>L76*$B76*Indicators!$B$257+L76*$C76*Indicators!$C$257+L76*$D76*Indicators!$D$257+L76*$E76*Indicators!$E$257+L76*$F76*Indicators!$F$257+L76*$G76*Indicators!$G$257+L76*$H76*Indicators!$H$257+L76*$I76*Indicators!$I$257</f>
        <v>6.0638881405162366E-4</v>
      </c>
      <c r="W76" s="193">
        <f>M76*$B76*Indicators!$B$258+M76*$C76*Indicators!$C$258+M76*$D76*Indicators!$D$258+M76*$E76*Indicators!$E$258+M76*$F76*Indicators!$F$258+M76*$G76*Indicators!$G$258+M76*$H76*Indicators!$H$258+M76*$I76*Indicators!$I$258</f>
        <v>-1.5984707959436155E-3</v>
      </c>
      <c r="X76" s="193">
        <f>N76*$B76*Indicators!$B$259+N76*$C76*Indicators!$C$259+N76*$D76*Indicators!$D$259+N76*$E76*Indicators!$E$259+N76*$F76*Indicators!$F$259+N76*$G76*Indicators!$G$259+N76*$H76*Indicators!$H$259+N76*$I76*Indicators!$I$259</f>
        <v>5.0704323467313508E-4</v>
      </c>
      <c r="Y76" s="193">
        <f>O76*$B76*Indicators!$B$260+O76*$C76*Indicators!$C$260+O76*$D76*Indicators!$D$260+O76*$E76*Indicators!$E$260+O76*$F76*Indicators!$F$260+O76*$G76*Indicators!$G$260+O76*$H76*Indicators!$H$260+O76*$I76*Indicators!$I$260</f>
        <v>3.3298306195236489E-5</v>
      </c>
      <c r="Z76" s="193">
        <f>P76*$B76*Indicators!$B$261+P76*$C76*Indicators!$C$261+P76*$D76*Indicators!$D$261+P76*$E76*Indicators!$E$261+P76*$F76*Indicators!$F$261+P76*$G76*Indicators!$G$261+P76*$H76*Indicators!$H$261+P76*$I76*Indicators!$I$261</f>
        <v>-2.2874644048102649E-4</v>
      </c>
      <c r="AA76" s="193">
        <f>Q76*$B76*Indicators!$B$262+Q76*$C76*Indicators!$C$262+Q76*$D76*Indicators!$D$262+Q76*$E76*Indicators!$E$262+Q76*$F76*Indicators!$F$262+Q76*$G76*Indicators!$G$262+Q76*$H76*Indicators!$H$262+Q76*$I76*Indicators!$I$262</f>
        <v>3.503107213022825E-4</v>
      </c>
      <c r="AB76" s="193">
        <f>R76*$B76*Indicators!$B$263+R76*$C76*Indicators!$C$263+R76*$D76*Indicators!$D$263+R76*$E76*Indicators!$E$263+R76*$F76*Indicators!$F$263+R76*$G76*Indicators!$G$263+R76*$H76*Indicators!$H$263+R76*$I76*Indicators!$I$263</f>
        <v>8.7379045102244047E-5</v>
      </c>
      <c r="AC76" s="193">
        <f>S76*$B76*Indicators!$B$264+S76*$C76*Indicators!$C$264+S76*$D76*Indicators!$D$264+S76*$E76*Indicators!$E$264+S76*$F76*Indicators!$F$264+S76*$G76*Indicators!$G$264+S76*$H76*Indicators!$H$264+S76*$I76*Indicators!$I$264</f>
        <v>5.0004843092867307E-5</v>
      </c>
      <c r="AE76" s="177">
        <f t="shared" si="2"/>
        <v>0.11381006253145623</v>
      </c>
    </row>
    <row r="77" spans="1:31" hidden="1" x14ac:dyDescent="0.25">
      <c r="A77" s="174">
        <f>Indicators!A89</f>
        <v>38078</v>
      </c>
      <c r="B77" s="193">
        <f>(Indicators!B89-Indicators!B88)/Indicators!B88</f>
        <v>8.6852161829264404E-2</v>
      </c>
      <c r="C77" s="193">
        <f>(Indicators!C89-Indicators!C88)/-100</f>
        <v>-3.4499999999999887E-3</v>
      </c>
      <c r="D77" s="193">
        <f>(Indicators!D89-Indicators!D88)/-100</f>
        <v>1.637936570674487E-3</v>
      </c>
      <c r="E77" s="193">
        <f>(Indicators!E89-Indicators!E88)/-Indicators!E88</f>
        <v>-8.3127317676143314E-2</v>
      </c>
      <c r="F77" s="193">
        <f>(Indicators!F89-Indicators!F88)/Indicators!F88</f>
        <v>5.5384615384615435E-2</v>
      </c>
      <c r="G77" s="193">
        <f>(Indicators!G89-Indicators!G88)/Indicators!G88</f>
        <v>-8.4200567644276303E-2</v>
      </c>
      <c r="H77" s="193">
        <f>(Indicators!H89-Indicators!H88)/Indicators!H88</f>
        <v>9.4984881659889477E-3</v>
      </c>
      <c r="I77" s="193">
        <f>(Indicators!I89-Indicators!I88)/Indicators!I88</f>
        <v>-5.8066361556064074E-2</v>
      </c>
      <c r="J77" s="174"/>
      <c r="K77" s="193">
        <f>KZN!C$73/100</f>
        <v>4.7823102793846411E-2</v>
      </c>
      <c r="L77" s="193">
        <f>KZN!D$73/100</f>
        <v>2.7994361580635254E-2</v>
      </c>
      <c r="M77" s="193">
        <f>KZN!E$73/100</f>
        <v>0.20650888028977687</v>
      </c>
      <c r="N77" s="193">
        <f>KZN!F$73/100</f>
        <v>3.1760007889931378E-2</v>
      </c>
      <c r="O77" s="193">
        <f>KZN!G$73/100</f>
        <v>3.3780837286951144E-2</v>
      </c>
      <c r="P77" s="193">
        <f>KZN!H$73/100</f>
        <v>0.15260509977874548</v>
      </c>
      <c r="Q77" s="193">
        <f>KZN!I$73/100</f>
        <v>0.11989829628840126</v>
      </c>
      <c r="R77" s="193">
        <f>KZN!J$73/100</f>
        <v>0.16156373771103319</v>
      </c>
      <c r="S77" s="193">
        <f>KZN!K$73/100</f>
        <v>0.21806567638067909</v>
      </c>
      <c r="T77" s="193"/>
      <c r="U77" s="193">
        <f>K77*$B77*Indicators!$B$256+K77*$C77*Indicators!$C$256+K77*$D77*Indicators!$D$256+K77*$E77*Indicators!$E$256+K77*$F77*Indicators!$F$256+K77*$G77*Indicators!$G$256+K77*$H77*Indicators!$H$256+K77*$I77*Indicators!$I$256</f>
        <v>7.6017737650765384E-4</v>
      </c>
      <c r="V77" s="193">
        <f>L77*$B77*Indicators!$B$257+L77*$C77*Indicators!$C$257+L77*$D77*Indicators!$D$257+L77*$E77*Indicators!$E$257+L77*$F77*Indicators!$F$257+L77*$G77*Indicators!$G$257+L77*$H77*Indicators!$H$257+L77*$I77*Indicators!$I$257</f>
        <v>-7.7126097071886094E-4</v>
      </c>
      <c r="W77" s="193">
        <f>M77*$B77*Indicators!$B$258+M77*$C77*Indicators!$C$258+M77*$D77*Indicators!$D$258+M77*$E77*Indicators!$E$258+M77*$F77*Indicators!$F$258+M77*$G77*Indicators!$G$258+M77*$H77*Indicators!$H$258+M77*$I77*Indicators!$I$258</f>
        <v>2.2331866610898849E-3</v>
      </c>
      <c r="X77" s="193">
        <f>N77*$B77*Indicators!$B$259+N77*$C77*Indicators!$C$259+N77*$D77*Indicators!$D$259+N77*$E77*Indicators!$E$259+N77*$F77*Indicators!$F$259+N77*$G77*Indicators!$G$259+N77*$H77*Indicators!$H$259+N77*$I77*Indicators!$I$259</f>
        <v>-1.1469867206684256E-3</v>
      </c>
      <c r="Y77" s="193">
        <f>O77*$B77*Indicators!$B$260+O77*$C77*Indicators!$C$260+O77*$D77*Indicators!$D$260+O77*$E77*Indicators!$E$260+O77*$F77*Indicators!$F$260+O77*$G77*Indicators!$G$260+O77*$H77*Indicators!$H$260+O77*$I77*Indicators!$I$260</f>
        <v>-1.5906921453064815E-4</v>
      </c>
      <c r="Z77" s="193">
        <f>P77*$B77*Indicators!$B$261+P77*$C77*Indicators!$C$261+P77*$D77*Indicators!$D$261+P77*$E77*Indicators!$E$261+P77*$F77*Indicators!$F$261+P77*$G77*Indicators!$G$261+P77*$H77*Indicators!$H$261+P77*$I77*Indicators!$I$261</f>
        <v>2.8494329172119886E-4</v>
      </c>
      <c r="AA77" s="193">
        <f>Q77*$B77*Indicators!$B$262+Q77*$C77*Indicators!$C$262+Q77*$D77*Indicators!$D$262+Q77*$E77*Indicators!$E$262+Q77*$F77*Indicators!$F$262+Q77*$G77*Indicators!$G$262+Q77*$H77*Indicators!$H$262+Q77*$I77*Indicators!$I$262</f>
        <v>-2.4802310226430344E-3</v>
      </c>
      <c r="AB77" s="193">
        <f>R77*$B77*Indicators!$B$263+R77*$C77*Indicators!$C$263+R77*$D77*Indicators!$D$263+R77*$E77*Indicators!$E$263+R77*$F77*Indicators!$F$263+R77*$G77*Indicators!$G$263+R77*$H77*Indicators!$H$263+R77*$I77*Indicators!$I$263</f>
        <v>-1.1713266866350308E-4</v>
      </c>
      <c r="AC77" s="193">
        <f>S77*$B77*Indicators!$B$264+S77*$C77*Indicators!$C$264+S77*$D77*Indicators!$D$264+S77*$E77*Indicators!$E$264+S77*$F77*Indicators!$F$264+S77*$G77*Indicators!$G$264+S77*$H77*Indicators!$H$264+S77*$I77*Indicators!$I$264</f>
        <v>1.6903430400118293E-3</v>
      </c>
      <c r="AE77" s="177">
        <f t="shared" si="2"/>
        <v>2.9396977210609482E-2</v>
      </c>
    </row>
    <row r="78" spans="1:31" hidden="1" x14ac:dyDescent="0.25">
      <c r="A78" s="174">
        <f>Indicators!A90</f>
        <v>38108</v>
      </c>
      <c r="B78" s="193">
        <f>(Indicators!B90-Indicators!B89)/Indicators!B89</f>
        <v>-5.3976694853689035E-2</v>
      </c>
      <c r="C78" s="193">
        <f>(Indicators!C90-Indicators!C89)/-100</f>
        <v>-1.6500000000000093E-3</v>
      </c>
      <c r="D78" s="193">
        <f>(Indicators!D90-Indicators!D89)/-100</f>
        <v>-3.2632826784716588E-3</v>
      </c>
      <c r="E78" s="193">
        <f>(Indicators!E90-Indicators!E89)/-Indicators!E89</f>
        <v>-5.5064194008559199E-2</v>
      </c>
      <c r="F78" s="193">
        <f>(Indicators!F90-Indicators!F89)/Indicators!F89</f>
        <v>-3.498542274052481E-2</v>
      </c>
      <c r="G78" s="193">
        <f>(Indicators!G90-Indicators!G89)/Indicators!G89</f>
        <v>1.8595041322314022E-2</v>
      </c>
      <c r="H78" s="193">
        <f>(Indicators!H90-Indicators!H89)/Indicators!H89</f>
        <v>-1.1513514630090579E-2</v>
      </c>
      <c r="I78" s="193">
        <f>(Indicators!I90-Indicators!I89)/Indicators!I89</f>
        <v>8.4117825690859405E-2</v>
      </c>
      <c r="J78" s="174"/>
      <c r="K78" s="193">
        <f>KZN!C$73/100</f>
        <v>4.7823102793846411E-2</v>
      </c>
      <c r="L78" s="193">
        <f>KZN!D$73/100</f>
        <v>2.7994361580635254E-2</v>
      </c>
      <c r="M78" s="193">
        <f>KZN!E$73/100</f>
        <v>0.20650888028977687</v>
      </c>
      <c r="N78" s="193">
        <f>KZN!F$73/100</f>
        <v>3.1760007889931378E-2</v>
      </c>
      <c r="O78" s="193">
        <f>KZN!G$73/100</f>
        <v>3.3780837286951144E-2</v>
      </c>
      <c r="P78" s="193">
        <f>KZN!H$73/100</f>
        <v>0.15260509977874548</v>
      </c>
      <c r="Q78" s="193">
        <f>KZN!I$73/100</f>
        <v>0.11989829628840126</v>
      </c>
      <c r="R78" s="193">
        <f>KZN!J$73/100</f>
        <v>0.16156373771103319</v>
      </c>
      <c r="S78" s="193">
        <f>KZN!K$73/100</f>
        <v>0.21806567638067909</v>
      </c>
      <c r="T78" s="193"/>
      <c r="U78" s="193">
        <f>K78*$B78*Indicators!$B$256+K78*$C78*Indicators!$C$256+K78*$D78*Indicators!$D$256+K78*$E78*Indicators!$E$256+K78*$F78*Indicators!$F$256+K78*$G78*Indicators!$G$256+K78*$H78*Indicators!$H$256+K78*$I78*Indicators!$I$256</f>
        <v>-1.2148009419427771E-3</v>
      </c>
      <c r="V78" s="193">
        <f>L78*$B78*Indicators!$B$257+L78*$C78*Indicators!$C$257+L78*$D78*Indicators!$D$257+L78*$E78*Indicators!$E$257+L78*$F78*Indicators!$F$257+L78*$G78*Indicators!$G$257+L78*$H78*Indicators!$H$257+L78*$I78*Indicators!$I$257</f>
        <v>7.1725860186117615E-5</v>
      </c>
      <c r="W78" s="193">
        <f>M78*$B78*Indicators!$B$258+M78*$C78*Indicators!$C$258+M78*$D78*Indicators!$D$258+M78*$E78*Indicators!$E$258+M78*$F78*Indicators!$F$258+M78*$G78*Indicators!$G$258+M78*$H78*Indicators!$H$258+M78*$I78*Indicators!$I$258</f>
        <v>-1.9038493658446931E-3</v>
      </c>
      <c r="X78" s="193">
        <f>N78*$B78*Indicators!$B$259+N78*$C78*Indicators!$C$259+N78*$D78*Indicators!$D$259+N78*$E78*Indicators!$E$259+N78*$F78*Indicators!$F$259+N78*$G78*Indicators!$G$259+N78*$H78*Indicators!$H$259+N78*$I78*Indicators!$I$259</f>
        <v>7.7022430475637705E-4</v>
      </c>
      <c r="Y78" s="193">
        <f>O78*$B78*Indicators!$B$260+O78*$C78*Indicators!$C$260+O78*$D78*Indicators!$D$260+O78*$E78*Indicators!$E$260+O78*$F78*Indicators!$F$260+O78*$G78*Indicators!$G$260+O78*$H78*Indicators!$H$260+O78*$I78*Indicators!$I$260</f>
        <v>-4.6370245807659849E-4</v>
      </c>
      <c r="Z78" s="193">
        <f>P78*$B78*Indicators!$B$261+P78*$C78*Indicators!$C$261+P78*$D78*Indicators!$D$261+P78*$E78*Indicators!$E$261+P78*$F78*Indicators!$F$261+P78*$G78*Indicators!$G$261+P78*$H78*Indicators!$H$261+P78*$I78*Indicators!$I$261</f>
        <v>-2.2910029955840131E-3</v>
      </c>
      <c r="AA78" s="193">
        <f>Q78*$B78*Indicators!$B$262+Q78*$C78*Indicators!$C$262+Q78*$D78*Indicators!$D$262+Q78*$E78*Indicators!$E$262+Q78*$F78*Indicators!$F$262+Q78*$G78*Indicators!$G$262+Q78*$H78*Indicators!$H$262+Q78*$I78*Indicators!$I$262</f>
        <v>-1.9740266896865017E-3</v>
      </c>
      <c r="AB78" s="193">
        <f>R78*$B78*Indicators!$B$263+R78*$C78*Indicators!$C$263+R78*$D78*Indicators!$D$263+R78*$E78*Indicators!$E$263+R78*$F78*Indicators!$F$263+R78*$G78*Indicators!$G$263+R78*$H78*Indicators!$H$263+R78*$I78*Indicators!$I$263</f>
        <v>-1.7862616510055055E-3</v>
      </c>
      <c r="AC78" s="193">
        <f>S78*$B78*Indicators!$B$264+S78*$C78*Indicators!$C$264+S78*$D78*Indicators!$D$264+S78*$E78*Indicators!$E$264+S78*$F78*Indicators!$F$264+S78*$G78*Indicators!$G$264+S78*$H78*Indicators!$H$264+S78*$I78*Indicators!$I$264</f>
        <v>-1.2813515430680181E-3</v>
      </c>
      <c r="AE78" s="177">
        <f t="shared" si="2"/>
        <v>-1.0073045480265612</v>
      </c>
    </row>
    <row r="79" spans="1:31" hidden="1" x14ac:dyDescent="0.25">
      <c r="A79" s="174">
        <f>Indicators!A91</f>
        <v>38139</v>
      </c>
      <c r="B79" s="193">
        <f>(Indicators!B91-Indicators!B90)/Indicators!B90</f>
        <v>-4.0285051680975528E-2</v>
      </c>
      <c r="C79" s="193">
        <f>(Indicators!C91-Indicators!C90)/-100</f>
        <v>3.0000000000001136E-4</v>
      </c>
      <c r="D79" s="193">
        <f>(Indicators!D91-Indicators!D90)/-100</f>
        <v>-6.5545762278852683E-3</v>
      </c>
      <c r="E79" s="193">
        <f>(Indicators!E91-Indicators!E90)/-Indicators!E90</f>
        <v>0.10356949702541911</v>
      </c>
      <c r="F79" s="193">
        <f>(Indicators!F91-Indicators!F90)/Indicators!F90</f>
        <v>0.13444108761329301</v>
      </c>
      <c r="G79" s="193">
        <f>(Indicators!G91-Indicators!G90)/Indicators!G90</f>
        <v>-4.5638945233264566E-3</v>
      </c>
      <c r="H79" s="193">
        <f>(Indicators!H91-Indicators!H90)/Indicators!H90</f>
        <v>1.6136615947234378E-2</v>
      </c>
      <c r="I79" s="193">
        <f>(Indicators!I91-Indicators!I90)/Indicators!I90</f>
        <v>0.1123249299719888</v>
      </c>
      <c r="J79" s="174"/>
      <c r="K79" s="193">
        <f>KZN!C$73/100</f>
        <v>4.7823102793846411E-2</v>
      </c>
      <c r="L79" s="193">
        <f>KZN!D$73/100</f>
        <v>2.7994361580635254E-2</v>
      </c>
      <c r="M79" s="193">
        <f>KZN!E$73/100</f>
        <v>0.20650888028977687</v>
      </c>
      <c r="N79" s="193">
        <f>KZN!F$73/100</f>
        <v>3.1760007889931378E-2</v>
      </c>
      <c r="O79" s="193">
        <f>KZN!G$73/100</f>
        <v>3.3780837286951144E-2</v>
      </c>
      <c r="P79" s="193">
        <f>KZN!H$73/100</f>
        <v>0.15260509977874548</v>
      </c>
      <c r="Q79" s="193">
        <f>KZN!I$73/100</f>
        <v>0.11989829628840126</v>
      </c>
      <c r="R79" s="193">
        <f>KZN!J$73/100</f>
        <v>0.16156373771103319</v>
      </c>
      <c r="S79" s="193">
        <f>KZN!K$73/100</f>
        <v>0.21806567638067909</v>
      </c>
      <c r="T79" s="193"/>
      <c r="U79" s="193">
        <f>K79*$B79*Indicators!$B$256+K79*$C79*Indicators!$C$256+K79*$D79*Indicators!$D$256+K79*$E79*Indicators!$E$256+K79*$F79*Indicators!$F$256+K79*$G79*Indicators!$G$256+K79*$H79*Indicators!$H$256+K79*$I79*Indicators!$I$256</f>
        <v>2.8781883742651808E-3</v>
      </c>
      <c r="V79" s="193">
        <f>L79*$B79*Indicators!$B$257+L79*$C79*Indicators!$C$257+L79*$D79*Indicators!$D$257+L79*$E79*Indicators!$E$257+L79*$F79*Indicators!$F$257+L79*$G79*Indicators!$G$257+L79*$H79*Indicators!$H$257+L79*$I79*Indicators!$I$257</f>
        <v>5.2939751936019398E-4</v>
      </c>
      <c r="W79" s="193">
        <f>M79*$B79*Indicators!$B$258+M79*$C79*Indicators!$C$258+M79*$D79*Indicators!$D$258+M79*$E79*Indicators!$E$258+M79*$F79*Indicators!$F$258+M79*$G79*Indicators!$G$258+M79*$H79*Indicators!$H$258+M79*$I79*Indicators!$I$258</f>
        <v>4.1442409414797626E-3</v>
      </c>
      <c r="X79" s="193">
        <f>N79*$B79*Indicators!$B$259+N79*$C79*Indicators!$C$259+N79*$D79*Indicators!$D$259+N79*$E79*Indicators!$E$259+N79*$F79*Indicators!$F$259+N79*$G79*Indicators!$G$259+N79*$H79*Indicators!$H$259+N79*$I79*Indicators!$I$259</f>
        <v>2.3549662191492812E-3</v>
      </c>
      <c r="Y79" s="193">
        <f>O79*$B79*Indicators!$B$260+O79*$C79*Indicators!$C$260+O79*$D79*Indicators!$D$260+O79*$E79*Indicators!$E$260+O79*$F79*Indicators!$F$260+O79*$G79*Indicators!$G$260+O79*$H79*Indicators!$H$260+O79*$I79*Indicators!$I$260</f>
        <v>7.2286576793008795E-4</v>
      </c>
      <c r="Z79" s="193">
        <f>P79*$B79*Indicators!$B$261+P79*$C79*Indicators!$C$261+P79*$D79*Indicators!$D$261+P79*$E79*Indicators!$E$261+P79*$F79*Indicators!$F$261+P79*$G79*Indicators!$G$261+P79*$H79*Indicators!$H$261+P79*$I79*Indicators!$I$261</f>
        <v>1.3973565649268911E-3</v>
      </c>
      <c r="AA79" s="193">
        <f>Q79*$B79*Indicators!$B$262+Q79*$C79*Indicators!$C$262+Q79*$D79*Indicators!$D$262+Q79*$E79*Indicators!$E$262+Q79*$F79*Indicators!$F$262+Q79*$G79*Indicators!$G$262+Q79*$H79*Indicators!$H$262+Q79*$I79*Indicators!$I$262</f>
        <v>4.9046439369323895E-3</v>
      </c>
      <c r="AB79" s="193">
        <f>R79*$B79*Indicators!$B$263+R79*$C79*Indicators!$C$263+R79*$D79*Indicators!$D$263+R79*$E79*Indicators!$E$263+R79*$F79*Indicators!$F$263+R79*$G79*Indicators!$G$263+R79*$H79*Indicators!$H$263+R79*$I79*Indicators!$I$263</f>
        <v>2.6230225340455699E-3</v>
      </c>
      <c r="AC79" s="193">
        <f>S79*$B79*Indicators!$B$264+S79*$C79*Indicators!$C$264+S79*$D79*Indicators!$D$264+S79*$E79*Indicators!$E$264+S79*$F79*Indicators!$F$264+S79*$G79*Indicators!$G$264+S79*$H79*Indicators!$H$264+S79*$I79*Indicators!$I$264</f>
        <v>1.1389157847775965E-3</v>
      </c>
      <c r="AE79" s="177">
        <f t="shared" si="2"/>
        <v>2.0693597642866957</v>
      </c>
    </row>
    <row r="80" spans="1:31" hidden="1" x14ac:dyDescent="0.25">
      <c r="A80" s="174">
        <f>Indicators!A92</f>
        <v>38169</v>
      </c>
      <c r="B80" s="193">
        <f>(Indicators!B92-Indicators!B91)/Indicators!B91</f>
        <v>1.1682242990653986E-3</v>
      </c>
      <c r="C80" s="193">
        <f>(Indicators!C92-Indicators!C91)/-100</f>
        <v>1.7999999999999971E-3</v>
      </c>
      <c r="D80" s="193">
        <f>(Indicators!D92-Indicators!D91)/-100</f>
        <v>-3.2679738562090789E-3</v>
      </c>
      <c r="E80" s="193">
        <f>(Indicators!E92-Indicators!E91)/-Indicators!E91</f>
        <v>-0.2648567119155355</v>
      </c>
      <c r="F80" s="193">
        <f>(Indicators!F92-Indicators!F91)/Indicators!F91</f>
        <v>8.7882822902796295E-2</v>
      </c>
      <c r="G80" s="193">
        <f>(Indicators!G92-Indicators!G91)/Indicators!G91</f>
        <v>-1.4263881813550745E-2</v>
      </c>
      <c r="H80" s="193">
        <f>(Indicators!H92-Indicators!H91)/Indicators!H91</f>
        <v>9.2544392388223731E-3</v>
      </c>
      <c r="I80" s="193">
        <f>(Indicators!I92-Indicators!I91)/Indicators!I91</f>
        <v>-8.2850667338201969E-2</v>
      </c>
      <c r="J80" s="174"/>
      <c r="K80" s="193">
        <f>KZN!C$73/100</f>
        <v>4.7823102793846411E-2</v>
      </c>
      <c r="L80" s="193">
        <f>KZN!D$73/100</f>
        <v>2.7994361580635254E-2</v>
      </c>
      <c r="M80" s="193">
        <f>KZN!E$73/100</f>
        <v>0.20650888028977687</v>
      </c>
      <c r="N80" s="193">
        <f>KZN!F$73/100</f>
        <v>3.1760007889931378E-2</v>
      </c>
      <c r="O80" s="193">
        <f>KZN!G$73/100</f>
        <v>3.3780837286951144E-2</v>
      </c>
      <c r="P80" s="193">
        <f>KZN!H$73/100</f>
        <v>0.15260509977874548</v>
      </c>
      <c r="Q80" s="193">
        <f>KZN!I$73/100</f>
        <v>0.11989829628840126</v>
      </c>
      <c r="R80" s="193">
        <f>KZN!J$73/100</f>
        <v>0.16156373771103319</v>
      </c>
      <c r="S80" s="193">
        <f>KZN!K$73/100</f>
        <v>0.21806567638067909</v>
      </c>
      <c r="T80" s="193"/>
      <c r="U80" s="193">
        <f>K80*$B80*Indicators!$B$256+K80*$C80*Indicators!$C$256+K80*$D80*Indicators!$D$256+K80*$E80*Indicators!$E$256+K80*$F80*Indicators!$F$256+K80*$G80*Indicators!$G$256+K80*$H80*Indicators!$H$256+K80*$I80*Indicators!$I$256</f>
        <v>-1.1531660074621066E-3</v>
      </c>
      <c r="V80" s="193">
        <f>L80*$B80*Indicators!$B$257+L80*$C80*Indicators!$C$257+L80*$D80*Indicators!$D$257+L80*$E80*Indicators!$E$257+L80*$F80*Indicators!$F$257+L80*$G80*Indicators!$G$257+L80*$H80*Indicators!$H$257+L80*$I80*Indicators!$I$257</f>
        <v>-1.3552319617568737E-3</v>
      </c>
      <c r="W80" s="193">
        <f>M80*$B80*Indicators!$B$258+M80*$C80*Indicators!$C$258+M80*$D80*Indicators!$D$258+M80*$E80*Indicators!$E$258+M80*$F80*Indicators!$F$258+M80*$G80*Indicators!$G$258+M80*$H80*Indicators!$H$258+M80*$I80*Indicators!$I$258</f>
        <v>-8.5752566636678254E-3</v>
      </c>
      <c r="X80" s="193">
        <f>N80*$B80*Indicators!$B$259+N80*$C80*Indicators!$C$259+N80*$D80*Indicators!$D$259+N80*$E80*Indicators!$E$259+N80*$F80*Indicators!$F$259+N80*$G80*Indicators!$G$259+N80*$H80*Indicators!$H$259+N80*$I80*Indicators!$I$259</f>
        <v>-2.9672679316444543E-3</v>
      </c>
      <c r="Y80" s="193">
        <f>O80*$B80*Indicators!$B$260+O80*$C80*Indicators!$C$260+O80*$D80*Indicators!$D$260+O80*$E80*Indicators!$E$260+O80*$F80*Indicators!$F$260+O80*$G80*Indicators!$G$260+O80*$H80*Indicators!$H$260+O80*$I80*Indicators!$I$260</f>
        <v>-1.3770651349054737E-3</v>
      </c>
      <c r="Z80" s="193">
        <f>P80*$B80*Indicators!$B$261+P80*$C80*Indicators!$C$261+P80*$D80*Indicators!$D$261+P80*$E80*Indicators!$E$261+P80*$F80*Indicators!$F$261+P80*$G80*Indicators!$G$261+P80*$H80*Indicators!$H$261+P80*$I80*Indicators!$I$261</f>
        <v>-3.6745528228821988E-3</v>
      </c>
      <c r="AA80" s="193">
        <f>Q80*$B80*Indicators!$B$262+Q80*$C80*Indicators!$C$262+Q80*$D80*Indicators!$D$262+Q80*$E80*Indicators!$E$262+Q80*$F80*Indicators!$F$262+Q80*$G80*Indicators!$G$262+Q80*$H80*Indicators!$H$262+Q80*$I80*Indicators!$I$262</f>
        <v>-1.0280219895008628E-2</v>
      </c>
      <c r="AB80" s="193">
        <f>R80*$B80*Indicators!$B$263+R80*$C80*Indicators!$C$263+R80*$D80*Indicators!$D$263+R80*$E80*Indicators!$E$263+R80*$F80*Indicators!$F$263+R80*$G80*Indicators!$G$263+R80*$H80*Indicators!$H$263+R80*$I80*Indicators!$I$263</f>
        <v>-4.4319918536033266E-3</v>
      </c>
      <c r="AC80" s="193">
        <f>S80*$B80*Indicators!$B$264+S80*$C80*Indicators!$C$264+S80*$D80*Indicators!$D$264+S80*$E80*Indicators!$E$264+S80*$F80*Indicators!$F$264+S80*$G80*Indicators!$G$264+S80*$H80*Indicators!$H$264+S80*$I80*Indicators!$I$264</f>
        <v>-2.7759192249936335E-4</v>
      </c>
      <c r="AE80" s="177">
        <f t="shared" si="2"/>
        <v>-3.4092344193430253</v>
      </c>
    </row>
    <row r="81" spans="1:31" hidden="1" x14ac:dyDescent="0.25">
      <c r="A81" s="174">
        <f>Indicators!A93</f>
        <v>38200</v>
      </c>
      <c r="B81" s="193">
        <f>(Indicators!B93-Indicators!B92)/Indicators!B92</f>
        <v>7.3768002429628679E-2</v>
      </c>
      <c r="C81" s="193">
        <f>(Indicators!C93-Indicators!C92)/-100</f>
        <v>4.8499999999999941E-3</v>
      </c>
      <c r="D81" s="193">
        <f>(Indicators!D93-Indicators!D92)/-100</f>
        <v>5.7588400155288814E-3</v>
      </c>
      <c r="E81" s="193">
        <f>(Indicators!E93-Indicators!E92)/-Indicators!E92</f>
        <v>4.8652516098258984E-2</v>
      </c>
      <c r="F81" s="193">
        <f>(Indicators!F93-Indicators!F92)/Indicators!F92</f>
        <v>-3.5495716034271728E-2</v>
      </c>
      <c r="G81" s="193">
        <f>(Indicators!G93-Indicators!G92)/Indicators!G92</f>
        <v>5.4521963824289463E-2</v>
      </c>
      <c r="H81" s="193">
        <f>(Indicators!H93-Indicators!H92)/Indicators!H92</f>
        <v>2.0951216561280177E-2</v>
      </c>
      <c r="I81" s="193">
        <f>(Indicators!I93-Indicators!I92)/Indicators!I92</f>
        <v>-2.2789676002196595E-2</v>
      </c>
      <c r="J81" s="174"/>
      <c r="K81" s="193">
        <f>KZN!C$73/100</f>
        <v>4.7823102793846411E-2</v>
      </c>
      <c r="L81" s="193">
        <f>KZN!D$73/100</f>
        <v>2.7994361580635254E-2</v>
      </c>
      <c r="M81" s="193">
        <f>KZN!E$73/100</f>
        <v>0.20650888028977687</v>
      </c>
      <c r="N81" s="193">
        <f>KZN!F$73/100</f>
        <v>3.1760007889931378E-2</v>
      </c>
      <c r="O81" s="193">
        <f>KZN!G$73/100</f>
        <v>3.3780837286951144E-2</v>
      </c>
      <c r="P81" s="193">
        <f>KZN!H$73/100</f>
        <v>0.15260509977874548</v>
      </c>
      <c r="Q81" s="193">
        <f>KZN!I$73/100</f>
        <v>0.11989829628840126</v>
      </c>
      <c r="R81" s="193">
        <f>KZN!J$73/100</f>
        <v>0.16156373771103319</v>
      </c>
      <c r="S81" s="193">
        <f>KZN!K$73/100</f>
        <v>0.21806567638067909</v>
      </c>
      <c r="T81" s="193"/>
      <c r="U81" s="193">
        <f>K81*$B81*Indicators!$B$256+K81*$C81*Indicators!$C$256+K81*$D81*Indicators!$D$256+K81*$E81*Indicators!$E$256+K81*$F81*Indicators!$F$256+K81*$G81*Indicators!$G$256+K81*$H81*Indicators!$H$256+K81*$I81*Indicators!$I$256</f>
        <v>6.4181965861230994E-4</v>
      </c>
      <c r="V81" s="193">
        <f>L81*$B81*Indicators!$B$257+L81*$C81*Indicators!$C$257+L81*$D81*Indicators!$D$257+L81*$E81*Indicators!$E$257+L81*$F81*Indicators!$F$257+L81*$G81*Indicators!$G$257+L81*$H81*Indicators!$H$257+L81*$I81*Indicators!$I$257</f>
        <v>1.2386525943662817E-3</v>
      </c>
      <c r="W81" s="193">
        <f>M81*$B81*Indicators!$B$258+M81*$C81*Indicators!$C$258+M81*$D81*Indicators!$D$258+M81*$E81*Indicators!$E$258+M81*$F81*Indicators!$F$258+M81*$G81*Indicators!$G$258+M81*$H81*Indicators!$H$258+M81*$I81*Indicators!$I$258</f>
        <v>6.0877126429594369E-3</v>
      </c>
      <c r="X81" s="193">
        <f>N81*$B81*Indicators!$B$259+N81*$C81*Indicators!$C$259+N81*$D81*Indicators!$D$259+N81*$E81*Indicators!$E$259+N81*$F81*Indicators!$F$259+N81*$G81*Indicators!$G$259+N81*$H81*Indicators!$H$259+N81*$I81*Indicators!$I$259</f>
        <v>2.6481587058752314E-4</v>
      </c>
      <c r="Y81" s="193">
        <f>O81*$B81*Indicators!$B$260+O81*$C81*Indicators!$C$260+O81*$D81*Indicators!$D$260+O81*$E81*Indicators!$E$260+O81*$F81*Indicators!$F$260+O81*$G81*Indicators!$G$260+O81*$H81*Indicators!$H$260+O81*$I81*Indicators!$I$260</f>
        <v>7.3816003464186682E-4</v>
      </c>
      <c r="Z81" s="193">
        <f>P81*$B81*Indicators!$B$261+P81*$C81*Indicators!$C$261+P81*$D81*Indicators!$D$261+P81*$E81*Indicators!$E$261+P81*$F81*Indicators!$F$261+P81*$G81*Indicators!$G$261+P81*$H81*Indicators!$H$261+P81*$I81*Indicators!$I$261</f>
        <v>3.1023279958568156E-3</v>
      </c>
      <c r="AA81" s="193">
        <f>Q81*$B81*Indicators!$B$262+Q81*$C81*Indicators!$C$262+Q81*$D81*Indicators!$D$262+Q81*$E81*Indicators!$E$262+Q81*$F81*Indicators!$F$262+Q81*$G81*Indicators!$G$262+Q81*$H81*Indicators!$H$262+Q81*$I81*Indicators!$I$262</f>
        <v>3.048979477944943E-3</v>
      </c>
      <c r="AB81" s="193">
        <f>R81*$B81*Indicators!$B$263+R81*$C81*Indicators!$C$263+R81*$D81*Indicators!$D$263+R81*$E81*Indicators!$E$263+R81*$F81*Indicators!$F$263+R81*$G81*Indicators!$G$263+R81*$H81*Indicators!$H$263+R81*$I81*Indicators!$I$263</f>
        <v>3.176555866495383E-3</v>
      </c>
      <c r="AC81" s="193">
        <f>S81*$B81*Indicators!$B$264+S81*$C81*Indicators!$C$264+S81*$D81*Indicators!$D$264+S81*$E81*Indicators!$E$264+S81*$F81*Indicators!$F$264+S81*$G81*Indicators!$G$264+S81*$H81*Indicators!$H$264+S81*$I81*Indicators!$I$264</f>
        <v>3.3520945463282603E-3</v>
      </c>
      <c r="AE81" s="177">
        <f t="shared" si="2"/>
        <v>2.1651118687792819</v>
      </c>
    </row>
    <row r="82" spans="1:31" hidden="1" x14ac:dyDescent="0.25">
      <c r="A82" s="174">
        <f>Indicators!A94</f>
        <v>38231</v>
      </c>
      <c r="B82" s="193">
        <f>(Indicators!B94-Indicators!B93)/Indicators!B93</f>
        <v>-4.1502917708705546E-2</v>
      </c>
      <c r="C82" s="193">
        <f>(Indicators!C94-Indicators!C93)/-100</f>
        <v>1.7500000000000072E-3</v>
      </c>
      <c r="D82" s="193">
        <f>(Indicators!D94-Indicators!D93)/-100</f>
        <v>-3.2971886883313606E-3</v>
      </c>
      <c r="E82" s="193">
        <f>(Indicators!E94-Indicators!E93)/-Indicators!E93</f>
        <v>-0.18701428929556282</v>
      </c>
      <c r="F82" s="193">
        <f>(Indicators!F94-Indicators!F93)/Indicators!F93</f>
        <v>0.10025380710659899</v>
      </c>
      <c r="G82" s="193">
        <f>(Indicators!G94-Indicators!G93)/Indicators!G93</f>
        <v>1.2251899044351873E-2</v>
      </c>
      <c r="H82" s="193">
        <f>(Indicators!H94-Indicators!H93)/Indicators!H93</f>
        <v>2.5947538595108125E-2</v>
      </c>
      <c r="I82" s="193">
        <f>(Indicators!I94-Indicators!I93)/Indicators!I93</f>
        <v>-2.9221691486372575E-2</v>
      </c>
      <c r="J82" s="174"/>
      <c r="K82" s="193">
        <f>KZN!C$73/100</f>
        <v>4.7823102793846411E-2</v>
      </c>
      <c r="L82" s="193">
        <f>KZN!D$73/100</f>
        <v>2.7994361580635254E-2</v>
      </c>
      <c r="M82" s="193">
        <f>KZN!E$73/100</f>
        <v>0.20650888028977687</v>
      </c>
      <c r="N82" s="193">
        <f>KZN!F$73/100</f>
        <v>3.1760007889931378E-2</v>
      </c>
      <c r="O82" s="193">
        <f>KZN!G$73/100</f>
        <v>3.3780837286951144E-2</v>
      </c>
      <c r="P82" s="193">
        <f>KZN!H$73/100</f>
        <v>0.15260509977874548</v>
      </c>
      <c r="Q82" s="193">
        <f>KZN!I$73/100</f>
        <v>0.11989829628840126</v>
      </c>
      <c r="R82" s="193">
        <f>KZN!J$73/100</f>
        <v>0.16156373771103319</v>
      </c>
      <c r="S82" s="193">
        <f>KZN!K$73/100</f>
        <v>0.21806567638067909</v>
      </c>
      <c r="T82" s="193"/>
      <c r="U82" s="193">
        <f>K82*$B82*Indicators!$B$256+K82*$C82*Indicators!$C$256+K82*$D82*Indicators!$D$256+K82*$E82*Indicators!$E$256+K82*$F82*Indicators!$F$256+K82*$G82*Indicators!$G$256+K82*$H82*Indicators!$H$256+K82*$I82*Indicators!$I$256</f>
        <v>-4.6626145450119583E-4</v>
      </c>
      <c r="V82" s="193">
        <f>L82*$B82*Indicators!$B$257+L82*$C82*Indicators!$C$257+L82*$D82*Indicators!$D$257+L82*$E82*Indicators!$E$257+L82*$F82*Indicators!$F$257+L82*$G82*Indicators!$G$257+L82*$H82*Indicators!$H$257+L82*$I82*Indicators!$I$257</f>
        <v>-8.9850375175985352E-4</v>
      </c>
      <c r="W82" s="193">
        <f>M82*$B82*Indicators!$B$258+M82*$C82*Indicators!$C$258+M82*$D82*Indicators!$D$258+M82*$E82*Indicators!$E$258+M82*$F82*Indicators!$F$258+M82*$G82*Indicators!$G$258+M82*$H82*Indicators!$H$258+M82*$I82*Indicators!$I$258</f>
        <v>-7.4945983934905612E-3</v>
      </c>
      <c r="X82" s="193">
        <f>N82*$B82*Indicators!$B$259+N82*$C82*Indicators!$C$259+N82*$D82*Indicators!$D$259+N82*$E82*Indicators!$E$259+N82*$F82*Indicators!$F$259+N82*$G82*Indicators!$G$259+N82*$H82*Indicators!$H$259+N82*$I82*Indicators!$I$259</f>
        <v>-1.7038164693788677E-3</v>
      </c>
      <c r="Y82" s="193">
        <f>O82*$B82*Indicators!$B$260+O82*$C82*Indicators!$C$260+O82*$D82*Indicators!$D$260+O82*$E82*Indicators!$E$260+O82*$F82*Indicators!$F$260+O82*$G82*Indicators!$G$260+O82*$H82*Indicators!$H$260+O82*$I82*Indicators!$I$260</f>
        <v>-8.6762624892628565E-4</v>
      </c>
      <c r="Z82" s="193">
        <f>P82*$B82*Indicators!$B$261+P82*$C82*Indicators!$C$261+P82*$D82*Indicators!$D$261+P82*$E82*Indicators!$E$261+P82*$F82*Indicators!$F$261+P82*$G82*Indicators!$G$261+P82*$H82*Indicators!$H$261+P82*$I82*Indicators!$I$261</f>
        <v>-2.5045203766647798E-3</v>
      </c>
      <c r="AA82" s="193">
        <f>Q82*$B82*Indicators!$B$262+Q82*$C82*Indicators!$C$262+Q82*$D82*Indicators!$D$262+Q82*$E82*Indicators!$E$262+Q82*$F82*Indicators!$F$262+Q82*$G82*Indicators!$G$262+Q82*$H82*Indicators!$H$262+Q82*$I82*Indicators!$I$262</f>
        <v>-6.9501396080926319E-3</v>
      </c>
      <c r="AB82" s="193">
        <f>R82*$B82*Indicators!$B$263+R82*$C82*Indicators!$C$263+R82*$D82*Indicators!$D$263+R82*$E82*Indicators!$E$263+R82*$F82*Indicators!$F$263+R82*$G82*Indicators!$G$263+R82*$H82*Indicators!$H$263+R82*$I82*Indicators!$I$263</f>
        <v>-2.6247261219748404E-3</v>
      </c>
      <c r="AC82" s="193">
        <f>S82*$B82*Indicators!$B$264+S82*$C82*Indicators!$C$264+S82*$D82*Indicators!$D$264+S82*$E82*Indicators!$E$264+S82*$F82*Indicators!$F$264+S82*$G82*Indicators!$G$264+S82*$H82*Indicators!$H$264+S82*$I82*Indicators!$I$264</f>
        <v>4.6359617859461234E-4</v>
      </c>
      <c r="AE82" s="177">
        <f t="shared" si="2"/>
        <v>-2.3046596246194406</v>
      </c>
    </row>
    <row r="83" spans="1:31" hidden="1" x14ac:dyDescent="0.25">
      <c r="A83" s="174">
        <f>Indicators!A95</f>
        <v>38261</v>
      </c>
      <c r="B83" s="193">
        <f>(Indicators!B95-Indicators!B94)/Indicators!B94</f>
        <v>-4.6312977573460833E-2</v>
      </c>
      <c r="C83" s="193">
        <f>(Indicators!C95-Indicators!C94)/-100</f>
        <v>3.4499999999999887E-3</v>
      </c>
      <c r="D83" s="193">
        <f>(Indicators!D95-Indicators!D94)/-100</f>
        <v>-1.0767863431321556E-2</v>
      </c>
      <c r="E83" s="193">
        <f>(Indicators!E95-Indicators!E94)/-Indicators!E94</f>
        <v>-1.3516367476240772E-2</v>
      </c>
      <c r="F83" s="193">
        <f>(Indicators!F95-Indicators!F94)/Indicators!F94</f>
        <v>3.3448673587081999E-2</v>
      </c>
      <c r="G83" s="193">
        <f>(Indicators!G95-Indicators!G94)/Indicators!G94</f>
        <v>2.9290728637133782E-2</v>
      </c>
      <c r="H83" s="193">
        <f>(Indicators!H95-Indicators!H94)/Indicators!H94</f>
        <v>2.6357608969222707E-2</v>
      </c>
      <c r="I83" s="193">
        <f>(Indicators!I95-Indicators!I94)/Indicators!I94</f>
        <v>3.7047756874095512E-2</v>
      </c>
      <c r="J83" s="174"/>
      <c r="K83" s="193">
        <f>KZN!C$73/100</f>
        <v>4.7823102793846411E-2</v>
      </c>
      <c r="L83" s="193">
        <f>KZN!D$73/100</f>
        <v>2.7994361580635254E-2</v>
      </c>
      <c r="M83" s="193">
        <f>KZN!E$73/100</f>
        <v>0.20650888028977687</v>
      </c>
      <c r="N83" s="193">
        <f>KZN!F$73/100</f>
        <v>3.1760007889931378E-2</v>
      </c>
      <c r="O83" s="193">
        <f>KZN!G$73/100</f>
        <v>3.3780837286951144E-2</v>
      </c>
      <c r="P83" s="193">
        <f>KZN!H$73/100</f>
        <v>0.15260509977874548</v>
      </c>
      <c r="Q83" s="193">
        <f>KZN!I$73/100</f>
        <v>0.11989829628840126</v>
      </c>
      <c r="R83" s="193">
        <f>KZN!J$73/100</f>
        <v>0.16156373771103319</v>
      </c>
      <c r="S83" s="193">
        <f>KZN!K$73/100</f>
        <v>0.21806567638067909</v>
      </c>
      <c r="T83" s="193"/>
      <c r="U83" s="193">
        <f>K83*$B83*Indicators!$B$256+K83*$C83*Indicators!$C$256+K83*$D83*Indicators!$D$256+K83*$E83*Indicators!$E$256+K83*$F83*Indicators!$F$256+K83*$G83*Indicators!$G$256+K83*$H83*Indicators!$H$256+K83*$I83*Indicators!$I$256</f>
        <v>1.8557335945003001E-4</v>
      </c>
      <c r="V83" s="193">
        <f>L83*$B83*Indicators!$B$257+L83*$C83*Indicators!$C$257+L83*$D83*Indicators!$D$257+L83*$E83*Indicators!$E$257+L83*$F83*Indicators!$F$257+L83*$G83*Indicators!$G$257+L83*$H83*Indicators!$H$257+L83*$I83*Indicators!$I$257</f>
        <v>1.0862687984939892E-4</v>
      </c>
      <c r="W83" s="193">
        <f>M83*$B83*Indicators!$B$258+M83*$C83*Indicators!$C$258+M83*$D83*Indicators!$D$258+M83*$E83*Indicators!$E$258+M83*$F83*Indicators!$F$258+M83*$G83*Indicators!$G$258+M83*$H83*Indicators!$H$258+M83*$I83*Indicators!$I$258</f>
        <v>-1.5207850450810552E-3</v>
      </c>
      <c r="X83" s="193">
        <f>N83*$B83*Indicators!$B$259+N83*$C83*Indicators!$C$259+N83*$D83*Indicators!$D$259+N83*$E83*Indicators!$E$259+N83*$F83*Indicators!$F$259+N83*$G83*Indicators!$G$259+N83*$H83*Indicators!$H$259+N83*$I83*Indicators!$I$259</f>
        <v>4.2746350132752284E-4</v>
      </c>
      <c r="Y83" s="193">
        <f>O83*$B83*Indicators!$B$260+O83*$C83*Indicators!$C$260+O83*$D83*Indicators!$D$260+O83*$E83*Indicators!$E$260+O83*$F83*Indicators!$F$260+O83*$G83*Indicators!$G$260+O83*$H83*Indicators!$H$260+O83*$I83*Indicators!$I$260</f>
        <v>1.0334001710891306E-4</v>
      </c>
      <c r="Z83" s="193">
        <f>P83*$B83*Indicators!$B$261+P83*$C83*Indicators!$C$261+P83*$D83*Indicators!$D$261+P83*$E83*Indicators!$E$261+P83*$F83*Indicators!$F$261+P83*$G83*Indicators!$G$261+P83*$H83*Indicators!$H$261+P83*$I83*Indicators!$I$261</f>
        <v>-5.1825447116635517E-5</v>
      </c>
      <c r="AA83" s="193">
        <f>Q83*$B83*Indicators!$B$262+Q83*$C83*Indicators!$C$262+Q83*$D83*Indicators!$D$262+Q83*$E83*Indicators!$E$262+Q83*$F83*Indicators!$F$262+Q83*$G83*Indicators!$G$262+Q83*$H83*Indicators!$H$262+Q83*$I83*Indicators!$I$262</f>
        <v>-1.1593789021790513E-5</v>
      </c>
      <c r="AB83" s="193">
        <f>R83*$B83*Indicators!$B$263+R83*$C83*Indicators!$C$263+R83*$D83*Indicators!$D$263+R83*$E83*Indicators!$E$263+R83*$F83*Indicators!$F$263+R83*$G83*Indicators!$G$263+R83*$H83*Indicators!$H$263+R83*$I83*Indicators!$I$263</f>
        <v>6.3130217624762308E-4</v>
      </c>
      <c r="AC83" s="193">
        <f>S83*$B83*Indicators!$B$264+S83*$C83*Indicators!$C$264+S83*$D83*Indicators!$D$264+S83*$E83*Indicators!$E$264+S83*$F83*Indicators!$F$264+S83*$G83*Indicators!$G$264+S83*$H83*Indicators!$H$264+S83*$I83*Indicators!$I$264</f>
        <v>9.1201609814062093E-4</v>
      </c>
      <c r="AE83" s="177">
        <f t="shared" si="2"/>
        <v>7.8411775090462751E-2</v>
      </c>
    </row>
    <row r="84" spans="1:31" hidden="1" x14ac:dyDescent="0.25">
      <c r="A84" s="174">
        <f>Indicators!A96</f>
        <v>38292</v>
      </c>
      <c r="B84" s="193">
        <f>(Indicators!B96-Indicators!B95)/Indicators!B95</f>
        <v>-5.3414975735270216E-2</v>
      </c>
      <c r="C84" s="193">
        <f>(Indicators!C96-Indicators!C95)/-100</f>
        <v>3.3999999999999985E-3</v>
      </c>
      <c r="D84" s="193">
        <f>(Indicators!D96-Indicators!D95)/-100</f>
        <v>-1.3422567708021646E-2</v>
      </c>
      <c r="E84" s="193">
        <f>(Indicators!E96-Indicators!E95)/-Indicators!E95</f>
        <v>7.0014586372160847E-2</v>
      </c>
      <c r="F84" s="193">
        <f>(Indicators!F96-Indicators!F95)/Indicators!F95</f>
        <v>-3.2366071428571529E-2</v>
      </c>
      <c r="G84" s="193">
        <f>(Indicators!G96-Indicators!G95)/Indicators!G95</f>
        <v>6.7497648165569121E-2</v>
      </c>
      <c r="H84" s="193">
        <f>(Indicators!H96-Indicators!H95)/Indicators!H95</f>
        <v>2.232107423575613E-2</v>
      </c>
      <c r="I84" s="193">
        <f>(Indicators!I96-Indicators!I95)/Indicators!I95</f>
        <v>-3.7119732068099355E-2</v>
      </c>
      <c r="J84" s="174"/>
      <c r="K84" s="193">
        <f>KZN!C$73/100</f>
        <v>4.7823102793846411E-2</v>
      </c>
      <c r="L84" s="193">
        <f>KZN!D$73/100</f>
        <v>2.7994361580635254E-2</v>
      </c>
      <c r="M84" s="193">
        <f>KZN!E$73/100</f>
        <v>0.20650888028977687</v>
      </c>
      <c r="N84" s="193">
        <f>KZN!F$73/100</f>
        <v>3.1760007889931378E-2</v>
      </c>
      <c r="O84" s="193">
        <f>KZN!G$73/100</f>
        <v>3.3780837286951144E-2</v>
      </c>
      <c r="P84" s="193">
        <f>KZN!H$73/100</f>
        <v>0.15260509977874548</v>
      </c>
      <c r="Q84" s="193">
        <f>KZN!I$73/100</f>
        <v>0.11989829628840126</v>
      </c>
      <c r="R84" s="193">
        <f>KZN!J$73/100</f>
        <v>0.16156373771103319</v>
      </c>
      <c r="S84" s="193">
        <f>KZN!K$73/100</f>
        <v>0.21806567638067909</v>
      </c>
      <c r="T84" s="193"/>
      <c r="U84" s="193">
        <f>K84*$B84*Indicators!$B$256+K84*$C84*Indicators!$C$256+K84*$D84*Indicators!$D$256+K84*$E84*Indicators!$E$256+K84*$F84*Indicators!$F$256+K84*$G84*Indicators!$G$256+K84*$H84*Indicators!$H$256+K84*$I84*Indicators!$I$256</f>
        <v>-4.5713799899588302E-4</v>
      </c>
      <c r="V84" s="193">
        <f>L84*$B84*Indicators!$B$257+L84*$C84*Indicators!$C$257+L84*$D84*Indicators!$D$257+L84*$E84*Indicators!$E$257+L84*$F84*Indicators!$F$257+L84*$G84*Indicators!$G$257+L84*$H84*Indicators!$H$257+L84*$I84*Indicators!$I$257</f>
        <v>2.9539870849352751E-4</v>
      </c>
      <c r="W84" s="193">
        <f>M84*$B84*Indicators!$B$258+M84*$C84*Indicators!$C$258+M84*$D84*Indicators!$D$258+M84*$E84*Indicators!$E$258+M84*$F84*Indicators!$F$258+M84*$G84*Indicators!$G$258+M84*$H84*Indicators!$H$258+M84*$I84*Indicators!$I$258</f>
        <v>-3.4851987961436689E-3</v>
      </c>
      <c r="X84" s="193">
        <f>N84*$B84*Indicators!$B$259+N84*$C84*Indicators!$C$259+N84*$D84*Indicators!$D$259+N84*$E84*Indicators!$E$259+N84*$F84*Indicators!$F$259+N84*$G84*Indicators!$G$259+N84*$H84*Indicators!$H$259+N84*$I84*Indicators!$I$259</f>
        <v>-2.5939882572900366E-4</v>
      </c>
      <c r="Y84" s="193">
        <f>O84*$B84*Indicators!$B$260+O84*$C84*Indicators!$C$260+O84*$D84*Indicators!$D$260+O84*$E84*Indicators!$E$260+O84*$F84*Indicators!$F$260+O84*$G84*Indicators!$G$260+O84*$H84*Indicators!$H$260+O84*$I84*Indicators!$I$260</f>
        <v>3.2695693014565212E-4</v>
      </c>
      <c r="Z84" s="193">
        <f>P84*$B84*Indicators!$B$261+P84*$C84*Indicators!$C$261+P84*$D84*Indicators!$D$261+P84*$E84*Indicators!$E$261+P84*$F84*Indicators!$F$261+P84*$G84*Indicators!$G$261+P84*$H84*Indicators!$H$261+P84*$I84*Indicators!$I$261</f>
        <v>8.7682557584497416E-4</v>
      </c>
      <c r="AA84" s="193">
        <f>Q84*$B84*Indicators!$B$262+Q84*$C84*Indicators!$C$262+Q84*$D84*Indicators!$D$262+Q84*$E84*Indicators!$E$262+Q84*$F84*Indicators!$F$262+Q84*$G84*Indicators!$G$262+Q84*$H84*Indicators!$H$262+Q84*$I84*Indicators!$I$262</f>
        <v>1.8887414602627168E-3</v>
      </c>
      <c r="AB84" s="193">
        <f>R84*$B84*Indicators!$B$263+R84*$C84*Indicators!$C$263+R84*$D84*Indicators!$D$263+R84*$E84*Indicators!$E$263+R84*$F84*Indicators!$F$263+R84*$G84*Indicators!$G$263+R84*$H84*Indicators!$H$263+R84*$I84*Indicators!$I$263</f>
        <v>1.0256130631103272E-3</v>
      </c>
      <c r="AC84" s="193">
        <f>S84*$B84*Indicators!$B$264+S84*$C84*Indicators!$C$264+S84*$D84*Indicators!$D$264+S84*$E84*Indicators!$E$264+S84*$F84*Indicators!$F$264+S84*$G84*Indicators!$G$264+S84*$H84*Indicators!$H$264+S84*$I84*Indicators!$I$264</f>
        <v>-4.3518831636288899E-4</v>
      </c>
      <c r="AE84" s="177">
        <f t="shared" si="2"/>
        <v>-2.2338819937424665E-2</v>
      </c>
    </row>
    <row r="85" spans="1:31" hidden="1" x14ac:dyDescent="0.25">
      <c r="A85" s="174">
        <f>Indicators!A97</f>
        <v>38322</v>
      </c>
      <c r="B85" s="193">
        <f>(Indicators!B97-Indicators!B96)/Indicators!B96</f>
        <v>-2.8816708529745647E-2</v>
      </c>
      <c r="C85" s="193">
        <f>(Indicators!C97-Indicators!C96)/-100</f>
        <v>5.6000000000000051E-3</v>
      </c>
      <c r="D85" s="193">
        <f>(Indicators!D97-Indicators!D96)/-100</f>
        <v>3.3393313942342438E-3</v>
      </c>
      <c r="E85" s="193">
        <f>(Indicators!E97-Indicators!E96)/-Indicators!E96</f>
        <v>9.8364328926730901E-2</v>
      </c>
      <c r="F85" s="193">
        <f>(Indicators!F97-Indicators!F96)/Indicators!F96</f>
        <v>1.4994232987312662E-2</v>
      </c>
      <c r="G85" s="193">
        <f>(Indicators!G97-Indicators!G96)/Indicators!G96</f>
        <v>-3.9435999118748573E-2</v>
      </c>
      <c r="H85" s="193">
        <f>(Indicators!H97-Indicators!H96)/Indicators!H96</f>
        <v>7.5285899855963715E-3</v>
      </c>
      <c r="I85" s="193">
        <f>(Indicators!I97-Indicators!I96)/Indicators!I96</f>
        <v>1.7391304347826088E-3</v>
      </c>
      <c r="J85" s="174"/>
      <c r="K85" s="193">
        <f>KZN!C$73/100</f>
        <v>4.7823102793846411E-2</v>
      </c>
      <c r="L85" s="193">
        <f>KZN!D$73/100</f>
        <v>2.7994361580635254E-2</v>
      </c>
      <c r="M85" s="193">
        <f>KZN!E$73/100</f>
        <v>0.20650888028977687</v>
      </c>
      <c r="N85" s="193">
        <f>KZN!F$73/100</f>
        <v>3.1760007889931378E-2</v>
      </c>
      <c r="O85" s="193">
        <f>KZN!G$73/100</f>
        <v>3.3780837286951144E-2</v>
      </c>
      <c r="P85" s="193">
        <f>KZN!H$73/100</f>
        <v>0.15260509977874548</v>
      </c>
      <c r="Q85" s="193">
        <f>KZN!I$73/100</f>
        <v>0.11989829628840126</v>
      </c>
      <c r="R85" s="193">
        <f>KZN!J$73/100</f>
        <v>0.16156373771103319</v>
      </c>
      <c r="S85" s="193">
        <f>KZN!K$73/100</f>
        <v>0.21806567638067909</v>
      </c>
      <c r="T85" s="193"/>
      <c r="U85" s="193">
        <f>K85*$B85*Indicators!$B$256+K85*$C85*Indicators!$C$256+K85*$D85*Indicators!$D$256+K85*$E85*Indicators!$E$256+K85*$F85*Indicators!$F$256+K85*$G85*Indicators!$G$256+K85*$H85*Indicators!$H$256+K85*$I85*Indicators!$I$256</f>
        <v>8.1661870045006901E-4</v>
      </c>
      <c r="V85" s="193">
        <f>L85*$B85*Indicators!$B$257+L85*$C85*Indicators!$C$257+L85*$D85*Indicators!$D$257+L85*$E85*Indicators!$E$257+L85*$F85*Indicators!$F$257+L85*$G85*Indicators!$G$257+L85*$H85*Indicators!$H$257+L85*$I85*Indicators!$I$257</f>
        <v>-3.9850402658660422E-4</v>
      </c>
      <c r="W85" s="193">
        <f>M85*$B85*Indicators!$B$258+M85*$C85*Indicators!$C$258+M85*$D85*Indicators!$D$258+M85*$E85*Indicators!$E$258+M85*$F85*Indicators!$F$258+M85*$G85*Indicators!$G$258+M85*$H85*Indicators!$H$258+M85*$I85*Indicators!$I$258</f>
        <v>4.4156483831446876E-4</v>
      </c>
      <c r="X85" s="193">
        <f>N85*$B85*Indicators!$B$259+N85*$C85*Indicators!$C$259+N85*$D85*Indicators!$D$259+N85*$E85*Indicators!$E$259+N85*$F85*Indicators!$F$259+N85*$G85*Indicators!$G$259+N85*$H85*Indicators!$H$259+N85*$I85*Indicators!$I$259</f>
        <v>5.9901235121349557E-4</v>
      </c>
      <c r="Y85" s="193">
        <f>O85*$B85*Indicators!$B$260+O85*$C85*Indicators!$C$260+O85*$D85*Indicators!$D$260+O85*$E85*Indicators!$E$260+O85*$F85*Indicators!$F$260+O85*$G85*Indicators!$G$260+O85*$H85*Indicators!$H$260+O85*$I85*Indicators!$I$260</f>
        <v>5.483455881408727E-4</v>
      </c>
      <c r="Z85" s="193">
        <f>P85*$B85*Indicators!$B$261+P85*$C85*Indicators!$C$261+P85*$D85*Indicators!$D$261+P85*$E85*Indicators!$E$261+P85*$F85*Indicators!$F$261+P85*$G85*Indicators!$G$261+P85*$H85*Indicators!$H$261+P85*$I85*Indicators!$I$261</f>
        <v>1.7495832571805489E-3</v>
      </c>
      <c r="AA85" s="193">
        <f>Q85*$B85*Indicators!$B$262+Q85*$C85*Indicators!$C$262+Q85*$D85*Indicators!$D$262+Q85*$E85*Indicators!$E$262+Q85*$F85*Indicators!$F$262+Q85*$G85*Indicators!$G$262+Q85*$H85*Indicators!$H$262+Q85*$I85*Indicators!$I$262</f>
        <v>3.568316216919362E-3</v>
      </c>
      <c r="AB85" s="193">
        <f>R85*$B85*Indicators!$B$263+R85*$C85*Indicators!$C$263+R85*$D85*Indicators!$D$263+R85*$E85*Indicators!$E$263+R85*$F85*Indicators!$F$263+R85*$G85*Indicators!$G$263+R85*$H85*Indicators!$H$263+R85*$I85*Indicators!$I$263</f>
        <v>1.8732069240895218E-3</v>
      </c>
      <c r="AC85" s="193">
        <f>S85*$B85*Indicators!$B$264+S85*$C85*Indicators!$C$264+S85*$D85*Indicators!$D$264+S85*$E85*Indicators!$E$264+S85*$F85*Indicators!$F$264+S85*$G85*Indicators!$G$264+S85*$H85*Indicators!$H$264+S85*$I85*Indicators!$I$264</f>
        <v>4.561342868236484E-4</v>
      </c>
      <c r="AE85" s="177">
        <f t="shared" si="2"/>
        <v>0.96542781365453834</v>
      </c>
    </row>
    <row r="86" spans="1:31" hidden="1" x14ac:dyDescent="0.25">
      <c r="A86" s="174">
        <f>Indicators!A98</f>
        <v>38353</v>
      </c>
      <c r="B86" s="193">
        <f>(Indicators!B98-Indicators!B97)/Indicators!B97</f>
        <v>5.5357743884076452E-2</v>
      </c>
      <c r="C86" s="193">
        <f>(Indicators!C98-Indicators!C97)/-100</f>
        <v>1.6000000000000014E-3</v>
      </c>
      <c r="D86" s="193">
        <f>(Indicators!D98-Indicators!D97)/-100</f>
        <v>4.3556739885993422E-3</v>
      </c>
      <c r="E86" s="193">
        <f>(Indicators!E98-Indicators!E97)/-Indicators!E97</f>
        <v>-9.5178926441351841E-2</v>
      </c>
      <c r="F86" s="193">
        <f>(Indicators!F98-Indicators!F97)/Indicators!F97</f>
        <v>1.3636363636363547E-2</v>
      </c>
      <c r="G86" s="193">
        <f>(Indicators!G98-Indicators!G97)/Indicators!G97</f>
        <v>-2.36238532110092E-2</v>
      </c>
      <c r="H86" s="193">
        <f>(Indicators!H98-Indicators!H97)/Indicators!H97</f>
        <v>2.0500900544467116E-2</v>
      </c>
      <c r="I86" s="193">
        <f>(Indicators!I98-Indicators!I97)/Indicators!I97</f>
        <v>4.1377314814814818E-2</v>
      </c>
      <c r="J86" s="174"/>
      <c r="K86" s="193">
        <f>KZN!C$74/100</f>
        <v>4.2396475377599968E-2</v>
      </c>
      <c r="L86" s="193">
        <f>KZN!D$74/100</f>
        <v>2.4811612888431651E-2</v>
      </c>
      <c r="M86" s="193">
        <f>KZN!E$74/100</f>
        <v>0.20728650658286299</v>
      </c>
      <c r="N86" s="193">
        <f>KZN!F$74/100</f>
        <v>3.1979469257150589E-2</v>
      </c>
      <c r="O86" s="193">
        <f>KZN!G$74/100</f>
        <v>3.6230413454406717E-2</v>
      </c>
      <c r="P86" s="193">
        <f>KZN!H$74/100</f>
        <v>0.15358323221255399</v>
      </c>
      <c r="Q86" s="193">
        <f>KZN!I$74/100</f>
        <v>0.1200657321224028</v>
      </c>
      <c r="R86" s="193">
        <f>KZN!J$74/100</f>
        <v>0.16891086144608317</v>
      </c>
      <c r="S86" s="193">
        <f>KZN!K$74/100</f>
        <v>0.21473569665850797</v>
      </c>
      <c r="T86" s="193"/>
      <c r="U86" s="193">
        <f>K86*$B86*Indicators!$B$256+K86*$C86*Indicators!$C$256+K86*$D86*Indicators!$D$256+K86*$E86*Indicators!$E$256+K86*$F86*Indicators!$F$256+K86*$G86*Indicators!$G$256+K86*$H86*Indicators!$H$256+K86*$I86*Indicators!$I$256</f>
        <v>2.0011557425070697E-4</v>
      </c>
      <c r="V86" s="193">
        <f>L86*$B86*Indicators!$B$257+L86*$C86*Indicators!$C$257+L86*$D86*Indicators!$D$257+L86*$E86*Indicators!$E$257+L86*$F86*Indicators!$F$257+L86*$G86*Indicators!$G$257+L86*$H86*Indicators!$H$257+L86*$I86*Indicators!$I$257</f>
        <v>1.4676942887637481E-4</v>
      </c>
      <c r="W86" s="193">
        <f>M86*$B86*Indicators!$B$258+M86*$C86*Indicators!$C$258+M86*$D86*Indicators!$D$258+M86*$E86*Indicators!$E$258+M86*$F86*Indicators!$F$258+M86*$G86*Indicators!$G$258+M86*$H86*Indicators!$H$258+M86*$I86*Indicators!$I$258</f>
        <v>4.2951120713471966E-3</v>
      </c>
      <c r="X86" s="193">
        <f>N86*$B86*Indicators!$B$259+N86*$C86*Indicators!$C$259+N86*$D86*Indicators!$D$259+N86*$E86*Indicators!$E$259+N86*$F86*Indicators!$F$259+N86*$G86*Indicators!$G$259+N86*$H86*Indicators!$H$259+N86*$I86*Indicators!$I$259</f>
        <v>3.0497285652031825E-4</v>
      </c>
      <c r="Y86" s="193">
        <f>O86*$B86*Indicators!$B$260+O86*$C86*Indicators!$C$260+O86*$D86*Indicators!$D$260+O86*$E86*Indicators!$E$260+O86*$F86*Indicators!$F$260+O86*$G86*Indicators!$G$260+O86*$H86*Indicators!$H$260+O86*$I86*Indicators!$I$260</f>
        <v>1.4261693763693579E-5</v>
      </c>
      <c r="Z86" s="193">
        <f>P86*$B86*Indicators!$B$261+P86*$C86*Indicators!$C$261+P86*$D86*Indicators!$D$261+P86*$E86*Indicators!$E$261+P86*$F86*Indicators!$F$261+P86*$G86*Indicators!$G$261+P86*$H86*Indicators!$H$261+P86*$I86*Indicators!$I$261</f>
        <v>3.9536035742026578E-4</v>
      </c>
      <c r="AA86" s="193">
        <f>Q86*$B86*Indicators!$B$262+Q86*$C86*Indicators!$C$262+Q86*$D86*Indicators!$D$262+Q86*$E86*Indicators!$E$262+Q86*$F86*Indicators!$F$262+Q86*$G86*Indicators!$G$262+Q86*$H86*Indicators!$H$262+Q86*$I86*Indicators!$I$262</f>
        <v>-1.6838528017630308E-3</v>
      </c>
      <c r="AB86" s="193">
        <f>R86*$B86*Indicators!$B$263+R86*$C86*Indicators!$C$263+R86*$D86*Indicators!$D$263+R86*$E86*Indicators!$E$263+R86*$F86*Indicators!$F$263+R86*$G86*Indicators!$G$263+R86*$H86*Indicators!$H$263+R86*$I86*Indicators!$I$263</f>
        <v>8.8384044791468754E-4</v>
      </c>
      <c r="AC86" s="193">
        <f>S86*$B86*Indicators!$B$264+S86*$C86*Indicators!$C$264+S86*$D86*Indicators!$D$264+S86*$E86*Indicators!$E$264+S86*$F86*Indicators!$F$264+S86*$G86*Indicators!$G$264+S86*$H86*Indicators!$H$264+S86*$I86*Indicators!$I$264</f>
        <v>3.2609859719334132E-3</v>
      </c>
      <c r="AE86" s="177">
        <f t="shared" si="2"/>
        <v>0.78175656002636251</v>
      </c>
    </row>
    <row r="87" spans="1:31" hidden="1" x14ac:dyDescent="0.25">
      <c r="A87" s="174">
        <f>Indicators!A99</f>
        <v>38384</v>
      </c>
      <c r="B87" s="193">
        <f>(Indicators!B99-Indicators!B98)/Indicators!B98</f>
        <v>-2.8333557137102196E-2</v>
      </c>
      <c r="C87" s="193">
        <f>(Indicators!C99-Indicators!C98)/-100</f>
        <v>2.8500000000000014E-3</v>
      </c>
      <c r="D87" s="193">
        <f>(Indicators!D99-Indicators!D98)/-100</f>
        <v>3.4128593966323796E-3</v>
      </c>
      <c r="E87" s="193">
        <f>(Indicators!E99-Indicators!E98)/-Indicators!E98</f>
        <v>-0.1341048332198774</v>
      </c>
      <c r="F87" s="193">
        <f>(Indicators!F99-Indicators!F98)/Indicators!F98</f>
        <v>4.4843049327354299E-2</v>
      </c>
      <c r="G87" s="193">
        <f>(Indicators!G99-Indicators!G98)/Indicators!G98</f>
        <v>2.2316185106882783E-2</v>
      </c>
      <c r="H87" s="193">
        <f>(Indicators!H99-Indicators!H98)/Indicators!H98</f>
        <v>1.1319746782088112E-2</v>
      </c>
      <c r="I87" s="193">
        <f>(Indicators!I99-Indicators!I98)/Indicators!I98</f>
        <v>-5.3626007224228951E-2</v>
      </c>
      <c r="J87" s="174"/>
      <c r="K87" s="193">
        <f>KZN!C$74/100</f>
        <v>4.2396475377599968E-2</v>
      </c>
      <c r="L87" s="193">
        <f>KZN!D$74/100</f>
        <v>2.4811612888431651E-2</v>
      </c>
      <c r="M87" s="193">
        <f>KZN!E$74/100</f>
        <v>0.20728650658286299</v>
      </c>
      <c r="N87" s="193">
        <f>KZN!F$74/100</f>
        <v>3.1979469257150589E-2</v>
      </c>
      <c r="O87" s="193">
        <f>KZN!G$74/100</f>
        <v>3.6230413454406717E-2</v>
      </c>
      <c r="P87" s="193">
        <f>KZN!H$74/100</f>
        <v>0.15358323221255399</v>
      </c>
      <c r="Q87" s="193">
        <f>KZN!I$74/100</f>
        <v>0.1200657321224028</v>
      </c>
      <c r="R87" s="193">
        <f>KZN!J$74/100</f>
        <v>0.16891086144608317</v>
      </c>
      <c r="S87" s="193">
        <f>KZN!K$74/100</f>
        <v>0.21473569665850797</v>
      </c>
      <c r="T87" s="193"/>
      <c r="U87" s="193">
        <f>K87*$B87*Indicators!$B$256+K87*$C87*Indicators!$C$256+K87*$D87*Indicators!$D$256+K87*$E87*Indicators!$E$256+K87*$F87*Indicators!$F$256+K87*$G87*Indicators!$G$256+K87*$H87*Indicators!$H$256+K87*$I87*Indicators!$I$256</f>
        <v>-7.5101460770781033E-4</v>
      </c>
      <c r="V87" s="193">
        <f>L87*$B87*Indicators!$B$257+L87*$C87*Indicators!$C$257+L87*$D87*Indicators!$D$257+L87*$E87*Indicators!$E$257+L87*$F87*Indicators!$F$257+L87*$G87*Indicators!$G$257+L87*$H87*Indicators!$H$257+L87*$I87*Indicators!$I$257</f>
        <v>-5.882654242558784E-4</v>
      </c>
      <c r="W87" s="193">
        <f>M87*$B87*Indicators!$B$258+M87*$C87*Indicators!$C$258+M87*$D87*Indicators!$D$258+M87*$E87*Indicators!$E$258+M87*$F87*Indicators!$F$258+M87*$G87*Indicators!$G$258+M87*$H87*Indicators!$H$258+M87*$I87*Indicators!$I$258</f>
        <v>-6.6704408361799765E-3</v>
      </c>
      <c r="X87" s="193">
        <f>N87*$B87*Indicators!$B$259+N87*$C87*Indicators!$C$259+N87*$D87*Indicators!$D$259+N87*$E87*Indicators!$E$259+N87*$F87*Indicators!$F$259+N87*$G87*Indicators!$G$259+N87*$H87*Indicators!$H$259+N87*$I87*Indicators!$I$259</f>
        <v>-1.7595810194862512E-3</v>
      </c>
      <c r="Y87" s="193">
        <f>O87*$B87*Indicators!$B$260+O87*$C87*Indicators!$C$260+O87*$D87*Indicators!$D$260+O87*$E87*Indicators!$E$260+O87*$F87*Indicators!$F$260+O87*$G87*Indicators!$G$260+O87*$H87*Indicators!$H$260+O87*$I87*Indicators!$I$260</f>
        <v>-7.6222163668386469E-4</v>
      </c>
      <c r="Z87" s="193">
        <f>P87*$B87*Indicators!$B$261+P87*$C87*Indicators!$C$261+P87*$D87*Indicators!$D$261+P87*$E87*Indicators!$E$261+P87*$F87*Indicators!$F$261+P87*$G87*Indicators!$G$261+P87*$H87*Indicators!$H$261+P87*$I87*Indicators!$I$261</f>
        <v>-1.8021196084113814E-3</v>
      </c>
      <c r="AA87" s="193">
        <f>Q87*$B87*Indicators!$B$262+Q87*$C87*Indicators!$C$262+Q87*$D87*Indicators!$D$262+Q87*$E87*Indicators!$E$262+Q87*$F87*Indicators!$F$262+Q87*$G87*Indicators!$G$262+Q87*$H87*Indicators!$H$262+Q87*$I87*Indicators!$I$262</f>
        <v>-5.4332350539719899E-3</v>
      </c>
      <c r="AB87" s="193">
        <f>R87*$B87*Indicators!$B$263+R87*$C87*Indicators!$C$263+R87*$D87*Indicators!$D$263+R87*$E87*Indicators!$E$263+R87*$F87*Indicators!$F$263+R87*$G87*Indicators!$G$263+R87*$H87*Indicators!$H$263+R87*$I87*Indicators!$I$263</f>
        <v>-2.3969176580645444E-3</v>
      </c>
      <c r="AC87" s="193">
        <f>S87*$B87*Indicators!$B$264+S87*$C87*Indicators!$C$264+S87*$D87*Indicators!$D$264+S87*$E87*Indicators!$E$264+S87*$F87*Indicators!$F$264+S87*$G87*Indicators!$G$264+S87*$H87*Indicators!$H$264+S87*$I87*Indicators!$I$264</f>
        <v>-9.4195995261959586E-5</v>
      </c>
      <c r="AE87" s="177">
        <f t="shared" si="2"/>
        <v>-2.0257991840023655</v>
      </c>
    </row>
    <row r="88" spans="1:31" hidden="1" x14ac:dyDescent="0.25">
      <c r="A88" s="174">
        <f>Indicators!A100</f>
        <v>38412</v>
      </c>
      <c r="B88" s="193">
        <f>(Indicators!B100-Indicators!B99)/Indicators!B99</f>
        <v>7.466141514648976E-2</v>
      </c>
      <c r="C88" s="193">
        <f>(Indicators!C100-Indicators!C99)/-100</f>
        <v>-9.0499999999999938E-3</v>
      </c>
      <c r="D88" s="193">
        <f>(Indicators!D100-Indicators!D99)/-100</f>
        <v>-3.8886766827944453E-3</v>
      </c>
      <c r="E88" s="193">
        <f>(Indicators!E100-Indicators!E99)/-Indicators!E99</f>
        <v>-6.0624249699879978E-2</v>
      </c>
      <c r="F88" s="193">
        <f>(Indicators!F100-Indicators!F99)/Indicators!F99</f>
        <v>-4.5064377682403421E-2</v>
      </c>
      <c r="G88" s="193">
        <f>(Indicators!G100-Indicators!G99)/Indicators!G99</f>
        <v>-1.8841911764705857E-2</v>
      </c>
      <c r="H88" s="193">
        <f>(Indicators!H100-Indicators!H99)/Indicators!H99</f>
        <v>1.3745022806217913E-2</v>
      </c>
      <c r="I88" s="193">
        <f>(Indicators!I100-Indicators!I99)/Indicators!I99</f>
        <v>6.9289489136817387E-2</v>
      </c>
      <c r="J88" s="174"/>
      <c r="K88" s="193">
        <f>KZN!C$74/100</f>
        <v>4.2396475377599968E-2</v>
      </c>
      <c r="L88" s="193">
        <f>KZN!D$74/100</f>
        <v>2.4811612888431651E-2</v>
      </c>
      <c r="M88" s="193">
        <f>KZN!E$74/100</f>
        <v>0.20728650658286299</v>
      </c>
      <c r="N88" s="193">
        <f>KZN!F$74/100</f>
        <v>3.1979469257150589E-2</v>
      </c>
      <c r="O88" s="193">
        <f>KZN!G$74/100</f>
        <v>3.6230413454406717E-2</v>
      </c>
      <c r="P88" s="193">
        <f>KZN!H$74/100</f>
        <v>0.15358323221255399</v>
      </c>
      <c r="Q88" s="193">
        <f>KZN!I$74/100</f>
        <v>0.1200657321224028</v>
      </c>
      <c r="R88" s="193">
        <f>KZN!J$74/100</f>
        <v>0.16891086144608317</v>
      </c>
      <c r="S88" s="193">
        <f>KZN!K$74/100</f>
        <v>0.21473569665850797</v>
      </c>
      <c r="T88" s="193"/>
      <c r="U88" s="193">
        <f>K88*$B88*Indicators!$B$256+K88*$C88*Indicators!$C$256+K88*$D88*Indicators!$D$256+K88*$E88*Indicators!$E$256+K88*$F88*Indicators!$F$256+K88*$G88*Indicators!$G$256+K88*$H88*Indicators!$H$256+K88*$I88*Indicators!$I$256</f>
        <v>-1.3036598828169733E-4</v>
      </c>
      <c r="V88" s="193">
        <f>L88*$B88*Indicators!$B$257+L88*$C88*Indicators!$C$257+L88*$D88*Indicators!$D$257+L88*$E88*Indicators!$E$257+L88*$F88*Indicators!$F$257+L88*$G88*Indicators!$G$257+L88*$H88*Indicators!$H$257+L88*$I88*Indicators!$I$257</f>
        <v>5.6216000560108689E-4</v>
      </c>
      <c r="W88" s="193">
        <f>M88*$B88*Indicators!$B$258+M88*$C88*Indicators!$C$258+M88*$D88*Indicators!$D$258+M88*$E88*Indicators!$E$258+M88*$F88*Indicators!$F$258+M88*$G88*Indicators!$G$258+M88*$H88*Indicators!$H$258+M88*$I88*Indicators!$I$258</f>
        <v>6.9020263974388946E-3</v>
      </c>
      <c r="X88" s="193">
        <f>N88*$B88*Indicators!$B$259+N88*$C88*Indicators!$C$259+N88*$D88*Indicators!$D$259+N88*$E88*Indicators!$E$259+N88*$F88*Indicators!$F$259+N88*$G88*Indicators!$G$259+N88*$H88*Indicators!$H$259+N88*$I88*Indicators!$I$259</f>
        <v>9.82204773748233E-4</v>
      </c>
      <c r="Y88" s="193">
        <f>O88*$B88*Indicators!$B$260+O88*$C88*Indicators!$C$260+O88*$D88*Indicators!$D$260+O88*$E88*Indicators!$E$260+O88*$F88*Indicators!$F$260+O88*$G88*Indicators!$G$260+O88*$H88*Indicators!$H$260+O88*$I88*Indicators!$I$260</f>
        <v>1.0349643999326986E-4</v>
      </c>
      <c r="Z88" s="193">
        <f>P88*$B88*Indicators!$B$261+P88*$C88*Indicators!$C$261+P88*$D88*Indicators!$D$261+P88*$E88*Indicators!$E$261+P88*$F88*Indicators!$F$261+P88*$G88*Indicators!$G$261+P88*$H88*Indicators!$H$261+P88*$I88*Indicators!$I$261</f>
        <v>1.3741658656492794E-4</v>
      </c>
      <c r="AA88" s="193">
        <f>Q88*$B88*Indicators!$B$262+Q88*$C88*Indicators!$C$262+Q88*$D88*Indicators!$D$262+Q88*$E88*Indicators!$E$262+Q88*$F88*Indicators!$F$262+Q88*$G88*Indicators!$G$262+Q88*$H88*Indicators!$H$262+Q88*$I88*Indicators!$I$262</f>
        <v>-3.89258817309231E-4</v>
      </c>
      <c r="AB88" s="193">
        <f>R88*$B88*Indicators!$B$263+R88*$C88*Indicators!$C$263+R88*$D88*Indicators!$D$263+R88*$E88*Indicators!$E$263+R88*$F88*Indicators!$F$263+R88*$G88*Indicators!$G$263+R88*$H88*Indicators!$H$263+R88*$I88*Indicators!$I$263</f>
        <v>9.1808630211796674E-4</v>
      </c>
      <c r="AC88" s="193">
        <f>S88*$B88*Indicators!$B$264+S88*$C88*Indicators!$C$264+S88*$D88*Indicators!$D$264+S88*$E88*Indicators!$E$264+S88*$F88*Indicators!$F$264+S88*$G88*Indicators!$G$264+S88*$H88*Indicators!$H$264+S88*$I88*Indicators!$I$264</f>
        <v>2.3854746914308352E-3</v>
      </c>
      <c r="AE88" s="177">
        <f t="shared" si="2"/>
        <v>1.1471240391304285</v>
      </c>
    </row>
    <row r="89" spans="1:31" hidden="1" x14ac:dyDescent="0.25">
      <c r="A89" s="174">
        <f>Indicators!A101</f>
        <v>38443</v>
      </c>
      <c r="B89" s="193">
        <f>(Indicators!B101-Indicators!B100)/Indicators!B100</f>
        <v>-2.3050956437871684E-2</v>
      </c>
      <c r="C89" s="193">
        <f>(Indicators!C101-Indicators!C100)/-100</f>
        <v>2.5000000000000001E-3</v>
      </c>
      <c r="D89" s="193">
        <f>(Indicators!D101-Indicators!D100)/-100</f>
        <v>-4.0031888694772458E-3</v>
      </c>
      <c r="E89" s="193">
        <f>(Indicators!E101-Indicators!E100)/-Indicators!E100</f>
        <v>4.1124316166760988E-2</v>
      </c>
      <c r="F89" s="193">
        <f>(Indicators!F101-Indicators!F100)/Indicators!F100</f>
        <v>-4.1573033707865276E-2</v>
      </c>
      <c r="G89" s="193">
        <f>(Indicators!G101-Indicators!G100)/Indicators!G100</f>
        <v>9.3676814988290398E-3</v>
      </c>
      <c r="H89" s="193">
        <f>(Indicators!H101-Indicators!H100)/Indicators!H100</f>
        <v>2.2573946576642037E-2</v>
      </c>
      <c r="I89" s="193">
        <f>(Indicators!I101-Indicators!I100)/Indicators!I100</f>
        <v>-2.9654036243822075E-2</v>
      </c>
      <c r="J89" s="174"/>
      <c r="K89" s="193">
        <f>KZN!C$74/100</f>
        <v>4.2396475377599968E-2</v>
      </c>
      <c r="L89" s="193">
        <f>KZN!D$74/100</f>
        <v>2.4811612888431651E-2</v>
      </c>
      <c r="M89" s="193">
        <f>KZN!E$74/100</f>
        <v>0.20728650658286299</v>
      </c>
      <c r="N89" s="193">
        <f>KZN!F$74/100</f>
        <v>3.1979469257150589E-2</v>
      </c>
      <c r="O89" s="193">
        <f>KZN!G$74/100</f>
        <v>3.6230413454406717E-2</v>
      </c>
      <c r="P89" s="193">
        <f>KZN!H$74/100</f>
        <v>0.15358323221255399</v>
      </c>
      <c r="Q89" s="193">
        <f>KZN!I$74/100</f>
        <v>0.1200657321224028</v>
      </c>
      <c r="R89" s="193">
        <f>KZN!J$74/100</f>
        <v>0.16891086144608317</v>
      </c>
      <c r="S89" s="193">
        <f>KZN!K$74/100</f>
        <v>0.21473569665850797</v>
      </c>
      <c r="T89" s="193"/>
      <c r="U89" s="193">
        <f>K89*$B89*Indicators!$B$256+K89*$C89*Indicators!$C$256+K89*$D89*Indicators!$D$256+K89*$E89*Indicators!$E$256+K89*$F89*Indicators!$F$256+K89*$G89*Indicators!$G$256+K89*$H89*Indicators!$H$256+K89*$I89*Indicators!$I$256</f>
        <v>-4.3058095002442253E-4</v>
      </c>
      <c r="V89" s="193">
        <f>L89*$B89*Indicators!$B$257+L89*$C89*Indicators!$C$257+L89*$D89*Indicators!$D$257+L89*$E89*Indicators!$E$257+L89*$F89*Indicators!$F$257+L89*$G89*Indicators!$G$257+L89*$H89*Indicators!$H$257+L89*$I89*Indicators!$I$257</f>
        <v>-1.2372533981807687E-4</v>
      </c>
      <c r="W89" s="193">
        <f>M89*$B89*Indicators!$B$258+M89*$C89*Indicators!$C$258+M89*$D89*Indicators!$D$258+M89*$E89*Indicators!$E$258+M89*$F89*Indicators!$F$258+M89*$G89*Indicators!$G$258+M89*$H89*Indicators!$H$258+M89*$I89*Indicators!$I$258</f>
        <v>-1.5191976600608592E-3</v>
      </c>
      <c r="X89" s="193">
        <f>N89*$B89*Indicators!$B$259+N89*$C89*Indicators!$C$259+N89*$D89*Indicators!$D$259+N89*$E89*Indicators!$E$259+N89*$F89*Indicators!$F$259+N89*$G89*Indicators!$G$259+N89*$H89*Indicators!$H$259+N89*$I89*Indicators!$I$259</f>
        <v>-2.1506242062082595E-4</v>
      </c>
      <c r="Y89" s="193">
        <f>O89*$B89*Indicators!$B$260+O89*$C89*Indicators!$C$260+O89*$D89*Indicators!$D$260+O89*$E89*Indicators!$E$260+O89*$F89*Indicators!$F$260+O89*$G89*Indicators!$G$260+O89*$H89*Indicators!$H$260+O89*$I89*Indicators!$I$260</f>
        <v>3.4428729538499129E-4</v>
      </c>
      <c r="Z89" s="193">
        <f>P89*$B89*Indicators!$B$261+P89*$C89*Indicators!$C$261+P89*$D89*Indicators!$D$261+P89*$E89*Indicators!$E$261+P89*$F89*Indicators!$F$261+P89*$G89*Indicators!$G$261+P89*$H89*Indicators!$H$261+P89*$I89*Indicators!$I$261</f>
        <v>1.1557422112085112E-3</v>
      </c>
      <c r="AA89" s="193">
        <f>Q89*$B89*Indicators!$B$262+Q89*$C89*Indicators!$C$262+Q89*$D89*Indicators!$D$262+Q89*$E89*Indicators!$E$262+Q89*$F89*Indicators!$F$262+Q89*$G89*Indicators!$G$262+Q89*$H89*Indicators!$H$262+Q89*$I89*Indicators!$I$262</f>
        <v>1.4025197556359569E-3</v>
      </c>
      <c r="AB89" s="193">
        <f>R89*$B89*Indicators!$B$263+R89*$C89*Indicators!$C$263+R89*$D89*Indicators!$D$263+R89*$E89*Indicators!$E$263+R89*$F89*Indicators!$F$263+R89*$G89*Indicators!$G$263+R89*$H89*Indicators!$H$263+R89*$I89*Indicators!$I$263</f>
        <v>1.2789084602056815E-3</v>
      </c>
      <c r="AC89" s="193">
        <f>S89*$B89*Indicators!$B$264+S89*$C89*Indicators!$C$264+S89*$D89*Indicators!$D$264+S89*$E89*Indicators!$E$264+S89*$F89*Indicators!$F$264+S89*$G89*Indicators!$G$264+S89*$H89*Indicators!$H$264+S89*$I89*Indicators!$I$264</f>
        <v>6.5682254225697006E-4</v>
      </c>
      <c r="AE89" s="177">
        <f t="shared" si="2"/>
        <v>0.25497138941679259</v>
      </c>
    </row>
    <row r="90" spans="1:31" hidden="1" x14ac:dyDescent="0.25">
      <c r="A90" s="174">
        <f>Indicators!A102</f>
        <v>38473</v>
      </c>
      <c r="B90" s="193">
        <f>(Indicators!B102-Indicators!B101)/Indicators!B101</f>
        <v>0.10999407660918781</v>
      </c>
      <c r="C90" s="193">
        <f>(Indicators!C102-Indicators!C101)/-100</f>
        <v>-1.3000000000000077E-3</v>
      </c>
      <c r="D90" s="193">
        <f>(Indicators!D102-Indicators!D101)/-100</f>
        <v>8.3727583514323187E-4</v>
      </c>
      <c r="E90" s="193">
        <f>(Indicators!E102-Indicators!E101)/-Indicators!E101</f>
        <v>2.2427700177060802E-2</v>
      </c>
      <c r="F90" s="193">
        <f>(Indicators!F102-Indicators!F101)/Indicators!F101</f>
        <v>-2.344665885111322E-3</v>
      </c>
      <c r="G90" s="193">
        <f>(Indicators!G102-Indicators!G101)/Indicators!G101</f>
        <v>-2.5986078886310878E-2</v>
      </c>
      <c r="H90" s="193">
        <f>(Indicators!H102-Indicators!H101)/Indicators!H101</f>
        <v>1.260895365787584E-2</v>
      </c>
      <c r="I90" s="193">
        <f>(Indicators!I102-Indicators!I101)/Indicators!I101</f>
        <v>6.7911714770797962E-3</v>
      </c>
      <c r="J90" s="174"/>
      <c r="K90" s="193">
        <f>KZN!C$74/100</f>
        <v>4.2396475377599968E-2</v>
      </c>
      <c r="L90" s="193">
        <f>KZN!D$74/100</f>
        <v>2.4811612888431651E-2</v>
      </c>
      <c r="M90" s="193">
        <f>KZN!E$74/100</f>
        <v>0.20728650658286299</v>
      </c>
      <c r="N90" s="193">
        <f>KZN!F$74/100</f>
        <v>3.1979469257150589E-2</v>
      </c>
      <c r="O90" s="193">
        <f>KZN!G$74/100</f>
        <v>3.6230413454406717E-2</v>
      </c>
      <c r="P90" s="193">
        <f>KZN!H$74/100</f>
        <v>0.15358323221255399</v>
      </c>
      <c r="Q90" s="193">
        <f>KZN!I$74/100</f>
        <v>0.1200657321224028</v>
      </c>
      <c r="R90" s="193">
        <f>KZN!J$74/100</f>
        <v>0.16891086144608317</v>
      </c>
      <c r="S90" s="193">
        <f>KZN!K$74/100</f>
        <v>0.21473569665850797</v>
      </c>
      <c r="T90" s="193"/>
      <c r="U90" s="193">
        <f>K90*$B90*Indicators!$B$256+K90*$C90*Indicators!$C$256+K90*$D90*Indicators!$D$256+K90*$E90*Indicators!$E$256+K90*$F90*Indicators!$F$256+K90*$G90*Indicators!$G$256+K90*$H90*Indicators!$H$256+K90*$I90*Indicators!$I$256</f>
        <v>1.1372505792969574E-3</v>
      </c>
      <c r="V90" s="193">
        <f>L90*$B90*Indicators!$B$257+L90*$C90*Indicators!$C$257+L90*$D90*Indicators!$D$257+L90*$E90*Indicators!$E$257+L90*$F90*Indicators!$F$257+L90*$G90*Indicators!$G$257+L90*$H90*Indicators!$H$257+L90*$I90*Indicators!$I$257</f>
        <v>6.5018324775489855E-4</v>
      </c>
      <c r="W90" s="193">
        <f>M90*$B90*Indicators!$B$258+M90*$C90*Indicators!$C$258+M90*$D90*Indicators!$D$258+M90*$E90*Indicators!$E$258+M90*$F90*Indicators!$F$258+M90*$G90*Indicators!$G$258+M90*$H90*Indicators!$H$258+M90*$I90*Indicators!$I$258</f>
        <v>8.9426902670258473E-3</v>
      </c>
      <c r="X90" s="193">
        <f>N90*$B90*Indicators!$B$259+N90*$C90*Indicators!$C$259+N90*$D90*Indicators!$D$259+N90*$E90*Indicators!$E$259+N90*$F90*Indicators!$F$259+N90*$G90*Indicators!$G$259+N90*$H90*Indicators!$H$259+N90*$I90*Indicators!$I$259</f>
        <v>6.4337231946551461E-4</v>
      </c>
      <c r="Y90" s="193">
        <f>O90*$B90*Indicators!$B$260+O90*$C90*Indicators!$C$260+O90*$D90*Indicators!$D$260+O90*$E90*Indicators!$E$260+O90*$F90*Indicators!$F$260+O90*$G90*Indicators!$G$260+O90*$H90*Indicators!$H$260+O90*$I90*Indicators!$I$260</f>
        <v>6.5865206736506472E-4</v>
      </c>
      <c r="Z90" s="193">
        <f>P90*$B90*Indicators!$B$261+P90*$C90*Indicators!$C$261+P90*$D90*Indicators!$D$261+P90*$E90*Indicators!$E$261+P90*$F90*Indicators!$F$261+P90*$G90*Indicators!$G$261+P90*$H90*Indicators!$H$261+P90*$I90*Indicators!$I$261</f>
        <v>2.4737453489611003E-3</v>
      </c>
      <c r="AA90" s="193">
        <f>Q90*$B90*Indicators!$B$262+Q90*$C90*Indicators!$C$262+Q90*$D90*Indicators!$D$262+Q90*$E90*Indicators!$E$262+Q90*$F90*Indicators!$F$262+Q90*$G90*Indicators!$G$262+Q90*$H90*Indicators!$H$262+Q90*$I90*Indicators!$I$262</f>
        <v>2.4916464774393052E-3</v>
      </c>
      <c r="AB90" s="193">
        <f>R90*$B90*Indicators!$B$263+R90*$C90*Indicators!$C$263+R90*$D90*Indicators!$D$263+R90*$E90*Indicators!$E$263+R90*$F90*Indicators!$F$263+R90*$G90*Indicators!$G$263+R90*$H90*Indicators!$H$263+R90*$I90*Indicators!$I$263</f>
        <v>2.8703275939255994E-3</v>
      </c>
      <c r="AC90" s="193">
        <f>S90*$B90*Indicators!$B$264+S90*$C90*Indicators!$C$264+S90*$D90*Indicators!$D$264+S90*$E90*Indicators!$E$264+S90*$F90*Indicators!$F$264+S90*$G90*Indicators!$G$264+S90*$H90*Indicators!$H$264+S90*$I90*Indicators!$I$264</f>
        <v>3.1854124081402151E-3</v>
      </c>
      <c r="AE90" s="177">
        <f t="shared" si="2"/>
        <v>2.3053280309374502</v>
      </c>
    </row>
    <row r="91" spans="1:31" hidden="1" x14ac:dyDescent="0.25">
      <c r="A91" s="174">
        <f>Indicators!A103</f>
        <v>38504</v>
      </c>
      <c r="B91" s="193">
        <f>(Indicators!B103-Indicators!B102)/Indicators!B102</f>
        <v>-1.1399178784779381E-2</v>
      </c>
      <c r="C91" s="193">
        <f>(Indicators!C103-Indicators!C102)/-100</f>
        <v>4.5500000000000011E-3</v>
      </c>
      <c r="D91" s="193">
        <f>(Indicators!D103-Indicators!D102)/-100</f>
        <v>4.9497929961800982E-3</v>
      </c>
      <c r="E91" s="193">
        <f>(Indicators!E103-Indicators!E102)/-Indicators!E102</f>
        <v>-0.12094988931374533</v>
      </c>
      <c r="F91" s="193">
        <f>(Indicators!F103-Indicators!F102)/Indicators!F102</f>
        <v>6.1104582843713229E-2</v>
      </c>
      <c r="G91" s="193">
        <f>(Indicators!G103-Indicators!G102)/Indicators!G102</f>
        <v>4.1448308718437299E-2</v>
      </c>
      <c r="H91" s="193">
        <f>(Indicators!H103-Indicators!H102)/Indicators!H102</f>
        <v>1.2423283411593719E-2</v>
      </c>
      <c r="I91" s="193">
        <f>(Indicators!I103-Indicators!I102)/Indicators!I102</f>
        <v>-6.1832490163012928E-3</v>
      </c>
      <c r="J91" s="174"/>
      <c r="K91" s="193">
        <f>KZN!C$74/100</f>
        <v>4.2396475377599968E-2</v>
      </c>
      <c r="L91" s="193">
        <f>KZN!D$74/100</f>
        <v>2.4811612888431651E-2</v>
      </c>
      <c r="M91" s="193">
        <f>KZN!E$74/100</f>
        <v>0.20728650658286299</v>
      </c>
      <c r="N91" s="193">
        <f>KZN!F$74/100</f>
        <v>3.1979469257150589E-2</v>
      </c>
      <c r="O91" s="193">
        <f>KZN!G$74/100</f>
        <v>3.6230413454406717E-2</v>
      </c>
      <c r="P91" s="193">
        <f>KZN!H$74/100</f>
        <v>0.15358323221255399</v>
      </c>
      <c r="Q91" s="193">
        <f>KZN!I$74/100</f>
        <v>0.1200657321224028</v>
      </c>
      <c r="R91" s="193">
        <f>KZN!J$74/100</f>
        <v>0.16891086144608317</v>
      </c>
      <c r="S91" s="193">
        <f>KZN!K$74/100</f>
        <v>0.21473569665850797</v>
      </c>
      <c r="T91" s="193"/>
      <c r="U91" s="193">
        <f>K91*$B91*Indicators!$B$256+K91*$C91*Indicators!$C$256+K91*$D91*Indicators!$D$256+K91*$E91*Indicators!$E$256+K91*$F91*Indicators!$F$256+K91*$G91*Indicators!$G$256+K91*$H91*Indicators!$H$256+K91*$I91*Indicators!$I$256</f>
        <v>-1.2972405775932069E-4</v>
      </c>
      <c r="V91" s="193">
        <f>L91*$B91*Indicators!$B$257+L91*$C91*Indicators!$C$257+L91*$D91*Indicators!$D$257+L91*$E91*Indicators!$E$257+L91*$F91*Indicators!$F$257+L91*$G91*Indicators!$G$257+L91*$H91*Indicators!$H$257+L91*$I91*Indicators!$I$257</f>
        <v>-4.2693065075406644E-6</v>
      </c>
      <c r="W91" s="193">
        <f>M91*$B91*Indicators!$B$258+M91*$C91*Indicators!$C$258+M91*$D91*Indicators!$D$258+M91*$E91*Indicators!$E$258+M91*$F91*Indicators!$F$258+M91*$G91*Indicators!$G$258+M91*$H91*Indicators!$H$258+M91*$I91*Indicators!$I$258</f>
        <v>-3.0930325144183273E-3</v>
      </c>
      <c r="X91" s="193">
        <f>N91*$B91*Indicators!$B$259+N91*$C91*Indicators!$C$259+N91*$D91*Indicators!$D$259+N91*$E91*Indicators!$E$259+N91*$F91*Indicators!$F$259+N91*$G91*Indicators!$G$259+N91*$H91*Indicators!$H$259+N91*$I91*Indicators!$I$259</f>
        <v>-8.5398621515953065E-4</v>
      </c>
      <c r="Y91" s="193">
        <f>O91*$B91*Indicators!$B$260+O91*$C91*Indicators!$C$260+O91*$D91*Indicators!$D$260+O91*$E91*Indicators!$E$260+O91*$F91*Indicators!$F$260+O91*$G91*Indicators!$G$260+O91*$H91*Indicators!$H$260+O91*$I91*Indicators!$I$260</f>
        <v>-5.0739242664339917E-4</v>
      </c>
      <c r="Z91" s="193">
        <f>P91*$B91*Indicators!$B$261+P91*$C91*Indicators!$C$261+P91*$D91*Indicators!$D$261+P91*$E91*Indicators!$E$261+P91*$F91*Indicators!$F$261+P91*$G91*Indicators!$G$261+P91*$H91*Indicators!$H$261+P91*$I91*Indicators!$I$261</f>
        <v>-1.1590354219020197E-3</v>
      </c>
      <c r="AA91" s="193">
        <f>Q91*$B91*Indicators!$B$262+Q91*$C91*Indicators!$C$262+Q91*$D91*Indicators!$D$262+Q91*$E91*Indicators!$E$262+Q91*$F91*Indicators!$F$262+Q91*$G91*Indicators!$G$262+Q91*$H91*Indicators!$H$262+Q91*$I91*Indicators!$I$262</f>
        <v>-4.1006738179552504E-3</v>
      </c>
      <c r="AB91" s="193">
        <f>R91*$B91*Indicators!$B$263+R91*$C91*Indicators!$C$263+R91*$D91*Indicators!$D$263+R91*$E91*Indicators!$E$263+R91*$F91*Indicators!$F$263+R91*$G91*Indicators!$G$263+R91*$H91*Indicators!$H$263+R91*$I91*Indicators!$I$263</f>
        <v>-1.305614228643085E-3</v>
      </c>
      <c r="AC91" s="193">
        <f>S91*$B91*Indicators!$B$264+S91*$C91*Indicators!$C$264+S91*$D91*Indicators!$D$264+S91*$E91*Indicators!$E$264+S91*$F91*Indicators!$F$264+S91*$G91*Indicators!$G$264+S91*$H91*Indicators!$H$264+S91*$I91*Indicators!$I$264</f>
        <v>1.0436934978262271E-3</v>
      </c>
      <c r="AE91" s="177">
        <f t="shared" si="2"/>
        <v>-1.0110034491162248</v>
      </c>
    </row>
    <row r="92" spans="1:31" hidden="1" x14ac:dyDescent="0.25">
      <c r="A92" s="174">
        <f>Indicators!A104</f>
        <v>38534</v>
      </c>
      <c r="B92" s="193">
        <f>(Indicators!B104-Indicators!B103)/Indicators!B103</f>
        <v>-1.368979787680687E-2</v>
      </c>
      <c r="C92" s="193">
        <f>(Indicators!C104-Indicators!C103)/-100</f>
        <v>9.9999999999999655E-4</v>
      </c>
      <c r="D92" s="193">
        <f>(Indicators!D104-Indicators!D103)/-100</f>
        <v>-5.5406320593061496E-3</v>
      </c>
      <c r="E92" s="193">
        <f>(Indicators!E104-Indicators!E103)/-Indicators!E103</f>
        <v>-6.8581687612208259E-2</v>
      </c>
      <c r="F92" s="193">
        <f>(Indicators!F104-Indicators!F103)/Indicators!F103</f>
        <v>6.3122923588039906E-2</v>
      </c>
      <c r="G92" s="193">
        <f>(Indicators!G104-Indicators!G103)/Indicators!G103</f>
        <v>-2.2644098810612939E-2</v>
      </c>
      <c r="H92" s="193">
        <f>(Indicators!H104-Indicators!H103)/Indicators!H103</f>
        <v>1.6793496098644882E-2</v>
      </c>
      <c r="I92" s="193">
        <f>(Indicators!I104-Indicators!I103)/Indicators!I103</f>
        <v>5.0056561085972853E-2</v>
      </c>
      <c r="J92" s="174"/>
      <c r="K92" s="193">
        <f>KZN!C$74/100</f>
        <v>4.2396475377599968E-2</v>
      </c>
      <c r="L92" s="193">
        <f>KZN!D$74/100</f>
        <v>2.4811612888431651E-2</v>
      </c>
      <c r="M92" s="193">
        <f>KZN!E$74/100</f>
        <v>0.20728650658286299</v>
      </c>
      <c r="N92" s="193">
        <f>KZN!F$74/100</f>
        <v>3.1979469257150589E-2</v>
      </c>
      <c r="O92" s="193">
        <f>KZN!G$74/100</f>
        <v>3.6230413454406717E-2</v>
      </c>
      <c r="P92" s="193">
        <f>KZN!H$74/100</f>
        <v>0.15358323221255399</v>
      </c>
      <c r="Q92" s="193">
        <f>KZN!I$74/100</f>
        <v>0.1200657321224028</v>
      </c>
      <c r="R92" s="193">
        <f>KZN!J$74/100</f>
        <v>0.16891086144608317</v>
      </c>
      <c r="S92" s="193">
        <f>KZN!K$74/100</f>
        <v>0.21473569665850797</v>
      </c>
      <c r="T92" s="193"/>
      <c r="U92" s="193">
        <f>K92*$B92*Indicators!$B$256+K92*$C92*Indicators!$C$256+K92*$D92*Indicators!$D$256+K92*$E92*Indicators!$E$256+K92*$F92*Indicators!$F$256+K92*$G92*Indicators!$G$256+K92*$H92*Indicators!$H$256+K92*$I92*Indicators!$I$256</f>
        <v>4.2595202499650232E-4</v>
      </c>
      <c r="V92" s="193">
        <f>L92*$B92*Indicators!$B$257+L92*$C92*Indicators!$C$257+L92*$D92*Indicators!$D$257+L92*$E92*Indicators!$E$257+L92*$F92*Indicators!$F$257+L92*$G92*Indicators!$G$257+L92*$H92*Indicators!$H$257+L92*$I92*Indicators!$I$257</f>
        <v>-2.4839986037927922E-4</v>
      </c>
      <c r="W92" s="193">
        <f>M92*$B92*Indicators!$B$258+M92*$C92*Indicators!$C$258+M92*$D92*Indicators!$D$258+M92*$E92*Indicators!$E$258+M92*$F92*Indicators!$F$258+M92*$G92*Indicators!$G$258+M92*$H92*Indicators!$H$258+M92*$I92*Indicators!$I$258</f>
        <v>-7.455638369717292E-6</v>
      </c>
      <c r="X92" s="193">
        <f>N92*$B92*Indicators!$B$259+N92*$C92*Indicators!$C$259+N92*$D92*Indicators!$D$259+N92*$E92*Indicators!$E$259+N92*$F92*Indicators!$F$259+N92*$G92*Indicators!$G$259+N92*$H92*Indicators!$H$259+N92*$I92*Indicators!$I$259</f>
        <v>3.6441504608359434E-4</v>
      </c>
      <c r="Y92" s="193">
        <f>O92*$B92*Indicators!$B$260+O92*$C92*Indicators!$C$260+O92*$D92*Indicators!$D$260+O92*$E92*Indicators!$E$260+O92*$F92*Indicators!$F$260+O92*$G92*Indicators!$G$260+O92*$H92*Indicators!$H$260+O92*$I92*Indicators!$I$260</f>
        <v>-1.5830586603931656E-4</v>
      </c>
      <c r="Z92" s="193">
        <f>P92*$B92*Indicators!$B$261+P92*$C92*Indicators!$C$261+P92*$D92*Indicators!$D$261+P92*$E92*Indicators!$E$261+P92*$F92*Indicators!$F$261+P92*$G92*Indicators!$G$261+P92*$H92*Indicators!$H$261+P92*$I92*Indicators!$I$261</f>
        <v>-7.3518771804777238E-4</v>
      </c>
      <c r="AA92" s="193">
        <f>Q92*$B92*Indicators!$B$262+Q92*$C92*Indicators!$C$262+Q92*$D92*Indicators!$D$262+Q92*$E92*Indicators!$E$262+Q92*$F92*Indicators!$F$262+Q92*$G92*Indicators!$G$262+Q92*$H92*Indicators!$H$262+Q92*$I92*Indicators!$I$262</f>
        <v>-1.6728991322838165E-3</v>
      </c>
      <c r="AB92" s="193">
        <f>R92*$B92*Indicators!$B$263+R92*$C92*Indicators!$C$263+R92*$D92*Indicators!$D$263+R92*$E92*Indicators!$E$263+R92*$F92*Indicators!$F$263+R92*$G92*Indicators!$G$263+R92*$H92*Indicators!$H$263+R92*$I92*Indicators!$I$263</f>
        <v>-1.5038723002596652E-4</v>
      </c>
      <c r="AC92" s="193">
        <f>S92*$B92*Indicators!$B$264+S92*$C92*Indicators!$C$264+S92*$D92*Indicators!$D$264+S92*$E92*Indicators!$E$264+S92*$F92*Indicators!$F$264+S92*$G92*Indicators!$G$264+S92*$H92*Indicators!$H$264+S92*$I92*Indicators!$I$264</f>
        <v>1.1625298194533453E-3</v>
      </c>
      <c r="AE92" s="177">
        <f t="shared" si="2"/>
        <v>-0.10197385546124269</v>
      </c>
    </row>
    <row r="93" spans="1:31" hidden="1" x14ac:dyDescent="0.25">
      <c r="A93" s="174">
        <f>Indicators!A105</f>
        <v>38565</v>
      </c>
      <c r="B93" s="193">
        <f>(Indicators!B105-Indicators!B104)/Indicators!B104</f>
        <v>-7.6620197935510998E-3</v>
      </c>
      <c r="C93" s="193">
        <f>(Indicators!C105-Indicators!C104)/-100</f>
        <v>-1.0999999999999942E-3</v>
      </c>
      <c r="D93" s="193">
        <f>(Indicators!D105-Indicators!D104)/-100</f>
        <v>-5.6950672355035306E-3</v>
      </c>
      <c r="E93" s="193">
        <f>(Indicators!E105-Indicators!E104)/-Indicators!E104</f>
        <v>-0.12768817204301078</v>
      </c>
      <c r="F93" s="193">
        <f>(Indicators!F105-Indicators!F104)/Indicators!F104</f>
        <v>2.9166666666666785E-2</v>
      </c>
      <c r="G93" s="193">
        <f>(Indicators!G105-Indicators!G104)/Indicators!G104</f>
        <v>8.1909665340510179E-3</v>
      </c>
      <c r="H93" s="193">
        <f>(Indicators!H105-Indicators!H104)/Indicators!H104</f>
        <v>7.6738396424306304E-3</v>
      </c>
      <c r="I93" s="193">
        <f>(Indicators!I105-Indicators!I104)/Indicators!I104</f>
        <v>-1.2658227848101266E-2</v>
      </c>
      <c r="J93" s="174"/>
      <c r="K93" s="193">
        <f>KZN!C$74/100</f>
        <v>4.2396475377599968E-2</v>
      </c>
      <c r="L93" s="193">
        <f>KZN!D$74/100</f>
        <v>2.4811612888431651E-2</v>
      </c>
      <c r="M93" s="193">
        <f>KZN!E$74/100</f>
        <v>0.20728650658286299</v>
      </c>
      <c r="N93" s="193">
        <f>KZN!F$74/100</f>
        <v>3.1979469257150589E-2</v>
      </c>
      <c r="O93" s="193">
        <f>KZN!G$74/100</f>
        <v>3.6230413454406717E-2</v>
      </c>
      <c r="P93" s="193">
        <f>KZN!H$74/100</f>
        <v>0.15358323221255399</v>
      </c>
      <c r="Q93" s="193">
        <f>KZN!I$74/100</f>
        <v>0.1200657321224028</v>
      </c>
      <c r="R93" s="193">
        <f>KZN!J$74/100</f>
        <v>0.16891086144608317</v>
      </c>
      <c r="S93" s="193">
        <f>KZN!K$74/100</f>
        <v>0.21473569665850797</v>
      </c>
      <c r="T93" s="193"/>
      <c r="U93" s="193">
        <f>K93*$B93*Indicators!$B$256+K93*$C93*Indicators!$C$256+K93*$D93*Indicators!$D$256+K93*$E93*Indicators!$E$256+K93*$F93*Indicators!$F$256+K93*$G93*Indicators!$G$256+K93*$H93*Indicators!$H$256+K93*$I93*Indicators!$I$256</f>
        <v>-6.414341177558929E-4</v>
      </c>
      <c r="V93" s="193">
        <f>L93*$B93*Indicators!$B$257+L93*$C93*Indicators!$C$257+L93*$D93*Indicators!$D$257+L93*$E93*Indicators!$E$257+L93*$F93*Indicators!$F$257+L93*$G93*Indicators!$G$257+L93*$H93*Indicators!$H$257+L93*$I93*Indicators!$I$257</f>
        <v>-3.5536884374873343E-4</v>
      </c>
      <c r="W93" s="193">
        <f>M93*$B93*Indicators!$B$258+M93*$C93*Indicators!$C$258+M93*$D93*Indicators!$D$258+M93*$E93*Indicators!$E$258+M93*$F93*Indicators!$F$258+M93*$G93*Indicators!$G$258+M93*$H93*Indicators!$H$258+M93*$I93*Indicators!$I$258</f>
        <v>-3.6730213581308581E-3</v>
      </c>
      <c r="X93" s="193">
        <f>N93*$B93*Indicators!$B$259+N93*$C93*Indicators!$C$259+N93*$D93*Indicators!$D$259+N93*$E93*Indicators!$E$259+N93*$F93*Indicators!$F$259+N93*$G93*Indicators!$G$259+N93*$H93*Indicators!$H$259+N93*$I93*Indicators!$I$259</f>
        <v>-1.0299090315679408E-3</v>
      </c>
      <c r="Y93" s="193">
        <f>O93*$B93*Indicators!$B$260+O93*$C93*Indicators!$C$260+O93*$D93*Indicators!$D$260+O93*$E93*Indicators!$E$260+O93*$F93*Indicators!$F$260+O93*$G93*Indicators!$G$260+O93*$H93*Indicators!$H$260+O93*$I93*Indicators!$I$260</f>
        <v>-6.9380133147263923E-4</v>
      </c>
      <c r="Z93" s="193">
        <f>P93*$B93*Indicators!$B$261+P93*$C93*Indicators!$C$261+P93*$D93*Indicators!$D$261+P93*$E93*Indicators!$E$261+P93*$F93*Indicators!$F$261+P93*$G93*Indicators!$G$261+P93*$H93*Indicators!$H$261+P93*$I93*Indicators!$I$261</f>
        <v>-2.018171631484632E-3</v>
      </c>
      <c r="AA93" s="193">
        <f>Q93*$B93*Indicators!$B$262+Q93*$C93*Indicators!$C$262+Q93*$D93*Indicators!$D$262+Q93*$E93*Indicators!$E$262+Q93*$F93*Indicators!$F$262+Q93*$G93*Indicators!$G$262+Q93*$H93*Indicators!$H$262+Q93*$I93*Indicators!$I$262</f>
        <v>-4.7537883667219394E-3</v>
      </c>
      <c r="AB93" s="193">
        <f>R93*$B93*Indicators!$B$263+R93*$C93*Indicators!$C$263+R93*$D93*Indicators!$D$263+R93*$E93*Indicators!$E$263+R93*$F93*Indicators!$F$263+R93*$G93*Indicators!$G$263+R93*$H93*Indicators!$H$263+R93*$I93*Indicators!$I$263</f>
        <v>-2.1654854520611572E-3</v>
      </c>
      <c r="AC93" s="193">
        <f>S93*$B93*Indicators!$B$264+S93*$C93*Indicators!$C$264+S93*$D93*Indicators!$D$264+S93*$E93*Indicators!$E$264+S93*$F93*Indicators!$F$264+S93*$G93*Indicators!$G$264+S93*$H93*Indicators!$H$264+S93*$I93*Indicators!$I$264</f>
        <v>-1.3334548337035369E-4</v>
      </c>
      <c r="AE93" s="177">
        <f t="shared" si="2"/>
        <v>-1.5464325616314147</v>
      </c>
    </row>
    <row r="94" spans="1:31" hidden="1" x14ac:dyDescent="0.25">
      <c r="A94" s="174">
        <f>Indicators!A106</f>
        <v>38596</v>
      </c>
      <c r="B94" s="193">
        <f>(Indicators!B106-Indicators!B105)/Indicators!B105</f>
        <v>-2.6426656453466018E-2</v>
      </c>
      <c r="C94" s="193">
        <f>(Indicators!C106-Indicators!C105)/-100</f>
        <v>-8.9999999999999857E-4</v>
      </c>
      <c r="D94" s="193">
        <f>(Indicators!D106-Indicators!D105)/-100</f>
        <v>-4.0290088638195035E-3</v>
      </c>
      <c r="E94" s="193">
        <f>(Indicators!E106-Indicators!E105)/-Indicators!E105</f>
        <v>7.1811680572109765E-2</v>
      </c>
      <c r="F94" s="193">
        <f>(Indicators!F106-Indicators!F105)/Indicators!F105</f>
        <v>9.4129554655870404E-2</v>
      </c>
      <c r="G94" s="193">
        <f>(Indicators!G106-Indicators!G105)/Indicators!G105</f>
        <v>9.702878365831015E-2</v>
      </c>
      <c r="H94" s="193">
        <f>(Indicators!H106-Indicators!H105)/Indicators!H105</f>
        <v>2.3078521214329357E-2</v>
      </c>
      <c r="I94" s="193">
        <f>(Indicators!I106-Indicators!I105)/Indicators!I105</f>
        <v>-3.6824877250409165E-2</v>
      </c>
      <c r="J94" s="174"/>
      <c r="K94" s="193">
        <f>KZN!C$74/100</f>
        <v>4.2396475377599968E-2</v>
      </c>
      <c r="L94" s="193">
        <f>KZN!D$74/100</f>
        <v>2.4811612888431651E-2</v>
      </c>
      <c r="M94" s="193">
        <f>KZN!E$74/100</f>
        <v>0.20728650658286299</v>
      </c>
      <c r="N94" s="193">
        <f>KZN!F$74/100</f>
        <v>3.1979469257150589E-2</v>
      </c>
      <c r="O94" s="193">
        <f>KZN!G$74/100</f>
        <v>3.6230413454406717E-2</v>
      </c>
      <c r="P94" s="193">
        <f>KZN!H$74/100</f>
        <v>0.15358323221255399</v>
      </c>
      <c r="Q94" s="193">
        <f>KZN!I$74/100</f>
        <v>0.1200657321224028</v>
      </c>
      <c r="R94" s="193">
        <f>KZN!J$74/100</f>
        <v>0.16891086144608317</v>
      </c>
      <c r="S94" s="193">
        <f>KZN!K$74/100</f>
        <v>0.21473569665850797</v>
      </c>
      <c r="T94" s="193"/>
      <c r="U94" s="193">
        <f>K94*$B94*Indicators!$B$256+K94*$C94*Indicators!$C$256+K94*$D94*Indicators!$D$256+K94*$E94*Indicators!$E$256+K94*$F94*Indicators!$F$256+K94*$G94*Indicators!$G$256+K94*$H94*Indicators!$H$256+K94*$I94*Indicators!$I$256</f>
        <v>1.4513132749497321E-3</v>
      </c>
      <c r="V94" s="193">
        <f>L94*$B94*Indicators!$B$257+L94*$C94*Indicators!$C$257+L94*$D94*Indicators!$D$257+L94*$E94*Indicators!$E$257+L94*$F94*Indicators!$F$257+L94*$G94*Indicators!$G$257+L94*$H94*Indicators!$H$257+L94*$I94*Indicators!$I$257</f>
        <v>7.6170929883051443E-4</v>
      </c>
      <c r="W94" s="193">
        <f>M94*$B94*Indicators!$B$258+M94*$C94*Indicators!$C$258+M94*$D94*Indicators!$D$258+M94*$E94*Indicators!$E$258+M94*$F94*Indicators!$F$258+M94*$G94*Indicators!$G$258+M94*$H94*Indicators!$H$258+M94*$I94*Indicators!$I$258</f>
        <v>-1.5560449721107178E-3</v>
      </c>
      <c r="X94" s="193">
        <f>N94*$B94*Indicators!$B$259+N94*$C94*Indicators!$C$259+N94*$D94*Indicators!$D$259+N94*$E94*Indicators!$E$259+N94*$F94*Indicators!$F$259+N94*$G94*Indicators!$G$259+N94*$H94*Indicators!$H$259+N94*$I94*Indicators!$I$259</f>
        <v>-1.4810864189819371E-4</v>
      </c>
      <c r="Y94" s="193">
        <f>O94*$B94*Indicators!$B$260+O94*$C94*Indicators!$C$260+O94*$D94*Indicators!$D$260+O94*$E94*Indicators!$E$260+O94*$F94*Indicators!$F$260+O94*$G94*Indicators!$G$260+O94*$H94*Indicators!$H$260+O94*$I94*Indicators!$I$260</f>
        <v>4.5427496866130943E-4</v>
      </c>
      <c r="Z94" s="193">
        <f>P94*$B94*Indicators!$B$261+P94*$C94*Indicators!$C$261+P94*$D94*Indicators!$D$261+P94*$E94*Indicators!$E$261+P94*$F94*Indicators!$F$261+P94*$G94*Indicators!$G$261+P94*$H94*Indicators!$H$261+P94*$I94*Indicators!$I$261</f>
        <v>1.4110199815836372E-3</v>
      </c>
      <c r="AA94" s="193">
        <f>Q94*$B94*Indicators!$B$262+Q94*$C94*Indicators!$C$262+Q94*$D94*Indicators!$D$262+Q94*$E94*Indicators!$E$262+Q94*$F94*Indicators!$F$262+Q94*$G94*Indicators!$G$262+Q94*$H94*Indicators!$H$262+Q94*$I94*Indicators!$I$262</f>
        <v>2.3114039181490113E-3</v>
      </c>
      <c r="AB94" s="193">
        <f>R94*$B94*Indicators!$B$263+R94*$C94*Indicators!$C$263+R94*$D94*Indicators!$D$263+R94*$E94*Indicators!$E$263+R94*$F94*Indicators!$F$263+R94*$G94*Indicators!$G$263+R94*$H94*Indicators!$H$263+R94*$I94*Indicators!$I$263</f>
        <v>1.503798877725035E-3</v>
      </c>
      <c r="AC94" s="193">
        <f>S94*$B94*Indicators!$B$264+S94*$C94*Indicators!$C$264+S94*$D94*Indicators!$D$264+S94*$E94*Indicators!$E$264+S94*$F94*Indicators!$F$264+S94*$G94*Indicators!$G$264+S94*$H94*Indicators!$H$264+S94*$I94*Indicators!$I$264</f>
        <v>2.8320311782606319E-4</v>
      </c>
      <c r="AE94" s="177">
        <f t="shared" si="2"/>
        <v>0.64725698237163909</v>
      </c>
    </row>
    <row r="95" spans="1:31" hidden="1" x14ac:dyDescent="0.25">
      <c r="A95" s="174">
        <f>Indicators!A107</f>
        <v>38626</v>
      </c>
      <c r="B95" s="193">
        <f>(Indicators!B107-Indicators!B106)/Indicators!B106</f>
        <v>5.5751376868607296E-2</v>
      </c>
      <c r="C95" s="193">
        <f>(Indicators!C107-Indicators!C106)/-100</f>
        <v>2.5000000000000353E-4</v>
      </c>
      <c r="D95" s="193">
        <f>(Indicators!D107-Indicators!D106)/-100</f>
        <v>3.3848848143228859E-3</v>
      </c>
      <c r="E95" s="193">
        <f>(Indicators!E107-Indicators!E106)/-Indicators!E106</f>
        <v>5.9390048154093031E-2</v>
      </c>
      <c r="F95" s="193">
        <f>(Indicators!F107-Indicators!F106)/Indicators!F106</f>
        <v>7.4005550416281124E-2</v>
      </c>
      <c r="G95" s="193">
        <f>(Indicators!G107-Indicators!G106)/Indicators!G106</f>
        <v>2.1159542953872196E-3</v>
      </c>
      <c r="H95" s="193">
        <f>(Indicators!H107-Indicators!H106)/Indicators!H106</f>
        <v>1.5877573028132873E-2</v>
      </c>
      <c r="I95" s="193">
        <f>(Indicators!I107-Indicators!I106)/Indicators!I106</f>
        <v>5.1260266213537242E-2</v>
      </c>
      <c r="J95" s="174"/>
      <c r="K95" s="193">
        <f>KZN!C$74/100</f>
        <v>4.2396475377599968E-2</v>
      </c>
      <c r="L95" s="193">
        <f>KZN!D$74/100</f>
        <v>2.4811612888431651E-2</v>
      </c>
      <c r="M95" s="193">
        <f>KZN!E$74/100</f>
        <v>0.20728650658286299</v>
      </c>
      <c r="N95" s="193">
        <f>KZN!F$74/100</f>
        <v>3.1979469257150589E-2</v>
      </c>
      <c r="O95" s="193">
        <f>KZN!G$74/100</f>
        <v>3.6230413454406717E-2</v>
      </c>
      <c r="P95" s="193">
        <f>KZN!H$74/100</f>
        <v>0.15358323221255399</v>
      </c>
      <c r="Q95" s="193">
        <f>KZN!I$74/100</f>
        <v>0.1200657321224028</v>
      </c>
      <c r="R95" s="193">
        <f>KZN!J$74/100</f>
        <v>0.16891086144608317</v>
      </c>
      <c r="S95" s="193">
        <f>KZN!K$74/100</f>
        <v>0.21473569665850797</v>
      </c>
      <c r="T95" s="193"/>
      <c r="U95" s="193">
        <f>K95*$B95*Indicators!$B$256+K95*$C95*Indicators!$C$256+K95*$D95*Indicators!$D$256+K95*$E95*Indicators!$E$256+K95*$F95*Indicators!$F$256+K95*$G95*Indicators!$G$256+K95*$H95*Indicators!$H$256+K95*$I95*Indicators!$I$256</f>
        <v>2.0914635592778389E-3</v>
      </c>
      <c r="V95" s="193">
        <f>L95*$B95*Indicators!$B$257+L95*$C95*Indicators!$C$257+L95*$D95*Indicators!$D$257+L95*$E95*Indicators!$E$257+L95*$F95*Indicators!$F$257+L95*$G95*Indicators!$G$257+L95*$H95*Indicators!$H$257+L95*$I95*Indicators!$I$257</f>
        <v>8.3771083459710364E-4</v>
      </c>
      <c r="W95" s="193">
        <f>M95*$B95*Indicators!$B$258+M95*$C95*Indicators!$C$258+M95*$D95*Indicators!$D$258+M95*$E95*Indicators!$E$258+M95*$F95*Indicators!$F$258+M95*$G95*Indicators!$G$258+M95*$H95*Indicators!$H$258+M95*$I95*Indicators!$I$258</f>
        <v>7.775532751992777E-3</v>
      </c>
      <c r="X95" s="193">
        <f>N95*$B95*Indicators!$B$259+N95*$C95*Indicators!$C$259+N95*$D95*Indicators!$D$259+N95*$E95*Indicators!$E$259+N95*$F95*Indicators!$F$259+N95*$G95*Indicators!$G$259+N95*$H95*Indicators!$H$259+N95*$I95*Indicators!$I$259</f>
        <v>1.4343681620426112E-3</v>
      </c>
      <c r="Y95" s="193">
        <f>O95*$B95*Indicators!$B$260+O95*$C95*Indicators!$C$260+O95*$D95*Indicators!$D$260+O95*$E95*Indicators!$E$260+O95*$F95*Indicators!$F$260+O95*$G95*Indicators!$G$260+O95*$H95*Indicators!$H$260+O95*$I95*Indicators!$I$260</f>
        <v>8.0516364462963051E-4</v>
      </c>
      <c r="Z95" s="193">
        <f>P95*$B95*Indicators!$B$261+P95*$C95*Indicators!$C$261+P95*$D95*Indicators!$D$261+P95*$E95*Indicators!$E$261+P95*$F95*Indicators!$F$261+P95*$G95*Indicators!$G$261+P95*$H95*Indicators!$H$261+P95*$I95*Indicators!$I$261</f>
        <v>2.4954223109012333E-3</v>
      </c>
      <c r="AA95" s="193">
        <f>Q95*$B95*Indicators!$B$262+Q95*$C95*Indicators!$C$262+Q95*$D95*Indicators!$D$262+Q95*$E95*Indicators!$E$262+Q95*$F95*Indicators!$F$262+Q95*$G95*Indicators!$G$262+Q95*$H95*Indicators!$H$262+Q95*$I95*Indicators!$I$262</f>
        <v>3.851970650883902E-3</v>
      </c>
      <c r="AB95" s="193">
        <f>R95*$B95*Indicators!$B$263+R95*$C95*Indicators!$C$263+R95*$D95*Indicators!$D$263+R95*$E95*Indicators!$E$263+R95*$F95*Indicators!$F$263+R95*$G95*Indicators!$G$263+R95*$H95*Indicators!$H$263+R95*$I95*Indicators!$I$263</f>
        <v>3.2543069577969401E-3</v>
      </c>
      <c r="AC95" s="193">
        <f>S95*$B95*Indicators!$B$264+S95*$C95*Indicators!$C$264+S95*$D95*Indicators!$D$264+S95*$E95*Indicators!$E$264+S95*$F95*Indicators!$F$264+S95*$G95*Indicators!$G$264+S95*$H95*Indicators!$H$264+S95*$I95*Indicators!$I$264</f>
        <v>2.9345565288012069E-3</v>
      </c>
      <c r="AE95" s="177">
        <f t="shared" si="2"/>
        <v>2.5480495400923244</v>
      </c>
    </row>
    <row r="96" spans="1:31" hidden="1" x14ac:dyDescent="0.25">
      <c r="A96" s="174">
        <f>Indicators!A108</f>
        <v>38657</v>
      </c>
      <c r="B96" s="193">
        <f>(Indicators!B108-Indicators!B107)/Indicators!B107</f>
        <v>-3.6993427034116788E-2</v>
      </c>
      <c r="C96" s="193">
        <f>(Indicators!C108-Indicators!C107)/-100</f>
        <v>3.2999999999999917E-3</v>
      </c>
      <c r="D96" s="193">
        <f>(Indicators!D108-Indicators!D107)/-100</f>
        <v>6.6088578423020468E-3</v>
      </c>
      <c r="E96" s="193">
        <f>(Indicators!E108-Indicators!E107)/-Indicators!E107</f>
        <v>9.7440273037542671E-2</v>
      </c>
      <c r="F96" s="193">
        <f>(Indicators!F108-Indicators!F107)/Indicators!F107</f>
        <v>1.7226528854435923E-2</v>
      </c>
      <c r="G96" s="193">
        <f>(Indicators!G108-Indicators!G107)/Indicators!G107</f>
        <v>5.5743243243243194E-2</v>
      </c>
      <c r="H96" s="193">
        <f>(Indicators!H108-Indicators!H107)/Indicators!H107</f>
        <v>1.888784180730876E-2</v>
      </c>
      <c r="I96" s="193">
        <f>(Indicators!I108-Indicators!I107)/Indicators!I107</f>
        <v>-3.3135775862068964E-2</v>
      </c>
      <c r="J96" s="174"/>
      <c r="K96" s="193">
        <f>KZN!C$74/100</f>
        <v>4.2396475377599968E-2</v>
      </c>
      <c r="L96" s="193">
        <f>KZN!D$74/100</f>
        <v>2.4811612888431651E-2</v>
      </c>
      <c r="M96" s="193">
        <f>KZN!E$74/100</f>
        <v>0.20728650658286299</v>
      </c>
      <c r="N96" s="193">
        <f>KZN!F$74/100</f>
        <v>3.1979469257150589E-2</v>
      </c>
      <c r="O96" s="193">
        <f>KZN!G$74/100</f>
        <v>3.6230413454406717E-2</v>
      </c>
      <c r="P96" s="193">
        <f>KZN!H$74/100</f>
        <v>0.15358323221255399</v>
      </c>
      <c r="Q96" s="193">
        <f>KZN!I$74/100</f>
        <v>0.1200657321224028</v>
      </c>
      <c r="R96" s="193">
        <f>KZN!J$74/100</f>
        <v>0.16891086144608317</v>
      </c>
      <c r="S96" s="193">
        <f>KZN!K$74/100</f>
        <v>0.21473569665850797</v>
      </c>
      <c r="T96" s="193"/>
      <c r="U96" s="193">
        <f>K96*$B96*Indicators!$B$256+K96*$C96*Indicators!$C$256+K96*$D96*Indicators!$D$256+K96*$E96*Indicators!$E$256+K96*$F96*Indicators!$F$256+K96*$G96*Indicators!$G$256+K96*$H96*Indicators!$H$256+K96*$I96*Indicators!$I$256</f>
        <v>6.0340718586397854E-4</v>
      </c>
      <c r="V96" s="193">
        <f>L96*$B96*Indicators!$B$257+L96*$C96*Indicators!$C$257+L96*$D96*Indicators!$D$257+L96*$E96*Indicators!$E$257+L96*$F96*Indicators!$F$257+L96*$G96*Indicators!$G$257+L96*$H96*Indicators!$H$257+L96*$I96*Indicators!$I$257</f>
        <v>3.5520655644828968E-4</v>
      </c>
      <c r="W96" s="193">
        <f>M96*$B96*Indicators!$B$258+M96*$C96*Indicators!$C$258+M96*$D96*Indicators!$D$258+M96*$E96*Indicators!$E$258+M96*$F96*Indicators!$F$258+M96*$G96*Indicators!$G$258+M96*$H96*Indicators!$H$258+M96*$I96*Indicators!$I$258</f>
        <v>-1.4409729325904445E-3</v>
      </c>
      <c r="X96" s="193">
        <f>N96*$B96*Indicators!$B$259+N96*$C96*Indicators!$C$259+N96*$D96*Indicators!$D$259+N96*$E96*Indicators!$E$259+N96*$F96*Indicators!$F$259+N96*$G96*Indicators!$G$259+N96*$H96*Indicators!$H$259+N96*$I96*Indicators!$I$259</f>
        <v>5.132868057878355E-5</v>
      </c>
      <c r="Y96" s="193">
        <f>O96*$B96*Indicators!$B$260+O96*$C96*Indicators!$C$260+O96*$D96*Indicators!$D$260+O96*$E96*Indicators!$E$260+O96*$F96*Indicators!$F$260+O96*$G96*Indicators!$G$260+O96*$H96*Indicators!$H$260+O96*$I96*Indicators!$I$260</f>
        <v>6.0059691816488452E-4</v>
      </c>
      <c r="Z96" s="193">
        <f>P96*$B96*Indicators!$B$261+P96*$C96*Indicators!$C$261+P96*$D96*Indicators!$D$261+P96*$E96*Indicators!$E$261+P96*$F96*Indicators!$F$261+P96*$G96*Indicators!$G$261+P96*$H96*Indicators!$H$261+P96*$I96*Indicators!$I$261</f>
        <v>2.0339667301338426E-3</v>
      </c>
      <c r="AA96" s="193">
        <f>Q96*$B96*Indicators!$B$262+Q96*$C96*Indicators!$C$262+Q96*$D96*Indicators!$D$262+Q96*$E96*Indicators!$E$262+Q96*$F96*Indicators!$F$262+Q96*$G96*Indicators!$G$262+Q96*$H96*Indicators!$H$262+Q96*$I96*Indicators!$I$262</f>
        <v>3.2799095369437131E-3</v>
      </c>
      <c r="AB96" s="193">
        <f>R96*$B96*Indicators!$B$263+R96*$C96*Indicators!$C$263+R96*$D96*Indicators!$D$263+R96*$E96*Indicators!$E$263+R96*$F96*Indicators!$F$263+R96*$G96*Indicators!$G$263+R96*$H96*Indicators!$H$263+R96*$I96*Indicators!$I$263</f>
        <v>2.0049945819973995E-3</v>
      </c>
      <c r="AC96" s="193">
        <f>S96*$B96*Indicators!$B$264+S96*$C96*Indicators!$C$264+S96*$D96*Indicators!$D$264+S96*$E96*Indicators!$E$264+S96*$F96*Indicators!$F$264+S96*$G96*Indicators!$G$264+S96*$H96*Indicators!$H$264+S96*$I96*Indicators!$I$264</f>
        <v>5.9846680057901993E-4</v>
      </c>
      <c r="AE96" s="177">
        <f t="shared" si="2"/>
        <v>0.80869040581194662</v>
      </c>
    </row>
    <row r="97" spans="1:31" hidden="1" x14ac:dyDescent="0.25">
      <c r="A97" s="174">
        <f>Indicators!A109</f>
        <v>38687</v>
      </c>
      <c r="B97" s="193">
        <f>(Indicators!B109-Indicators!B108)/Indicators!B108</f>
        <v>-2.2147931466778171E-2</v>
      </c>
      <c r="C97" s="193">
        <f>(Indicators!C109-Indicators!C108)/-100</f>
        <v>2.8500000000000014E-3</v>
      </c>
      <c r="D97" s="193">
        <f>(Indicators!D109-Indicators!D108)/-100</f>
        <v>-2.4804469273742758E-3</v>
      </c>
      <c r="E97" s="193">
        <f>(Indicators!E109-Indicators!E108)/-Indicators!E108</f>
        <v>-9.6804688977122286E-2</v>
      </c>
      <c r="F97" s="193">
        <f>(Indicators!F109-Indicators!F108)/Indicators!F108</f>
        <v>0.17950889077053336</v>
      </c>
      <c r="G97" s="193">
        <f>(Indicators!G109-Indicators!G108)/Indicators!G108</f>
        <v>3.2400000000000088E-2</v>
      </c>
      <c r="H97" s="193">
        <f>(Indicators!H109-Indicators!H108)/Indicators!H108</f>
        <v>1.8051574269693109E-2</v>
      </c>
      <c r="I97" s="193">
        <f>(Indicators!I109-Indicators!I108)/Indicators!I108</f>
        <v>-7.2443577598216777E-3</v>
      </c>
      <c r="J97" s="174"/>
      <c r="K97" s="193">
        <f>KZN!C$74/100</f>
        <v>4.2396475377599968E-2</v>
      </c>
      <c r="L97" s="193">
        <f>KZN!D$74/100</f>
        <v>2.4811612888431651E-2</v>
      </c>
      <c r="M97" s="193">
        <f>KZN!E$74/100</f>
        <v>0.20728650658286299</v>
      </c>
      <c r="N97" s="193">
        <f>KZN!F$74/100</f>
        <v>3.1979469257150589E-2</v>
      </c>
      <c r="O97" s="193">
        <f>KZN!G$74/100</f>
        <v>3.6230413454406717E-2</v>
      </c>
      <c r="P97" s="193">
        <f>KZN!H$74/100</f>
        <v>0.15358323221255399</v>
      </c>
      <c r="Q97" s="193">
        <f>KZN!I$74/100</f>
        <v>0.1200657321224028</v>
      </c>
      <c r="R97" s="193">
        <f>KZN!J$74/100</f>
        <v>0.16891086144608317</v>
      </c>
      <c r="S97" s="193">
        <f>KZN!K$74/100</f>
        <v>0.21473569665850797</v>
      </c>
      <c r="T97" s="193"/>
      <c r="U97" s="193">
        <f>K97*$B97*Indicators!$B$256+K97*$C97*Indicators!$C$256+K97*$D97*Indicators!$D$256+K97*$E97*Indicators!$E$256+K97*$F97*Indicators!$F$256+K97*$G97*Indicators!$G$256+K97*$H97*Indicators!$H$256+K97*$I97*Indicators!$I$256</f>
        <v>1.456440618615894E-3</v>
      </c>
      <c r="V97" s="193">
        <f>L97*$B97*Indicators!$B$257+L97*$C97*Indicators!$C$257+L97*$D97*Indicators!$D$257+L97*$E97*Indicators!$E$257+L97*$F97*Indicators!$F$257+L97*$G97*Indicators!$G$257+L97*$H97*Indicators!$H$257+L97*$I97*Indicators!$I$257</f>
        <v>-1.1943615445682789E-4</v>
      </c>
      <c r="W97" s="193">
        <f>M97*$B97*Indicators!$B$258+M97*$C97*Indicators!$C$258+M97*$D97*Indicators!$D$258+M97*$E97*Indicators!$E$258+M97*$F97*Indicators!$F$258+M97*$G97*Indicators!$G$258+M97*$H97*Indicators!$H$258+M97*$I97*Indicators!$I$258</f>
        <v>-3.447170745305764E-3</v>
      </c>
      <c r="X97" s="193">
        <f>N97*$B97*Indicators!$B$259+N97*$C97*Indicators!$C$259+N97*$D97*Indicators!$D$259+N97*$E97*Indicators!$E$259+N97*$F97*Indicators!$F$259+N97*$G97*Indicators!$G$259+N97*$H97*Indicators!$H$259+N97*$I97*Indicators!$I$259</f>
        <v>-7.4749690050119298E-4</v>
      </c>
      <c r="Y97" s="193">
        <f>O97*$B97*Indicators!$B$260+O97*$C97*Indicators!$C$260+O97*$D97*Indicators!$D$260+O97*$E97*Indicators!$E$260+O97*$F97*Indicators!$F$260+O97*$G97*Indicators!$G$260+O97*$H97*Indicators!$H$260+O97*$I97*Indicators!$I$260</f>
        <v>-4.0126221963893816E-4</v>
      </c>
      <c r="Z97" s="193">
        <f>P97*$B97*Indicators!$B$261+P97*$C97*Indicators!$C$261+P97*$D97*Indicators!$D$261+P97*$E97*Indicators!$E$261+P97*$F97*Indicators!$F$261+P97*$G97*Indicators!$G$261+P97*$H97*Indicators!$H$261+P97*$I97*Indicators!$I$261</f>
        <v>-1.0567997492321711E-3</v>
      </c>
      <c r="AA97" s="193">
        <f>Q97*$B97*Indicators!$B$262+Q97*$C97*Indicators!$C$262+Q97*$D97*Indicators!$D$262+Q97*$E97*Indicators!$E$262+Q97*$F97*Indicators!$F$262+Q97*$G97*Indicators!$G$262+Q97*$H97*Indicators!$H$262+Q97*$I97*Indicators!$I$262</f>
        <v>-3.3676475331427171E-3</v>
      </c>
      <c r="AB97" s="193">
        <f>R97*$B97*Indicators!$B$263+R97*$C97*Indicators!$C$263+R97*$D97*Indicators!$D$263+R97*$E97*Indicators!$E$263+R97*$F97*Indicators!$F$263+R97*$G97*Indicators!$G$263+R97*$H97*Indicators!$H$263+R97*$I97*Indicators!$I$263</f>
        <v>-1.0290982648659701E-3</v>
      </c>
      <c r="AC97" s="193">
        <f>S97*$B97*Indicators!$B$264+S97*$C97*Indicators!$C$264+S97*$D97*Indicators!$D$264+S97*$E97*Indicators!$E$264+S97*$F97*Indicators!$F$264+S97*$G97*Indicators!$G$264+S97*$H97*Indicators!$H$264+S97*$I97*Indicators!$I$264</f>
        <v>7.1718971077134284E-4</v>
      </c>
      <c r="AE97" s="177">
        <f t="shared" si="2"/>
        <v>-0.79952812377563443</v>
      </c>
    </row>
    <row r="98" spans="1:31" hidden="1" x14ac:dyDescent="0.25">
      <c r="A98" s="174">
        <f>Indicators!A110</f>
        <v>38718</v>
      </c>
      <c r="B98" s="193">
        <f>(Indicators!B110-Indicators!B109)/Indicators!B109</f>
        <v>-3.5834124723013602E-2</v>
      </c>
      <c r="C98" s="193">
        <f>(Indicators!C110-Indicators!C109)/-100</f>
        <v>7.5000000000000175E-4</v>
      </c>
      <c r="D98" s="193">
        <f>(Indicators!D110-Indicators!D109)/-100</f>
        <v>-3.8724082934609248E-3</v>
      </c>
      <c r="E98" s="193">
        <f>(Indicators!E110-Indicators!E109)/-Indicators!E109</f>
        <v>-0.12394414756076547</v>
      </c>
      <c r="F98" s="193">
        <f>(Indicators!F110-Indicators!F109)/Indicators!F109</f>
        <v>0.16223977027997141</v>
      </c>
      <c r="G98" s="193">
        <f>(Indicators!G110-Indicators!G109)/Indicators!G109</f>
        <v>9.8024021697016475E-2</v>
      </c>
      <c r="H98" s="193">
        <f>(Indicators!H110-Indicators!H109)/Indicators!H109</f>
        <v>1.8635250337010384E-2</v>
      </c>
      <c r="I98" s="193">
        <f>(Indicators!I110-Indicators!I109)/Indicators!I109</f>
        <v>1.3471793432500701E-2</v>
      </c>
      <c r="J98" s="174"/>
      <c r="K98" s="193">
        <f>KZN!C$75/100</f>
        <v>4.0647808510419423E-2</v>
      </c>
      <c r="L98" s="193">
        <f>KZN!D$75/100</f>
        <v>2.27783051946716E-2</v>
      </c>
      <c r="M98" s="193">
        <f>KZN!E$75/100</f>
        <v>0.20876323405682468</v>
      </c>
      <c r="N98" s="193">
        <f>KZN!F$75/100</f>
        <v>3.1492850099307197E-2</v>
      </c>
      <c r="O98" s="193">
        <f>KZN!G$75/100</f>
        <v>3.6960818675912346E-2</v>
      </c>
      <c r="P98" s="193">
        <f>KZN!H$75/100</f>
        <v>0.15517084346088211</v>
      </c>
      <c r="Q98" s="193">
        <f>KZN!I$75/100</f>
        <v>0.11996785000500354</v>
      </c>
      <c r="R98" s="193">
        <f>KZN!J$75/100</f>
        <v>0.17270093813430465</v>
      </c>
      <c r="S98" s="193">
        <f>KZN!K$75/100</f>
        <v>0.21151735186267448</v>
      </c>
      <c r="T98" s="193"/>
      <c r="U98" s="193">
        <f>K98*$B98*Indicators!$B$256+K98*$C98*Indicators!$C$256+K98*$D98*Indicators!$D$256+K98*$E98*Indicators!$E$256+K98*$F98*Indicators!$F$256+K98*$G98*Indicators!$G$256+K98*$H98*Indicators!$H$256+K98*$I98*Indicators!$I$256</f>
        <v>9.4535620983428109E-4</v>
      </c>
      <c r="V98" s="193">
        <f>L98*$B98*Indicators!$B$257+L98*$C98*Indicators!$C$257+L98*$D98*Indicators!$D$257+L98*$E98*Indicators!$E$257+L98*$F98*Indicators!$F$257+L98*$G98*Indicators!$G$257+L98*$H98*Indicators!$H$257+L98*$I98*Indicators!$I$257</f>
        <v>4.2730540669384354E-4</v>
      </c>
      <c r="W98" s="193">
        <f>M98*$B98*Indicators!$B$258+M98*$C98*Indicators!$C$258+M98*$D98*Indicators!$D$258+M98*$E98*Indicators!$E$258+M98*$F98*Indicators!$F$258+M98*$G98*Indicators!$G$258+M98*$H98*Indicators!$H$258+M98*$I98*Indicators!$I$258</f>
        <v>-4.2633826200442421E-3</v>
      </c>
      <c r="X98" s="193">
        <f>N98*$B98*Indicators!$B$259+N98*$C98*Indicators!$C$259+N98*$D98*Indicators!$D$259+N98*$E98*Indicators!$E$259+N98*$F98*Indicators!$F$259+N98*$G98*Indicators!$G$259+N98*$H98*Indicators!$H$259+N98*$I98*Indicators!$I$259</f>
        <v>-6.2761914050249315E-4</v>
      </c>
      <c r="Y98" s="193">
        <f>O98*$B98*Indicators!$B$260+O98*$C98*Indicators!$C$260+O98*$D98*Indicators!$D$260+O98*$E98*Indicators!$E$260+O98*$F98*Indicators!$F$260+O98*$G98*Indicators!$G$260+O98*$H98*Indicators!$H$260+O98*$I98*Indicators!$I$260</f>
        <v>-5.9407532877427756E-4</v>
      </c>
      <c r="Z98" s="193">
        <f>P98*$B98*Indicators!$B$261+P98*$C98*Indicators!$C$261+P98*$D98*Indicators!$D$261+P98*$E98*Indicators!$E$261+P98*$F98*Indicators!$F$261+P98*$G98*Indicators!$G$261+P98*$H98*Indicators!$H$261+P98*$I98*Indicators!$I$261</f>
        <v>-1.8358256752907687E-3</v>
      </c>
      <c r="AA98" s="193">
        <f>Q98*$B98*Indicators!$B$262+Q98*$C98*Indicators!$C$262+Q98*$D98*Indicators!$D$262+Q98*$E98*Indicators!$E$262+Q98*$F98*Indicators!$F$262+Q98*$G98*Indicators!$G$262+Q98*$H98*Indicators!$H$262+Q98*$I98*Indicators!$I$262</f>
        <v>-4.3104050404554495E-3</v>
      </c>
      <c r="AB98" s="193">
        <f>R98*$B98*Indicators!$B$263+R98*$C98*Indicators!$C$263+R98*$D98*Indicators!$D$263+R98*$E98*Indicators!$E$263+R98*$F98*Indicators!$F$263+R98*$G98*Indicators!$G$263+R98*$H98*Indicators!$H$263+R98*$I98*Indicators!$I$263</f>
        <v>-1.699101477062408E-3</v>
      </c>
      <c r="AC98" s="193">
        <f>S98*$B98*Indicators!$B$264+S98*$C98*Indicators!$C$264+S98*$D98*Indicators!$D$264+S98*$E98*Indicators!$E$264+S98*$F98*Indicators!$F$264+S98*$G98*Indicators!$G$264+S98*$H98*Indicators!$H$264+S98*$I98*Indicators!$I$264</f>
        <v>4.5873262293721678E-4</v>
      </c>
      <c r="AE98" s="177">
        <f t="shared" si="2"/>
        <v>-1.1499015042664298</v>
      </c>
    </row>
    <row r="99" spans="1:31" hidden="1" x14ac:dyDescent="0.25">
      <c r="A99" s="174">
        <f>Indicators!A111</f>
        <v>38749</v>
      </c>
      <c r="B99" s="193">
        <f>(Indicators!B111-Indicators!B110)/Indicators!B110</f>
        <v>1.2246372053319361E-2</v>
      </c>
      <c r="C99" s="193">
        <f>(Indicators!C111-Indicators!C110)/-100</f>
        <v>5.9999999999999604E-4</v>
      </c>
      <c r="D99" s="193">
        <f>(Indicators!D111-Indicators!D110)/-100</f>
        <v>8.5966943995769091E-4</v>
      </c>
      <c r="E99" s="193">
        <f>(Indicators!E111-Indicators!E110)/-Indicators!E110</f>
        <v>8.6196319018404979E-2</v>
      </c>
      <c r="F99" s="193">
        <f>(Indicators!F111-Indicators!F110)/Indicators!F110</f>
        <v>0.11488573193329212</v>
      </c>
      <c r="G99" s="193">
        <f>(Indicators!G111-Indicators!G110)/Indicators!G110</f>
        <v>-1.9936485532815729E-2</v>
      </c>
      <c r="H99" s="193">
        <f>(Indicators!H111-Indicators!H110)/Indicators!H110</f>
        <v>2.536789032721037E-2</v>
      </c>
      <c r="I99" s="193">
        <f>(Indicators!I111-Indicators!I110)/Indicators!I110</f>
        <v>-5.5663251176959291E-2</v>
      </c>
      <c r="J99" s="174"/>
      <c r="K99" s="193">
        <f>KZN!C$75/100</f>
        <v>4.0647808510419423E-2</v>
      </c>
      <c r="L99" s="193">
        <f>KZN!D$75/100</f>
        <v>2.27783051946716E-2</v>
      </c>
      <c r="M99" s="193">
        <f>KZN!E$75/100</f>
        <v>0.20876323405682468</v>
      </c>
      <c r="N99" s="193">
        <f>KZN!F$75/100</f>
        <v>3.1492850099307197E-2</v>
      </c>
      <c r="O99" s="193">
        <f>KZN!G$75/100</f>
        <v>3.6960818675912346E-2</v>
      </c>
      <c r="P99" s="193">
        <f>KZN!H$75/100</f>
        <v>0.15517084346088211</v>
      </c>
      <c r="Q99" s="193">
        <f>KZN!I$75/100</f>
        <v>0.11996785000500354</v>
      </c>
      <c r="R99" s="193">
        <f>KZN!J$75/100</f>
        <v>0.17270093813430465</v>
      </c>
      <c r="S99" s="193">
        <f>KZN!K$75/100</f>
        <v>0.21151735186267448</v>
      </c>
      <c r="T99" s="193"/>
      <c r="U99" s="193">
        <f>K99*$B99*Indicators!$B$256+K99*$C99*Indicators!$C$256+K99*$D99*Indicators!$D$256+K99*$E99*Indicators!$E$256+K99*$F99*Indicators!$F$256+K99*$G99*Indicators!$G$256+K99*$H99*Indicators!$H$256+K99*$I99*Indicators!$I$256</f>
        <v>2.0224349900452329E-3</v>
      </c>
      <c r="V99" s="193">
        <f>L99*$B99*Indicators!$B$257+L99*$C99*Indicators!$C$257+L99*$D99*Indicators!$D$257+L99*$E99*Indicators!$E$257+L99*$F99*Indicators!$F$257+L99*$G99*Indicators!$G$257+L99*$H99*Indicators!$H$257+L99*$I99*Indicators!$I$257</f>
        <v>-1.552045593042889E-4</v>
      </c>
      <c r="W99" s="193">
        <f>M99*$B99*Indicators!$B$258+M99*$C99*Indicators!$C$258+M99*$D99*Indicators!$D$258+M99*$E99*Indicators!$E$258+M99*$F99*Indicators!$F$258+M99*$G99*Indicators!$G$258+M99*$H99*Indicators!$H$258+M99*$I99*Indicators!$I$258</f>
        <v>9.3379468710646498E-4</v>
      </c>
      <c r="X99" s="193">
        <f>N99*$B99*Indicators!$B$259+N99*$C99*Indicators!$C$259+N99*$D99*Indicators!$D$259+N99*$E99*Indicators!$E$259+N99*$F99*Indicators!$F$259+N99*$G99*Indicators!$G$259+N99*$H99*Indicators!$H$259+N99*$I99*Indicators!$I$259</f>
        <v>-2.1282717166833424E-4</v>
      </c>
      <c r="Y99" s="193">
        <f>O99*$B99*Indicators!$B$260+O99*$C99*Indicators!$C$260+O99*$D99*Indicators!$D$260+O99*$E99*Indicators!$E$260+O99*$F99*Indicators!$F$260+O99*$G99*Indicators!$G$260+O99*$H99*Indicators!$H$260+O99*$I99*Indicators!$I$260</f>
        <v>7.1139435903558627E-4</v>
      </c>
      <c r="Z99" s="193">
        <f>P99*$B99*Indicators!$B$261+P99*$C99*Indicators!$C$261+P99*$D99*Indicators!$D$261+P99*$E99*Indicators!$E$261+P99*$F99*Indicators!$F$261+P99*$G99*Indicators!$G$261+P99*$H99*Indicators!$H$261+P99*$I99*Indicators!$I$261</f>
        <v>2.5708977788858889E-3</v>
      </c>
      <c r="AA99" s="193">
        <f>Q99*$B99*Indicators!$B$262+Q99*$C99*Indicators!$C$262+Q99*$D99*Indicators!$D$262+Q99*$E99*Indicators!$E$262+Q99*$F99*Indicators!$F$262+Q99*$G99*Indicators!$G$262+Q99*$H99*Indicators!$H$262+Q99*$I99*Indicators!$I$262</f>
        <v>3.2147488208429161E-3</v>
      </c>
      <c r="AB99" s="193">
        <f>R99*$B99*Indicators!$B$263+R99*$C99*Indicators!$C$263+R99*$D99*Indicators!$D$263+R99*$E99*Indicators!$E$263+R99*$F99*Indicators!$F$263+R99*$G99*Indicators!$G$263+R99*$H99*Indicators!$H$263+R99*$I99*Indicators!$I$263</f>
        <v>2.584891031445945E-3</v>
      </c>
      <c r="AC99" s="193">
        <f>S99*$B99*Indicators!$B$264+S99*$C99*Indicators!$C$264+S99*$D99*Indicators!$D$264+S99*$E99*Indicators!$E$264+S99*$F99*Indicators!$F$264+S99*$G99*Indicators!$G$264+S99*$H99*Indicators!$H$264+S99*$I99*Indicators!$I$264</f>
        <v>1.3608551842943239E-3</v>
      </c>
      <c r="AE99" s="177">
        <f t="shared" si="2"/>
        <v>1.3030985120683736</v>
      </c>
    </row>
    <row r="100" spans="1:31" hidden="1" x14ac:dyDescent="0.25">
      <c r="A100" s="174">
        <f>Indicators!A112</f>
        <v>38777</v>
      </c>
      <c r="B100" s="193">
        <f>(Indicators!B112-Indicators!B111)/Indicators!B111</f>
        <v>-3.5191852356394626E-3</v>
      </c>
      <c r="C100" s="193">
        <f>(Indicators!C112-Indicators!C111)/-100</f>
        <v>-1.7999999999999971E-3</v>
      </c>
      <c r="D100" s="193">
        <f>(Indicators!D112-Indicators!D111)/-100</f>
        <v>5.1277900749375684E-3</v>
      </c>
      <c r="E100" s="193">
        <f>(Indicators!E112-Indicators!E111)/-Indicators!E111</f>
        <v>-8.9963074857334666E-2</v>
      </c>
      <c r="F100" s="193">
        <f>(Indicators!F112-Indicators!F111)/Indicators!F111</f>
        <v>-5.373961218836578E-2</v>
      </c>
      <c r="G100" s="193">
        <f>(Indicators!G112-Indicators!G111)/Indicators!G111</f>
        <v>5.6165616561656251E-2</v>
      </c>
      <c r="H100" s="193">
        <f>(Indicators!H112-Indicators!H111)/Indicators!H111</f>
        <v>2.5773701862337874E-2</v>
      </c>
      <c r="I100" s="193">
        <f>(Indicators!I112-Indicators!I111)/Indicators!I111</f>
        <v>9.8826979472140766E-2</v>
      </c>
      <c r="J100" s="174"/>
      <c r="K100" s="193">
        <f>KZN!C$75/100</f>
        <v>4.0647808510419423E-2</v>
      </c>
      <c r="L100" s="193">
        <f>KZN!D$75/100</f>
        <v>2.27783051946716E-2</v>
      </c>
      <c r="M100" s="193">
        <f>KZN!E$75/100</f>
        <v>0.20876323405682468</v>
      </c>
      <c r="N100" s="193">
        <f>KZN!F$75/100</f>
        <v>3.1492850099307197E-2</v>
      </c>
      <c r="O100" s="193">
        <f>KZN!G$75/100</f>
        <v>3.6960818675912346E-2</v>
      </c>
      <c r="P100" s="193">
        <f>KZN!H$75/100</f>
        <v>0.15517084346088211</v>
      </c>
      <c r="Q100" s="193">
        <f>KZN!I$75/100</f>
        <v>0.11996785000500354</v>
      </c>
      <c r="R100" s="193">
        <f>KZN!J$75/100</f>
        <v>0.17270093813430465</v>
      </c>
      <c r="S100" s="193">
        <f>KZN!K$75/100</f>
        <v>0.21151735186267448</v>
      </c>
      <c r="T100" s="193"/>
      <c r="U100" s="193">
        <f>K100*$B100*Indicators!$B$256+K100*$C100*Indicators!$C$256+K100*$D100*Indicators!$D$256+K100*$E100*Indicators!$E$256+K100*$F100*Indicators!$F$256+K100*$G100*Indicators!$G$256+K100*$H100*Indicators!$H$256+K100*$I100*Indicators!$I$256</f>
        <v>-8.7634745928812888E-4</v>
      </c>
      <c r="V100" s="193">
        <f>L100*$B100*Indicators!$B$257+L100*$C100*Indicators!$C$257+L100*$D100*Indicators!$D$257+L100*$E100*Indicators!$E$257+L100*$F100*Indicators!$F$257+L100*$G100*Indicators!$G$257+L100*$H100*Indicators!$H$257+L100*$I100*Indicators!$I$257</f>
        <v>7.3299628203677759E-4</v>
      </c>
      <c r="W100" s="193">
        <f>M100*$B100*Indicators!$B$258+M100*$C100*Indicators!$C$258+M100*$D100*Indicators!$D$258+M100*$E100*Indicators!$E$258+M100*$F100*Indicators!$F$258+M100*$G100*Indicators!$G$258+M100*$H100*Indicators!$H$258+M100*$I100*Indicators!$I$258</f>
        <v>2.5074830253397451E-3</v>
      </c>
      <c r="X100" s="193">
        <f>N100*$B100*Indicators!$B$259+N100*$C100*Indicators!$C$259+N100*$D100*Indicators!$D$259+N100*$E100*Indicators!$E$259+N100*$F100*Indicators!$F$259+N100*$G100*Indicators!$G$259+N100*$H100*Indicators!$H$259+N100*$I100*Indicators!$I$259</f>
        <v>1.0648587942660745E-3</v>
      </c>
      <c r="Y100" s="193">
        <f>O100*$B100*Indicators!$B$260+O100*$C100*Indicators!$C$260+O100*$D100*Indicators!$D$260+O100*$E100*Indicators!$E$260+O100*$F100*Indicators!$F$260+O100*$G100*Indicators!$G$260+O100*$H100*Indicators!$H$260+O100*$I100*Indicators!$I$260</f>
        <v>-4.4358201735601027E-5</v>
      </c>
      <c r="Z100" s="193">
        <f>P100*$B100*Indicators!$B$261+P100*$C100*Indicators!$C$261+P100*$D100*Indicators!$D$261+P100*$E100*Indicators!$E$261+P100*$F100*Indicators!$F$261+P100*$G100*Indicators!$G$261+P100*$H100*Indicators!$H$261+P100*$I100*Indicators!$I$261</f>
        <v>-3.8936127963024145E-4</v>
      </c>
      <c r="AA100" s="193">
        <f>Q100*$B100*Indicators!$B$262+Q100*$C100*Indicators!$C$262+Q100*$D100*Indicators!$D$262+Q100*$E100*Indicators!$E$262+Q100*$F100*Indicators!$F$262+Q100*$G100*Indicators!$G$262+Q100*$H100*Indicators!$H$262+Q100*$I100*Indicators!$I$262</f>
        <v>-1.4576841959410057E-3</v>
      </c>
      <c r="AB100" s="193">
        <f>R100*$B100*Indicators!$B$263+R100*$C100*Indicators!$C$263+R100*$D100*Indicators!$D$263+R100*$E100*Indicators!$E$263+R100*$F100*Indicators!$F$263+R100*$G100*Indicators!$G$263+R100*$H100*Indicators!$H$263+R100*$I100*Indicators!$I$263</f>
        <v>5.5402677356477408E-4</v>
      </c>
      <c r="AC100" s="193">
        <f>S100*$B100*Indicators!$B$264+S100*$C100*Indicators!$C$264+S100*$D100*Indicators!$D$264+S100*$E100*Indicators!$E$264+S100*$F100*Indicators!$F$264+S100*$G100*Indicators!$G$264+S100*$H100*Indicators!$H$264+S100*$I100*Indicators!$I$264</f>
        <v>2.6898871088751894E-3</v>
      </c>
      <c r="AE100" s="177">
        <f t="shared" si="2"/>
        <v>0.47815008474875836</v>
      </c>
    </row>
    <row r="101" spans="1:31" hidden="1" x14ac:dyDescent="0.25">
      <c r="A101" s="174">
        <f>Indicators!A113</f>
        <v>38808</v>
      </c>
      <c r="B101" s="193">
        <f>(Indicators!B113-Indicators!B112)/Indicators!B112</f>
        <v>-2.0050451623403003E-2</v>
      </c>
      <c r="C101" s="193">
        <f>(Indicators!C113-Indicators!C112)/-100</f>
        <v>1.200000000000001E-3</v>
      </c>
      <c r="D101" s="193">
        <f>(Indicators!D113-Indicators!D112)/-100</f>
        <v>9.6958827699812568E-4</v>
      </c>
      <c r="E101" s="193">
        <f>(Indicators!E113-Indicators!E112)/-Indicators!E112</f>
        <v>-0.10933169079149999</v>
      </c>
      <c r="F101" s="193">
        <f>(Indicators!F113-Indicators!F112)/Indicators!F112</f>
        <v>2.2248243559719123E-2</v>
      </c>
      <c r="G101" s="193">
        <f>(Indicators!G113-Indicators!G112)/Indicators!G112</f>
        <v>8.2154423044145095E-2</v>
      </c>
      <c r="H101" s="193">
        <f>(Indicators!H113-Indicators!H112)/Indicators!H112</f>
        <v>1.1436424484776097E-2</v>
      </c>
      <c r="I101" s="193">
        <f>(Indicators!I113-Indicators!I112)/Indicators!I112</f>
        <v>-4.6704029890579132E-2</v>
      </c>
      <c r="J101" s="174"/>
      <c r="K101" s="193">
        <f>KZN!C$75/100</f>
        <v>4.0647808510419423E-2</v>
      </c>
      <c r="L101" s="193">
        <f>KZN!D$75/100</f>
        <v>2.27783051946716E-2</v>
      </c>
      <c r="M101" s="193">
        <f>KZN!E$75/100</f>
        <v>0.20876323405682468</v>
      </c>
      <c r="N101" s="193">
        <f>KZN!F$75/100</f>
        <v>3.1492850099307197E-2</v>
      </c>
      <c r="O101" s="193">
        <f>KZN!G$75/100</f>
        <v>3.6960818675912346E-2</v>
      </c>
      <c r="P101" s="193">
        <f>KZN!H$75/100</f>
        <v>0.15517084346088211</v>
      </c>
      <c r="Q101" s="193">
        <f>KZN!I$75/100</f>
        <v>0.11996785000500354</v>
      </c>
      <c r="R101" s="193">
        <f>KZN!J$75/100</f>
        <v>0.17270093813430465</v>
      </c>
      <c r="S101" s="193">
        <f>KZN!K$75/100</f>
        <v>0.21151735186267448</v>
      </c>
      <c r="T101" s="193"/>
      <c r="U101" s="193">
        <f>K101*$B101*Indicators!$B$256+K101*$C101*Indicators!$C$256+K101*$D101*Indicators!$D$256+K101*$E101*Indicators!$E$256+K101*$F101*Indicators!$F$256+K101*$G101*Indicators!$G$256+K101*$H101*Indicators!$H$256+K101*$I101*Indicators!$I$256</f>
        <v>-7.4573303668511908E-4</v>
      </c>
      <c r="V101" s="193">
        <f>L101*$B101*Indicators!$B$257+L101*$C101*Indicators!$C$257+L101*$D101*Indicators!$D$257+L101*$E101*Indicators!$E$257+L101*$F101*Indicators!$F$257+L101*$G101*Indicators!$G$257+L101*$H101*Indicators!$H$257+L101*$I101*Indicators!$I$257</f>
        <v>1.4971402520245713E-4</v>
      </c>
      <c r="W101" s="193">
        <f>M101*$B101*Indicators!$B$258+M101*$C101*Indicators!$C$258+M101*$D101*Indicators!$D$258+M101*$E101*Indicators!$E$258+M101*$F101*Indicators!$F$258+M101*$G101*Indicators!$G$258+M101*$H101*Indicators!$H$258+M101*$I101*Indicators!$I$258</f>
        <v>-5.398515202419768E-3</v>
      </c>
      <c r="X101" s="193">
        <f>N101*$B101*Indicators!$B$259+N101*$C101*Indicators!$C$259+N101*$D101*Indicators!$D$259+N101*$E101*Indicators!$E$259+N101*$F101*Indicators!$F$259+N101*$G101*Indicators!$G$259+N101*$H101*Indicators!$H$259+N101*$I101*Indicators!$I$259</f>
        <v>-1.447766516652467E-3</v>
      </c>
      <c r="Y101" s="193">
        <f>O101*$B101*Indicators!$B$260+O101*$C101*Indicators!$C$260+O101*$D101*Indicators!$D$260+O101*$E101*Indicators!$E$260+O101*$F101*Indicators!$F$260+O101*$G101*Indicators!$G$260+O101*$H101*Indicators!$H$260+O101*$I101*Indicators!$I$260</f>
        <v>-6.2286793364686906E-4</v>
      </c>
      <c r="Z101" s="193">
        <f>P101*$B101*Indicators!$B$261+P101*$C101*Indicators!$C$261+P101*$D101*Indicators!$D$261+P101*$E101*Indicators!$E$261+P101*$F101*Indicators!$F$261+P101*$G101*Indicators!$G$261+P101*$H101*Indicators!$H$261+P101*$I101*Indicators!$I$261</f>
        <v>-1.4687215879559121E-3</v>
      </c>
      <c r="AA101" s="193">
        <f>Q101*$B101*Indicators!$B$262+Q101*$C101*Indicators!$C$262+Q101*$D101*Indicators!$D$262+Q101*$E101*Indicators!$E$262+Q101*$F101*Indicators!$F$262+Q101*$G101*Indicators!$G$262+Q101*$H101*Indicators!$H$262+Q101*$I101*Indicators!$I$262</f>
        <v>-4.4209006495075608E-3</v>
      </c>
      <c r="AB101" s="193">
        <f>R101*$B101*Indicators!$B$263+R101*$C101*Indicators!$C$263+R101*$D101*Indicators!$D$263+R101*$E101*Indicators!$E$263+R101*$F101*Indicators!$F$263+R101*$G101*Indicators!$G$263+R101*$H101*Indicators!$H$263+R101*$I101*Indicators!$I$263</f>
        <v>-1.9559295803783191E-3</v>
      </c>
      <c r="AC101" s="193">
        <f>S101*$B101*Indicators!$B$264+S101*$C101*Indicators!$C$264+S101*$D101*Indicators!$D$264+S101*$E101*Indicators!$E$264+S101*$F101*Indicators!$F$264+S101*$G101*Indicators!$G$264+S101*$H101*Indicators!$H$264+S101*$I101*Indicators!$I$264</f>
        <v>-6.2482576020753166E-5</v>
      </c>
      <c r="AE101" s="177">
        <f t="shared" si="2"/>
        <v>-1.5973203058064311</v>
      </c>
    </row>
    <row r="102" spans="1:31" hidden="1" x14ac:dyDescent="0.25">
      <c r="A102" s="174">
        <f>Indicators!A114</f>
        <v>38838</v>
      </c>
      <c r="B102" s="193">
        <f>(Indicators!B114-Indicators!B113)/Indicators!B113</f>
        <v>0.11377941640509528</v>
      </c>
      <c r="C102" s="193">
        <f>(Indicators!C114-Indicators!C113)/-100</f>
        <v>-3.6000000000000034E-3</v>
      </c>
      <c r="D102" s="193">
        <f>(Indicators!D114-Indicators!D113)/-100</f>
        <v>-6.2695924764888918E-3</v>
      </c>
      <c r="E102" s="193">
        <f>(Indicators!E114-Indicators!E113)/-Indicators!E113</f>
        <v>5.6496390893947902E-2</v>
      </c>
      <c r="F102" s="193">
        <f>(Indicators!F114-Indicators!F113)/Indicators!F113</f>
        <v>-3.2073310423826017E-2</v>
      </c>
      <c r="G102" s="193">
        <f>(Indicators!G114-Indicators!G113)/Indicators!G113</f>
        <v>3.1816034021105756E-2</v>
      </c>
      <c r="H102" s="193">
        <f>(Indicators!H114-Indicators!H113)/Indicators!H113</f>
        <v>8.0780100464829425E-3</v>
      </c>
      <c r="I102" s="193">
        <f>(Indicators!I114-Indicators!I113)/Indicators!I113</f>
        <v>7.1108622620380743E-2</v>
      </c>
      <c r="J102" s="174"/>
      <c r="K102" s="193">
        <f>KZN!C$75/100</f>
        <v>4.0647808510419423E-2</v>
      </c>
      <c r="L102" s="193">
        <f>KZN!D$75/100</f>
        <v>2.27783051946716E-2</v>
      </c>
      <c r="M102" s="193">
        <f>KZN!E$75/100</f>
        <v>0.20876323405682468</v>
      </c>
      <c r="N102" s="193">
        <f>KZN!F$75/100</f>
        <v>3.1492850099307197E-2</v>
      </c>
      <c r="O102" s="193">
        <f>KZN!G$75/100</f>
        <v>3.6960818675912346E-2</v>
      </c>
      <c r="P102" s="193">
        <f>KZN!H$75/100</f>
        <v>0.15517084346088211</v>
      </c>
      <c r="Q102" s="193">
        <f>KZN!I$75/100</f>
        <v>0.11996785000500354</v>
      </c>
      <c r="R102" s="193">
        <f>KZN!J$75/100</f>
        <v>0.17270093813430465</v>
      </c>
      <c r="S102" s="193">
        <f>KZN!K$75/100</f>
        <v>0.21151735186267448</v>
      </c>
      <c r="T102" s="193"/>
      <c r="U102" s="193">
        <f>K102*$B102*Indicators!$B$256+K102*$C102*Indicators!$C$256+K102*$D102*Indicators!$D$256+K102*$E102*Indicators!$E$256+K102*$F102*Indicators!$F$256+K102*$G102*Indicators!$G$256+K102*$H102*Indicators!$H$256+K102*$I102*Indicators!$I$256</f>
        <v>1.1609537571548479E-3</v>
      </c>
      <c r="V102" s="193">
        <f>L102*$B102*Indicators!$B$257+L102*$C102*Indicators!$C$257+L102*$D102*Indicators!$D$257+L102*$E102*Indicators!$E$257+L102*$F102*Indicators!$F$257+L102*$G102*Indicators!$G$257+L102*$H102*Indicators!$H$257+L102*$I102*Indicators!$I$257</f>
        <v>1.5200327997527195E-3</v>
      </c>
      <c r="W102" s="193">
        <f>M102*$B102*Indicators!$B$258+M102*$C102*Indicators!$C$258+M102*$D102*Indicators!$D$258+M102*$E102*Indicators!$E$258+M102*$F102*Indicators!$F$258+M102*$G102*Indicators!$G$258+M102*$H102*Indicators!$H$258+M102*$I102*Indicators!$I$258</f>
        <v>1.2414832362909649E-2</v>
      </c>
      <c r="X102" s="193">
        <f>N102*$B102*Indicators!$B$259+N102*$C102*Indicators!$C$259+N102*$D102*Indicators!$D$259+N102*$E102*Indicators!$E$259+N102*$F102*Indicators!$F$259+N102*$G102*Indicators!$G$259+N102*$H102*Indicators!$H$259+N102*$I102*Indicators!$I$259</f>
        <v>1.8437757570434459E-3</v>
      </c>
      <c r="Y102" s="193">
        <f>O102*$B102*Indicators!$B$260+O102*$C102*Indicators!$C$260+O102*$D102*Indicators!$D$260+O102*$E102*Indicators!$E$260+O102*$F102*Indicators!$F$260+O102*$G102*Indicators!$G$260+O102*$H102*Indicators!$H$260+O102*$I102*Indicators!$I$260</f>
        <v>8.9165296031702896E-4</v>
      </c>
      <c r="Z102" s="193">
        <f>P102*$B102*Indicators!$B$261+P102*$C102*Indicators!$C$261+P102*$D102*Indicators!$D$261+P102*$E102*Indicators!$E$261+P102*$F102*Indicators!$F$261+P102*$G102*Indicators!$G$261+P102*$H102*Indicators!$H$261+P102*$I102*Indicators!$I$261</f>
        <v>2.5654651187498071E-3</v>
      </c>
      <c r="AA102" s="193">
        <f>Q102*$B102*Indicators!$B$262+Q102*$C102*Indicators!$C$262+Q102*$D102*Indicators!$D$262+Q102*$E102*Indicators!$E$262+Q102*$F102*Indicators!$F$262+Q102*$G102*Indicators!$G$262+Q102*$H102*Indicators!$H$262+Q102*$I102*Indicators!$I$262</f>
        <v>4.2836157124637921E-3</v>
      </c>
      <c r="AB102" s="193">
        <f>R102*$B102*Indicators!$B$263+R102*$C102*Indicators!$C$263+R102*$D102*Indicators!$D$263+R102*$E102*Indicators!$E$263+R102*$F102*Indicators!$F$263+R102*$G102*Indicators!$G$263+R102*$H102*Indicators!$H$263+R102*$I102*Indicators!$I$263</f>
        <v>3.6473497997066011E-3</v>
      </c>
      <c r="AC102" s="193">
        <f>S102*$B102*Indicators!$B$264+S102*$C102*Indicators!$C$264+S102*$D102*Indicators!$D$264+S102*$E102*Indicators!$E$264+S102*$F102*Indicators!$F$264+S102*$G102*Indicators!$G$264+S102*$H102*Indicators!$H$264+S102*$I102*Indicators!$I$264</f>
        <v>3.1395218680935499E-3</v>
      </c>
      <c r="AE102" s="177">
        <f t="shared" si="2"/>
        <v>3.1467200136191442</v>
      </c>
    </row>
    <row r="103" spans="1:31" hidden="1" x14ac:dyDescent="0.25">
      <c r="A103" s="174">
        <f>Indicators!A115</f>
        <v>38869</v>
      </c>
      <c r="B103" s="193">
        <f>(Indicators!B115-Indicators!B114)/Indicators!B114</f>
        <v>6.8054395801025805E-2</v>
      </c>
      <c r="C103" s="193">
        <f>(Indicators!C115-Indicators!C114)/-100</f>
        <v>-9.0500000000000025E-3</v>
      </c>
      <c r="D103" s="193">
        <f>(Indicators!D115-Indicators!D114)/-100</f>
        <v>-9.4806671161349991E-3</v>
      </c>
      <c r="E103" s="193">
        <f>(Indicators!E115-Indicators!E114)/-Indicators!E114</f>
        <v>-7.5768721494777189E-2</v>
      </c>
      <c r="F103" s="193">
        <f>(Indicators!F115-Indicators!F114)/Indicators!F114</f>
        <v>-7.1597633136094629E-2</v>
      </c>
      <c r="G103" s="193">
        <f>(Indicators!G115-Indicators!G114)/Indicators!G114</f>
        <v>-0.10425889177224862</v>
      </c>
      <c r="H103" s="193">
        <f>(Indicators!H115-Indicators!H114)/Indicators!H114</f>
        <v>1.7451758254650368E-2</v>
      </c>
      <c r="I103" s="193">
        <f>(Indicators!I115-Indicators!I114)/Indicators!I114</f>
        <v>1.1500261369576581E-2</v>
      </c>
      <c r="J103" s="174"/>
      <c r="K103" s="193">
        <f>KZN!C$75/100</f>
        <v>4.0647808510419423E-2</v>
      </c>
      <c r="L103" s="193">
        <f>KZN!D$75/100</f>
        <v>2.27783051946716E-2</v>
      </c>
      <c r="M103" s="193">
        <f>KZN!E$75/100</f>
        <v>0.20876323405682468</v>
      </c>
      <c r="N103" s="193">
        <f>KZN!F$75/100</f>
        <v>3.1492850099307197E-2</v>
      </c>
      <c r="O103" s="193">
        <f>KZN!G$75/100</f>
        <v>3.6960818675912346E-2</v>
      </c>
      <c r="P103" s="193">
        <f>KZN!H$75/100</f>
        <v>0.15517084346088211</v>
      </c>
      <c r="Q103" s="193">
        <f>KZN!I$75/100</f>
        <v>0.11996785000500354</v>
      </c>
      <c r="R103" s="193">
        <f>KZN!J$75/100</f>
        <v>0.17270093813430465</v>
      </c>
      <c r="S103" s="193">
        <f>KZN!K$75/100</f>
        <v>0.21151735186267448</v>
      </c>
      <c r="T103" s="193"/>
      <c r="U103" s="193">
        <f>K103*$B103*Indicators!$B$256+K103*$C103*Indicators!$C$256+K103*$D103*Indicators!$D$256+K103*$E103*Indicators!$E$256+K103*$F103*Indicators!$F$256+K103*$G103*Indicators!$G$256+K103*$H103*Indicators!$H$256+K103*$I103*Indicators!$I$256</f>
        <v>-7.9112545394809531E-4</v>
      </c>
      <c r="V103" s="193">
        <f>L103*$B103*Indicators!$B$257+L103*$C103*Indicators!$C$257+L103*$D103*Indicators!$D$257+L103*$E103*Indicators!$E$257+L103*$F103*Indicators!$F$257+L103*$G103*Indicators!$G$257+L103*$H103*Indicators!$H$257+L103*$I103*Indicators!$I$257</f>
        <v>-6.0508421678305243E-4</v>
      </c>
      <c r="W103" s="193">
        <f>M103*$B103*Indicators!$B$258+M103*$C103*Indicators!$C$258+M103*$D103*Indicators!$D$258+M103*$E103*Indicators!$E$258+M103*$F103*Indicators!$F$258+M103*$G103*Indicators!$G$258+M103*$H103*Indicators!$H$258+M103*$I103*Indicators!$I$258</f>
        <v>3.7584398922341188E-3</v>
      </c>
      <c r="X103" s="193">
        <f>N103*$B103*Indicators!$B$259+N103*$C103*Indicators!$C$259+N103*$D103*Indicators!$D$259+N103*$E103*Indicators!$E$259+N103*$F103*Indicators!$F$259+N103*$G103*Indicators!$G$259+N103*$H103*Indicators!$H$259+N103*$I103*Indicators!$I$259</f>
        <v>-5.6042520804832626E-5</v>
      </c>
      <c r="Y103" s="193">
        <f>O103*$B103*Indicators!$B$260+O103*$C103*Indicators!$C$260+O103*$D103*Indicators!$D$260+O103*$E103*Indicators!$E$260+O103*$F103*Indicators!$F$260+O103*$G103*Indicators!$G$260+O103*$H103*Indicators!$H$260+O103*$I103*Indicators!$I$260</f>
        <v>-8.9164087178670223E-5</v>
      </c>
      <c r="Z103" s="193">
        <f>P103*$B103*Indicators!$B$261+P103*$C103*Indicators!$C$261+P103*$D103*Indicators!$D$261+P103*$E103*Indicators!$E$261+P103*$F103*Indicators!$F$261+P103*$G103*Indicators!$G$261+P103*$H103*Indicators!$H$261+P103*$I103*Indicators!$I$261</f>
        <v>-2.2843109965960595E-4</v>
      </c>
      <c r="AA103" s="193">
        <f>Q103*$B103*Indicators!$B$262+Q103*$C103*Indicators!$C$262+Q103*$D103*Indicators!$D$262+Q103*$E103*Indicators!$E$262+Q103*$F103*Indicators!$F$262+Q103*$G103*Indicators!$G$262+Q103*$H103*Indicators!$H$262+Q103*$I103*Indicators!$I$262</f>
        <v>-1.6846924169818106E-3</v>
      </c>
      <c r="AB103" s="193">
        <f>R103*$B103*Indicators!$B$263+R103*$C103*Indicators!$C$263+R103*$D103*Indicators!$D$263+R103*$E103*Indicators!$E$263+R103*$F103*Indicators!$F$263+R103*$G103*Indicators!$G$263+R103*$H103*Indicators!$H$263+R103*$I103*Indicators!$I$263</f>
        <v>1.5949644267873267E-4</v>
      </c>
      <c r="AC103" s="193">
        <f>S103*$B103*Indicators!$B$264+S103*$C103*Indicators!$C$264+S103*$D103*Indicators!$D$264+S103*$E103*Indicators!$E$264+S103*$F103*Indicators!$F$264+S103*$G103*Indicators!$G$264+S103*$H103*Indicators!$H$264+S103*$I103*Indicators!$I$264</f>
        <v>1.5974523747028623E-3</v>
      </c>
      <c r="AE103" s="177">
        <f t="shared" si="2"/>
        <v>0.20608489142596467</v>
      </c>
    </row>
    <row r="104" spans="1:31" hidden="1" x14ac:dyDescent="0.25">
      <c r="A104" s="174">
        <f>Indicators!A116</f>
        <v>38899</v>
      </c>
      <c r="B104" s="193">
        <f>(Indicators!B116-Indicators!B115)/Indicators!B115</f>
        <v>-3.3534372033283036E-2</v>
      </c>
      <c r="C104" s="193">
        <f>(Indicators!C116-Indicators!C115)/-100</f>
        <v>0</v>
      </c>
      <c r="D104" s="193">
        <f>(Indicators!D116-Indicators!D115)/-100</f>
        <v>-1.1398273766257373E-3</v>
      </c>
      <c r="E104" s="193">
        <f>(Indicators!E116-Indicators!E115)/-Indicators!E115</f>
        <v>-1.6411378555798529E-2</v>
      </c>
      <c r="F104" s="193">
        <f>(Indicators!F116-Indicators!F115)/Indicators!F115</f>
        <v>1.083492670490758E-2</v>
      </c>
      <c r="G104" s="193">
        <f>(Indicators!G116-Indicators!G115)/Indicators!G115</f>
        <v>8.5207907293796875E-2</v>
      </c>
      <c r="H104" s="193">
        <f>(Indicators!H116-Indicators!H115)/Indicators!H115</f>
        <v>2.8853849130122473E-2</v>
      </c>
      <c r="I104" s="193">
        <f>(Indicators!I116-Indicators!I115)/Indicators!I115</f>
        <v>-5.503875968992248E-2</v>
      </c>
      <c r="J104" s="174"/>
      <c r="K104" s="193">
        <f>KZN!C$75/100</f>
        <v>4.0647808510419423E-2</v>
      </c>
      <c r="L104" s="193">
        <f>KZN!D$75/100</f>
        <v>2.27783051946716E-2</v>
      </c>
      <c r="M104" s="193">
        <f>KZN!E$75/100</f>
        <v>0.20876323405682468</v>
      </c>
      <c r="N104" s="193">
        <f>KZN!F$75/100</f>
        <v>3.1492850099307197E-2</v>
      </c>
      <c r="O104" s="193">
        <f>KZN!G$75/100</f>
        <v>3.6960818675912346E-2</v>
      </c>
      <c r="P104" s="193">
        <f>KZN!H$75/100</f>
        <v>0.15517084346088211</v>
      </c>
      <c r="Q104" s="193">
        <f>KZN!I$75/100</f>
        <v>0.11996785000500354</v>
      </c>
      <c r="R104" s="193">
        <f>KZN!J$75/100</f>
        <v>0.17270093813430465</v>
      </c>
      <c r="S104" s="193">
        <f>KZN!K$75/100</f>
        <v>0.21151735186267448</v>
      </c>
      <c r="T104" s="193"/>
      <c r="U104" s="193">
        <f>K104*$B104*Indicators!$B$256+K104*$C104*Indicators!$C$256+K104*$D104*Indicators!$D$256+K104*$E104*Indicators!$E$256+K104*$F104*Indicators!$F$256+K104*$G104*Indicators!$G$256+K104*$H104*Indicators!$H$256+K104*$I104*Indicators!$I$256</f>
        <v>-3.1790805419151683E-4</v>
      </c>
      <c r="V104" s="193">
        <f>L104*$B104*Indicators!$B$257+L104*$C104*Indicators!$C$257+L104*$D104*Indicators!$D$257+L104*$E104*Indicators!$E$257+L104*$F104*Indicators!$F$257+L104*$G104*Indicators!$G$257+L104*$H104*Indicators!$H$257+L104*$I104*Indicators!$I$257</f>
        <v>2.5907956663764621E-4</v>
      </c>
      <c r="W104" s="193">
        <f>M104*$B104*Indicators!$B$258+M104*$C104*Indicators!$C$258+M104*$D104*Indicators!$D$258+M104*$E104*Indicators!$E$258+M104*$F104*Indicators!$F$258+M104*$G104*Indicators!$G$258+M104*$H104*Indicators!$H$258+M104*$I104*Indicators!$I$258</f>
        <v>-4.5004189422707085E-3</v>
      </c>
      <c r="X104" s="193">
        <f>N104*$B104*Indicators!$B$259+N104*$C104*Indicators!$C$259+N104*$D104*Indicators!$D$259+N104*$E104*Indicators!$E$259+N104*$F104*Indicators!$F$259+N104*$G104*Indicators!$G$259+N104*$H104*Indicators!$H$259+N104*$I104*Indicators!$I$259</f>
        <v>-9.8656704249252864E-4</v>
      </c>
      <c r="Y104" s="193">
        <f>O104*$B104*Indicators!$B$260+O104*$C104*Indicators!$C$260+O104*$D104*Indicators!$D$260+O104*$E104*Indicators!$E$260+O104*$F104*Indicators!$F$260+O104*$G104*Indicators!$G$260+O104*$H104*Indicators!$H$260+O104*$I104*Indicators!$I$260</f>
        <v>-9.2069287774092495E-7</v>
      </c>
      <c r="Z104" s="193">
        <f>P104*$B104*Indicators!$B$261+P104*$C104*Indicators!$C$261+P104*$D104*Indicators!$D$261+P104*$E104*Indicators!$E$261+P104*$F104*Indicators!$F$261+P104*$G104*Indicators!$G$261+P104*$H104*Indicators!$H$261+P104*$I104*Indicators!$I$261</f>
        <v>3.0893300694790813E-4</v>
      </c>
      <c r="AA104" s="193">
        <f>Q104*$B104*Indicators!$B$262+Q104*$C104*Indicators!$C$262+Q104*$D104*Indicators!$D$262+Q104*$E104*Indicators!$E$262+Q104*$F104*Indicators!$F$262+Q104*$G104*Indicators!$G$262+Q104*$H104*Indicators!$H$262+Q104*$I104*Indicators!$I$262</f>
        <v>-9.7461157346466129E-4</v>
      </c>
      <c r="AB104" s="193">
        <f>R104*$B104*Indicators!$B$263+R104*$C104*Indicators!$C$263+R104*$D104*Indicators!$D$263+R104*$E104*Indicators!$E$263+R104*$F104*Indicators!$F$263+R104*$G104*Indicators!$G$263+R104*$H104*Indicators!$H$263+R104*$I104*Indicators!$I$263</f>
        <v>1.3741104847636267E-4</v>
      </c>
      <c r="AC104" s="193">
        <f>S104*$B104*Indicators!$B$264+S104*$C104*Indicators!$C$264+S104*$D104*Indicators!$D$264+S104*$E104*Indicators!$E$264+S104*$F104*Indicators!$F$264+S104*$G104*Indicators!$G$264+S104*$H104*Indicators!$H$264+S104*$I104*Indicators!$I$264</f>
        <v>4.9131548220099873E-4</v>
      </c>
      <c r="AE104" s="177">
        <f t="shared" si="2"/>
        <v>-0.55836872010342409</v>
      </c>
    </row>
    <row r="105" spans="1:31" hidden="1" x14ac:dyDescent="0.25">
      <c r="A105" s="174">
        <f>Indicators!A117</f>
        <v>38930</v>
      </c>
      <c r="B105" s="193">
        <f>(Indicators!B117-Indicators!B116)/Indicators!B116</f>
        <v>4.0591685204980743E-2</v>
      </c>
      <c r="C105" s="193">
        <f>(Indicators!C117-Indicators!C116)/-100</f>
        <v>-1.25E-3</v>
      </c>
      <c r="D105" s="193">
        <f>(Indicators!D117-Indicators!D116)/-100</f>
        <v>-4.4581184206557009E-3</v>
      </c>
      <c r="E105" s="193">
        <f>(Indicators!E117-Indicators!E116)/-Indicators!E116</f>
        <v>6.4585575888051638E-2</v>
      </c>
      <c r="F105" s="193">
        <f>(Indicators!F117-Indicators!F116)/Indicators!F116</f>
        <v>-0.18158890290037824</v>
      </c>
      <c r="G105" s="193">
        <f>(Indicators!G117-Indicators!G116)/Indicators!G116</f>
        <v>-2.9208542713567699E-2</v>
      </c>
      <c r="H105" s="193">
        <f>(Indicators!H117-Indicators!H116)/Indicators!H116</f>
        <v>2.3088564552428692E-2</v>
      </c>
      <c r="I105" s="193">
        <f>(Indicators!I117-Indicators!I116)/Indicators!I116</f>
        <v>-2.5704129067541701E-2</v>
      </c>
      <c r="J105" s="174"/>
      <c r="K105" s="193">
        <f>KZN!C$75/100</f>
        <v>4.0647808510419423E-2</v>
      </c>
      <c r="L105" s="193">
        <f>KZN!D$75/100</f>
        <v>2.27783051946716E-2</v>
      </c>
      <c r="M105" s="193">
        <f>KZN!E$75/100</f>
        <v>0.20876323405682468</v>
      </c>
      <c r="N105" s="193">
        <f>KZN!F$75/100</f>
        <v>3.1492850099307197E-2</v>
      </c>
      <c r="O105" s="193">
        <f>KZN!G$75/100</f>
        <v>3.6960818675912346E-2</v>
      </c>
      <c r="P105" s="193">
        <f>KZN!H$75/100</f>
        <v>0.15517084346088211</v>
      </c>
      <c r="Q105" s="193">
        <f>KZN!I$75/100</f>
        <v>0.11996785000500354</v>
      </c>
      <c r="R105" s="193">
        <f>KZN!J$75/100</f>
        <v>0.17270093813430465</v>
      </c>
      <c r="S105" s="193">
        <f>KZN!K$75/100</f>
        <v>0.21151735186267448</v>
      </c>
      <c r="T105" s="193"/>
      <c r="U105" s="193">
        <f>K105*$B105*Indicators!$B$256+K105*$C105*Indicators!$C$256+K105*$D105*Indicators!$D$256+K105*$E105*Indicators!$E$256+K105*$F105*Indicators!$F$256+K105*$G105*Indicators!$G$256+K105*$H105*Indicators!$H$256+K105*$I105*Indicators!$I$256</f>
        <v>-1.4419470952266905E-3</v>
      </c>
      <c r="V105" s="193">
        <f>L105*$B105*Indicators!$B$257+L105*$C105*Indicators!$C$257+L105*$D105*Indicators!$D$257+L105*$E105*Indicators!$E$257+L105*$F105*Indicators!$F$257+L105*$G105*Indicators!$G$257+L105*$H105*Indicators!$H$257+L105*$I105*Indicators!$I$257</f>
        <v>4.1270194643455003E-5</v>
      </c>
      <c r="W105" s="193">
        <f>M105*$B105*Indicators!$B$258+M105*$C105*Indicators!$C$258+M105*$D105*Indicators!$D$258+M105*$E105*Indicators!$E$258+M105*$F105*Indicators!$F$258+M105*$G105*Indicators!$G$258+M105*$H105*Indicators!$H$258+M105*$I105*Indicators!$I$258</f>
        <v>3.6242909358433781E-3</v>
      </c>
      <c r="X105" s="193">
        <f>N105*$B105*Indicators!$B$259+N105*$C105*Indicators!$C$259+N105*$D105*Indicators!$D$259+N105*$E105*Indicators!$E$259+N105*$F105*Indicators!$F$259+N105*$G105*Indicators!$G$259+N105*$H105*Indicators!$H$259+N105*$I105*Indicators!$I$259</f>
        <v>1.9360764027641391E-4</v>
      </c>
      <c r="Y105" s="193">
        <f>O105*$B105*Indicators!$B$260+O105*$C105*Indicators!$C$260+O105*$D105*Indicators!$D$260+O105*$E105*Indicators!$E$260+O105*$F105*Indicators!$F$260+O105*$G105*Indicators!$G$260+O105*$H105*Indicators!$H$260+O105*$I105*Indicators!$I$260</f>
        <v>6.8627206960956283E-4</v>
      </c>
      <c r="Z105" s="193">
        <f>P105*$B105*Indicators!$B$261+P105*$C105*Indicators!$C$261+P105*$D105*Indicators!$D$261+P105*$E105*Indicators!$E$261+P105*$F105*Indicators!$F$261+P105*$G105*Indicators!$G$261+P105*$H105*Indicators!$H$261+P105*$I105*Indicators!$I$261</f>
        <v>2.3214711975160078E-3</v>
      </c>
      <c r="AA105" s="193">
        <f>Q105*$B105*Indicators!$B$262+Q105*$C105*Indicators!$C$262+Q105*$D105*Indicators!$D$262+Q105*$E105*Indicators!$E$262+Q105*$F105*Indicators!$F$262+Q105*$G105*Indicators!$G$262+Q105*$H105*Indicators!$H$262+Q105*$I105*Indicators!$I$262</f>
        <v>2.9735626534617954E-3</v>
      </c>
      <c r="AB105" s="193">
        <f>R105*$B105*Indicators!$B$263+R105*$C105*Indicators!$C$263+R105*$D105*Indicators!$D$263+R105*$E105*Indicators!$E$263+R105*$F105*Indicators!$F$263+R105*$G105*Indicators!$G$263+R105*$H105*Indicators!$H$263+R105*$I105*Indicators!$I$263</f>
        <v>2.6381410496456557E-3</v>
      </c>
      <c r="AC105" s="193">
        <f>S105*$B105*Indicators!$B$264+S105*$C105*Indicators!$C$264+S105*$D105*Indicators!$D$264+S105*$E105*Indicators!$E$264+S105*$F105*Indicators!$F$264+S105*$G105*Indicators!$G$264+S105*$H105*Indicators!$H$264+S105*$I105*Indicators!$I$264</f>
        <v>1.7706979983716014E-3</v>
      </c>
      <c r="AE105" s="177">
        <f t="shared" si="2"/>
        <v>1.2807366644141178</v>
      </c>
    </row>
    <row r="106" spans="1:31" hidden="1" x14ac:dyDescent="0.25">
      <c r="A106" s="174">
        <f>Indicators!A118</f>
        <v>38961</v>
      </c>
      <c r="B106" s="193">
        <f>(Indicators!B118-Indicators!B117)/Indicators!B117</f>
        <v>7.6545060802931886E-2</v>
      </c>
      <c r="C106" s="193">
        <f>(Indicators!C118-Indicators!C117)/-100</f>
        <v>1.4499999999999958E-3</v>
      </c>
      <c r="D106" s="193">
        <f>(Indicators!D118-Indicators!D117)/-100</f>
        <v>1.7539133818202757E-3</v>
      </c>
      <c r="E106" s="193">
        <f>(Indicators!E118-Indicators!E117)/-Indicators!E117</f>
        <v>0.13521288837744533</v>
      </c>
      <c r="F106" s="193">
        <f>(Indicators!F118-Indicators!F117)/Indicators!F117</f>
        <v>-5.1617873651771951E-2</v>
      </c>
      <c r="G106" s="193">
        <f>(Indicators!G118-Indicators!G117)/Indicators!G117</f>
        <v>-1.9572953736654838E-2</v>
      </c>
      <c r="H106" s="193">
        <f>(Indicators!H118-Indicators!H117)/Indicators!H117</f>
        <v>2.3521755676566933E-2</v>
      </c>
      <c r="I106" s="193">
        <f>(Indicators!I118-Indicators!I117)/Indicators!I117</f>
        <v>-3.003087285994948E-2</v>
      </c>
      <c r="J106" s="174"/>
      <c r="K106" s="193">
        <f>KZN!C$75/100</f>
        <v>4.0647808510419423E-2</v>
      </c>
      <c r="L106" s="193">
        <f>KZN!D$75/100</f>
        <v>2.27783051946716E-2</v>
      </c>
      <c r="M106" s="193">
        <f>KZN!E$75/100</f>
        <v>0.20876323405682468</v>
      </c>
      <c r="N106" s="193">
        <f>KZN!F$75/100</f>
        <v>3.1492850099307197E-2</v>
      </c>
      <c r="O106" s="193">
        <f>KZN!G$75/100</f>
        <v>3.6960818675912346E-2</v>
      </c>
      <c r="P106" s="193">
        <f>KZN!H$75/100</f>
        <v>0.15517084346088211</v>
      </c>
      <c r="Q106" s="193">
        <f>KZN!I$75/100</f>
        <v>0.11996785000500354</v>
      </c>
      <c r="R106" s="193">
        <f>KZN!J$75/100</f>
        <v>0.17270093813430465</v>
      </c>
      <c r="S106" s="193">
        <f>KZN!K$75/100</f>
        <v>0.21151735186267448</v>
      </c>
      <c r="T106" s="193"/>
      <c r="U106" s="193">
        <f>K106*$B106*Indicators!$B$256+K106*$C106*Indicators!$C$256+K106*$D106*Indicators!$D$256+K106*$E106*Indicators!$E$256+K106*$F106*Indicators!$F$256+K106*$G106*Indicators!$G$256+K106*$H106*Indicators!$H$256+K106*$I106*Indicators!$I$256</f>
        <v>9.345842702501851E-4</v>
      </c>
      <c r="V106" s="193">
        <f>L106*$B106*Indicators!$B$257+L106*$C106*Indicators!$C$257+L106*$D106*Indicators!$D$257+L106*$E106*Indicators!$E$257+L106*$F106*Indicators!$F$257+L106*$G106*Indicators!$G$257+L106*$H106*Indicators!$H$257+L106*$I106*Indicators!$I$257</f>
        <v>5.159161076424678E-4</v>
      </c>
      <c r="W106" s="193">
        <f>M106*$B106*Indicators!$B$258+M106*$C106*Indicators!$C$258+M106*$D106*Indicators!$D$258+M106*$E106*Indicators!$E$258+M106*$F106*Indicators!$F$258+M106*$G106*Indicators!$G$258+M106*$H106*Indicators!$H$258+M106*$I106*Indicators!$I$258</f>
        <v>7.7317043618713929E-3</v>
      </c>
      <c r="X106" s="193">
        <f>N106*$B106*Indicators!$B$259+N106*$C106*Indicators!$C$259+N106*$D106*Indicators!$D$259+N106*$E106*Indicators!$E$259+N106*$F106*Indicators!$F$259+N106*$G106*Indicators!$G$259+N106*$H106*Indicators!$H$259+N106*$I106*Indicators!$I$259</f>
        <v>6.9895289969179283E-4</v>
      </c>
      <c r="Y106" s="193">
        <f>O106*$B106*Indicators!$B$260+O106*$C106*Indicators!$C$260+O106*$D106*Indicators!$D$260+O106*$E106*Indicators!$E$260+O106*$F106*Indicators!$F$260+O106*$G106*Indicators!$G$260+O106*$H106*Indicators!$H$260+O106*$I106*Indicators!$I$260</f>
        <v>1.2604309539814606E-3</v>
      </c>
      <c r="Z106" s="193">
        <f>P106*$B106*Indicators!$B$261+P106*$C106*Indicators!$C$261+P106*$D106*Indicators!$D$261+P106*$E106*Indicators!$E$261+P106*$F106*Indicators!$F$261+P106*$G106*Indicators!$G$261+P106*$H106*Indicators!$H$261+P106*$I106*Indicators!$I$261</f>
        <v>4.3315190722092679E-3</v>
      </c>
      <c r="AA106" s="193">
        <f>Q106*$B106*Indicators!$B$262+Q106*$C106*Indicators!$C$262+Q106*$D106*Indicators!$D$262+Q106*$E106*Indicators!$E$262+Q106*$F106*Indicators!$F$262+Q106*$G106*Indicators!$G$262+Q106*$H106*Indicators!$H$262+Q106*$I106*Indicators!$I$262</f>
        <v>6.044583455332213E-3</v>
      </c>
      <c r="AB106" s="193">
        <f>R106*$B106*Indicators!$B$263+R106*$C106*Indicators!$C$263+R106*$D106*Indicators!$D$263+R106*$E106*Indicators!$E$263+R106*$F106*Indicators!$F$263+R106*$G106*Indicators!$G$263+R106*$H106*Indicators!$H$263+R106*$I106*Indicators!$I$263</f>
        <v>4.7343664086100211E-3</v>
      </c>
      <c r="AC106" s="193">
        <f>S106*$B106*Indicators!$B$264+S106*$C106*Indicators!$C$264+S106*$D106*Indicators!$D$264+S106*$E106*Indicators!$E$264+S106*$F106*Indicators!$F$264+S106*$G106*Indicators!$G$264+S106*$H106*Indicators!$H$264+S106*$I106*Indicators!$I$264</f>
        <v>2.9755778412619109E-3</v>
      </c>
      <c r="AE106" s="177">
        <f t="shared" si="2"/>
        <v>2.9227635370850713</v>
      </c>
    </row>
    <row r="107" spans="1:31" hidden="1" x14ac:dyDescent="0.25">
      <c r="A107" s="174">
        <f>Indicators!A119</f>
        <v>38991</v>
      </c>
      <c r="B107" s="193">
        <f>(Indicators!B119-Indicators!B118)/Indicators!B118</f>
        <v>-5.096067053513862E-2</v>
      </c>
      <c r="C107" s="193">
        <f>(Indicators!C119-Indicators!C118)/-100</f>
        <v>5.4499999999999991E-3</v>
      </c>
      <c r="D107" s="193">
        <f>(Indicators!D119-Indicators!D118)/-100</f>
        <v>-1.5026931693597589E-3</v>
      </c>
      <c r="E107" s="193">
        <f>(Indicators!E119-Indicators!E118)/-Indicators!E118</f>
        <v>6.9028609447771103E-2</v>
      </c>
      <c r="F107" s="193">
        <f>(Indicators!F119-Indicators!F118)/Indicators!F118</f>
        <v>-6.4987814784727913E-2</v>
      </c>
      <c r="G107" s="193">
        <f>(Indicators!G119-Indicators!G118)/Indicators!G118</f>
        <v>-1.1549249298796328E-3</v>
      </c>
      <c r="H107" s="193">
        <f>(Indicators!H119-Indicators!H118)/Indicators!H118</f>
        <v>2.0414958549333704E-2</v>
      </c>
      <c r="I107" s="193">
        <f>(Indicators!I119-Indicators!I118)/Indicators!I118</f>
        <v>3.8773148148148147E-2</v>
      </c>
      <c r="J107" s="174"/>
      <c r="K107" s="193">
        <f>KZN!C$75/100</f>
        <v>4.0647808510419423E-2</v>
      </c>
      <c r="L107" s="193">
        <f>KZN!D$75/100</f>
        <v>2.27783051946716E-2</v>
      </c>
      <c r="M107" s="193">
        <f>KZN!E$75/100</f>
        <v>0.20876323405682468</v>
      </c>
      <c r="N107" s="193">
        <f>KZN!F$75/100</f>
        <v>3.1492850099307197E-2</v>
      </c>
      <c r="O107" s="193">
        <f>KZN!G$75/100</f>
        <v>3.6960818675912346E-2</v>
      </c>
      <c r="P107" s="193">
        <f>KZN!H$75/100</f>
        <v>0.15517084346088211</v>
      </c>
      <c r="Q107" s="193">
        <f>KZN!I$75/100</f>
        <v>0.11996785000500354</v>
      </c>
      <c r="R107" s="193">
        <f>KZN!J$75/100</f>
        <v>0.17270093813430465</v>
      </c>
      <c r="S107" s="193">
        <f>KZN!K$75/100</f>
        <v>0.21151735186267448</v>
      </c>
      <c r="T107" s="193"/>
      <c r="U107" s="193">
        <f>K107*$B107*Indicators!$B$256+K107*$C107*Indicators!$C$256+K107*$D107*Indicators!$D$256+K107*$E107*Indicators!$E$256+K107*$F107*Indicators!$F$256+K107*$G107*Indicators!$G$256+K107*$H107*Indicators!$H$256+K107*$I107*Indicators!$I$256</f>
        <v>-5.0161029288535832E-4</v>
      </c>
      <c r="V107" s="193">
        <f>L107*$B107*Indicators!$B$257+L107*$C107*Indicators!$C$257+L107*$D107*Indicators!$D$257+L107*$E107*Indicators!$E$257+L107*$F107*Indicators!$F$257+L107*$G107*Indicators!$G$257+L107*$H107*Indicators!$H$257+L107*$I107*Indicators!$I$257</f>
        <v>-2.4889411232382943E-5</v>
      </c>
      <c r="W107" s="193">
        <f>M107*$B107*Indicators!$B$258+M107*$C107*Indicators!$C$258+M107*$D107*Indicators!$D$258+M107*$E107*Indicators!$E$258+M107*$F107*Indicators!$F$258+M107*$G107*Indicators!$G$258+M107*$H107*Indicators!$H$258+M107*$I107*Indicators!$I$258</f>
        <v>-2.5549053426479748E-5</v>
      </c>
      <c r="X107" s="193">
        <f>N107*$B107*Indicators!$B$259+N107*$C107*Indicators!$C$259+N107*$D107*Indicators!$D$259+N107*$E107*Indicators!$E$259+N107*$F107*Indicators!$F$259+N107*$G107*Indicators!$G$259+N107*$H107*Indicators!$H$259+N107*$I107*Indicators!$I$259</f>
        <v>9.5533844547549484E-4</v>
      </c>
      <c r="Y107" s="193">
        <f>O107*$B107*Indicators!$B$260+O107*$C107*Indicators!$C$260+O107*$D107*Indicators!$D$260+O107*$E107*Indicators!$E$260+O107*$F107*Indicators!$F$260+O107*$G107*Indicators!$G$260+O107*$H107*Indicators!$H$260+O107*$I107*Indicators!$I$260</f>
        <v>5.4724557809684808E-4</v>
      </c>
      <c r="Z107" s="193">
        <f>P107*$B107*Indicators!$B$261+P107*$C107*Indicators!$C$261+P107*$D107*Indicators!$D$261+P107*$E107*Indicators!$E$261+P107*$F107*Indicators!$F$261+P107*$G107*Indicators!$G$261+P107*$H107*Indicators!$H$261+P107*$I107*Indicators!$I$261</f>
        <v>1.3216668669881926E-3</v>
      </c>
      <c r="AA107" s="193">
        <f>Q107*$B107*Indicators!$B$262+Q107*$C107*Indicators!$C$262+Q107*$D107*Indicators!$D$262+Q107*$E107*Indicators!$E$262+Q107*$F107*Indicators!$F$262+Q107*$G107*Indicators!$G$262+Q107*$H107*Indicators!$H$262+Q107*$I107*Indicators!$I$262</f>
        <v>2.9407182801716334E-3</v>
      </c>
      <c r="AB107" s="193">
        <f>R107*$B107*Indicators!$B$263+R107*$C107*Indicators!$C$263+R107*$D107*Indicators!$D$263+R107*$E107*Indicators!$E$263+R107*$F107*Indicators!$F$263+R107*$G107*Indicators!$G$263+R107*$H107*Indicators!$H$263+R107*$I107*Indicators!$I$263</f>
        <v>2.0080230885331759E-3</v>
      </c>
      <c r="AC107" s="193">
        <f>S107*$B107*Indicators!$B$264+S107*$C107*Indicators!$C$264+S107*$D107*Indicators!$D$264+S107*$E107*Indicators!$E$264+S107*$F107*Indicators!$F$264+S107*$G107*Indicators!$G$264+S107*$H107*Indicators!$H$264+S107*$I107*Indicators!$I$264</f>
        <v>9.6748867684132839E-4</v>
      </c>
      <c r="AE107" s="177">
        <f t="shared" si="2"/>
        <v>0.81884321785624525</v>
      </c>
    </row>
    <row r="108" spans="1:31" hidden="1" x14ac:dyDescent="0.25">
      <c r="A108" s="174">
        <f>Indicators!A120</f>
        <v>39022</v>
      </c>
      <c r="B108" s="193">
        <f>(Indicators!B120-Indicators!B119)/Indicators!B119</f>
        <v>-2.7473572651430675E-2</v>
      </c>
      <c r="C108" s="193">
        <f>(Indicators!C120-Indicators!C119)/-100</f>
        <v>6.0000000000000493E-4</v>
      </c>
      <c r="D108" s="193">
        <f>(Indicators!D120-Indicators!D119)/-100</f>
        <v>-4.1708375041702441E-5</v>
      </c>
      <c r="E108" s="193">
        <f>(Indicators!E120-Indicators!E119)/-Indicators!E119</f>
        <v>-0.14275504734679295</v>
      </c>
      <c r="F108" s="193">
        <f>(Indicators!F120-Indicators!F119)/Indicators!F119</f>
        <v>1.9113814074717694E-2</v>
      </c>
      <c r="G108" s="193">
        <f>(Indicators!G120-Indicators!G119)/Indicators!G119</f>
        <v>6.8797489263296957E-2</v>
      </c>
      <c r="H108" s="193">
        <f>(Indicators!H120-Indicators!H119)/Indicators!H119</f>
        <v>2.3709337829123708E-2</v>
      </c>
      <c r="I108" s="193">
        <f>(Indicators!I120-Indicators!I119)/Indicators!I119</f>
        <v>-4.094707520891365E-2</v>
      </c>
      <c r="J108" s="174"/>
      <c r="K108" s="193">
        <f>KZN!C$75/100</f>
        <v>4.0647808510419423E-2</v>
      </c>
      <c r="L108" s="193">
        <f>KZN!D$75/100</f>
        <v>2.27783051946716E-2</v>
      </c>
      <c r="M108" s="193">
        <f>KZN!E$75/100</f>
        <v>0.20876323405682468</v>
      </c>
      <c r="N108" s="193">
        <f>KZN!F$75/100</f>
        <v>3.1492850099307197E-2</v>
      </c>
      <c r="O108" s="193">
        <f>KZN!G$75/100</f>
        <v>3.6960818675912346E-2</v>
      </c>
      <c r="P108" s="193">
        <f>KZN!H$75/100</f>
        <v>0.15517084346088211</v>
      </c>
      <c r="Q108" s="193">
        <f>KZN!I$75/100</f>
        <v>0.11996785000500354</v>
      </c>
      <c r="R108" s="193">
        <f>KZN!J$75/100</f>
        <v>0.17270093813430465</v>
      </c>
      <c r="S108" s="193">
        <f>KZN!K$75/100</f>
        <v>0.21151735186267448</v>
      </c>
      <c r="T108" s="193"/>
      <c r="U108" s="193">
        <f>K108*$B108*Indicators!$B$256+K108*$C108*Indicators!$C$256+K108*$D108*Indicators!$D$256+K108*$E108*Indicators!$E$256+K108*$F108*Indicators!$F$256+K108*$G108*Indicators!$G$256+K108*$H108*Indicators!$H$256+K108*$I108*Indicators!$I$256</f>
        <v>-1.0111486251238959E-3</v>
      </c>
      <c r="V108" s="193">
        <f>L108*$B108*Indicators!$B$257+L108*$C108*Indicators!$C$257+L108*$D108*Indicators!$D$257+L108*$E108*Indicators!$E$257+L108*$F108*Indicators!$F$257+L108*$G108*Indicators!$G$257+L108*$H108*Indicators!$H$257+L108*$I108*Indicators!$I$257</f>
        <v>-7.2617142808138686E-5</v>
      </c>
      <c r="W108" s="193">
        <f>M108*$B108*Indicators!$B$258+M108*$C108*Indicators!$C$258+M108*$D108*Indicators!$D$258+M108*$E108*Indicators!$E$258+M108*$F108*Indicators!$F$258+M108*$G108*Indicators!$G$258+M108*$H108*Indicators!$H$258+M108*$I108*Indicators!$I$258</f>
        <v>-6.1776844290149218E-3</v>
      </c>
      <c r="X108" s="193">
        <f>N108*$B108*Indicators!$B$259+N108*$C108*Indicators!$C$259+N108*$D108*Indicators!$D$259+N108*$E108*Indicators!$E$259+N108*$F108*Indicators!$F$259+N108*$G108*Indicators!$G$259+N108*$H108*Indicators!$H$259+N108*$I108*Indicators!$I$259</f>
        <v>-1.5548982507590232E-3</v>
      </c>
      <c r="Y108" s="193">
        <f>O108*$B108*Indicators!$B$260+O108*$C108*Indicators!$C$260+O108*$D108*Indicators!$D$260+O108*$E108*Indicators!$E$260+O108*$F108*Indicators!$F$260+O108*$G108*Indicators!$G$260+O108*$H108*Indicators!$H$260+O108*$I108*Indicators!$I$260</f>
        <v>-6.9927420710719473E-4</v>
      </c>
      <c r="Z108" s="193">
        <f>P108*$B108*Indicators!$B$261+P108*$C108*Indicators!$C$261+P108*$D108*Indicators!$D$261+P108*$E108*Indicators!$E$261+P108*$F108*Indicators!$F$261+P108*$G108*Indicators!$G$261+P108*$H108*Indicators!$H$261+P108*$I108*Indicators!$I$261</f>
        <v>-1.6904108750397382E-3</v>
      </c>
      <c r="AA108" s="193">
        <f>Q108*$B108*Indicators!$B$262+Q108*$C108*Indicators!$C$262+Q108*$D108*Indicators!$D$262+Q108*$E108*Indicators!$E$262+Q108*$F108*Indicators!$F$262+Q108*$G108*Indicators!$G$262+Q108*$H108*Indicators!$H$262+Q108*$I108*Indicators!$I$262</f>
        <v>-5.3758652017697065E-3</v>
      </c>
      <c r="AB108" s="193">
        <f>R108*$B108*Indicators!$B$263+R108*$C108*Indicators!$C$263+R108*$D108*Indicators!$D$263+R108*$E108*Indicators!$E$263+R108*$F108*Indicators!$F$263+R108*$G108*Indicators!$G$263+R108*$H108*Indicators!$H$263+R108*$I108*Indicators!$I$263</f>
        <v>-2.0295097970736186E-3</v>
      </c>
      <c r="AC108" s="193">
        <f>S108*$B108*Indicators!$B$264+S108*$C108*Indicators!$C$264+S108*$D108*Indicators!$D$264+S108*$E108*Indicators!$E$264+S108*$F108*Indicators!$F$264+S108*$G108*Indicators!$G$264+S108*$H108*Indicators!$H$264+S108*$I108*Indicators!$I$264</f>
        <v>5.3297056141413178E-4</v>
      </c>
      <c r="AE108" s="177">
        <f t="shared" si="2"/>
        <v>-1.8078437967282104</v>
      </c>
    </row>
    <row r="109" spans="1:31" hidden="1" x14ac:dyDescent="0.25">
      <c r="A109" s="174">
        <f>Indicators!A121</f>
        <v>39052</v>
      </c>
      <c r="B109" s="193">
        <f>(Indicators!B121-Indicators!B120)/Indicators!B120</f>
        <v>-1.5074885436459256E-2</v>
      </c>
      <c r="C109" s="193">
        <f>(Indicators!C121-Indicators!C120)/-100</f>
        <v>1.7500000000000072E-3</v>
      </c>
      <c r="D109" s="193">
        <f>(Indicators!D121-Indicators!D120)/-100</f>
        <v>-3.861003861003862E-3</v>
      </c>
      <c r="E109" s="193">
        <f>(Indicators!E121-Indicators!E120)/-Indicators!E120</f>
        <v>6.7229518449030704E-2</v>
      </c>
      <c r="F109" s="193">
        <f>(Indicators!F121-Indicators!F120)/Indicators!F120</f>
        <v>-2.557544757033345E-3</v>
      </c>
      <c r="G109" s="193">
        <f>(Indicators!G121-Indicators!G120)/Indicators!G120</f>
        <v>-1.754114828838561E-2</v>
      </c>
      <c r="H109" s="193">
        <f>(Indicators!H121-Indicators!H120)/Indicators!H120</f>
        <v>2.0315759835524992E-2</v>
      </c>
      <c r="I109" s="193">
        <f>(Indicators!I121-Indicators!I120)/Indicators!I120</f>
        <v>-4.0662213186174849E-3</v>
      </c>
      <c r="J109" s="174"/>
      <c r="K109" s="193">
        <f>KZN!C$75/100</f>
        <v>4.0647808510419423E-2</v>
      </c>
      <c r="L109" s="193">
        <f>KZN!D$75/100</f>
        <v>2.27783051946716E-2</v>
      </c>
      <c r="M109" s="193">
        <f>KZN!E$75/100</f>
        <v>0.20876323405682468</v>
      </c>
      <c r="N109" s="193">
        <f>KZN!F$75/100</f>
        <v>3.1492850099307197E-2</v>
      </c>
      <c r="O109" s="193">
        <f>KZN!G$75/100</f>
        <v>3.6960818675912346E-2</v>
      </c>
      <c r="P109" s="193">
        <f>KZN!H$75/100</f>
        <v>0.15517084346088211</v>
      </c>
      <c r="Q109" s="193">
        <f>KZN!I$75/100</f>
        <v>0.11996785000500354</v>
      </c>
      <c r="R109" s="193">
        <f>KZN!J$75/100</f>
        <v>0.17270093813430465</v>
      </c>
      <c r="S109" s="193">
        <f>KZN!K$75/100</f>
        <v>0.21151735186267448</v>
      </c>
      <c r="T109" s="193"/>
      <c r="U109" s="193">
        <f>K109*$B109*Indicators!$B$256+K109*$C109*Indicators!$C$256+K109*$D109*Indicators!$D$256+K109*$E109*Indicators!$E$256+K109*$F109*Indicators!$F$256+K109*$G109*Indicators!$G$256+K109*$H109*Indicators!$H$256+K109*$I109*Indicators!$I$256</f>
        <v>3.7944752441962463E-4</v>
      </c>
      <c r="V109" s="193">
        <f>L109*$B109*Indicators!$B$257+L109*$C109*Indicators!$C$257+L109*$D109*Indicators!$D$257+L109*$E109*Indicators!$E$257+L109*$F109*Indicators!$F$257+L109*$G109*Indicators!$G$257+L109*$H109*Indicators!$H$257+L109*$I109*Indicators!$I$257</f>
        <v>-1.2822403114967642E-4</v>
      </c>
      <c r="W109" s="193">
        <f>M109*$B109*Indicators!$B$258+M109*$C109*Indicators!$C$258+M109*$D109*Indicators!$D$258+M109*$E109*Indicators!$E$258+M109*$F109*Indicators!$F$258+M109*$G109*Indicators!$G$258+M109*$H109*Indicators!$H$258+M109*$I109*Indicators!$I$258</f>
        <v>5.8913474595623694E-4</v>
      </c>
      <c r="X109" s="193">
        <f>N109*$B109*Indicators!$B$259+N109*$C109*Indicators!$C$259+N109*$D109*Indicators!$D$259+N109*$E109*Indicators!$E$259+N109*$F109*Indicators!$F$259+N109*$G109*Indicators!$G$259+N109*$H109*Indicators!$H$259+N109*$I109*Indicators!$I$259</f>
        <v>3.7260231090009721E-4</v>
      </c>
      <c r="Y109" s="193">
        <f>O109*$B109*Indicators!$B$260+O109*$C109*Indicators!$C$260+O109*$D109*Indicators!$D$260+O109*$E109*Indicators!$E$260+O109*$F109*Indicators!$F$260+O109*$G109*Indicators!$G$260+O109*$H109*Indicators!$H$260+O109*$I109*Indicators!$I$260</f>
        <v>5.3989613010590391E-4</v>
      </c>
      <c r="Z109" s="193">
        <f>P109*$B109*Indicators!$B$261+P109*$C109*Indicators!$C$261+P109*$D109*Indicators!$D$261+P109*$E109*Indicators!$E$261+P109*$F109*Indicators!$F$261+P109*$G109*Indicators!$G$261+P109*$H109*Indicators!$H$261+P109*$I109*Indicators!$I$261</f>
        <v>1.5726103332783813E-3</v>
      </c>
      <c r="AA109" s="193">
        <f>Q109*$B109*Indicators!$B$262+Q109*$C109*Indicators!$C$262+Q109*$D109*Indicators!$D$262+Q109*$E109*Indicators!$E$262+Q109*$F109*Indicators!$F$262+Q109*$G109*Indicators!$G$262+Q109*$H109*Indicators!$H$262+Q109*$I109*Indicators!$I$262</f>
        <v>2.6730992131806727E-3</v>
      </c>
      <c r="AB109" s="193">
        <f>R109*$B109*Indicators!$B$263+R109*$C109*Indicators!$C$263+R109*$D109*Indicators!$D$263+R109*$E109*Indicators!$E$263+R109*$F109*Indicators!$F$263+R109*$G109*Indicators!$G$263+R109*$H109*Indicators!$H$263+R109*$I109*Indicators!$I$263</f>
        <v>1.957268053578425E-3</v>
      </c>
      <c r="AC109" s="193">
        <f>S109*$B109*Indicators!$B$264+S109*$C109*Indicators!$C$264+S109*$D109*Indicators!$D$264+S109*$E109*Indicators!$E$264+S109*$F109*Indicators!$F$264+S109*$G109*Indicators!$G$264+S109*$H109*Indicators!$H$264+S109*$I109*Indicators!$I$264</f>
        <v>8.9349742903478571E-4</v>
      </c>
      <c r="AE109" s="177">
        <f t="shared" si="2"/>
        <v>0.8849331709304451</v>
      </c>
    </row>
    <row r="110" spans="1:31" hidden="1" x14ac:dyDescent="0.25">
      <c r="A110" s="174">
        <f>Indicators!A122</f>
        <v>39083</v>
      </c>
      <c r="B110" s="193">
        <f>(Indicators!B122-Indicators!B121)/Indicators!B121</f>
        <v>2.8738811580634686E-2</v>
      </c>
      <c r="C110" s="193">
        <f>(Indicators!C122-Indicators!C121)/-100</f>
        <v>4.9999999999999828E-4</v>
      </c>
      <c r="D110" s="193">
        <f>(Indicators!D122-Indicators!D121)/-100</f>
        <v>-1.9008930051873563E-3</v>
      </c>
      <c r="E110" s="193">
        <f>(Indicators!E122-Indicators!E121)/-Indicators!E121</f>
        <v>5.5983908816627501E-2</v>
      </c>
      <c r="F110" s="193">
        <f>(Indicators!F122-Indicators!F121)/Indicators!F121</f>
        <v>-6.8376068376068286E-2</v>
      </c>
      <c r="G110" s="193">
        <f>(Indicators!G122-Indicators!G121)/Indicators!G121</f>
        <v>1.5573383671543144E-2</v>
      </c>
      <c r="H110" s="193">
        <f>(Indicators!H122-Indicators!H121)/Indicators!H121</f>
        <v>1.4511877276081213E-2</v>
      </c>
      <c r="I110" s="193">
        <f>(Indicators!I122-Indicators!I121)/Indicators!I121</f>
        <v>3.2662583843686206E-2</v>
      </c>
      <c r="J110" s="174"/>
      <c r="K110" s="193">
        <f>KZN!C$76/100</f>
        <v>4.0254175382169945E-2</v>
      </c>
      <c r="L110" s="193">
        <f>KZN!D$76/100</f>
        <v>2.1952293331254667E-2</v>
      </c>
      <c r="M110" s="193">
        <f>KZN!E$70/100</f>
        <v>0.21465122139936102</v>
      </c>
      <c r="N110" s="193">
        <f>KZN!F$70/100</f>
        <v>3.1020361654160267E-2</v>
      </c>
      <c r="O110" s="193">
        <f>KZN!G$70/100</f>
        <v>3.9562181377420541E-2</v>
      </c>
      <c r="P110" s="193">
        <f>KZN!H$70/100</f>
        <v>0.15119274984899331</v>
      </c>
      <c r="Q110" s="193">
        <f>KZN!I$70/100</f>
        <v>0.10857868172502655</v>
      </c>
      <c r="R110" s="193">
        <f>KZN!J$70/100</f>
        <v>0.15024033879820081</v>
      </c>
      <c r="S110" s="193">
        <f>KZN!K$70/100</f>
        <v>0.22830665954394408</v>
      </c>
      <c r="T110" s="193"/>
      <c r="U110" s="193">
        <f>K110*$B110*Indicators!$B$256+K110*$C110*Indicators!$C$256+K110*$D110*Indicators!$D$256+K110*$E110*Indicators!$E$256+K110*$F110*Indicators!$F$256+K110*$G110*Indicators!$G$256+K110*$H110*Indicators!$H$256+K110*$I110*Indicators!$I$256</f>
        <v>-4.9458047557072267E-5</v>
      </c>
      <c r="V110" s="193">
        <f>L110*$B110*Indicators!$B$257+L110*$C110*Indicators!$C$257+L110*$D110*Indicators!$D$257+L110*$E110*Indicators!$E$257+L110*$F110*Indicators!$F$257+L110*$G110*Indicators!$G$257+L110*$H110*Indicators!$H$257+L110*$I110*Indicators!$I$257</f>
        <v>5.9231468426602213E-4</v>
      </c>
      <c r="W110" s="193">
        <f>M110*$B110*Indicators!$B$258+M110*$C110*Indicators!$C$258+M110*$D110*Indicators!$D$258+M110*$E110*Indicators!$E$258+M110*$F110*Indicators!$F$258+M110*$G110*Indicators!$G$258+M110*$H110*Indicators!$H$258+M110*$I110*Indicators!$I$258</f>
        <v>5.0755643864986129E-3</v>
      </c>
      <c r="X110" s="193">
        <f>N110*$B110*Indicators!$B$259+N110*$C110*Indicators!$C$259+N110*$D110*Indicators!$D$259+N110*$E110*Indicators!$E$259+N110*$F110*Indicators!$F$259+N110*$G110*Indicators!$G$259+N110*$H110*Indicators!$H$259+N110*$I110*Indicators!$I$259</f>
        <v>9.859231919860064E-4</v>
      </c>
      <c r="Y110" s="193">
        <f>O110*$B110*Indicators!$B$260+O110*$C110*Indicators!$C$260+O110*$D110*Indicators!$D$260+O110*$E110*Indicators!$E$260+O110*$F110*Indicators!$F$260+O110*$G110*Indicators!$G$260+O110*$H110*Indicators!$H$260+O110*$I110*Indicators!$I$260</f>
        <v>6.8118443026801429E-4</v>
      </c>
      <c r="Z110" s="193">
        <f>P110*$B110*Indicators!$B$261+P110*$C110*Indicators!$C$261+P110*$D110*Indicators!$D$261+P110*$E110*Indicators!$E$261+P110*$F110*Indicators!$F$261+P110*$G110*Indicators!$G$261+P110*$H110*Indicators!$H$261+P110*$I110*Indicators!$I$261</f>
        <v>1.7984472479643809E-3</v>
      </c>
      <c r="AA110" s="193">
        <f>Q110*$B110*Indicators!$B$262+Q110*$C110*Indicators!$C$262+Q110*$D110*Indicators!$D$262+Q110*$E110*Indicators!$E$262+Q110*$F110*Indicators!$F$262+Q110*$G110*Indicators!$G$262+Q110*$H110*Indicators!$H$262+Q110*$I110*Indicators!$I$262</f>
        <v>2.7956402855726348E-3</v>
      </c>
      <c r="AB110" s="193">
        <f>R110*$B110*Indicators!$B$263+R110*$C110*Indicators!$C$263+R110*$D110*Indicators!$D$263+R110*$E110*Indicators!$E$263+R110*$F110*Indicators!$F$263+R110*$G110*Indicators!$G$263+R110*$H110*Indicators!$H$263+R110*$I110*Indicators!$I$263</f>
        <v>2.170052690718737E-3</v>
      </c>
      <c r="AC110" s="193">
        <f>S110*$B110*Indicators!$B$264+S110*$C110*Indicators!$C$264+S110*$D110*Indicators!$D$264+S110*$E110*Indicators!$E$264+S110*$F110*Indicators!$F$264+S110*$G110*Indicators!$G$264+S110*$H110*Indicators!$H$264+S110*$I110*Indicators!$I$264</f>
        <v>1.9760843039664188E-3</v>
      </c>
      <c r="AE110" s="177">
        <f t="shared" si="2"/>
        <v>1.6025753173683754</v>
      </c>
    </row>
    <row r="111" spans="1:31" hidden="1" x14ac:dyDescent="0.25">
      <c r="A111" s="174">
        <f>Indicators!A123</f>
        <v>39114</v>
      </c>
      <c r="B111" s="193">
        <f>(Indicators!B123-Indicators!B122)/Indicators!B122</f>
        <v>-8.4111247466320954E-4</v>
      </c>
      <c r="C111" s="193">
        <f>(Indicators!C123-Indicators!C122)/-100</f>
        <v>1.6999999999999993E-3</v>
      </c>
      <c r="D111" s="193">
        <f>(Indicators!D123-Indicators!D122)/-100</f>
        <v>2.3446865524291826E-3</v>
      </c>
      <c r="E111" s="193">
        <f>(Indicators!E123-Indicators!E122)/-Indicators!E122</f>
        <v>-6.0369318181818156E-2</v>
      </c>
      <c r="F111" s="193">
        <f>(Indicators!F123-Indicators!F122)/Indicators!F122</f>
        <v>-3.027522935779817E-2</v>
      </c>
      <c r="G111" s="193">
        <f>(Indicators!G123-Indicators!G122)/Indicators!G122</f>
        <v>5.9944237918215508E-2</v>
      </c>
      <c r="H111" s="193">
        <f>(Indicators!H123-Indicators!H122)/Indicators!H122</f>
        <v>3.0641691704681926E-2</v>
      </c>
      <c r="I111" s="193">
        <f>(Indicators!I123-Indicators!I122)/Indicators!I122</f>
        <v>-6.0717311493928269E-2</v>
      </c>
      <c r="J111" s="174"/>
      <c r="K111" s="193">
        <f>KZN!C$76/100</f>
        <v>4.0254175382169945E-2</v>
      </c>
      <c r="L111" s="193">
        <f>KZN!D$76/100</f>
        <v>2.1952293331254667E-2</v>
      </c>
      <c r="M111" s="193">
        <f>KZN!E$70/100</f>
        <v>0.21465122139936102</v>
      </c>
      <c r="N111" s="193">
        <f>KZN!F$70/100</f>
        <v>3.1020361654160267E-2</v>
      </c>
      <c r="O111" s="193">
        <f>KZN!G$70/100</f>
        <v>3.9562181377420541E-2</v>
      </c>
      <c r="P111" s="193">
        <f>KZN!H$70/100</f>
        <v>0.15119274984899331</v>
      </c>
      <c r="Q111" s="193">
        <f>KZN!I$70/100</f>
        <v>0.10857868172502655</v>
      </c>
      <c r="R111" s="193">
        <f>KZN!J$70/100</f>
        <v>0.15024033879820081</v>
      </c>
      <c r="S111" s="193">
        <f>KZN!K$70/100</f>
        <v>0.22830665954394408</v>
      </c>
      <c r="T111" s="193"/>
      <c r="U111" s="193">
        <f>K111*$B111*Indicators!$B$256+K111*$C111*Indicators!$C$256+K111*$D111*Indicators!$D$256+K111*$E111*Indicators!$E$256+K111*$F111*Indicators!$F$256+K111*$G111*Indicators!$G$256+K111*$H111*Indicators!$H$256+K111*$I111*Indicators!$I$256</f>
        <v>-8.4612492647062685E-4</v>
      </c>
      <c r="V111" s="193">
        <f>L111*$B111*Indicators!$B$257+L111*$C111*Indicators!$C$257+L111*$D111*Indicators!$D$257+L111*$E111*Indicators!$E$257+L111*$F111*Indicators!$F$257+L111*$G111*Indicators!$G$257+L111*$H111*Indicators!$H$257+L111*$I111*Indicators!$I$257</f>
        <v>1.2172474885567238E-4</v>
      </c>
      <c r="W111" s="193">
        <f>M111*$B111*Indicators!$B$258+M111*$C111*Indicators!$C$258+M111*$D111*Indicators!$D$258+M111*$E111*Indicators!$E$258+M111*$F111*Indicators!$F$258+M111*$G111*Indicators!$G$258+M111*$H111*Indicators!$H$258+M111*$I111*Indicators!$I$258</f>
        <v>-3.2097612778311429E-3</v>
      </c>
      <c r="X111" s="193">
        <f>N111*$B111*Indicators!$B$259+N111*$C111*Indicators!$C$259+N111*$D111*Indicators!$D$259+N111*$E111*Indicators!$E$259+N111*$F111*Indicators!$F$259+N111*$G111*Indicators!$G$259+N111*$H111*Indicators!$H$259+N111*$I111*Indicators!$I$259</f>
        <v>-1.2175562406644255E-3</v>
      </c>
      <c r="Y111" s="193">
        <f>O111*$B111*Indicators!$B$260+O111*$C111*Indicators!$C$260+O111*$D111*Indicators!$D$260+O111*$E111*Indicators!$E$260+O111*$F111*Indicators!$F$260+O111*$G111*Indicators!$G$260+O111*$H111*Indicators!$H$260+O111*$I111*Indicators!$I$260</f>
        <v>-8.8555922814782158E-5</v>
      </c>
      <c r="Z111" s="193">
        <f>P111*$B111*Indicators!$B$261+P111*$C111*Indicators!$C$261+P111*$D111*Indicators!$D$261+P111*$E111*Indicators!$E$261+P111*$F111*Indicators!$F$261+P111*$G111*Indicators!$G$261+P111*$H111*Indicators!$H$261+P111*$I111*Indicators!$I$261</f>
        <v>3.9360268181382876E-4</v>
      </c>
      <c r="AA111" s="193">
        <f>Q111*$B111*Indicators!$B$262+Q111*$C111*Indicators!$C$262+Q111*$D111*Indicators!$D$262+Q111*$E111*Indicators!$E$262+Q111*$F111*Indicators!$F$262+Q111*$G111*Indicators!$G$262+Q111*$H111*Indicators!$H$262+Q111*$I111*Indicators!$I$262</f>
        <v>-1.9070576003017074E-3</v>
      </c>
      <c r="AB111" s="193">
        <f>R111*$B111*Indicators!$B$263+R111*$C111*Indicators!$C$263+R111*$D111*Indicators!$D$263+R111*$E111*Indicators!$E$263+R111*$F111*Indicators!$F$263+R111*$G111*Indicators!$G$263+R111*$H111*Indicators!$H$263+R111*$I111*Indicators!$I$263</f>
        <v>1.2996803823507597E-4</v>
      </c>
      <c r="AC111" s="193">
        <f>S111*$B111*Indicators!$B$264+S111*$C111*Indicators!$C$264+S111*$D111*Indicators!$D$264+S111*$E111*Indicators!$E$264+S111*$F111*Indicators!$F$264+S111*$G111*Indicators!$G$264+S111*$H111*Indicators!$H$264+S111*$I111*Indicators!$I$264</f>
        <v>1.6293031699600789E-3</v>
      </c>
      <c r="AE111" s="177">
        <f t="shared" si="2"/>
        <v>-0.49944573292180283</v>
      </c>
    </row>
    <row r="112" spans="1:31" hidden="1" x14ac:dyDescent="0.25">
      <c r="A112" s="174">
        <f>Indicators!A124</f>
        <v>39142</v>
      </c>
      <c r="B112" s="193">
        <f>(Indicators!B124-Indicators!B123)/Indicators!B123</f>
        <v>5.4925340178299817E-3</v>
      </c>
      <c r="C112" s="193">
        <f>(Indicators!C124-Indicators!C123)/-100</f>
        <v>-2.0999999999999994E-3</v>
      </c>
      <c r="D112" s="193">
        <f>(Indicators!D124-Indicators!D123)/-100</f>
        <v>-3.5043453882814823E-3</v>
      </c>
      <c r="E112" s="193">
        <f>(Indicators!E124-Indicators!E123)/-Indicators!E123</f>
        <v>-0.15087073007367724</v>
      </c>
      <c r="F112" s="193">
        <f>(Indicators!F124-Indicators!F123)/Indicators!F123</f>
        <v>-1.892147587511836E-2</v>
      </c>
      <c r="G112" s="193">
        <f>(Indicators!G124-Indicators!G123)/Indicators!G123</f>
        <v>-3.2003507233669411E-2</v>
      </c>
      <c r="H112" s="193">
        <f>(Indicators!H124-Indicators!H123)/Indicators!H123</f>
        <v>1.3129935641476E-2</v>
      </c>
      <c r="I112" s="193">
        <f>(Indicators!I124-Indicators!I123)/Indicators!I123</f>
        <v>9.7414311485267593E-2</v>
      </c>
      <c r="J112" s="174"/>
      <c r="K112" s="193">
        <f>KZN!C$76/100</f>
        <v>4.0254175382169945E-2</v>
      </c>
      <c r="L112" s="193">
        <f>KZN!D$76/100</f>
        <v>2.1952293331254667E-2</v>
      </c>
      <c r="M112" s="193">
        <f>KZN!E$70/100</f>
        <v>0.21465122139936102</v>
      </c>
      <c r="N112" s="193">
        <f>KZN!F$70/100</f>
        <v>3.1020361654160267E-2</v>
      </c>
      <c r="O112" s="193">
        <f>KZN!G$70/100</f>
        <v>3.9562181377420541E-2</v>
      </c>
      <c r="P112" s="193">
        <f>KZN!H$70/100</f>
        <v>0.15119274984899331</v>
      </c>
      <c r="Q112" s="193">
        <f>KZN!I$70/100</f>
        <v>0.10857868172502655</v>
      </c>
      <c r="R112" s="193">
        <f>KZN!J$70/100</f>
        <v>0.15024033879820081</v>
      </c>
      <c r="S112" s="193">
        <f>KZN!K$70/100</f>
        <v>0.22830665954394408</v>
      </c>
      <c r="T112" s="193"/>
      <c r="U112" s="193">
        <f>K112*$B112*Indicators!$B$256+K112*$C112*Indicators!$C$256+K112*$D112*Indicators!$D$256+K112*$E112*Indicators!$E$256+K112*$F112*Indicators!$F$256+K112*$G112*Indicators!$G$256+K112*$H112*Indicators!$H$256+K112*$I112*Indicators!$I$256</f>
        <v>-8.6566760578788457E-4</v>
      </c>
      <c r="V112" s="193">
        <f>L112*$B112*Indicators!$B$257+L112*$C112*Indicators!$C$257+L112*$D112*Indicators!$D$257+L112*$E112*Indicators!$E$257+L112*$F112*Indicators!$F$257+L112*$G112*Indicators!$G$257+L112*$H112*Indicators!$H$257+L112*$I112*Indicators!$I$257</f>
        <v>-1.48350380092017E-4</v>
      </c>
      <c r="W112" s="193">
        <f>M112*$B112*Indicators!$B$258+M112*$C112*Indicators!$C$258+M112*$D112*Indicators!$D$258+M112*$E112*Indicators!$E$258+M112*$F112*Indicators!$F$258+M112*$G112*Indicators!$G$258+M112*$H112*Indicators!$H$258+M112*$I112*Indicators!$I$258</f>
        <v>1.5102757958280052E-3</v>
      </c>
      <c r="X112" s="193">
        <f>N112*$B112*Indicators!$B$259+N112*$C112*Indicators!$C$259+N112*$D112*Indicators!$D$259+N112*$E112*Indicators!$E$259+N112*$F112*Indicators!$F$259+N112*$G112*Indicators!$G$259+N112*$H112*Indicators!$H$259+N112*$I112*Indicators!$I$259</f>
        <v>6.2397579763304113E-4</v>
      </c>
      <c r="Y112" s="193">
        <f>O112*$B112*Indicators!$B$260+O112*$C112*Indicators!$C$260+O112*$D112*Indicators!$D$260+O112*$E112*Indicators!$E$260+O112*$F112*Indicators!$F$260+O112*$G112*Indicators!$G$260+O112*$H112*Indicators!$H$260+O112*$I112*Indicators!$I$260</f>
        <v>-5.6384394292468946E-4</v>
      </c>
      <c r="Z112" s="193">
        <f>P112*$B112*Indicators!$B$261+P112*$C112*Indicators!$C$261+P112*$D112*Indicators!$D$261+P112*$E112*Indicators!$E$261+P112*$F112*Indicators!$F$261+P112*$G112*Indicators!$G$261+P112*$H112*Indicators!$H$261+P112*$I112*Indicators!$I$261</f>
        <v>-1.9188181485071897E-3</v>
      </c>
      <c r="AA112" s="193">
        <f>Q112*$B112*Indicators!$B$262+Q112*$C112*Indicators!$C$262+Q112*$D112*Indicators!$D$262+Q112*$E112*Indicators!$E$262+Q112*$F112*Indicators!$F$262+Q112*$G112*Indicators!$G$262+Q112*$H112*Indicators!$H$262+Q112*$I112*Indicators!$I$262</f>
        <v>-3.5955810781311348E-3</v>
      </c>
      <c r="AB112" s="193">
        <f>R112*$B112*Indicators!$B$263+R112*$C112*Indicators!$C$263+R112*$D112*Indicators!$D$263+R112*$E112*Indicators!$E$263+R112*$F112*Indicators!$F$263+R112*$G112*Indicators!$G$263+R112*$H112*Indicators!$H$263+R112*$I112*Indicators!$I$263</f>
        <v>-1.0236712439678039E-3</v>
      </c>
      <c r="AC112" s="193">
        <f>S112*$B112*Indicators!$B$264+S112*$C112*Indicators!$C$264+S112*$D112*Indicators!$D$264+S112*$E112*Indicators!$E$264+S112*$F112*Indicators!$F$264+S112*$G112*Indicators!$G$264+S112*$H112*Indicators!$H$264+S112*$I112*Indicators!$I$264</f>
        <v>1.8088920629905137E-3</v>
      </c>
      <c r="AE112" s="177">
        <f t="shared" si="2"/>
        <v>-0.41727887429591598</v>
      </c>
    </row>
    <row r="113" spans="1:31" hidden="1" x14ac:dyDescent="0.25">
      <c r="A113" s="174">
        <f>Indicators!A125</f>
        <v>39173</v>
      </c>
      <c r="B113" s="193">
        <f>(Indicators!B125-Indicators!B124)/Indicators!B124</f>
        <v>-3.5671150150974475E-2</v>
      </c>
      <c r="C113" s="193">
        <f>(Indicators!C125-Indicators!C124)/-100</f>
        <v>1.899999999999995E-3</v>
      </c>
      <c r="D113" s="193">
        <f>(Indicators!D125-Indicators!D124)/-100</f>
        <v>-8.8271216551314684E-3</v>
      </c>
      <c r="E113" s="193">
        <f>(Indicators!E125-Indicators!E124)/-Indicators!E124</f>
        <v>2.2697512003491956E-2</v>
      </c>
      <c r="F113" s="193">
        <f>(Indicators!F125-Indicators!F124)/Indicators!F124</f>
        <v>-7.5216972034715474E-2</v>
      </c>
      <c r="G113" s="193">
        <f>(Indicators!G125-Indicators!G124)/Indicators!G124</f>
        <v>2.717391304347826E-2</v>
      </c>
      <c r="H113" s="193">
        <f>(Indicators!H125-Indicators!H124)/Indicators!H124</f>
        <v>2.0859781375335631E-2</v>
      </c>
      <c r="I113" s="193">
        <f>(Indicators!I125-Indicators!I124)/Indicators!I124</f>
        <v>-6.4109589041095885E-2</v>
      </c>
      <c r="J113" s="174"/>
      <c r="K113" s="193">
        <f>KZN!C$76/100</f>
        <v>4.0254175382169945E-2</v>
      </c>
      <c r="L113" s="193">
        <f>KZN!D$76/100</f>
        <v>2.1952293331254667E-2</v>
      </c>
      <c r="M113" s="193">
        <f>KZN!E$70/100</f>
        <v>0.21465122139936102</v>
      </c>
      <c r="N113" s="193">
        <f>KZN!F$70/100</f>
        <v>3.1020361654160267E-2</v>
      </c>
      <c r="O113" s="193">
        <f>KZN!G$70/100</f>
        <v>3.9562181377420541E-2</v>
      </c>
      <c r="P113" s="193">
        <f>KZN!H$70/100</f>
        <v>0.15119274984899331</v>
      </c>
      <c r="Q113" s="193">
        <f>KZN!I$70/100</f>
        <v>0.10857868172502655</v>
      </c>
      <c r="R113" s="193">
        <f>KZN!J$70/100</f>
        <v>0.15024033879820081</v>
      </c>
      <c r="S113" s="193">
        <f>KZN!K$70/100</f>
        <v>0.22830665954394408</v>
      </c>
      <c r="T113" s="193"/>
      <c r="U113" s="193">
        <f>K113*$B113*Indicators!$B$256+K113*$C113*Indicators!$C$256+K113*$D113*Indicators!$D$256+K113*$E113*Indicators!$E$256+K113*$F113*Indicators!$F$256+K113*$G113*Indicators!$G$256+K113*$H113*Indicators!$H$256+K113*$I113*Indicators!$I$256</f>
        <v>-1.1728009584570404E-3</v>
      </c>
      <c r="V113" s="193">
        <f>L113*$B113*Indicators!$B$257+L113*$C113*Indicators!$C$257+L113*$D113*Indicators!$D$257+L113*$E113*Indicators!$E$257+L113*$F113*Indicators!$F$257+L113*$G113*Indicators!$G$257+L113*$H113*Indicators!$H$257+L113*$I113*Indicators!$I$257</f>
        <v>-2.2795143809408182E-4</v>
      </c>
      <c r="W113" s="193">
        <f>M113*$B113*Indicators!$B$258+M113*$C113*Indicators!$C$258+M113*$D113*Indicators!$D$258+M113*$E113*Indicators!$E$258+M113*$F113*Indicators!$F$258+M113*$G113*Indicators!$G$258+M113*$H113*Indicators!$H$258+M113*$I113*Indicators!$I$258</f>
        <v>-4.5103474358782142E-3</v>
      </c>
      <c r="X113" s="193">
        <f>N113*$B113*Indicators!$B$259+N113*$C113*Indicators!$C$259+N113*$D113*Indicators!$D$259+N113*$E113*Indicators!$E$259+N113*$F113*Indicators!$F$259+N113*$G113*Indicators!$G$259+N113*$H113*Indicators!$H$259+N113*$I113*Indicators!$I$259</f>
        <v>-9.1022380512717168E-4</v>
      </c>
      <c r="Y113" s="193">
        <f>O113*$B113*Indicators!$B$260+O113*$C113*Indicators!$C$260+O113*$D113*Indicators!$D$260+O113*$E113*Indicators!$E$260+O113*$F113*Indicators!$F$260+O113*$G113*Indicators!$G$260+O113*$H113*Indicators!$H$260+O113*$I113*Indicators!$I$260</f>
        <v>1.0196181316791047E-4</v>
      </c>
      <c r="Z113" s="193">
        <f>P113*$B113*Indicators!$B$261+P113*$C113*Indicators!$C$261+P113*$D113*Indicators!$D$261+P113*$E113*Indicators!$E$261+P113*$F113*Indicators!$F$261+P113*$G113*Indicators!$G$261+P113*$H113*Indicators!$H$261+P113*$I113*Indicators!$I$261</f>
        <v>4.2593374353147985E-4</v>
      </c>
      <c r="AA113" s="193">
        <f>Q113*$B113*Indicators!$B$262+Q113*$C113*Indicators!$C$262+Q113*$D113*Indicators!$D$262+Q113*$E113*Indicators!$E$262+Q113*$F113*Indicators!$F$262+Q113*$G113*Indicators!$G$262+Q113*$H113*Indicators!$H$262+Q113*$I113*Indicators!$I$262</f>
        <v>5.4335355573457587E-5</v>
      </c>
      <c r="AB113" s="193">
        <f>R113*$B113*Indicators!$B$263+R113*$C113*Indicators!$C$263+R113*$D113*Indicators!$D$263+R113*$E113*Indicators!$E$263+R113*$F113*Indicators!$F$263+R113*$G113*Indicators!$G$263+R113*$H113*Indicators!$H$263+R113*$I113*Indicators!$I$263</f>
        <v>2.3097633885917502E-4</v>
      </c>
      <c r="AC113" s="193">
        <f>S113*$B113*Indicators!$B$264+S113*$C113*Indicators!$C$264+S113*$D113*Indicators!$D$264+S113*$E113*Indicators!$E$264+S113*$F113*Indicators!$F$264+S113*$G113*Indicators!$G$264+S113*$H113*Indicators!$H$264+S113*$I113*Indicators!$I$264</f>
        <v>-3.6873452095286159E-4</v>
      </c>
      <c r="AE113" s="177">
        <f t="shared" si="2"/>
        <v>-0.63768509073773461</v>
      </c>
    </row>
    <row r="114" spans="1:31" hidden="1" x14ac:dyDescent="0.25">
      <c r="A114" s="174">
        <f>Indicators!A126</f>
        <v>39203</v>
      </c>
      <c r="B114" s="193">
        <f>(Indicators!B126-Indicators!B125)/Indicators!B125</f>
        <v>1.3777202146283144E-2</v>
      </c>
      <c r="C114" s="193">
        <f>(Indicators!C126-Indicators!C125)/-100</f>
        <v>-3.3999999999999985E-3</v>
      </c>
      <c r="D114" s="193">
        <f>(Indicators!D126-Indicators!D125)/-100</f>
        <v>4.21132617865414E-4</v>
      </c>
      <c r="E114" s="193">
        <f>(Indicators!E126-Indicators!E125)/-Indicators!E125</f>
        <v>1.4887598630348542E-4</v>
      </c>
      <c r="F114" s="193">
        <f>(Indicators!F126-Indicators!F125)/Indicators!F125</f>
        <v>-5.213764337851929E-2</v>
      </c>
      <c r="G114" s="193">
        <f>(Indicators!G126-Indicators!G125)/Indicators!G125</f>
        <v>-3.7477954144620809E-2</v>
      </c>
      <c r="H114" s="193">
        <f>(Indicators!H126-Indicators!H125)/Indicators!H125</f>
        <v>8.6574994978966691E-3</v>
      </c>
      <c r="I114" s="193">
        <f>(Indicators!I126-Indicators!I125)/Indicators!I125</f>
        <v>8.3723653395784539E-2</v>
      </c>
      <c r="J114" s="174"/>
      <c r="K114" s="193">
        <f>KZN!C$76/100</f>
        <v>4.0254175382169945E-2</v>
      </c>
      <c r="L114" s="193">
        <f>KZN!D$76/100</f>
        <v>2.1952293331254667E-2</v>
      </c>
      <c r="M114" s="193">
        <f>KZN!E$70/100</f>
        <v>0.21465122139936102</v>
      </c>
      <c r="N114" s="193">
        <f>KZN!F$70/100</f>
        <v>3.1020361654160267E-2</v>
      </c>
      <c r="O114" s="193">
        <f>KZN!G$70/100</f>
        <v>3.9562181377420541E-2</v>
      </c>
      <c r="P114" s="193">
        <f>KZN!H$70/100</f>
        <v>0.15119274984899331</v>
      </c>
      <c r="Q114" s="193">
        <f>KZN!I$70/100</f>
        <v>0.10857868172502655</v>
      </c>
      <c r="R114" s="193">
        <f>KZN!J$70/100</f>
        <v>0.15024033879820081</v>
      </c>
      <c r="S114" s="193">
        <f>KZN!K$70/100</f>
        <v>0.22830665954394408</v>
      </c>
      <c r="T114" s="193"/>
      <c r="U114" s="193">
        <f>K114*$B114*Indicators!$B$256+K114*$C114*Indicators!$C$256+K114*$D114*Indicators!$D$256+K114*$E114*Indicators!$E$256+K114*$F114*Indicators!$F$256+K114*$G114*Indicators!$G$256+K114*$H114*Indicators!$H$256+K114*$I114*Indicators!$I$256</f>
        <v>-2.2606120207315173E-4</v>
      </c>
      <c r="V114" s="193">
        <f>L114*$B114*Indicators!$B$257+L114*$C114*Indicators!$C$257+L114*$D114*Indicators!$D$257+L114*$E114*Indicators!$E$257+L114*$F114*Indicators!$F$257+L114*$G114*Indicators!$G$257+L114*$H114*Indicators!$H$257+L114*$I114*Indicators!$I$257</f>
        <v>1.2955359425839171E-4</v>
      </c>
      <c r="W114" s="193">
        <f>M114*$B114*Indicators!$B$258+M114*$C114*Indicators!$C$258+M114*$D114*Indicators!$D$258+M114*$E114*Indicators!$E$258+M114*$F114*Indicators!$F$258+M114*$G114*Indicators!$G$258+M114*$H114*Indicators!$H$258+M114*$I114*Indicators!$I$258</f>
        <v>4.6769164625090594E-3</v>
      </c>
      <c r="X114" s="193">
        <f>N114*$B114*Indicators!$B$259+N114*$C114*Indicators!$C$259+N114*$D114*Indicators!$D$259+N114*$E114*Indicators!$E$259+N114*$F114*Indicators!$F$259+N114*$G114*Indicators!$G$259+N114*$H114*Indicators!$H$259+N114*$I114*Indicators!$I$259</f>
        <v>1.364465619744635E-3</v>
      </c>
      <c r="Y114" s="193">
        <f>O114*$B114*Indicators!$B$260+O114*$C114*Indicators!$C$260+O114*$D114*Indicators!$D$260+O114*$E114*Indicators!$E$260+O114*$F114*Indicators!$F$260+O114*$G114*Indicators!$G$260+O114*$H114*Indicators!$H$260+O114*$I114*Indicators!$I$260</f>
        <v>2.850691510150518E-4</v>
      </c>
      <c r="Z114" s="193">
        <f>P114*$B114*Indicators!$B$261+P114*$C114*Indicators!$C$261+P114*$D114*Indicators!$D$261+P114*$E114*Indicators!$E$261+P114*$F114*Indicators!$F$261+P114*$G114*Indicators!$G$261+P114*$H114*Indicators!$H$261+P114*$I114*Indicators!$I$261</f>
        <v>3.7060506111252317E-4</v>
      </c>
      <c r="AA114" s="193">
        <f>Q114*$B114*Indicators!$B$262+Q114*$C114*Indicators!$C$262+Q114*$D114*Indicators!$D$262+Q114*$E114*Indicators!$E$262+Q114*$F114*Indicators!$F$262+Q114*$G114*Indicators!$G$262+Q114*$H114*Indicators!$H$262+Q114*$I114*Indicators!$I$262</f>
        <v>1.1822439390602449E-3</v>
      </c>
      <c r="AB114" s="193">
        <f>R114*$B114*Indicators!$B$263+R114*$C114*Indicators!$C$263+R114*$D114*Indicators!$D$263+R114*$E114*Indicators!$E$263+R114*$F114*Indicators!$F$263+R114*$G114*Indicators!$G$263+R114*$H114*Indicators!$H$263+R114*$I114*Indicators!$I$263</f>
        <v>1.0559121771189163E-3</v>
      </c>
      <c r="AC114" s="193">
        <f>S114*$B114*Indicators!$B$264+S114*$C114*Indicators!$C$264+S114*$D114*Indicators!$D$264+S114*$E114*Indicators!$E$264+S114*$F114*Indicators!$F$264+S114*$G114*Indicators!$G$264+S114*$H114*Indicators!$H$264+S114*$I114*Indicators!$I$264</f>
        <v>1.610790070063409E-3</v>
      </c>
      <c r="AE114" s="177">
        <f t="shared" si="2"/>
        <v>1.044949487280908</v>
      </c>
    </row>
    <row r="115" spans="1:31" hidden="1" x14ac:dyDescent="0.25">
      <c r="A115" s="174">
        <f>Indicators!A127</f>
        <v>39234</v>
      </c>
      <c r="B115" s="193">
        <f>(Indicators!B127-Indicators!B126)/Indicators!B126</f>
        <v>-9.616869533476442E-3</v>
      </c>
      <c r="C115" s="193">
        <f>(Indicators!C127-Indicators!C126)/-100</f>
        <v>-5.0000000000000001E-3</v>
      </c>
      <c r="D115" s="193">
        <f>(Indicators!D127-Indicators!D126)/-100</f>
        <v>-9.7768264376216327E-4</v>
      </c>
      <c r="E115" s="193">
        <f>(Indicators!E127-Indicators!E126)/-Indicators!E126</f>
        <v>-8.3085169743895154E-2</v>
      </c>
      <c r="F115" s="193">
        <f>(Indicators!F127-Indicators!F126)/Indicators!F126</f>
        <v>1.8701870187018695E-2</v>
      </c>
      <c r="G115" s="193">
        <f>(Indicators!G127-Indicators!G126)/Indicators!G126</f>
        <v>-8.3982287372117888E-3</v>
      </c>
      <c r="H115" s="193">
        <f>(Indicators!H127-Indicators!H126)/Indicators!H126</f>
        <v>1.9866741312988802E-2</v>
      </c>
      <c r="I115" s="193">
        <f>(Indicators!I127-Indicators!I126)/Indicators!I126</f>
        <v>-1.5937331172339277E-2</v>
      </c>
      <c r="J115" s="174"/>
      <c r="K115" s="193">
        <f>KZN!C$76/100</f>
        <v>4.0254175382169945E-2</v>
      </c>
      <c r="L115" s="193">
        <f>KZN!D$76/100</f>
        <v>2.1952293331254667E-2</v>
      </c>
      <c r="M115" s="193">
        <f>KZN!E$70/100</f>
        <v>0.21465122139936102</v>
      </c>
      <c r="N115" s="193">
        <f>KZN!F$70/100</f>
        <v>3.1020361654160267E-2</v>
      </c>
      <c r="O115" s="193">
        <f>KZN!G$70/100</f>
        <v>3.9562181377420541E-2</v>
      </c>
      <c r="P115" s="193">
        <f>KZN!H$70/100</f>
        <v>0.15119274984899331</v>
      </c>
      <c r="Q115" s="193">
        <f>KZN!I$70/100</f>
        <v>0.10857868172502655</v>
      </c>
      <c r="R115" s="193">
        <f>KZN!J$70/100</f>
        <v>0.15024033879820081</v>
      </c>
      <c r="S115" s="193">
        <f>KZN!K$70/100</f>
        <v>0.22830665954394408</v>
      </c>
      <c r="T115" s="193"/>
      <c r="U115" s="193">
        <f>K115*$B115*Indicators!$B$256+K115*$C115*Indicators!$C$256+K115*$D115*Indicators!$D$256+K115*$E115*Indicators!$E$256+K115*$F115*Indicators!$F$256+K115*$G115*Indicators!$G$256+K115*$H115*Indicators!$H$256+K115*$I115*Indicators!$I$256</f>
        <v>-4.1359105003440397E-4</v>
      </c>
      <c r="V115" s="193">
        <f>L115*$B115*Indicators!$B$257+L115*$C115*Indicators!$C$257+L115*$D115*Indicators!$D$257+L115*$E115*Indicators!$E$257+L115*$F115*Indicators!$F$257+L115*$G115*Indicators!$G$257+L115*$H115*Indicators!$H$257+L115*$I115*Indicators!$I$257</f>
        <v>-3.8944105009109791E-4</v>
      </c>
      <c r="W115" s="193">
        <f>M115*$B115*Indicators!$B$258+M115*$C115*Indicators!$C$258+M115*$D115*Indicators!$D$258+M115*$E115*Indicators!$E$258+M115*$F115*Indicators!$F$258+M115*$G115*Indicators!$G$258+M115*$H115*Indicators!$H$258+M115*$I115*Indicators!$I$258</f>
        <v>-2.988824545232205E-3</v>
      </c>
      <c r="X115" s="193">
        <f>N115*$B115*Indicators!$B$259+N115*$C115*Indicators!$C$259+N115*$D115*Indicators!$D$259+N115*$E115*Indicators!$E$259+N115*$F115*Indicators!$F$259+N115*$G115*Indicators!$G$259+N115*$H115*Indicators!$H$259+N115*$I115*Indicators!$I$259</f>
        <v>-7.401333120168681E-4</v>
      </c>
      <c r="Y115" s="193">
        <f>O115*$B115*Indicators!$B$260+O115*$C115*Indicators!$C$260+O115*$D115*Indicators!$D$260+O115*$E115*Indicators!$E$260+O115*$F115*Indicators!$F$260+O115*$G115*Indicators!$G$260+O115*$H115*Indicators!$H$260+O115*$I115*Indicators!$I$260</f>
        <v>-3.9004650719301796E-4</v>
      </c>
      <c r="Z115" s="193">
        <f>P115*$B115*Indicators!$B$261+P115*$C115*Indicators!$C$261+P115*$D115*Indicators!$D$261+P115*$E115*Indicators!$E$261+P115*$F115*Indicators!$F$261+P115*$G115*Indicators!$G$261+P115*$H115*Indicators!$H$261+P115*$I115*Indicators!$I$261</f>
        <v>-9.44811828796921E-4</v>
      </c>
      <c r="AA115" s="193">
        <f>Q115*$B115*Indicators!$B$262+Q115*$C115*Indicators!$C$262+Q115*$D115*Indicators!$D$262+Q115*$E115*Indicators!$E$262+Q115*$F115*Indicators!$F$262+Q115*$G115*Indicators!$G$262+Q115*$H115*Indicators!$H$262+Q115*$I115*Indicators!$I$262</f>
        <v>-2.6716209176233315E-3</v>
      </c>
      <c r="AB115" s="193">
        <f>R115*$B115*Indicators!$B$263+R115*$C115*Indicators!$C$263+R115*$D115*Indicators!$D$263+R115*$E115*Indicators!$E$263+R115*$F115*Indicators!$F$263+R115*$G115*Indicators!$G$263+R115*$H115*Indicators!$H$263+R115*$I115*Indicators!$I$263</f>
        <v>-8.9465362693176304E-4</v>
      </c>
      <c r="AC115" s="193">
        <f>S115*$B115*Indicators!$B$264+S115*$C115*Indicators!$C$264+S115*$D115*Indicators!$D$264+S115*$E115*Indicators!$E$264+S115*$F115*Indicators!$F$264+S115*$G115*Indicators!$G$264+S115*$H115*Indicators!$H$264+S115*$I115*Indicators!$I$264</f>
        <v>5.1504437971154333E-4</v>
      </c>
      <c r="AE115" s="177">
        <f t="shared" si="2"/>
        <v>-0.89180784582080685</v>
      </c>
    </row>
    <row r="116" spans="1:31" hidden="1" x14ac:dyDescent="0.25">
      <c r="A116" s="174">
        <f>Indicators!A128</f>
        <v>39264</v>
      </c>
      <c r="B116" s="193">
        <f>(Indicators!B128-Indicators!B127)/Indicators!B127</f>
        <v>4.1250850533000229E-3</v>
      </c>
      <c r="C116" s="193">
        <f>(Indicators!C128-Indicators!C127)/-100</f>
        <v>-7.4999999999999286E-4</v>
      </c>
      <c r="D116" s="193">
        <f>(Indicators!D128-Indicators!D127)/-100</f>
        <v>-6.325377414182043E-5</v>
      </c>
      <c r="E116" s="193">
        <f>(Indicators!E128-Indicators!E127)/-Indicators!E127</f>
        <v>-6.6400879846026925E-2</v>
      </c>
      <c r="F116" s="193">
        <f>(Indicators!F128-Indicators!F127)/Indicators!F127</f>
        <v>6.9114470842332673E-2</v>
      </c>
      <c r="G116" s="193">
        <f>(Indicators!G128-Indicators!G127)/Indicators!G127</f>
        <v>2.5100092392978241E-2</v>
      </c>
      <c r="H116" s="193">
        <f>(Indicators!H128-Indicators!H127)/Indicators!H127</f>
        <v>1.5959427790091636E-2</v>
      </c>
      <c r="I116" s="193">
        <f>(Indicators!I128-Indicators!I127)/Indicators!I127</f>
        <v>4.4468844359044746E-2</v>
      </c>
      <c r="J116" s="174"/>
      <c r="K116" s="193">
        <f>KZN!C$76/100</f>
        <v>4.0254175382169945E-2</v>
      </c>
      <c r="L116" s="193">
        <f>KZN!D$76/100</f>
        <v>2.1952293331254667E-2</v>
      </c>
      <c r="M116" s="193">
        <f>KZN!E$70/100</f>
        <v>0.21465122139936102</v>
      </c>
      <c r="N116" s="193">
        <f>KZN!F$70/100</f>
        <v>3.1020361654160267E-2</v>
      </c>
      <c r="O116" s="193">
        <f>KZN!G$70/100</f>
        <v>3.9562181377420541E-2</v>
      </c>
      <c r="P116" s="193">
        <f>KZN!H$70/100</f>
        <v>0.15119274984899331</v>
      </c>
      <c r="Q116" s="193">
        <f>KZN!I$70/100</f>
        <v>0.10857868172502655</v>
      </c>
      <c r="R116" s="193">
        <f>KZN!J$70/100</f>
        <v>0.15024033879820081</v>
      </c>
      <c r="S116" s="193">
        <f>KZN!K$70/100</f>
        <v>0.22830665954394408</v>
      </c>
      <c r="T116" s="193"/>
      <c r="U116" s="193">
        <f>K116*$B116*Indicators!$B$256+K116*$C116*Indicators!$C$256+K116*$D116*Indicators!$D$256+K116*$E116*Indicators!$E$256+K116*$F116*Indicators!$F$256+K116*$G116*Indicators!$G$256+K116*$H116*Indicators!$H$256+K116*$I116*Indicators!$I$256</f>
        <v>6.1776055471171685E-4</v>
      </c>
      <c r="V116" s="193">
        <f>L116*$B116*Indicators!$B$257+L116*$C116*Indicators!$C$257+L116*$D116*Indicators!$D$257+L116*$E116*Indicators!$E$257+L116*$F116*Indicators!$F$257+L116*$G116*Indicators!$G$257+L116*$H116*Indicators!$H$257+L116*$I116*Indicators!$I$257</f>
        <v>2.9704182338381984E-4</v>
      </c>
      <c r="W116" s="193">
        <f>M116*$B116*Indicators!$B$258+M116*$C116*Indicators!$C$258+M116*$D116*Indicators!$D$258+M116*$E116*Indicators!$E$258+M116*$F116*Indicators!$F$258+M116*$G116*Indicators!$G$258+M116*$H116*Indicators!$H$258+M116*$I116*Indicators!$I$258</f>
        <v>1.1033589544507236E-3</v>
      </c>
      <c r="X116" s="193">
        <f>N116*$B116*Indicators!$B$259+N116*$C116*Indicators!$C$259+N116*$D116*Indicators!$D$259+N116*$E116*Indicators!$E$259+N116*$F116*Indicators!$F$259+N116*$G116*Indicators!$G$259+N116*$H116*Indicators!$H$259+N116*$I116*Indicators!$I$259</f>
        <v>3.3880546967986604E-4</v>
      </c>
      <c r="Y116" s="193">
        <f>O116*$B116*Indicators!$B$260+O116*$C116*Indicators!$C$260+O116*$D116*Indicators!$D$260+O116*$E116*Indicators!$E$260+O116*$F116*Indicators!$F$260+O116*$G116*Indicators!$G$260+O116*$H116*Indicators!$H$260+O116*$I116*Indicators!$I$260</f>
        <v>-1.0949539066191361E-4</v>
      </c>
      <c r="Z116" s="193">
        <f>P116*$B116*Indicators!$B$261+P116*$C116*Indicators!$C$261+P116*$D116*Indicators!$D$261+P116*$E116*Indicators!$E$261+P116*$F116*Indicators!$F$261+P116*$G116*Indicators!$G$261+P116*$H116*Indicators!$H$261+P116*$I116*Indicators!$I$261</f>
        <v>-3.7992822221982693E-4</v>
      </c>
      <c r="AA116" s="193">
        <f>Q116*$B116*Indicators!$B$262+Q116*$C116*Indicators!$C$262+Q116*$D116*Indicators!$D$262+Q116*$E116*Indicators!$E$262+Q116*$F116*Indicators!$F$262+Q116*$G116*Indicators!$G$262+Q116*$H116*Indicators!$H$262+Q116*$I116*Indicators!$I$262</f>
        <v>-1.3056923974689254E-3</v>
      </c>
      <c r="AB116" s="193">
        <f>R116*$B116*Indicators!$B$263+R116*$C116*Indicators!$C$263+R116*$D116*Indicators!$D$263+R116*$E116*Indicators!$E$263+R116*$F116*Indicators!$F$263+R116*$G116*Indicators!$G$263+R116*$H116*Indicators!$H$263+R116*$I116*Indicators!$I$263</f>
        <v>7.7353596947091316E-5</v>
      </c>
      <c r="AC116" s="193">
        <f>S116*$B116*Indicators!$B$264+S116*$C116*Indicators!$C$264+S116*$D116*Indicators!$D$264+S116*$E116*Indicators!$E$264+S116*$F116*Indicators!$F$264+S116*$G116*Indicators!$G$264+S116*$H116*Indicators!$H$264+S116*$I116*Indicators!$I$264</f>
        <v>1.6320794487457366E-3</v>
      </c>
      <c r="AE116" s="177">
        <f t="shared" si="2"/>
        <v>0.22712838375682881</v>
      </c>
    </row>
    <row r="117" spans="1:31" hidden="1" x14ac:dyDescent="0.25">
      <c r="A117" s="174">
        <f>Indicators!A129</f>
        <v>39295</v>
      </c>
      <c r="B117" s="193">
        <f>(Indicators!B129-Indicators!B128)/Indicators!B128</f>
        <v>1.2564410249170667E-2</v>
      </c>
      <c r="C117" s="193">
        <f>(Indicators!C129-Indicators!C128)/-100</f>
        <v>-4.4999999999999928E-4</v>
      </c>
      <c r="D117" s="193">
        <f>(Indicators!D129-Indicators!D128)/-100</f>
        <v>3.510770505385299E-3</v>
      </c>
      <c r="E117" s="193">
        <f>(Indicators!E129-Indicators!E128)/-Indicators!E128</f>
        <v>7.0130204976150551E-2</v>
      </c>
      <c r="F117" s="193">
        <f>(Indicators!F129-Indicators!F128)/Indicators!F128</f>
        <v>-2.9292929292929384E-2</v>
      </c>
      <c r="G117" s="193">
        <f>(Indicators!G129-Indicators!G128)/Indicators!G128</f>
        <v>1.3519603424965859E-3</v>
      </c>
      <c r="H117" s="193">
        <f>(Indicators!H129-Indicators!H128)/Indicators!H128</f>
        <v>1.6071351006993209E-2</v>
      </c>
      <c r="I117" s="193">
        <f>(Indicators!I129-Indicators!I128)/Indicators!I128</f>
        <v>-1.7608409986859395E-2</v>
      </c>
      <c r="J117" s="174"/>
      <c r="K117" s="193">
        <f>KZN!C$76/100</f>
        <v>4.0254175382169945E-2</v>
      </c>
      <c r="L117" s="193">
        <f>KZN!D$76/100</f>
        <v>2.1952293331254667E-2</v>
      </c>
      <c r="M117" s="193">
        <f>KZN!E$70/100</f>
        <v>0.21465122139936102</v>
      </c>
      <c r="N117" s="193">
        <f>KZN!F$70/100</f>
        <v>3.1020361654160267E-2</v>
      </c>
      <c r="O117" s="193">
        <f>KZN!G$70/100</f>
        <v>3.9562181377420541E-2</v>
      </c>
      <c r="P117" s="193">
        <f>KZN!H$70/100</f>
        <v>0.15119274984899331</v>
      </c>
      <c r="Q117" s="193">
        <f>KZN!I$70/100</f>
        <v>0.10857868172502655</v>
      </c>
      <c r="R117" s="193">
        <f>KZN!J$70/100</f>
        <v>0.15024033879820081</v>
      </c>
      <c r="S117" s="193">
        <f>KZN!K$70/100</f>
        <v>0.22830665954394408</v>
      </c>
      <c r="T117" s="193"/>
      <c r="U117" s="193">
        <f>K117*$B117*Indicators!$B$256+K117*$C117*Indicators!$C$256+K117*$D117*Indicators!$D$256+K117*$E117*Indicators!$E$256+K117*$F117*Indicators!$F$256+K117*$G117*Indicators!$G$256+K117*$H117*Indicators!$H$256+K117*$I117*Indicators!$I$256</f>
        <v>2.4056454479451413E-4</v>
      </c>
      <c r="V117" s="193">
        <f>L117*$B117*Indicators!$B$257+L117*$C117*Indicators!$C$257+L117*$D117*Indicators!$D$257+L117*$E117*Indicators!$E$257+L117*$F117*Indicators!$F$257+L117*$G117*Indicators!$G$257+L117*$H117*Indicators!$H$257+L117*$I117*Indicators!$I$257</f>
        <v>1.7125962467752948E-4</v>
      </c>
      <c r="W117" s="193">
        <f>M117*$B117*Indicators!$B$258+M117*$C117*Indicators!$C$258+M117*$D117*Indicators!$D$258+M117*$E117*Indicators!$E$258+M117*$F117*Indicators!$F$258+M117*$G117*Indicators!$G$258+M117*$H117*Indicators!$H$258+M117*$I117*Indicators!$I$258</f>
        <v>2.0566926367919505E-3</v>
      </c>
      <c r="X117" s="193">
        <f>N117*$B117*Indicators!$B$259+N117*$C117*Indicators!$C$259+N117*$D117*Indicators!$D$259+N117*$E117*Indicators!$E$259+N117*$F117*Indicators!$F$259+N117*$G117*Indicators!$G$259+N117*$H117*Indicators!$H$259+N117*$I117*Indicators!$I$259</f>
        <v>2.5555971871627436E-4</v>
      </c>
      <c r="Y117" s="193">
        <f>O117*$B117*Indicators!$B$260+O117*$C117*Indicators!$C$260+O117*$D117*Indicators!$D$260+O117*$E117*Indicators!$E$260+O117*$F117*Indicators!$F$260+O117*$G117*Indicators!$G$260+O117*$H117*Indicators!$H$260+O117*$I117*Indicators!$I$260</f>
        <v>6.3034556615027774E-4</v>
      </c>
      <c r="Z117" s="193">
        <f>P117*$B117*Indicators!$B$261+P117*$C117*Indicators!$C$261+P117*$D117*Indicators!$D$261+P117*$E117*Indicators!$E$261+P117*$F117*Indicators!$F$261+P117*$G117*Indicators!$G$261+P117*$H117*Indicators!$H$261+P117*$I117*Indicators!$I$261</f>
        <v>1.9400983167543694E-3</v>
      </c>
      <c r="AA117" s="193">
        <f>Q117*$B117*Indicators!$B$262+Q117*$C117*Indicators!$C$262+Q117*$D117*Indicators!$D$262+Q117*$E117*Indicators!$E$262+Q117*$F117*Indicators!$F$262+Q117*$G117*Indicators!$G$262+Q117*$H117*Indicators!$H$262+Q117*$I117*Indicators!$I$262</f>
        <v>2.606975100562966E-3</v>
      </c>
      <c r="AB117" s="193">
        <f>R117*$B117*Indicators!$B$263+R117*$C117*Indicators!$C$263+R117*$D117*Indicators!$D$263+R117*$E117*Indicators!$E$263+R117*$F117*Indicators!$F$263+R117*$G117*Indicators!$G$263+R117*$H117*Indicators!$H$263+R117*$I117*Indicators!$I$263</f>
        <v>1.8635846744448474E-3</v>
      </c>
      <c r="AC117" s="193">
        <f>S117*$B117*Indicators!$B$264+S117*$C117*Indicators!$C$264+S117*$D117*Indicators!$D$264+S117*$E117*Indicators!$E$264+S117*$F117*Indicators!$F$264+S117*$G117*Indicators!$G$264+S117*$H117*Indicators!$H$264+S117*$I117*Indicators!$I$264</f>
        <v>1.3109550873670398E-3</v>
      </c>
      <c r="AE117" s="177">
        <f t="shared" si="2"/>
        <v>1.107603527025977</v>
      </c>
    </row>
    <row r="118" spans="1:31" hidden="1" x14ac:dyDescent="0.25">
      <c r="A118" s="174">
        <f>Indicators!A130</f>
        <v>39326</v>
      </c>
      <c r="B118" s="193">
        <f>(Indicators!B130-Indicators!B129)/Indicators!B129</f>
        <v>-4.1003834088532622E-2</v>
      </c>
      <c r="C118" s="193">
        <f>(Indicators!C130-Indicators!C129)/-100</f>
        <v>3.4999999999999966E-3</v>
      </c>
      <c r="D118" s="193">
        <f>(Indicators!D130-Indicators!D129)/-100</f>
        <v>-4.9884553968321567E-3</v>
      </c>
      <c r="E118" s="193">
        <f>(Indicators!E130-Indicators!E129)/-Indicators!E129</f>
        <v>-0.11063357826147241</v>
      </c>
      <c r="F118" s="193">
        <f>(Indicators!F130-Indicators!F129)/Indicators!F129</f>
        <v>2.4973985431841855E-2</v>
      </c>
      <c r="G118" s="193">
        <f>(Indicators!G130-Indicators!G129)/Indicators!G129</f>
        <v>0.10111011101110107</v>
      </c>
      <c r="H118" s="193">
        <f>(Indicators!H130-Indicators!H129)/Indicators!H129</f>
        <v>2.259999715006341E-2</v>
      </c>
      <c r="I118" s="193">
        <f>(Indicators!I130-Indicators!I129)/Indicators!I129</f>
        <v>-4.2001070090957729E-2</v>
      </c>
      <c r="J118" s="174"/>
      <c r="K118" s="193">
        <f>KZN!C$76/100</f>
        <v>4.0254175382169945E-2</v>
      </c>
      <c r="L118" s="193">
        <f>KZN!D$76/100</f>
        <v>2.1952293331254667E-2</v>
      </c>
      <c r="M118" s="193">
        <f>KZN!E$70/100</f>
        <v>0.21465122139936102</v>
      </c>
      <c r="N118" s="193">
        <f>KZN!F$70/100</f>
        <v>3.1020361654160267E-2</v>
      </c>
      <c r="O118" s="193">
        <f>KZN!G$70/100</f>
        <v>3.9562181377420541E-2</v>
      </c>
      <c r="P118" s="193">
        <f>KZN!H$70/100</f>
        <v>0.15119274984899331</v>
      </c>
      <c r="Q118" s="193">
        <f>KZN!I$70/100</f>
        <v>0.10857868172502655</v>
      </c>
      <c r="R118" s="193">
        <f>KZN!J$70/100</f>
        <v>0.15024033879820081</v>
      </c>
      <c r="S118" s="193">
        <f>KZN!K$70/100</f>
        <v>0.22830665954394408</v>
      </c>
      <c r="T118" s="193"/>
      <c r="U118" s="193">
        <f>K118*$B118*Indicators!$B$256+K118*$C118*Indicators!$C$256+K118*$D118*Indicators!$D$256+K118*$E118*Indicators!$E$256+K118*$F118*Indicators!$F$256+K118*$G118*Indicators!$G$256+K118*$H118*Indicators!$H$256+K118*$I118*Indicators!$I$256</f>
        <v>-8.2584613448338936E-4</v>
      </c>
      <c r="V118" s="193">
        <f>L118*$B118*Indicators!$B$257+L118*$C118*Indicators!$C$257+L118*$D118*Indicators!$D$257+L118*$E118*Indicators!$E$257+L118*$F118*Indicators!$F$257+L118*$G118*Indicators!$G$257+L118*$H118*Indicators!$H$257+L118*$I118*Indicators!$I$257</f>
        <v>1.9053102978242053E-4</v>
      </c>
      <c r="W118" s="193">
        <f>M118*$B118*Indicators!$B$258+M118*$C118*Indicators!$C$258+M118*$D118*Indicators!$D$258+M118*$E118*Indicators!$E$258+M118*$F118*Indicators!$F$258+M118*$G118*Indicators!$G$258+M118*$H118*Indicators!$H$258+M118*$I118*Indicators!$I$258</f>
        <v>-6.676583891411075E-3</v>
      </c>
      <c r="X118" s="193">
        <f>N118*$B118*Indicators!$B$259+N118*$C118*Indicators!$C$259+N118*$D118*Indicators!$D$259+N118*$E118*Indicators!$E$259+N118*$F118*Indicators!$F$259+N118*$G118*Indicators!$G$259+N118*$H118*Indicators!$H$259+N118*$I118*Indicators!$I$259</f>
        <v>-1.3972209027959068E-3</v>
      </c>
      <c r="Y118" s="193">
        <f>O118*$B118*Indicators!$B$260+O118*$C118*Indicators!$C$260+O118*$D118*Indicators!$D$260+O118*$E118*Indicators!$E$260+O118*$F118*Indicators!$F$260+O118*$G118*Indicators!$G$260+O118*$H118*Indicators!$H$260+O118*$I118*Indicators!$I$260</f>
        <v>-6.1180223458921746E-4</v>
      </c>
      <c r="Z118" s="193">
        <f>P118*$B118*Indicators!$B$261+P118*$C118*Indicators!$C$261+P118*$D118*Indicators!$D$261+P118*$E118*Indicators!$E$261+P118*$F118*Indicators!$F$261+P118*$G118*Indicators!$G$261+P118*$H118*Indicators!$H$261+P118*$I118*Indicators!$I$261</f>
        <v>-1.4040413456181257E-3</v>
      </c>
      <c r="AA118" s="193">
        <f>Q118*$B118*Indicators!$B$262+Q118*$C118*Indicators!$C$262+Q118*$D118*Indicators!$D$262+Q118*$E118*Indicators!$E$262+Q118*$F118*Indicators!$F$262+Q118*$G118*Indicators!$G$262+Q118*$H118*Indicators!$H$262+Q118*$I118*Indicators!$I$262</f>
        <v>-3.9923740662651357E-3</v>
      </c>
      <c r="AB118" s="193">
        <f>R118*$B118*Indicators!$B$263+R118*$C118*Indicators!$C$263+R118*$D118*Indicators!$D$263+R118*$E118*Indicators!$E$263+R118*$F118*Indicators!$F$263+R118*$G118*Indicators!$G$263+R118*$H118*Indicators!$H$263+R118*$I118*Indicators!$I$263</f>
        <v>-1.4659913098753596E-3</v>
      </c>
      <c r="AC118" s="193">
        <f>S118*$B118*Indicators!$B$264+S118*$C118*Indicators!$C$264+S118*$D118*Indicators!$D$264+S118*$E118*Indicators!$E$264+S118*$F118*Indicators!$F$264+S118*$G118*Indicators!$G$264+S118*$H118*Indicators!$H$264+S118*$I118*Indicators!$I$264</f>
        <v>1.8421405745289973E-4</v>
      </c>
      <c r="AE118" s="177">
        <f t="shared" si="2"/>
        <v>-1.5999114797802891</v>
      </c>
    </row>
    <row r="119" spans="1:31" hidden="1" x14ac:dyDescent="0.25">
      <c r="A119" s="174">
        <f>Indicators!A131</f>
        <v>39356</v>
      </c>
      <c r="B119" s="193">
        <f>(Indicators!B131-Indicators!B130)/Indicators!B130</f>
        <v>-4.8514189346359669E-2</v>
      </c>
      <c r="C119" s="193">
        <f>(Indicators!C131-Indicators!C130)/-100</f>
        <v>2.1499999999999987E-3</v>
      </c>
      <c r="D119" s="193">
        <f>(Indicators!D131-Indicators!D130)/-100</f>
        <v>-7.1627374375491651E-3</v>
      </c>
      <c r="E119" s="193">
        <f>(Indicators!E131-Indicators!E130)/-Indicators!E130</f>
        <v>-0.12245662214455127</v>
      </c>
      <c r="F119" s="193">
        <f>(Indicators!F131-Indicators!F130)/Indicators!F130</f>
        <v>1.4213197969543205E-2</v>
      </c>
      <c r="G119" s="193">
        <f>(Indicators!G131-Indicators!G130)/Indicators!G130</f>
        <v>7.0708446866484989E-2</v>
      </c>
      <c r="H119" s="193">
        <f>(Indicators!H131-Indicators!H130)/Indicators!H130</f>
        <v>1.4729672039149067E-2</v>
      </c>
      <c r="I119" s="193">
        <f>(Indicators!I131-Indicators!I130)/Indicators!I130</f>
        <v>3.1276179838034067E-2</v>
      </c>
      <c r="J119" s="174"/>
      <c r="K119" s="193">
        <f>KZN!C$76/100</f>
        <v>4.0254175382169945E-2</v>
      </c>
      <c r="L119" s="193">
        <f>KZN!D$76/100</f>
        <v>2.1952293331254667E-2</v>
      </c>
      <c r="M119" s="193">
        <f>KZN!E$70/100</f>
        <v>0.21465122139936102</v>
      </c>
      <c r="N119" s="193">
        <f>KZN!F$70/100</f>
        <v>3.1020361654160267E-2</v>
      </c>
      <c r="O119" s="193">
        <f>KZN!G$70/100</f>
        <v>3.9562181377420541E-2</v>
      </c>
      <c r="P119" s="193">
        <f>KZN!H$70/100</f>
        <v>0.15119274984899331</v>
      </c>
      <c r="Q119" s="193">
        <f>KZN!I$70/100</f>
        <v>0.10857868172502655</v>
      </c>
      <c r="R119" s="193">
        <f>KZN!J$70/100</f>
        <v>0.15024033879820081</v>
      </c>
      <c r="S119" s="193">
        <f>KZN!K$70/100</f>
        <v>0.22830665954394408</v>
      </c>
      <c r="T119" s="193"/>
      <c r="U119" s="193">
        <f>K119*$B119*Indicators!$B$256+K119*$C119*Indicators!$C$256+K119*$D119*Indicators!$D$256+K119*$E119*Indicators!$E$256+K119*$F119*Indicators!$F$256+K119*$G119*Indicators!$G$256+K119*$H119*Indicators!$H$256+K119*$I119*Indicators!$I$256</f>
        <v>-9.0268295702658887E-4</v>
      </c>
      <c r="V119" s="193">
        <f>L119*$B119*Indicators!$B$257+L119*$C119*Indicators!$C$257+L119*$D119*Indicators!$D$257+L119*$E119*Indicators!$E$257+L119*$F119*Indicators!$F$257+L119*$G119*Indicators!$G$257+L119*$H119*Indicators!$H$257+L119*$I119*Indicators!$I$257</f>
        <v>1.6988211791634899E-4</v>
      </c>
      <c r="W119" s="193">
        <f>M119*$B119*Indicators!$B$258+M119*$C119*Indicators!$C$258+M119*$D119*Indicators!$D$258+M119*$E119*Indicators!$E$258+M119*$F119*Indicators!$F$258+M119*$G119*Indicators!$G$258+M119*$H119*Indicators!$H$258+M119*$I119*Indicators!$I$258</f>
        <v>-4.5990230924007501E-3</v>
      </c>
      <c r="X119" s="193">
        <f>N119*$B119*Indicators!$B$259+N119*$C119*Indicators!$C$259+N119*$D119*Indicators!$D$259+N119*$E119*Indicators!$E$259+N119*$F119*Indicators!$F$259+N119*$G119*Indicators!$G$259+N119*$H119*Indicators!$H$259+N119*$I119*Indicators!$I$259</f>
        <v>-3.8720617723357728E-4</v>
      </c>
      <c r="Y119" s="193">
        <f>O119*$B119*Indicators!$B$260+O119*$C119*Indicators!$C$260+O119*$D119*Indicators!$D$260+O119*$E119*Indicators!$E$260+O119*$F119*Indicators!$F$260+O119*$G119*Indicators!$G$260+O119*$H119*Indicators!$H$260+O119*$I119*Indicators!$I$260</f>
        <v>-6.847610430000718E-4</v>
      </c>
      <c r="Z119" s="193">
        <f>P119*$B119*Indicators!$B$261+P119*$C119*Indicators!$C$261+P119*$D119*Indicators!$D$261+P119*$E119*Indicators!$E$261+P119*$F119*Indicators!$F$261+P119*$G119*Indicators!$G$261+P119*$H119*Indicators!$H$261+P119*$I119*Indicators!$I$261</f>
        <v>-2.1310180579937857E-3</v>
      </c>
      <c r="AA119" s="193">
        <f>Q119*$B119*Indicators!$B$262+Q119*$C119*Indicators!$C$262+Q119*$D119*Indicators!$D$262+Q119*$E119*Indicators!$E$262+Q119*$F119*Indicators!$F$262+Q119*$G119*Indicators!$G$262+Q119*$H119*Indicators!$H$262+Q119*$I119*Indicators!$I$262</f>
        <v>-3.8872391663431066E-3</v>
      </c>
      <c r="AB119" s="193">
        <f>R119*$B119*Indicators!$B$263+R119*$C119*Indicators!$C$263+R119*$D119*Indicators!$D$263+R119*$E119*Indicators!$E$263+R119*$F119*Indicators!$F$263+R119*$G119*Indicators!$G$263+R119*$H119*Indicators!$H$263+R119*$I119*Indicators!$I$263</f>
        <v>-1.6643841512646994E-3</v>
      </c>
      <c r="AC119" s="193">
        <f>S119*$B119*Indicators!$B$264+S119*$C119*Indicators!$C$264+S119*$D119*Indicators!$D$264+S119*$E119*Indicators!$E$264+S119*$F119*Indicators!$F$264+S119*$G119*Indicators!$G$264+S119*$H119*Indicators!$H$264+S119*$I119*Indicators!$I$264</f>
        <v>1.0302205171704864E-4</v>
      </c>
      <c r="AE119" s="177">
        <f t="shared" si="2"/>
        <v>-1.3983410475629183</v>
      </c>
    </row>
    <row r="120" spans="1:31" hidden="1" x14ac:dyDescent="0.25">
      <c r="A120" s="174">
        <f>Indicators!A132</f>
        <v>39387</v>
      </c>
      <c r="B120" s="193">
        <f>(Indicators!B132-Indicators!B131)/Indicators!B131</f>
        <v>3.992543584885485E-2</v>
      </c>
      <c r="C120" s="193">
        <f>(Indicators!C132-Indicators!C131)/-100</f>
        <v>-4.6499999999999988E-3</v>
      </c>
      <c r="D120" s="193">
        <f>(Indicators!D132-Indicators!D131)/-100</f>
        <v>-5.1861267088206195E-3</v>
      </c>
      <c r="E120" s="193">
        <f>(Indicators!E132-Indicators!E131)/-Indicators!E131</f>
        <v>1.1120996441281139E-2</v>
      </c>
      <c r="F120" s="193">
        <f>(Indicators!F132-Indicators!F131)/Indicators!F131</f>
        <v>-9.0090090090089951E-3</v>
      </c>
      <c r="G120" s="193">
        <f>(Indicators!G132-Indicators!G131)/Indicators!G131</f>
        <v>1.272426517368622E-2</v>
      </c>
      <c r="H120" s="193">
        <f>(Indicators!H132-Indicators!H131)/Indicators!H131</f>
        <v>1.3254966633188538E-2</v>
      </c>
      <c r="I120" s="193">
        <f>(Indicators!I132-Indicators!I131)/Indicators!I131</f>
        <v>-3.2223124830760896E-2</v>
      </c>
      <c r="J120" s="174"/>
      <c r="K120" s="193">
        <f>KZN!C$76/100</f>
        <v>4.0254175382169945E-2</v>
      </c>
      <c r="L120" s="193">
        <f>KZN!D$76/100</f>
        <v>2.1952293331254667E-2</v>
      </c>
      <c r="M120" s="193">
        <f>KZN!E$70/100</f>
        <v>0.21465122139936102</v>
      </c>
      <c r="N120" s="193">
        <f>KZN!F$70/100</f>
        <v>3.1020361654160267E-2</v>
      </c>
      <c r="O120" s="193">
        <f>KZN!G$70/100</f>
        <v>3.9562181377420541E-2</v>
      </c>
      <c r="P120" s="193">
        <f>KZN!H$70/100</f>
        <v>0.15119274984899331</v>
      </c>
      <c r="Q120" s="193">
        <f>KZN!I$70/100</f>
        <v>0.10857868172502655</v>
      </c>
      <c r="R120" s="193">
        <f>KZN!J$70/100</f>
        <v>0.15024033879820081</v>
      </c>
      <c r="S120" s="193">
        <f>KZN!K$70/100</f>
        <v>0.22830665954394408</v>
      </c>
      <c r="T120" s="193"/>
      <c r="U120" s="193">
        <f>K120*$B120*Indicators!$B$256+K120*$C120*Indicators!$C$256+K120*$D120*Indicators!$D$256+K120*$E120*Indicators!$E$256+K120*$F120*Indicators!$F$256+K120*$G120*Indicators!$G$256+K120*$H120*Indicators!$H$256+K120*$I120*Indicators!$I$256</f>
        <v>2.0917253820516352E-4</v>
      </c>
      <c r="V120" s="193">
        <f>L120*$B120*Indicators!$B$257+L120*$C120*Indicators!$C$257+L120*$D120*Indicators!$D$257+L120*$E120*Indicators!$E$257+L120*$F120*Indicators!$F$257+L120*$G120*Indicators!$G$257+L120*$H120*Indicators!$H$257+L120*$I120*Indicators!$I$257</f>
        <v>2.5760602428123139E-4</v>
      </c>
      <c r="W120" s="193">
        <f>M120*$B120*Indicators!$B$258+M120*$C120*Indicators!$C$258+M120*$D120*Indicators!$D$258+M120*$E120*Indicators!$E$258+M120*$F120*Indicators!$F$258+M120*$G120*Indicators!$G$258+M120*$H120*Indicators!$H$258+M120*$I120*Indicators!$I$258</f>
        <v>1.884115596156752E-3</v>
      </c>
      <c r="X120" s="193">
        <f>N120*$B120*Indicators!$B$259+N120*$C120*Indicators!$C$259+N120*$D120*Indicators!$D$259+N120*$E120*Indicators!$E$259+N120*$F120*Indicators!$F$259+N120*$G120*Indicators!$G$259+N120*$H120*Indicators!$H$259+N120*$I120*Indicators!$I$259</f>
        <v>-2.8107950522455257E-4</v>
      </c>
      <c r="Y120" s="193">
        <f>O120*$B120*Indicators!$B$260+O120*$C120*Indicators!$C$260+O120*$D120*Indicators!$D$260+O120*$E120*Indicators!$E$260+O120*$F120*Indicators!$F$260+O120*$G120*Indicators!$G$260+O120*$H120*Indicators!$H$260+O120*$I120*Indicators!$I$260</f>
        <v>2.4182043641013943E-4</v>
      </c>
      <c r="Z120" s="193">
        <f>P120*$B120*Indicators!$B$261+P120*$C120*Indicators!$C$261+P120*$D120*Indicators!$D$261+P120*$E120*Indicators!$E$261+P120*$F120*Indicators!$F$261+P120*$G120*Indicators!$G$261+P120*$H120*Indicators!$H$261+P120*$I120*Indicators!$I$261</f>
        <v>8.6991160838610117E-4</v>
      </c>
      <c r="AA120" s="193">
        <f>Q120*$B120*Indicators!$B$262+Q120*$C120*Indicators!$C$262+Q120*$D120*Indicators!$D$262+Q120*$E120*Indicators!$E$262+Q120*$F120*Indicators!$F$262+Q120*$G120*Indicators!$G$262+Q120*$H120*Indicators!$H$262+Q120*$I120*Indicators!$I$262</f>
        <v>5.7643452411060509E-4</v>
      </c>
      <c r="AB120" s="193">
        <f>R120*$B120*Indicators!$B$263+R120*$C120*Indicators!$C$263+R120*$D120*Indicators!$D$263+R120*$E120*Indicators!$E$263+R120*$F120*Indicators!$F$263+R120*$G120*Indicators!$G$263+R120*$H120*Indicators!$H$263+R120*$I120*Indicators!$I$263</f>
        <v>7.9985917713172854E-4</v>
      </c>
      <c r="AC120" s="193">
        <f>S120*$B120*Indicators!$B$264+S120*$C120*Indicators!$C$264+S120*$D120*Indicators!$D$264+S120*$E120*Indicators!$E$264+S120*$F120*Indicators!$F$264+S120*$G120*Indicators!$G$264+S120*$H120*Indicators!$H$264+S120*$I120*Indicators!$I$264</f>
        <v>8.4317119437653395E-4</v>
      </c>
      <c r="AE120" s="177">
        <f t="shared" si="2"/>
        <v>0.54010115938337022</v>
      </c>
    </row>
    <row r="121" spans="1:31" hidden="1" x14ac:dyDescent="0.25">
      <c r="A121" s="174">
        <f>Indicators!A133</f>
        <v>39417</v>
      </c>
      <c r="B121" s="193">
        <f>(Indicators!B133-Indicators!B132)/Indicators!B132</f>
        <v>3.5263003232441992E-3</v>
      </c>
      <c r="C121" s="193">
        <f>(Indicators!C133-Indicators!C132)/-100</f>
        <v>9.9999999999997863E-5</v>
      </c>
      <c r="D121" s="193">
        <f>(Indicators!D133-Indicators!D132)/-100</f>
        <v>-5.5319376487260466E-3</v>
      </c>
      <c r="E121" s="193">
        <f>(Indicators!E133-Indicators!E132)/-Indicators!E132</f>
        <v>-6.016644174538905E-2</v>
      </c>
      <c r="F121" s="193">
        <f>(Indicators!F133-Indicators!F132)/Indicators!F132</f>
        <v>5.5555555555555448E-2</v>
      </c>
      <c r="G121" s="193">
        <f>(Indicators!G133-Indicators!G132)/Indicators!G132</f>
        <v>5.4906395275788472E-2</v>
      </c>
      <c r="H121" s="193">
        <f>(Indicators!H133-Indicators!H132)/Indicators!H132</f>
        <v>1.1561188608714723E-2</v>
      </c>
      <c r="I121" s="193">
        <f>(Indicators!I133-Indicators!I132)/Indicators!I132</f>
        <v>-1.3989927252378288E-2</v>
      </c>
      <c r="J121" s="174"/>
      <c r="K121" s="193">
        <f>KZN!C$76/100</f>
        <v>4.0254175382169945E-2</v>
      </c>
      <c r="L121" s="193">
        <f>KZN!D$76/100</f>
        <v>2.1952293331254667E-2</v>
      </c>
      <c r="M121" s="193">
        <f>KZN!E$70/100</f>
        <v>0.21465122139936102</v>
      </c>
      <c r="N121" s="193">
        <f>KZN!F$70/100</f>
        <v>3.1020361654160267E-2</v>
      </c>
      <c r="O121" s="193">
        <f>KZN!G$70/100</f>
        <v>3.9562181377420541E-2</v>
      </c>
      <c r="P121" s="193">
        <f>KZN!H$70/100</f>
        <v>0.15119274984899331</v>
      </c>
      <c r="Q121" s="193">
        <f>KZN!I$70/100</f>
        <v>0.10857868172502655</v>
      </c>
      <c r="R121" s="193">
        <f>KZN!J$70/100</f>
        <v>0.15024033879820081</v>
      </c>
      <c r="S121" s="193">
        <f>KZN!K$70/100</f>
        <v>0.22830665954394408</v>
      </c>
      <c r="T121" s="193"/>
      <c r="U121" s="193">
        <f>K121*$B121*Indicators!$B$256+K121*$C121*Indicators!$C$256+K121*$D121*Indicators!$D$256+K121*$E121*Indicators!$E$256+K121*$F121*Indicators!$F$256+K121*$G121*Indicators!$G$256+K121*$H121*Indicators!$H$256+K121*$I121*Indicators!$I$256</f>
        <v>2.7831573559492027E-4</v>
      </c>
      <c r="V121" s="193">
        <f>L121*$B121*Indicators!$B$257+L121*$C121*Indicators!$C$257+L121*$D121*Indicators!$D$257+L121*$E121*Indicators!$E$257+L121*$F121*Indicators!$F$257+L121*$G121*Indicators!$G$257+L121*$H121*Indicators!$H$257+L121*$I121*Indicators!$I$257</f>
        <v>3.1185029652866904E-4</v>
      </c>
      <c r="W121" s="193">
        <f>M121*$B121*Indicators!$B$258+M121*$C121*Indicators!$C$258+M121*$D121*Indicators!$D$258+M121*$E121*Indicators!$E$258+M121*$F121*Indicators!$F$258+M121*$G121*Indicators!$G$258+M121*$H121*Indicators!$H$258+M121*$I121*Indicators!$I$258</f>
        <v>-1.4340638888538238E-3</v>
      </c>
      <c r="X121" s="193">
        <f>N121*$B121*Indicators!$B$259+N121*$C121*Indicators!$C$259+N121*$D121*Indicators!$D$259+N121*$E121*Indicators!$E$259+N121*$F121*Indicators!$F$259+N121*$G121*Indicators!$G$259+N121*$H121*Indicators!$H$259+N121*$I121*Indicators!$I$259</f>
        <v>-5.5188635512433632E-4</v>
      </c>
      <c r="Y121" s="193">
        <f>O121*$B121*Indicators!$B$260+O121*$C121*Indicators!$C$260+O121*$D121*Indicators!$D$260+O121*$E121*Indicators!$E$260+O121*$F121*Indicators!$F$260+O121*$G121*Indicators!$G$260+O121*$H121*Indicators!$H$260+O121*$I121*Indicators!$I$260</f>
        <v>-2.5425307526605778E-4</v>
      </c>
      <c r="Z121" s="193">
        <f>P121*$B121*Indicators!$B$261+P121*$C121*Indicators!$C$261+P121*$D121*Indicators!$D$261+P121*$E121*Indicators!$E$261+P121*$F121*Indicators!$F$261+P121*$G121*Indicators!$G$261+P121*$H121*Indicators!$H$261+P121*$I121*Indicators!$I$261</f>
        <v>-5.8135192580248472E-4</v>
      </c>
      <c r="AA121" s="193">
        <f>Q121*$B121*Indicators!$B$262+Q121*$C121*Indicators!$C$262+Q121*$D121*Indicators!$D$262+Q121*$E121*Indicators!$E$262+Q121*$F121*Indicators!$F$262+Q121*$G121*Indicators!$G$262+Q121*$H121*Indicators!$H$262+Q121*$I121*Indicators!$I$262</f>
        <v>-1.8802843128749146E-3</v>
      </c>
      <c r="AB121" s="193">
        <f>R121*$B121*Indicators!$B$263+R121*$C121*Indicators!$C$263+R121*$D121*Indicators!$D$263+R121*$E121*Indicators!$E$263+R121*$F121*Indicators!$F$263+R121*$G121*Indicators!$G$263+R121*$H121*Indicators!$H$263+R121*$I121*Indicators!$I$263</f>
        <v>-5.1282251294469542E-4</v>
      </c>
      <c r="AC121" s="193">
        <f>S121*$B121*Indicators!$B$264+S121*$C121*Indicators!$C$264+S121*$D121*Indicators!$D$264+S121*$E121*Indicators!$E$264+S121*$F121*Indicators!$F$264+S121*$G121*Indicators!$G$264+S121*$H121*Indicators!$H$264+S121*$I121*Indicators!$I$264</f>
        <v>4.6805210431297769E-4</v>
      </c>
      <c r="AE121" s="177">
        <f t="shared" si="2"/>
        <v>-0.41564439344297455</v>
      </c>
    </row>
    <row r="122" spans="1:31" hidden="1" x14ac:dyDescent="0.25">
      <c r="A122" s="174">
        <f>Indicators!A134</f>
        <v>39448</v>
      </c>
      <c r="B122" s="193">
        <f>(Indicators!B134-Indicators!B133)/Indicators!B133</f>
        <v>9.187408491947284E-2</v>
      </c>
      <c r="C122" s="193">
        <f>(Indicators!C134-Indicators!C133)/-100</f>
        <v>-2.3000000000000043E-3</v>
      </c>
      <c r="D122" s="193">
        <f>(Indicators!D134-Indicators!D133)/-100</f>
        <v>-2.8383702874285712E-3</v>
      </c>
      <c r="E122" s="193">
        <f>(Indicators!E134-Indicators!E133)/-Indicators!E133</f>
        <v>3.405112973374344E-2</v>
      </c>
      <c r="F122" s="193">
        <f>(Indicators!F134-Indicators!F133)/Indicators!F133</f>
        <v>0.11578947368421062</v>
      </c>
      <c r="G122" s="193">
        <f>(Indicators!G134-Indicators!G133)/Indicators!G133</f>
        <v>9.8141972367794164E-2</v>
      </c>
      <c r="H122" s="193">
        <f>(Indicators!H134-Indicators!H133)/Indicators!H133</f>
        <v>2.811863026729507E-2</v>
      </c>
      <c r="I122" s="193">
        <f>(Indicators!I134-Indicators!I133)/Indicators!I133</f>
        <v>7.9455164585698068E-3</v>
      </c>
      <c r="J122" s="174"/>
      <c r="K122" s="193">
        <f>KZN!C$77/100</f>
        <v>4.6933471433762627E-2</v>
      </c>
      <c r="L122" s="193">
        <f>KZN!D$77/100</f>
        <v>1.9696835652904903E-2</v>
      </c>
      <c r="M122" s="193">
        <f>KZN!E$77/100</f>
        <v>0.20310236517891853</v>
      </c>
      <c r="N122" s="193">
        <f>KZN!F$77/100</f>
        <v>2.8054318683282585E-2</v>
      </c>
      <c r="O122" s="193">
        <f>KZN!G$77/100</f>
        <v>4.2302944153192662E-2</v>
      </c>
      <c r="P122" s="193">
        <f>KZN!H$77/100</f>
        <v>0.15073141201597717</v>
      </c>
      <c r="Q122" s="193">
        <f>KZN!I$77/100</f>
        <v>0.12163814002462525</v>
      </c>
      <c r="R122" s="193">
        <f>KZN!J$77/100</f>
        <v>0.17707918432324923</v>
      </c>
      <c r="S122" s="193">
        <f>KZN!K$77/100</f>
        <v>0.21046132853408708</v>
      </c>
      <c r="T122" s="193"/>
      <c r="U122" s="193">
        <f>K122*$B122*Indicators!$B$256+K122*$C122*Indicators!$C$256+K122*$D122*Indicators!$D$256+K122*$E122*Indicators!$E$256+K122*$F122*Indicators!$F$256+K122*$G122*Indicators!$G$256+K122*$H122*Indicators!$H$256+K122*$I122*Indicators!$I$256</f>
        <v>2.9087458675000491E-3</v>
      </c>
      <c r="V122" s="193">
        <f>L122*$B122*Indicators!$B$257+L122*$C122*Indicators!$C$257+L122*$D122*Indicators!$D$257+L122*$E122*Indicators!$E$257+L122*$F122*Indicators!$F$257+L122*$G122*Indicators!$G$257+L122*$H122*Indicators!$H$257+L122*$I122*Indicators!$I$257</f>
        <v>1.4144934025666247E-3</v>
      </c>
      <c r="W122" s="193">
        <f>M122*$B122*Indicators!$B$258+M122*$C122*Indicators!$C$258+M122*$D122*Indicators!$D$258+M122*$E122*Indicators!$E$258+M122*$F122*Indicators!$F$258+M122*$G122*Indicators!$G$258+M122*$H122*Indicators!$H$258+M122*$I122*Indicators!$I$258</f>
        <v>7.9941274740563655E-3</v>
      </c>
      <c r="X122" s="193">
        <f>N122*$B122*Indicators!$B$259+N122*$C122*Indicators!$C$259+N122*$D122*Indicators!$D$259+N122*$E122*Indicators!$E$259+N122*$F122*Indicators!$F$259+N122*$G122*Indicators!$G$259+N122*$H122*Indicators!$H$259+N122*$I122*Indicators!$I$259</f>
        <v>6.31932987705623E-4</v>
      </c>
      <c r="Y122" s="193">
        <f>O122*$B122*Indicators!$B$260+O122*$C122*Indicators!$C$260+O122*$D122*Indicators!$D$260+O122*$E122*Indicators!$E$260+O122*$F122*Indicators!$F$260+O122*$G122*Indicators!$G$260+O122*$H122*Indicators!$H$260+O122*$I122*Indicators!$I$260</f>
        <v>9.3718390153739819E-4</v>
      </c>
      <c r="Z122" s="193">
        <f>P122*$B122*Indicators!$B$261+P122*$C122*Indicators!$C$261+P122*$D122*Indicators!$D$261+P122*$E122*Indicators!$E$261+P122*$F122*Indicators!$F$261+P122*$G122*Indicators!$G$261+P122*$H122*Indicators!$H$261+P122*$I122*Indicators!$I$261</f>
        <v>2.7507736534230533E-3</v>
      </c>
      <c r="AA122" s="193">
        <f>Q122*$B122*Indicators!$B$262+Q122*$C122*Indicators!$C$262+Q122*$D122*Indicators!$D$262+Q122*$E122*Indicators!$E$262+Q122*$F122*Indicators!$F$262+Q122*$G122*Indicators!$G$262+Q122*$H122*Indicators!$H$262+Q122*$I122*Indicators!$I$262</f>
        <v>3.0503425154204478E-3</v>
      </c>
      <c r="AB122" s="193">
        <f>R122*$B122*Indicators!$B$263+R122*$C122*Indicators!$C$263+R122*$D122*Indicators!$D$263+R122*$E122*Indicators!$E$263+R122*$F122*Indicators!$F$263+R122*$G122*Indicators!$G$263+R122*$H122*Indicators!$H$263+R122*$I122*Indicators!$I$263</f>
        <v>3.6011795690228418E-3</v>
      </c>
      <c r="AC122" s="193">
        <f>S122*$B122*Indicators!$B$264+S122*$C122*Indicators!$C$264+S122*$D122*Indicators!$D$264+S122*$E122*Indicators!$E$264+S122*$F122*Indicators!$F$264+S122*$G122*Indicators!$G$264+S122*$H122*Indicators!$H$264+S122*$I122*Indicators!$I$264</f>
        <v>3.5036758734899765E-3</v>
      </c>
      <c r="AE122" s="177">
        <f t="shared" si="2"/>
        <v>2.679245524472238</v>
      </c>
    </row>
    <row r="123" spans="1:31" hidden="1" x14ac:dyDescent="0.25">
      <c r="A123" s="174">
        <f>Indicators!A135</f>
        <v>39479</v>
      </c>
      <c r="B123" s="193">
        <f>(Indicators!B135-Indicators!B134)/Indicators!B134</f>
        <v>3.8042239356352738E-2</v>
      </c>
      <c r="C123" s="193">
        <f>(Indicators!C135-Indicators!C134)/-100</f>
        <v>-2.5499999999999902E-3</v>
      </c>
      <c r="D123" s="193">
        <f>(Indicators!D135-Indicators!D134)/-100</f>
        <v>-5.2066947712828696E-3</v>
      </c>
      <c r="E123" s="193">
        <f>(Indicators!E135-Indicators!E134)/-Indicators!E134</f>
        <v>-0.10081265099934102</v>
      </c>
      <c r="F123" s="193">
        <f>(Indicators!F135-Indicators!F134)/Indicators!F134</f>
        <v>0.16723842195540303</v>
      </c>
      <c r="G123" s="193">
        <f>(Indicators!G135-Indicators!G134)/Indicators!G134</f>
        <v>5.2386117136659388E-2</v>
      </c>
      <c r="H123" s="193">
        <f>(Indicators!H135-Indicators!H134)/Indicators!H134</f>
        <v>1.2920747653586777E-2</v>
      </c>
      <c r="I123" s="193">
        <f>(Indicators!I135-Indicators!I134)/Indicators!I134</f>
        <v>-4.5608108108108107E-2</v>
      </c>
      <c r="J123" s="174"/>
      <c r="K123" s="193">
        <f>KZN!C$77/100</f>
        <v>4.6933471433762627E-2</v>
      </c>
      <c r="L123" s="193">
        <f>KZN!D$77/100</f>
        <v>1.9696835652904903E-2</v>
      </c>
      <c r="M123" s="193">
        <f>KZN!E$77/100</f>
        <v>0.20310236517891853</v>
      </c>
      <c r="N123" s="193">
        <f>KZN!F$77/100</f>
        <v>2.8054318683282585E-2</v>
      </c>
      <c r="O123" s="193">
        <f>KZN!G$77/100</f>
        <v>4.2302944153192662E-2</v>
      </c>
      <c r="P123" s="193">
        <f>KZN!H$77/100</f>
        <v>0.15073141201597717</v>
      </c>
      <c r="Q123" s="193">
        <f>KZN!I$77/100</f>
        <v>0.12163814002462525</v>
      </c>
      <c r="R123" s="193">
        <f>KZN!J$77/100</f>
        <v>0.17707918432324923</v>
      </c>
      <c r="S123" s="193">
        <f>KZN!K$77/100</f>
        <v>0.21046132853408708</v>
      </c>
      <c r="T123" s="193"/>
      <c r="U123" s="193">
        <f>K123*$B123*Indicators!$B$256+K123*$C123*Indicators!$C$256+K123*$D123*Indicators!$D$256+K123*$E123*Indicators!$E$256+K123*$F123*Indicators!$F$256+K123*$G123*Indicators!$G$256+K123*$H123*Indicators!$H$256+K123*$I123*Indicators!$I$256</f>
        <v>1.7726732345061094E-3</v>
      </c>
      <c r="V123" s="193">
        <f>L123*$B123*Indicators!$B$257+L123*$C123*Indicators!$C$257+L123*$D123*Indicators!$D$257+L123*$E123*Indicators!$E$257+L123*$F123*Indicators!$F$257+L123*$G123*Indicators!$G$257+L123*$H123*Indicators!$H$257+L123*$I123*Indicators!$I$257</f>
        <v>2.5929371301917437E-4</v>
      </c>
      <c r="W123" s="193">
        <f>M123*$B123*Indicators!$B$258+M123*$C123*Indicators!$C$258+M123*$D123*Indicators!$D$258+M123*$E123*Indicators!$E$258+M123*$F123*Indicators!$F$258+M123*$G123*Indicators!$G$258+M123*$H123*Indicators!$H$258+M123*$I123*Indicators!$I$258</f>
        <v>-1.0899210014681103E-3</v>
      </c>
      <c r="X123" s="193">
        <f>N123*$B123*Indicators!$B$259+N123*$C123*Indicators!$C$259+N123*$D123*Indicators!$D$259+N123*$E123*Indicators!$E$259+N123*$F123*Indicators!$F$259+N123*$G123*Indicators!$G$259+N123*$H123*Indicators!$H$259+N123*$I123*Indicators!$I$259</f>
        <v>-1.0733054988808892E-3</v>
      </c>
      <c r="Y123" s="193">
        <f>O123*$B123*Indicators!$B$260+O123*$C123*Indicators!$C$260+O123*$D123*Indicators!$D$260+O123*$E123*Indicators!$E$260+O123*$F123*Indicators!$F$260+O123*$G123*Indicators!$G$260+O123*$H123*Indicators!$H$260+O123*$I123*Indicators!$I$260</f>
        <v>-4.6565068575841871E-4</v>
      </c>
      <c r="Z123" s="193">
        <f>P123*$B123*Indicators!$B$261+P123*$C123*Indicators!$C$261+P123*$D123*Indicators!$D$261+P123*$E123*Indicators!$E$261+P123*$F123*Indicators!$F$261+P123*$G123*Indicators!$G$261+P123*$H123*Indicators!$H$261+P123*$I123*Indicators!$I$261</f>
        <v>-7.5074691963195462E-4</v>
      </c>
      <c r="AA123" s="193">
        <f>Q123*$B123*Indicators!$B$262+Q123*$C123*Indicators!$C$262+Q123*$D123*Indicators!$D$262+Q123*$E123*Indicators!$E$262+Q123*$F123*Indicators!$F$262+Q123*$G123*Indicators!$G$262+Q123*$H123*Indicators!$H$262+Q123*$I123*Indicators!$I$262</f>
        <v>-3.5818664035329214E-3</v>
      </c>
      <c r="AB123" s="193">
        <f>R123*$B123*Indicators!$B$263+R123*$C123*Indicators!$C$263+R123*$D123*Indicators!$D$263+R123*$E123*Indicators!$E$263+R123*$F123*Indicators!$F$263+R123*$G123*Indicators!$G$263+R123*$H123*Indicators!$H$263+R123*$I123*Indicators!$I$263</f>
        <v>-1.0791899201702969E-3</v>
      </c>
      <c r="AC123" s="193">
        <f>S123*$B123*Indicators!$B$264+S123*$C123*Indicators!$C$264+S123*$D123*Indicators!$D$264+S123*$E123*Indicators!$E$264+S123*$F123*Indicators!$F$264+S123*$G123*Indicators!$G$264+S123*$H123*Indicators!$H$264+S123*$I123*Indicators!$I$264</f>
        <v>7.2950187188149909E-4</v>
      </c>
      <c r="AE123" s="177">
        <f t="shared" si="2"/>
        <v>-0.52792116100358089</v>
      </c>
    </row>
    <row r="124" spans="1:31" hidden="1" x14ac:dyDescent="0.25">
      <c r="A124" s="174">
        <f>Indicators!A136</f>
        <v>39508</v>
      </c>
      <c r="B124" s="193">
        <f>(Indicators!B136-Indicators!B135)/Indicators!B135</f>
        <v>5.0883583940474278E-2</v>
      </c>
      <c r="C124" s="193">
        <f>(Indicators!C136-Indicators!C135)/-100</f>
        <v>-2.4500000000000099E-3</v>
      </c>
      <c r="D124" s="193">
        <f>(Indicators!D136-Indicators!D135)/-100</f>
        <v>-7.7773613193404499E-3</v>
      </c>
      <c r="E124" s="193">
        <f>(Indicators!E136-Indicators!E135)/-Indicators!E135</f>
        <v>-3.2920989624900072E-3</v>
      </c>
      <c r="F124" s="193">
        <f>(Indicators!F136-Indicators!F135)/Indicators!F135</f>
        <v>-5.3637031594415775E-2</v>
      </c>
      <c r="G124" s="193">
        <f>(Indicators!G136-Indicators!G135)/Indicators!G135</f>
        <v>-3.9781510872925807E-2</v>
      </c>
      <c r="H124" s="193">
        <f>(Indicators!H136-Indicators!H135)/Indicators!H135</f>
        <v>2.5546365322673081E-2</v>
      </c>
      <c r="I124" s="193">
        <f>(Indicators!I136-Indicators!I135)/Indicators!I135</f>
        <v>-7.9646017699115043E-3</v>
      </c>
      <c r="J124" s="174"/>
      <c r="K124" s="193">
        <f>KZN!C$77/100</f>
        <v>4.6933471433762627E-2</v>
      </c>
      <c r="L124" s="193">
        <f>KZN!D$77/100</f>
        <v>1.9696835652904903E-2</v>
      </c>
      <c r="M124" s="193">
        <f>KZN!E$77/100</f>
        <v>0.20310236517891853</v>
      </c>
      <c r="N124" s="193">
        <f>KZN!F$77/100</f>
        <v>2.8054318683282585E-2</v>
      </c>
      <c r="O124" s="193">
        <f>KZN!G$77/100</f>
        <v>4.2302944153192662E-2</v>
      </c>
      <c r="P124" s="193">
        <f>KZN!H$77/100</f>
        <v>0.15073141201597717</v>
      </c>
      <c r="Q124" s="193">
        <f>KZN!I$77/100</f>
        <v>0.12163814002462525</v>
      </c>
      <c r="R124" s="193">
        <f>KZN!J$77/100</f>
        <v>0.17707918432324923</v>
      </c>
      <c r="S124" s="193">
        <f>KZN!K$77/100</f>
        <v>0.21046132853408708</v>
      </c>
      <c r="T124" s="193"/>
      <c r="U124" s="193">
        <f>K124*$B124*Indicators!$B$256+K124*$C124*Indicators!$C$256+K124*$D124*Indicators!$D$256+K124*$E124*Indicators!$E$256+K124*$F124*Indicators!$F$256+K124*$G124*Indicators!$G$256+K124*$H124*Indicators!$H$256+K124*$I124*Indicators!$I$256</f>
        <v>-2.4360579874717139E-4</v>
      </c>
      <c r="V124" s="193">
        <f>L124*$B124*Indicators!$B$257+L124*$C124*Indicators!$C$257+L124*$D124*Indicators!$D$257+L124*$E124*Indicators!$E$257+L124*$F124*Indicators!$F$257+L124*$G124*Indicators!$G$257+L124*$H124*Indicators!$H$257+L124*$I124*Indicators!$I$257</f>
        <v>-5.0614159225696694E-5</v>
      </c>
      <c r="W124" s="193">
        <f>M124*$B124*Indicators!$B$258+M124*$C124*Indicators!$C$258+M124*$D124*Indicators!$D$258+M124*$E124*Indicators!$E$258+M124*$F124*Indicators!$F$258+M124*$G124*Indicators!$G$258+M124*$H124*Indicators!$H$258+M124*$I124*Indicators!$I$258</f>
        <v>3.5670650254755387E-3</v>
      </c>
      <c r="X124" s="193">
        <f>N124*$B124*Indicators!$B$259+N124*$C124*Indicators!$C$259+N124*$D124*Indicators!$D$259+N124*$E124*Indicators!$E$259+N124*$F124*Indicators!$F$259+N124*$G124*Indicators!$G$259+N124*$H124*Indicators!$H$259+N124*$I124*Indicators!$I$259</f>
        <v>6.9880675865066145E-5</v>
      </c>
      <c r="Y124" s="193">
        <f>O124*$B124*Indicators!$B$260+O124*$C124*Indicators!$C$260+O124*$D124*Indicators!$D$260+O124*$E124*Indicators!$E$260+O124*$F124*Indicators!$F$260+O124*$G124*Indicators!$G$260+O124*$H124*Indicators!$H$260+O124*$I124*Indicators!$I$260</f>
        <v>4.3772916155842472E-4</v>
      </c>
      <c r="Z124" s="193">
        <f>P124*$B124*Indicators!$B$261+P124*$C124*Indicators!$C$261+P124*$D124*Indicators!$D$261+P124*$E124*Indicators!$E$261+P124*$F124*Indicators!$F$261+P124*$G124*Indicators!$G$261+P124*$H124*Indicators!$H$261+P124*$I124*Indicators!$I$261</f>
        <v>1.3163023858192738E-3</v>
      </c>
      <c r="AA124" s="193">
        <f>Q124*$B124*Indicators!$B$262+Q124*$C124*Indicators!$C$262+Q124*$D124*Indicators!$D$262+Q124*$E124*Indicators!$E$262+Q124*$F124*Indicators!$F$262+Q124*$G124*Indicators!$G$262+Q124*$H124*Indicators!$H$262+Q124*$I124*Indicators!$I$262</f>
        <v>8.6920248524288344E-4</v>
      </c>
      <c r="AB124" s="193">
        <f>R124*$B124*Indicators!$B$263+R124*$C124*Indicators!$C$263+R124*$D124*Indicators!$D$263+R124*$E124*Indicators!$E$263+R124*$F124*Indicators!$F$263+R124*$G124*Indicators!$G$263+R124*$H124*Indicators!$H$263+R124*$I124*Indicators!$I$263</f>
        <v>1.8397804545296108E-3</v>
      </c>
      <c r="AC124" s="193">
        <f>S124*$B124*Indicators!$B$264+S124*$C124*Indicators!$C$264+S124*$D124*Indicators!$D$264+S124*$E124*Indicators!$E$264+S124*$F124*Indicators!$F$264+S124*$G124*Indicators!$G$264+S124*$H124*Indicators!$H$264+S124*$I124*Indicators!$I$264</f>
        <v>2.0922098813202592E-3</v>
      </c>
      <c r="AE124" s="177">
        <f t="shared" si="2"/>
        <v>0.98979501118381885</v>
      </c>
    </row>
    <row r="125" spans="1:31" hidden="1" x14ac:dyDescent="0.25">
      <c r="A125" s="174">
        <f>Indicators!A137</f>
        <v>39539</v>
      </c>
      <c r="B125" s="193">
        <f>(Indicators!B137-Indicators!B136)/Indicators!B136</f>
        <v>-7.0201964327420624E-2</v>
      </c>
      <c r="C125" s="193">
        <f>(Indicators!C137-Indicators!C136)/-100</f>
        <v>-2.6999999999999958E-3</v>
      </c>
      <c r="D125" s="193">
        <f>(Indicators!D137-Indicators!D136)/-100</f>
        <v>-5.0348495964782107E-3</v>
      </c>
      <c r="E125" s="193">
        <f>(Indicators!E137-Indicators!E136)/-Indicators!E136</f>
        <v>-0.11325444963706872</v>
      </c>
      <c r="F125" s="193">
        <f>(Indicators!F137-Indicators!F136)/Indicators!F136</f>
        <v>-2.7950310559006302E-2</v>
      </c>
      <c r="G125" s="193">
        <f>(Indicators!G137-Indicators!G136)/Indicators!G136</f>
        <v>-6.4613072877535732E-2</v>
      </c>
      <c r="H125" s="193">
        <f>(Indicators!H137-Indicators!H136)/Indicators!H136</f>
        <v>7.7042252637689289E-3</v>
      </c>
      <c r="I125" s="193">
        <f>(Indicators!I137-Indicators!I136)/Indicators!I136</f>
        <v>-1.2191495688373476E-2</v>
      </c>
      <c r="J125" s="174"/>
      <c r="K125" s="193">
        <f>KZN!C$77/100</f>
        <v>4.6933471433762627E-2</v>
      </c>
      <c r="L125" s="193">
        <f>KZN!D$77/100</f>
        <v>1.9696835652904903E-2</v>
      </c>
      <c r="M125" s="193">
        <f>KZN!E$77/100</f>
        <v>0.20310236517891853</v>
      </c>
      <c r="N125" s="193">
        <f>KZN!F$77/100</f>
        <v>2.8054318683282585E-2</v>
      </c>
      <c r="O125" s="193">
        <f>KZN!G$77/100</f>
        <v>4.2302944153192662E-2</v>
      </c>
      <c r="P125" s="193">
        <f>KZN!H$77/100</f>
        <v>0.15073141201597717</v>
      </c>
      <c r="Q125" s="193">
        <f>KZN!I$77/100</f>
        <v>0.12163814002462525</v>
      </c>
      <c r="R125" s="193">
        <f>KZN!J$77/100</f>
        <v>0.17707918432324923</v>
      </c>
      <c r="S125" s="193">
        <f>KZN!K$77/100</f>
        <v>0.21046132853408708</v>
      </c>
      <c r="T125" s="193"/>
      <c r="U125" s="193">
        <f>K125*$B125*Indicators!$B$256+K125*$C125*Indicators!$C$256+K125*$D125*Indicators!$D$256+K125*$E125*Indicators!$E$256+K125*$F125*Indicators!$F$256+K125*$G125*Indicators!$G$256+K125*$H125*Indicators!$H$256+K125*$I125*Indicators!$I$256</f>
        <v>-1.9902317884896853E-3</v>
      </c>
      <c r="V125" s="193">
        <f>L125*$B125*Indicators!$B$257+L125*$C125*Indicators!$C$257+L125*$D125*Indicators!$D$257+L125*$E125*Indicators!$E$257+L125*$F125*Indicators!$F$257+L125*$G125*Indicators!$G$257+L125*$H125*Indicators!$H$257+L125*$I125*Indicators!$I$257</f>
        <v>-1.1949984026932365E-3</v>
      </c>
      <c r="W125" s="193">
        <f>M125*$B125*Indicators!$B$258+M125*$C125*Indicators!$C$258+M125*$D125*Indicators!$D$258+M125*$E125*Indicators!$E$258+M125*$F125*Indicators!$F$258+M125*$G125*Indicators!$G$258+M125*$H125*Indicators!$H$258+M125*$I125*Indicators!$I$258</f>
        <v>-7.7901438619653951E-3</v>
      </c>
      <c r="X125" s="193">
        <f>N125*$B125*Indicators!$B$259+N125*$C125*Indicators!$C$259+N125*$D125*Indicators!$D$259+N125*$E125*Indicators!$E$259+N125*$F125*Indicators!$F$259+N125*$G125*Indicators!$G$259+N125*$H125*Indicators!$H$259+N125*$I125*Indicators!$I$259</f>
        <v>-9.9265028276234357E-4</v>
      </c>
      <c r="Y125" s="193">
        <f>O125*$B125*Indicators!$B$260+O125*$C125*Indicators!$C$260+O125*$D125*Indicators!$D$260+O125*$E125*Indicators!$E$260+O125*$F125*Indicators!$F$260+O125*$G125*Indicators!$G$260+O125*$H125*Indicators!$H$260+O125*$I125*Indicators!$I$260</f>
        <v>-9.9920214198680126E-4</v>
      </c>
      <c r="Z125" s="193">
        <f>P125*$B125*Indicators!$B$261+P125*$C125*Indicators!$C$261+P125*$D125*Indicators!$D$261+P125*$E125*Indicators!$E$261+P125*$F125*Indicators!$F$261+P125*$G125*Indicators!$G$261+P125*$H125*Indicators!$H$261+P125*$I125*Indicators!$I$261</f>
        <v>-2.7691704260493924E-3</v>
      </c>
      <c r="AA125" s="193">
        <f>Q125*$B125*Indicators!$B$262+Q125*$C125*Indicators!$C$262+Q125*$D125*Indicators!$D$262+Q125*$E125*Indicators!$E$262+Q125*$F125*Indicators!$F$262+Q125*$G125*Indicators!$G$262+Q125*$H125*Indicators!$H$262+Q125*$I125*Indicators!$I$262</f>
        <v>-5.0745389470132586E-3</v>
      </c>
      <c r="AB125" s="193">
        <f>R125*$B125*Indicators!$B$263+R125*$C125*Indicators!$C$263+R125*$D125*Indicators!$D$263+R125*$E125*Indicators!$E$263+R125*$F125*Indicators!$F$263+R125*$G125*Indicators!$G$263+R125*$H125*Indicators!$H$263+R125*$I125*Indicators!$I$263</f>
        <v>-3.2037933774725904E-3</v>
      </c>
      <c r="AC125" s="193">
        <f>S125*$B125*Indicators!$B$264+S125*$C125*Indicators!$C$264+S125*$D125*Indicators!$D$264+S125*$E125*Indicators!$E$264+S125*$F125*Indicators!$F$264+S125*$G125*Indicators!$G$264+S125*$H125*Indicators!$H$264+S125*$I125*Indicators!$I$264</f>
        <v>-1.5301535239467168E-3</v>
      </c>
      <c r="AE125" s="177">
        <f t="shared" si="2"/>
        <v>-2.5544882752379419</v>
      </c>
    </row>
    <row r="126" spans="1:31" hidden="1" x14ac:dyDescent="0.25">
      <c r="A126" s="174">
        <f>Indicators!A138</f>
        <v>39569</v>
      </c>
      <c r="B126" s="193">
        <f>(Indicators!B138-Indicators!B137)/Indicators!B137</f>
        <v>2.2871496562664791E-3</v>
      </c>
      <c r="C126" s="193">
        <f>(Indicators!C138-Indicators!C137)/-100</f>
        <v>-6.3000000000000079E-3</v>
      </c>
      <c r="D126" s="193">
        <f>(Indicators!D138-Indicators!D137)/-100</f>
        <v>-6.4279926777300747E-3</v>
      </c>
      <c r="E126" s="193">
        <f>(Indicators!E138-Indicators!E137)/-Indicators!E137</f>
        <v>-0.13987138263665605</v>
      </c>
      <c r="F126" s="193">
        <f>(Indicators!F138-Indicators!F137)/Indicators!F137</f>
        <v>-0.12699680511182107</v>
      </c>
      <c r="G126" s="193">
        <f>(Indicators!G138-Indicators!G137)/Indicators!G137</f>
        <v>7.2289156626505506E-3</v>
      </c>
      <c r="H126" s="193">
        <f>(Indicators!H138-Indicators!H137)/Indicators!H137</f>
        <v>8.032371674445345E-3</v>
      </c>
      <c r="I126" s="193">
        <f>(Indicators!I138-Indicators!I137)/Indicators!I137</f>
        <v>2.8597230583985552E-2</v>
      </c>
      <c r="J126" s="174"/>
      <c r="K126" s="193">
        <f>KZN!C$77/100</f>
        <v>4.6933471433762627E-2</v>
      </c>
      <c r="L126" s="193">
        <f>KZN!D$77/100</f>
        <v>1.9696835652904903E-2</v>
      </c>
      <c r="M126" s="193">
        <f>KZN!E$77/100</f>
        <v>0.20310236517891853</v>
      </c>
      <c r="N126" s="193">
        <f>KZN!F$77/100</f>
        <v>2.8054318683282585E-2</v>
      </c>
      <c r="O126" s="193">
        <f>KZN!G$77/100</f>
        <v>4.2302944153192662E-2</v>
      </c>
      <c r="P126" s="193">
        <f>KZN!H$77/100</f>
        <v>0.15073141201597717</v>
      </c>
      <c r="Q126" s="193">
        <f>KZN!I$77/100</f>
        <v>0.12163814002462525</v>
      </c>
      <c r="R126" s="193">
        <f>KZN!J$77/100</f>
        <v>0.17707918432324923</v>
      </c>
      <c r="S126" s="193">
        <f>KZN!K$77/100</f>
        <v>0.21046132853408708</v>
      </c>
      <c r="T126" s="193"/>
      <c r="U126" s="193">
        <f>K126*$B126*Indicators!$B$256+K126*$C126*Indicators!$C$256+K126*$D126*Indicators!$D$256+K126*$E126*Indicators!$E$256+K126*$F126*Indicators!$F$256+K126*$G126*Indicators!$G$256+K126*$H126*Indicators!$H$256+K126*$I126*Indicators!$I$256</f>
        <v>-2.7822223194017854E-3</v>
      </c>
      <c r="V126" s="193">
        <f>L126*$B126*Indicators!$B$257+L126*$C126*Indicators!$C$257+L126*$D126*Indicators!$D$257+L126*$E126*Indicators!$E$257+L126*$F126*Indicators!$F$257+L126*$G126*Indicators!$G$257+L126*$H126*Indicators!$H$257+L126*$I126*Indicators!$I$257</f>
        <v>-9.2377784675382383E-5</v>
      </c>
      <c r="W126" s="193">
        <f>M126*$B126*Indicators!$B$258+M126*$C126*Indicators!$C$258+M126*$D126*Indicators!$D$258+M126*$E126*Indicators!$E$258+M126*$F126*Indicators!$F$258+M126*$G126*Indicators!$G$258+M126*$H126*Indicators!$H$258+M126*$I126*Indicators!$I$258</f>
        <v>-1.6746505403809314E-3</v>
      </c>
      <c r="X126" s="193">
        <f>N126*$B126*Indicators!$B$259+N126*$C126*Indicators!$C$259+N126*$D126*Indicators!$D$259+N126*$E126*Indicators!$E$259+N126*$F126*Indicators!$F$259+N126*$G126*Indicators!$G$259+N126*$H126*Indicators!$H$259+N126*$I126*Indicators!$I$259</f>
        <v>-3.7256440263270255E-4</v>
      </c>
      <c r="Y126" s="193">
        <f>O126*$B126*Indicators!$B$260+O126*$C126*Indicators!$C$260+O126*$D126*Indicators!$D$260+O126*$E126*Indicators!$E$260+O126*$F126*Indicators!$F$260+O126*$G126*Indicators!$G$260+O126*$H126*Indicators!$H$260+O126*$I126*Indicators!$I$260</f>
        <v>-8.2258999927915062E-4</v>
      </c>
      <c r="Z126" s="193">
        <f>P126*$B126*Indicators!$B$261+P126*$C126*Indicators!$C$261+P126*$D126*Indicators!$D$261+P126*$E126*Indicators!$E$261+P126*$F126*Indicators!$F$261+P126*$G126*Indicators!$G$261+P126*$H126*Indicators!$H$261+P126*$I126*Indicators!$I$261</f>
        <v>-2.297286735789111E-3</v>
      </c>
      <c r="AA126" s="193">
        <f>Q126*$B126*Indicators!$B$262+Q126*$C126*Indicators!$C$262+Q126*$D126*Indicators!$D$262+Q126*$E126*Indicators!$E$262+Q126*$F126*Indicators!$F$262+Q126*$G126*Indicators!$G$262+Q126*$H126*Indicators!$H$262+Q126*$I126*Indicators!$I$262</f>
        <v>-4.7644810048338218E-3</v>
      </c>
      <c r="AB126" s="193">
        <f>R126*$B126*Indicators!$B$263+R126*$C126*Indicators!$C$263+R126*$D126*Indicators!$D$263+R126*$E126*Indicators!$E$263+R126*$F126*Indicators!$F$263+R126*$G126*Indicators!$G$263+R126*$H126*Indicators!$H$263+R126*$I126*Indicators!$I$263</f>
        <v>-2.2607078860709304E-3</v>
      </c>
      <c r="AC126" s="193">
        <f>S126*$B126*Indicators!$B$264+S126*$C126*Indicators!$C$264+S126*$D126*Indicators!$D$264+S126*$E126*Indicators!$E$264+S126*$F126*Indicators!$F$264+S126*$G126*Indicators!$G$264+S126*$H126*Indicators!$H$264+S126*$I126*Indicators!$I$264</f>
        <v>1.2158129157132102E-4</v>
      </c>
      <c r="AE126" s="177">
        <f t="shared" si="2"/>
        <v>-1.4945299381492494</v>
      </c>
    </row>
    <row r="127" spans="1:31" hidden="1" x14ac:dyDescent="0.25">
      <c r="A127" s="174">
        <f>Indicators!A139</f>
        <v>39600</v>
      </c>
      <c r="B127" s="193">
        <f>(Indicators!B139-Indicators!B138)/Indicators!B138</f>
        <v>4.4016197749726343E-2</v>
      </c>
      <c r="C127" s="193">
        <f>(Indicators!C139-Indicators!C138)/-100</f>
        <v>-5.8499999999999906E-3</v>
      </c>
      <c r="D127" s="193">
        <f>(Indicators!D139-Indicators!D138)/-100</f>
        <v>-4.6120311282512464E-3</v>
      </c>
      <c r="E127" s="193">
        <f>(Indicators!E139-Indicators!E138)/-Indicators!E138</f>
        <v>-0.10868202476100927</v>
      </c>
      <c r="F127" s="193">
        <f>(Indicators!F139-Indicators!F138)/Indicators!F138</f>
        <v>0.10430009149130838</v>
      </c>
      <c r="G127" s="193">
        <f>(Indicators!G139-Indicators!G138)/Indicators!G138</f>
        <v>4.4429254955570749E-2</v>
      </c>
      <c r="H127" s="193">
        <f>(Indicators!H139-Indicators!H138)/Indicators!H138</f>
        <v>2.1171324657478112E-2</v>
      </c>
      <c r="I127" s="193">
        <f>(Indicators!I139-Indicators!I138)/Indicators!I138</f>
        <v>-2.4582967515364356E-2</v>
      </c>
      <c r="J127" s="174"/>
      <c r="K127" s="193">
        <f>KZN!C$77/100</f>
        <v>4.6933471433762627E-2</v>
      </c>
      <c r="L127" s="193">
        <f>KZN!D$77/100</f>
        <v>1.9696835652904903E-2</v>
      </c>
      <c r="M127" s="193">
        <f>KZN!E$77/100</f>
        <v>0.20310236517891853</v>
      </c>
      <c r="N127" s="193">
        <f>KZN!F$77/100</f>
        <v>2.8054318683282585E-2</v>
      </c>
      <c r="O127" s="193">
        <f>KZN!G$77/100</f>
        <v>4.2302944153192662E-2</v>
      </c>
      <c r="P127" s="193">
        <f>KZN!H$77/100</f>
        <v>0.15073141201597717</v>
      </c>
      <c r="Q127" s="193">
        <f>KZN!I$77/100</f>
        <v>0.12163814002462525</v>
      </c>
      <c r="R127" s="193">
        <f>KZN!J$77/100</f>
        <v>0.17707918432324923</v>
      </c>
      <c r="S127" s="193">
        <f>KZN!K$77/100</f>
        <v>0.21046132853408708</v>
      </c>
      <c r="T127" s="193"/>
      <c r="U127" s="193">
        <f>K127*$B127*Indicators!$B$256+K127*$C127*Indicators!$C$256+K127*$D127*Indicators!$D$256+K127*$E127*Indicators!$E$256+K127*$F127*Indicators!$F$256+K127*$G127*Indicators!$G$256+K127*$H127*Indicators!$H$256+K127*$I127*Indicators!$I$256</f>
        <v>9.8336024500572531E-4</v>
      </c>
      <c r="V127" s="193">
        <f>L127*$B127*Indicators!$B$257+L127*$C127*Indicators!$C$257+L127*$D127*Indicators!$D$257+L127*$E127*Indicators!$E$257+L127*$F127*Indicators!$F$257+L127*$G127*Indicators!$G$257+L127*$H127*Indicators!$H$257+L127*$I127*Indicators!$I$257</f>
        <v>2.9922970494257136E-4</v>
      </c>
      <c r="W127" s="193">
        <f>M127*$B127*Indicators!$B$258+M127*$C127*Indicators!$C$258+M127*$D127*Indicators!$D$258+M127*$E127*Indicators!$E$258+M127*$F127*Indicators!$F$258+M127*$G127*Indicators!$G$258+M127*$H127*Indicators!$H$258+M127*$I127*Indicators!$I$258</f>
        <v>6.8527579376252571E-5</v>
      </c>
      <c r="X127" s="193">
        <f>N127*$B127*Indicators!$B$259+N127*$C127*Indicators!$C$259+N127*$D127*Indicators!$D$259+N127*$E127*Indicators!$E$259+N127*$F127*Indicators!$F$259+N127*$G127*Indicators!$G$259+N127*$H127*Indicators!$H$259+N127*$I127*Indicators!$I$259</f>
        <v>-7.8642533897514547E-4</v>
      </c>
      <c r="Y127" s="193">
        <f>O127*$B127*Indicators!$B$260+O127*$C127*Indicators!$C$260+O127*$D127*Indicators!$D$260+O127*$E127*Indicators!$E$260+O127*$F127*Indicators!$F$260+O127*$G127*Indicators!$G$260+O127*$H127*Indicators!$H$260+O127*$I127*Indicators!$I$260</f>
        <v>-3.8049967028363672E-4</v>
      </c>
      <c r="Z127" s="193">
        <f>P127*$B127*Indicators!$B$261+P127*$C127*Indicators!$C$261+P127*$D127*Indicators!$D$261+P127*$E127*Indicators!$E$261+P127*$F127*Indicators!$F$261+P127*$G127*Indicators!$G$261+P127*$H127*Indicators!$H$261+P127*$I127*Indicators!$I$261</f>
        <v>-6.2457938543887461E-4</v>
      </c>
      <c r="AA127" s="193">
        <f>Q127*$B127*Indicators!$B$262+Q127*$C127*Indicators!$C$262+Q127*$D127*Indicators!$D$262+Q127*$E127*Indicators!$E$262+Q127*$F127*Indicators!$F$262+Q127*$G127*Indicators!$G$262+Q127*$H127*Indicators!$H$262+Q127*$I127*Indicators!$I$262</f>
        <v>-3.4129500077818226E-3</v>
      </c>
      <c r="AB127" s="193">
        <f>R127*$B127*Indicators!$B$263+R127*$C127*Indicators!$C$263+R127*$D127*Indicators!$D$263+R127*$E127*Indicators!$E$263+R127*$F127*Indicators!$F$263+R127*$G127*Indicators!$G$263+R127*$H127*Indicators!$H$263+R127*$I127*Indicators!$I$263</f>
        <v>-6.8229261237950814E-4</v>
      </c>
      <c r="AC127" s="193">
        <f>S127*$B127*Indicators!$B$264+S127*$C127*Indicators!$C$264+S127*$D127*Indicators!$D$264+S127*$E127*Indicators!$E$264+S127*$F127*Indicators!$F$264+S127*$G127*Indicators!$G$264+S127*$H127*Indicators!$H$264+S127*$I127*Indicators!$I$264</f>
        <v>1.3793556698127446E-3</v>
      </c>
      <c r="AE127" s="177">
        <f t="shared" si="2"/>
        <v>-0.31562738157216935</v>
      </c>
    </row>
    <row r="128" spans="1:31" hidden="1" x14ac:dyDescent="0.25">
      <c r="A128" s="174">
        <f>Indicators!A140</f>
        <v>39630</v>
      </c>
      <c r="B128" s="193">
        <f>(Indicators!B140-Indicators!B139)/Indicators!B139</f>
        <v>-7.5994946304485111E-2</v>
      </c>
      <c r="C128" s="193">
        <f>(Indicators!C140-Indicators!C139)/-100</f>
        <v>1.4949999999999993E-2</v>
      </c>
      <c r="D128" s="193">
        <f>(Indicators!D140-Indicators!D139)/-100</f>
        <v>-1.2670708792592435E-2</v>
      </c>
      <c r="E128" s="193">
        <f>(Indicators!E140-Indicators!E139)/-Indicators!E139</f>
        <v>0.12029118665630087</v>
      </c>
      <c r="F128" s="193">
        <f>(Indicators!F140-Indicators!F139)/Indicators!F139</f>
        <v>9.4449047224523658E-2</v>
      </c>
      <c r="G128" s="193">
        <f>(Indicators!G140-Indicators!G139)/Indicators!G139</f>
        <v>-1.1125654450261707E-2</v>
      </c>
      <c r="H128" s="193">
        <f>(Indicators!H140-Indicators!H139)/Indicators!H139</f>
        <v>4.2762105485357315E-3</v>
      </c>
      <c r="I128" s="193">
        <f>(Indicators!I140-Indicators!I139)/Indicators!I139</f>
        <v>7.1407140714071407E-2</v>
      </c>
      <c r="J128" s="174"/>
      <c r="K128" s="193">
        <f>KZN!C$77/100</f>
        <v>4.6933471433762627E-2</v>
      </c>
      <c r="L128" s="193">
        <f>KZN!D$77/100</f>
        <v>1.9696835652904903E-2</v>
      </c>
      <c r="M128" s="193">
        <f>KZN!E$77/100</f>
        <v>0.20310236517891853</v>
      </c>
      <c r="N128" s="193">
        <f>KZN!F$77/100</f>
        <v>2.8054318683282585E-2</v>
      </c>
      <c r="O128" s="193">
        <f>KZN!G$77/100</f>
        <v>4.2302944153192662E-2</v>
      </c>
      <c r="P128" s="193">
        <f>KZN!H$77/100</f>
        <v>0.15073141201597717</v>
      </c>
      <c r="Q128" s="193">
        <f>KZN!I$77/100</f>
        <v>0.12163814002462525</v>
      </c>
      <c r="R128" s="193">
        <f>KZN!J$77/100</f>
        <v>0.17707918432324923</v>
      </c>
      <c r="S128" s="193">
        <f>KZN!K$77/100</f>
        <v>0.21046132853408708</v>
      </c>
      <c r="T128" s="193"/>
      <c r="U128" s="193">
        <f>K128*$B128*Indicators!$B$256+K128*$C128*Indicators!$C$256+K128*$D128*Indicators!$D$256+K128*$E128*Indicators!$E$256+K128*$F128*Indicators!$F$256+K128*$G128*Indicators!$G$256+K128*$H128*Indicators!$H$256+K128*$I128*Indicators!$I$256</f>
        <v>1.9048833378199125E-3</v>
      </c>
      <c r="V128" s="193">
        <f>L128*$B128*Indicators!$B$257+L128*$C128*Indicators!$C$257+L128*$D128*Indicators!$D$257+L128*$E128*Indicators!$E$257+L128*$F128*Indicators!$F$257+L128*$G128*Indicators!$G$257+L128*$H128*Indicators!$H$257+L128*$I128*Indicators!$I$257</f>
        <v>-1.8479548814368419E-5</v>
      </c>
      <c r="W128" s="193">
        <f>M128*$B128*Indicators!$B$258+M128*$C128*Indicators!$C$258+M128*$D128*Indicators!$D$258+M128*$E128*Indicators!$E$258+M128*$F128*Indicators!$F$258+M128*$G128*Indicators!$G$258+M128*$H128*Indicators!$H$258+M128*$I128*Indicators!$I$258</f>
        <v>5.0702499162824221E-4</v>
      </c>
      <c r="X128" s="193">
        <f>N128*$B128*Indicators!$B$259+N128*$C128*Indicators!$C$259+N128*$D128*Indicators!$D$259+N128*$E128*Indicators!$E$259+N128*$F128*Indicators!$F$259+N128*$G128*Indicators!$G$259+N128*$H128*Indicators!$H$259+N128*$I128*Indicators!$I$259</f>
        <v>1.478571969225777E-3</v>
      </c>
      <c r="Y128" s="193">
        <f>O128*$B128*Indicators!$B$260+O128*$C128*Indicators!$C$260+O128*$D128*Indicators!$D$260+O128*$E128*Indicators!$E$260+O128*$F128*Indicators!$F$260+O128*$G128*Indicators!$G$260+O128*$H128*Indicators!$H$260+O128*$I128*Indicators!$I$260</f>
        <v>7.8325308472061987E-4</v>
      </c>
      <c r="Z128" s="193">
        <f>P128*$B128*Indicators!$B$261+P128*$C128*Indicators!$C$261+P128*$D128*Indicators!$D$261+P128*$E128*Indicators!$E$261+P128*$F128*Indicators!$F$261+P128*$G128*Indicators!$G$261+P128*$H128*Indicators!$H$261+P128*$I128*Indicators!$I$261</f>
        <v>1.2355506469008883E-3</v>
      </c>
      <c r="AA128" s="193">
        <f>Q128*$B128*Indicators!$B$262+Q128*$C128*Indicators!$C$262+Q128*$D128*Indicators!$D$262+Q128*$E128*Indicators!$E$262+Q128*$F128*Indicators!$F$262+Q128*$G128*Indicators!$G$262+Q128*$H128*Indicators!$H$262+Q128*$I128*Indicators!$I$262</f>
        <v>4.6473976011236692E-3</v>
      </c>
      <c r="AB128" s="193">
        <f>R128*$B128*Indicators!$B$263+R128*$C128*Indicators!$C$263+R128*$D128*Indicators!$D$263+R128*$E128*Indicators!$E$263+R128*$F128*Indicators!$F$263+R128*$G128*Indicators!$G$263+R128*$H128*Indicators!$H$263+R128*$I128*Indicators!$I$263</f>
        <v>2.345993439604962E-3</v>
      </c>
      <c r="AC128" s="193">
        <f>S128*$B128*Indicators!$B$264+S128*$C128*Indicators!$C$264+S128*$D128*Indicators!$D$264+S128*$E128*Indicators!$E$264+S128*$F128*Indicators!$F$264+S128*$G128*Indicators!$G$264+S128*$H128*Indicators!$H$264+S128*$I128*Indicators!$I$264</f>
        <v>-1.0084504732662614E-5</v>
      </c>
      <c r="AE128" s="177">
        <f t="shared" si="2"/>
        <v>1.2874111017477041</v>
      </c>
    </row>
    <row r="129" spans="1:31" hidden="1" x14ac:dyDescent="0.25">
      <c r="A129" s="174">
        <f>Indicators!A141</f>
        <v>39661</v>
      </c>
      <c r="B129" s="193">
        <f>(Indicators!B141-Indicators!B140)/Indicators!B140</f>
        <v>5.2888493881178646E-2</v>
      </c>
      <c r="C129" s="193">
        <f>(Indicators!C141-Indicators!C140)/-100</f>
        <v>6.0000000000000493E-4</v>
      </c>
      <c r="D129" s="193">
        <f>(Indicators!D141-Indicators!D140)/-100</f>
        <v>-2.7977648426627155E-3</v>
      </c>
      <c r="E129" s="193">
        <f>(Indicators!E141-Indicators!E140)/-Indicators!E140</f>
        <v>8.9901181007471659E-2</v>
      </c>
      <c r="F129" s="193">
        <f>(Indicators!F141-Indicators!F140)/Indicators!F140</f>
        <v>3.5579106737320121E-2</v>
      </c>
      <c r="G129" s="193">
        <f>(Indicators!G141-Indicators!G140)/Indicators!G140</f>
        <v>-7.9307302007500524E-2</v>
      </c>
      <c r="H129" s="193">
        <f>(Indicators!H141-Indicators!H140)/Indicators!H140</f>
        <v>1.0991765891424496E-2</v>
      </c>
      <c r="I129" s="193">
        <f>(Indicators!I141-Indicators!I140)/Indicators!I140</f>
        <v>1.1201344161299357E-3</v>
      </c>
      <c r="J129" s="174"/>
      <c r="K129" s="193">
        <f>KZN!C$77/100</f>
        <v>4.6933471433762627E-2</v>
      </c>
      <c r="L129" s="193">
        <f>KZN!D$77/100</f>
        <v>1.9696835652904903E-2</v>
      </c>
      <c r="M129" s="193">
        <f>KZN!E$77/100</f>
        <v>0.20310236517891853</v>
      </c>
      <c r="N129" s="193">
        <f>KZN!F$77/100</f>
        <v>2.8054318683282585E-2</v>
      </c>
      <c r="O129" s="193">
        <f>KZN!G$77/100</f>
        <v>4.2302944153192662E-2</v>
      </c>
      <c r="P129" s="193">
        <f>KZN!H$77/100</f>
        <v>0.15073141201597717</v>
      </c>
      <c r="Q129" s="193">
        <f>KZN!I$77/100</f>
        <v>0.12163814002462525</v>
      </c>
      <c r="R129" s="193">
        <f>KZN!J$77/100</f>
        <v>0.17707918432324923</v>
      </c>
      <c r="S129" s="193">
        <f>KZN!K$77/100</f>
        <v>0.21046132853408708</v>
      </c>
      <c r="T129" s="193"/>
      <c r="U129" s="193">
        <f>K129*$B129*Indicators!$B$256+K129*$C129*Indicators!$C$256+K129*$D129*Indicators!$D$256+K129*$E129*Indicators!$E$256+K129*$F129*Indicators!$F$256+K129*$G129*Indicators!$G$256+K129*$H129*Indicators!$H$256+K129*$I129*Indicators!$I$256</f>
        <v>1.7667415713195566E-3</v>
      </c>
      <c r="V129" s="193">
        <f>L129*$B129*Indicators!$B$257+L129*$C129*Indicators!$C$257+L129*$D129*Indicators!$D$257+L129*$E129*Indicators!$E$257+L129*$F129*Indicators!$F$257+L129*$G129*Indicators!$G$257+L129*$H129*Indicators!$H$257+L129*$I129*Indicators!$I$257</f>
        <v>-1.3083086648328323E-4</v>
      </c>
      <c r="W129" s="193">
        <f>M129*$B129*Indicators!$B$258+M129*$C129*Indicators!$C$258+M129*$D129*Indicators!$D$258+M129*$E129*Indicators!$E$258+M129*$F129*Indicators!$F$258+M129*$G129*Indicators!$G$258+M129*$H129*Indicators!$H$258+M129*$I129*Indicators!$I$258</f>
        <v>5.8502430246404032E-3</v>
      </c>
      <c r="X129" s="193">
        <f>N129*$B129*Indicators!$B$259+N129*$C129*Indicators!$C$259+N129*$D129*Indicators!$D$259+N129*$E129*Indicators!$E$259+N129*$F129*Indicators!$F$259+N129*$G129*Indicators!$G$259+N129*$H129*Indicators!$H$259+N129*$I129*Indicators!$I$259</f>
        <v>6.9626445709532712E-4</v>
      </c>
      <c r="Y129" s="193">
        <f>O129*$B129*Indicators!$B$260+O129*$C129*Indicators!$C$260+O129*$D129*Indicators!$D$260+O129*$E129*Indicators!$E$260+O129*$F129*Indicators!$F$260+O129*$G129*Indicators!$G$260+O129*$H129*Indicators!$H$260+O129*$I129*Indicators!$I$260</f>
        <v>9.3184022395570009E-4</v>
      </c>
      <c r="Z129" s="193">
        <f>P129*$B129*Indicators!$B$261+P129*$C129*Indicators!$C$261+P129*$D129*Indicators!$D$261+P129*$E129*Indicators!$E$261+P129*$F129*Indicators!$F$261+P129*$G129*Indicators!$G$261+P129*$H129*Indicators!$H$261+P129*$I129*Indicators!$I$261</f>
        <v>2.5138014175464392E-3</v>
      </c>
      <c r="AA129" s="193">
        <f>Q129*$B129*Indicators!$B$262+Q129*$C129*Indicators!$C$262+Q129*$D129*Indicators!$D$262+Q129*$E129*Indicators!$E$262+Q129*$F129*Indicators!$F$262+Q129*$G129*Indicators!$G$262+Q129*$H129*Indicators!$H$262+Q129*$I129*Indicators!$I$262</f>
        <v>4.1855433196243772E-3</v>
      </c>
      <c r="AB129" s="193">
        <f>R129*$B129*Indicators!$B$263+R129*$C129*Indicators!$C$263+R129*$D129*Indicators!$D$263+R129*$E129*Indicators!$E$263+R129*$F129*Indicators!$F$263+R129*$G129*Indicators!$G$263+R129*$H129*Indicators!$H$263+R129*$I129*Indicators!$I$263</f>
        <v>3.1099934589223022E-3</v>
      </c>
      <c r="AC129" s="193">
        <f>S129*$B129*Indicators!$B$264+S129*$C129*Indicators!$C$264+S129*$D129*Indicators!$D$264+S129*$E129*Indicators!$E$264+S129*$F129*Indicators!$F$264+S129*$G129*Indicators!$G$264+S129*$H129*Indicators!$H$264+S129*$I129*Indicators!$I$264</f>
        <v>1.745320631090819E-3</v>
      </c>
      <c r="AE129" s="177">
        <f t="shared" si="2"/>
        <v>2.0668917237711644</v>
      </c>
    </row>
    <row r="130" spans="1:31" hidden="1" x14ac:dyDescent="0.25">
      <c r="A130" s="174">
        <f>Indicators!A142</f>
        <v>39692</v>
      </c>
      <c r="B130" s="193">
        <f>(Indicators!B142-Indicators!B141)/Indicators!B141</f>
        <v>8.419152500551913E-2</v>
      </c>
      <c r="C130" s="193">
        <f>(Indicators!C142-Indicators!C141)/-100</f>
        <v>3.000000000000007E-3</v>
      </c>
      <c r="D130" s="193">
        <f>(Indicators!D142-Indicators!D141)/-100</f>
        <v>5.7299575312358894E-3</v>
      </c>
      <c r="E130" s="193">
        <f>(Indicators!E142-Indicators!E141)/-Indicators!E141</f>
        <v>0.16278248587570621</v>
      </c>
      <c r="F130" s="193">
        <f>(Indicators!F142-Indicators!F141)/Indicators!F141</f>
        <v>2.4853801169590635E-2</v>
      </c>
      <c r="G130" s="193">
        <f>(Indicators!G142-Indicators!G141)/Indicators!G141</f>
        <v>8.4461483167605128E-2</v>
      </c>
      <c r="H130" s="193">
        <f>(Indicators!H142-Indicators!H141)/Indicators!H141</f>
        <v>5.5392708368300061E-3</v>
      </c>
      <c r="I130" s="193">
        <f>(Indicators!I142-Indicators!I141)/Indicators!I141</f>
        <v>-3.2167832167832165E-2</v>
      </c>
      <c r="J130" s="174"/>
      <c r="K130" s="193">
        <f>KZN!C$77/100</f>
        <v>4.6933471433762627E-2</v>
      </c>
      <c r="L130" s="193">
        <f>KZN!D$77/100</f>
        <v>1.9696835652904903E-2</v>
      </c>
      <c r="M130" s="193">
        <f>KZN!E$77/100</f>
        <v>0.20310236517891853</v>
      </c>
      <c r="N130" s="193">
        <f>KZN!F$77/100</f>
        <v>2.8054318683282585E-2</v>
      </c>
      <c r="O130" s="193">
        <f>KZN!G$77/100</f>
        <v>4.2302944153192662E-2</v>
      </c>
      <c r="P130" s="193">
        <f>KZN!H$77/100</f>
        <v>0.15073141201597717</v>
      </c>
      <c r="Q130" s="193">
        <f>KZN!I$77/100</f>
        <v>0.12163814002462525</v>
      </c>
      <c r="R130" s="193">
        <f>KZN!J$77/100</f>
        <v>0.17707918432324923</v>
      </c>
      <c r="S130" s="193">
        <f>KZN!K$77/100</f>
        <v>0.21046132853408708</v>
      </c>
      <c r="T130" s="193"/>
      <c r="U130" s="193">
        <f>K130*$B130*Indicators!$B$256+K130*$C130*Indicators!$C$256+K130*$D130*Indicators!$D$256+K130*$E130*Indicators!$E$256+K130*$F130*Indicators!$F$256+K130*$G130*Indicators!$G$256+K130*$H130*Indicators!$H$256+K130*$I130*Indicators!$I$256</f>
        <v>2.3717579322794407E-3</v>
      </c>
      <c r="V130" s="193">
        <f>L130*$B130*Indicators!$B$257+L130*$C130*Indicators!$C$257+L130*$D130*Indicators!$D$257+L130*$E130*Indicators!$E$257+L130*$F130*Indicators!$F$257+L130*$G130*Indicators!$G$257+L130*$H130*Indicators!$H$257+L130*$I130*Indicators!$I$257</f>
        <v>1.3568506570440142E-3</v>
      </c>
      <c r="W130" s="193">
        <f>M130*$B130*Indicators!$B$258+M130*$C130*Indicators!$C$258+M130*$D130*Indicators!$D$258+M130*$E130*Indicators!$E$258+M130*$F130*Indicators!$F$258+M130*$G130*Indicators!$G$258+M130*$H130*Indicators!$H$258+M130*$I130*Indicators!$I$258</f>
        <v>8.2768561960257555E-3</v>
      </c>
      <c r="X130" s="193">
        <f>N130*$B130*Indicators!$B$259+N130*$C130*Indicators!$C$259+N130*$D130*Indicators!$D$259+N130*$E130*Indicators!$E$259+N130*$F130*Indicators!$F$259+N130*$G130*Indicators!$G$259+N130*$H130*Indicators!$H$259+N130*$I130*Indicators!$I$259</f>
        <v>7.2610632422966917E-4</v>
      </c>
      <c r="Y130" s="193">
        <f>O130*$B130*Indicators!$B$260+O130*$C130*Indicators!$C$260+O130*$D130*Indicators!$D$260+O130*$E130*Indicators!$E$260+O130*$F130*Indicators!$F$260+O130*$G130*Indicators!$G$260+O130*$H130*Indicators!$H$260+O130*$I130*Indicators!$I$260</f>
        <v>1.4536522955697127E-3</v>
      </c>
      <c r="Z130" s="193">
        <f>P130*$B130*Indicators!$B$261+P130*$C130*Indicators!$C$261+P130*$D130*Indicators!$D$261+P130*$E130*Indicators!$E$261+P130*$F130*Indicators!$F$261+P130*$G130*Indicators!$G$261+P130*$H130*Indicators!$H$261+P130*$I130*Indicators!$I$261</f>
        <v>4.2624145683429491E-3</v>
      </c>
      <c r="AA130" s="193">
        <f>Q130*$B130*Indicators!$B$262+Q130*$C130*Indicators!$C$262+Q130*$D130*Indicators!$D$262+Q130*$E130*Indicators!$E$262+Q130*$F130*Indicators!$F$262+Q130*$G130*Indicators!$G$262+Q130*$H130*Indicators!$H$262+Q130*$I130*Indicators!$I$262</f>
        <v>6.8504125085542544E-3</v>
      </c>
      <c r="AB130" s="193">
        <f>R130*$B130*Indicators!$B$263+R130*$C130*Indicators!$C$263+R130*$D130*Indicators!$D$263+R130*$E130*Indicators!$E$263+R130*$F130*Indicators!$F$263+R130*$G130*Indicators!$G$263+R130*$H130*Indicators!$H$263+R130*$I130*Indicators!$I$263</f>
        <v>4.67024859808517E-3</v>
      </c>
      <c r="AC130" s="193">
        <f>S130*$B130*Indicators!$B$264+S130*$C130*Indicators!$C$264+S130*$D130*Indicators!$D$264+S130*$E130*Indicators!$E$264+S130*$F130*Indicators!$F$264+S130*$G130*Indicators!$G$264+S130*$H130*Indicators!$H$264+S130*$I130*Indicators!$I$264</f>
        <v>2.2453137653752251E-3</v>
      </c>
      <c r="AE130" s="177">
        <f t="shared" si="2"/>
        <v>3.221361284550619</v>
      </c>
    </row>
    <row r="131" spans="1:31" hidden="1" x14ac:dyDescent="0.25">
      <c r="A131" s="174">
        <f>Indicators!A143</f>
        <v>39722</v>
      </c>
      <c r="B131" s="193">
        <f>(Indicators!B143-Indicators!B142)/Indicators!B142</f>
        <v>0.16612366145221963</v>
      </c>
      <c r="C131" s="193">
        <f>(Indicators!C143-Indicators!C142)/-100</f>
        <v>-2.2500000000000141E-3</v>
      </c>
      <c r="D131" s="193">
        <f>(Indicators!D143-Indicators!D142)/-100</f>
        <v>9.9785745530329532E-3</v>
      </c>
      <c r="E131" s="193">
        <f>(Indicators!E143-Indicators!E142)/-Indicators!E142</f>
        <v>0.36303247574862935</v>
      </c>
      <c r="F131" s="193">
        <f>(Indicators!F143-Indicators!F142)/Indicators!F142</f>
        <v>-0.16547788873038519</v>
      </c>
      <c r="G131" s="193">
        <f>(Indicators!G143-Indicators!G142)/Indicators!G142</f>
        <v>-0.18614670790985416</v>
      </c>
      <c r="H131" s="193">
        <f>(Indicators!H143-Indicators!H142)/Indicators!H142</f>
        <v>9.9239456716337538E-3</v>
      </c>
      <c r="I131" s="193">
        <f>(Indicators!I143-Indicators!I142)/Indicators!I142</f>
        <v>3.3236994219653176E-2</v>
      </c>
      <c r="J131" s="174"/>
      <c r="K131" s="193">
        <f>KZN!C$77/100</f>
        <v>4.6933471433762627E-2</v>
      </c>
      <c r="L131" s="193">
        <f>KZN!D$77/100</f>
        <v>1.9696835652904903E-2</v>
      </c>
      <c r="M131" s="193">
        <f>KZN!E$77/100</f>
        <v>0.20310236517891853</v>
      </c>
      <c r="N131" s="193">
        <f>KZN!F$77/100</f>
        <v>2.8054318683282585E-2</v>
      </c>
      <c r="O131" s="193">
        <f>KZN!G$77/100</f>
        <v>4.2302944153192662E-2</v>
      </c>
      <c r="P131" s="193">
        <f>KZN!H$77/100</f>
        <v>0.15073141201597717</v>
      </c>
      <c r="Q131" s="193">
        <f>KZN!I$77/100</f>
        <v>0.12163814002462525</v>
      </c>
      <c r="R131" s="193">
        <f>KZN!J$77/100</f>
        <v>0.17707918432324923</v>
      </c>
      <c r="S131" s="193">
        <f>KZN!K$77/100</f>
        <v>0.21046132853408708</v>
      </c>
      <c r="T131" s="193"/>
      <c r="U131" s="193">
        <f>K131*$B131*Indicators!$B$256+K131*$C131*Indicators!$C$256+K131*$D131*Indicators!$D$256+K131*$E131*Indicators!$E$256+K131*$F131*Indicators!$F$256+K131*$G131*Indicators!$G$256+K131*$H131*Indicators!$H$256+K131*$I131*Indicators!$I$256</f>
        <v>2.3101672805501748E-3</v>
      </c>
      <c r="V131" s="193">
        <f>L131*$B131*Indicators!$B$257+L131*$C131*Indicators!$C$257+L131*$D131*Indicators!$D$257+L131*$E131*Indicators!$E$257+L131*$F131*Indicators!$F$257+L131*$G131*Indicators!$G$257+L131*$H131*Indicators!$H$257+L131*$I131*Indicators!$I$257</f>
        <v>3.6102451579008408E-4</v>
      </c>
      <c r="W131" s="193">
        <f>M131*$B131*Indicators!$B$258+M131*$C131*Indicators!$C$258+M131*$D131*Indicators!$D$258+M131*$E131*Indicators!$E$258+M131*$F131*Indicators!$F$258+M131*$G131*Indicators!$G$258+M131*$H131*Indicators!$H$258+M131*$I131*Indicators!$I$258</f>
        <v>2.0743911091307968E-2</v>
      </c>
      <c r="X131" s="193">
        <f>N131*$B131*Indicators!$B$259+N131*$C131*Indicators!$C$259+N131*$D131*Indicators!$D$259+N131*$E131*Indicators!$E$259+N131*$F131*Indicators!$F$259+N131*$G131*Indicators!$G$259+N131*$H131*Indicators!$H$259+N131*$I131*Indicators!$I$259</f>
        <v>3.0078769294050131E-3</v>
      </c>
      <c r="Y131" s="193">
        <f>O131*$B131*Indicators!$B$260+O131*$C131*Indicators!$C$260+O131*$D131*Indicators!$D$260+O131*$E131*Indicators!$E$260+O131*$F131*Indicators!$F$260+O131*$G131*Indicators!$G$260+O131*$H131*Indicators!$H$260+O131*$I131*Indicators!$I$260</f>
        <v>3.2162559716759115E-3</v>
      </c>
      <c r="Z131" s="193">
        <f>P131*$B131*Indicators!$B$261+P131*$C131*Indicators!$C$261+P131*$D131*Indicators!$D$261+P131*$E131*Indicators!$E$261+P131*$F131*Indicators!$F$261+P131*$G131*Indicators!$G$261+P131*$H131*Indicators!$H$261+P131*$I131*Indicators!$I$261</f>
        <v>8.5321236991787001E-3</v>
      </c>
      <c r="AA131" s="193">
        <f>Q131*$B131*Indicators!$B$262+Q131*$C131*Indicators!$C$262+Q131*$D131*Indicators!$D$262+Q131*$E131*Indicators!$E$262+Q131*$F131*Indicators!$F$262+Q131*$G131*Indicators!$G$262+Q131*$H131*Indicators!$H$262+Q131*$I131*Indicators!$I$262</f>
        <v>1.5980630891083387E-2</v>
      </c>
      <c r="AB131" s="193">
        <f>R131*$B131*Indicators!$B$263+R131*$C131*Indicators!$C$263+R131*$D131*Indicators!$D$263+R131*$E131*Indicators!$E$263+R131*$F131*Indicators!$F$263+R131*$G131*Indicators!$G$263+R131*$H131*Indicators!$H$263+R131*$I131*Indicators!$I$263</f>
        <v>1.0228979894847171E-2</v>
      </c>
      <c r="AC131" s="193">
        <f>S131*$B131*Indicators!$B$264+S131*$C131*Indicators!$C$264+S131*$D131*Indicators!$D$264+S131*$E131*Indicators!$E$264+S131*$F131*Indicators!$F$264+S131*$G131*Indicators!$G$264+S131*$H131*Indicators!$H$264+S131*$I131*Indicators!$I$264</f>
        <v>4.7268802993621038E-3</v>
      </c>
      <c r="AE131" s="177">
        <f t="shared" ref="AE131:AE145" si="3">SUM(U131:AD131)*100</f>
        <v>6.9107850573200515</v>
      </c>
    </row>
    <row r="132" spans="1:31" hidden="1" x14ac:dyDescent="0.25">
      <c r="A132" s="174">
        <f>Indicators!A144</f>
        <v>39753</v>
      </c>
      <c r="B132" s="193">
        <f>(Indicators!B144-Indicators!B143)/Indicators!B143</f>
        <v>3.2386626264701408E-2</v>
      </c>
      <c r="C132" s="193">
        <f>(Indicators!C144-Indicators!C143)/-100</f>
        <v>8.0000000000000071E-3</v>
      </c>
      <c r="D132" s="193">
        <f>(Indicators!D144-Indicators!D143)/-100</f>
        <v>3.8706956617404311E-3</v>
      </c>
      <c r="E132" s="193">
        <f>(Indicators!E144-Indicators!E143)/-Indicators!E143</f>
        <v>0.20145671246482363</v>
      </c>
      <c r="F132" s="193">
        <f>(Indicators!F144-Indicators!F143)/Indicators!F143</f>
        <v>1.1111111111111179E-2</v>
      </c>
      <c r="G132" s="193">
        <f>(Indicators!G144-Indicators!G143)/Indicators!G143</f>
        <v>9.7597393783086697E-2</v>
      </c>
      <c r="H132" s="193">
        <f>(Indicators!H144-Indicators!H143)/Indicators!H143</f>
        <v>8.8310436455298832E-3</v>
      </c>
      <c r="I132" s="193">
        <f>(Indicators!I144-Indicators!I143)/Indicators!I143</f>
        <v>-4.195804195804196E-2</v>
      </c>
      <c r="J132" s="174"/>
      <c r="K132" s="193">
        <f>KZN!C$77/100</f>
        <v>4.6933471433762627E-2</v>
      </c>
      <c r="L132" s="193">
        <f>KZN!D$77/100</f>
        <v>1.9696835652904903E-2</v>
      </c>
      <c r="M132" s="193">
        <f>KZN!E$77/100</f>
        <v>0.20310236517891853</v>
      </c>
      <c r="N132" s="193">
        <f>KZN!F$77/100</f>
        <v>2.8054318683282585E-2</v>
      </c>
      <c r="O132" s="193">
        <f>KZN!G$77/100</f>
        <v>4.2302944153192662E-2</v>
      </c>
      <c r="P132" s="193">
        <f>KZN!H$77/100</f>
        <v>0.15073141201597717</v>
      </c>
      <c r="Q132" s="193">
        <f>KZN!I$77/100</f>
        <v>0.12163814002462525</v>
      </c>
      <c r="R132" s="193">
        <f>KZN!J$77/100</f>
        <v>0.17707918432324923</v>
      </c>
      <c r="S132" s="193">
        <f>KZN!K$77/100</f>
        <v>0.21046132853408708</v>
      </c>
      <c r="T132" s="193"/>
      <c r="U132" s="193">
        <f>K132*$B132*Indicators!$B$256+K132*$C132*Indicators!$C$256+K132*$D132*Indicators!$D$256+K132*$E132*Indicators!$E$256+K132*$F132*Indicators!$F$256+K132*$G132*Indicators!$G$256+K132*$H132*Indicators!$H$256+K132*$I132*Indicators!$I$256</f>
        <v>1.9983472153734454E-3</v>
      </c>
      <c r="V132" s="193">
        <f>L132*$B132*Indicators!$B$257+L132*$C132*Indicators!$C$257+L132*$D132*Indicators!$D$257+L132*$E132*Indicators!$E$257+L132*$F132*Indicators!$F$257+L132*$G132*Indicators!$G$257+L132*$H132*Indicators!$H$257+L132*$I132*Indicators!$I$257</f>
        <v>1.1918359909716505E-3</v>
      </c>
      <c r="W132" s="193">
        <f>M132*$B132*Indicators!$B$258+M132*$C132*Indicators!$C$258+M132*$D132*Indicators!$D$258+M132*$E132*Indicators!$E$258+M132*$F132*Indicators!$F$258+M132*$G132*Indicators!$G$258+M132*$H132*Indicators!$H$258+M132*$I132*Indicators!$I$258</f>
        <v>5.2331398459870351E-3</v>
      </c>
      <c r="X132" s="193">
        <f>N132*$B132*Indicators!$B$259+N132*$C132*Indicators!$C$259+N132*$D132*Indicators!$D$259+N132*$E132*Indicators!$E$259+N132*$F132*Indicators!$F$259+N132*$G132*Indicators!$G$259+N132*$H132*Indicators!$H$259+N132*$I132*Indicators!$I$259</f>
        <v>6.7407860092492608E-4</v>
      </c>
      <c r="Y132" s="193">
        <f>O132*$B132*Indicators!$B$260+O132*$C132*Indicators!$C$260+O132*$D132*Indicators!$D$260+O132*$E132*Indicators!$E$260+O132*$F132*Indicators!$F$260+O132*$G132*Indicators!$G$260+O132*$H132*Indicators!$H$260+O132*$I132*Indicators!$I$260</f>
        <v>1.5565643294892652E-3</v>
      </c>
      <c r="Z132" s="193">
        <f>P132*$B132*Indicators!$B$261+P132*$C132*Indicators!$C$261+P132*$D132*Indicators!$D$261+P132*$E132*Indicators!$E$261+P132*$F132*Indicators!$F$261+P132*$G132*Indicators!$G$261+P132*$H132*Indicators!$H$261+P132*$I132*Indicators!$I$261</f>
        <v>4.3962676214499225E-3</v>
      </c>
      <c r="AA132" s="193">
        <f>Q132*$B132*Indicators!$B$262+Q132*$C132*Indicators!$C$262+Q132*$D132*Indicators!$D$262+Q132*$E132*Indicators!$E$262+Q132*$F132*Indicators!$F$262+Q132*$G132*Indicators!$G$262+Q132*$H132*Indicators!$H$262+Q132*$I132*Indicators!$I$262</f>
        <v>7.6915628105076773E-3</v>
      </c>
      <c r="AB132" s="193">
        <f>R132*$B132*Indicators!$B$263+R132*$C132*Indicators!$C$263+R132*$D132*Indicators!$D$263+R132*$E132*Indicators!$E$263+R132*$F132*Indicators!$F$263+R132*$G132*Indicators!$G$263+R132*$H132*Indicators!$H$263+R132*$I132*Indicators!$I$263</f>
        <v>4.8028858566800062E-3</v>
      </c>
      <c r="AC132" s="193">
        <f>S132*$B132*Indicators!$B$264+S132*$C132*Indicators!$C$264+S132*$D132*Indicators!$D$264+S132*$E132*Indicators!$E$264+S132*$F132*Indicators!$F$264+S132*$G132*Indicators!$G$264+S132*$H132*Indicators!$H$264+S132*$I132*Indicators!$I$264</f>
        <v>1.5498819999355444E-3</v>
      </c>
      <c r="AE132" s="177">
        <f t="shared" si="3"/>
        <v>2.9094564271319472</v>
      </c>
    </row>
    <row r="133" spans="1:31" hidden="1" x14ac:dyDescent="0.25">
      <c r="A133" s="174">
        <f>Indicators!A145</f>
        <v>39783</v>
      </c>
      <c r="B133" s="193">
        <f>(Indicators!B145-Indicators!B144)/Indicators!B144</f>
        <v>-7.0979424523421014E-2</v>
      </c>
      <c r="C133" s="193">
        <f>(Indicators!C145-Indicators!C144)/-100</f>
        <v>1.0750000000000003E-2</v>
      </c>
      <c r="D133" s="193">
        <f>(Indicators!D145-Indicators!D144)/-100</f>
        <v>2.245705182744711E-2</v>
      </c>
      <c r="E133" s="193">
        <f>(Indicators!E145-Indicators!E144)/-Indicators!E144</f>
        <v>0.23237976782752903</v>
      </c>
      <c r="F133" s="193">
        <f>(Indicators!F145-Indicators!F144)/Indicators!F144</f>
        <v>-4.3110735418427706E-2</v>
      </c>
      <c r="G133" s="193">
        <f>(Indicators!G145-Indicators!G144)/Indicators!G144</f>
        <v>8.1375216423447874E-2</v>
      </c>
      <c r="H133" s="193">
        <f>(Indicators!H145-Indicators!H144)/Indicators!H144</f>
        <v>-1.0821680354292842E-2</v>
      </c>
      <c r="I133" s="193">
        <f>(Indicators!I145-Indicators!I144)/Indicators!I144</f>
        <v>-4.8759124087591241E-2</v>
      </c>
      <c r="J133" s="174"/>
      <c r="K133" s="193">
        <f>KZN!C$77/100</f>
        <v>4.6933471433762627E-2</v>
      </c>
      <c r="L133" s="193">
        <f>KZN!D$77/100</f>
        <v>1.9696835652904903E-2</v>
      </c>
      <c r="M133" s="193">
        <f>KZN!E$77/100</f>
        <v>0.20310236517891853</v>
      </c>
      <c r="N133" s="193">
        <f>KZN!F$77/100</f>
        <v>2.8054318683282585E-2</v>
      </c>
      <c r="O133" s="193">
        <f>KZN!G$77/100</f>
        <v>4.2302944153192662E-2</v>
      </c>
      <c r="P133" s="193">
        <f>KZN!H$77/100</f>
        <v>0.15073141201597717</v>
      </c>
      <c r="Q133" s="193">
        <f>KZN!I$77/100</f>
        <v>0.12163814002462525</v>
      </c>
      <c r="R133" s="193">
        <f>KZN!J$77/100</f>
        <v>0.17707918432324923</v>
      </c>
      <c r="S133" s="193">
        <f>KZN!K$77/100</f>
        <v>0.21046132853408708</v>
      </c>
      <c r="T133" s="193"/>
      <c r="U133" s="193">
        <f>K133*$B133*Indicators!$B$256+K133*$C133*Indicators!$C$256+K133*$D133*Indicators!$D$256+K133*$E133*Indicators!$E$256+K133*$F133*Indicators!$F$256+K133*$G133*Indicators!$G$256+K133*$H133*Indicators!$H$256+K133*$I133*Indicators!$I$256</f>
        <v>4.5011121637967655E-4</v>
      </c>
      <c r="V133" s="193">
        <f>L133*$B133*Indicators!$B$257+L133*$C133*Indicators!$C$257+L133*$D133*Indicators!$D$257+L133*$E133*Indicators!$E$257+L133*$F133*Indicators!$F$257+L133*$G133*Indicators!$G$257+L133*$H133*Indicators!$H$257+L133*$I133*Indicators!$I$257</f>
        <v>4.8734720662153835E-4</v>
      </c>
      <c r="W133" s="193">
        <f>M133*$B133*Indicators!$B$258+M133*$C133*Indicators!$C$258+M133*$D133*Indicators!$D$258+M133*$E133*Indicators!$E$258+M133*$F133*Indicators!$F$258+M133*$G133*Indicators!$G$258+M133*$H133*Indicators!$H$258+M133*$I133*Indicators!$I$258</f>
        <v>-1.8616285739364237E-3</v>
      </c>
      <c r="X133" s="193">
        <f>N133*$B133*Indicators!$B$259+N133*$C133*Indicators!$C$259+N133*$D133*Indicators!$D$259+N133*$E133*Indicators!$E$259+N133*$F133*Indicators!$F$259+N133*$G133*Indicators!$G$259+N133*$H133*Indicators!$H$259+N133*$I133*Indicators!$I$259</f>
        <v>4.3699184373721461E-4</v>
      </c>
      <c r="Y133" s="193">
        <f>O133*$B133*Indicators!$B$260+O133*$C133*Indicators!$C$260+O133*$D133*Indicators!$D$260+O133*$E133*Indicators!$E$260+O133*$F133*Indicators!$F$260+O133*$G133*Indicators!$G$260+O133*$H133*Indicators!$H$260+O133*$I133*Indicators!$I$260</f>
        <v>1.1652459167079997E-3</v>
      </c>
      <c r="Z133" s="193">
        <f>P133*$B133*Indicators!$B$261+P133*$C133*Indicators!$C$261+P133*$D133*Indicators!$D$261+P133*$E133*Indicators!$E$261+P133*$F133*Indicators!$F$261+P133*$G133*Indicators!$G$261+P133*$H133*Indicators!$H$261+P133*$I133*Indicators!$I$261</f>
        <v>3.2691419386056677E-3</v>
      </c>
      <c r="AA133" s="193">
        <f>Q133*$B133*Indicators!$B$262+Q133*$C133*Indicators!$C$262+Q133*$D133*Indicators!$D$262+Q133*$E133*Indicators!$E$262+Q133*$F133*Indicators!$F$262+Q133*$G133*Indicators!$G$262+Q133*$H133*Indicators!$H$262+Q133*$I133*Indicators!$I$262</f>
        <v>7.2948149756175244E-3</v>
      </c>
      <c r="AB133" s="193">
        <f>R133*$B133*Indicators!$B$263+R133*$C133*Indicators!$C$263+R133*$D133*Indicators!$D$263+R133*$E133*Indicators!$E$263+R133*$F133*Indicators!$F$263+R133*$G133*Indicators!$G$263+R133*$H133*Indicators!$H$263+R133*$I133*Indicators!$I$263</f>
        <v>2.9153925920546676E-3</v>
      </c>
      <c r="AC133" s="193">
        <f>S133*$B133*Indicators!$B$264+S133*$C133*Indicators!$C$264+S133*$D133*Indicators!$D$264+S133*$E133*Indicators!$E$264+S133*$F133*Indicators!$F$264+S133*$G133*Indicators!$G$264+S133*$H133*Indicators!$H$264+S133*$I133*Indicators!$I$264</f>
        <v>-9.5307252623859232E-4</v>
      </c>
      <c r="AE133" s="177">
        <f t="shared" si="3"/>
        <v>1.3204344589549275</v>
      </c>
    </row>
    <row r="134" spans="1:31" hidden="1" x14ac:dyDescent="0.25">
      <c r="A134" s="174">
        <f>Indicators!A146</f>
        <v>39814</v>
      </c>
      <c r="B134" s="193">
        <f>(Indicators!B146-Indicators!B145)/Indicators!B145</f>
        <v>9.4405294835821427E-2</v>
      </c>
      <c r="C134" s="193">
        <f>(Indicators!C146-Indicators!C145)/-100</f>
        <v>-6.7499999999999982E-3</v>
      </c>
      <c r="D134" s="193">
        <f>(Indicators!D146-Indicators!D145)/-100</f>
        <v>1.7704657999534648E-2</v>
      </c>
      <c r="E134" s="193">
        <f>(Indicators!E146-Indicators!E145)/-Indicators!E145</f>
        <v>-0.21577099648933301</v>
      </c>
      <c r="F134" s="193">
        <f>(Indicators!F146-Indicators!F145)/Indicators!F145</f>
        <v>8.1272084805653705E-2</v>
      </c>
      <c r="G134" s="193">
        <f>(Indicators!G146-Indicators!G145)/Indicators!G145</f>
        <v>3.9913083257090552E-2</v>
      </c>
      <c r="H134" s="193">
        <f>(Indicators!H146-Indicators!H145)/Indicators!H145</f>
        <v>5.0984563585919646E-3</v>
      </c>
      <c r="I134" s="193">
        <f>(Indicators!I146-Indicators!I145)/Indicators!I145</f>
        <v>3.3763044812768567E-2</v>
      </c>
      <c r="J134" s="174"/>
      <c r="K134" s="193">
        <f>KZN!C$78/100</f>
        <v>4.5971088052338904E-2</v>
      </c>
      <c r="L134" s="193">
        <f>KZN!D$78/100</f>
        <v>1.9396769106714215E-2</v>
      </c>
      <c r="M134" s="193">
        <f>KZN!E$78/100</f>
        <v>0.18423457517351668</v>
      </c>
      <c r="N134" s="193">
        <f>KZN!F$78/100</f>
        <v>2.7190973719388053E-2</v>
      </c>
      <c r="O134" s="193">
        <f>KZN!G$78/100</f>
        <v>4.690090327208022E-2</v>
      </c>
      <c r="P134" s="193">
        <f>KZN!H$78/100</f>
        <v>0.15292009670615697</v>
      </c>
      <c r="Q134" s="193">
        <f>KZN!I$78/100</f>
        <v>0.12328097234230528</v>
      </c>
      <c r="R134" s="193">
        <f>KZN!J$78/100</f>
        <v>0.18221141258268633</v>
      </c>
      <c r="S134" s="193">
        <f>KZN!K$78/100</f>
        <v>0.21789320904481341</v>
      </c>
      <c r="T134" s="193"/>
      <c r="U134" s="193">
        <f>K134*$B134*Indicators!$B$256+K134*$C134*Indicators!$C$256+K134*$D134*Indicators!$D$256+K134*$E134*Indicators!$E$256+K134*$F134*Indicators!$F$256+K134*$G134*Indicators!$G$256+K134*$H134*Indicators!$H$256+K134*$I134*Indicators!$I$256</f>
        <v>4.5983670920816483E-4</v>
      </c>
      <c r="V134" s="193">
        <f>L134*$B134*Indicators!$B$257+L134*$C134*Indicators!$C$257+L134*$D134*Indicators!$D$257+L134*$E134*Indicators!$E$257+L134*$F134*Indicators!$F$257+L134*$G134*Indicators!$G$257+L134*$H134*Indicators!$H$257+L134*$I134*Indicators!$I$257</f>
        <v>5.7147403305611078E-4</v>
      </c>
      <c r="W134" s="193">
        <f>M134*$B134*Indicators!$B$258+M134*$C134*Indicators!$C$258+M134*$D134*Indicators!$D$258+M134*$E134*Indicators!$E$258+M134*$F134*Indicators!$F$258+M134*$G134*Indicators!$G$258+M134*$H134*Indicators!$H$258+M134*$I134*Indicators!$I$258</f>
        <v>3.364573067003131E-3</v>
      </c>
      <c r="X134" s="193">
        <f>N134*$B134*Indicators!$B$259+N134*$C134*Indicators!$C$259+N134*$D134*Indicators!$D$259+N134*$E134*Indicators!$E$259+N134*$F134*Indicators!$F$259+N134*$G134*Indicators!$G$259+N134*$H134*Indicators!$H$259+N134*$I134*Indicators!$I$259</f>
        <v>-4.2892588763497613E-4</v>
      </c>
      <c r="Y134" s="193">
        <f>O134*$B134*Indicators!$B$260+O134*$C134*Indicators!$C$260+O134*$D134*Indicators!$D$260+O134*$E134*Indicators!$E$260+O134*$F134*Indicators!$F$260+O134*$G134*Indicators!$G$260+O134*$H134*Indicators!$H$260+O134*$I134*Indicators!$I$260</f>
        <v>-9.3623419153899461E-4</v>
      </c>
      <c r="Z134" s="193">
        <f>P134*$B134*Indicators!$B$261+P134*$C134*Indicators!$C$261+P134*$D134*Indicators!$D$261+P134*$E134*Indicators!$E$261+P134*$F134*Indicators!$F$261+P134*$G134*Indicators!$G$261+P134*$H134*Indicators!$H$261+P134*$I134*Indicators!$I$261</f>
        <v>-1.4808054992951989E-3</v>
      </c>
      <c r="AA134" s="193">
        <f>Q134*$B134*Indicators!$B$262+Q134*$C134*Indicators!$C$262+Q134*$D134*Indicators!$D$262+Q134*$E134*Indicators!$E$262+Q134*$F134*Indicators!$F$262+Q134*$G134*Indicators!$G$262+Q134*$H134*Indicators!$H$262+Q134*$I134*Indicators!$I$262</f>
        <v>-6.2225217574828793E-3</v>
      </c>
      <c r="AB134" s="193">
        <f>R134*$B134*Indicators!$B$263+R134*$C134*Indicators!$C$263+R134*$D134*Indicators!$D$263+R134*$E134*Indicators!$E$263+R134*$F134*Indicators!$F$263+R134*$G134*Indicators!$G$263+R134*$H134*Indicators!$H$263+R134*$I134*Indicators!$I$263</f>
        <v>-1.7329972966768409E-3</v>
      </c>
      <c r="AC134" s="193">
        <f>S134*$B134*Indicators!$B$264+S134*$C134*Indicators!$C$264+S134*$D134*Indicators!$D$264+S134*$E134*Indicators!$E$264+S134*$F134*Indicators!$F$264+S134*$G134*Indicators!$G$264+S134*$H134*Indicators!$H$264+S134*$I134*Indicators!$I$264</f>
        <v>3.0149121214168833E-3</v>
      </c>
      <c r="AE134" s="177">
        <f t="shared" si="3"/>
        <v>-0.33906887019446008</v>
      </c>
    </row>
    <row r="135" spans="1:31" hidden="1" x14ac:dyDescent="0.25">
      <c r="A135" s="174">
        <f>Indicators!A147</f>
        <v>39845</v>
      </c>
      <c r="B135" s="193">
        <f>(Indicators!B147-Indicators!B146)/Indicators!B146</f>
        <v>-1.5500689898129968E-2</v>
      </c>
      <c r="C135" s="193">
        <f>(Indicators!C147-Indicators!C146)/-100</f>
        <v>-6.6500000000000092E-3</v>
      </c>
      <c r="D135" s="193">
        <f>(Indicators!D147-Indicators!D146)/-100</f>
        <v>-4.8001776392269232E-3</v>
      </c>
      <c r="E135" s="193">
        <f>(Indicators!E147-Indicators!E146)/-Indicators!E146</f>
        <v>9.9955575299867355E-3</v>
      </c>
      <c r="F135" s="193">
        <f>(Indicators!F147-Indicators!F146)/Indicators!F146</f>
        <v>8.7418300653594794E-2</v>
      </c>
      <c r="G135" s="193">
        <f>(Indicators!G147-Indicators!G146)/Indicators!G146</f>
        <v>4.091059056417029E-2</v>
      </c>
      <c r="H135" s="193">
        <f>(Indicators!H147-Indicators!H146)/Indicators!H146</f>
        <v>3.5667091553331074E-4</v>
      </c>
      <c r="I135" s="193">
        <f>(Indicators!I147-Indicators!I146)/Indicators!I146</f>
        <v>-5.1068883610451303E-2</v>
      </c>
      <c r="J135" s="174"/>
      <c r="K135" s="193">
        <f>KZN!C$78/100</f>
        <v>4.5971088052338904E-2</v>
      </c>
      <c r="L135" s="193">
        <f>KZN!D$78/100</f>
        <v>1.9396769106714215E-2</v>
      </c>
      <c r="M135" s="193">
        <f>KZN!E$78/100</f>
        <v>0.18423457517351668</v>
      </c>
      <c r="N135" s="193">
        <f>KZN!F$78/100</f>
        <v>2.7190973719388053E-2</v>
      </c>
      <c r="O135" s="193">
        <f>KZN!G$78/100</f>
        <v>4.690090327208022E-2</v>
      </c>
      <c r="P135" s="193">
        <f>KZN!H$78/100</f>
        <v>0.15292009670615697</v>
      </c>
      <c r="Q135" s="193">
        <f>KZN!I$78/100</f>
        <v>0.12328097234230528</v>
      </c>
      <c r="R135" s="193">
        <f>KZN!J$78/100</f>
        <v>0.18221141258268633</v>
      </c>
      <c r="S135" s="193">
        <f>KZN!K$78/100</f>
        <v>0.21789320904481341</v>
      </c>
      <c r="T135" s="193"/>
      <c r="U135" s="193">
        <f>K135*$B135*Indicators!$B$256+K135*$C135*Indicators!$C$256+K135*$D135*Indicators!$D$256+K135*$E135*Indicators!$E$256+K135*$F135*Indicators!$F$256+K135*$G135*Indicators!$G$256+K135*$H135*Indicators!$H$256+K135*$I135*Indicators!$I$256</f>
        <v>9.1343377478255545E-4</v>
      </c>
      <c r="V135" s="193">
        <f>L135*$B135*Indicators!$B$257+L135*$C135*Indicators!$C$257+L135*$D135*Indicators!$D$257+L135*$E135*Indicators!$E$257+L135*$F135*Indicators!$F$257+L135*$G135*Indicators!$G$257+L135*$H135*Indicators!$H$257+L135*$I135*Indicators!$I$257</f>
        <v>4.8488204156657658E-5</v>
      </c>
      <c r="W135" s="193">
        <f>M135*$B135*Indicators!$B$258+M135*$C135*Indicators!$C$258+M135*$D135*Indicators!$D$258+M135*$E135*Indicators!$E$258+M135*$F135*Indicators!$F$258+M135*$G135*Indicators!$G$258+M135*$H135*Indicators!$H$258+M135*$I135*Indicators!$I$258</f>
        <v>-2.9797739501197305E-3</v>
      </c>
      <c r="X135" s="193">
        <f>N135*$B135*Indicators!$B$259+N135*$C135*Indicators!$C$259+N135*$D135*Indicators!$D$259+N135*$E135*Indicators!$E$259+N135*$F135*Indicators!$F$259+N135*$G135*Indicators!$G$259+N135*$H135*Indicators!$H$259+N135*$I135*Indicators!$I$259</f>
        <v>-6.9669368382313133E-4</v>
      </c>
      <c r="Y135" s="193">
        <f>O135*$B135*Indicators!$B$260+O135*$C135*Indicators!$C$260+O135*$D135*Indicators!$D$260+O135*$E135*Indicators!$E$260+O135*$F135*Indicators!$F$260+O135*$G135*Indicators!$G$260+O135*$H135*Indicators!$H$260+O135*$I135*Indicators!$I$260</f>
        <v>-2.3320048505755326E-4</v>
      </c>
      <c r="Z135" s="193">
        <f>P135*$B135*Indicators!$B$261+P135*$C135*Indicators!$C$261+P135*$D135*Indicators!$D$261+P135*$E135*Indicators!$E$261+P135*$F135*Indicators!$F$261+P135*$G135*Indicators!$G$261+P135*$H135*Indicators!$H$261+P135*$I135*Indicators!$I$261</f>
        <v>-5.7327925053080237E-4</v>
      </c>
      <c r="AA135" s="193">
        <f>Q135*$B135*Indicators!$B$262+Q135*$C135*Indicators!$C$262+Q135*$D135*Indicators!$D$262+Q135*$E135*Indicators!$E$262+Q135*$F135*Indicators!$F$262+Q135*$G135*Indicators!$G$262+Q135*$H135*Indicators!$H$262+Q135*$I135*Indicators!$I$262</f>
        <v>-6.6534416207358351E-4</v>
      </c>
      <c r="AB135" s="193">
        <f>R135*$B135*Indicators!$B$263+R135*$C135*Indicators!$C$263+R135*$D135*Indicators!$D$263+R135*$E135*Indicators!$E$263+R135*$F135*Indicators!$F$263+R135*$G135*Indicators!$G$263+R135*$H135*Indicators!$H$263+R135*$I135*Indicators!$I$263</f>
        <v>-1.0576413898208551E-3</v>
      </c>
      <c r="AC135" s="193">
        <f>S135*$B135*Indicators!$B$264+S135*$C135*Indicators!$C$264+S135*$D135*Indicators!$D$264+S135*$E135*Indicators!$E$264+S135*$F135*Indicators!$F$264+S135*$G135*Indicators!$G$264+S135*$H135*Indicators!$H$264+S135*$I135*Indicators!$I$264</f>
        <v>-1.5871444679455863E-3</v>
      </c>
      <c r="AE135" s="177">
        <f t="shared" si="3"/>
        <v>-0.68311554104320293</v>
      </c>
    </row>
    <row r="136" spans="1:31" hidden="1" x14ac:dyDescent="0.25">
      <c r="A136" s="174">
        <f>Indicators!A148</f>
        <v>39873</v>
      </c>
      <c r="B136" s="193">
        <f>(Indicators!B148-Indicators!B147)/Indicators!B147</f>
        <v>-5.26315789473683E-2</v>
      </c>
      <c r="C136" s="193">
        <f>(Indicators!C148-Indicators!C147)/-100</f>
        <v>-3.9999999999999145E-4</v>
      </c>
      <c r="D136" s="193">
        <f>(Indicators!D148-Indicators!D147)/-100</f>
        <v>-8.7088769711025189E-4</v>
      </c>
      <c r="E136" s="193">
        <f>(Indicators!E148-Indicators!E147)/-Indicators!E147</f>
        <v>-4.8911824096926175E-2</v>
      </c>
      <c r="F136" s="193">
        <f>(Indicators!F148-Indicators!F147)/Indicators!F147</f>
        <v>-2.8549962434260012E-2</v>
      </c>
      <c r="G136" s="193">
        <f>(Indicators!G148-Indicators!G147)/Indicators!G147</f>
        <v>-3.1378763866878018E-2</v>
      </c>
      <c r="H136" s="193">
        <f>(Indicators!H148-Indicators!H147)/Indicators!H147</f>
        <v>-1.8331981017632177E-4</v>
      </c>
      <c r="I136" s="193">
        <f>(Indicators!I148-Indicators!I147)/Indicators!I147</f>
        <v>0.11170212765957446</v>
      </c>
      <c r="J136" s="174"/>
      <c r="K136" s="193">
        <f>KZN!C$78/100</f>
        <v>4.5971088052338904E-2</v>
      </c>
      <c r="L136" s="193">
        <f>KZN!D$78/100</f>
        <v>1.9396769106714215E-2</v>
      </c>
      <c r="M136" s="193">
        <f>KZN!E$78/100</f>
        <v>0.18423457517351668</v>
      </c>
      <c r="N136" s="193">
        <f>KZN!F$78/100</f>
        <v>2.7190973719388053E-2</v>
      </c>
      <c r="O136" s="193">
        <f>KZN!G$78/100</f>
        <v>4.690090327208022E-2</v>
      </c>
      <c r="P136" s="193">
        <f>KZN!H$78/100</f>
        <v>0.15292009670615697</v>
      </c>
      <c r="Q136" s="193">
        <f>KZN!I$78/100</f>
        <v>0.12328097234230528</v>
      </c>
      <c r="R136" s="193">
        <f>KZN!J$78/100</f>
        <v>0.18221141258268633</v>
      </c>
      <c r="S136" s="193">
        <f>KZN!K$78/100</f>
        <v>0.21789320904481341</v>
      </c>
      <c r="T136" s="193"/>
      <c r="U136" s="193">
        <f>K136*$B136*Indicators!$B$256+K136*$C136*Indicators!$C$256+K136*$D136*Indicators!$D$256+K136*$E136*Indicators!$E$256+K136*$F136*Indicators!$F$256+K136*$G136*Indicators!$G$256+K136*$H136*Indicators!$H$256+K136*$I136*Indicators!$I$256</f>
        <v>-8.5377600209702621E-4</v>
      </c>
      <c r="V136" s="193">
        <f>L136*$B136*Indicators!$B$257+L136*$C136*Indicators!$C$257+L136*$D136*Indicators!$D$257+L136*$E136*Indicators!$E$257+L136*$F136*Indicators!$F$257+L136*$G136*Indicators!$G$257+L136*$H136*Indicators!$H$257+L136*$I136*Indicators!$I$257</f>
        <v>-2.1126449047248046E-4</v>
      </c>
      <c r="W136" s="193">
        <f>M136*$B136*Indicators!$B$258+M136*$C136*Indicators!$C$258+M136*$D136*Indicators!$D$258+M136*$E136*Indicators!$E$258+M136*$F136*Indicators!$F$258+M136*$G136*Indicators!$G$258+M136*$H136*Indicators!$H$258+M136*$I136*Indicators!$I$258</f>
        <v>-2.0517944409970384E-4</v>
      </c>
      <c r="X136" s="193">
        <f>N136*$B136*Indicators!$B$259+N136*$C136*Indicators!$C$259+N136*$D136*Indicators!$D$259+N136*$E136*Indicators!$E$259+N136*$F136*Indicators!$F$259+N136*$G136*Indicators!$G$259+N136*$H136*Indicators!$H$259+N136*$I136*Indicators!$I$259</f>
        <v>1.1073160979687645E-3</v>
      </c>
      <c r="Y136" s="193">
        <f>O136*$B136*Indicators!$B$260+O136*$C136*Indicators!$C$260+O136*$D136*Indicators!$D$260+O136*$E136*Indicators!$E$260+O136*$F136*Indicators!$F$260+O136*$G136*Indicators!$G$260+O136*$H136*Indicators!$H$260+O136*$I136*Indicators!$I$260</f>
        <v>-3.4129364448144645E-4</v>
      </c>
      <c r="Z136" s="193">
        <f>P136*$B136*Indicators!$B$261+P136*$C136*Indicators!$C$261+P136*$D136*Indicators!$D$261+P136*$E136*Indicators!$E$261+P136*$F136*Indicators!$F$261+P136*$G136*Indicators!$G$261+P136*$H136*Indicators!$H$261+P136*$I136*Indicators!$I$261</f>
        <v>-1.6078550818269801E-3</v>
      </c>
      <c r="AA136" s="193">
        <f>Q136*$B136*Indicators!$B$262+Q136*$C136*Indicators!$C$262+Q136*$D136*Indicators!$D$262+Q136*$E136*Indicators!$E$262+Q136*$F136*Indicators!$F$262+Q136*$G136*Indicators!$G$262+Q136*$H136*Indicators!$H$262+Q136*$I136*Indicators!$I$262</f>
        <v>-1.105860536795112E-3</v>
      </c>
      <c r="AB136" s="193">
        <f>R136*$B136*Indicators!$B$263+R136*$C136*Indicators!$C$263+R136*$D136*Indicators!$D$263+R136*$E136*Indicators!$E$263+R136*$F136*Indicators!$F$263+R136*$G136*Indicators!$G$263+R136*$H136*Indicators!$H$263+R136*$I136*Indicators!$I$263</f>
        <v>-8.8396562122895869E-4</v>
      </c>
      <c r="AC136" s="193">
        <f>S136*$B136*Indicators!$B$264+S136*$C136*Indicators!$C$264+S136*$D136*Indicators!$D$264+S136*$E136*Indicators!$E$264+S136*$F136*Indicators!$F$264+S136*$G136*Indicators!$G$264+S136*$H136*Indicators!$H$264+S136*$I136*Indicators!$I$264</f>
        <v>-1.0290005540562188E-5</v>
      </c>
      <c r="AE136" s="177">
        <f t="shared" si="3"/>
        <v>-0.41121687285735053</v>
      </c>
    </row>
    <row r="137" spans="1:31" hidden="1" x14ac:dyDescent="0.25">
      <c r="A137" s="174">
        <f>Indicators!A149</f>
        <v>39904</v>
      </c>
      <c r="B137" s="193">
        <f>(Indicators!B149-Indicators!B148)/Indicators!B148</f>
        <v>-0.11306263770853009</v>
      </c>
      <c r="C137" s="193">
        <f>(Indicators!C149-Indicators!C148)/-100</f>
        <v>8.9999999999999857E-4</v>
      </c>
      <c r="D137" s="193">
        <f>(Indicators!D149-Indicators!D148)/-100</f>
        <v>2.6288579038070024E-3</v>
      </c>
      <c r="E137" s="193">
        <f>(Indicators!E149-Indicators!E148)/-Indicators!E148</f>
        <v>-4.6844919786096208E-2</v>
      </c>
      <c r="F137" s="193">
        <f>(Indicators!F149-Indicators!F148)/Indicators!F148</f>
        <v>4.1763341067285457E-2</v>
      </c>
      <c r="G137" s="193">
        <f>(Indicators!G149-Indicators!G148)/Indicators!G148</f>
        <v>-1.9088132635253056E-2</v>
      </c>
      <c r="H137" s="193">
        <f>(Indicators!H149-Indicators!H148)/Indicators!H148</f>
        <v>-1.462044247166791E-3</v>
      </c>
      <c r="I137" s="193">
        <f>(Indicators!I149-Indicators!I148)/Indicators!I148</f>
        <v>-4.0247678018575851E-2</v>
      </c>
      <c r="J137" s="174"/>
      <c r="K137" s="193">
        <f>KZN!C$78/100</f>
        <v>4.5971088052338904E-2</v>
      </c>
      <c r="L137" s="193">
        <f>KZN!D$78/100</f>
        <v>1.9396769106714215E-2</v>
      </c>
      <c r="M137" s="193">
        <f>KZN!E$78/100</f>
        <v>0.18423457517351668</v>
      </c>
      <c r="N137" s="193">
        <f>KZN!F$78/100</f>
        <v>2.7190973719388053E-2</v>
      </c>
      <c r="O137" s="193">
        <f>KZN!G$78/100</f>
        <v>4.690090327208022E-2</v>
      </c>
      <c r="P137" s="193">
        <f>KZN!H$78/100</f>
        <v>0.15292009670615697</v>
      </c>
      <c r="Q137" s="193">
        <f>KZN!I$78/100</f>
        <v>0.12328097234230528</v>
      </c>
      <c r="R137" s="193">
        <f>KZN!J$78/100</f>
        <v>0.18221141258268633</v>
      </c>
      <c r="S137" s="193">
        <f>KZN!K$78/100</f>
        <v>0.21789320904481341</v>
      </c>
      <c r="T137" s="193"/>
      <c r="U137" s="193">
        <f>K137*$B137*Indicators!$B$256+K137*$C137*Indicators!$C$256+K137*$D137*Indicators!$D$256+K137*$E137*Indicators!$E$256+K137*$F137*Indicators!$F$256+K137*$G137*Indicators!$G$256+K137*$H137*Indicators!$H$256+K137*$I137*Indicators!$I$256</f>
        <v>-9.7420722398249091E-4</v>
      </c>
      <c r="V137" s="193">
        <f>L137*$B137*Indicators!$B$257+L137*$C137*Indicators!$C$257+L137*$D137*Indicators!$D$257+L137*$E137*Indicators!$E$257+L137*$F137*Indicators!$F$257+L137*$G137*Indicators!$G$257+L137*$H137*Indicators!$H$257+L137*$I137*Indicators!$I$257</f>
        <v>-1.0530131968431516E-3</v>
      </c>
      <c r="W137" s="193">
        <f>M137*$B137*Indicators!$B$258+M137*$C137*Indicators!$C$258+M137*$D137*Indicators!$D$258+M137*$E137*Indicators!$E$258+M137*$F137*Indicators!$F$258+M137*$G137*Indicators!$G$258+M137*$H137*Indicators!$H$258+M137*$I137*Indicators!$I$258</f>
        <v>-9.6061219816473073E-3</v>
      </c>
      <c r="X137" s="193">
        <f>N137*$B137*Indicators!$B$259+N137*$C137*Indicators!$C$259+N137*$D137*Indicators!$D$259+N137*$E137*Indicators!$E$259+N137*$F137*Indicators!$F$259+N137*$G137*Indicators!$G$259+N137*$H137*Indicators!$H$259+N137*$I137*Indicators!$I$259</f>
        <v>-1.1085446817946302E-3</v>
      </c>
      <c r="Y137" s="193">
        <f>O137*$B137*Indicators!$B$260+O137*$C137*Indicators!$C$260+O137*$D137*Indicators!$D$260+O137*$E137*Indicators!$E$260+O137*$F137*Indicators!$F$260+O137*$G137*Indicators!$G$260+O137*$H137*Indicators!$H$260+O137*$I137*Indicators!$I$260</f>
        <v>-9.4979549775561301E-4</v>
      </c>
      <c r="Z137" s="193">
        <f>P137*$B137*Indicators!$B$261+P137*$C137*Indicators!$C$261+P137*$D137*Indicators!$D$261+P137*$E137*Indicators!$E$261+P137*$F137*Indicators!$F$261+P137*$G137*Indicators!$G$261+P137*$H137*Indicators!$H$261+P137*$I137*Indicators!$I$261</f>
        <v>-2.3726310310908955E-3</v>
      </c>
      <c r="AA137" s="193">
        <f>Q137*$B137*Indicators!$B$262+Q137*$C137*Indicators!$C$262+Q137*$D137*Indicators!$D$262+Q137*$E137*Indicators!$E$262+Q137*$F137*Indicators!$F$262+Q137*$G137*Indicators!$G$262+Q137*$H137*Indicators!$H$262+Q137*$I137*Indicators!$I$262</f>
        <v>-3.6039997138574303E-3</v>
      </c>
      <c r="AB137" s="193">
        <f>R137*$B137*Indicators!$B$263+R137*$C137*Indicators!$C$263+R137*$D137*Indicators!$D$263+R137*$E137*Indicators!$E$263+R137*$F137*Indicators!$F$263+R137*$G137*Indicators!$G$263+R137*$H137*Indicators!$H$263+R137*$I137*Indicators!$I$263</f>
        <v>-3.2550004647048563E-3</v>
      </c>
      <c r="AC137" s="193">
        <f>S137*$B137*Indicators!$B$264+S137*$C137*Indicators!$C$264+S137*$D137*Indicators!$D$264+S137*$E137*Indicators!$E$264+S137*$F137*Indicators!$F$264+S137*$G137*Indicators!$G$264+S137*$H137*Indicators!$H$264+S137*$I137*Indicators!$I$264</f>
        <v>-2.8144153173701916E-3</v>
      </c>
      <c r="AE137" s="177">
        <f t="shared" si="3"/>
        <v>-2.5737729109046565</v>
      </c>
    </row>
    <row r="138" spans="1:31" hidden="1" x14ac:dyDescent="0.25">
      <c r="A138" s="174">
        <f>Indicators!A150</f>
        <v>39934</v>
      </c>
      <c r="B138" s="193">
        <f>(Indicators!B150-Indicators!B149)/Indicators!B149</f>
        <v>-5.4889157025575556E-2</v>
      </c>
      <c r="C138" s="193">
        <f>(Indicators!C150-Indicators!C149)/-100</f>
        <v>-2.7999999999999935E-3</v>
      </c>
      <c r="D138" s="193">
        <f>(Indicators!D150-Indicators!D149)/-100</f>
        <v>3.5249882500389962E-3</v>
      </c>
      <c r="E138" s="193">
        <f>(Indicators!E150-Indicators!E149)/-Indicators!E149</f>
        <v>-0.31548835308541068</v>
      </c>
      <c r="F138" s="193">
        <f>(Indicators!F150-Indicators!F149)/Indicators!F149</f>
        <v>0.14847809948032664</v>
      </c>
      <c r="G138" s="193">
        <f>(Indicators!G150-Indicators!G149)/Indicators!G149</f>
        <v>6.7496942066051432E-2</v>
      </c>
      <c r="H138" s="193">
        <f>(Indicators!H150-Indicators!H149)/Indicators!H149</f>
        <v>-1.1836426430693915E-2</v>
      </c>
      <c r="I138" s="193">
        <f>(Indicators!I150-Indicators!I149)/Indicators!I149</f>
        <v>5.0733137829912026E-2</v>
      </c>
      <c r="J138" s="174"/>
      <c r="K138" s="193">
        <f>KZN!C$78/100</f>
        <v>4.5971088052338904E-2</v>
      </c>
      <c r="L138" s="193">
        <f>KZN!D$78/100</f>
        <v>1.9396769106714215E-2</v>
      </c>
      <c r="M138" s="193">
        <f>KZN!E$78/100</f>
        <v>0.18423457517351668</v>
      </c>
      <c r="N138" s="193">
        <f>KZN!F$78/100</f>
        <v>2.7190973719388053E-2</v>
      </c>
      <c r="O138" s="193">
        <f>KZN!G$78/100</f>
        <v>4.690090327208022E-2</v>
      </c>
      <c r="P138" s="193">
        <f>KZN!H$78/100</f>
        <v>0.15292009670615697</v>
      </c>
      <c r="Q138" s="193">
        <f>KZN!I$78/100</f>
        <v>0.12328097234230528</v>
      </c>
      <c r="R138" s="193">
        <f>KZN!J$78/100</f>
        <v>0.18221141258268633</v>
      </c>
      <c r="S138" s="193">
        <f>KZN!K$78/100</f>
        <v>0.21789320904481341</v>
      </c>
      <c r="T138" s="193"/>
      <c r="U138" s="193">
        <f>K138*$B138*Indicators!$B$256+K138*$C138*Indicators!$C$256+K138*$D138*Indicators!$D$256+K138*$E138*Indicators!$E$256+K138*$F138*Indicators!$F$256+K138*$G138*Indicators!$G$256+K138*$H138*Indicators!$H$256+K138*$I138*Indicators!$I$256</f>
        <v>-7.9512346854449987E-4</v>
      </c>
      <c r="V138" s="193">
        <f>L138*$B138*Indicators!$B$257+L138*$C138*Indicators!$C$257+L138*$D138*Indicators!$D$257+L138*$E138*Indicators!$E$257+L138*$F138*Indicators!$F$257+L138*$G138*Indicators!$G$257+L138*$H138*Indicators!$H$257+L138*$I138*Indicators!$I$257</f>
        <v>-2.1084633327673639E-4</v>
      </c>
      <c r="W138" s="193">
        <f>M138*$B138*Indicators!$B$258+M138*$C138*Indicators!$C$258+M138*$D138*Indicators!$D$258+M138*$E138*Indicators!$E$258+M138*$F138*Indicators!$F$258+M138*$G138*Indicators!$G$258+M138*$H138*Indicators!$H$258+M138*$I138*Indicators!$I$258</f>
        <v>-7.7711628613728592E-3</v>
      </c>
      <c r="X138" s="193">
        <f>N138*$B138*Indicators!$B$259+N138*$C138*Indicators!$C$259+N138*$D138*Indicators!$D$259+N138*$E138*Indicators!$E$259+N138*$F138*Indicators!$F$259+N138*$G138*Indicators!$G$259+N138*$H138*Indicators!$H$259+N138*$I138*Indicators!$I$259</f>
        <v>-1.2063930965804117E-3</v>
      </c>
      <c r="Y138" s="193">
        <f>O138*$B138*Indicators!$B$260+O138*$C138*Indicators!$C$260+O138*$D138*Indicators!$D$260+O138*$E138*Indicators!$E$260+O138*$F138*Indicators!$F$260+O138*$G138*Indicators!$G$260+O138*$H138*Indicators!$H$260+O138*$I138*Indicators!$I$260</f>
        <v>-2.5473728874482117E-3</v>
      </c>
      <c r="Z138" s="193">
        <f>P138*$B138*Indicators!$B$261+P138*$C138*Indicators!$C$261+P138*$D138*Indicators!$D$261+P138*$E138*Indicators!$E$261+P138*$F138*Indicators!$F$261+P138*$G138*Indicators!$G$261+P138*$H138*Indicators!$H$261+P138*$I138*Indicators!$I$261</f>
        <v>-6.1583767209602491E-3</v>
      </c>
      <c r="AA138" s="193">
        <f>Q138*$B138*Indicators!$B$262+Q138*$C138*Indicators!$C$262+Q138*$D138*Indicators!$D$262+Q138*$E138*Indicators!$E$262+Q138*$F138*Indicators!$F$262+Q138*$G138*Indicators!$G$262+Q138*$H138*Indicators!$H$262+Q138*$I138*Indicators!$I$262</f>
        <v>-1.2036771266566567E-2</v>
      </c>
      <c r="AB138" s="193">
        <f>R138*$B138*Indicators!$B$263+R138*$C138*Indicators!$C$263+R138*$D138*Indicators!$D$263+R138*$E138*Indicators!$E$263+R138*$F138*Indicators!$F$263+R138*$G138*Indicators!$G$263+R138*$H138*Indicators!$H$263+R138*$I138*Indicators!$I$263</f>
        <v>-7.0478505646347483E-3</v>
      </c>
      <c r="AC138" s="193">
        <f>S138*$B138*Indicators!$B$264+S138*$C138*Indicators!$C$264+S138*$D138*Indicators!$D$264+S138*$E138*Indicators!$E$264+S138*$F138*Indicators!$F$264+S138*$G138*Indicators!$G$264+S138*$H138*Indicators!$H$264+S138*$I138*Indicators!$I$264</f>
        <v>-1.476921372389803E-3</v>
      </c>
      <c r="AE138" s="177">
        <f t="shared" si="3"/>
        <v>-3.9250818571774095</v>
      </c>
    </row>
    <row r="139" spans="1:31" hidden="1" x14ac:dyDescent="0.25">
      <c r="A139" s="174">
        <f>Indicators!A151</f>
        <v>39965</v>
      </c>
      <c r="B139" s="193">
        <f>(Indicators!B151-Indicators!B150)/Indicators!B150</f>
        <v>-3.046536661075918E-2</v>
      </c>
      <c r="C139" s="193">
        <f>(Indicators!C151-Indicators!C150)/-100</f>
        <v>-1.6000000000000014E-3</v>
      </c>
      <c r="D139" s="193">
        <f>(Indicators!D151-Indicators!D150)/-100</f>
        <v>6.7827963619547663E-3</v>
      </c>
      <c r="E139" s="193">
        <f>(Indicators!E151-Indicators!E150)/-Indicators!E150</f>
        <v>-5.0636843740292099E-2</v>
      </c>
      <c r="F139" s="193">
        <f>(Indicators!F151-Indicators!F150)/Indicators!F150</f>
        <v>7.1751777634130418E-2</v>
      </c>
      <c r="G139" s="193">
        <f>(Indicators!G151-Indicators!G150)/Indicators!G150</f>
        <v>-2.2604166666666713E-2</v>
      </c>
      <c r="H139" s="193">
        <f>(Indicators!H151-Indicators!H150)/Indicators!H150</f>
        <v>4.3546828595158304E-3</v>
      </c>
      <c r="I139" s="193">
        <f>(Indicators!I151-Indicators!I150)/Indicators!I150</f>
        <v>-1.5071169411108009E-2</v>
      </c>
      <c r="J139" s="174"/>
      <c r="K139" s="193">
        <f>KZN!C$78/100</f>
        <v>4.5971088052338904E-2</v>
      </c>
      <c r="L139" s="193">
        <f>KZN!D$78/100</f>
        <v>1.9396769106714215E-2</v>
      </c>
      <c r="M139" s="193">
        <f>KZN!E$78/100</f>
        <v>0.18423457517351668</v>
      </c>
      <c r="N139" s="193">
        <f>KZN!F$78/100</f>
        <v>2.7190973719388053E-2</v>
      </c>
      <c r="O139" s="193">
        <f>KZN!G$78/100</f>
        <v>4.690090327208022E-2</v>
      </c>
      <c r="P139" s="193">
        <f>KZN!H$78/100</f>
        <v>0.15292009670615697</v>
      </c>
      <c r="Q139" s="193">
        <f>KZN!I$78/100</f>
        <v>0.12328097234230528</v>
      </c>
      <c r="R139" s="193">
        <f>KZN!J$78/100</f>
        <v>0.18221141258268633</v>
      </c>
      <c r="S139" s="193">
        <f>KZN!K$78/100</f>
        <v>0.21789320904481341</v>
      </c>
      <c r="T139" s="193"/>
      <c r="U139" s="193">
        <f>K139*$B139*Indicators!$B$256+K139*$C139*Indicators!$C$256+K139*$D139*Indicators!$D$256+K139*$E139*Indicators!$E$256+K139*$F139*Indicators!$F$256+K139*$G139*Indicators!$G$256+K139*$H139*Indicators!$H$256+K139*$I139*Indicators!$I$256</f>
        <v>2.8654289845491331E-4</v>
      </c>
      <c r="V139" s="193">
        <f>L139*$B139*Indicators!$B$257+L139*$C139*Indicators!$C$257+L139*$D139*Indicators!$D$257+L139*$E139*Indicators!$E$257+L139*$F139*Indicators!$F$257+L139*$G139*Indicators!$G$257+L139*$H139*Indicators!$H$257+L139*$I139*Indicators!$I$257</f>
        <v>-5.0934354052270547E-4</v>
      </c>
      <c r="W139" s="193">
        <f>M139*$B139*Indicators!$B$258+M139*$C139*Indicators!$C$258+M139*$D139*Indicators!$D$258+M139*$E139*Indicators!$E$258+M139*$F139*Indicators!$F$258+M139*$G139*Indicators!$G$258+M139*$H139*Indicators!$H$258+M139*$I139*Indicators!$I$258</f>
        <v>-3.3689481635703284E-3</v>
      </c>
      <c r="X139" s="193">
        <f>N139*$B139*Indicators!$B$259+N139*$C139*Indicators!$C$259+N139*$D139*Indicators!$D$259+N139*$E139*Indicators!$E$259+N139*$F139*Indicators!$F$259+N139*$G139*Indicators!$G$259+N139*$H139*Indicators!$H$259+N139*$I139*Indicators!$I$259</f>
        <v>-5.4422413074793835E-4</v>
      </c>
      <c r="Y139" s="193">
        <f>O139*$B139*Indicators!$B$260+O139*$C139*Indicators!$C$260+O139*$D139*Indicators!$D$260+O139*$E139*Indicators!$E$260+O139*$F139*Indicators!$F$260+O139*$G139*Indicators!$G$260+O139*$H139*Indicators!$H$260+O139*$I139*Indicators!$I$260</f>
        <v>-4.6389388882292688E-4</v>
      </c>
      <c r="Z139" s="193">
        <f>P139*$B139*Indicators!$B$261+P139*$C139*Indicators!$C$261+P139*$D139*Indicators!$D$261+P139*$E139*Indicators!$E$261+P139*$F139*Indicators!$F$261+P139*$G139*Indicators!$G$261+P139*$H139*Indicators!$H$261+P139*$I139*Indicators!$I$261</f>
        <v>-9.5192623302992312E-4</v>
      </c>
      <c r="AA139" s="193">
        <f>Q139*$B139*Indicators!$B$262+Q139*$C139*Indicators!$C$262+Q139*$D139*Indicators!$D$262+Q139*$E139*Indicators!$E$262+Q139*$F139*Indicators!$F$262+Q139*$G139*Indicators!$G$262+Q139*$H139*Indicators!$H$262+Q139*$I139*Indicators!$I$262</f>
        <v>-2.2826076742288731E-3</v>
      </c>
      <c r="AB139" s="193">
        <f>R139*$B139*Indicators!$B$263+R139*$C139*Indicators!$C$263+R139*$D139*Indicators!$D$263+R139*$E139*Indicators!$E$263+R139*$F139*Indicators!$F$263+R139*$G139*Indicators!$G$263+R139*$H139*Indicators!$H$263+R139*$I139*Indicators!$I$263</f>
        <v>-1.3554880104023287E-3</v>
      </c>
      <c r="AC139" s="193">
        <f>S139*$B139*Indicators!$B$264+S139*$C139*Indicators!$C$264+S139*$D139*Indicators!$D$264+S139*$E139*Indicators!$E$264+S139*$F139*Indicators!$F$264+S139*$G139*Indicators!$G$264+S139*$H139*Indicators!$H$264+S139*$I139*Indicators!$I$264</f>
        <v>-3.6979332006134981E-4</v>
      </c>
      <c r="AE139" s="177">
        <f t="shared" si="3"/>
        <v>-0.95596820629314605</v>
      </c>
    </row>
    <row r="140" spans="1:31" hidden="1" x14ac:dyDescent="0.25">
      <c r="A140" s="174">
        <f>Indicators!A152</f>
        <v>39995</v>
      </c>
      <c r="B140" s="193">
        <f>(Indicators!B152-Indicators!B151)/Indicators!B151</f>
        <v>5.034856700232339E-3</v>
      </c>
      <c r="C140" s="193">
        <f>(Indicators!C152-Indicators!C151)/-100</f>
        <v>8.0000000000000069E-4</v>
      </c>
      <c r="D140" s="193">
        <f>(Indicators!D152-Indicators!D151)/-100</f>
        <v>1.9584623793041534E-3</v>
      </c>
      <c r="E140" s="193">
        <f>(Indicators!E152-Indicators!E151)/-Indicators!E151</f>
        <v>-2.9716144293317637E-2</v>
      </c>
      <c r="F140" s="193">
        <f>(Indicators!F152-Indicators!F151)/Indicators!F151</f>
        <v>7.3582629674306552E-2</v>
      </c>
      <c r="G140" s="193">
        <f>(Indicators!G152-Indicators!G151)/Indicators!G151</f>
        <v>-3.8367259938185115E-3</v>
      </c>
      <c r="H140" s="193">
        <f>(Indicators!H152-Indicators!H151)/Indicators!H151</f>
        <v>3.1715438403995908E-3</v>
      </c>
      <c r="I140" s="193">
        <f>(Indicators!I152-Indicators!I151)/Indicators!I151</f>
        <v>4.5338622839331252E-2</v>
      </c>
      <c r="J140" s="174"/>
      <c r="K140" s="193">
        <f>KZN!C$78/100</f>
        <v>4.5971088052338904E-2</v>
      </c>
      <c r="L140" s="193">
        <f>KZN!D$78/100</f>
        <v>1.9396769106714215E-2</v>
      </c>
      <c r="M140" s="193">
        <f>KZN!E$78/100</f>
        <v>0.18423457517351668</v>
      </c>
      <c r="N140" s="193">
        <f>KZN!F$78/100</f>
        <v>2.7190973719388053E-2</v>
      </c>
      <c r="O140" s="193">
        <f>KZN!G$78/100</f>
        <v>4.690090327208022E-2</v>
      </c>
      <c r="P140" s="193">
        <f>KZN!H$78/100</f>
        <v>0.15292009670615697</v>
      </c>
      <c r="Q140" s="193">
        <f>KZN!I$78/100</f>
        <v>0.12328097234230528</v>
      </c>
      <c r="R140" s="193">
        <f>KZN!J$78/100</f>
        <v>0.18221141258268633</v>
      </c>
      <c r="S140" s="193">
        <f>KZN!K$78/100</f>
        <v>0.21789320904481341</v>
      </c>
      <c r="T140" s="193"/>
      <c r="U140" s="193">
        <f>K140*$B140*Indicators!$B$256+K140*$C140*Indicators!$C$256+K140*$D140*Indicators!$D$256+K140*$E140*Indicators!$E$256+K140*$F140*Indicators!$F$256+K140*$G140*Indicators!$G$256+K140*$H140*Indicators!$H$256+K140*$I140*Indicators!$I$256</f>
        <v>1.018359957204093E-3</v>
      </c>
      <c r="V140" s="193">
        <f>L140*$B140*Indicators!$B$257+L140*$C140*Indicators!$C$257+L140*$D140*Indicators!$D$257+L140*$E140*Indicators!$E$257+L140*$F140*Indicators!$F$257+L140*$G140*Indicators!$G$257+L140*$H140*Indicators!$H$257+L140*$I140*Indicators!$I$257</f>
        <v>1.1777479138506245E-4</v>
      </c>
      <c r="W140" s="193">
        <f>M140*$B140*Indicators!$B$258+M140*$C140*Indicators!$C$258+M140*$D140*Indicators!$D$258+M140*$E140*Indicators!$E$258+M140*$F140*Indicators!$F$258+M140*$G140*Indicators!$G$258+M140*$H140*Indicators!$H$258+M140*$I140*Indicators!$I$258</f>
        <v>1.5537215608712666E-3</v>
      </c>
      <c r="X140" s="193">
        <f>N140*$B140*Indicators!$B$259+N140*$C140*Indicators!$C$259+N140*$D140*Indicators!$D$259+N140*$E140*Indicators!$E$259+N140*$F140*Indicators!$F$259+N140*$G140*Indicators!$G$259+N140*$H140*Indicators!$H$259+N140*$I140*Indicators!$I$259</f>
        <v>4.808627373907113E-4</v>
      </c>
      <c r="Y140" s="193">
        <f>O140*$B140*Indicators!$B$260+O140*$C140*Indicators!$C$260+O140*$D140*Indicators!$D$260+O140*$E140*Indicators!$E$260+O140*$F140*Indicators!$F$260+O140*$G140*Indicators!$G$260+O140*$H140*Indicators!$H$260+O140*$I140*Indicators!$I$260</f>
        <v>-1.4055986934334686E-5</v>
      </c>
      <c r="Z140" s="193">
        <f>P140*$B140*Indicators!$B$261+P140*$C140*Indicators!$C$261+P140*$D140*Indicators!$D$261+P140*$E140*Indicators!$E$261+P140*$F140*Indicators!$F$261+P140*$G140*Indicators!$G$261+P140*$H140*Indicators!$H$261+P140*$I140*Indicators!$I$261</f>
        <v>-1.534630124958409E-4</v>
      </c>
      <c r="AA140" s="193">
        <f>Q140*$B140*Indicators!$B$262+Q140*$C140*Indicators!$C$262+Q140*$D140*Indicators!$D$262+Q140*$E140*Indicators!$E$262+Q140*$F140*Indicators!$F$262+Q140*$G140*Indicators!$G$262+Q140*$H140*Indicators!$H$262+Q140*$I140*Indicators!$I$262</f>
        <v>-3.5595412312251621E-4</v>
      </c>
      <c r="AB140" s="193">
        <f>R140*$B140*Indicators!$B$263+R140*$C140*Indicators!$C$263+R140*$D140*Indicators!$D$263+R140*$E140*Indicators!$E$263+R140*$F140*Indicators!$F$263+R140*$G140*Indicators!$G$263+R140*$H140*Indicators!$H$263+R140*$I140*Indicators!$I$263</f>
        <v>2.2341155808944566E-4</v>
      </c>
      <c r="AC140" s="193">
        <f>S140*$B140*Indicators!$B$264+S140*$C140*Indicators!$C$264+S140*$D140*Indicators!$D$264+S140*$E140*Indicators!$E$264+S140*$F140*Indicators!$F$264+S140*$G140*Indicators!$G$264+S140*$H140*Indicators!$H$264+S140*$I140*Indicators!$I$264</f>
        <v>9.5732959811602398E-4</v>
      </c>
      <c r="AE140" s="177">
        <f t="shared" si="3"/>
        <v>0.38279870805039112</v>
      </c>
    </row>
    <row r="141" spans="1:31" hidden="1" x14ac:dyDescent="0.25">
      <c r="A141" s="174">
        <f>Indicators!A153</f>
        <v>40026</v>
      </c>
      <c r="B141" s="193">
        <f>(Indicators!B153-Indicators!B152)/Indicators!B152</f>
        <v>-6.9364161849709051E-4</v>
      </c>
      <c r="C141" s="193">
        <f>(Indicators!C153-Indicators!C152)/-100</f>
        <v>1.6999999999999993E-3</v>
      </c>
      <c r="D141" s="193">
        <f>(Indicators!D153-Indicators!D152)/-100</f>
        <v>2.3017788504512992E-3</v>
      </c>
      <c r="E141" s="193">
        <f>(Indicators!E153-Indicators!E152)/-Indicators!E152</f>
        <v>1.6223977027997265E-2</v>
      </c>
      <c r="F141" s="193">
        <f>(Indicators!F153-Indicators!F152)/Indicators!F152</f>
        <v>0.22022471910112348</v>
      </c>
      <c r="G141" s="193">
        <f>(Indicators!G153-Indicators!G152)/Indicators!G152</f>
        <v>2.342997753289823E-2</v>
      </c>
      <c r="H141" s="193">
        <f>(Indicators!H153-Indicators!H152)/Indicators!H152</f>
        <v>-1.1830295928464398E-3</v>
      </c>
      <c r="I141" s="193">
        <f>(Indicators!I153-Indicators!I152)/Indicators!I152</f>
        <v>-1.8704255895906751E-2</v>
      </c>
      <c r="J141" s="174"/>
      <c r="K141" s="193">
        <f>KZN!C$78/100</f>
        <v>4.5971088052338904E-2</v>
      </c>
      <c r="L141" s="193">
        <f>KZN!D$78/100</f>
        <v>1.9396769106714215E-2</v>
      </c>
      <c r="M141" s="193">
        <f>KZN!E$78/100</f>
        <v>0.18423457517351668</v>
      </c>
      <c r="N141" s="193">
        <f>KZN!F$78/100</f>
        <v>2.7190973719388053E-2</v>
      </c>
      <c r="O141" s="193">
        <f>KZN!G$78/100</f>
        <v>4.690090327208022E-2</v>
      </c>
      <c r="P141" s="193">
        <f>KZN!H$78/100</f>
        <v>0.15292009670615697</v>
      </c>
      <c r="Q141" s="193">
        <f>KZN!I$78/100</f>
        <v>0.12328097234230528</v>
      </c>
      <c r="R141" s="193">
        <f>KZN!J$78/100</f>
        <v>0.18221141258268633</v>
      </c>
      <c r="S141" s="193">
        <f>KZN!K$78/100</f>
        <v>0.21789320904481341</v>
      </c>
      <c r="T141" s="193"/>
      <c r="U141" s="193">
        <f>K141*$B141*Indicators!$B$256+K141*$C141*Indicators!$C$256+K141*$D141*Indicators!$D$256+K141*$E141*Indicators!$E$256+K141*$F141*Indicators!$F$256+K141*$G141*Indicators!$G$256+K141*$H141*Indicators!$H$256+K141*$I141*Indicators!$I$256</f>
        <v>3.0964841864946965E-3</v>
      </c>
      <c r="V141" s="193">
        <f>L141*$B141*Indicators!$B$257+L141*$C141*Indicators!$C$257+L141*$D141*Indicators!$D$257+L141*$E141*Indicators!$E$257+L141*$F141*Indicators!$F$257+L141*$G141*Indicators!$G$257+L141*$H141*Indicators!$H$257+L141*$I141*Indicators!$I$257</f>
        <v>1.3665887091272234E-4</v>
      </c>
      <c r="W141" s="193">
        <f>M141*$B141*Indicators!$B$258+M141*$C141*Indicators!$C$258+M141*$D141*Indicators!$D$258+M141*$E141*Indicators!$E$258+M141*$F141*Indicators!$F$258+M141*$G141*Indicators!$G$258+M141*$H141*Indicators!$H$258+M141*$I141*Indicators!$I$258</f>
        <v>-3.7297222281706331E-4</v>
      </c>
      <c r="X141" s="193">
        <f>N141*$B141*Indicators!$B$259+N141*$C141*Indicators!$C$259+N141*$D141*Indicators!$D$259+N141*$E141*Indicators!$E$259+N141*$F141*Indicators!$F$259+N141*$G141*Indicators!$G$259+N141*$H141*Indicators!$H$259+N141*$I141*Indicators!$I$259</f>
        <v>-1.657265572357951E-4</v>
      </c>
      <c r="Y141" s="193">
        <f>O141*$B141*Indicators!$B$260+O141*$C141*Indicators!$C$260+O141*$D141*Indicators!$D$260+O141*$E141*Indicators!$E$260+O141*$F141*Indicators!$F$260+O141*$G141*Indicators!$G$260+O141*$H141*Indicators!$H$260+O141*$I141*Indicators!$I$260</f>
        <v>8.5091774358817359E-5</v>
      </c>
      <c r="Z141" s="193">
        <f>P141*$B141*Indicators!$B$261+P141*$C141*Indicators!$C$261+P141*$D141*Indicators!$D$261+P141*$E141*Indicators!$E$261+P141*$F141*Indicators!$F$261+P141*$G141*Indicators!$G$261+P141*$H141*Indicators!$H$261+P141*$I141*Indicators!$I$261</f>
        <v>3.5364789575550456E-4</v>
      </c>
      <c r="AA141" s="193">
        <f>Q141*$B141*Indicators!$B$262+Q141*$C141*Indicators!$C$262+Q141*$D141*Indicators!$D$262+Q141*$E141*Indicators!$E$262+Q141*$F141*Indicators!$F$262+Q141*$G141*Indicators!$G$262+Q141*$H141*Indicators!$H$262+Q141*$I141*Indicators!$I$262</f>
        <v>4.0201620865728551E-4</v>
      </c>
      <c r="AB141" s="193">
        <f>R141*$B141*Indicators!$B$263+R141*$C141*Indicators!$C$263+R141*$D141*Indicators!$D$263+R141*$E141*Indicators!$E$263+R141*$F141*Indicators!$F$263+R141*$G141*Indicators!$G$263+R141*$H141*Indicators!$H$263+R141*$I141*Indicators!$I$263</f>
        <v>1.9826237097389908E-4</v>
      </c>
      <c r="AC141" s="193">
        <f>S141*$B141*Indicators!$B$264+S141*$C141*Indicators!$C$264+S141*$D141*Indicators!$D$264+S141*$E141*Indicators!$E$264+S141*$F141*Indicators!$F$264+S141*$G141*Indicators!$G$264+S141*$H141*Indicators!$H$264+S141*$I141*Indicators!$I$264</f>
        <v>-6.6267875701021551E-5</v>
      </c>
      <c r="AE141" s="177">
        <f t="shared" si="3"/>
        <v>0.36671946513990444</v>
      </c>
    </row>
    <row r="142" spans="1:31" hidden="1" x14ac:dyDescent="0.25">
      <c r="A142" s="174">
        <f>Indicators!A154</f>
        <v>40057</v>
      </c>
      <c r="B142" s="193">
        <f>(Indicators!B154-Indicators!B153)/Indicators!B153</f>
        <v>-3.4950383053113328E-2</v>
      </c>
      <c r="C142" s="193">
        <f>(Indicators!C154-Indicators!C153)/-100</f>
        <v>-8.9999999999999857E-4</v>
      </c>
      <c r="D142" s="193">
        <f>(Indicators!D154-Indicators!D153)/-100</f>
        <v>2.4654051850253288E-3</v>
      </c>
      <c r="E142" s="193">
        <f>(Indicators!E154-Indicators!E153)/-Indicators!E153</f>
        <v>2.3058960887332142E-2</v>
      </c>
      <c r="F142" s="193">
        <f>(Indicators!F154-Indicators!F153)/Indicators!F153</f>
        <v>7.9650092081031326E-2</v>
      </c>
      <c r="G142" s="193">
        <f>(Indicators!G154-Indicators!G153)/Indicators!G153</f>
        <v>3.7737821450972216E-2</v>
      </c>
      <c r="H142" s="193">
        <f>(Indicators!H154-Indicators!H153)/Indicators!H153</f>
        <v>-4.0885074352068713E-3</v>
      </c>
      <c r="I142" s="193">
        <f>(Indicators!I154-Indicators!I153)/Indicators!I153</f>
        <v>-2.9005524861878452E-2</v>
      </c>
      <c r="J142" s="174"/>
      <c r="K142" s="193">
        <f>KZN!C$78/100</f>
        <v>4.5971088052338904E-2</v>
      </c>
      <c r="L142" s="193">
        <f>KZN!D$78/100</f>
        <v>1.9396769106714215E-2</v>
      </c>
      <c r="M142" s="193">
        <f>KZN!E$78/100</f>
        <v>0.18423457517351668</v>
      </c>
      <c r="N142" s="193">
        <f>KZN!F$78/100</f>
        <v>2.7190973719388053E-2</v>
      </c>
      <c r="O142" s="193">
        <f>KZN!G$78/100</f>
        <v>4.690090327208022E-2</v>
      </c>
      <c r="P142" s="193">
        <f>KZN!H$78/100</f>
        <v>0.15292009670615697</v>
      </c>
      <c r="Q142" s="193">
        <f>KZN!I$78/100</f>
        <v>0.12328097234230528</v>
      </c>
      <c r="R142" s="193">
        <f>KZN!J$78/100</f>
        <v>0.18221141258268633</v>
      </c>
      <c r="S142" s="193">
        <f>KZN!K$78/100</f>
        <v>0.21789320904481341</v>
      </c>
      <c r="T142" s="193"/>
      <c r="U142" s="193">
        <f>K142*$B142*Indicators!$B$256+K142*$C142*Indicators!$C$256+K142*$D142*Indicators!$D$256+K142*$E142*Indicators!$E$256+K142*$F142*Indicators!$F$256+K142*$G142*Indicators!$G$256+K142*$H142*Indicators!$H$256+K142*$I142*Indicators!$I$256</f>
        <v>8.3340764369218873E-4</v>
      </c>
      <c r="V142" s="193">
        <f>L142*$B142*Indicators!$B$257+L142*$C142*Indicators!$C$257+L142*$D142*Indicators!$D$257+L142*$E142*Indicators!$E$257+L142*$F142*Indicators!$F$257+L142*$G142*Indicators!$G$257+L142*$H142*Indicators!$H$257+L142*$I142*Indicators!$I$257</f>
        <v>2.1623610932479511E-5</v>
      </c>
      <c r="W142" s="193">
        <f>M142*$B142*Indicators!$B$258+M142*$C142*Indicators!$C$258+M142*$D142*Indicators!$D$258+M142*$E142*Indicators!$E$258+M142*$F142*Indicators!$F$258+M142*$G142*Indicators!$G$258+M142*$H142*Indicators!$H$258+M142*$I142*Indicators!$I$258</f>
        <v>-2.9833884874287337E-3</v>
      </c>
      <c r="X142" s="193">
        <f>N142*$B142*Indicators!$B$259+N142*$C142*Indicators!$C$259+N142*$D142*Indicators!$D$259+N142*$E142*Indicators!$E$259+N142*$F142*Indicators!$F$259+N142*$G142*Indicators!$G$259+N142*$H142*Indicators!$H$259+N142*$I142*Indicators!$I$259</f>
        <v>-3.7296741218931521E-4</v>
      </c>
      <c r="Y142" s="193">
        <f>O142*$B142*Indicators!$B$260+O142*$C142*Indicators!$C$260+O142*$D142*Indicators!$D$260+O142*$E142*Indicators!$E$260+O142*$F142*Indicators!$F$260+O142*$G142*Indicators!$G$260+O142*$H142*Indicators!$H$260+O142*$I142*Indicators!$I$260</f>
        <v>-1.2834348356132038E-4</v>
      </c>
      <c r="Z142" s="193">
        <f>P142*$B142*Indicators!$B$261+P142*$C142*Indicators!$C$261+P142*$D142*Indicators!$D$261+P142*$E142*Indicators!$E$261+P142*$F142*Indicators!$F$261+P142*$G142*Indicators!$G$261+P142*$H142*Indicators!$H$261+P142*$I142*Indicators!$I$261</f>
        <v>-3.1091531145007145E-4</v>
      </c>
      <c r="AA142" s="193">
        <f>Q142*$B142*Indicators!$B$262+Q142*$C142*Indicators!$C$262+Q142*$D142*Indicators!$D$262+Q142*$E142*Indicators!$E$262+Q142*$F142*Indicators!$F$262+Q142*$G142*Indicators!$G$262+Q142*$H142*Indicators!$H$262+Q142*$I142*Indicators!$I$262</f>
        <v>-2.8239170248520792E-5</v>
      </c>
      <c r="AB142" s="193">
        <f>R142*$B142*Indicators!$B$263+R142*$C142*Indicators!$C$263+R142*$D142*Indicators!$D$263+R142*$E142*Indicators!$E$263+R142*$F142*Indicators!$F$263+R142*$G142*Indicators!$G$263+R142*$H142*Indicators!$H$263+R142*$I142*Indicators!$I$263</f>
        <v>-7.1689807929915046E-4</v>
      </c>
      <c r="AC142" s="193">
        <f>S142*$B142*Indicators!$B$264+S142*$C142*Indicators!$C$264+S142*$D142*Indicators!$D$264+S142*$E142*Indicators!$E$264+S142*$F142*Indicators!$F$264+S142*$G142*Indicators!$G$264+S142*$H142*Indicators!$H$264+S142*$I142*Indicators!$I$264</f>
        <v>-1.3060052096432026E-3</v>
      </c>
      <c r="AE142" s="177">
        <f t="shared" si="3"/>
        <v>-0.49917258991956465</v>
      </c>
    </row>
    <row r="143" spans="1:31" hidden="1" x14ac:dyDescent="0.25">
      <c r="A143" s="174">
        <f>Indicators!A155</f>
        <v>40087</v>
      </c>
      <c r="B143" s="193">
        <f>(Indicators!B155-Indicators!B154)/Indicators!B154</f>
        <v>4.346204563314994E-2</v>
      </c>
      <c r="C143" s="193">
        <f>(Indicators!C155-Indicators!C154)/-100</f>
        <v>-1.8000000000000149E-3</v>
      </c>
      <c r="D143" s="193">
        <f>(Indicators!D155-Indicators!D154)/-100</f>
        <v>3.1619616487711167E-3</v>
      </c>
      <c r="E143" s="193">
        <f>(Indicators!E155-Indicators!E154)/-Indicators!E154</f>
        <v>-0.12877203465790268</v>
      </c>
      <c r="F143" s="193">
        <f>(Indicators!F155-Indicators!F154)/Indicators!F154</f>
        <v>-1.2366737739872033E-2</v>
      </c>
      <c r="G143" s="193">
        <f>(Indicators!G155-Indicators!G154)/Indicators!G154</f>
        <v>5.4497834189583871E-2</v>
      </c>
      <c r="H143" s="193">
        <f>(Indicators!H155-Indicators!H154)/Indicators!H154</f>
        <v>2.0099217044136053E-4</v>
      </c>
      <c r="I143" s="193">
        <f>(Indicators!I155-Indicators!I154)/Indicators!I154</f>
        <v>3.2432432432432434E-2</v>
      </c>
      <c r="J143" s="174"/>
      <c r="K143" s="193">
        <f>KZN!C$78/100</f>
        <v>4.5971088052338904E-2</v>
      </c>
      <c r="L143" s="193">
        <f>KZN!D$78/100</f>
        <v>1.9396769106714215E-2</v>
      </c>
      <c r="M143" s="193">
        <f>KZN!E$78/100</f>
        <v>0.18423457517351668</v>
      </c>
      <c r="N143" s="193">
        <f>KZN!F$78/100</f>
        <v>2.7190973719388053E-2</v>
      </c>
      <c r="O143" s="193">
        <f>KZN!G$78/100</f>
        <v>4.690090327208022E-2</v>
      </c>
      <c r="P143" s="193">
        <f>KZN!H$78/100</f>
        <v>0.15292009670615697</v>
      </c>
      <c r="Q143" s="193">
        <f>KZN!I$78/100</f>
        <v>0.12328097234230528</v>
      </c>
      <c r="R143" s="193">
        <f>KZN!J$78/100</f>
        <v>0.18221141258268633</v>
      </c>
      <c r="S143" s="193">
        <f>KZN!K$78/100</f>
        <v>0.21789320904481341</v>
      </c>
      <c r="T143" s="193"/>
      <c r="U143" s="193">
        <f>K143*$B143*Indicators!$B$256+K143*$C143*Indicators!$C$256+K143*$D143*Indicators!$D$256+K143*$E143*Indicators!$E$256+K143*$F143*Indicators!$F$256+K143*$G143*Indicators!$G$256+K143*$H143*Indicators!$H$256+K143*$I143*Indicators!$I$256</f>
        <v>-6.5812513952601093E-4</v>
      </c>
      <c r="V143" s="193">
        <f>L143*$B143*Indicators!$B$257+L143*$C143*Indicators!$C$257+L143*$D143*Indicators!$D$257+L143*$E143*Indicators!$E$257+L143*$F143*Indicators!$F$257+L143*$G143*Indicators!$G$257+L143*$H143*Indicators!$H$257+L143*$I143*Indicators!$I$257</f>
        <v>5.51780480178134E-4</v>
      </c>
      <c r="W143" s="193">
        <f>M143*$B143*Indicators!$B$258+M143*$C143*Indicators!$C$258+M143*$D143*Indicators!$D$258+M143*$E143*Indicators!$E$258+M143*$F143*Indicators!$F$258+M143*$G143*Indicators!$G$258+M143*$H143*Indicators!$H$258+M143*$I143*Indicators!$I$258</f>
        <v>1.5916386586569639E-3</v>
      </c>
      <c r="X143" s="193">
        <f>N143*$B143*Indicators!$B$259+N143*$C143*Indicators!$C$259+N143*$D143*Indicators!$D$259+N143*$E143*Indicators!$E$259+N143*$F143*Indicators!$F$259+N143*$G143*Indicators!$G$259+N143*$H143*Indicators!$H$259+N143*$I143*Indicators!$I$259</f>
        <v>-1.3877698855944509E-4</v>
      </c>
      <c r="Y143" s="193">
        <f>O143*$B143*Indicators!$B$260+O143*$C143*Indicators!$C$260+O143*$D143*Indicators!$D$260+O143*$E143*Indicators!$E$260+O143*$F143*Indicators!$F$260+O143*$G143*Indicators!$G$260+O143*$H143*Indicators!$H$260+O143*$I143*Indicators!$I$260</f>
        <v>-6.3370086032131317E-4</v>
      </c>
      <c r="Z143" s="193">
        <f>P143*$B143*Indicators!$B$261+P143*$C143*Indicators!$C$261+P143*$D143*Indicators!$D$261+P143*$E143*Indicators!$E$261+P143*$F143*Indicators!$F$261+P143*$G143*Indicators!$G$261+P143*$H143*Indicators!$H$261+P143*$I143*Indicators!$I$261</f>
        <v>-1.2965114063340018E-3</v>
      </c>
      <c r="AA143" s="193">
        <f>Q143*$B143*Indicators!$B$262+Q143*$C143*Indicators!$C$262+Q143*$D143*Indicators!$D$262+Q143*$E143*Indicators!$E$262+Q143*$F143*Indicators!$F$262+Q143*$G143*Indicators!$G$262+Q143*$H143*Indicators!$H$262+Q143*$I143*Indicators!$I$262</f>
        <v>-3.8273524651485399E-3</v>
      </c>
      <c r="AB143" s="193">
        <f>R143*$B143*Indicators!$B$263+R143*$C143*Indicators!$C$263+R143*$D143*Indicators!$D$263+R143*$E143*Indicators!$E$263+R143*$F143*Indicators!$F$263+R143*$G143*Indicators!$G$263+R143*$H143*Indicators!$H$263+R143*$I143*Indicators!$I$263</f>
        <v>-1.3051591142944172E-3</v>
      </c>
      <c r="AC143" s="193">
        <f>S143*$B143*Indicators!$B$264+S143*$C143*Indicators!$C$264+S143*$D143*Indicators!$D$264+S143*$E143*Indicators!$E$264+S143*$F143*Indicators!$F$264+S143*$G143*Indicators!$G$264+S143*$H143*Indicators!$H$264+S143*$I143*Indicators!$I$264</f>
        <v>1.3140085195678503E-3</v>
      </c>
      <c r="AE143" s="177">
        <f t="shared" si="3"/>
        <v>-0.44021983157807798</v>
      </c>
    </row>
    <row r="144" spans="1:31" hidden="1" x14ac:dyDescent="0.25">
      <c r="A144" s="174">
        <f>Indicators!A156</f>
        <v>40118</v>
      </c>
      <c r="B144" s="193">
        <f>(Indicators!B156-Indicators!B155)/Indicators!B155</f>
        <v>-5.4378350778657047E-2</v>
      </c>
      <c r="C144" s="193">
        <f>(Indicators!C156-Indicators!C155)/-100</f>
        <v>-8.9999999999999857E-4</v>
      </c>
      <c r="D144" s="193">
        <f>(Indicators!D156-Indicators!D155)/-100</f>
        <v>1.0293715266966252E-3</v>
      </c>
      <c r="E144" s="193">
        <f>(Indicators!E156-Indicators!E155)/-Indicators!E155</f>
        <v>-5.9555320275278302E-3</v>
      </c>
      <c r="F144" s="193">
        <f>(Indicators!F156-Indicators!F155)/Indicators!F155</f>
        <v>-1.6839378238341994E-2</v>
      </c>
      <c r="G144" s="193">
        <f>(Indicators!G156-Indicators!G155)/Indicators!G155</f>
        <v>0.12504776461597258</v>
      </c>
      <c r="H144" s="193">
        <f>(Indicators!H156-Indicators!H155)/Indicators!H155</f>
        <v>1.3217683971623889E-4</v>
      </c>
      <c r="I144" s="193">
        <f>(Indicators!I156-Indicators!I155)/Indicators!I155</f>
        <v>-3.830256268944613E-2</v>
      </c>
      <c r="J144" s="174"/>
      <c r="K144" s="193">
        <f>KZN!C$78/100</f>
        <v>4.5971088052338904E-2</v>
      </c>
      <c r="L144" s="193">
        <f>KZN!D$78/100</f>
        <v>1.9396769106714215E-2</v>
      </c>
      <c r="M144" s="193">
        <f>KZN!E$78/100</f>
        <v>0.18423457517351668</v>
      </c>
      <c r="N144" s="193">
        <f>KZN!F$78/100</f>
        <v>2.7190973719388053E-2</v>
      </c>
      <c r="O144" s="193">
        <f>KZN!G$78/100</f>
        <v>4.690090327208022E-2</v>
      </c>
      <c r="P144" s="193">
        <f>KZN!H$78/100</f>
        <v>0.15292009670615697</v>
      </c>
      <c r="Q144" s="193">
        <f>KZN!I$78/100</f>
        <v>0.12328097234230528</v>
      </c>
      <c r="R144" s="193">
        <f>KZN!J$78/100</f>
        <v>0.18221141258268633</v>
      </c>
      <c r="S144" s="193">
        <f>KZN!K$78/100</f>
        <v>0.21789320904481341</v>
      </c>
      <c r="T144" s="193"/>
      <c r="U144" s="193">
        <f>K144*$B144*Indicators!$B$256+K144*$C144*Indicators!$C$256+K144*$D144*Indicators!$D$256+K144*$E144*Indicators!$E$256+K144*$F144*Indicators!$F$256+K144*$G144*Indicators!$G$256+K144*$H144*Indicators!$H$256+K144*$I144*Indicators!$I$256</f>
        <v>-9.2077527982840858E-4</v>
      </c>
      <c r="V144" s="193">
        <f>L144*$B144*Indicators!$B$257+L144*$C144*Indicators!$C$257+L144*$D144*Indicators!$D$257+L144*$E144*Indicators!$E$257+L144*$F144*Indicators!$F$257+L144*$G144*Indicators!$G$257+L144*$H144*Indicators!$H$257+L144*$I144*Indicators!$I$257</f>
        <v>4.9363875178836357E-4</v>
      </c>
      <c r="W144" s="193">
        <f>M144*$B144*Indicators!$B$258+M144*$C144*Indicators!$C$258+M144*$D144*Indicators!$D$258+M144*$E144*Indicators!$E$258+M144*$F144*Indicators!$F$258+M144*$G144*Indicators!$G$258+M144*$H144*Indicators!$H$258+M144*$I144*Indicators!$I$258</f>
        <v>-5.0487278661957378E-3</v>
      </c>
      <c r="X144" s="193">
        <f>N144*$B144*Indicators!$B$259+N144*$C144*Indicators!$C$259+N144*$D144*Indicators!$D$259+N144*$E144*Indicators!$E$259+N144*$F144*Indicators!$F$259+N144*$G144*Indicators!$G$259+N144*$H144*Indicators!$H$259+N144*$I144*Indicators!$I$259</f>
        <v>-7.004540728120552E-4</v>
      </c>
      <c r="Y144" s="193">
        <f>O144*$B144*Indicators!$B$260+O144*$C144*Indicators!$C$260+O144*$D144*Indicators!$D$260+O144*$E144*Indicators!$E$260+O144*$F144*Indicators!$F$260+O144*$G144*Indicators!$G$260+O144*$H144*Indicators!$H$260+O144*$I144*Indicators!$I$260</f>
        <v>-3.9273422560925442E-4</v>
      </c>
      <c r="Z144" s="193">
        <f>P144*$B144*Indicators!$B$261+P144*$C144*Indicators!$C$261+P144*$D144*Indicators!$D$261+P144*$E144*Indicators!$E$261+P144*$F144*Indicators!$F$261+P144*$G144*Indicators!$G$261+P144*$H144*Indicators!$H$261+P144*$I144*Indicators!$I$261</f>
        <v>-9.3426070734067986E-4</v>
      </c>
      <c r="AA144" s="193">
        <f>Q144*$B144*Indicators!$B$262+Q144*$C144*Indicators!$C$262+Q144*$D144*Indicators!$D$262+Q144*$E144*Indicators!$E$262+Q144*$F144*Indicators!$F$262+Q144*$G144*Indicators!$G$262+Q144*$H144*Indicators!$H$262+Q144*$I144*Indicators!$I$262</f>
        <v>-1.3690818516289738E-3</v>
      </c>
      <c r="AB144" s="193">
        <f>R144*$B144*Indicators!$B$263+R144*$C144*Indicators!$C$263+R144*$D144*Indicators!$D$263+R144*$E144*Indicators!$E$263+R144*$F144*Indicators!$F$263+R144*$G144*Indicators!$G$263+R144*$H144*Indicators!$H$263+R144*$I144*Indicators!$I$263</f>
        <v>-1.4797254362961076E-3</v>
      </c>
      <c r="AC144" s="193">
        <f>S144*$B144*Indicators!$B$264+S144*$C144*Indicators!$C$264+S144*$D144*Indicators!$D$264+S144*$E144*Indicators!$E$264+S144*$F144*Indicators!$F$264+S144*$G144*Indicators!$G$264+S144*$H144*Indicators!$H$264+S144*$I144*Indicators!$I$264</f>
        <v>-1.6172983673934959E-3</v>
      </c>
      <c r="AE144" s="177">
        <f t="shared" si="3"/>
        <v>-1.1969419055316348</v>
      </c>
    </row>
    <row r="145" spans="1:31" hidden="1" x14ac:dyDescent="0.25">
      <c r="A145" s="174">
        <f>Indicators!A157</f>
        <v>40148</v>
      </c>
      <c r="B145" s="193">
        <f>(Indicators!B157-Indicators!B156)/Indicators!B156</f>
        <v>-4.1171706263498876E-3</v>
      </c>
      <c r="C145" s="193">
        <f>(Indicators!C157-Indicators!C156)/-100</f>
        <v>-1.9999999999999573E-4</v>
      </c>
      <c r="D145" s="193">
        <f>(Indicators!D157-Indicators!D156)/-100</f>
        <v>-6.8602753167841613E-3</v>
      </c>
      <c r="E145" s="193">
        <f>(Indicators!E157-Indicators!E156)/-Indicators!E156</f>
        <v>-2.2233916589922346E-2</v>
      </c>
      <c r="F145" s="193">
        <f>(Indicators!F157-Indicators!F156)/Indicators!F156</f>
        <v>9.3544137022397847E-2</v>
      </c>
      <c r="G145" s="193">
        <f>(Indicators!G157-Indicators!G156)/Indicators!G156</f>
        <v>-7.1834932495542278E-2</v>
      </c>
      <c r="H145" s="193">
        <f>(Indicators!H157-Indicators!H156)/Indicators!H156</f>
        <v>-1.3968063634200052E-5</v>
      </c>
      <c r="I145" s="193">
        <f>(Indicators!I157-Indicators!I156)/Indicators!I156</f>
        <v>2.5787965616045844E-3</v>
      </c>
      <c r="J145" s="174"/>
      <c r="K145" s="193">
        <f>KZN!C$78/100</f>
        <v>4.5971088052338904E-2</v>
      </c>
      <c r="L145" s="193">
        <f>KZN!D$78/100</f>
        <v>1.9396769106714215E-2</v>
      </c>
      <c r="M145" s="193">
        <f>KZN!E$78/100</f>
        <v>0.18423457517351668</v>
      </c>
      <c r="N145" s="193">
        <f>KZN!F$78/100</f>
        <v>2.7190973719388053E-2</v>
      </c>
      <c r="O145" s="193">
        <f>KZN!G$78/100</f>
        <v>4.690090327208022E-2</v>
      </c>
      <c r="P145" s="193">
        <f>KZN!H$78/100</f>
        <v>0.15292009670615697</v>
      </c>
      <c r="Q145" s="193">
        <f>KZN!I$78/100</f>
        <v>0.12328097234230528</v>
      </c>
      <c r="R145" s="193">
        <f>KZN!J$78/100</f>
        <v>0.18221141258268633</v>
      </c>
      <c r="S145" s="193">
        <f>KZN!K$78/100</f>
        <v>0.21789320904481341</v>
      </c>
      <c r="T145" s="193"/>
      <c r="U145" s="193">
        <f>K145*$B145*Indicators!$B$256+K145*$C145*Indicators!$C$256+K145*$D145*Indicators!$D$256+K145*$E145*Indicators!$E$256+K145*$F145*Indicators!$F$256+K145*$G145*Indicators!$G$256+K145*$H145*Indicators!$H$256+K145*$I145*Indicators!$I$256</f>
        <v>1.0712152741335773E-3</v>
      </c>
      <c r="V145" s="193">
        <f>L145*$B145*Indicators!$B$257+L145*$C145*Indicators!$C$257+L145*$D145*Indicators!$D$257+L145*$E145*Indicators!$E$257+L145*$F145*Indicators!$F$257+L145*$G145*Indicators!$G$257+L145*$H145*Indicators!$H$257+L145*$I145*Indicators!$I$257</f>
        <v>-6.1442673251619088E-4</v>
      </c>
      <c r="W145" s="193">
        <f>M145*$B145*Indicators!$B$258+M145*$C145*Indicators!$C$258+M145*$D145*Indicators!$D$258+M145*$E145*Indicators!$E$258+M145*$F145*Indicators!$F$258+M145*$G145*Indicators!$G$258+M145*$H145*Indicators!$H$258+M145*$I145*Indicators!$I$258</f>
        <v>-6.5091045184536363E-4</v>
      </c>
      <c r="X145" s="193">
        <f>N145*$B145*Indicators!$B$259+N145*$C145*Indicators!$C$259+N145*$D145*Indicators!$D$259+N145*$E145*Indicators!$E$259+N145*$F145*Indicators!$F$259+N145*$G145*Indicators!$G$259+N145*$H145*Indicators!$H$259+N145*$I145*Indicators!$I$259</f>
        <v>-1.0668412995257622E-4</v>
      </c>
      <c r="Y145" s="193">
        <f>O145*$B145*Indicators!$B$260+O145*$C145*Indicators!$C$260+O145*$D145*Indicators!$D$260+O145*$E145*Indicators!$E$260+O145*$F145*Indicators!$F$260+O145*$G145*Indicators!$G$260+O145*$H145*Indicators!$H$260+O145*$I145*Indicators!$I$260</f>
        <v>-2.0486702296889614E-4</v>
      </c>
      <c r="Z145" s="193">
        <f>P145*$B145*Indicators!$B$261+P145*$C145*Indicators!$C$261+P145*$D145*Indicators!$D$261+P145*$E145*Indicators!$E$261+P145*$F145*Indicators!$F$261+P145*$G145*Indicators!$G$261+P145*$H145*Indicators!$H$261+P145*$I145*Indicators!$I$261</f>
        <v>-6.2401427969703744E-4</v>
      </c>
      <c r="AA145" s="193">
        <f>Q145*$B145*Indicators!$B$262+Q145*$C145*Indicators!$C$262+Q145*$D145*Indicators!$D$262+Q145*$E145*Indicators!$E$262+Q145*$F145*Indicators!$F$262+Q145*$G145*Indicators!$G$262+Q145*$H145*Indicators!$H$262+Q145*$I145*Indicators!$I$262</f>
        <v>-9.3112066125371207E-4</v>
      </c>
      <c r="AB145" s="193">
        <f>R145*$B145*Indicators!$B$263+R145*$C145*Indicators!$C$263+R145*$D145*Indicators!$D$263+R145*$E145*Indicators!$E$263+R145*$F145*Indicators!$F$263+R145*$G145*Indicators!$G$263+R145*$H145*Indicators!$H$263+R145*$I145*Indicators!$I$263</f>
        <v>-5.9517296094426127E-4</v>
      </c>
      <c r="AC145" s="193">
        <f>S145*$B145*Indicators!$B$264+S145*$C145*Indicators!$C$264+S145*$D145*Indicators!$D$264+S145*$E145*Indicators!$E$264+S145*$F145*Indicators!$F$264+S145*$G145*Indicators!$G$264+S145*$H145*Indicators!$H$264+S145*$I145*Indicators!$I$264</f>
        <v>-3.7674230831891543E-4</v>
      </c>
      <c r="AE145" s="177">
        <f t="shared" si="3"/>
        <v>-0.30327232733633758</v>
      </c>
    </row>
    <row r="146" spans="1:31" x14ac:dyDescent="0.25">
      <c r="A146" s="174">
        <f>Indicators!A158</f>
        <v>40179</v>
      </c>
      <c r="B146" s="193">
        <f>(Indicators!B158-Indicators!B157)/Indicators!B157</f>
        <v>2.6309725516773935E-2</v>
      </c>
      <c r="C146" s="193">
        <f>(Indicators!C158-Indicators!C157)/-100</f>
        <v>3.0000000000001136E-4</v>
      </c>
      <c r="D146" s="193">
        <f>(Indicators!D158-Indicators!D157)/-100</f>
        <v>-1.8775887608858E-3</v>
      </c>
      <c r="E146" s="193">
        <f>(Indicators!E158-Indicators!E157)/-Indicators!E157</f>
        <v>7.0141570141570173E-2</v>
      </c>
      <c r="F146" s="193">
        <f>(Indicators!F158-Indicators!F157)/Indicators!F157</f>
        <v>-0.12008032128514051</v>
      </c>
      <c r="G146" s="193">
        <f>(Indicators!G158-Indicators!G157)/Indicators!G157</f>
        <v>-6.1293568749426573E-3</v>
      </c>
      <c r="H146" s="193">
        <f>(Indicators!H158-Indicators!H157)/Indicators!H157</f>
        <v>2.8371682471393274E-3</v>
      </c>
      <c r="I146" s="193">
        <f>(Indicators!I158-Indicators!I157)/Indicators!I157</f>
        <v>1.1717633609602743E-2</v>
      </c>
      <c r="J146" s="174"/>
      <c r="K146" s="193">
        <f>KZN!C$79/100</f>
        <v>4.4834669828202278E-2</v>
      </c>
      <c r="L146" s="193">
        <f>KZN!D$79/100</f>
        <v>2.014884321213194E-2</v>
      </c>
      <c r="M146" s="193">
        <f>KZN!E$79/100</f>
        <v>0.18979961215324961</v>
      </c>
      <c r="N146" s="193">
        <f>KZN!F$79/100</f>
        <v>2.6661745696703584E-2</v>
      </c>
      <c r="O146" s="193">
        <f>KZN!G$79/100</f>
        <v>4.6203013555932412E-2</v>
      </c>
      <c r="P146" s="193">
        <f>KZN!H$79/100</f>
        <v>0.15488479543912645</v>
      </c>
      <c r="Q146" s="193">
        <f>KZN!I$79/100</f>
        <v>0.12208897813015115</v>
      </c>
      <c r="R146" s="193">
        <f>KZN!J$79/100</f>
        <v>0.17876673170209678</v>
      </c>
      <c r="S146" s="193">
        <f>KZN!K$79/100</f>
        <v>0.21661161028240586</v>
      </c>
      <c r="T146" s="193"/>
      <c r="U146" s="193">
        <f>K146*$B146*Indicators!$B$256+K146*$C146*Indicators!$C$256+K146*$D146*Indicators!$D$256+K146*$E146*Indicators!$E$256+K146*$F146*Indicators!$F$256+K146*$G146*Indicators!$G$256+K146*$H146*Indicators!$H$256+K146*$I146*Indicators!$I$256</f>
        <v>-7.9271445702057246E-4</v>
      </c>
      <c r="V146" s="193">
        <f>L146*$B146*Indicators!$B$257+L146*$C146*Indicators!$C$257+L146*$D146*Indicators!$D$257+L146*$E146*Indicators!$E$257+L146*$F146*Indicators!$F$257+L146*$G146*Indicators!$G$257+L146*$H146*Indicators!$H$257+L146*$I146*Indicators!$I$257</f>
        <v>2.981798824786864E-4</v>
      </c>
      <c r="W146" s="193">
        <f>M146*$B146*Indicators!$B$258+M146*$C146*Indicators!$C$258+M146*$D146*Indicators!$D$258+M146*$E146*Indicators!$E$258+M146*$F146*Indicators!$F$258+M146*$G146*Indicators!$G$258+M146*$H146*Indicators!$H$258+M146*$I146*Indicators!$I$258</f>
        <v>3.5712552774813259E-3</v>
      </c>
      <c r="X146" s="193">
        <f>N146*$B146*Indicators!$B$259+N146*$C146*Indicators!$C$259+N146*$D146*Indicators!$D$259+N146*$E146*Indicators!$E$259+N146*$F146*Indicators!$F$259+N146*$G146*Indicators!$G$259+N146*$H146*Indicators!$H$259+N146*$I146*Indicators!$I$259</f>
        <v>6.0583326832998926E-4</v>
      </c>
      <c r="Y146" s="193">
        <f>O146*$B146*Indicators!$B$260+O146*$C146*Indicators!$C$260+O146*$D146*Indicators!$D$260+O146*$E146*Indicators!$E$260+O146*$F146*Indicators!$F$260+O146*$G146*Indicators!$G$260+O146*$H146*Indicators!$H$260+O146*$I146*Indicators!$I$260</f>
        <v>6.6955010932641423E-4</v>
      </c>
      <c r="Z146" s="193">
        <f>P146*$B146*Indicators!$B$261+P146*$C146*Indicators!$C$261+P146*$D146*Indicators!$D$261+P146*$E146*Indicators!$E$261+P146*$F146*Indicators!$F$261+P146*$G146*Indicators!$G$261+P146*$H146*Indicators!$H$261+P146*$I146*Indicators!$I$261</f>
        <v>1.5618433889756623E-3</v>
      </c>
      <c r="AA146" s="193">
        <f>Q146*$B146*Indicators!$B$262+Q146*$C146*Indicators!$C$262+Q146*$D146*Indicators!$D$262+Q146*$E146*Indicators!$E$262+Q146*$F146*Indicators!$F$262+Q146*$G146*Indicators!$G$262+Q146*$H146*Indicators!$H$262+Q146*$I146*Indicators!$I$262</f>
        <v>3.087005372367948E-3</v>
      </c>
      <c r="AB146" s="193">
        <f>R146*$B146*Indicators!$B$263+R146*$C146*Indicators!$C$263+R146*$D146*Indicators!$D$263+R146*$E146*Indicators!$E$263+R146*$F146*Indicators!$F$263+R146*$G146*Indicators!$G$263+R146*$H146*Indicators!$H$263+R146*$I146*Indicators!$I$263</f>
        <v>1.9663272971623732E-3</v>
      </c>
      <c r="AC146" s="193">
        <f>S146*$B146*Indicators!$B$264+S146*$C146*Indicators!$C$264+S146*$D146*Indicators!$D$264+S146*$E146*Indicators!$E$264+S146*$F146*Indicators!$F$264+S146*$G146*Indicators!$G$264+S146*$H146*Indicators!$H$264+S146*$I146*Indicators!$I$264</f>
        <v>8.2257976415883261E-4</v>
      </c>
      <c r="AE146" s="177">
        <f>SUM(U146:AD146)*100</f>
        <v>1.1789859903260658</v>
      </c>
    </row>
    <row r="147" spans="1:31" x14ac:dyDescent="0.25">
      <c r="A147" s="174">
        <f>Indicators!A159</f>
        <v>40210</v>
      </c>
      <c r="B147" s="193">
        <f>(Indicators!B159-Indicators!B158)/Indicators!B158</f>
        <v>9.3771461778223535E-3</v>
      </c>
      <c r="C147" s="193">
        <f>(Indicators!C159-Indicators!C158)/-100</f>
        <v>2.6999999999999958E-3</v>
      </c>
      <c r="D147" s="193">
        <f>(Indicators!D159-Indicators!D158)/-100</f>
        <v>6.4227035100820999E-3</v>
      </c>
      <c r="E147" s="193">
        <f>(Indicators!E159-Indicators!E158)/-Indicators!E158</f>
        <v>-6.0207612456747328E-2</v>
      </c>
      <c r="F147" s="193">
        <f>(Indicators!F159-Indicators!F158)/Indicators!F158</f>
        <v>3.1948881789137509E-3</v>
      </c>
      <c r="G147" s="193">
        <f>(Indicators!G159-Indicators!G158)/Indicators!G158</f>
        <v>1.951399116347553E-2</v>
      </c>
      <c r="H147" s="193">
        <f>(Indicators!H159-Indicators!H158)/Indicators!H158</f>
        <v>4.956488757363482E-3</v>
      </c>
      <c r="I147" s="193">
        <f>(Indicators!I159-Indicators!I158)/Indicators!I158</f>
        <v>-7.3163841807909608E-2</v>
      </c>
      <c r="J147" s="174"/>
      <c r="K147" s="193">
        <f>KZN!C$79/100</f>
        <v>4.4834669828202278E-2</v>
      </c>
      <c r="L147" s="193">
        <f>KZN!D$79/100</f>
        <v>2.014884321213194E-2</v>
      </c>
      <c r="M147" s="193">
        <f>KZN!E$79/100</f>
        <v>0.18979961215324961</v>
      </c>
      <c r="N147" s="193">
        <f>KZN!F$79/100</f>
        <v>2.6661745696703584E-2</v>
      </c>
      <c r="O147" s="193">
        <f>KZN!G$79/100</f>
        <v>4.6203013555932412E-2</v>
      </c>
      <c r="P147" s="193">
        <f>KZN!H$79/100</f>
        <v>0.15488479543912645</v>
      </c>
      <c r="Q147" s="193">
        <f>KZN!I$79/100</f>
        <v>0.12208897813015115</v>
      </c>
      <c r="R147" s="193">
        <f>KZN!J$79/100</f>
        <v>0.17876673170209678</v>
      </c>
      <c r="S147" s="193">
        <f>KZN!K$79/100</f>
        <v>0.21661161028240586</v>
      </c>
      <c r="T147" s="193"/>
      <c r="U147" s="193">
        <f>K147*$B147*Indicators!$B$256+K147*$C147*Indicators!$C$256+K147*$D147*Indicators!$D$256+K147*$E147*Indicators!$E$256+K147*$F147*Indicators!$F$256+K147*$G147*Indicators!$G$256+K147*$H147*Indicators!$H$256+K147*$I147*Indicators!$I$256</f>
        <v>-5.4553578595838224E-4</v>
      </c>
      <c r="V147" s="193">
        <f>L147*$B147*Indicators!$B$257+L147*$C147*Indicators!$C$257+L147*$D147*Indicators!$D$257+L147*$E147*Indicators!$E$257+L147*$F147*Indicators!$F$257+L147*$G147*Indicators!$G$257+L147*$H147*Indicators!$H$257+L147*$I147*Indicators!$I$257</f>
        <v>-2.0218939604116525E-4</v>
      </c>
      <c r="W147" s="193">
        <f>M147*$B147*Indicators!$B$258+M147*$C147*Indicators!$C$258+M147*$D147*Indicators!$D$258+M147*$E147*Indicators!$E$258+M147*$F147*Indicators!$F$258+M147*$G147*Indicators!$G$258+M147*$H147*Indicators!$H$258+M147*$I147*Indicators!$I$258</f>
        <v>-3.0395922746725653E-3</v>
      </c>
      <c r="X147" s="193">
        <f>N147*$B147*Indicators!$B$259+N147*$C147*Indicators!$C$259+N147*$D147*Indicators!$D$259+N147*$E147*Indicators!$E$259+N147*$F147*Indicators!$F$259+N147*$G147*Indicators!$G$259+N147*$H147*Indicators!$H$259+N147*$I147*Indicators!$I$259</f>
        <v>-1.2460085496959212E-3</v>
      </c>
      <c r="Y147" s="193">
        <f>O147*$B147*Indicators!$B$260+O147*$C147*Indicators!$C$260+O147*$D147*Indicators!$D$260+O147*$E147*Indicators!$E$260+O147*$F147*Indicators!$F$260+O147*$G147*Indicators!$G$260+O147*$H147*Indicators!$H$260+O147*$I147*Indicators!$I$260</f>
        <v>-4.0715954583377329E-4</v>
      </c>
      <c r="Z147" s="193">
        <f>P147*$B147*Indicators!$B$261+P147*$C147*Indicators!$C$261+P147*$D147*Indicators!$D$261+P147*$E147*Indicators!$E$261+P147*$F147*Indicators!$F$261+P147*$G147*Indicators!$G$261+P147*$H147*Indicators!$H$261+P147*$I147*Indicators!$I$261</f>
        <v>-2.5004349479350855E-4</v>
      </c>
      <c r="AA147" s="193">
        <f>Q147*$B147*Indicators!$B$262+Q147*$C147*Indicators!$C$262+Q147*$D147*Indicators!$D$262+Q147*$E147*Indicators!$E$262+Q147*$F147*Indicators!$F$262+Q147*$G147*Indicators!$G$262+Q147*$H147*Indicators!$H$262+Q147*$I147*Indicators!$I$262</f>
        <v>-2.7186023043995798E-3</v>
      </c>
      <c r="AB147" s="193">
        <f>R147*$B147*Indicators!$B$263+R147*$C147*Indicators!$C$263+R147*$D147*Indicators!$D$263+R147*$E147*Indicators!$E$263+R147*$F147*Indicators!$F$263+R147*$G147*Indicators!$G$263+R147*$H147*Indicators!$H$263+R147*$I147*Indicators!$I$263</f>
        <v>-1.0130749549571729E-3</v>
      </c>
      <c r="AC147" s="193">
        <f>S147*$B147*Indicators!$B$264+S147*$C147*Indicators!$C$264+S147*$D147*Indicators!$D$264+S147*$E147*Indicators!$E$264+S147*$F147*Indicators!$F$264+S147*$G147*Indicators!$G$264+S147*$H147*Indicators!$H$264+S147*$I147*Indicators!$I$264</f>
        <v>2.157472988979207E-4</v>
      </c>
      <c r="AE147" s="177">
        <f t="shared" ref="AE147:AE200" si="4">SUM(U147:AD147)*100</f>
        <v>-0.92064590074541486</v>
      </c>
    </row>
    <row r="148" spans="1:31" x14ac:dyDescent="0.25">
      <c r="A148" s="174">
        <f>Indicators!A160</f>
        <v>40238</v>
      </c>
      <c r="B148" s="193">
        <f>(Indicators!B160-Indicators!B159)/Indicators!B159</f>
        <v>-4.9145578729751588E-2</v>
      </c>
      <c r="C148" s="193">
        <f>(Indicators!C160-Indicators!C159)/-100</f>
        <v>2.5999999999999977E-3</v>
      </c>
      <c r="D148" s="193">
        <f>(Indicators!D160-Indicators!D159)/-100</f>
        <v>4.7202797202797612E-3</v>
      </c>
      <c r="E148" s="193">
        <f>(Indicators!E160-Indicators!E159)/-Indicators!E159</f>
        <v>-6.0052219321148938E-2</v>
      </c>
      <c r="F148" s="193">
        <f>(Indicators!F160-Indicators!F159)/Indicators!F159</f>
        <v>-0.17424931756141956</v>
      </c>
      <c r="G148" s="193">
        <f>(Indicators!G160-Indicators!G159)/Indicators!G159</f>
        <v>-2.9794149512458964E-3</v>
      </c>
      <c r="H148" s="193">
        <f>(Indicators!H160-Indicators!H159)/Indicators!H159</f>
        <v>-2.0736757261596592E-4</v>
      </c>
      <c r="I148" s="193">
        <f>(Indicators!I160-Indicators!I159)/Indicators!I159</f>
        <v>0.10606522401706797</v>
      </c>
      <c r="J148" s="174"/>
      <c r="K148" s="193">
        <f>KZN!C$79/100</f>
        <v>4.4834669828202278E-2</v>
      </c>
      <c r="L148" s="193">
        <f>KZN!D$79/100</f>
        <v>2.014884321213194E-2</v>
      </c>
      <c r="M148" s="193">
        <f>KZN!E$79/100</f>
        <v>0.18979961215324961</v>
      </c>
      <c r="N148" s="193">
        <f>KZN!F$79/100</f>
        <v>2.6661745696703584E-2</v>
      </c>
      <c r="O148" s="193">
        <f>KZN!G$79/100</f>
        <v>4.6203013555932412E-2</v>
      </c>
      <c r="P148" s="193">
        <f>KZN!H$79/100</f>
        <v>0.15488479543912645</v>
      </c>
      <c r="Q148" s="193">
        <f>KZN!I$79/100</f>
        <v>0.12208897813015115</v>
      </c>
      <c r="R148" s="193">
        <f>KZN!J$79/100</f>
        <v>0.17876673170209678</v>
      </c>
      <c r="S148" s="193">
        <f>KZN!K$79/100</f>
        <v>0.21661161028240586</v>
      </c>
      <c r="T148" s="193"/>
      <c r="U148" s="193">
        <f>K148*$B148*Indicators!$B$256+K148*$C148*Indicators!$C$256+K148*$D148*Indicators!$D$256+K148*$E148*Indicators!$E$256+K148*$F148*Indicators!$F$256+K148*$G148*Indicators!$G$256+K148*$H148*Indicators!$H$256+K148*$I148*Indicators!$I$256</f>
        <v>-2.8403791461883354E-3</v>
      </c>
      <c r="V148" s="193">
        <f>L148*$B148*Indicators!$B$257+L148*$C148*Indicators!$C$257+L148*$D148*Indicators!$D$257+L148*$E148*Indicators!$E$257+L148*$F148*Indicators!$F$257+L148*$G148*Indicators!$G$257+L148*$H148*Indicators!$H$257+L148*$I148*Indicators!$I$257</f>
        <v>-1.4660635373517632E-5</v>
      </c>
      <c r="W148" s="193">
        <f>M148*$B148*Indicators!$B$258+M148*$C148*Indicators!$C$258+M148*$D148*Indicators!$D$258+M148*$E148*Indicators!$E$258+M148*$F148*Indicators!$F$258+M148*$G148*Indicators!$G$258+M148*$H148*Indicators!$H$258+M148*$I148*Indicators!$I$258</f>
        <v>-2.3873990817371415E-4</v>
      </c>
      <c r="X148" s="193">
        <f>N148*$B148*Indicators!$B$259+N148*$C148*Indicators!$C$259+N148*$D148*Indicators!$D$259+N148*$E148*Indicators!$E$259+N148*$F148*Indicators!$F$259+N148*$G148*Indicators!$G$259+N148*$H148*Indicators!$H$259+N148*$I148*Indicators!$I$259</f>
        <v>9.7189761643771597E-4</v>
      </c>
      <c r="Y148" s="193">
        <f>O148*$B148*Indicators!$B$260+O148*$C148*Indicators!$C$260+O148*$D148*Indicators!$D$260+O148*$E148*Indicators!$E$260+O148*$F148*Indicators!$F$260+O148*$G148*Indicators!$G$260+O148*$H148*Indicators!$H$260+O148*$I148*Indicators!$I$260</f>
        <v>-3.4325659704321197E-4</v>
      </c>
      <c r="Z148" s="193">
        <f>P148*$B148*Indicators!$B$261+P148*$C148*Indicators!$C$261+P148*$D148*Indicators!$D$261+P148*$E148*Indicators!$E$261+P148*$F148*Indicators!$F$261+P148*$G148*Indicators!$G$261+P148*$H148*Indicators!$H$261+P148*$I148*Indicators!$I$261</f>
        <v>-1.4121723067402076E-3</v>
      </c>
      <c r="AA148" s="193">
        <f>Q148*$B148*Indicators!$B$262+Q148*$C148*Indicators!$C$262+Q148*$D148*Indicators!$D$262+Q148*$E148*Indicators!$E$262+Q148*$F148*Indicators!$F$262+Q148*$G148*Indicators!$G$262+Q148*$H148*Indicators!$H$262+Q148*$I148*Indicators!$I$262</f>
        <v>-1.3885358721703058E-3</v>
      </c>
      <c r="AB148" s="193">
        <f>R148*$B148*Indicators!$B$263+R148*$C148*Indicators!$C$263+R148*$D148*Indicators!$D$263+R148*$E148*Indicators!$E$263+R148*$F148*Indicators!$F$263+R148*$G148*Indicators!$G$263+R148*$H148*Indicators!$H$263+R148*$I148*Indicators!$I$263</f>
        <v>-7.6810717770835701E-4</v>
      </c>
      <c r="AC148" s="193">
        <f>S148*$B148*Indicators!$B$264+S148*$C148*Indicators!$C$264+S148*$D148*Indicators!$D$264+S148*$E148*Indicators!$E$264+S148*$F148*Indicators!$F$264+S148*$G148*Indicators!$G$264+S148*$H148*Indicators!$H$264+S148*$I148*Indicators!$I$264</f>
        <v>4.7233223022205193E-4</v>
      </c>
      <c r="AE148" s="177">
        <f t="shared" si="4"/>
        <v>-0.55616217967378812</v>
      </c>
    </row>
    <row r="149" spans="1:31" x14ac:dyDescent="0.25">
      <c r="A149" s="174">
        <f>Indicators!A161</f>
        <v>40269</v>
      </c>
      <c r="B149" s="193">
        <f>(Indicators!B161-Indicators!B160)/Indicators!B160</f>
        <v>1.4655291041695278E-2</v>
      </c>
      <c r="C149" s="193">
        <f>(Indicators!C161-Indicators!C160)/-100</f>
        <v>4.9999999999998939E-4</v>
      </c>
      <c r="D149" s="193">
        <f>(Indicators!D161-Indicators!D160)/-100</f>
        <v>2.1527718276067899E-3</v>
      </c>
      <c r="E149" s="193">
        <f>(Indicators!E161-Indicators!E160)/-Indicators!E160</f>
        <v>-5.3448275862069003E-2</v>
      </c>
      <c r="F149" s="193">
        <f>(Indicators!F161-Indicators!F160)/Indicators!F160</f>
        <v>-6.9421487603305687E-2</v>
      </c>
      <c r="G149" s="193">
        <f>(Indicators!G161-Indicators!G160)/Indicators!G160</f>
        <v>5.7864710676446704E-2</v>
      </c>
      <c r="H149" s="193">
        <f>(Indicators!H161-Indicators!H160)/Indicators!H160</f>
        <v>-1.190611392012933E-3</v>
      </c>
      <c r="I149" s="193">
        <f>(Indicators!I161-Indicators!I160)/Indicators!I160</f>
        <v>-5.4284926977128688E-2</v>
      </c>
      <c r="J149" s="174"/>
      <c r="K149" s="193">
        <f>KZN!C$79/100</f>
        <v>4.4834669828202278E-2</v>
      </c>
      <c r="L149" s="193">
        <f>KZN!D$79/100</f>
        <v>2.014884321213194E-2</v>
      </c>
      <c r="M149" s="193">
        <f>KZN!E$79/100</f>
        <v>0.18979961215324961</v>
      </c>
      <c r="N149" s="193">
        <f>KZN!F$79/100</f>
        <v>2.6661745696703584E-2</v>
      </c>
      <c r="O149" s="193">
        <f>KZN!G$79/100</f>
        <v>4.6203013555932412E-2</v>
      </c>
      <c r="P149" s="193">
        <f>KZN!H$79/100</f>
        <v>0.15488479543912645</v>
      </c>
      <c r="Q149" s="193">
        <f>KZN!I$79/100</f>
        <v>0.12208897813015115</v>
      </c>
      <c r="R149" s="193">
        <f>KZN!J$79/100</f>
        <v>0.17876673170209678</v>
      </c>
      <c r="S149" s="193">
        <f>KZN!K$79/100</f>
        <v>0.21661161028240586</v>
      </c>
      <c r="T149" s="193"/>
      <c r="U149" s="193">
        <f>K149*$B149*Indicators!$B$256+K149*$C149*Indicators!$C$256+K149*$D149*Indicators!$D$256+K149*$E149*Indicators!$E$256+K149*$F149*Indicators!$F$256+K149*$G149*Indicators!$G$256+K149*$H149*Indicators!$H$256+K149*$I149*Indicators!$I$256</f>
        <v>-1.4026890367647123E-3</v>
      </c>
      <c r="V149" s="193">
        <f>L149*$B149*Indicators!$B$257+L149*$C149*Indicators!$C$257+L149*$D149*Indicators!$D$257+L149*$E149*Indicators!$E$257+L149*$F149*Indicators!$F$257+L149*$G149*Indicators!$G$257+L149*$H149*Indicators!$H$257+L149*$I149*Indicators!$I$257</f>
        <v>2.2850115208302476E-4</v>
      </c>
      <c r="W149" s="193">
        <f>M149*$B149*Indicators!$B$258+M149*$C149*Indicators!$C$258+M149*$D149*Indicators!$D$258+M149*$E149*Indicators!$E$258+M149*$F149*Indicators!$F$258+M149*$G149*Indicators!$G$258+M149*$H149*Indicators!$H$258+M149*$I149*Indicators!$I$258</f>
        <v>-2.0847368595268887E-3</v>
      </c>
      <c r="X149" s="193">
        <f>N149*$B149*Indicators!$B$259+N149*$C149*Indicators!$C$259+N149*$D149*Indicators!$D$259+N149*$E149*Indicators!$E$259+N149*$F149*Indicators!$F$259+N149*$G149*Indicators!$G$259+N149*$H149*Indicators!$H$259+N149*$I149*Indicators!$I$259</f>
        <v>-9.6923476404282079E-4</v>
      </c>
      <c r="Y149" s="193">
        <f>O149*$B149*Indicators!$B$260+O149*$C149*Indicators!$C$260+O149*$D149*Indicators!$D$260+O149*$E149*Indicators!$E$260+O149*$F149*Indicators!$F$260+O149*$G149*Indicators!$G$260+O149*$H149*Indicators!$H$260+O149*$I149*Indicators!$I$260</f>
        <v>-4.2774125557199611E-4</v>
      </c>
      <c r="Z149" s="193">
        <f>P149*$B149*Indicators!$B$261+P149*$C149*Indicators!$C$261+P149*$D149*Indicators!$D$261+P149*$E149*Indicators!$E$261+P149*$F149*Indicators!$F$261+P149*$G149*Indicators!$G$261+P149*$H149*Indicators!$H$261+P149*$I149*Indicators!$I$261</f>
        <v>-5.5315508828148135E-4</v>
      </c>
      <c r="AA149" s="193">
        <f>Q149*$B149*Indicators!$B$262+Q149*$C149*Indicators!$C$262+Q149*$D149*Indicators!$D$262+Q149*$E149*Indicators!$E$262+Q149*$F149*Indicators!$F$262+Q149*$G149*Indicators!$G$262+Q149*$H149*Indicators!$H$262+Q149*$I149*Indicators!$I$262</f>
        <v>-2.432048026917418E-3</v>
      </c>
      <c r="AB149" s="193">
        <f>R149*$B149*Indicators!$B$263+R149*$C149*Indicators!$C$263+R149*$D149*Indicators!$D$263+R149*$E149*Indicators!$E$263+R149*$F149*Indicators!$F$263+R149*$G149*Indicators!$G$263+R149*$H149*Indicators!$H$263+R149*$I149*Indicators!$I$263</f>
        <v>-1.1727903955133434E-3</v>
      </c>
      <c r="AC149" s="193">
        <f>S149*$B149*Indicators!$B$264+S149*$C149*Indicators!$C$264+S149*$D149*Indicators!$D$264+S149*$E149*Indicators!$E$264+S149*$F149*Indicators!$F$264+S149*$G149*Indicators!$G$264+S149*$H149*Indicators!$H$264+S149*$I149*Indicators!$I$264</f>
        <v>-2.1668662218326813E-4</v>
      </c>
      <c r="AE149" s="177">
        <f t="shared" si="4"/>
        <v>-0.90305808967189038</v>
      </c>
    </row>
    <row r="150" spans="1:31" x14ac:dyDescent="0.25">
      <c r="A150" s="174">
        <f>Indicators!A162</f>
        <v>40299</v>
      </c>
      <c r="B150" s="193">
        <f>(Indicators!B162-Indicators!B161)/Indicators!B161</f>
        <v>2.8412558486471857E-2</v>
      </c>
      <c r="C150" s="193">
        <f>(Indicators!C162-Indicators!C161)/-100</f>
        <v>-2.1999999999999884E-3</v>
      </c>
      <c r="D150" s="193">
        <f>(Indicators!D162-Indicators!D161)/-100</f>
        <v>2.0338310432066729E-3</v>
      </c>
      <c r="E150" s="193">
        <f>(Indicators!E162-Indicators!E161)/-Indicators!E161</f>
        <v>0.13946691606266082</v>
      </c>
      <c r="F150" s="193">
        <f>(Indicators!F162-Indicators!F161)/Indicators!F161</f>
        <v>-0.10538780343398467</v>
      </c>
      <c r="G150" s="193">
        <f>(Indicators!G162-Indicators!G161)/Indicators!G161</f>
        <v>4.0318438623523287E-2</v>
      </c>
      <c r="H150" s="193">
        <f>(Indicators!H162-Indicators!H161)/Indicators!H161</f>
        <v>4.0554665254522292E-3</v>
      </c>
      <c r="I150" s="193">
        <f>(Indicators!I162-Indicators!I161)/Indicators!I161</f>
        <v>3.4382284382284384E-2</v>
      </c>
      <c r="J150" s="174"/>
      <c r="K150" s="193">
        <f>KZN!C$79/100</f>
        <v>4.4834669828202278E-2</v>
      </c>
      <c r="L150" s="193">
        <f>KZN!D$79/100</f>
        <v>2.014884321213194E-2</v>
      </c>
      <c r="M150" s="193">
        <f>KZN!E$79/100</f>
        <v>0.18979961215324961</v>
      </c>
      <c r="N150" s="193">
        <f>KZN!F$79/100</f>
        <v>2.6661745696703584E-2</v>
      </c>
      <c r="O150" s="193">
        <f>KZN!G$79/100</f>
        <v>4.6203013555932412E-2</v>
      </c>
      <c r="P150" s="193">
        <f>KZN!H$79/100</f>
        <v>0.15488479543912645</v>
      </c>
      <c r="Q150" s="193">
        <f>KZN!I$79/100</f>
        <v>0.12208897813015115</v>
      </c>
      <c r="R150" s="193">
        <f>KZN!J$79/100</f>
        <v>0.17876673170209678</v>
      </c>
      <c r="S150" s="193">
        <f>KZN!K$79/100</f>
        <v>0.21661161028240586</v>
      </c>
      <c r="T150" s="193"/>
      <c r="U150" s="193">
        <f>K150*$B150*Indicators!$B$256+K150*$C150*Indicators!$C$256+K150*$D150*Indicators!$D$256+K150*$E150*Indicators!$E$256+K150*$F150*Indicators!$F$256+K150*$G150*Indicators!$G$256+K150*$H150*Indicators!$H$256+K150*$I150*Indicators!$I$256</f>
        <v>3.6467056722570436E-5</v>
      </c>
      <c r="V150" s="193">
        <f>L150*$B150*Indicators!$B$257+L150*$C150*Indicators!$C$257+L150*$D150*Indicators!$D$257+L150*$E150*Indicators!$E$257+L150*$F150*Indicators!$F$257+L150*$G150*Indicators!$G$257+L150*$H150*Indicators!$H$257+L150*$I150*Indicators!$I$257</f>
        <v>9.1625436917449731E-4</v>
      </c>
      <c r="W150" s="193">
        <f>M150*$B150*Indicators!$B$258+M150*$C150*Indicators!$C$258+M150*$D150*Indicators!$D$258+M150*$E150*Indicators!$E$258+M150*$F150*Indicators!$F$258+M150*$G150*Indicators!$G$258+M150*$H150*Indicators!$H$258+M150*$I150*Indicators!$I$258</f>
        <v>5.8524296943601988E-3</v>
      </c>
      <c r="X150" s="193">
        <f>N150*$B150*Indicators!$B$259+N150*$C150*Indicators!$C$259+N150*$D150*Indicators!$D$259+N150*$E150*Indicators!$E$259+N150*$F150*Indicators!$F$259+N150*$G150*Indicators!$G$259+N150*$H150*Indicators!$H$259+N150*$I150*Indicators!$I$259</f>
        <v>1.2883760560601157E-3</v>
      </c>
      <c r="Y150" s="193">
        <f>O150*$B150*Indicators!$B$260+O150*$C150*Indicators!$C$260+O150*$D150*Indicators!$D$260+O150*$E150*Indicators!$E$260+O150*$F150*Indicators!$F$260+O150*$G150*Indicators!$G$260+O150*$H150*Indicators!$H$260+O150*$I150*Indicators!$I$260</f>
        <v>1.2123869679123195E-3</v>
      </c>
      <c r="Z150" s="193">
        <f>P150*$B150*Indicators!$B$261+P150*$C150*Indicators!$C$261+P150*$D150*Indicators!$D$261+P150*$E150*Indicators!$E$261+P150*$F150*Indicators!$F$261+P150*$G150*Indicators!$G$261+P150*$H150*Indicators!$H$261+P150*$I150*Indicators!$I$261</f>
        <v>2.7009709417271043E-3</v>
      </c>
      <c r="AA150" s="193">
        <f>Q150*$B150*Indicators!$B$262+Q150*$C150*Indicators!$C$262+Q150*$D150*Indicators!$D$262+Q150*$E150*Indicators!$E$262+Q150*$F150*Indicators!$F$262+Q150*$G150*Indicators!$G$262+Q150*$H150*Indicators!$H$262+Q150*$I150*Indicators!$I$262</f>
        <v>5.9450050370700143E-3</v>
      </c>
      <c r="AB150" s="193">
        <f>R150*$B150*Indicators!$B$263+R150*$C150*Indicators!$C$263+R150*$D150*Indicators!$D$263+R150*$E150*Indicators!$E$263+R150*$F150*Indicators!$F$263+R150*$G150*Indicators!$G$263+R150*$H150*Indicators!$H$263+R150*$I150*Indicators!$I$263</f>
        <v>3.4246494271919546E-3</v>
      </c>
      <c r="AC150" s="193">
        <f>S150*$B150*Indicators!$B$264+S150*$C150*Indicators!$C$264+S150*$D150*Indicators!$D$264+S150*$E150*Indicators!$E$264+S150*$F150*Indicators!$F$264+S150*$G150*Indicators!$G$264+S150*$H150*Indicators!$H$264+S150*$I150*Indicators!$I$264</f>
        <v>1.1726867877636796E-3</v>
      </c>
      <c r="AE150" s="177">
        <f t="shared" si="4"/>
        <v>2.2549226337982455</v>
      </c>
    </row>
    <row r="151" spans="1:31" x14ac:dyDescent="0.25">
      <c r="A151" s="174">
        <f>Indicators!A163</f>
        <v>40330</v>
      </c>
      <c r="B151" s="193">
        <f>(Indicators!B163-Indicators!B162)/Indicators!B162</f>
        <v>1.1829091388632423E-2</v>
      </c>
      <c r="C151" s="193">
        <f>(Indicators!C163-Indicators!C162)/-100</f>
        <v>-9.9999999999999655E-4</v>
      </c>
      <c r="D151" s="193">
        <f>(Indicators!D163-Indicators!D162)/-100</f>
        <v>4.878769958604234E-3</v>
      </c>
      <c r="E151" s="193">
        <f>(Indicators!E163-Indicators!E162)/-Indicators!E162</f>
        <v>1.0868088574921655E-3</v>
      </c>
      <c r="F151" s="193">
        <f>(Indicators!F163-Indicators!F162)/Indicators!F162</f>
        <v>7.8755790866975595E-2</v>
      </c>
      <c r="G151" s="193">
        <f>(Indicators!G163-Indicators!G162)/Indicators!G162</f>
        <v>2.1805315559944048E-2</v>
      </c>
      <c r="H151" s="193">
        <f>(Indicators!H163-Indicators!H162)/Indicators!H162</f>
        <v>4.125748124140358E-3</v>
      </c>
      <c r="I151" s="193">
        <f>(Indicators!I163-Indicators!I162)/Indicators!I162</f>
        <v>2.5352112676056337E-3</v>
      </c>
      <c r="J151" s="174"/>
      <c r="K151" s="193">
        <f>KZN!C$79/100</f>
        <v>4.4834669828202278E-2</v>
      </c>
      <c r="L151" s="193">
        <f>KZN!D$79/100</f>
        <v>2.014884321213194E-2</v>
      </c>
      <c r="M151" s="193">
        <f>KZN!E$79/100</f>
        <v>0.18979961215324961</v>
      </c>
      <c r="N151" s="193">
        <f>KZN!F$79/100</f>
        <v>2.6661745696703584E-2</v>
      </c>
      <c r="O151" s="193">
        <f>KZN!G$79/100</f>
        <v>4.6203013555932412E-2</v>
      </c>
      <c r="P151" s="193">
        <f>KZN!H$79/100</f>
        <v>0.15488479543912645</v>
      </c>
      <c r="Q151" s="193">
        <f>KZN!I$79/100</f>
        <v>0.12208897813015115</v>
      </c>
      <c r="R151" s="193">
        <f>KZN!J$79/100</f>
        <v>0.17876673170209678</v>
      </c>
      <c r="S151" s="193">
        <f>KZN!K$79/100</f>
        <v>0.21661161028240586</v>
      </c>
      <c r="T151" s="193"/>
      <c r="U151" s="193">
        <f>K151*$B151*Indicators!$B$256+K151*$C151*Indicators!$C$256+K151*$D151*Indicators!$D$256+K151*$E151*Indicators!$E$256+K151*$F151*Indicators!$F$256+K151*$G151*Indicators!$G$256+K151*$H151*Indicators!$H$256+K151*$I151*Indicators!$I$256</f>
        <v>1.2076955066334886E-3</v>
      </c>
      <c r="V151" s="193">
        <f>L151*$B151*Indicators!$B$257+L151*$C151*Indicators!$C$257+L151*$D151*Indicators!$D$257+L151*$E151*Indicators!$E$257+L151*$F151*Indicators!$F$257+L151*$G151*Indicators!$G$257+L151*$H151*Indicators!$H$257+L151*$I151*Indicators!$I$257</f>
        <v>2.5964961507804967E-4</v>
      </c>
      <c r="W151" s="193">
        <f>M151*$B151*Indicators!$B$258+M151*$C151*Indicators!$C$258+M151*$D151*Indicators!$D$258+M151*$E151*Indicators!$E$258+M151*$F151*Indicators!$F$258+M151*$G151*Indicators!$G$258+M151*$H151*Indicators!$H$258+M151*$I151*Indicators!$I$258</f>
        <v>9.8931499746414929E-4</v>
      </c>
      <c r="X151" s="193">
        <f>N151*$B151*Indicators!$B$259+N151*$C151*Indicators!$C$259+N151*$D151*Indicators!$D$259+N151*$E151*Indicators!$E$259+N151*$F151*Indicators!$F$259+N151*$G151*Indicators!$G$259+N151*$H151*Indicators!$H$259+N151*$I151*Indicators!$I$259</f>
        <v>8.7300949612778285E-5</v>
      </c>
      <c r="Y151" s="193">
        <f>O151*$B151*Indicators!$B$260+O151*$C151*Indicators!$C$260+O151*$D151*Indicators!$D$260+O151*$E151*Indicators!$E$260+O151*$F151*Indicators!$F$260+O151*$G151*Indicators!$G$260+O151*$H151*Indicators!$H$260+O151*$I151*Indicators!$I$260</f>
        <v>1.3390984600185715E-4</v>
      </c>
      <c r="Z151" s="193">
        <f>P151*$B151*Indicators!$B$261+P151*$C151*Indicators!$C$261+P151*$D151*Indicators!$D$261+P151*$E151*Indicators!$E$261+P151*$F151*Indicators!$F$261+P151*$G151*Indicators!$G$261+P151*$H151*Indicators!$H$261+P151*$I151*Indicators!$I$261</f>
        <v>4.5672134931642712E-4</v>
      </c>
      <c r="AA151" s="193">
        <f>Q151*$B151*Indicators!$B$262+Q151*$C151*Indicators!$C$262+Q151*$D151*Indicators!$D$262+Q151*$E151*Indicators!$E$262+Q151*$F151*Indicators!$F$262+Q151*$G151*Indicators!$G$262+Q151*$H151*Indicators!$H$262+Q151*$I151*Indicators!$I$262</f>
        <v>3.5106680088695054E-4</v>
      </c>
      <c r="AB151" s="193">
        <f>R151*$B151*Indicators!$B$263+R151*$C151*Indicators!$C$263+R151*$D151*Indicators!$D$263+R151*$E151*Indicators!$E$263+R151*$F151*Indicators!$F$263+R151*$G151*Indicators!$G$263+R151*$H151*Indicators!$H$263+R151*$I151*Indicators!$I$263</f>
        <v>4.9946567134366961E-4</v>
      </c>
      <c r="AC151" s="193">
        <f>S151*$B151*Indicators!$B$264+S151*$C151*Indicators!$C$264+S151*$D151*Indicators!$D$264+S151*$E151*Indicators!$E$264+S151*$F151*Indicators!$F$264+S151*$G151*Indicators!$G$264+S151*$H151*Indicators!$H$264+S151*$I151*Indicators!$I$264</f>
        <v>6.873407263652423E-4</v>
      </c>
      <c r="AE151" s="177">
        <f t="shared" si="4"/>
        <v>0.4672465462702613</v>
      </c>
    </row>
    <row r="152" spans="1:31" x14ac:dyDescent="0.25">
      <c r="A152" s="174">
        <f>Indicators!A164</f>
        <v>40360</v>
      </c>
      <c r="B152" s="193">
        <f>(Indicators!B164-Indicators!B163)/Indicators!B163</f>
        <v>-4.6671966843483965E-2</v>
      </c>
      <c r="C152" s="193">
        <f>(Indicators!C164-Indicators!C163)/-100</f>
        <v>5.899999999999999E-3</v>
      </c>
      <c r="D152" s="193">
        <f>(Indicators!D164-Indicators!D163)/-100</f>
        <v>7.9748256400128618E-3</v>
      </c>
      <c r="E152" s="193">
        <f>(Indicators!E164-Indicators!E163)/-Indicators!E163</f>
        <v>-5.2087583299333579E-2</v>
      </c>
      <c r="F152" s="193">
        <f>(Indicators!F164-Indicators!F163)/Indicators!F163</f>
        <v>8.5276073619631937E-2</v>
      </c>
      <c r="G152" s="193">
        <f>(Indicators!G164-Indicators!G163)/Indicators!G163</f>
        <v>-5.9832501207923945E-2</v>
      </c>
      <c r="H152" s="193">
        <f>(Indicators!H164-Indicators!H163)/Indicators!H163</f>
        <v>7.8898419013560608E-3</v>
      </c>
      <c r="I152" s="193">
        <f>(Indicators!I164-Indicators!I163)/Indicators!I163</f>
        <v>3.5122225344197809E-2</v>
      </c>
      <c r="J152" s="174"/>
      <c r="K152" s="193">
        <f>KZN!C$79/100</f>
        <v>4.4834669828202278E-2</v>
      </c>
      <c r="L152" s="193">
        <f>KZN!D$79/100</f>
        <v>2.014884321213194E-2</v>
      </c>
      <c r="M152" s="193">
        <f>KZN!E$79/100</f>
        <v>0.18979961215324961</v>
      </c>
      <c r="N152" s="193">
        <f>KZN!F$79/100</f>
        <v>2.6661745696703584E-2</v>
      </c>
      <c r="O152" s="193">
        <f>KZN!G$79/100</f>
        <v>4.6203013555932412E-2</v>
      </c>
      <c r="P152" s="193">
        <f>KZN!H$79/100</f>
        <v>0.15488479543912645</v>
      </c>
      <c r="Q152" s="193">
        <f>KZN!I$79/100</f>
        <v>0.12208897813015115</v>
      </c>
      <c r="R152" s="193">
        <f>KZN!J$79/100</f>
        <v>0.17876673170209678</v>
      </c>
      <c r="S152" s="193">
        <f>KZN!K$79/100</f>
        <v>0.21661161028240586</v>
      </c>
      <c r="T152" s="193"/>
      <c r="U152" s="193">
        <f>K152*$B152*Indicators!$B$256+K152*$C152*Indicators!$C$256+K152*$D152*Indicators!$D$256+K152*$E152*Indicators!$E$256+K152*$F152*Indicators!$F$256+K152*$G152*Indicators!$G$256+K152*$H152*Indicators!$H$256+K152*$I152*Indicators!$I$256</f>
        <v>5.3716610961225628E-4</v>
      </c>
      <c r="V152" s="193">
        <f>L152*$B152*Indicators!$B$257+L152*$C152*Indicators!$C$257+L152*$D152*Indicators!$D$257+L152*$E152*Indicators!$E$257+L152*$F152*Indicators!$F$257+L152*$G152*Indicators!$G$257+L152*$H152*Indicators!$H$257+L152*$I152*Indicators!$I$257</f>
        <v>-7.2775412960604719E-4</v>
      </c>
      <c r="W152" s="193">
        <f>M152*$B152*Indicators!$B$258+M152*$C152*Indicators!$C$258+M152*$D152*Indicators!$D$258+M152*$E152*Indicators!$E$258+M152*$F152*Indicators!$F$258+M152*$G152*Indicators!$G$258+M152*$H152*Indicators!$H$258+M152*$I152*Indicators!$I$258</f>
        <v>-2.3064024067298789E-3</v>
      </c>
      <c r="X152" s="193">
        <f>N152*$B152*Indicators!$B$259+N152*$C152*Indicators!$C$259+N152*$D152*Indicators!$D$259+N152*$E152*Indicators!$E$259+N152*$F152*Indicators!$F$259+N152*$G152*Indicators!$G$259+N152*$H152*Indicators!$H$259+N152*$I152*Indicators!$I$259</f>
        <v>1.0555717859964673E-4</v>
      </c>
      <c r="Y152" s="193">
        <f>O152*$B152*Indicators!$B$260+O152*$C152*Indicators!$C$260+O152*$D152*Indicators!$D$260+O152*$E152*Indicators!$E$260+O152*$F152*Indicators!$F$260+O152*$G152*Indicators!$G$260+O152*$H152*Indicators!$H$260+O152*$I152*Indicators!$I$260</f>
        <v>-2.6750564317583098E-4</v>
      </c>
      <c r="Z152" s="193">
        <f>P152*$B152*Indicators!$B$261+P152*$C152*Indicators!$C$261+P152*$D152*Indicators!$D$261+P152*$E152*Indicators!$E$261+P152*$F152*Indicators!$F$261+P152*$G152*Indicators!$G$261+P152*$H152*Indicators!$H$261+P152*$I152*Indicators!$I$261</f>
        <v>-6.5725818475338477E-4</v>
      </c>
      <c r="AA152" s="193">
        <f>Q152*$B152*Indicators!$B$262+Q152*$C152*Indicators!$C$262+Q152*$D152*Indicators!$D$262+Q152*$E152*Indicators!$E$262+Q152*$F152*Indicators!$F$262+Q152*$G152*Indicators!$G$262+Q152*$H152*Indicators!$H$262+Q152*$I152*Indicators!$I$262</f>
        <v>-1.6147241866388434E-3</v>
      </c>
      <c r="AB152" s="193">
        <f>R152*$B152*Indicators!$B$263+R152*$C152*Indicators!$C$263+R152*$D152*Indicators!$D$263+R152*$E152*Indicators!$E$263+R152*$F152*Indicators!$F$263+R152*$G152*Indicators!$G$263+R152*$H152*Indicators!$H$263+R152*$I152*Indicators!$I$263</f>
        <v>-5.167089009694921E-4</v>
      </c>
      <c r="AC152" s="193">
        <f>S152*$B152*Indicators!$B$264+S152*$C152*Indicators!$C$264+S152*$D152*Indicators!$D$264+S152*$E152*Indicators!$E$264+S152*$F152*Indicators!$F$264+S152*$G152*Indicators!$G$264+S152*$H152*Indicators!$H$264+S152*$I152*Indicators!$I$264</f>
        <v>6.7492544781598822E-4</v>
      </c>
      <c r="AE152" s="177">
        <f t="shared" si="4"/>
        <v>-0.4772704715845586</v>
      </c>
    </row>
    <row r="153" spans="1:31" x14ac:dyDescent="0.25">
      <c r="A153" s="174">
        <f>Indicators!A165</f>
        <v>40391</v>
      </c>
      <c r="B153" s="193">
        <f>(Indicators!B165-Indicators!B164)/Indicators!B164</f>
        <v>4.8396357968992438E-3</v>
      </c>
      <c r="C153" s="193">
        <f>(Indicators!C165-Indicators!C164)/-100</f>
        <v>3.5999999999999943E-3</v>
      </c>
      <c r="D153" s="193">
        <f>(Indicators!D165-Indicators!D164)/-100</f>
        <v>1.9551051199690316E-3</v>
      </c>
      <c r="E153" s="193">
        <f>(Indicators!E165-Indicators!E164)/-Indicators!E164</f>
        <v>3.1928645294725944E-2</v>
      </c>
      <c r="F153" s="193">
        <f>(Indicators!F165-Indicators!F164)/Indicators!F164</f>
        <v>5.1441492368569819E-2</v>
      </c>
      <c r="G153" s="193">
        <f>(Indicators!G165-Indicators!G164)/Indicators!G164</f>
        <v>5.9871520342612498E-2</v>
      </c>
      <c r="H153" s="193">
        <f>(Indicators!H165-Indicators!H164)/Indicators!H164</f>
        <v>7.4787290153251959E-3</v>
      </c>
      <c r="I153" s="193">
        <f>(Indicators!I165-Indicators!I164)/Indicators!I164</f>
        <v>-2.4158523344191097E-2</v>
      </c>
      <c r="J153" s="174"/>
      <c r="K153" s="193">
        <f>KZN!C$79/100</f>
        <v>4.4834669828202278E-2</v>
      </c>
      <c r="L153" s="193">
        <f>KZN!D$79/100</f>
        <v>2.014884321213194E-2</v>
      </c>
      <c r="M153" s="193">
        <f>KZN!E$79/100</f>
        <v>0.18979961215324961</v>
      </c>
      <c r="N153" s="193">
        <f>KZN!F$79/100</f>
        <v>2.6661745696703584E-2</v>
      </c>
      <c r="O153" s="193">
        <f>KZN!G$79/100</f>
        <v>4.6203013555932412E-2</v>
      </c>
      <c r="P153" s="193">
        <f>KZN!H$79/100</f>
        <v>0.15488479543912645</v>
      </c>
      <c r="Q153" s="193">
        <f>KZN!I$79/100</f>
        <v>0.12208897813015115</v>
      </c>
      <c r="R153" s="193">
        <f>KZN!J$79/100</f>
        <v>0.17876673170209678</v>
      </c>
      <c r="S153" s="193">
        <f>KZN!K$79/100</f>
        <v>0.21661161028240586</v>
      </c>
      <c r="T153" s="193"/>
      <c r="U153" s="193">
        <f>K153*$B153*Indicators!$B$256+K153*$C153*Indicators!$C$256+K153*$D153*Indicators!$D$256+K153*$E153*Indicators!$E$256+K153*$F153*Indicators!$F$256+K153*$G153*Indicators!$G$256+K153*$H153*Indicators!$H$256+K153*$I153*Indicators!$I$256</f>
        <v>9.4606492519221617E-4</v>
      </c>
      <c r="V153" s="193">
        <f>L153*$B153*Indicators!$B$257+L153*$C153*Indicators!$C$257+L153*$D153*Indicators!$D$257+L153*$E153*Indicators!$E$257+L153*$F153*Indicators!$F$257+L153*$G153*Indicators!$G$257+L153*$H153*Indicators!$H$257+L153*$I153*Indicators!$I$257</f>
        <v>4.787699363469437E-4</v>
      </c>
      <c r="W153" s="193">
        <f>M153*$B153*Indicators!$B$258+M153*$C153*Indicators!$C$258+M153*$D153*Indicators!$D$258+M153*$E153*Indicators!$E$258+M153*$F153*Indicators!$F$258+M153*$G153*Indicators!$G$258+M153*$H153*Indicators!$H$258+M153*$I153*Indicators!$I$258</f>
        <v>3.0760074326787238E-4</v>
      </c>
      <c r="X153" s="193">
        <f>N153*$B153*Indicators!$B$259+N153*$C153*Indicators!$C$259+N153*$D153*Indicators!$D$259+N153*$E153*Indicators!$E$259+N153*$F153*Indicators!$F$259+N153*$G153*Indicators!$G$259+N153*$H153*Indicators!$H$259+N153*$I153*Indicators!$I$259</f>
        <v>-1.1155116764407461E-4</v>
      </c>
      <c r="Y153" s="193">
        <f>O153*$B153*Indicators!$B$260+O153*$C153*Indicators!$C$260+O153*$D153*Indicators!$D$260+O153*$E153*Indicators!$E$260+O153*$F153*Indicators!$F$260+O153*$G153*Indicators!$G$260+O153*$H153*Indicators!$H$260+O153*$I153*Indicators!$I$260</f>
        <v>3.5042506636045128E-4</v>
      </c>
      <c r="Z153" s="193">
        <f>P153*$B153*Indicators!$B$261+P153*$C153*Indicators!$C$261+P153*$D153*Indicators!$D$261+P153*$E153*Indicators!$E$261+P153*$F153*Indicators!$F$261+P153*$G153*Indicators!$G$261+P153*$H153*Indicators!$H$261+P153*$I153*Indicators!$I$261</f>
        <v>1.1147881765402698E-3</v>
      </c>
      <c r="AA153" s="193">
        <f>Q153*$B153*Indicators!$B$262+Q153*$C153*Indicators!$C$262+Q153*$D153*Indicators!$D$262+Q153*$E153*Indicators!$E$262+Q153*$F153*Indicators!$F$262+Q153*$G153*Indicators!$G$262+Q153*$H153*Indicators!$H$262+Q153*$I153*Indicators!$I$262</f>
        <v>1.2279661987237146E-3</v>
      </c>
      <c r="AB153" s="193">
        <f>R153*$B153*Indicators!$B$263+R153*$C153*Indicators!$C$263+R153*$D153*Indicators!$D$263+R153*$E153*Indicators!$E$263+R153*$F153*Indicators!$F$263+R153*$G153*Indicators!$G$263+R153*$H153*Indicators!$H$263+R153*$I153*Indicators!$I$263</f>
        <v>1.1026387712502203E-3</v>
      </c>
      <c r="AC153" s="193">
        <f>S153*$B153*Indicators!$B$264+S153*$C153*Indicators!$C$264+S153*$D153*Indicators!$D$264+S153*$E153*Indicators!$E$264+S153*$F153*Indicators!$F$264+S153*$G153*Indicators!$G$264+S153*$H153*Indicators!$H$264+S153*$I153*Indicators!$I$264</f>
        <v>6.8680548121316282E-4</v>
      </c>
      <c r="AE153" s="177">
        <f t="shared" si="4"/>
        <v>0.61035081312507766</v>
      </c>
    </row>
    <row r="154" spans="1:31" x14ac:dyDescent="0.25">
      <c r="A154" s="174">
        <f>Indicators!A166</f>
        <v>40422</v>
      </c>
      <c r="B154" s="193">
        <f>(Indicators!B166-Indicators!B165)/Indicators!B165</f>
        <v>-5.3088435374149555E-2</v>
      </c>
      <c r="C154" s="193">
        <f>(Indicators!C166-Indicators!C165)/-100</f>
        <v>0</v>
      </c>
      <c r="D154" s="193">
        <f>(Indicators!D166-Indicators!D165)/-100</f>
        <v>4.7953552930024741E-3</v>
      </c>
      <c r="E154" s="193">
        <f>(Indicators!E166-Indicators!E165)/-Indicators!E165</f>
        <v>-5.9286954199492557E-2</v>
      </c>
      <c r="F154" s="193">
        <f>(Indicators!F166-Indicators!F165)/Indicators!F165</f>
        <v>0.21881720430107526</v>
      </c>
      <c r="G154" s="193">
        <f>(Indicators!G166-Indicators!G165)/Indicators!G165</f>
        <v>5.9398739292064004E-2</v>
      </c>
      <c r="H154" s="193">
        <f>(Indicators!H166-Indicators!H165)/Indicators!H165</f>
        <v>9.9834807964258448E-3</v>
      </c>
      <c r="I154" s="193">
        <f>(Indicators!I166-Indicators!I165)/Indicators!I165</f>
        <v>-3.3657858136300414E-2</v>
      </c>
      <c r="J154" s="174"/>
      <c r="K154" s="193">
        <f>KZN!C$79/100</f>
        <v>4.4834669828202278E-2</v>
      </c>
      <c r="L154" s="193">
        <f>KZN!D$79/100</f>
        <v>2.014884321213194E-2</v>
      </c>
      <c r="M154" s="193">
        <f>KZN!E$79/100</f>
        <v>0.18979961215324961</v>
      </c>
      <c r="N154" s="193">
        <f>KZN!F$79/100</f>
        <v>2.6661745696703584E-2</v>
      </c>
      <c r="O154" s="193">
        <f>KZN!G$79/100</f>
        <v>4.6203013555932412E-2</v>
      </c>
      <c r="P154" s="193">
        <f>KZN!H$79/100</f>
        <v>0.15488479543912645</v>
      </c>
      <c r="Q154" s="193">
        <f>KZN!I$79/100</f>
        <v>0.12208897813015115</v>
      </c>
      <c r="R154" s="193">
        <f>KZN!J$79/100</f>
        <v>0.17876673170209678</v>
      </c>
      <c r="S154" s="193">
        <f>KZN!K$79/100</f>
        <v>0.21661161028240586</v>
      </c>
      <c r="T154" s="193"/>
      <c r="U154" s="193">
        <f>K154*$B154*Indicators!$B$256+K154*$C154*Indicators!$C$256+K154*$D154*Indicators!$D$256+K154*$E154*Indicators!$E$256+K154*$F154*Indicators!$F$256+K154*$G154*Indicators!$G$256+K154*$H154*Indicators!$H$256+K154*$I154*Indicators!$I$256</f>
        <v>1.9500471636550371E-3</v>
      </c>
      <c r="V154" s="193">
        <f>L154*$B154*Indicators!$B$257+L154*$C154*Indicators!$C$257+L154*$D154*Indicators!$D$257+L154*$E154*Indicators!$E$257+L154*$F154*Indicators!$F$257+L154*$G154*Indicators!$G$257+L154*$H154*Indicators!$H$257+L154*$I154*Indicators!$I$257</f>
        <v>-9.7264549979643651E-5</v>
      </c>
      <c r="W154" s="193">
        <f>M154*$B154*Indicators!$B$258+M154*$C154*Indicators!$C$258+M154*$D154*Indicators!$D$258+M154*$E154*Indicators!$E$258+M154*$F154*Indicators!$F$258+M154*$G154*Indicators!$G$258+M154*$H154*Indicators!$H$258+M154*$I154*Indicators!$I$258</f>
        <v>-5.6945774236121047E-3</v>
      </c>
      <c r="X154" s="193">
        <f>N154*$B154*Indicators!$B$259+N154*$C154*Indicators!$C$259+N154*$D154*Indicators!$D$259+N154*$E154*Indicators!$E$259+N154*$F154*Indicators!$F$259+N154*$G154*Indicators!$G$259+N154*$H154*Indicators!$H$259+N154*$I154*Indicators!$I$259</f>
        <v>-8.7336007291723453E-4</v>
      </c>
      <c r="Y154" s="193">
        <f>O154*$B154*Indicators!$B$260+O154*$C154*Indicators!$C$260+O154*$D154*Indicators!$D$260+O154*$E154*Indicators!$E$260+O154*$F154*Indicators!$F$260+O154*$G154*Indicators!$G$260+O154*$H154*Indicators!$H$260+O154*$I154*Indicators!$I$260</f>
        <v>-5.7338862986502231E-4</v>
      </c>
      <c r="Z154" s="193">
        <f>P154*$B154*Indicators!$B$261+P154*$C154*Indicators!$C$261+P154*$D154*Indicators!$D$261+P154*$E154*Indicators!$E$261+P154*$F154*Indicators!$F$261+P154*$G154*Indicators!$G$261+P154*$H154*Indicators!$H$261+P154*$I154*Indicators!$I$261</f>
        <v>-1.2054060526964301E-3</v>
      </c>
      <c r="AA154" s="193">
        <f>Q154*$B154*Indicators!$B$262+Q154*$C154*Indicators!$C$262+Q154*$D154*Indicators!$D$262+Q154*$E154*Indicators!$E$262+Q154*$F154*Indicators!$F$262+Q154*$G154*Indicators!$G$262+Q154*$H154*Indicators!$H$262+Q154*$I154*Indicators!$I$262</f>
        <v>-2.9282411330535437E-3</v>
      </c>
      <c r="AB154" s="193">
        <f>R154*$B154*Indicators!$B$263+R154*$C154*Indicators!$C$263+R154*$D154*Indicators!$D$263+R154*$E154*Indicators!$E$263+R154*$F154*Indicators!$F$263+R154*$G154*Indicators!$G$263+R154*$H154*Indicators!$H$263+R154*$I154*Indicators!$I$263</f>
        <v>-1.6886041073346024E-3</v>
      </c>
      <c r="AC154" s="193">
        <f>S154*$B154*Indicators!$B$264+S154*$C154*Indicators!$C$264+S154*$D154*Indicators!$D$264+S154*$E154*Indicators!$E$264+S154*$F154*Indicators!$F$264+S154*$G154*Indicators!$G$264+S154*$H154*Indicators!$H$264+S154*$I154*Indicators!$I$264</f>
        <v>-6.579840080149494E-4</v>
      </c>
      <c r="AE154" s="177">
        <f t="shared" si="4"/>
        <v>-1.1768778813818497</v>
      </c>
    </row>
    <row r="155" spans="1:31" x14ac:dyDescent="0.25">
      <c r="A155" s="174">
        <f>Indicators!A167</f>
        <v>40452</v>
      </c>
      <c r="B155" s="193">
        <f>(Indicators!B167-Indicators!B166)/Indicators!B166</f>
        <v>4.26736400471266E-3</v>
      </c>
      <c r="C155" s="193">
        <f>(Indicators!C167-Indicators!C166)/-100</f>
        <v>1.200000000000001E-3</v>
      </c>
      <c r="D155" s="193">
        <f>(Indicators!D167-Indicators!D166)/-100</f>
        <v>-1.8029078616538952E-3</v>
      </c>
      <c r="E155" s="193">
        <f>(Indicators!E167-Indicators!E166)/-Indicators!E166</f>
        <v>-3.3782932055968821E-2</v>
      </c>
      <c r="F155" s="193">
        <f>(Indicators!F167-Indicators!F166)/Indicators!F166</f>
        <v>0.18835465372739299</v>
      </c>
      <c r="G155" s="193">
        <f>(Indicators!G167-Indicators!G166)/Indicators!G166</f>
        <v>2.6088946525287829E-2</v>
      </c>
      <c r="H155" s="193">
        <f>(Indicators!H167-Indicators!H166)/Indicators!H166</f>
        <v>-7.3105981989907652E-4</v>
      </c>
      <c r="I155" s="193">
        <f>(Indicators!I167-Indicators!I166)/Indicators!I166</f>
        <v>2.9648819804260217E-2</v>
      </c>
      <c r="J155" s="174"/>
      <c r="K155" s="193">
        <f>KZN!C$79/100</f>
        <v>4.4834669828202278E-2</v>
      </c>
      <c r="L155" s="193">
        <f>KZN!D$79/100</f>
        <v>2.014884321213194E-2</v>
      </c>
      <c r="M155" s="193">
        <f>KZN!E$79/100</f>
        <v>0.18979961215324961</v>
      </c>
      <c r="N155" s="193">
        <f>KZN!F$79/100</f>
        <v>2.6661745696703584E-2</v>
      </c>
      <c r="O155" s="193">
        <f>KZN!G$79/100</f>
        <v>4.6203013555932412E-2</v>
      </c>
      <c r="P155" s="193">
        <f>KZN!H$79/100</f>
        <v>0.15488479543912645</v>
      </c>
      <c r="Q155" s="193">
        <f>KZN!I$79/100</f>
        <v>0.12208897813015115</v>
      </c>
      <c r="R155" s="193">
        <f>KZN!J$79/100</f>
        <v>0.17876673170209678</v>
      </c>
      <c r="S155" s="193">
        <f>KZN!K$79/100</f>
        <v>0.21661161028240586</v>
      </c>
      <c r="T155" s="193"/>
      <c r="U155" s="193">
        <f>K155*$B155*Indicators!$B$256+K155*$C155*Indicators!$C$256+K155*$D155*Indicators!$D$256+K155*$E155*Indicators!$E$256+K155*$F155*Indicators!$F$256+K155*$G155*Indicators!$G$256+K155*$H155*Indicators!$H$256+K155*$I155*Indicators!$I$256</f>
        <v>2.4186253042212617E-3</v>
      </c>
      <c r="V155" s="193">
        <f>L155*$B155*Indicators!$B$257+L155*$C155*Indicators!$C$257+L155*$D155*Indicators!$D$257+L155*$E155*Indicators!$E$257+L155*$F155*Indicators!$F$257+L155*$G155*Indicators!$G$257+L155*$H155*Indicators!$H$257+L155*$I155*Indicators!$I$257</f>
        <v>2.8746875592907891E-4</v>
      </c>
      <c r="W155" s="193">
        <f>M155*$B155*Indicators!$B$258+M155*$C155*Indicators!$C$258+M155*$D155*Indicators!$D$258+M155*$E155*Indicators!$E$258+M155*$F155*Indicators!$F$258+M155*$G155*Indicators!$G$258+M155*$H155*Indicators!$H$258+M155*$I155*Indicators!$I$258</f>
        <v>7.8231543056622417E-4</v>
      </c>
      <c r="X155" s="193">
        <f>N155*$B155*Indicators!$B$259+N155*$C155*Indicators!$C$259+N155*$D155*Indicators!$D$259+N155*$E155*Indicators!$E$259+N155*$F155*Indicators!$F$259+N155*$G155*Indicators!$G$259+N155*$H155*Indicators!$H$259+N155*$I155*Indicators!$I$259</f>
        <v>2.2372693372510704E-4</v>
      </c>
      <c r="Y155" s="193">
        <f>O155*$B155*Indicators!$B$260+O155*$C155*Indicators!$C$260+O155*$D155*Indicators!$D$260+O155*$E155*Indicators!$E$260+O155*$F155*Indicators!$F$260+O155*$G155*Indicators!$G$260+O155*$H155*Indicators!$H$260+O155*$I155*Indicators!$I$260</f>
        <v>-1.4775128408646724E-4</v>
      </c>
      <c r="Z155" s="193">
        <f>P155*$B155*Indicators!$B$261+P155*$C155*Indicators!$C$261+P155*$D155*Indicators!$D$261+P155*$E155*Indicators!$E$261+P155*$F155*Indicators!$F$261+P155*$G155*Indicators!$G$261+P155*$H155*Indicators!$H$261+P155*$I155*Indicators!$I$261</f>
        <v>-4.7625577363868911E-4</v>
      </c>
      <c r="AA155" s="193">
        <f>Q155*$B155*Indicators!$B$262+Q155*$C155*Indicators!$C$262+Q155*$D155*Indicators!$D$262+Q155*$E155*Indicators!$E$262+Q155*$F155*Indicators!$F$262+Q155*$G155*Indicators!$G$262+Q155*$H155*Indicators!$H$262+Q155*$I155*Indicators!$I$262</f>
        <v>-8.3383890592555608E-4</v>
      </c>
      <c r="AB155" s="193">
        <f>R155*$B155*Indicators!$B$263+R155*$C155*Indicators!$C$263+R155*$D155*Indicators!$D$263+R155*$E155*Indicators!$E$263+R155*$F155*Indicators!$F$263+R155*$G155*Indicators!$G$263+R155*$H155*Indicators!$H$263+R155*$I155*Indicators!$I$263</f>
        <v>-2.5898375241232099E-4</v>
      </c>
      <c r="AC155" s="193">
        <f>S155*$B155*Indicators!$B$264+S155*$C155*Indicators!$C$264+S155*$D155*Indicators!$D$264+S155*$E155*Indicators!$E$264+S155*$F155*Indicators!$F$264+S155*$G155*Indicators!$G$264+S155*$H155*Indicators!$H$264+S155*$I155*Indicators!$I$264</f>
        <v>3.7891389676843044E-4</v>
      </c>
      <c r="AE155" s="177">
        <f t="shared" si="4"/>
        <v>0.23742206051470691</v>
      </c>
    </row>
    <row r="156" spans="1:31" x14ac:dyDescent="0.25">
      <c r="A156" s="174">
        <f>Indicators!A168</f>
        <v>40483</v>
      </c>
      <c r="B156" s="193">
        <f>(Indicators!B168-Indicators!B167)/Indicators!B167</f>
        <v>1.6195722154660558E-2</v>
      </c>
      <c r="C156" s="193">
        <f>(Indicators!C168-Indicators!C167)/-100</f>
        <v>-5.4000000000000003E-3</v>
      </c>
      <c r="D156" s="193">
        <f>(Indicators!D168-Indicators!D167)/-100</f>
        <v>-9.1659028414293521E-4</v>
      </c>
      <c r="E156" s="193">
        <f>(Indicators!E168-Indicators!E167)/-Indicators!E167</f>
        <v>-5.4627484453115348E-2</v>
      </c>
      <c r="F156" s="193">
        <f>(Indicators!F168-Indicators!F167)/Indicators!F167</f>
        <v>-1.9302152932442449E-2</v>
      </c>
      <c r="G156" s="193">
        <f>(Indicators!G168-Indicators!G167)/Indicators!G167</f>
        <v>1.7247788268530257E-2</v>
      </c>
      <c r="H156" s="193">
        <f>(Indicators!H168-Indicators!H167)/Indicators!H167</f>
        <v>3.9886375496125549E-3</v>
      </c>
      <c r="I156" s="193">
        <f>(Indicators!I168-Indicators!I167)/Indicators!I167</f>
        <v>-4.0257198769918928E-2</v>
      </c>
      <c r="J156" s="174"/>
      <c r="K156" s="193">
        <f>KZN!C$79/100</f>
        <v>4.4834669828202278E-2</v>
      </c>
      <c r="L156" s="193">
        <f>KZN!D$79/100</f>
        <v>2.014884321213194E-2</v>
      </c>
      <c r="M156" s="193">
        <f>KZN!E$79/100</f>
        <v>0.18979961215324961</v>
      </c>
      <c r="N156" s="193">
        <f>KZN!F$79/100</f>
        <v>2.6661745696703584E-2</v>
      </c>
      <c r="O156" s="193">
        <f>KZN!G$79/100</f>
        <v>4.6203013555932412E-2</v>
      </c>
      <c r="P156" s="193">
        <f>KZN!H$79/100</f>
        <v>0.15488479543912645</v>
      </c>
      <c r="Q156" s="193">
        <f>KZN!I$79/100</f>
        <v>0.12208897813015115</v>
      </c>
      <c r="R156" s="193">
        <f>KZN!J$79/100</f>
        <v>0.17876673170209678</v>
      </c>
      <c r="S156" s="193">
        <f>KZN!K$79/100</f>
        <v>0.21661161028240586</v>
      </c>
      <c r="T156" s="193"/>
      <c r="U156" s="193">
        <f>K156*$B156*Indicators!$B$256+K156*$C156*Indicators!$C$256+K156*$D156*Indicators!$D$256+K156*$E156*Indicators!$E$256+K156*$F156*Indicators!$F$256+K156*$G156*Indicators!$G$256+K156*$H156*Indicators!$H$256+K156*$I156*Indicators!$I$256</f>
        <v>-6.8353661924285014E-4</v>
      </c>
      <c r="V156" s="193">
        <f>L156*$B156*Indicators!$B$257+L156*$C156*Indicators!$C$257+L156*$D156*Indicators!$D$257+L156*$E156*Indicators!$E$257+L156*$F156*Indicators!$F$257+L156*$G156*Indicators!$G$257+L156*$H156*Indicators!$H$257+L156*$I156*Indicators!$I$257</f>
        <v>-3.5388546614927008E-5</v>
      </c>
      <c r="W156" s="193">
        <f>M156*$B156*Indicators!$B$258+M156*$C156*Indicators!$C$258+M156*$D156*Indicators!$D$258+M156*$E156*Indicators!$E$258+M156*$F156*Indicators!$F$258+M156*$G156*Indicators!$G$258+M156*$H156*Indicators!$H$258+M156*$I156*Indicators!$I$258</f>
        <v>-1.6270858737221095E-3</v>
      </c>
      <c r="X156" s="193">
        <f>N156*$B156*Indicators!$B$259+N156*$C156*Indicators!$C$259+N156*$D156*Indicators!$D$259+N156*$E156*Indicators!$E$259+N156*$F156*Indicators!$F$259+N156*$G156*Indicators!$G$259+N156*$H156*Indicators!$H$259+N156*$I156*Indicators!$I$259</f>
        <v>-7.8256195738322367E-4</v>
      </c>
      <c r="Y156" s="193">
        <f>O156*$B156*Indicators!$B$260+O156*$C156*Indicators!$C$260+O156*$D156*Indicators!$D$260+O156*$E156*Indicators!$E$260+O156*$F156*Indicators!$F$260+O156*$G156*Indicators!$G$260+O156*$H156*Indicators!$H$260+O156*$I156*Indicators!$I$260</f>
        <v>-4.2056192156622292E-4</v>
      </c>
      <c r="Z156" s="193">
        <f>P156*$B156*Indicators!$B$261+P156*$C156*Indicators!$C$261+P156*$D156*Indicators!$D$261+P156*$E156*Indicators!$E$261+P156*$F156*Indicators!$F$261+P156*$G156*Indicators!$G$261+P156*$H156*Indicators!$H$261+P156*$I156*Indicators!$I$261</f>
        <v>-7.6193017957013347E-4</v>
      </c>
      <c r="AA156" s="193">
        <f>Q156*$B156*Indicators!$B$262+Q156*$C156*Indicators!$C$262+Q156*$D156*Indicators!$D$262+Q156*$E156*Indicators!$E$262+Q156*$F156*Indicators!$F$262+Q156*$G156*Indicators!$G$262+Q156*$H156*Indicators!$H$262+Q156*$I156*Indicators!$I$262</f>
        <v>-2.3402411526197314E-3</v>
      </c>
      <c r="AB156" s="193">
        <f>R156*$B156*Indicators!$B$263+R156*$C156*Indicators!$C$263+R156*$D156*Indicators!$D$263+R156*$E156*Indicators!$E$263+R156*$F156*Indicators!$F$263+R156*$G156*Indicators!$G$263+R156*$H156*Indicators!$H$263+R156*$I156*Indicators!$I$263</f>
        <v>-1.1872084447946932E-3</v>
      </c>
      <c r="AC156" s="193">
        <f>S156*$B156*Indicators!$B$264+S156*$C156*Indicators!$C$264+S156*$D156*Indicators!$D$264+S156*$E156*Indicators!$E$264+S156*$F156*Indicators!$F$264+S156*$G156*Indicators!$G$264+S156*$H156*Indicators!$H$264+S156*$I156*Indicators!$I$264</f>
        <v>-2.7509988917070083E-4</v>
      </c>
      <c r="AE156" s="177">
        <f t="shared" si="4"/>
        <v>-0.8113614584684592</v>
      </c>
    </row>
    <row r="157" spans="1:31" x14ac:dyDescent="0.25">
      <c r="A157" s="174">
        <f>Indicators!A169</f>
        <v>40513</v>
      </c>
      <c r="B157" s="193">
        <f>(Indicators!B169-Indicators!B168)/Indicators!B168</f>
        <v>-6.8297971194052856E-2</v>
      </c>
      <c r="C157" s="193">
        <f>(Indicators!C169-Indicators!C168)/-100</f>
        <v>2.1499999999999987E-3</v>
      </c>
      <c r="D157" s="193">
        <f>(Indicators!D169-Indicators!D168)/-100</f>
        <v>7.4702108157659102E-4</v>
      </c>
      <c r="E157" s="193">
        <f>(Indicators!E169-Indicators!E168)/-Indicators!E168</f>
        <v>-7.9315527806682856E-2</v>
      </c>
      <c r="F157" s="193">
        <f>(Indicators!F169-Indicators!F168)/Indicators!F168</f>
        <v>6.1317183951551751E-2</v>
      </c>
      <c r="G157" s="193">
        <f>(Indicators!G169-Indicators!G168)/Indicators!G168</f>
        <v>2.6894686837681762E-2</v>
      </c>
      <c r="H157" s="193">
        <f>(Indicators!H169-Indicators!H168)/Indicators!H168</f>
        <v>-1.4795046155397901E-3</v>
      </c>
      <c r="I157" s="193">
        <f>(Indicators!I169-Indicators!I168)/Indicators!I168</f>
        <v>-1.8060005825808332E-2</v>
      </c>
      <c r="J157" s="174"/>
      <c r="K157" s="193">
        <f>KZN!C$79/100</f>
        <v>4.4834669828202278E-2</v>
      </c>
      <c r="L157" s="193">
        <f>KZN!D$79/100</f>
        <v>2.014884321213194E-2</v>
      </c>
      <c r="M157" s="193">
        <f>KZN!E$79/100</f>
        <v>0.18979961215324961</v>
      </c>
      <c r="N157" s="193">
        <f>KZN!F$79/100</f>
        <v>2.6661745696703584E-2</v>
      </c>
      <c r="O157" s="193">
        <f>KZN!G$79/100</f>
        <v>4.6203013555932412E-2</v>
      </c>
      <c r="P157" s="193">
        <f>KZN!H$79/100</f>
        <v>0.15488479543912645</v>
      </c>
      <c r="Q157" s="193">
        <f>KZN!I$79/100</f>
        <v>0.12208897813015115</v>
      </c>
      <c r="R157" s="193">
        <f>KZN!J$79/100</f>
        <v>0.17876673170209678</v>
      </c>
      <c r="S157" s="193">
        <f>KZN!K$79/100</f>
        <v>0.21661161028240586</v>
      </c>
      <c r="T157" s="193"/>
      <c r="U157" s="193">
        <f>K157*$B157*Indicators!$B$256+K157*$C157*Indicators!$C$256+K157*$D157*Indicators!$D$256+K157*$E157*Indicators!$E$256+K157*$F157*Indicators!$F$256+K157*$G157*Indicators!$G$256+K157*$H157*Indicators!$H$256+K157*$I157*Indicators!$I$256</f>
        <v>-4.5231360952189582E-4</v>
      </c>
      <c r="V157" s="193">
        <f>L157*$B157*Indicators!$B$257+L157*$C157*Indicators!$C$257+L157*$D157*Indicators!$D$257+L157*$E157*Indicators!$E$257+L157*$F157*Indicators!$F$257+L157*$G157*Indicators!$G$257+L157*$H157*Indicators!$H$257+L157*$I157*Indicators!$I$257</f>
        <v>-4.2866806122128178E-4</v>
      </c>
      <c r="W157" s="193">
        <f>M157*$B157*Indicators!$B$258+M157*$C157*Indicators!$C$258+M157*$D157*Indicators!$D$258+M157*$E157*Indicators!$E$258+M157*$F157*Indicators!$F$258+M157*$G157*Indicators!$G$258+M157*$H157*Indicators!$H$258+M157*$I157*Indicators!$I$258</f>
        <v>-6.6673649084256692E-3</v>
      </c>
      <c r="X157" s="193">
        <f>N157*$B157*Indicators!$B$259+N157*$C157*Indicators!$C$259+N157*$D157*Indicators!$D$259+N157*$E157*Indicators!$E$259+N157*$F157*Indicators!$F$259+N157*$G157*Indicators!$G$259+N157*$H157*Indicators!$H$259+N157*$I157*Indicators!$I$259</f>
        <v>-8.4587067731223882E-4</v>
      </c>
      <c r="Y157" s="193">
        <f>O157*$B157*Indicators!$B$260+O157*$C157*Indicators!$C$260+O157*$D157*Indicators!$D$260+O157*$E157*Indicators!$E$260+O157*$F157*Indicators!$F$260+O157*$G157*Indicators!$G$260+O157*$H157*Indicators!$H$260+O157*$I157*Indicators!$I$260</f>
        <v>-8.9422586984178141E-4</v>
      </c>
      <c r="Z157" s="193">
        <f>P157*$B157*Indicators!$B$261+P157*$C157*Indicators!$C$261+P157*$D157*Indicators!$D$261+P157*$E157*Indicators!$E$261+P157*$F157*Indicators!$F$261+P157*$G157*Indicators!$G$261+P157*$H157*Indicators!$H$261+P157*$I157*Indicators!$I$261</f>
        <v>-2.203905602060862E-3</v>
      </c>
      <c r="AA157" s="193">
        <f>Q157*$B157*Indicators!$B$262+Q157*$C157*Indicators!$C$262+Q157*$D157*Indicators!$D$262+Q157*$E157*Indicators!$E$262+Q157*$F157*Indicators!$F$262+Q157*$G157*Indicators!$G$262+Q157*$H157*Indicators!$H$262+Q157*$I157*Indicators!$I$262</f>
        <v>-3.9339089153905601E-3</v>
      </c>
      <c r="AB157" s="193">
        <f>R157*$B157*Indicators!$B$263+R157*$C157*Indicators!$C$263+R157*$D157*Indicators!$D$263+R157*$E157*Indicators!$E$263+R157*$F157*Indicators!$F$263+R157*$G157*Indicators!$G$263+R157*$H157*Indicators!$H$263+R157*$I157*Indicators!$I$263</f>
        <v>-2.7317343320122905E-3</v>
      </c>
      <c r="AC157" s="193">
        <f>S157*$B157*Indicators!$B$264+S157*$C157*Indicators!$C$264+S157*$D157*Indicators!$D$264+S157*$E157*Indicators!$E$264+S157*$F157*Indicators!$F$264+S157*$G157*Indicators!$G$264+S157*$H157*Indicators!$H$264+S157*$I157*Indicators!$I$264</f>
        <v>-1.5757941376595603E-3</v>
      </c>
      <c r="AE157" s="177">
        <f t="shared" si="4"/>
        <v>-1.9733786113446141</v>
      </c>
    </row>
    <row r="158" spans="1:31" x14ac:dyDescent="0.25">
      <c r="A158" s="174">
        <f>Indicators!A170</f>
        <v>40544</v>
      </c>
      <c r="B158" s="193">
        <f>(Indicators!B170-Indicators!B169)/Indicators!B169</f>
        <v>8.3141924564796799E-2</v>
      </c>
      <c r="C158" s="193">
        <f>(Indicators!C170-Indicators!C169)/-100</f>
        <v>-4.8000000000000039E-3</v>
      </c>
      <c r="D158" s="193">
        <f>(Indicators!D170-Indicators!D169)/-100</f>
        <v>0</v>
      </c>
      <c r="E158" s="193">
        <f>(Indicators!E170-Indicators!E169)/-Indicators!E169</f>
        <v>-7.1023031601499836E-2</v>
      </c>
      <c r="F158" s="193">
        <f>(Indicators!F170-Indicators!F169)/Indicators!F169</f>
        <v>6.062767475035661E-2</v>
      </c>
      <c r="G158" s="193">
        <f>(Indicators!G170-Indicators!G169)/Indicators!G169</f>
        <v>-4.6900576471425426E-2</v>
      </c>
      <c r="H158" s="193">
        <f>(Indicators!H170-Indicators!H169)/Indicators!H169</f>
        <v>7.5615496847722284E-3</v>
      </c>
      <c r="I158" s="193">
        <f>(Indicators!I170-Indicators!I169)/Indicators!I169</f>
        <v>1.3645802432512608E-2</v>
      </c>
      <c r="J158" s="174"/>
      <c r="K158" s="193">
        <f>KZN!C$80/100</f>
        <v>4.727290404504423E-2</v>
      </c>
      <c r="L158" s="193">
        <f>KZN!D$80/100</f>
        <v>1.9286645557157051E-2</v>
      </c>
      <c r="M158" s="193">
        <f>KZN!E$80/100</f>
        <v>0.18849520049403798</v>
      </c>
      <c r="N158" s="193">
        <f>KZN!F$80/100</f>
        <v>2.6014983008856064E-2</v>
      </c>
      <c r="O158" s="193">
        <f>KZN!G$80/100</f>
        <v>4.4831678620330342E-2</v>
      </c>
      <c r="P158" s="193">
        <f>KZN!H$80/100</f>
        <v>0.15669267016515956</v>
      </c>
      <c r="Q158" s="193">
        <f>KZN!I$80/100</f>
        <v>0.12121370757324691</v>
      </c>
      <c r="R158" s="193">
        <f>KZN!J$80/100</f>
        <v>0.1798432272588241</v>
      </c>
      <c r="S158" s="193">
        <f>KZN!K$80/100</f>
        <v>0.21634898327734381</v>
      </c>
      <c r="T158" s="193"/>
      <c r="U158" s="193">
        <f>K158*$B158*Indicators!$B$256+K158*$C158*Indicators!$C$256+K158*$D158*Indicators!$D$256+K158*$E158*Indicators!$E$256+K158*$F158*Indicators!$F$256+K158*$G158*Indicators!$G$256+K158*$H158*Indicators!$H$256+K158*$I158*Indicators!$I$256</f>
        <v>1.1397776609052928E-3</v>
      </c>
      <c r="V158" s="193">
        <f>L158*$B158*Indicators!$B$257+L158*$C158*Indicators!$C$257+L158*$D158*Indicators!$D$257+L158*$E158*Indicators!$E$257+L158*$F158*Indicators!$F$257+L158*$G158*Indicators!$G$257+L158*$H158*Indicators!$H$257+L158*$I158*Indicators!$I$257</f>
        <v>3.489347835653195E-5</v>
      </c>
      <c r="W158" s="193">
        <f>M158*$B158*Indicators!$B$258+M158*$C158*Indicators!$C$258+M158*$D158*Indicators!$D$258+M158*$E158*Indicators!$E$258+M158*$F158*Indicators!$F$258+M158*$G158*Indicators!$G$258+M158*$H158*Indicators!$H$258+M158*$I158*Indicators!$I$258</f>
        <v>4.622408593960731E-3</v>
      </c>
      <c r="X158" s="193">
        <f>N158*$B158*Indicators!$B$259+N158*$C158*Indicators!$C$259+N158*$D158*Indicators!$D$259+N158*$E158*Indicators!$E$259+N158*$F158*Indicators!$F$259+N158*$G158*Indicators!$G$259+N158*$H158*Indicators!$H$259+N158*$I158*Indicators!$I$259</f>
        <v>3.7686405364467678E-5</v>
      </c>
      <c r="Y158" s="193">
        <f>O158*$B158*Indicators!$B$260+O158*$C158*Indicators!$C$260+O158*$D158*Indicators!$D$260+O158*$E158*Indicators!$E$260+O158*$F158*Indicators!$F$260+O158*$G158*Indicators!$G$260+O158*$H158*Indicators!$H$260+O158*$I158*Indicators!$I$260</f>
        <v>-3.7143371066447839E-5</v>
      </c>
      <c r="Z158" s="193">
        <f>P158*$B158*Indicators!$B$261+P158*$C158*Indicators!$C$261+P158*$D158*Indicators!$D$261+P158*$E158*Indicators!$E$261+P158*$F158*Indicators!$F$261+P158*$G158*Indicators!$G$261+P158*$H158*Indicators!$H$261+P158*$I158*Indicators!$I$261</f>
        <v>2.2286033658237836E-4</v>
      </c>
      <c r="AA158" s="193">
        <f>Q158*$B158*Indicators!$B$262+Q158*$C158*Indicators!$C$262+Q158*$D158*Indicators!$D$262+Q158*$E158*Indicators!$E$262+Q158*$F158*Indicators!$F$262+Q158*$G158*Indicators!$G$262+Q158*$H158*Indicators!$H$262+Q158*$I158*Indicators!$I$262</f>
        <v>-1.3425420361719961E-3</v>
      </c>
      <c r="AB158" s="193">
        <f>R158*$B158*Indicators!$B$263+R158*$C158*Indicators!$C$263+R158*$D158*Indicators!$D$263+R158*$E158*Indicators!$E$263+R158*$F158*Indicators!$F$263+R158*$G158*Indicators!$G$263+R158*$H158*Indicators!$H$263+R158*$I158*Indicators!$I$263</f>
        <v>4.4648676725371662E-4</v>
      </c>
      <c r="AC158" s="193">
        <f>S158*$B158*Indicators!$B$264+S158*$C158*Indicators!$C$264+S158*$D158*Indicators!$D$264+S158*$E158*Indicators!$E$264+S158*$F158*Indicators!$F$264+S158*$G158*Indicators!$G$264+S158*$H158*Indicators!$H$264+S158*$I158*Indicators!$I$264</f>
        <v>2.0736936428299604E-3</v>
      </c>
      <c r="AE158" s="177">
        <f t="shared" si="4"/>
        <v>0.71981214780146352</v>
      </c>
    </row>
    <row r="159" spans="1:31" x14ac:dyDescent="0.25">
      <c r="A159" s="174">
        <f>Indicators!A171</f>
        <v>40575</v>
      </c>
      <c r="B159" s="193">
        <f>(Indicators!B171-Indicators!B170)/Indicators!B170</f>
        <v>-2.3131225759647305E-2</v>
      </c>
      <c r="C159" s="193">
        <f>(Indicators!C171-Indicators!C170)/-100</f>
        <v>-1.9999999999999573E-4</v>
      </c>
      <c r="D159" s="193">
        <f>(Indicators!D171-Indicators!D170)/-100</f>
        <v>-2.0000000000000018E-3</v>
      </c>
      <c r="E159" s="193">
        <f>(Indicators!E171-Indicators!E170)/-Indicators!E170</f>
        <v>-0.1201240248049609</v>
      </c>
      <c r="F159" s="193">
        <f>(Indicators!F171-Indicators!F170)/Indicators!F170</f>
        <v>-1.4458641560188289E-2</v>
      </c>
      <c r="G159" s="193">
        <f>(Indicators!G171-Indicators!G170)/Indicators!G170</f>
        <v>5.3315412186379828E-2</v>
      </c>
      <c r="H159" s="193">
        <f>(Indicators!H171-Indicators!H170)/Indicators!H170</f>
        <v>8.4613161535844993E-3</v>
      </c>
      <c r="I159" s="193">
        <f>(Indicators!I171-Indicators!I170)/Indicators!I170</f>
        <v>-4.7117354404448343E-2</v>
      </c>
      <c r="J159" s="174"/>
      <c r="K159" s="193">
        <f>KZN!C$80/100</f>
        <v>4.727290404504423E-2</v>
      </c>
      <c r="L159" s="193">
        <f>KZN!D$80/100</f>
        <v>1.9286645557157051E-2</v>
      </c>
      <c r="M159" s="193">
        <f>KZN!E$80/100</f>
        <v>0.18849520049403798</v>
      </c>
      <c r="N159" s="193">
        <f>KZN!F$80/100</f>
        <v>2.6014983008856064E-2</v>
      </c>
      <c r="O159" s="193">
        <f>KZN!G$80/100</f>
        <v>4.4831678620330342E-2</v>
      </c>
      <c r="P159" s="193">
        <f>KZN!H$80/100</f>
        <v>0.15669267016515956</v>
      </c>
      <c r="Q159" s="193">
        <f>KZN!I$80/100</f>
        <v>0.12121370757324691</v>
      </c>
      <c r="R159" s="193">
        <f>KZN!J$80/100</f>
        <v>0.1798432272588241</v>
      </c>
      <c r="S159" s="193">
        <f>KZN!K$80/100</f>
        <v>0.21634898327734381</v>
      </c>
      <c r="T159" s="193"/>
      <c r="U159" s="193">
        <f>K159*$B159*Indicators!$B$256+K159*$C159*Indicators!$C$256+K159*$D159*Indicators!$D$256+K159*$E159*Indicators!$E$256+K159*$F159*Indicators!$F$256+K159*$G159*Indicators!$G$256+K159*$H159*Indicators!$H$256+K159*$I159*Indicators!$I$256</f>
        <v>-1.5329741740760698E-3</v>
      </c>
      <c r="V159" s="193">
        <f>L159*$B159*Indicators!$B$257+L159*$C159*Indicators!$C$257+L159*$D159*Indicators!$D$257+L159*$E159*Indicators!$E$257+L159*$F159*Indicators!$F$257+L159*$G159*Indicators!$G$257+L159*$H159*Indicators!$H$257+L159*$I159*Indicators!$I$257</f>
        <v>-1.3595303445884552E-4</v>
      </c>
      <c r="W159" s="193">
        <f>M159*$B159*Indicators!$B$258+M159*$C159*Indicators!$C$258+M159*$D159*Indicators!$D$258+M159*$E159*Indicators!$E$258+M159*$F159*Indicators!$F$258+M159*$G159*Indicators!$G$258+M159*$H159*Indicators!$H$258+M159*$I159*Indicators!$I$258</f>
        <v>-5.4335005896401969E-3</v>
      </c>
      <c r="X159" s="193">
        <f>N159*$B159*Indicators!$B$259+N159*$C159*Indicators!$C$259+N159*$D159*Indicators!$D$259+N159*$E159*Indicators!$E$259+N159*$F159*Indicators!$F$259+N159*$G159*Indicators!$G$259+N159*$H159*Indicators!$H$259+N159*$I159*Indicators!$I$259</f>
        <v>-1.278908873023571E-3</v>
      </c>
      <c r="Y159" s="193">
        <f>O159*$B159*Indicators!$B$260+O159*$C159*Indicators!$C$260+O159*$D159*Indicators!$D$260+O159*$E159*Indicators!$E$260+O159*$F159*Indicators!$F$260+O159*$G159*Indicators!$G$260+O159*$H159*Indicators!$H$260+O159*$I159*Indicators!$I$260</f>
        <v>-9.1497865812612564E-4</v>
      </c>
      <c r="Z159" s="193">
        <f>P159*$B159*Indicators!$B$261+P159*$C159*Indicators!$C$261+P159*$D159*Indicators!$D$261+P159*$E159*Indicators!$E$261+P159*$F159*Indicators!$F$261+P159*$G159*Indicators!$G$261+P159*$H159*Indicators!$H$261+P159*$I159*Indicators!$I$261</f>
        <v>-1.9868937722881809E-3</v>
      </c>
      <c r="AA159" s="193">
        <f>Q159*$B159*Indicators!$B$262+Q159*$C159*Indicators!$C$262+Q159*$D159*Indicators!$D$262+Q159*$E159*Indicators!$E$262+Q159*$F159*Indicators!$F$262+Q159*$G159*Indicators!$G$262+Q159*$H159*Indicators!$H$262+Q159*$I159*Indicators!$I$262</f>
        <v>-5.0436783993461467E-3</v>
      </c>
      <c r="AB159" s="193">
        <f>R159*$B159*Indicators!$B$263+R159*$C159*Indicators!$C$263+R159*$D159*Indicators!$D$263+R159*$E159*Indicators!$E$263+R159*$F159*Indicators!$F$263+R159*$G159*Indicators!$G$263+R159*$H159*Indicators!$H$263+R159*$I159*Indicators!$I$263</f>
        <v>-2.5920800623152754E-3</v>
      </c>
      <c r="AC159" s="193">
        <f>S159*$B159*Indicators!$B$264+S159*$C159*Indicators!$C$264+S159*$D159*Indicators!$D$264+S159*$E159*Indicators!$E$264+S159*$F159*Indicators!$F$264+S159*$G159*Indicators!$G$264+S159*$H159*Indicators!$H$264+S159*$I159*Indicators!$I$264</f>
        <v>-5.6263618154737353E-4</v>
      </c>
      <c r="AE159" s="177">
        <f t="shared" si="4"/>
        <v>-1.9481603744821785</v>
      </c>
    </row>
    <row r="160" spans="1:31" x14ac:dyDescent="0.25">
      <c r="A160" s="174">
        <f>Indicators!A172</f>
        <v>40603</v>
      </c>
      <c r="B160" s="193">
        <f>(Indicators!B172-Indicators!B171)/Indicators!B171</f>
        <v>-2.7420736932305081E-2</v>
      </c>
      <c r="C160" s="193">
        <f>(Indicators!C172-Indicators!C171)/-100</f>
        <v>-6.0000000000000493E-4</v>
      </c>
      <c r="D160" s="193">
        <f>(Indicators!D172-Indicators!D171)/-100</f>
        <v>0</v>
      </c>
      <c r="E160" s="193">
        <f>(Indicators!E172-Indicators!E171)/-Indicators!E171</f>
        <v>-4.6432717206893501E-2</v>
      </c>
      <c r="F160" s="193">
        <f>(Indicators!F172-Indicators!F171)/Indicators!F171</f>
        <v>-0.1163425452064142</v>
      </c>
      <c r="G160" s="193">
        <f>(Indicators!G172-Indicators!G171)/Indicators!G171</f>
        <v>1.0066638309939067E-2</v>
      </c>
      <c r="H160" s="193">
        <f>(Indicators!H172-Indicators!H171)/Indicators!H171</f>
        <v>1.8315473506472296E-3</v>
      </c>
      <c r="I160" s="193">
        <f>(Indicators!I172-Indicators!I171)/Indicators!I171</f>
        <v>0.11517199017199017</v>
      </c>
      <c r="J160" s="174"/>
      <c r="K160" s="193">
        <f>KZN!C$80/100</f>
        <v>4.727290404504423E-2</v>
      </c>
      <c r="L160" s="193">
        <f>KZN!D$80/100</f>
        <v>1.9286645557157051E-2</v>
      </c>
      <c r="M160" s="193">
        <f>KZN!E$80/100</f>
        <v>0.18849520049403798</v>
      </c>
      <c r="N160" s="193">
        <f>KZN!F$80/100</f>
        <v>2.6014983008856064E-2</v>
      </c>
      <c r="O160" s="193">
        <f>KZN!G$80/100</f>
        <v>4.4831678620330342E-2</v>
      </c>
      <c r="P160" s="193">
        <f>KZN!H$80/100</f>
        <v>0.15669267016515956</v>
      </c>
      <c r="Q160" s="193">
        <f>KZN!I$80/100</f>
        <v>0.12121370757324691</v>
      </c>
      <c r="R160" s="193">
        <f>KZN!J$80/100</f>
        <v>0.1798432272588241</v>
      </c>
      <c r="S160" s="193">
        <f>KZN!K$80/100</f>
        <v>0.21634898327734381</v>
      </c>
      <c r="T160" s="193"/>
      <c r="U160" s="193">
        <f>K160*$B160*Indicators!$B$256+K160*$C160*Indicators!$C$256+K160*$D160*Indicators!$D$256+K160*$E160*Indicators!$E$256+K160*$F160*Indicators!$F$256+K160*$G160*Indicators!$G$256+K160*$H160*Indicators!$H$256+K160*$I160*Indicators!$I$256</f>
        <v>-1.8409751242214399E-3</v>
      </c>
      <c r="V160" s="193">
        <f>L160*$B160*Indicators!$B$257+L160*$C160*Indicators!$C$257+L160*$D160*Indicators!$D$257+L160*$E160*Indicators!$E$257+L160*$F160*Indicators!$F$257+L160*$G160*Indicators!$G$257+L160*$H160*Indicators!$H$257+L160*$I160*Indicators!$I$257</f>
        <v>2.7370759838493691E-4</v>
      </c>
      <c r="W160" s="193">
        <f>M160*$B160*Indicators!$B$258+M160*$C160*Indicators!$C$258+M160*$D160*Indicators!$D$258+M160*$E160*Indicators!$E$258+M160*$F160*Indicators!$F$258+M160*$G160*Indicators!$G$258+M160*$H160*Indicators!$H$258+M160*$I160*Indicators!$I$258</f>
        <v>1.6695063492496781E-3</v>
      </c>
      <c r="X160" s="193">
        <f>N160*$B160*Indicators!$B$259+N160*$C160*Indicators!$C$259+N160*$D160*Indicators!$D$259+N160*$E160*Indicators!$E$259+N160*$F160*Indicators!$F$259+N160*$G160*Indicators!$G$259+N160*$H160*Indicators!$H$259+N160*$I160*Indicators!$I$259</f>
        <v>1.1891587311637722E-3</v>
      </c>
      <c r="Y160" s="193">
        <f>O160*$B160*Indicators!$B$260+O160*$C160*Indicators!$C$260+O160*$D160*Indicators!$D$260+O160*$E160*Indicators!$E$260+O160*$F160*Indicators!$F$260+O160*$G160*Indicators!$G$260+O160*$H160*Indicators!$H$260+O160*$I160*Indicators!$I$260</f>
        <v>-1.6044888187968619E-4</v>
      </c>
      <c r="Z160" s="193">
        <f>P160*$B160*Indicators!$B$261+P160*$C160*Indicators!$C$261+P160*$D160*Indicators!$D$261+P160*$E160*Indicators!$E$261+P160*$F160*Indicators!$F$261+P160*$G160*Indicators!$G$261+P160*$H160*Indicators!$H$261+P160*$I160*Indicators!$I$261</f>
        <v>-1.1183874425070926E-3</v>
      </c>
      <c r="AA160" s="193">
        <f>Q160*$B160*Indicators!$B$262+Q160*$C160*Indicators!$C$262+Q160*$D160*Indicators!$D$262+Q160*$E160*Indicators!$E$262+Q160*$F160*Indicators!$F$262+Q160*$G160*Indicators!$G$262+Q160*$H160*Indicators!$H$262+Q160*$I160*Indicators!$I$262</f>
        <v>-5.949629825813933E-4</v>
      </c>
      <c r="AB160" s="193">
        <f>R160*$B160*Indicators!$B$263+R160*$C160*Indicators!$C$263+R160*$D160*Indicators!$D$263+R160*$E160*Indicators!$E$263+R160*$F160*Indicators!$F$263+R160*$G160*Indicators!$G$263+R160*$H160*Indicators!$H$263+R160*$I160*Indicators!$I$263</f>
        <v>-2.3150889534191829E-4</v>
      </c>
      <c r="AC160" s="193">
        <f>S160*$B160*Indicators!$B$264+S160*$C160*Indicators!$C$264+S160*$D160*Indicators!$D$264+S160*$E160*Indicators!$E$264+S160*$F160*Indicators!$F$264+S160*$G160*Indicators!$G$264+S160*$H160*Indicators!$H$264+S160*$I160*Indicators!$I$264</f>
        <v>7.260650288377535E-4</v>
      </c>
      <c r="AE160" s="177">
        <f t="shared" si="4"/>
        <v>-8.7845618895389596E-3</v>
      </c>
    </row>
    <row r="161" spans="1:31" x14ac:dyDescent="0.25">
      <c r="A161" s="174">
        <f>Indicators!A173</f>
        <v>40634</v>
      </c>
      <c r="B161" s="193">
        <f>(Indicators!B173-Indicators!B172)/Indicators!B172</f>
        <v>-3.0910425844346504E-2</v>
      </c>
      <c r="C161" s="193">
        <f>(Indicators!C173-Indicators!C172)/-100</f>
        <v>2.7000000000000136E-3</v>
      </c>
      <c r="D161" s="193">
        <f>(Indicators!D173-Indicators!D172)/-100</f>
        <v>-3.9999999999999949E-3</v>
      </c>
      <c r="E161" s="193">
        <f>(Indicators!E173-Indicators!E172)/-Indicators!E172</f>
        <v>-7.065449270415565E-2</v>
      </c>
      <c r="F161" s="193">
        <f>(Indicators!F173-Indicators!F172)/Indicators!F172</f>
        <v>-7.6833976833976775E-2</v>
      </c>
      <c r="G161" s="193">
        <f>(Indicators!G173-Indicators!G172)/Indicators!G172</f>
        <v>7.8607523862998324E-2</v>
      </c>
      <c r="H161" s="193">
        <f>(Indicators!H173-Indicators!H172)/Indicators!H172</f>
        <v>5.6278757047501784E-3</v>
      </c>
      <c r="I161" s="193">
        <f>(Indicators!I173-Indicators!I172)/Indicators!I172</f>
        <v>-5.480583861195263E-2</v>
      </c>
      <c r="J161" s="174"/>
      <c r="K161" s="193">
        <f>KZN!C$80/100</f>
        <v>4.727290404504423E-2</v>
      </c>
      <c r="L161" s="193">
        <f>KZN!D$80/100</f>
        <v>1.9286645557157051E-2</v>
      </c>
      <c r="M161" s="193">
        <f>KZN!E$80/100</f>
        <v>0.18849520049403798</v>
      </c>
      <c r="N161" s="193">
        <f>KZN!F$80/100</f>
        <v>2.6014983008856064E-2</v>
      </c>
      <c r="O161" s="193">
        <f>KZN!G$80/100</f>
        <v>4.4831678620330342E-2</v>
      </c>
      <c r="P161" s="193">
        <f>KZN!H$80/100</f>
        <v>0.15669267016515956</v>
      </c>
      <c r="Q161" s="193">
        <f>KZN!I$80/100</f>
        <v>0.12121370757324691</v>
      </c>
      <c r="R161" s="193">
        <f>KZN!J$80/100</f>
        <v>0.1798432272588241</v>
      </c>
      <c r="S161" s="193">
        <f>KZN!K$80/100</f>
        <v>0.21634898327734381</v>
      </c>
      <c r="T161" s="193"/>
      <c r="U161" s="193">
        <f>K161*$B161*Indicators!$B$256+K161*$C161*Indicators!$C$256+K161*$D161*Indicators!$D$256+K161*$E161*Indicators!$E$256+K161*$F161*Indicators!$F$256+K161*$G161*Indicators!$G$256+K161*$H161*Indicators!$H$256+K161*$I161*Indicators!$I$256</f>
        <v>-2.1270547883250101E-3</v>
      </c>
      <c r="V161" s="193">
        <f>L161*$B161*Indicators!$B$257+L161*$C161*Indicators!$C$257+L161*$D161*Indicators!$D$257+L161*$E161*Indicators!$E$257+L161*$F161*Indicators!$F$257+L161*$G161*Indicators!$G$257+L161*$H161*Indicators!$H$257+L161*$I161*Indicators!$I$257</f>
        <v>7.9909679629480701E-5</v>
      </c>
      <c r="W161" s="193">
        <f>M161*$B161*Indicators!$B$258+M161*$C161*Indicators!$C$258+M161*$D161*Indicators!$D$258+M161*$E161*Indicators!$E$258+M161*$F161*Indicators!$F$258+M161*$G161*Indicators!$G$258+M161*$H161*Indicators!$H$258+M161*$I161*Indicators!$I$258</f>
        <v>-5.2670230810981673E-3</v>
      </c>
      <c r="X161" s="193">
        <f>N161*$B161*Indicators!$B$259+N161*$C161*Indicators!$C$259+N161*$D161*Indicators!$D$259+N161*$E161*Indicators!$E$259+N161*$F161*Indicators!$F$259+N161*$G161*Indicators!$G$259+N161*$H161*Indicators!$H$259+N161*$I161*Indicators!$I$259</f>
        <v>-1.1479650507034091E-3</v>
      </c>
      <c r="Y161" s="193">
        <f>O161*$B161*Indicators!$B$260+O161*$C161*Indicators!$C$260+O161*$D161*Indicators!$D$260+O161*$E161*Indicators!$E$260+O161*$F161*Indicators!$F$260+O161*$G161*Indicators!$G$260+O161*$H161*Indicators!$H$260+O161*$I161*Indicators!$I$260</f>
        <v>-6.4248931869735116E-4</v>
      </c>
      <c r="Z161" s="193">
        <f>P161*$B161*Indicators!$B$261+P161*$C161*Indicators!$C$261+P161*$D161*Indicators!$D$261+P161*$E161*Indicators!$E$261+P161*$F161*Indicators!$F$261+P161*$G161*Indicators!$G$261+P161*$H161*Indicators!$H$261+P161*$I161*Indicators!$I$261</f>
        <v>-1.348265673189492E-3</v>
      </c>
      <c r="AA161" s="193">
        <f>Q161*$B161*Indicators!$B$262+Q161*$C161*Indicators!$C$262+Q161*$D161*Indicators!$D$262+Q161*$E161*Indicators!$E$262+Q161*$F161*Indicators!$F$262+Q161*$G161*Indicators!$G$262+Q161*$H161*Indicators!$H$262+Q161*$I161*Indicators!$I$262</f>
        <v>-3.4548814715738949E-3</v>
      </c>
      <c r="AB161" s="193">
        <f>R161*$B161*Indicators!$B$263+R161*$C161*Indicators!$C$263+R161*$D161*Indicators!$D$263+R161*$E161*Indicators!$E$263+R161*$F161*Indicators!$F$263+R161*$G161*Indicators!$G$263+R161*$H161*Indicators!$H$263+R161*$I161*Indicators!$I$263</f>
        <v>-1.9177440595720145E-3</v>
      </c>
      <c r="AC161" s="193">
        <f>S161*$B161*Indicators!$B$264+S161*$C161*Indicators!$C$264+S161*$D161*Indicators!$D$264+S161*$E161*Indicators!$E$264+S161*$F161*Indicators!$F$264+S161*$G161*Indicators!$G$264+S161*$H161*Indicators!$H$264+S161*$I161*Indicators!$I$264</f>
        <v>-8.6495713488191116E-4</v>
      </c>
      <c r="AE161" s="177">
        <f t="shared" si="4"/>
        <v>-1.6690470898411767</v>
      </c>
    </row>
    <row r="162" spans="1:31" x14ac:dyDescent="0.25">
      <c r="A162" s="174">
        <f>Indicators!A174</f>
        <v>40664</v>
      </c>
      <c r="B162" s="193">
        <f>(Indicators!B174-Indicators!B173)/Indicators!B173</f>
        <v>4.9246155011743342E-2</v>
      </c>
      <c r="C162" s="193">
        <f>(Indicators!C174-Indicators!C173)/-100</f>
        <v>1.25E-3</v>
      </c>
      <c r="D162" s="193">
        <f>(Indicators!D174-Indicators!D173)/-100</f>
        <v>-1.0000000000000052E-3</v>
      </c>
      <c r="E162" s="193">
        <f>(Indicators!E174-Indicators!E173)/-Indicators!E173</f>
        <v>7.2128795728062467E-2</v>
      </c>
      <c r="F162" s="193">
        <f>(Indicators!F174-Indicators!F173)/Indicators!F173</f>
        <v>-8.6156419907988238E-2</v>
      </c>
      <c r="G162" s="193">
        <f>(Indicators!G174-Indicators!G173)/Indicators!G173</f>
        <v>2.1473191046329741E-3</v>
      </c>
      <c r="H162" s="193">
        <f>(Indicators!H174-Indicators!H173)/Indicators!H173</f>
        <v>-7.3252364717230772E-4</v>
      </c>
      <c r="I162" s="193">
        <f>(Indicators!I174-Indicators!I173)/Indicators!I173</f>
        <v>5.5944055944055944E-2</v>
      </c>
      <c r="J162" s="174"/>
      <c r="K162" s="193">
        <f>KZN!C$80/100</f>
        <v>4.727290404504423E-2</v>
      </c>
      <c r="L162" s="193">
        <f>KZN!D$80/100</f>
        <v>1.9286645557157051E-2</v>
      </c>
      <c r="M162" s="193">
        <f>KZN!E$80/100</f>
        <v>0.18849520049403798</v>
      </c>
      <c r="N162" s="193">
        <f>KZN!F$80/100</f>
        <v>2.6014983008856064E-2</v>
      </c>
      <c r="O162" s="193">
        <f>KZN!G$80/100</f>
        <v>4.4831678620330342E-2</v>
      </c>
      <c r="P162" s="193">
        <f>KZN!H$80/100</f>
        <v>0.15669267016515956</v>
      </c>
      <c r="Q162" s="193">
        <f>KZN!I$80/100</f>
        <v>0.12121370757324691</v>
      </c>
      <c r="R162" s="193">
        <f>KZN!J$80/100</f>
        <v>0.1798432272588241</v>
      </c>
      <c r="S162" s="193">
        <f>KZN!K$80/100</f>
        <v>0.21634898327734381</v>
      </c>
      <c r="T162" s="193"/>
      <c r="U162" s="193">
        <f>K162*$B162*Indicators!$B$256+K162*$C162*Indicators!$C$256+K162*$D162*Indicators!$D$256+K162*$E162*Indicators!$E$256+K162*$F162*Indicators!$F$256+K162*$G162*Indicators!$G$256+K162*$H162*Indicators!$H$256+K162*$I162*Indicators!$I$256</f>
        <v>3.5051554304126877E-5</v>
      </c>
      <c r="V162" s="193">
        <f>L162*$B162*Indicators!$B$257+L162*$C162*Indicators!$C$257+L162*$D162*Indicators!$D$257+L162*$E162*Indicators!$E$257+L162*$F162*Indicators!$F$257+L162*$G162*Indicators!$G$257+L162*$H162*Indicators!$H$257+L162*$I162*Indicators!$I$257</f>
        <v>6.5641066138868618E-4</v>
      </c>
      <c r="W162" s="193">
        <f>M162*$B162*Indicators!$B$258+M162*$C162*Indicators!$C$258+M162*$D162*Indicators!$D$258+M162*$E162*Indicators!$E$258+M162*$F162*Indicators!$F$258+M162*$G162*Indicators!$G$258+M162*$H162*Indicators!$H$258+M162*$I162*Indicators!$I$258</f>
        <v>6.7414540623397974E-3</v>
      </c>
      <c r="X162" s="193">
        <f>N162*$B162*Indicators!$B$259+N162*$C162*Indicators!$C$259+N162*$D162*Indicators!$D$259+N162*$E162*Indicators!$E$259+N162*$F162*Indicators!$F$259+N162*$G162*Indicators!$G$259+N162*$H162*Indicators!$H$259+N162*$I162*Indicators!$I$259</f>
        <v>1.2295110283308463E-3</v>
      </c>
      <c r="Y162" s="193">
        <f>O162*$B162*Indicators!$B$260+O162*$C162*Indicators!$C$260+O162*$D162*Indicators!$D$260+O162*$E162*Indicators!$E$260+O162*$F162*Indicators!$F$260+O162*$G162*Indicators!$G$260+O162*$H162*Indicators!$H$260+O162*$I162*Indicators!$I$260</f>
        <v>8.3370695692126708E-4</v>
      </c>
      <c r="Z162" s="193">
        <f>P162*$B162*Indicators!$B$261+P162*$C162*Indicators!$C$261+P162*$D162*Indicators!$D$261+P162*$E162*Indicators!$E$261+P162*$F162*Indicators!$F$261+P162*$G162*Indicators!$G$261+P162*$H162*Indicators!$H$261+P162*$I162*Indicators!$I$261</f>
        <v>1.9103757498640755E-3</v>
      </c>
      <c r="AA162" s="193">
        <f>Q162*$B162*Indicators!$B$262+Q162*$C162*Indicators!$C$262+Q162*$D162*Indicators!$D$262+Q162*$E162*Indicators!$E$262+Q162*$F162*Indicators!$F$262+Q162*$G162*Indicators!$G$262+Q162*$H162*Indicators!$H$262+Q162*$I162*Indicators!$I$262</f>
        <v>3.898372847638209E-3</v>
      </c>
      <c r="AB162" s="193">
        <f>R162*$B162*Indicators!$B$263+R162*$C162*Indicators!$C$263+R162*$D162*Indicators!$D$263+R162*$E162*Indicators!$E$263+R162*$F162*Indicators!$F$263+R162*$G162*Indicators!$G$263+R162*$H162*Indicators!$H$263+R162*$I162*Indicators!$I$263</f>
        <v>2.7070795274637006E-3</v>
      </c>
      <c r="AC162" s="193">
        <f>S162*$B162*Indicators!$B$264+S162*$C162*Indicators!$C$264+S162*$D162*Indicators!$D$264+S162*$E162*Indicators!$E$264+S162*$F162*Indicators!$F$264+S162*$G162*Indicators!$G$264+S162*$H162*Indicators!$H$264+S162*$I162*Indicators!$I$264</f>
        <v>1.6744461975469482E-3</v>
      </c>
      <c r="AE162" s="177">
        <f t="shared" si="4"/>
        <v>1.9686408585797657</v>
      </c>
    </row>
    <row r="163" spans="1:31" x14ac:dyDescent="0.25">
      <c r="A163" s="174">
        <f>Indicators!A175</f>
        <v>40695</v>
      </c>
      <c r="B163" s="193">
        <f>(Indicators!B175-Indicators!B174)/Indicators!B174</f>
        <v>-1.9293811827568834E-2</v>
      </c>
      <c r="C163" s="193">
        <f>(Indicators!C175-Indicators!C174)/-100</f>
        <v>-9.5000000000000639E-4</v>
      </c>
      <c r="D163" s="193">
        <f>(Indicators!D175-Indicators!D174)/-100</f>
        <v>-3.9999999999999949E-3</v>
      </c>
      <c r="E163" s="193">
        <f>(Indicators!E175-Indicators!E174)/-Indicators!E174</f>
        <v>3.8653152379316269E-2</v>
      </c>
      <c r="F163" s="193">
        <f>(Indicators!F175-Indicators!F174)/Indicators!F174</f>
        <v>0.14050343249427918</v>
      </c>
      <c r="G163" s="193">
        <f>(Indicators!G175-Indicators!G174)/Indicators!G174</f>
        <v>-2.4024413999090971E-2</v>
      </c>
      <c r="H163" s="193">
        <f>(Indicators!H175-Indicators!H174)/Indicators!H174</f>
        <v>4.937453050111622E-3</v>
      </c>
      <c r="I163" s="193">
        <f>(Indicators!I175-Indicators!I174)/Indicators!I174</f>
        <v>-2.6766004415011039E-2</v>
      </c>
      <c r="J163" s="174"/>
      <c r="K163" s="193">
        <f>KZN!C$80/100</f>
        <v>4.727290404504423E-2</v>
      </c>
      <c r="L163" s="193">
        <f>KZN!D$80/100</f>
        <v>1.9286645557157051E-2</v>
      </c>
      <c r="M163" s="193">
        <f>KZN!E$80/100</f>
        <v>0.18849520049403798</v>
      </c>
      <c r="N163" s="193">
        <f>KZN!F$80/100</f>
        <v>2.6014983008856064E-2</v>
      </c>
      <c r="O163" s="193">
        <f>KZN!G$80/100</f>
        <v>4.4831678620330342E-2</v>
      </c>
      <c r="P163" s="193">
        <f>KZN!H$80/100</f>
        <v>0.15669267016515956</v>
      </c>
      <c r="Q163" s="193">
        <f>KZN!I$80/100</f>
        <v>0.12121370757324691</v>
      </c>
      <c r="R163" s="193">
        <f>KZN!J$80/100</f>
        <v>0.1798432272588241</v>
      </c>
      <c r="S163" s="193">
        <f>KZN!K$80/100</f>
        <v>0.21634898327734381</v>
      </c>
      <c r="T163" s="193"/>
      <c r="U163" s="193">
        <f>K163*$B163*Indicators!$B$256+K163*$C163*Indicators!$C$256+K163*$D163*Indicators!$D$256+K163*$E163*Indicators!$E$256+K163*$F163*Indicators!$F$256+K163*$G163*Indicators!$G$256+K163*$H163*Indicators!$H$256+K163*$I163*Indicators!$I$256</f>
        <v>2.0289893585048553E-3</v>
      </c>
      <c r="V163" s="193">
        <f>L163*$B163*Indicators!$B$257+L163*$C163*Indicators!$C$257+L163*$D163*Indicators!$D$257+L163*$E163*Indicators!$E$257+L163*$F163*Indicators!$F$257+L163*$G163*Indicators!$G$257+L163*$H163*Indicators!$H$257+L163*$I163*Indicators!$I$257</f>
        <v>-3.2567033912304748E-4</v>
      </c>
      <c r="W163" s="193">
        <f>M163*$B163*Indicators!$B$258+M163*$C163*Indicators!$C$258+M163*$D163*Indicators!$D$258+M163*$E163*Indicators!$E$258+M163*$F163*Indicators!$F$258+M163*$G163*Indicators!$G$258+M163*$H163*Indicators!$H$258+M163*$I163*Indicators!$I$258</f>
        <v>-1.533780635967526E-3</v>
      </c>
      <c r="X163" s="193">
        <f>N163*$B163*Indicators!$B$259+N163*$C163*Indicators!$C$259+N163*$D163*Indicators!$D$259+N163*$E163*Indicators!$E$259+N163*$F163*Indicators!$F$259+N163*$G163*Indicators!$G$259+N163*$H163*Indicators!$H$259+N163*$I163*Indicators!$I$259</f>
        <v>-1.9083310581956286E-4</v>
      </c>
      <c r="Y163" s="193">
        <f>O163*$B163*Indicators!$B$260+O163*$C163*Indicators!$C$260+O163*$D163*Indicators!$D$260+O163*$E163*Indicators!$E$260+O163*$F163*Indicators!$F$260+O163*$G163*Indicators!$G$260+O163*$H163*Indicators!$H$260+O163*$I163*Indicators!$I$260</f>
        <v>1.4913380590289511E-4</v>
      </c>
      <c r="Z163" s="193">
        <f>P163*$B163*Indicators!$B$261+P163*$C163*Indicators!$C$261+P163*$D163*Indicators!$D$261+P163*$E163*Indicators!$E$261+P163*$F163*Indicators!$F$261+P163*$G163*Indicators!$G$261+P163*$H163*Indicators!$H$261+P163*$I163*Indicators!$I$261</f>
        <v>3.1930790296622784E-4</v>
      </c>
      <c r="AA163" s="193">
        <f>Q163*$B163*Indicators!$B$262+Q163*$C163*Indicators!$C$262+Q163*$D163*Indicators!$D$262+Q163*$E163*Indicators!$E$262+Q163*$F163*Indicators!$F$262+Q163*$G163*Indicators!$G$262+Q163*$H163*Indicators!$H$262+Q163*$I163*Indicators!$I$262</f>
        <v>8.9546077366297943E-4</v>
      </c>
      <c r="AB163" s="193">
        <f>R163*$B163*Indicators!$B$263+R163*$C163*Indicators!$C$263+R163*$D163*Indicators!$D$263+R163*$E163*Indicators!$E$263+R163*$F163*Indicators!$F$263+R163*$G163*Indicators!$G$263+R163*$H163*Indicators!$H$263+R163*$I163*Indicators!$I$263</f>
        <v>2.4213548082612293E-4</v>
      </c>
      <c r="AC163" s="193">
        <f>S163*$B163*Indicators!$B$264+S163*$C163*Indicators!$C$264+S163*$D163*Indicators!$D$264+S163*$E163*Indicators!$E$264+S163*$F163*Indicators!$F$264+S163*$G163*Indicators!$G$264+S163*$H163*Indicators!$H$264+S163*$I163*Indicators!$I$264</f>
        <v>-6.3151088867332878E-4</v>
      </c>
      <c r="AE163" s="177">
        <f t="shared" si="4"/>
        <v>9.5323235227961545E-2</v>
      </c>
    </row>
    <row r="164" spans="1:31" x14ac:dyDescent="0.25">
      <c r="A164" s="174">
        <f>Indicators!A176</f>
        <v>40725</v>
      </c>
      <c r="B164" s="193">
        <f>(Indicators!B176-Indicators!B175)/Indicators!B175</f>
        <v>-8.5113902428248702E-3</v>
      </c>
      <c r="C164" s="193">
        <f>(Indicators!C176-Indicators!C175)/-100</f>
        <v>1.8500000000000051E-3</v>
      </c>
      <c r="D164" s="193">
        <f>(Indicators!D176-Indicators!D175)/-100</f>
        <v>-4.0000000000000036E-3</v>
      </c>
      <c r="E164" s="193">
        <f>(Indicators!E176-Indicators!E175)/-Indicators!E175</f>
        <v>-3.8867047891350912E-2</v>
      </c>
      <c r="F164" s="193">
        <f>(Indicators!F176-Indicators!F175)/Indicators!F175</f>
        <v>0.18258426966292121</v>
      </c>
      <c r="G164" s="193">
        <f>(Indicators!G176-Indicators!G175)/Indicators!G175</f>
        <v>7.6575078171778416E-2</v>
      </c>
      <c r="H164" s="193">
        <f>(Indicators!H176-Indicators!H175)/Indicators!H175</f>
        <v>1.2704618252316596E-2</v>
      </c>
      <c r="I164" s="193">
        <f>(Indicators!I176-Indicators!I175)/Indicators!I175</f>
        <v>3.1755032605613839E-2</v>
      </c>
      <c r="J164" s="174"/>
      <c r="K164" s="193">
        <f>KZN!C$80/100</f>
        <v>4.727290404504423E-2</v>
      </c>
      <c r="L164" s="193">
        <f>KZN!D$80/100</f>
        <v>1.9286645557157051E-2</v>
      </c>
      <c r="M164" s="193">
        <f>KZN!E$80/100</f>
        <v>0.18849520049403798</v>
      </c>
      <c r="N164" s="193">
        <f>KZN!F$80/100</f>
        <v>2.6014983008856064E-2</v>
      </c>
      <c r="O164" s="193">
        <f>KZN!G$80/100</f>
        <v>4.4831678620330342E-2</v>
      </c>
      <c r="P164" s="193">
        <f>KZN!H$80/100</f>
        <v>0.15669267016515956</v>
      </c>
      <c r="Q164" s="193">
        <f>KZN!I$80/100</f>
        <v>0.12121370757324691</v>
      </c>
      <c r="R164" s="193">
        <f>KZN!J$80/100</f>
        <v>0.1798432272588241</v>
      </c>
      <c r="S164" s="193">
        <f>KZN!K$80/100</f>
        <v>0.21634898327734381</v>
      </c>
      <c r="T164" s="193"/>
      <c r="U164" s="193">
        <f>K164*$B164*Indicators!$B$256+K164*$C164*Indicators!$C$256+K164*$D164*Indicators!$D$256+K164*$E164*Indicators!$E$256+K164*$F164*Indicators!$F$256+K164*$G164*Indicators!$G$256+K164*$H164*Indicators!$H$256+K164*$I164*Indicators!$I$256</f>
        <v>2.3760056079345812E-3</v>
      </c>
      <c r="V164" s="193">
        <f>L164*$B164*Indicators!$B$257+L164*$C164*Indicators!$C$257+L164*$D164*Indicators!$D$257+L164*$E164*Indicators!$E$257+L164*$F164*Indicators!$F$257+L164*$G164*Indicators!$G$257+L164*$H164*Indicators!$H$257+L164*$I164*Indicators!$I$257</f>
        <v>5.8903182049140589E-4</v>
      </c>
      <c r="W164" s="193">
        <f>M164*$B164*Indicators!$B$258+M164*$C164*Indicators!$C$258+M164*$D164*Indicators!$D$258+M164*$E164*Indicators!$E$258+M164*$F164*Indicators!$F$258+M164*$G164*Indicators!$G$258+M164*$H164*Indicators!$H$258+M164*$I164*Indicators!$I$258</f>
        <v>1.7450451599337652E-4</v>
      </c>
      <c r="X164" s="193">
        <f>N164*$B164*Indicators!$B$259+N164*$C164*Indicators!$C$259+N164*$D164*Indicators!$D$259+N164*$E164*Indicators!$E$259+N164*$F164*Indicators!$F$259+N164*$G164*Indicators!$G$259+N164*$H164*Indicators!$H$259+N164*$I164*Indicators!$I$259</f>
        <v>2.1894026360924599E-4</v>
      </c>
      <c r="Y164" s="193">
        <f>O164*$B164*Indicators!$B$260+O164*$C164*Indicators!$C$260+O164*$D164*Indicators!$D$260+O164*$E164*Indicators!$E$260+O164*$F164*Indicators!$F$260+O164*$G164*Indicators!$G$260+O164*$H164*Indicators!$H$260+O164*$I164*Indicators!$I$260</f>
        <v>-5.0527951447405887E-5</v>
      </c>
      <c r="Z164" s="193">
        <f>P164*$B164*Indicators!$B$261+P164*$C164*Indicators!$C$261+P164*$D164*Indicators!$D$261+P164*$E164*Indicators!$E$261+P164*$F164*Indicators!$F$261+P164*$G164*Indicators!$G$261+P164*$H164*Indicators!$H$261+P164*$I164*Indicators!$I$261</f>
        <v>-2.6860089080394159E-4</v>
      </c>
      <c r="AA164" s="193">
        <f>Q164*$B164*Indicators!$B$262+Q164*$C164*Indicators!$C$262+Q164*$D164*Indicators!$D$262+Q164*$E164*Indicators!$E$262+Q164*$F164*Indicators!$F$262+Q164*$G164*Indicators!$G$262+Q164*$H164*Indicators!$H$262+Q164*$I164*Indicators!$I$262</f>
        <v>-8.2726252126524348E-4</v>
      </c>
      <c r="AB164" s="193">
        <f>R164*$B164*Indicators!$B$263+R164*$C164*Indicators!$C$263+R164*$D164*Indicators!$D$263+R164*$E164*Indicators!$E$263+R164*$F164*Indicators!$F$263+R164*$G164*Indicators!$G$263+R164*$H164*Indicators!$H$263+R164*$I164*Indicators!$I$263</f>
        <v>1.6344031864482027E-4</v>
      </c>
      <c r="AC164" s="193">
        <f>S164*$B164*Indicators!$B$264+S164*$C164*Indicators!$C$264+S164*$D164*Indicators!$D$264+S164*$E164*Indicators!$E$264+S164*$F164*Indicators!$F$264+S164*$G164*Indicators!$G$264+S164*$H164*Indicators!$H$264+S164*$I164*Indicators!$I$264</f>
        <v>9.5096154097183564E-4</v>
      </c>
      <c r="AE164" s="177">
        <f t="shared" si="4"/>
        <v>0.33264927041286751</v>
      </c>
    </row>
    <row r="165" spans="1:31" x14ac:dyDescent="0.25">
      <c r="A165" s="174">
        <f>Indicators!A177</f>
        <v>40756</v>
      </c>
      <c r="B165" s="193">
        <f>(Indicators!B177-Indicators!B176)/Indicators!B176</f>
        <v>5.0125499398493922E-2</v>
      </c>
      <c r="C165" s="193">
        <f>(Indicators!C177-Indicators!C176)/-100</f>
        <v>5.0499999999999903E-3</v>
      </c>
      <c r="D165" s="193">
        <f>(Indicators!D177-Indicators!D176)/-100</f>
        <v>-2.9999999999999983E-3</v>
      </c>
      <c r="E165" s="193">
        <f>(Indicators!E177-Indicators!E176)/-Indicators!E176</f>
        <v>4.1283220091166235E-3</v>
      </c>
      <c r="F165" s="193">
        <f>(Indicators!F177-Indicators!F176)/Indicators!F176</f>
        <v>-2.0359687818120052E-2</v>
      </c>
      <c r="G165" s="193">
        <f>(Indicators!G177-Indicators!G176)/Indicators!G176</f>
        <v>0.13465579038437761</v>
      </c>
      <c r="H165" s="193">
        <f>(Indicators!H177-Indicators!H176)/Indicators!H176</f>
        <v>6.5703946098209379E-3</v>
      </c>
      <c r="I165" s="193">
        <f>(Indicators!I177-Indicators!I176)/Indicators!I176</f>
        <v>-1.7862050013740038E-2</v>
      </c>
      <c r="J165" s="174"/>
      <c r="K165" s="193">
        <f>KZN!C$80/100</f>
        <v>4.727290404504423E-2</v>
      </c>
      <c r="L165" s="193">
        <f>KZN!D$80/100</f>
        <v>1.9286645557157051E-2</v>
      </c>
      <c r="M165" s="193">
        <f>KZN!E$80/100</f>
        <v>0.18849520049403798</v>
      </c>
      <c r="N165" s="193">
        <f>KZN!F$80/100</f>
        <v>2.6014983008856064E-2</v>
      </c>
      <c r="O165" s="193">
        <f>KZN!G$80/100</f>
        <v>4.4831678620330342E-2</v>
      </c>
      <c r="P165" s="193">
        <f>KZN!H$80/100</f>
        <v>0.15669267016515956</v>
      </c>
      <c r="Q165" s="193">
        <f>KZN!I$80/100</f>
        <v>0.12121370757324691</v>
      </c>
      <c r="R165" s="193">
        <f>KZN!J$80/100</f>
        <v>0.1798432272588241</v>
      </c>
      <c r="S165" s="193">
        <f>KZN!K$80/100</f>
        <v>0.21634898327734381</v>
      </c>
      <c r="T165" s="193"/>
      <c r="U165" s="193">
        <f>K165*$B165*Indicators!$B$256+K165*$C165*Indicators!$C$256+K165*$D165*Indicators!$D$256+K165*$E165*Indicators!$E$256+K165*$F165*Indicators!$F$256+K165*$G165*Indicators!$G$256+K165*$H165*Indicators!$H$256+K165*$I165*Indicators!$I$256</f>
        <v>1.9864470122677361E-4</v>
      </c>
      <c r="V165" s="193">
        <f>L165*$B165*Indicators!$B$257+L165*$C165*Indicators!$C$257+L165*$D165*Indicators!$D$257+L165*$E165*Indicators!$E$257+L165*$F165*Indicators!$F$257+L165*$G165*Indicators!$G$257+L165*$H165*Indicators!$H$257+L165*$I165*Indicators!$I$257</f>
        <v>1.2679115654529245E-3</v>
      </c>
      <c r="W165" s="193">
        <f>M165*$B165*Indicators!$B$258+M165*$C165*Indicators!$C$258+M165*$D165*Indicators!$D$258+M165*$E165*Indicators!$E$258+M165*$F165*Indicators!$F$258+M165*$G165*Indicators!$G$258+M165*$H165*Indicators!$H$258+M165*$I165*Indicators!$I$258</f>
        <v>2.9973350267655449E-3</v>
      </c>
      <c r="X165" s="193">
        <f>N165*$B165*Indicators!$B$259+N165*$C165*Indicators!$C$259+N165*$D165*Indicators!$D$259+N165*$E165*Indicators!$E$259+N165*$F165*Indicators!$F$259+N165*$G165*Indicators!$G$259+N165*$H165*Indicators!$H$259+N165*$I165*Indicators!$I$259</f>
        <v>-6.0700010732711742E-5</v>
      </c>
      <c r="Y165" s="193">
        <f>O165*$B165*Indicators!$B$260+O165*$C165*Indicators!$C$260+O165*$D165*Indicators!$D$260+O165*$E165*Indicators!$E$260+O165*$F165*Indicators!$F$260+O165*$G165*Indicators!$G$260+O165*$H165*Indicators!$H$260+O165*$I165*Indicators!$I$260</f>
        <v>3.5528271990953818E-4</v>
      </c>
      <c r="Z165" s="193">
        <f>P165*$B165*Indicators!$B$261+P165*$C165*Indicators!$C$261+P165*$D165*Indicators!$D$261+P165*$E165*Indicators!$E$261+P165*$F165*Indicators!$F$261+P165*$G165*Indicators!$G$261+P165*$H165*Indicators!$H$261+P165*$I165*Indicators!$I$261</f>
        <v>1.2904394755829461E-3</v>
      </c>
      <c r="AA165" s="193">
        <f>Q165*$B165*Indicators!$B$262+Q165*$C165*Indicators!$C$262+Q165*$D165*Indicators!$D$262+Q165*$E165*Indicators!$E$262+Q165*$F165*Indicators!$F$262+Q165*$G165*Indicators!$G$262+Q165*$H165*Indicators!$H$262+Q165*$I165*Indicators!$I$262</f>
        <v>7.8654610748929931E-4</v>
      </c>
      <c r="AB165" s="193">
        <f>R165*$B165*Indicators!$B$263+R165*$C165*Indicators!$C$263+R165*$D165*Indicators!$D$263+R165*$E165*Indicators!$E$263+R165*$F165*Indicators!$F$263+R165*$G165*Indicators!$G$263+R165*$H165*Indicators!$H$263+R165*$I165*Indicators!$I$263</f>
        <v>1.4335120246109572E-3</v>
      </c>
      <c r="AC165" s="193">
        <f>S165*$B165*Indicators!$B$264+S165*$C165*Indicators!$C$264+S165*$D165*Indicators!$D$264+S165*$E165*Indicators!$E$264+S165*$F165*Indicators!$F$264+S165*$G165*Indicators!$G$264+S165*$H165*Indicators!$H$264+S165*$I165*Indicators!$I$264</f>
        <v>1.5702751611732489E-3</v>
      </c>
      <c r="AE165" s="177">
        <f t="shared" si="4"/>
        <v>0.98392467714785226</v>
      </c>
    </row>
    <row r="166" spans="1:31" x14ac:dyDescent="0.25">
      <c r="A166" s="174">
        <f>Indicators!A178</f>
        <v>40787</v>
      </c>
      <c r="B166" s="193">
        <f>(Indicators!B178-Indicators!B177)/Indicators!B177</f>
        <v>0.12689163578762774</v>
      </c>
      <c r="C166" s="193">
        <f>(Indicators!C178-Indicators!C177)/-100</f>
        <v>-4.2999999999999974E-3</v>
      </c>
      <c r="D166" s="193">
        <f>(Indicators!D178-Indicators!D177)/-100</f>
        <v>0</v>
      </c>
      <c r="E166" s="193">
        <f>(Indicators!E178-Indicators!E177)/-Indicators!E177</f>
        <v>8.4895068658778924E-2</v>
      </c>
      <c r="F166" s="193">
        <f>(Indicators!F178-Indicators!F177)/Indicators!F177</f>
        <v>-7.7242812608243866E-2</v>
      </c>
      <c r="G166" s="193">
        <f>(Indicators!G178-Indicators!G177)/Indicators!G177</f>
        <v>-0.11938347584554208</v>
      </c>
      <c r="H166" s="193">
        <f>(Indicators!H178-Indicators!H177)/Indicators!H177</f>
        <v>3.3217885524694062E-3</v>
      </c>
      <c r="I166" s="193">
        <f>(Indicators!I178-Indicators!I177)/Indicators!I177</f>
        <v>-5.4001119194180193E-2</v>
      </c>
      <c r="K166" s="193">
        <f>KZN!C$80/100</f>
        <v>4.727290404504423E-2</v>
      </c>
      <c r="L166" s="193">
        <f>KZN!D$80/100</f>
        <v>1.9286645557157051E-2</v>
      </c>
      <c r="M166" s="193">
        <f>KZN!E$80/100</f>
        <v>0.18849520049403798</v>
      </c>
      <c r="N166" s="193">
        <f>KZN!F$80/100</f>
        <v>2.6014983008856064E-2</v>
      </c>
      <c r="O166" s="193">
        <f>KZN!G$80/100</f>
        <v>4.4831678620330342E-2</v>
      </c>
      <c r="P166" s="193">
        <f>KZN!H$80/100</f>
        <v>0.15669267016515956</v>
      </c>
      <c r="Q166" s="193">
        <f>KZN!I$80/100</f>
        <v>0.12121370757324691</v>
      </c>
      <c r="R166" s="193">
        <f>KZN!J$80/100</f>
        <v>0.1798432272588241</v>
      </c>
      <c r="S166" s="193">
        <f>KZN!K$80/100</f>
        <v>0.21634898327734381</v>
      </c>
      <c r="U166" s="193">
        <f>K166*$B166*Indicators!$B$256+K166*$C166*Indicators!$C$256+K166*$D166*Indicators!$D$256+K166*$E166*Indicators!$E$256+K166*$F166*Indicators!$F$256+K166*$G166*Indicators!$G$256+K166*$H166*Indicators!$H$256+K166*$I166*Indicators!$I$256</f>
        <v>5.776623301756487E-4</v>
      </c>
      <c r="V166" s="193">
        <f>L166*$B166*Indicators!$B$257+L166*$C166*Indicators!$C$257+L166*$D166*Indicators!$D$257+L166*$E166*Indicators!$E$257+L166*$F166*Indicators!$F$257+L166*$G166*Indicators!$G$257+L166*$H166*Indicators!$H$257+L166*$I166*Indicators!$I$257</f>
        <v>-2.3137449176495451E-4</v>
      </c>
      <c r="W166" s="193">
        <f>M166*$B166*Indicators!$B$258+M166*$C166*Indicators!$C$258+M166*$D166*Indicators!$D$258+M166*$E166*Indicators!$E$258+M166*$F166*Indicators!$F$258+M166*$G166*Indicators!$G$258+M166*$H166*Indicators!$H$258+M166*$I166*Indicators!$I$258</f>
        <v>7.8364117034739229E-3</v>
      </c>
      <c r="X166" s="193">
        <f>N166*$B166*Indicators!$B$259+N166*$C166*Indicators!$C$259+N166*$D166*Indicators!$D$259+N166*$E166*Indicators!$E$259+N166*$F166*Indicators!$F$259+N166*$G166*Indicators!$G$259+N166*$H166*Indicators!$H$259+N166*$I166*Indicators!$I$259</f>
        <v>7.2446435417211283E-5</v>
      </c>
      <c r="Y166" s="193">
        <f>O166*$B166*Indicators!$B$260+O166*$C166*Indicators!$C$260+O166*$D166*Indicators!$D$260+O166*$E166*Indicators!$E$260+O166*$F166*Indicators!$F$260+O166*$G166*Indicators!$G$260+O166*$H166*Indicators!$H$260+O166*$I166*Indicators!$I$260</f>
        <v>1.0055702692939742E-3</v>
      </c>
      <c r="Z166" s="193">
        <f>P166*$B166*Indicators!$B$261+P166*$C166*Indicators!$C$261+P166*$D166*Indicators!$D$261+P166*$E166*Indicators!$E$261+P166*$F166*Indicators!$F$261+P166*$G166*Indicators!$G$261+P166*$H166*Indicators!$H$261+P166*$I166*Indicators!$I$261</f>
        <v>3.2128449334227508E-3</v>
      </c>
      <c r="AA166" s="193">
        <f>Q166*$B166*Indicators!$B$262+Q166*$C166*Indicators!$C$262+Q166*$D166*Indicators!$D$262+Q166*$E166*Indicators!$E$262+Q166*$F166*Indicators!$F$262+Q166*$G166*Indicators!$G$262+Q166*$H166*Indicators!$H$262+Q166*$I166*Indicators!$I$262</f>
        <v>3.9469522570977347E-3</v>
      </c>
      <c r="AB166" s="193">
        <f>R166*$B166*Indicators!$B$263+R166*$C166*Indicators!$C$263+R166*$D166*Indicators!$D$263+R166*$E166*Indicators!$E$263+R166*$F166*Indicators!$F$263+R166*$G166*Indicators!$G$263+R166*$H166*Indicators!$H$263+R166*$I166*Indicators!$I$263</f>
        <v>3.231809959281488E-3</v>
      </c>
      <c r="AC166" s="193">
        <f>S166*$B166*Indicators!$B$264+S166*$C166*Indicators!$C$264+S166*$D166*Indicators!$D$264+S166*$E166*Indicators!$E$264+S166*$F166*Indicators!$F$264+S166*$G166*Indicators!$G$264+S166*$H166*Indicators!$H$264+S166*$I166*Indicators!$I$264</f>
        <v>2.0511277301945713E-3</v>
      </c>
      <c r="AE166" s="177">
        <f t="shared" si="4"/>
        <v>2.1703451126592346</v>
      </c>
    </row>
    <row r="167" spans="1:31" x14ac:dyDescent="0.25">
      <c r="A167" s="174">
        <f>Indicators!A179</f>
        <v>40817</v>
      </c>
      <c r="B167" s="193">
        <f>(Indicators!B179-Indicators!B178)/Indicators!B178</f>
        <v>-3.3534978287607715E-2</v>
      </c>
      <c r="C167" s="193">
        <f>(Indicators!C179-Indicators!C178)/-100</f>
        <v>4.1999999999999989E-3</v>
      </c>
      <c r="D167" s="193">
        <f>(Indicators!D179-Indicators!D178)/-100</f>
        <v>-4.0000000000000036E-3</v>
      </c>
      <c r="E167" s="193">
        <f>(Indicators!E179-Indicators!E178)/-Indicators!E178</f>
        <v>-2.9067572668931792E-2</v>
      </c>
      <c r="F167" s="193">
        <f>(Indicators!F179-Indicators!F178)/Indicators!F178</f>
        <v>-1.2762762762762758E-2</v>
      </c>
      <c r="G167" s="193">
        <f>(Indicators!G179-Indicators!G178)/Indicators!G178</f>
        <v>7.8854598305399218E-2</v>
      </c>
      <c r="H167" s="193">
        <f>(Indicators!H179-Indicators!H178)/Indicators!H178</f>
        <v>6.0397177249367157E-3</v>
      </c>
      <c r="I167" s="193">
        <f>(Indicators!I179-Indicators!I178)/Indicators!I178</f>
        <v>4.9097900029577049E-2</v>
      </c>
      <c r="K167" s="193">
        <f>KZN!C$80/100</f>
        <v>4.727290404504423E-2</v>
      </c>
      <c r="L167" s="193">
        <f>KZN!D$80/100</f>
        <v>1.9286645557157051E-2</v>
      </c>
      <c r="M167" s="193">
        <f>KZN!E$80/100</f>
        <v>0.18849520049403798</v>
      </c>
      <c r="N167" s="193">
        <f>KZN!F$80/100</f>
        <v>2.6014983008856064E-2</v>
      </c>
      <c r="O167" s="193">
        <f>KZN!G$80/100</f>
        <v>4.4831678620330342E-2</v>
      </c>
      <c r="P167" s="193">
        <f>KZN!H$80/100</f>
        <v>0.15669267016515956</v>
      </c>
      <c r="Q167" s="193">
        <f>KZN!I$80/100</f>
        <v>0.12121370757324691</v>
      </c>
      <c r="R167" s="193">
        <f>KZN!J$80/100</f>
        <v>0.1798432272588241</v>
      </c>
      <c r="S167" s="193">
        <f>KZN!K$80/100</f>
        <v>0.21634898327734381</v>
      </c>
      <c r="U167" s="193">
        <f>K167*$B167*Indicators!$B$256+K167*$C167*Indicators!$C$256+K167*$D167*Indicators!$D$256+K167*$E167*Indicators!$E$256+K167*$F167*Indicators!$F$256+K167*$G167*Indicators!$G$256+K167*$H167*Indicators!$H$256+K167*$I167*Indicators!$I$256</f>
        <v>-5.0702591360097041E-4</v>
      </c>
      <c r="V167" s="193">
        <f>L167*$B167*Indicators!$B$257+L167*$C167*Indicators!$C$257+L167*$D167*Indicators!$D$257+L167*$E167*Indicators!$E$257+L167*$F167*Indicators!$F$257+L167*$G167*Indicators!$G$257+L167*$H167*Indicators!$H$257+L167*$I167*Indicators!$I$257</f>
        <v>5.4762826519425586E-4</v>
      </c>
      <c r="W167" s="193">
        <f>M167*$B167*Indicators!$B$258+M167*$C167*Indicators!$C$258+M167*$D167*Indicators!$D$258+M167*$E167*Indicators!$E$258+M167*$F167*Indicators!$F$258+M167*$G167*Indicators!$G$258+M167*$H167*Indicators!$H$258+M167*$I167*Indicators!$I$258</f>
        <v>-6.7489724272318079E-4</v>
      </c>
      <c r="X167" s="193">
        <f>N167*$B167*Indicators!$B$259+N167*$C167*Indicators!$C$259+N167*$D167*Indicators!$D$259+N167*$E167*Indicators!$E$259+N167*$F167*Indicators!$F$259+N167*$G167*Indicators!$G$259+N167*$H167*Indicators!$H$259+N167*$I167*Indicators!$I$259</f>
        <v>4.1613331189568339E-4</v>
      </c>
      <c r="Y167" s="193">
        <f>O167*$B167*Indicators!$B$260+O167*$C167*Indicators!$C$260+O167*$D167*Indicators!$D$260+O167*$E167*Indicators!$E$260+O167*$F167*Indicators!$F$260+O167*$G167*Indicators!$G$260+O167*$H167*Indicators!$H$260+O167*$I167*Indicators!$I$260</f>
        <v>-1.1597163577097369E-4</v>
      </c>
      <c r="Z167" s="193">
        <f>P167*$B167*Indicators!$B$261+P167*$C167*Indicators!$C$261+P167*$D167*Indicators!$D$261+P167*$E167*Indicators!$E$261+P167*$F167*Indicators!$F$261+P167*$G167*Indicators!$G$261+P167*$H167*Indicators!$H$261+P167*$I167*Indicators!$I$261</f>
        <v>-6.3935712350136312E-4</v>
      </c>
      <c r="AA167" s="193">
        <f>Q167*$B167*Indicators!$B$262+Q167*$C167*Indicators!$C$262+Q167*$D167*Indicators!$D$262+Q167*$E167*Indicators!$E$262+Q167*$F167*Indicators!$F$262+Q167*$G167*Indicators!$G$262+Q167*$H167*Indicators!$H$262+Q167*$I167*Indicators!$I$262</f>
        <v>-6.6861918454584526E-4</v>
      </c>
      <c r="AB167" s="193">
        <f>R167*$B167*Indicators!$B$263+R167*$C167*Indicators!$C$263+R167*$D167*Indicators!$D$263+R167*$E167*Indicators!$E$263+R167*$F167*Indicators!$F$263+R167*$G167*Indicators!$G$263+R167*$H167*Indicators!$H$263+R167*$I167*Indicators!$I$263</f>
        <v>-1.6607528883596823E-4</v>
      </c>
      <c r="AC167" s="193">
        <f>S167*$B167*Indicators!$B$264+S167*$C167*Indicators!$C$264+S167*$D167*Indicators!$D$264+S167*$E167*Indicators!$E$264+S167*$F167*Indicators!$F$264+S167*$G167*Indicators!$G$264+S167*$H167*Indicators!$H$264+S167*$I167*Indicators!$I$264</f>
        <v>3.4254804746489337E-4</v>
      </c>
      <c r="AE167" s="177">
        <f t="shared" si="4"/>
        <v>-0.14656367644234689</v>
      </c>
    </row>
    <row r="168" spans="1:31" x14ac:dyDescent="0.25">
      <c r="A168" s="174">
        <f>Indicators!A180</f>
        <v>40848</v>
      </c>
      <c r="B168" s="193">
        <f>(Indicators!B180-Indicators!B179)/Indicators!B179</f>
        <v>8.1785834870010066E-2</v>
      </c>
      <c r="C168" s="193">
        <f>(Indicators!C180-Indicators!C179)/-100</f>
        <v>-4.4999999999999928E-4</v>
      </c>
      <c r="D168" s="193">
        <f>(Indicators!D180-Indicators!D179)/-100</f>
        <v>-2.9999999999999983E-3</v>
      </c>
      <c r="E168" s="193">
        <f>(Indicators!E180-Indicators!E179)/-Indicators!E179</f>
        <v>-2.311078503301537E-2</v>
      </c>
      <c r="F168" s="193">
        <f>(Indicators!F180-Indicators!F179)/Indicators!F179</f>
        <v>-6.7680608365019046E-2</v>
      </c>
      <c r="G168" s="193">
        <f>(Indicators!G180-Indicators!G179)/Indicators!G179</f>
        <v>-1.6051364365971106E-2</v>
      </c>
      <c r="H168" s="193">
        <f>(Indicators!H180-Indicators!H179)/Indicators!H179</f>
        <v>3.8283559508594431E-3</v>
      </c>
      <c r="I168" s="193">
        <f>(Indicators!I180-Indicators!I179)/Indicators!I179</f>
        <v>-3.3267550042289255E-2</v>
      </c>
      <c r="K168" s="193">
        <f>KZN!C$80/100</f>
        <v>4.727290404504423E-2</v>
      </c>
      <c r="L168" s="193">
        <f>KZN!D$80/100</f>
        <v>1.9286645557157051E-2</v>
      </c>
      <c r="M168" s="193">
        <f>KZN!E$80/100</f>
        <v>0.18849520049403798</v>
      </c>
      <c r="N168" s="193">
        <f>KZN!F$80/100</f>
        <v>2.6014983008856064E-2</v>
      </c>
      <c r="O168" s="193">
        <f>KZN!G$80/100</f>
        <v>4.4831678620330342E-2</v>
      </c>
      <c r="P168" s="193">
        <f>KZN!H$80/100</f>
        <v>0.15669267016515956</v>
      </c>
      <c r="Q168" s="193">
        <f>KZN!I$80/100</f>
        <v>0.12121370757324691</v>
      </c>
      <c r="R168" s="193">
        <f>KZN!J$80/100</f>
        <v>0.1798432272588241</v>
      </c>
      <c r="S168" s="193">
        <f>KZN!K$80/100</f>
        <v>0.21634898327734381</v>
      </c>
      <c r="U168" s="193">
        <f>K168*$B168*Indicators!$B$256+K168*$C168*Indicators!$C$256+K168*$D168*Indicators!$D$256+K168*$E168*Indicators!$E$256+K168*$F168*Indicators!$F$256+K168*$G168*Indicators!$G$256+K168*$H168*Indicators!$H$256+K168*$I168*Indicators!$I$256</f>
        <v>-4.8924701564458594E-4</v>
      </c>
      <c r="V168" s="193">
        <f>L168*$B168*Indicators!$B$257+L168*$C168*Indicators!$C$257+L168*$D168*Indicators!$D$257+L168*$E168*Indicators!$E$257+L168*$F168*Indicators!$F$257+L168*$G168*Indicators!$G$257+L168*$H168*Indicators!$H$257+L168*$I168*Indicators!$I$257</f>
        <v>1.7648469133404638E-4</v>
      </c>
      <c r="W168" s="193">
        <f>M168*$B168*Indicators!$B$258+M168*$C168*Indicators!$C$258+M168*$D168*Indicators!$D$258+M168*$E168*Indicators!$E$258+M168*$F168*Indicators!$F$258+M168*$G168*Indicators!$G$258+M168*$H168*Indicators!$H$258+M168*$I168*Indicators!$I$258</f>
        <v>3.7328249847509653E-3</v>
      </c>
      <c r="X168" s="193">
        <f>N168*$B168*Indicators!$B$259+N168*$C168*Indicators!$C$259+N168*$D168*Indicators!$D$259+N168*$E168*Indicators!$E$259+N168*$F168*Indicators!$F$259+N168*$G168*Indicators!$G$259+N168*$H168*Indicators!$H$259+N168*$I168*Indicators!$I$259</f>
        <v>-3.3473512315609542E-4</v>
      </c>
      <c r="Y168" s="193">
        <f>O168*$B168*Indicators!$B$260+O168*$C168*Indicators!$C$260+O168*$D168*Indicators!$D$260+O168*$E168*Indicators!$E$260+O168*$F168*Indicators!$F$260+O168*$G168*Indicators!$G$260+O168*$H168*Indicators!$H$260+O168*$I168*Indicators!$I$260</f>
        <v>1.6866103466023775E-4</v>
      </c>
      <c r="Z168" s="193">
        <f>P168*$B168*Indicators!$B$261+P168*$C168*Indicators!$C$261+P168*$D168*Indicators!$D$261+P168*$E168*Indicators!$E$261+P168*$F168*Indicators!$F$261+P168*$G168*Indicators!$G$261+P168*$H168*Indicators!$H$261+P168*$I168*Indicators!$I$261</f>
        <v>9.5066915452385391E-4</v>
      </c>
      <c r="AA168" s="193">
        <f>Q168*$B168*Indicators!$B$262+Q168*$C168*Indicators!$C$262+Q168*$D168*Indicators!$D$262+Q168*$E168*Indicators!$E$262+Q168*$F168*Indicators!$F$262+Q168*$G168*Indicators!$G$262+Q168*$H168*Indicators!$H$262+Q168*$I168*Indicators!$I$262</f>
        <v>-2.0675856493855468E-4</v>
      </c>
      <c r="AB168" s="193">
        <f>R168*$B168*Indicators!$B$263+R168*$C168*Indicators!$C$263+R168*$D168*Indicators!$D$263+R168*$E168*Indicators!$E$263+R168*$F168*Indicators!$F$263+R168*$G168*Indicators!$G$263+R168*$H168*Indicators!$H$263+R168*$I168*Indicators!$I$263</f>
        <v>8.8035674441427469E-4</v>
      </c>
      <c r="AC168" s="193">
        <f>S168*$B168*Indicators!$B$264+S168*$C168*Indicators!$C$264+S168*$D168*Indicators!$D$264+S168*$E168*Indicators!$E$264+S168*$F168*Indicators!$F$264+S168*$G168*Indicators!$G$264+S168*$H168*Indicators!$H$264+S168*$I168*Indicators!$I$264</f>
        <v>1.4941521111177442E-3</v>
      </c>
      <c r="AE168" s="177">
        <f t="shared" si="4"/>
        <v>0.63724080170618858</v>
      </c>
    </row>
    <row r="169" spans="1:31" x14ac:dyDescent="0.25">
      <c r="A169" s="174">
        <f>Indicators!A181</f>
        <v>40878</v>
      </c>
      <c r="B169" s="193">
        <f>(Indicators!B181-Indicators!B180)/Indicators!B180</f>
        <v>-2.0539229808892629E-2</v>
      </c>
      <c r="C169" s="193">
        <f>(Indicators!C181-Indicators!C180)/-100</f>
        <v>-1.4999999999999682E-4</v>
      </c>
      <c r="D169" s="193">
        <f>(Indicators!D181-Indicators!D180)/-100</f>
        <v>0</v>
      </c>
      <c r="E169" s="193">
        <f>(Indicators!E181-Indicators!E180)/-Indicators!E180</f>
        <v>2.8953029759770561E-2</v>
      </c>
      <c r="F169" s="193">
        <f>(Indicators!F181-Indicators!F180)/Indicators!F180</f>
        <v>-4.4861337683523565E-2</v>
      </c>
      <c r="G169" s="193">
        <f>(Indicators!G181-Indicators!G180)/Indicators!G180</f>
        <v>-9.8986250291307434E-2</v>
      </c>
      <c r="H169" s="193">
        <f>(Indicators!H181-Indicators!H180)/Indicators!H180</f>
        <v>1.1796576405682239E-2</v>
      </c>
      <c r="I169" s="193">
        <f>(Indicators!I181-Indicators!I180)/Indicators!I180</f>
        <v>1.079031787693205E-2</v>
      </c>
      <c r="K169" s="193">
        <f>KZN!C$80/100</f>
        <v>4.727290404504423E-2</v>
      </c>
      <c r="L169" s="193">
        <f>KZN!D$80/100</f>
        <v>1.9286645557157051E-2</v>
      </c>
      <c r="M169" s="193">
        <f>KZN!E$80/100</f>
        <v>0.18849520049403798</v>
      </c>
      <c r="N169" s="193">
        <f>KZN!F$80/100</f>
        <v>2.6014983008856064E-2</v>
      </c>
      <c r="O169" s="193">
        <f>KZN!G$80/100</f>
        <v>4.4831678620330342E-2</v>
      </c>
      <c r="P169" s="193">
        <f>KZN!H$80/100</f>
        <v>0.15669267016515956</v>
      </c>
      <c r="Q169" s="193">
        <f>KZN!I$80/100</f>
        <v>0.12121370757324691</v>
      </c>
      <c r="R169" s="193">
        <f>KZN!J$80/100</f>
        <v>0.1798432272588241</v>
      </c>
      <c r="S169" s="193">
        <f>KZN!K$80/100</f>
        <v>0.21634898327734381</v>
      </c>
      <c r="U169" s="193">
        <f>K169*$B169*Indicators!$B$256+K169*$C169*Indicators!$C$256+K169*$D169*Indicators!$D$256+K169*$E169*Indicators!$E$256+K169*$F169*Indicators!$F$256+K169*$G169*Indicators!$G$256+K169*$H169*Indicators!$H$256+K169*$I169*Indicators!$I$256</f>
        <v>-5.0186565405981108E-4</v>
      </c>
      <c r="V169" s="193">
        <f>L169*$B169*Indicators!$B$257+L169*$C169*Indicators!$C$257+L169*$D169*Indicators!$D$257+L169*$E169*Indicators!$E$257+L169*$F169*Indicators!$F$257+L169*$G169*Indicators!$G$257+L169*$H169*Indicators!$H$257+L169*$I169*Indicators!$I$257</f>
        <v>-7.8502245381598394E-4</v>
      </c>
      <c r="W169" s="193">
        <f>M169*$B169*Indicators!$B$258+M169*$C169*Indicators!$C$258+M169*$D169*Indicators!$D$258+M169*$E169*Indicators!$E$258+M169*$F169*Indicators!$F$258+M169*$G169*Indicators!$G$258+M169*$H169*Indicators!$H$258+M169*$I169*Indicators!$I$258</f>
        <v>-1.8580089555958603E-4</v>
      </c>
      <c r="X169" s="193">
        <f>N169*$B169*Indicators!$B$259+N169*$C169*Indicators!$C$259+N169*$D169*Indicators!$D$259+N169*$E169*Indicators!$E$259+N169*$F169*Indicators!$F$259+N169*$G169*Indicators!$G$259+N169*$H169*Indicators!$H$259+N169*$I169*Indicators!$I$259</f>
        <v>2.6805837321908856E-4</v>
      </c>
      <c r="Y169" s="193">
        <f>O169*$B169*Indicators!$B$260+O169*$C169*Indicators!$C$260+O169*$D169*Indicators!$D$260+O169*$E169*Indicators!$E$260+O169*$F169*Indicators!$F$260+O169*$G169*Indicators!$G$260+O169*$H169*Indicators!$H$260+O169*$I169*Indicators!$I$260</f>
        <v>2.8344919809858741E-4</v>
      </c>
      <c r="Z169" s="193">
        <f>P169*$B169*Indicators!$B$261+P169*$C169*Indicators!$C$261+P169*$D169*Indicators!$D$261+P169*$E169*Indicators!$E$261+P169*$F169*Indicators!$F$261+P169*$G169*Indicators!$G$261+P169*$H169*Indicators!$H$261+P169*$I169*Indicators!$I$261</f>
        <v>5.8572097682360212E-4</v>
      </c>
      <c r="AA169" s="193">
        <f>Q169*$B169*Indicators!$B$262+Q169*$C169*Indicators!$C$262+Q169*$D169*Indicators!$D$262+Q169*$E169*Indicators!$E$262+Q169*$F169*Indicators!$F$262+Q169*$G169*Indicators!$G$262+Q169*$H169*Indicators!$H$262+Q169*$I169*Indicators!$I$262</f>
        <v>1.2170259901238714E-3</v>
      </c>
      <c r="AB169" s="193">
        <f>R169*$B169*Indicators!$B$263+R169*$C169*Indicators!$C$263+R169*$D169*Indicators!$D$263+R169*$E169*Indicators!$E$263+R169*$F169*Indicators!$F$263+R169*$G169*Indicators!$G$263+R169*$H169*Indicators!$H$263+R169*$I169*Indicators!$I$263</f>
        <v>8.7536331516427422E-4</v>
      </c>
      <c r="AC169" s="193">
        <f>S169*$B169*Indicators!$B$264+S169*$C169*Indicators!$C$264+S169*$D169*Indicators!$D$264+S169*$E169*Indicators!$E$264+S169*$F169*Indicators!$F$264+S169*$G169*Indicators!$G$264+S169*$H169*Indicators!$H$264+S169*$I169*Indicators!$I$264</f>
        <v>4.2665443828511284E-4</v>
      </c>
      <c r="AE169" s="177">
        <f t="shared" si="4"/>
        <v>0.21835832882791556</v>
      </c>
    </row>
    <row r="170" spans="1:31" x14ac:dyDescent="0.25">
      <c r="A170" s="174">
        <f>Indicators!A182</f>
        <v>40909</v>
      </c>
      <c r="B170" s="193">
        <f>(Indicators!B182-Indicators!B181)/Indicators!B181</f>
        <v>-3.995440785361485E-2</v>
      </c>
      <c r="C170" s="193">
        <f>(Indicators!C182-Indicators!C181)/-100</f>
        <v>2.4500000000000012E-3</v>
      </c>
      <c r="D170" s="193">
        <f>(Indicators!D182-Indicators!D181)/-100</f>
        <v>-9.9999999999999655E-4</v>
      </c>
      <c r="E170" s="193">
        <f>(Indicators!E182-Indicators!E181)/-Indicators!E181</f>
        <v>-1.9846764515831308E-2</v>
      </c>
      <c r="F170" s="193">
        <f>(Indicators!F182-Indicators!F181)/Indicators!F181</f>
        <v>2.561912894961562E-2</v>
      </c>
      <c r="G170" s="193">
        <f>(Indicators!G182-Indicators!G181)/Indicators!G181</f>
        <v>0.11949563530552858</v>
      </c>
      <c r="H170" s="193">
        <f>(Indicators!H182-Indicators!H181)/Indicators!H181</f>
        <v>5.9664846385927978E-3</v>
      </c>
      <c r="I170" s="193">
        <f>(Indicators!I182-Indicators!I181)/Indicators!I181</f>
        <v>1.7599538372763995E-2</v>
      </c>
      <c r="K170" s="193">
        <f>KZN!C$81/100</f>
        <v>4.6646126862549805E-2</v>
      </c>
      <c r="L170" s="193">
        <f>KZN!D$81/100</f>
        <v>1.9207635689109111E-2</v>
      </c>
      <c r="M170" s="193">
        <f>KZN!E$81/100</f>
        <v>0.18735666088419445</v>
      </c>
      <c r="N170" s="193">
        <f>KZN!F$81/100</f>
        <v>2.54263069521093E-2</v>
      </c>
      <c r="O170" s="193">
        <f>KZN!G$81/100</f>
        <v>4.4729389868526009E-2</v>
      </c>
      <c r="P170" s="193">
        <f>KZN!H$81/100</f>
        <v>0.15812789526814638</v>
      </c>
      <c r="Q170" s="193">
        <f>KZN!I$81/100</f>
        <v>0.12124819364195952</v>
      </c>
      <c r="R170" s="193">
        <f>KZN!J$81/100</f>
        <v>0.178915998895047</v>
      </c>
      <c r="S170" s="193">
        <f>KZN!K$81/100</f>
        <v>0.21834179193835834</v>
      </c>
      <c r="U170" s="193">
        <f>K170*$B170*Indicators!$B$256+K170*$C170*Indicators!$C$256+K170*$D170*Indicators!$D$256+K170*$E170*Indicators!$E$256+K170*$F170*Indicators!$F$256+K170*$G170*Indicators!$G$256+K170*$H170*Indicators!$H$256+K170*$I170*Indicators!$I$256</f>
        <v>-6.9012073336458674E-5</v>
      </c>
      <c r="V170" s="193">
        <f>L170*$B170*Indicators!$B$257+L170*$C170*Indicators!$C$257+L170*$D170*Indicators!$D$257+L170*$E170*Indicators!$E$257+L170*$F170*Indicators!$F$257+L170*$G170*Indicators!$G$257+L170*$H170*Indicators!$H$257+L170*$I170*Indicators!$I$257</f>
        <v>7.1735070071634775E-4</v>
      </c>
      <c r="W170" s="193">
        <f>M170*$B170*Indicators!$B$258+M170*$C170*Indicators!$C$258+M170*$D170*Indicators!$D$258+M170*$E170*Indicators!$E$258+M170*$F170*Indicators!$F$258+M170*$G170*Indicators!$G$258+M170*$H170*Indicators!$H$258+M170*$I170*Indicators!$I$258</f>
        <v>-2.1381447647503193E-3</v>
      </c>
      <c r="X170" s="193">
        <f>N170*$B170*Indicators!$B$259+N170*$C170*Indicators!$C$259+N170*$D170*Indicators!$D$259+N170*$E170*Indicators!$E$259+N170*$F170*Indicators!$F$259+N170*$G170*Indicators!$G$259+N170*$H170*Indicators!$H$259+N170*$I170*Indicators!$I$259</f>
        <v>3.8244317544550952E-5</v>
      </c>
      <c r="Y170" s="193">
        <f>O170*$B170*Indicators!$B$260+O170*$C170*Indicators!$C$260+O170*$D170*Indicators!$D$260+O170*$E170*Indicators!$E$260+O170*$F170*Indicators!$F$260+O170*$G170*Indicators!$G$260+O170*$H170*Indicators!$H$260+O170*$I170*Indicators!$I$260</f>
        <v>-1.6404652023481765E-4</v>
      </c>
      <c r="Z170" s="193">
        <f>P170*$B170*Indicators!$B$261+P170*$C170*Indicators!$C$261+P170*$D170*Indicators!$D$261+P170*$E170*Indicators!$E$261+P170*$F170*Indicators!$F$261+P170*$G170*Indicators!$G$261+P170*$H170*Indicators!$H$261+P170*$I170*Indicators!$I$261</f>
        <v>-6.0578734648340717E-4</v>
      </c>
      <c r="AA170" s="193">
        <f>Q170*$B170*Indicators!$B$262+Q170*$C170*Indicators!$C$262+Q170*$D170*Indicators!$D$262+Q170*$E170*Indicators!$E$262+Q170*$F170*Indicators!$F$262+Q170*$G170*Indicators!$G$262+Q170*$H170*Indicators!$H$262+Q170*$I170*Indicators!$I$262</f>
        <v>-8.0099216603531976E-4</v>
      </c>
      <c r="AB170" s="193">
        <f>R170*$B170*Indicators!$B$263+R170*$C170*Indicators!$C$263+R170*$D170*Indicators!$D$263+R170*$E170*Indicators!$E$263+R170*$F170*Indicators!$F$263+R170*$G170*Indicators!$G$263+R170*$H170*Indicators!$H$263+R170*$I170*Indicators!$I$263</f>
        <v>-4.5671796268996202E-4</v>
      </c>
      <c r="AC170" s="193">
        <f>S170*$B170*Indicators!$B$264+S170*$C170*Indicators!$C$264+S170*$D170*Indicators!$D$264+S170*$E170*Indicators!$E$264+S170*$F170*Indicators!$F$264+S170*$G170*Indicators!$G$264+S170*$H170*Indicators!$H$264+S170*$I170*Indicators!$I$264</f>
        <v>-1.4585635091118616E-4</v>
      </c>
      <c r="AE170" s="177">
        <f t="shared" si="4"/>
        <v>-0.36249621661805725</v>
      </c>
    </row>
    <row r="171" spans="1:31" x14ac:dyDescent="0.25">
      <c r="A171" s="174">
        <f>Indicators!A183</f>
        <v>40940</v>
      </c>
      <c r="B171" s="193">
        <f>(Indicators!B183-Indicators!B182)/Indicators!B182</f>
        <v>-4.5115085596108995E-2</v>
      </c>
      <c r="C171" s="193">
        <f>(Indicators!C183-Indicators!C182)/-100</f>
        <v>-5.0000000000000706E-4</v>
      </c>
      <c r="D171" s="193">
        <f>(Indicators!D183-Indicators!D182)/-100</f>
        <v>-2.0000000000000018E-3</v>
      </c>
      <c r="E171" s="193">
        <f>(Indicators!E183-Indicators!E182)/-Indicators!E182</f>
        <v>-0.10400072411296157</v>
      </c>
      <c r="F171" s="193">
        <f>(Indicators!F183-Indicators!F182)/Indicators!F182</f>
        <v>-2.4979184013322143E-2</v>
      </c>
      <c r="G171" s="193">
        <f>(Indicators!G183-Indicators!G182)/Indicators!G182</f>
        <v>3.0959394674522116E-2</v>
      </c>
      <c r="H171" s="193">
        <f>(Indicators!H183-Indicators!H182)/Indicators!H182</f>
        <v>1.6689764100959792E-2</v>
      </c>
      <c r="I171" s="193">
        <f>(Indicators!I183-Indicators!I182)/Indicators!I182</f>
        <v>-7.2582931669974482E-2</v>
      </c>
      <c r="K171" s="193">
        <f>KZN!C$81/100</f>
        <v>4.6646126862549805E-2</v>
      </c>
      <c r="L171" s="193">
        <f>KZN!D$81/100</f>
        <v>1.9207635689109111E-2</v>
      </c>
      <c r="M171" s="193">
        <f>KZN!E$81/100</f>
        <v>0.18735666088419445</v>
      </c>
      <c r="N171" s="193">
        <f>KZN!F$81/100</f>
        <v>2.54263069521093E-2</v>
      </c>
      <c r="O171" s="193">
        <f>KZN!G$81/100</f>
        <v>4.4729389868526009E-2</v>
      </c>
      <c r="P171" s="193">
        <f>KZN!H$81/100</f>
        <v>0.15812789526814638</v>
      </c>
      <c r="Q171" s="193">
        <f>KZN!I$81/100</f>
        <v>0.12124819364195952</v>
      </c>
      <c r="R171" s="193">
        <f>KZN!J$81/100</f>
        <v>0.178915998895047</v>
      </c>
      <c r="S171" s="193">
        <f>KZN!K$81/100</f>
        <v>0.21834179193835834</v>
      </c>
      <c r="U171" s="193">
        <f>K171*$B171*Indicators!$B$256+K171*$C171*Indicators!$C$256+K171*$D171*Indicators!$D$256+K171*$E171*Indicators!$E$256+K171*$F171*Indicators!$F$256+K171*$G171*Indicators!$G$256+K171*$H171*Indicators!$H$256+K171*$I171*Indicators!$I$256</f>
        <v>-1.7951553669517568E-3</v>
      </c>
      <c r="V171" s="193">
        <f>L171*$B171*Indicators!$B$257+L171*$C171*Indicators!$C$257+L171*$D171*Indicators!$D$257+L171*$E171*Indicators!$E$257+L171*$F171*Indicators!$F$257+L171*$G171*Indicators!$G$257+L171*$H171*Indicators!$H$257+L171*$I171*Indicators!$I$257</f>
        <v>-5.0069363260788955E-4</v>
      </c>
      <c r="W171" s="193">
        <f>M171*$B171*Indicators!$B$258+M171*$C171*Indicators!$C$258+M171*$D171*Indicators!$D$258+M171*$E171*Indicators!$E$258+M171*$F171*Indicators!$F$258+M171*$G171*Indicators!$G$258+M171*$H171*Indicators!$H$258+M171*$I171*Indicators!$I$258</f>
        <v>-7.3514935952725194E-3</v>
      </c>
      <c r="X171" s="193">
        <f>N171*$B171*Indicators!$B$259+N171*$C171*Indicators!$C$259+N171*$D171*Indicators!$D$259+N171*$E171*Indicators!$E$259+N171*$F171*Indicators!$F$259+N171*$G171*Indicators!$G$259+N171*$H171*Indicators!$H$259+N171*$I171*Indicators!$I$259</f>
        <v>-1.5270822002937516E-3</v>
      </c>
      <c r="Y171" s="193">
        <f>O171*$B171*Indicators!$B$260+O171*$C171*Indicators!$C$260+O171*$D171*Indicators!$D$260+O171*$E171*Indicators!$E$260+O171*$F171*Indicators!$F$260+O171*$G171*Indicators!$G$260+O171*$H171*Indicators!$H$260+O171*$I171*Indicators!$I$260</f>
        <v>-8.5360827486833865E-4</v>
      </c>
      <c r="Z171" s="193">
        <f>P171*$B171*Indicators!$B$261+P171*$C171*Indicators!$C$261+P171*$D171*Indicators!$D$261+P171*$E171*Indicators!$E$261+P171*$F171*Indicators!$F$261+P171*$G171*Indicators!$G$261+P171*$H171*Indicators!$H$261+P171*$I171*Indicators!$I$261</f>
        <v>-1.7890811363776007E-3</v>
      </c>
      <c r="AA171" s="193">
        <f>Q171*$B171*Indicators!$B$262+Q171*$C171*Indicators!$C$262+Q171*$D171*Indicators!$D$262+Q171*$E171*Indicators!$E$262+Q171*$F171*Indicators!$F$262+Q171*$G171*Indicators!$G$262+Q171*$H171*Indicators!$H$262+Q171*$I171*Indicators!$I$262</f>
        <v>-4.8416908879032189E-3</v>
      </c>
      <c r="AB171" s="193">
        <f>R171*$B171*Indicators!$B$263+R171*$C171*Indicators!$C$263+R171*$D171*Indicators!$D$263+R171*$E171*Indicators!$E$263+R171*$F171*Indicators!$F$263+R171*$G171*Indicators!$G$263+R171*$H171*Indicators!$H$263+R171*$I171*Indicators!$I$263</f>
        <v>-2.4885065455893E-3</v>
      </c>
      <c r="AC171" s="193">
        <f>S171*$B171*Indicators!$B$264+S171*$C171*Indicators!$C$264+S171*$D171*Indicators!$D$264+S171*$E171*Indicators!$E$264+S171*$F171*Indicators!$F$264+S171*$G171*Indicators!$G$264+S171*$H171*Indicators!$H$264+S171*$I171*Indicators!$I$264</f>
        <v>-8.0976986161371148E-4</v>
      </c>
      <c r="AE171" s="177">
        <f t="shared" si="4"/>
        <v>-2.1957081501478086</v>
      </c>
    </row>
    <row r="172" spans="1:31" x14ac:dyDescent="0.25">
      <c r="A172" s="174">
        <f>Indicators!A184</f>
        <v>40969</v>
      </c>
      <c r="B172" s="193">
        <f>(Indicators!B184-Indicators!B183)/Indicators!B183</f>
        <v>3.1323948181125438E-2</v>
      </c>
      <c r="C172" s="193">
        <f>(Indicators!C184-Indicators!C183)/-100</f>
        <v>-9.9999999999999655E-4</v>
      </c>
      <c r="D172" s="193">
        <f>(Indicators!D184-Indicators!D183)/-100</f>
        <v>2.0000000000000018E-3</v>
      </c>
      <c r="E172" s="193">
        <f>(Indicators!E184-Indicators!E183)/-Indicators!E183</f>
        <v>-1.5905550545216019E-2</v>
      </c>
      <c r="F172" s="193">
        <f>(Indicators!F184-Indicators!F183)/Indicators!F183</f>
        <v>1.5798462852262912E-2</v>
      </c>
      <c r="G172" s="193">
        <f>(Indicators!G184-Indicators!G183)/Indicators!G183</f>
        <v>-6.8631295870917139E-2</v>
      </c>
      <c r="H172" s="193">
        <f>(Indicators!H184-Indicators!H183)/Indicators!H183</f>
        <v>1.131613843166999E-2</v>
      </c>
      <c r="I172" s="193">
        <f>(Indicators!I184-Indicators!I183)/Indicators!I183</f>
        <v>3.3628859675940079E-3</v>
      </c>
      <c r="K172" s="193">
        <f>KZN!C$81/100</f>
        <v>4.6646126862549805E-2</v>
      </c>
      <c r="L172" s="193">
        <f>KZN!D$81/100</f>
        <v>1.9207635689109111E-2</v>
      </c>
      <c r="M172" s="193">
        <f>KZN!E$81/100</f>
        <v>0.18735666088419445</v>
      </c>
      <c r="N172" s="193">
        <f>KZN!F$81/100</f>
        <v>2.54263069521093E-2</v>
      </c>
      <c r="O172" s="193">
        <f>KZN!G$81/100</f>
        <v>4.4729389868526009E-2</v>
      </c>
      <c r="P172" s="193">
        <f>KZN!H$81/100</f>
        <v>0.15812789526814638</v>
      </c>
      <c r="Q172" s="193">
        <f>KZN!I$81/100</f>
        <v>0.12124819364195952</v>
      </c>
      <c r="R172" s="193">
        <f>KZN!J$81/100</f>
        <v>0.178915998895047</v>
      </c>
      <c r="S172" s="193">
        <f>KZN!K$81/100</f>
        <v>0.21834179193835834</v>
      </c>
      <c r="U172" s="193">
        <f>K172*$B172*Indicators!$B$256+K172*$C172*Indicators!$C$256+K172*$D172*Indicators!$D$256+K172*$E172*Indicators!$E$256+K172*$F172*Indicators!$F$256+K172*$G172*Indicators!$G$256+K172*$H172*Indicators!$H$256+K172*$I172*Indicators!$I$256</f>
        <v>4.5251545834215965E-4</v>
      </c>
      <c r="V172" s="193">
        <f>L172*$B172*Indicators!$B$257+L172*$C172*Indicators!$C$257+L172*$D172*Indicators!$D$257+L172*$E172*Indicators!$E$257+L172*$F172*Indicators!$F$257+L172*$G172*Indicators!$G$257+L172*$H172*Indicators!$H$257+L172*$I172*Indicators!$I$257</f>
        <v>-3.6443246000654662E-4</v>
      </c>
      <c r="W172" s="193">
        <f>M172*$B172*Indicators!$B$258+M172*$C172*Indicators!$C$258+M172*$D172*Indicators!$D$258+M172*$E172*Indicators!$E$258+M172*$F172*Indicators!$F$258+M172*$G172*Indicators!$G$258+M172*$H172*Indicators!$H$258+M172*$I172*Indicators!$I$258</f>
        <v>2.0753530760983996E-3</v>
      </c>
      <c r="X172" s="193">
        <f>N172*$B172*Indicators!$B$259+N172*$C172*Indicators!$C$259+N172*$D172*Indicators!$D$259+N172*$E172*Indicators!$E$259+N172*$F172*Indicators!$F$259+N172*$G172*Indicators!$G$259+N172*$H172*Indicators!$H$259+N172*$I172*Indicators!$I$259</f>
        <v>7.1558311763254571E-5</v>
      </c>
      <c r="Y172" s="193">
        <f>O172*$B172*Indicators!$B$260+O172*$C172*Indicators!$C$260+O172*$D172*Indicators!$D$260+O172*$E172*Indicators!$E$260+O172*$F172*Indicators!$F$260+O172*$G172*Indicators!$G$260+O172*$H172*Indicators!$H$260+O172*$I172*Indicators!$I$260</f>
        <v>1.882905165343856E-4</v>
      </c>
      <c r="Z172" s="193">
        <f>P172*$B172*Indicators!$B$261+P172*$C172*Indicators!$C$261+P172*$D172*Indicators!$D$261+P172*$E172*Indicators!$E$261+P172*$F172*Indicators!$F$261+P172*$G172*Indicators!$G$261+P172*$H172*Indicators!$H$261+P172*$I172*Indicators!$I$261</f>
        <v>6.9906355961151911E-4</v>
      </c>
      <c r="AA172" s="193">
        <f>Q172*$B172*Indicators!$B$262+Q172*$C172*Indicators!$C$262+Q172*$D172*Indicators!$D$262+Q172*$E172*Indicators!$E$262+Q172*$F172*Indicators!$F$262+Q172*$G172*Indicators!$G$262+Q172*$H172*Indicators!$H$262+Q172*$I172*Indicators!$I$262</f>
        <v>1.1642808539101768E-4</v>
      </c>
      <c r="AB172" s="193">
        <f>R172*$B172*Indicators!$B$263+R172*$C172*Indicators!$C$263+R172*$D172*Indicators!$D$263+R172*$E172*Indicators!$E$263+R172*$F172*Indicators!$F$263+R172*$G172*Indicators!$G$263+R172*$H172*Indicators!$H$263+R172*$I172*Indicators!$I$263</f>
        <v>8.8649757004889056E-4</v>
      </c>
      <c r="AC172" s="193">
        <f>S172*$B172*Indicators!$B$264+S172*$C172*Indicators!$C$264+S172*$D172*Indicators!$D$264+S172*$E172*Indicators!$E$264+S172*$F172*Indicators!$F$264+S172*$G172*Indicators!$G$264+S172*$H172*Indicators!$H$264+S172*$I172*Indicators!$I$264</f>
        <v>1.4727984975524857E-3</v>
      </c>
      <c r="AE172" s="177">
        <f t="shared" si="4"/>
        <v>0.55980726153355664</v>
      </c>
    </row>
    <row r="173" spans="1:31" x14ac:dyDescent="0.25">
      <c r="A173" s="174">
        <f>Indicators!A185</f>
        <v>41000</v>
      </c>
      <c r="B173" s="193">
        <f>(Indicators!B185-Indicators!B184)/Indicators!B184</f>
        <v>4.1611573461927086E-3</v>
      </c>
      <c r="C173" s="193">
        <f>(Indicators!C185-Indicators!C184)/-100</f>
        <v>2.9000000000000002E-3</v>
      </c>
      <c r="D173" s="193">
        <f>(Indicators!D185-Indicators!D184)/-100</f>
        <v>9.9999999999999655E-4</v>
      </c>
      <c r="E173" s="193">
        <f>(Indicators!E185-Indicators!E184)/-Indicators!E184</f>
        <v>3.4864014203857582E-2</v>
      </c>
      <c r="F173" s="193">
        <f>(Indicators!F185-Indicators!F184)/Indicators!F184</f>
        <v>-5.5065153425809109E-2</v>
      </c>
      <c r="G173" s="193">
        <f>(Indicators!G185-Indicators!G184)/Indicators!G184</f>
        <v>8.4215591915294964E-4</v>
      </c>
      <c r="H173" s="193">
        <f>(Indicators!H185-Indicators!H184)/Indicators!H184</f>
        <v>-8.1070074896708588E-3</v>
      </c>
      <c r="I173" s="193">
        <f>(Indicators!I185-Indicators!I184)/Indicators!I184</f>
        <v>-3.9000609384521635E-2</v>
      </c>
      <c r="K173" s="193">
        <f>KZN!C$81/100</f>
        <v>4.6646126862549805E-2</v>
      </c>
      <c r="L173" s="193">
        <f>KZN!D$81/100</f>
        <v>1.9207635689109111E-2</v>
      </c>
      <c r="M173" s="193">
        <f>KZN!E$81/100</f>
        <v>0.18735666088419445</v>
      </c>
      <c r="N173" s="193">
        <f>KZN!F$81/100</f>
        <v>2.54263069521093E-2</v>
      </c>
      <c r="O173" s="193">
        <f>KZN!G$81/100</f>
        <v>4.4729389868526009E-2</v>
      </c>
      <c r="P173" s="193">
        <f>KZN!H$81/100</f>
        <v>0.15812789526814638</v>
      </c>
      <c r="Q173" s="193">
        <f>KZN!I$81/100</f>
        <v>0.12124819364195952</v>
      </c>
      <c r="R173" s="193">
        <f>KZN!J$81/100</f>
        <v>0.178915998895047</v>
      </c>
      <c r="S173" s="193">
        <f>KZN!K$81/100</f>
        <v>0.21834179193835834</v>
      </c>
      <c r="U173" s="193">
        <f>K173*$B173*Indicators!$B$256+K173*$C173*Indicators!$C$256+K173*$D173*Indicators!$D$256+K173*$E173*Indicators!$E$256+K173*$F173*Indicators!$F$256+K173*$G173*Indicators!$G$256+K173*$H173*Indicators!$H$256+K173*$I173*Indicators!$I$256</f>
        <v>-6.2278091271124911E-4</v>
      </c>
      <c r="V173" s="193">
        <f>L173*$B173*Indicators!$B$257+L173*$C173*Indicators!$C$257+L173*$D173*Indicators!$D$257+L173*$E173*Indicators!$E$257+L173*$F173*Indicators!$F$257+L173*$G173*Indicators!$G$257+L173*$H173*Indicators!$H$257+L173*$I173*Indicators!$I$257</f>
        <v>-5.2408243052840567E-5</v>
      </c>
      <c r="W173" s="193">
        <f>M173*$B173*Indicators!$B$258+M173*$C173*Indicators!$C$258+M173*$D173*Indicators!$D$258+M173*$E173*Indicators!$E$258+M173*$F173*Indicators!$F$258+M173*$G173*Indicators!$G$258+M173*$H173*Indicators!$H$258+M173*$I173*Indicators!$I$258</f>
        <v>-5.6919255863816746E-4</v>
      </c>
      <c r="X173" s="193">
        <f>N173*$B173*Indicators!$B$259+N173*$C173*Indicators!$C$259+N173*$D173*Indicators!$D$259+N173*$E173*Indicators!$E$259+N173*$F173*Indicators!$F$259+N173*$G173*Indicators!$G$259+N173*$H173*Indicators!$H$259+N173*$I173*Indicators!$I$259</f>
        <v>-3.2360281725693323E-4</v>
      </c>
      <c r="Y173" s="193">
        <f>O173*$B173*Indicators!$B$260+O173*$C173*Indicators!$C$260+O173*$D173*Indicators!$D$260+O173*$E173*Indicators!$E$260+O173*$F173*Indicators!$F$260+O173*$G173*Indicators!$G$260+O173*$H173*Indicators!$H$260+O173*$I173*Indicators!$I$260</f>
        <v>9.990690093732728E-5</v>
      </c>
      <c r="Z173" s="193">
        <f>P173*$B173*Indicators!$B$261+P173*$C173*Indicators!$C$261+P173*$D173*Indicators!$D$261+P173*$E173*Indicators!$E$261+P173*$F173*Indicators!$F$261+P173*$G173*Indicators!$G$261+P173*$H173*Indicators!$H$261+P173*$I173*Indicators!$I$261</f>
        <v>4.8873620890338941E-4</v>
      </c>
      <c r="AA173" s="193">
        <f>Q173*$B173*Indicators!$B$262+Q173*$C173*Indicators!$C$262+Q173*$D173*Indicators!$D$262+Q173*$E173*Indicators!$E$262+Q173*$F173*Indicators!$F$262+Q173*$G173*Indicators!$G$262+Q173*$H173*Indicators!$H$262+Q173*$I173*Indicators!$I$262</f>
        <v>7.3159432976894557E-4</v>
      </c>
      <c r="AB173" s="193">
        <f>R173*$B173*Indicators!$B$263+R173*$C173*Indicators!$C$263+R173*$D173*Indicators!$D$263+R173*$E173*Indicators!$E$263+R173*$F173*Indicators!$F$263+R173*$G173*Indicators!$G$263+R173*$H173*Indicators!$H$263+R173*$I173*Indicators!$I$263</f>
        <v>1.1368044156417071E-4</v>
      </c>
      <c r="AC173" s="193">
        <f>S173*$B173*Indicators!$B$264+S173*$C173*Indicators!$C$264+S173*$D173*Indicators!$D$264+S173*$E173*Indicators!$E$264+S173*$F173*Indicators!$F$264+S173*$G173*Indicators!$G$264+S173*$H173*Indicators!$H$264+S173*$I173*Indicators!$I$264</f>
        <v>-6.0066197739532543E-4</v>
      </c>
      <c r="AE173" s="177">
        <f t="shared" si="4"/>
        <v>-7.3472862788068277E-2</v>
      </c>
    </row>
    <row r="174" spans="1:31" x14ac:dyDescent="0.25">
      <c r="A174" s="174">
        <f>Indicators!A186</f>
        <v>41030</v>
      </c>
      <c r="B174" s="193">
        <f>(Indicators!B186-Indicators!B185)/Indicators!B185</f>
        <v>0.10175180408711253</v>
      </c>
      <c r="C174" s="193">
        <f>(Indicators!C186-Indicators!C185)/-100</f>
        <v>-1.9999999999999573E-4</v>
      </c>
      <c r="D174" s="193">
        <f>(Indicators!D186-Indicators!D185)/-100</f>
        <v>-9.9999999999999655E-4</v>
      </c>
      <c r="E174" s="193">
        <f>(Indicators!E186-Indicators!E185)/-Indicators!E185</f>
        <v>0.14173425871728407</v>
      </c>
      <c r="F174" s="193">
        <f>(Indicators!F186-Indicators!F185)/Indicators!F185</f>
        <v>-9.8309608540925297E-2</v>
      </c>
      <c r="G174" s="193">
        <f>(Indicators!G186-Indicators!G185)/Indicators!G185</f>
        <v>-5.9045558360379863E-2</v>
      </c>
      <c r="H174" s="193">
        <f>(Indicators!H186-Indicators!H185)/Indicators!H185</f>
        <v>2.7569992289193132E-3</v>
      </c>
      <c r="I174" s="193">
        <f>(Indicators!I186-Indicators!I185)/Indicators!I185</f>
        <v>5.1997463538363979E-2</v>
      </c>
      <c r="K174" s="193">
        <f>KZN!C$81/100</f>
        <v>4.6646126862549805E-2</v>
      </c>
      <c r="L174" s="193">
        <f>KZN!D$81/100</f>
        <v>1.9207635689109111E-2</v>
      </c>
      <c r="M174" s="193">
        <f>KZN!E$81/100</f>
        <v>0.18735666088419445</v>
      </c>
      <c r="N174" s="193">
        <f>KZN!F$81/100</f>
        <v>2.54263069521093E-2</v>
      </c>
      <c r="O174" s="193">
        <f>KZN!G$81/100</f>
        <v>4.4729389868526009E-2</v>
      </c>
      <c r="P174" s="193">
        <f>KZN!H$81/100</f>
        <v>0.15812789526814638</v>
      </c>
      <c r="Q174" s="193">
        <f>KZN!I$81/100</f>
        <v>0.12124819364195952</v>
      </c>
      <c r="R174" s="193">
        <f>KZN!J$81/100</f>
        <v>0.178915998895047</v>
      </c>
      <c r="S174" s="193">
        <f>KZN!K$81/100</f>
        <v>0.21834179193835834</v>
      </c>
      <c r="U174" s="193">
        <f>K174*$B174*Indicators!$B$256+K174*$C174*Indicators!$C$256+K174*$D174*Indicators!$D$256+K174*$E174*Indicators!$E$256+K174*$F174*Indicators!$F$256+K174*$G174*Indicators!$G$256+K174*$H174*Indicators!$H$256+K174*$I174*Indicators!$I$256</f>
        <v>9.0110051419631135E-4</v>
      </c>
      <c r="V174" s="193">
        <f>L174*$B174*Indicators!$B$257+L174*$C174*Indicators!$C$257+L174*$D174*Indicators!$D$257+L174*$E174*Indicators!$E$257+L174*$F174*Indicators!$F$257+L174*$G174*Indicators!$G$257+L174*$H174*Indicators!$H$257+L174*$I174*Indicators!$I$257</f>
        <v>6.0466091335725433E-4</v>
      </c>
      <c r="W174" s="193">
        <f>M174*$B174*Indicators!$B$258+M174*$C174*Indicators!$C$258+M174*$D174*Indicators!$D$258+M174*$E174*Indicators!$E$258+M174*$F174*Indicators!$F$258+M174*$G174*Indicators!$G$258+M174*$H174*Indicators!$H$258+M174*$I174*Indicators!$I$258</f>
        <v>1.1311049479141723E-2</v>
      </c>
      <c r="X174" s="193">
        <f>N174*$B174*Indicators!$B$259+N174*$C174*Indicators!$C$259+N174*$D174*Indicators!$D$259+N174*$E174*Indicators!$E$259+N174*$F174*Indicators!$F$259+N174*$G174*Indicators!$G$259+N174*$H174*Indicators!$H$259+N174*$I174*Indicators!$I$259</f>
        <v>1.6460092006978227E-3</v>
      </c>
      <c r="Y174" s="193">
        <f>O174*$B174*Indicators!$B$260+O174*$C174*Indicators!$C$260+O174*$D174*Indicators!$D$260+O174*$E174*Indicators!$E$260+O174*$F174*Indicators!$F$260+O174*$G174*Indicators!$G$260+O174*$H174*Indicators!$H$260+O174*$I174*Indicators!$I$260</f>
        <v>1.5522123554410235E-3</v>
      </c>
      <c r="Z174" s="193">
        <f>P174*$B174*Indicators!$B$261+P174*$C174*Indicators!$C$261+P174*$D174*Indicators!$D$261+P174*$E174*Indicators!$E$261+P174*$F174*Indicators!$F$261+P174*$G174*Indicators!$G$261+P174*$H174*Indicators!$H$261+P174*$I174*Indicators!$I$261</f>
        <v>3.9164889534475224E-3</v>
      </c>
      <c r="AA174" s="193">
        <f>Q174*$B174*Indicators!$B$262+Q174*$C174*Indicators!$C$262+Q174*$D174*Indicators!$D$262+Q174*$E174*Indicators!$E$262+Q174*$F174*Indicators!$F$262+Q174*$G174*Indicators!$G$262+Q174*$H174*Indicators!$H$262+Q174*$I174*Indicators!$I$262</f>
        <v>7.0695704394980506E-3</v>
      </c>
      <c r="AB174" s="193">
        <f>R174*$B174*Indicators!$B$263+R174*$C174*Indicators!$C$263+R174*$D174*Indicators!$D$263+R174*$E174*Indicators!$E$263+R174*$F174*Indicators!$F$263+R174*$G174*Indicators!$G$263+R174*$H174*Indicators!$H$263+R174*$I174*Indicators!$I$263</f>
        <v>4.93907978230217E-3</v>
      </c>
      <c r="AC174" s="193">
        <f>S174*$B174*Indicators!$B$264+S174*$C174*Indicators!$C$264+S174*$D174*Indicators!$D$264+S174*$E174*Indicators!$E$264+S174*$F174*Indicators!$F$264+S174*$G174*Indicators!$G$264+S174*$H174*Indicators!$H$264+S174*$I174*Indicators!$I$264</f>
        <v>2.9109662537760025E-3</v>
      </c>
      <c r="AE174" s="177">
        <f t="shared" si="4"/>
        <v>3.4851137891857875</v>
      </c>
    </row>
    <row r="175" spans="1:31" x14ac:dyDescent="0.25">
      <c r="A175" s="174">
        <f>Indicators!A187</f>
        <v>41061</v>
      </c>
      <c r="B175" s="193">
        <f>(Indicators!B187-Indicators!B186)/Indicators!B186</f>
        <v>-1.5782998418184865E-2</v>
      </c>
      <c r="C175" s="193">
        <f>(Indicators!C187-Indicators!C186)/-100</f>
        <v>4.8999999999999929E-3</v>
      </c>
      <c r="D175" s="193">
        <f>(Indicators!D187-Indicators!D186)/-100</f>
        <v>3.9999999999999949E-3</v>
      </c>
      <c r="E175" s="193">
        <f>(Indicators!E187-Indicators!E186)/-Indicators!E186</f>
        <v>6.1574434918160635E-2</v>
      </c>
      <c r="F175" s="193">
        <f>(Indicators!F187-Indicators!F186)/Indicators!F186</f>
        <v>-8.3867784903797812E-3</v>
      </c>
      <c r="G175" s="193">
        <f>(Indicators!G187-Indicators!G186)/Indicators!G186</f>
        <v>-8.0226883671018333E-3</v>
      </c>
      <c r="H175" s="193">
        <f>(Indicators!H187-Indicators!H186)/Indicators!H186</f>
        <v>5.491843374510889E-3</v>
      </c>
      <c r="I175" s="193">
        <f>(Indicators!I187-Indicators!I186)/Indicators!I186</f>
        <v>-9.0415913200723324E-4</v>
      </c>
      <c r="J175" s="193"/>
      <c r="K175" s="193">
        <f>KZN!C$81/100</f>
        <v>4.6646126862549805E-2</v>
      </c>
      <c r="L175" s="193">
        <f>KZN!D$81/100</f>
        <v>1.9207635689109111E-2</v>
      </c>
      <c r="M175" s="193">
        <f>KZN!E$81/100</f>
        <v>0.18735666088419445</v>
      </c>
      <c r="N175" s="193">
        <f>KZN!F$81/100</f>
        <v>2.54263069521093E-2</v>
      </c>
      <c r="O175" s="193">
        <f>KZN!G$81/100</f>
        <v>4.4729389868526009E-2</v>
      </c>
      <c r="P175" s="193">
        <f>KZN!H$81/100</f>
        <v>0.15812789526814638</v>
      </c>
      <c r="Q175" s="193">
        <f>KZN!I$81/100</f>
        <v>0.12124819364195952</v>
      </c>
      <c r="R175" s="193">
        <f>KZN!J$81/100</f>
        <v>0.178915998895047</v>
      </c>
      <c r="S175" s="193">
        <f>KZN!K$81/100</f>
        <v>0.21834179193835834</v>
      </c>
      <c r="T175" s="193"/>
      <c r="U175" s="193">
        <f>K175*$B175*Indicators!$B$256+K175*$C175*Indicators!$C$256+K175*$D175*Indicators!$D$256+K175*$E175*Indicators!$E$256+K175*$F175*Indicators!$F$256+K175*$G175*Indicators!$G$256+K175*$H175*Indicators!$H$256+K175*$I175*Indicators!$I$256</f>
        <v>2.7809825221445961E-4</v>
      </c>
      <c r="V175" s="193">
        <f>L175*$B175*Indicators!$B$257+L175*$C175*Indicators!$C$257+L175*$D175*Indicators!$D$257+L175*$E175*Indicators!$E$257+L175*$F175*Indicators!$F$257+L175*$G175*Indicators!$G$257+L175*$H175*Indicators!$H$257+L175*$I175*Indicators!$I$257</f>
        <v>-3.778839574593871E-5</v>
      </c>
      <c r="W175" s="193">
        <f>M175*$B175*Indicators!$B$258+M175*$C175*Indicators!$C$258+M175*$D175*Indicators!$D$258+M175*$E175*Indicators!$E$258+M175*$F175*Indicators!$F$258+M175*$G175*Indicators!$G$258+M175*$H175*Indicators!$H$258+M175*$I175*Indicators!$I$258</f>
        <v>4.0876474972161708E-4</v>
      </c>
      <c r="X175" s="193">
        <f>N175*$B175*Indicators!$B$259+N175*$C175*Indicators!$C$259+N175*$D175*Indicators!$D$259+N175*$E175*Indicators!$E$259+N175*$F175*Indicators!$F$259+N175*$G175*Indicators!$G$259+N175*$H175*Indicators!$H$259+N175*$I175*Indicators!$I$259</f>
        <v>2.8677548260485004E-4</v>
      </c>
      <c r="Y175" s="193">
        <f>O175*$B175*Indicators!$B$260+O175*$C175*Indicators!$C$260+O175*$D175*Indicators!$D$260+O175*$E175*Indicators!$E$260+O175*$F175*Indicators!$F$260+O175*$G175*Indicators!$G$260+O175*$H175*Indicators!$H$260+O175*$I175*Indicators!$I$260</f>
        <v>4.9784752261097657E-4</v>
      </c>
      <c r="Z175" s="193">
        <f>P175*$B175*Indicators!$B$261+P175*$C175*Indicators!$C$261+P175*$D175*Indicators!$D$261+P175*$E175*Indicators!$E$261+P175*$F175*Indicators!$F$261+P175*$G175*Indicators!$G$261+P175*$H175*Indicators!$H$261+P175*$I175*Indicators!$I$261</f>
        <v>1.3388854125924324E-3</v>
      </c>
      <c r="AA175" s="193">
        <f>Q175*$B175*Indicators!$B$262+Q175*$C175*Indicators!$C$262+Q175*$D175*Indicators!$D$262+Q175*$E175*Indicators!$E$262+Q175*$F175*Indicators!$F$262+Q175*$G175*Indicators!$G$262+Q175*$H175*Indicators!$H$262+Q175*$I175*Indicators!$I$262</f>
        <v>2.3379056565181601E-3</v>
      </c>
      <c r="AB175" s="193">
        <f>R175*$B175*Indicators!$B$263+R175*$C175*Indicators!$C$263+R175*$D175*Indicators!$D$263+R175*$E175*Indicators!$E$263+R175*$F175*Indicators!$F$263+R175*$G175*Indicators!$G$263+R175*$H175*Indicators!$H$263+R175*$I175*Indicators!$I$263</f>
        <v>1.4843745641108224E-3</v>
      </c>
      <c r="AC175" s="193">
        <f>S175*$B175*Indicators!$B$264+S175*$C175*Indicators!$C$264+S175*$D175*Indicators!$D$264+S175*$E175*Indicators!$E$264+S175*$F175*Indicators!$F$264+S175*$G175*Indicators!$G$264+S175*$H175*Indicators!$H$264+S175*$I175*Indicators!$I$264</f>
        <v>5.5437968182295262E-4</v>
      </c>
      <c r="AD175" s="193"/>
      <c r="AE175" s="177">
        <f t="shared" si="4"/>
        <v>0.71492429264503321</v>
      </c>
    </row>
    <row r="176" spans="1:31" x14ac:dyDescent="0.25">
      <c r="A176" s="174">
        <f>Indicators!A188</f>
        <v>41091</v>
      </c>
      <c r="B176" s="193">
        <f>(Indicators!B188-Indicators!B187)/Indicators!B187</f>
        <v>-2.5798233291268981E-2</v>
      </c>
      <c r="C176" s="193">
        <f>(Indicators!C188-Indicators!C187)/-100</f>
        <v>5.899999999999999E-3</v>
      </c>
      <c r="D176" s="193">
        <f>(Indicators!D188-Indicators!D187)/-100</f>
        <v>2.0000000000000018E-3</v>
      </c>
      <c r="E176" s="193">
        <f>(Indicators!E188-Indicators!E187)/-Indicators!E187</f>
        <v>-9.8733388704318997E-2</v>
      </c>
      <c r="F176" s="193">
        <f>(Indicators!F188-Indicators!F187)/Indicators!F187</f>
        <v>0.13233830845771144</v>
      </c>
      <c r="G176" s="193">
        <f>(Indicators!G188-Indicators!G187)/Indicators!G187</f>
        <v>4.5009658725048349E-2</v>
      </c>
      <c r="H176" s="193">
        <f>(Indicators!H188-Indicators!H187)/Indicators!H187</f>
        <v>4.7828849427009176E-3</v>
      </c>
      <c r="I176" s="193">
        <f>(Indicators!I188-Indicators!I187)/Indicators!I187</f>
        <v>3.8009049773755653E-2</v>
      </c>
      <c r="K176" s="193">
        <f>KZN!C$81/100</f>
        <v>4.6646126862549805E-2</v>
      </c>
      <c r="L176" s="193">
        <f>KZN!D$81/100</f>
        <v>1.9207635689109111E-2</v>
      </c>
      <c r="M176" s="193">
        <f>KZN!E$81/100</f>
        <v>0.18735666088419445</v>
      </c>
      <c r="N176" s="193">
        <f>KZN!F$81/100</f>
        <v>2.54263069521093E-2</v>
      </c>
      <c r="O176" s="193">
        <f>KZN!G$81/100</f>
        <v>4.4729389868526009E-2</v>
      </c>
      <c r="P176" s="193">
        <f>KZN!H$81/100</f>
        <v>0.15812789526814638</v>
      </c>
      <c r="Q176" s="193">
        <f>KZN!I$81/100</f>
        <v>0.12124819364195952</v>
      </c>
      <c r="R176" s="193">
        <f>KZN!J$81/100</f>
        <v>0.178915998895047</v>
      </c>
      <c r="S176" s="193">
        <f>KZN!K$81/100</f>
        <v>0.21834179193835834</v>
      </c>
      <c r="U176" s="193">
        <f>K176*$B176*Indicators!$B$256+K176*$C176*Indicators!$C$256+K176*$D176*Indicators!$D$256+K176*$E176*Indicators!$E$256+K176*$F176*Indicators!$F$256+K176*$G176*Indicators!$G$256+K176*$H176*Indicators!$H$256+K176*$I176*Indicators!$I$256</f>
        <v>1.0246373251086771E-3</v>
      </c>
      <c r="V176" s="193">
        <f>L176*$B176*Indicators!$B$257+L176*$C176*Indicators!$C$257+L176*$D176*Indicators!$D$257+L176*$E176*Indicators!$E$257+L176*$F176*Indicators!$F$257+L176*$G176*Indicators!$G$257+L176*$H176*Indicators!$H$257+L176*$I176*Indicators!$I$257</f>
        <v>1.5352403109866844E-4</v>
      </c>
      <c r="W176" s="193">
        <f>M176*$B176*Indicators!$B$258+M176*$C176*Indicators!$C$258+M176*$D176*Indicators!$D$258+M176*$E176*Indicators!$E$258+M176*$F176*Indicators!$F$258+M176*$G176*Indicators!$G$258+M176*$H176*Indicators!$H$258+M176*$I176*Indicators!$I$258</f>
        <v>-1.7878738077435675E-3</v>
      </c>
      <c r="X176" s="193">
        <f>N176*$B176*Indicators!$B$259+N176*$C176*Indicators!$C$259+N176*$D176*Indicators!$D$259+N176*$E176*Indicators!$E$259+N176*$F176*Indicators!$F$259+N176*$G176*Indicators!$G$259+N176*$H176*Indicators!$H$259+N176*$I176*Indicators!$I$259</f>
        <v>-6.2261084806367528E-5</v>
      </c>
      <c r="Y176" s="193">
        <f>O176*$B176*Indicators!$B$260+O176*$C176*Indicators!$C$260+O176*$D176*Indicators!$D$260+O176*$E176*Indicators!$E$260+O176*$F176*Indicators!$F$260+O176*$G176*Indicators!$G$260+O176*$H176*Indicators!$H$260+O176*$I176*Indicators!$I$260</f>
        <v>-5.4053292301623249E-4</v>
      </c>
      <c r="Z176" s="193">
        <f>P176*$B176*Indicators!$B$261+P176*$C176*Indicators!$C$261+P176*$D176*Indicators!$D$261+P176*$E176*Indicators!$E$261+P176*$F176*Indicators!$F$261+P176*$G176*Indicators!$G$261+P176*$H176*Indicators!$H$261+P176*$I176*Indicators!$I$261</f>
        <v>-1.3903301838883411E-3</v>
      </c>
      <c r="AA176" s="193">
        <f>Q176*$B176*Indicators!$B$262+Q176*$C176*Indicators!$C$262+Q176*$D176*Indicators!$D$262+Q176*$E176*Indicators!$E$262+Q176*$F176*Indicators!$F$262+Q176*$G176*Indicators!$G$262+Q176*$H176*Indicators!$H$262+Q176*$I176*Indicators!$I$262</f>
        <v>-3.1600138264590745E-3</v>
      </c>
      <c r="AB176" s="193">
        <f>R176*$B176*Indicators!$B$263+R176*$C176*Indicators!$C$263+R176*$D176*Indicators!$D$263+R176*$E176*Indicators!$E$263+R176*$F176*Indicators!$F$263+R176*$G176*Indicators!$G$263+R176*$H176*Indicators!$H$263+R176*$I176*Indicators!$I$263</f>
        <v>-1.2260834703356443E-3</v>
      </c>
      <c r="AC176" s="193">
        <f>S176*$B176*Indicators!$B$264+S176*$C176*Indicators!$C$264+S176*$D176*Indicators!$D$264+S176*$E176*Indicators!$E$264+S176*$F176*Indicators!$F$264+S176*$G176*Indicators!$G$264+S176*$H176*Indicators!$H$264+S176*$I176*Indicators!$I$264</f>
        <v>7.0316857114320153E-4</v>
      </c>
      <c r="AE176" s="177">
        <f t="shared" si="4"/>
        <v>-0.62857653688986803</v>
      </c>
    </row>
    <row r="177" spans="1:31" x14ac:dyDescent="0.25">
      <c r="A177" s="174">
        <f>Indicators!A189</f>
        <v>41122</v>
      </c>
      <c r="B177" s="193">
        <f>(Indicators!B189-Indicators!B188)/Indicators!B188</f>
        <v>3.5707739120871204E-2</v>
      </c>
      <c r="C177" s="193">
        <f>(Indicators!C189-Indicators!C188)/-100</f>
        <v>-2.9999999999999363E-4</v>
      </c>
      <c r="D177" s="193">
        <f>(Indicators!D189-Indicators!D188)/-100</f>
        <v>5.9999999999999967E-3</v>
      </c>
      <c r="E177" s="193">
        <f>(Indicators!E189-Indicators!E188)/-Indicators!E188</f>
        <v>-7.937257866389498E-2</v>
      </c>
      <c r="F177" s="193">
        <f>(Indicators!F189-Indicators!F188)/Indicators!F188</f>
        <v>-9.6660808435852494E-2</v>
      </c>
      <c r="G177" s="193">
        <f>(Indicators!G189-Indicators!G188)/Indicators!G188</f>
        <v>2.0580442417893807E-2</v>
      </c>
      <c r="H177" s="193">
        <f>(Indicators!H189-Indicators!H188)/Indicators!H188</f>
        <v>1.1588507590202456E-2</v>
      </c>
      <c r="I177" s="193">
        <f>(Indicators!I189-Indicators!I188)/Indicators!I188</f>
        <v>-1.4530659691950015E-3</v>
      </c>
      <c r="K177" s="193">
        <f>KZN!C$81/100</f>
        <v>4.6646126862549805E-2</v>
      </c>
      <c r="L177" s="193">
        <f>KZN!D$81/100</f>
        <v>1.9207635689109111E-2</v>
      </c>
      <c r="M177" s="193">
        <f>KZN!E$81/100</f>
        <v>0.18735666088419445</v>
      </c>
      <c r="N177" s="193">
        <f>KZN!F$81/100</f>
        <v>2.54263069521093E-2</v>
      </c>
      <c r="O177" s="193">
        <f>KZN!G$81/100</f>
        <v>4.4729389868526009E-2</v>
      </c>
      <c r="P177" s="193">
        <f>KZN!H$81/100</f>
        <v>0.15812789526814638</v>
      </c>
      <c r="Q177" s="193">
        <f>KZN!I$81/100</f>
        <v>0.12124819364195952</v>
      </c>
      <c r="R177" s="193">
        <f>KZN!J$81/100</f>
        <v>0.178915998895047</v>
      </c>
      <c r="S177" s="193">
        <f>KZN!K$81/100</f>
        <v>0.21834179193835834</v>
      </c>
      <c r="U177" s="193">
        <f>K177*$B177*Indicators!$B$256+K177*$C177*Indicators!$C$256+K177*$D177*Indicators!$D$256+K177*$E177*Indicators!$E$256+K177*$F177*Indicators!$F$256+K177*$G177*Indicators!$G$256+K177*$H177*Indicators!$H$256+K177*$I177*Indicators!$I$256</f>
        <v>-1.5877141658092496E-3</v>
      </c>
      <c r="V177" s="193">
        <f>L177*$B177*Indicators!$B$257+L177*$C177*Indicators!$C$257+L177*$D177*Indicators!$D$257+L177*$E177*Indicators!$E$257+L177*$F177*Indicators!$F$257+L177*$G177*Indicators!$G$257+L177*$H177*Indicators!$H$257+L177*$I177*Indicators!$I$257</f>
        <v>2.0584107958623689E-4</v>
      </c>
      <c r="W177" s="193">
        <f>M177*$B177*Indicators!$B$258+M177*$C177*Indicators!$C$258+M177*$D177*Indicators!$D$258+M177*$E177*Indicators!$E$258+M177*$F177*Indicators!$F$258+M177*$G177*Indicators!$G$258+M177*$H177*Indicators!$H$258+M177*$I177*Indicators!$I$258</f>
        <v>1.0620665285488683E-3</v>
      </c>
      <c r="X177" s="193">
        <f>N177*$B177*Indicators!$B$259+N177*$C177*Indicators!$C$259+N177*$D177*Indicators!$D$259+N177*$E177*Indicators!$E$259+N177*$F177*Indicators!$F$259+N177*$G177*Indicators!$G$259+N177*$H177*Indicators!$H$259+N177*$I177*Indicators!$I$259</f>
        <v>-2.9459997427773915E-4</v>
      </c>
      <c r="Y177" s="193">
        <f>O177*$B177*Indicators!$B$260+O177*$C177*Indicators!$C$260+O177*$D177*Indicators!$D$260+O177*$E177*Indicators!$E$260+O177*$F177*Indicators!$F$260+O177*$G177*Indicators!$G$260+O177*$H177*Indicators!$H$260+O177*$I177*Indicators!$I$260</f>
        <v>-1.9775820062316513E-4</v>
      </c>
      <c r="Z177" s="193">
        <f>P177*$B177*Indicators!$B$261+P177*$C177*Indicators!$C$261+P177*$D177*Indicators!$D$261+P177*$E177*Indicators!$E$261+P177*$F177*Indicators!$F$261+P177*$G177*Indicators!$G$261+P177*$H177*Indicators!$H$261+P177*$I177*Indicators!$I$261</f>
        <v>-5.9196293462934367E-5</v>
      </c>
      <c r="AA177" s="193">
        <f>Q177*$B177*Indicators!$B$262+Q177*$C177*Indicators!$C$262+Q177*$D177*Indicators!$D$262+Q177*$E177*Indicators!$E$262+Q177*$F177*Indicators!$F$262+Q177*$G177*Indicators!$G$262+Q177*$H177*Indicators!$H$262+Q177*$I177*Indicators!$I$262</f>
        <v>-2.1253116649365385E-3</v>
      </c>
      <c r="AB177" s="193">
        <f>R177*$B177*Indicators!$B$263+R177*$C177*Indicators!$C$263+R177*$D177*Indicators!$D$263+R177*$E177*Indicators!$E$263+R177*$F177*Indicators!$F$263+R177*$G177*Indicators!$G$263+R177*$H177*Indicators!$H$263+R177*$I177*Indicators!$I$263</f>
        <v>-8.3658432995930415E-5</v>
      </c>
      <c r="AC177" s="193">
        <f>S177*$B177*Indicators!$B$264+S177*$C177*Indicators!$C$264+S177*$D177*Indicators!$D$264+S177*$E177*Indicators!$E$264+S177*$F177*Indicators!$F$264+S177*$G177*Indicators!$G$264+S177*$H177*Indicators!$H$264+S177*$I177*Indicators!$I$264</f>
        <v>1.7619468393092338E-3</v>
      </c>
      <c r="AE177" s="177">
        <f t="shared" si="4"/>
        <v>-0.13183842846612182</v>
      </c>
    </row>
    <row r="178" spans="1:31" x14ac:dyDescent="0.25">
      <c r="A178" s="174">
        <f>Indicators!A190</f>
        <v>41153</v>
      </c>
      <c r="B178" s="193">
        <f>(Indicators!B190-Indicators!B189)/Indicators!B189</f>
        <v>-2.8423772609819105E-2</v>
      </c>
      <c r="C178" s="193">
        <f>(Indicators!C190-Indicators!C189)/-100</f>
        <v>1.4499999999999958E-3</v>
      </c>
      <c r="D178" s="193">
        <f>(Indicators!D190-Indicators!D189)/-100</f>
        <v>-9.9999999999999655E-4</v>
      </c>
      <c r="E178" s="193">
        <f>(Indicators!E190-Indicators!E189)/-Indicators!E189</f>
        <v>1.9434474306224275E-2</v>
      </c>
      <c r="F178" s="193">
        <f>(Indicators!F190-Indicators!F189)/Indicators!F189</f>
        <v>-1.7023346303501843E-2</v>
      </c>
      <c r="G178" s="193">
        <f>(Indicators!G190-Indicators!G189)/Indicators!G189</f>
        <v>7.3839280323612852E-2</v>
      </c>
      <c r="H178" s="193">
        <f>(Indicators!H190-Indicators!H189)/Indicators!H189</f>
        <v>1.2472338192685875E-2</v>
      </c>
      <c r="I178" s="193">
        <f>(Indicators!I190-Indicators!I189)/Indicators!I189</f>
        <v>-3.4924330616996506E-2</v>
      </c>
      <c r="K178" s="193">
        <f>KZN!C$81/100</f>
        <v>4.6646126862549805E-2</v>
      </c>
      <c r="L178" s="193">
        <f>KZN!D$81/100</f>
        <v>1.9207635689109111E-2</v>
      </c>
      <c r="M178" s="193">
        <f>KZN!E$81/100</f>
        <v>0.18735666088419445</v>
      </c>
      <c r="N178" s="193">
        <f>KZN!F$81/100</f>
        <v>2.54263069521093E-2</v>
      </c>
      <c r="O178" s="193">
        <f>KZN!G$81/100</f>
        <v>4.4729389868526009E-2</v>
      </c>
      <c r="P178" s="193">
        <f>KZN!H$81/100</f>
        <v>0.15812789526814638</v>
      </c>
      <c r="Q178" s="193">
        <f>KZN!I$81/100</f>
        <v>0.12124819364195952</v>
      </c>
      <c r="R178" s="193">
        <f>KZN!J$81/100</f>
        <v>0.178915998895047</v>
      </c>
      <c r="S178" s="193">
        <f>KZN!K$81/100</f>
        <v>0.21834179193835834</v>
      </c>
      <c r="U178" s="193">
        <f>K178*$B178*Indicators!$B$256+K178*$C178*Indicators!$C$256+K178*$D178*Indicators!$D$256+K178*$E178*Indicators!$E$256+K178*$F178*Indicators!$F$256+K178*$G178*Indicators!$G$256+K178*$H178*Indicators!$H$256+K178*$I178*Indicators!$I$256</f>
        <v>-4.1699820133548715E-4</v>
      </c>
      <c r="V178" s="193">
        <f>L178*$B178*Indicators!$B$257+L178*$C178*Indicators!$C$257+L178*$D178*Indicators!$D$257+L178*$E178*Indicators!$E$257+L178*$F178*Indicators!$F$257+L178*$G178*Indicators!$G$257+L178*$H178*Indicators!$H$257+L178*$I178*Indicators!$I$257</f>
        <v>3.0669142403381543E-4</v>
      </c>
      <c r="W178" s="193">
        <f>M178*$B178*Indicators!$B$258+M178*$C178*Indicators!$C$258+M178*$D178*Indicators!$D$258+M178*$E178*Indicators!$E$258+M178*$F178*Indicators!$F$258+M178*$G178*Indicators!$G$258+M178*$H178*Indicators!$H$258+M178*$I178*Indicators!$I$258</f>
        <v>-2.5297843041331919E-3</v>
      </c>
      <c r="X178" s="193">
        <f>N178*$B178*Indicators!$B$259+N178*$C178*Indicators!$C$259+N178*$D178*Indicators!$D$259+N178*$E178*Indicators!$E$259+N178*$F178*Indicators!$F$259+N178*$G178*Indicators!$G$259+N178*$H178*Indicators!$H$259+N178*$I178*Indicators!$I$259</f>
        <v>-3.8515550822498757E-4</v>
      </c>
      <c r="Y178" s="193">
        <f>O178*$B178*Indicators!$B$260+O178*$C178*Indicators!$C$260+O178*$D178*Indicators!$D$260+O178*$E178*Indicators!$E$260+O178*$F178*Indicators!$F$260+O178*$G178*Indicators!$G$260+O178*$H178*Indicators!$H$260+O178*$I178*Indicators!$I$260</f>
        <v>1.0749719494058599E-4</v>
      </c>
      <c r="Z178" s="193">
        <f>P178*$B178*Indicators!$B$261+P178*$C178*Indicators!$C$261+P178*$D178*Indicators!$D$261+P178*$E178*Indicators!$E$261+P178*$F178*Indicators!$F$261+P178*$G178*Indicators!$G$261+P178*$H178*Indicators!$H$261+P178*$I178*Indicators!$I$261</f>
        <v>3.9953459259694162E-4</v>
      </c>
      <c r="AA178" s="193">
        <f>Q178*$B178*Indicators!$B$262+Q178*$C178*Indicators!$C$262+Q178*$D178*Indicators!$D$262+Q178*$E178*Indicators!$E$262+Q178*$F178*Indicators!$F$262+Q178*$G178*Indicators!$G$262+Q178*$H178*Indicators!$H$262+Q178*$I178*Indicators!$I$262</f>
        <v>2.643210145765814E-4</v>
      </c>
      <c r="AB178" s="193">
        <f>R178*$B178*Indicators!$B$263+R178*$C178*Indicators!$C$263+R178*$D178*Indicators!$D$263+R178*$E178*Indicators!$E$263+R178*$F178*Indicators!$F$263+R178*$G178*Indicators!$G$263+R178*$H178*Indicators!$H$263+R178*$I178*Indicators!$I$263</f>
        <v>2.6909952000074067E-4</v>
      </c>
      <c r="AC178" s="193">
        <f>S178*$B178*Indicators!$B$264+S178*$C178*Indicators!$C$264+S178*$D178*Indicators!$D$264+S178*$E178*Indicators!$E$264+S178*$F178*Indicators!$F$264+S178*$G178*Indicators!$G$264+S178*$H178*Indicators!$H$264+S178*$I178*Indicators!$I$264</f>
        <v>-1.1777188876904487E-4</v>
      </c>
      <c r="AE178" s="177">
        <f t="shared" si="4"/>
        <v>-0.21025661563140466</v>
      </c>
    </row>
    <row r="179" spans="1:31" x14ac:dyDescent="0.25">
      <c r="A179" s="174">
        <f>Indicators!A191</f>
        <v>41183</v>
      </c>
      <c r="B179" s="193">
        <f>(Indicators!B191-Indicators!B190)/Indicators!B190</f>
        <v>4.9232488098707665E-2</v>
      </c>
      <c r="C179" s="193">
        <f>(Indicators!C191-Indicators!C190)/-100</f>
        <v>-4.9999999999998932E-5</v>
      </c>
      <c r="D179" s="193">
        <f>(Indicators!D191-Indicators!D190)/-100</f>
        <v>-5.0000000000000001E-3</v>
      </c>
      <c r="E179" s="193">
        <f>(Indicators!E191-Indicators!E190)/-Indicators!E190</f>
        <v>2.7140433889831318E-2</v>
      </c>
      <c r="F179" s="193">
        <f>(Indicators!F191-Indicators!F190)/Indicators!F190</f>
        <v>8.9064819396338299E-3</v>
      </c>
      <c r="G179" s="193">
        <f>(Indicators!G191-Indicators!G190)/Indicators!G190</f>
        <v>-3.8569661531541614E-2</v>
      </c>
      <c r="H179" s="193">
        <f>(Indicators!H191-Indicators!H190)/Indicators!H190</f>
        <v>3.4623938422296682E-3</v>
      </c>
      <c r="I179" s="193">
        <f>(Indicators!I191-Indicators!I190)/Indicators!I190</f>
        <v>4.2822677925211099E-2</v>
      </c>
      <c r="K179" s="193">
        <f>KZN!C$81/100</f>
        <v>4.6646126862549805E-2</v>
      </c>
      <c r="L179" s="193">
        <f>KZN!D$81/100</f>
        <v>1.9207635689109111E-2</v>
      </c>
      <c r="M179" s="193">
        <f>KZN!E$81/100</f>
        <v>0.18735666088419445</v>
      </c>
      <c r="N179" s="193">
        <f>KZN!F$81/100</f>
        <v>2.54263069521093E-2</v>
      </c>
      <c r="O179" s="193">
        <f>KZN!G$81/100</f>
        <v>4.4729389868526009E-2</v>
      </c>
      <c r="P179" s="193">
        <f>KZN!H$81/100</f>
        <v>0.15812789526814638</v>
      </c>
      <c r="Q179" s="193">
        <f>KZN!I$81/100</f>
        <v>0.12124819364195952</v>
      </c>
      <c r="R179" s="193">
        <f>KZN!J$81/100</f>
        <v>0.178915998895047</v>
      </c>
      <c r="S179" s="193">
        <f>KZN!K$81/100</f>
        <v>0.21834179193835834</v>
      </c>
      <c r="U179" s="193">
        <f>K179*$B179*Indicators!$B$256+K179*$C179*Indicators!$C$256+K179*$D179*Indicators!$D$256+K179*$E179*Indicators!$E$256+K179*$F179*Indicators!$F$256+K179*$G179*Indicators!$G$256+K179*$H179*Indicators!$H$256+K179*$I179*Indicators!$I$256</f>
        <v>9.6321311311366696E-4</v>
      </c>
      <c r="V179" s="193">
        <f>L179*$B179*Indicators!$B$257+L179*$C179*Indicators!$C$257+L179*$D179*Indicators!$D$257+L179*$E179*Indicators!$E$257+L179*$F179*Indicators!$F$257+L179*$G179*Indicators!$G$257+L179*$H179*Indicators!$H$257+L179*$I179*Indicators!$I$257</f>
        <v>2.0399394172439906E-4</v>
      </c>
      <c r="W179" s="193">
        <f>M179*$B179*Indicators!$B$258+M179*$C179*Indicators!$C$258+M179*$D179*Indicators!$D$258+M179*$E179*Indicators!$E$258+M179*$F179*Indicators!$F$258+M179*$G179*Indicators!$G$258+M179*$H179*Indicators!$H$258+M179*$I179*Indicators!$I$258</f>
        <v>5.3576865211749465E-3</v>
      </c>
      <c r="X179" s="193">
        <f>N179*$B179*Indicators!$B$259+N179*$C179*Indicators!$C$259+N179*$D179*Indicators!$D$259+N179*$E179*Indicators!$E$259+N179*$F179*Indicators!$F$259+N179*$G179*Indicators!$G$259+N179*$H179*Indicators!$H$259+N179*$I179*Indicators!$I$259</f>
        <v>8.0999095909625816E-4</v>
      </c>
      <c r="Y179" s="193">
        <f>O179*$B179*Indicators!$B$260+O179*$C179*Indicators!$C$260+O179*$D179*Indicators!$D$260+O179*$E179*Indicators!$E$260+O179*$F179*Indicators!$F$260+O179*$G179*Indicators!$G$260+O179*$H179*Indicators!$H$260+O179*$I179*Indicators!$I$260</f>
        <v>5.2150737897385527E-4</v>
      </c>
      <c r="Z179" s="193">
        <f>P179*$B179*Indicators!$B$261+P179*$C179*Indicators!$C$261+P179*$D179*Indicators!$D$261+P179*$E179*Indicators!$E$261+P179*$F179*Indicators!$F$261+P179*$G179*Indicators!$G$261+P179*$H179*Indicators!$H$261+P179*$I179*Indicators!$I$261</f>
        <v>1.1836490702325539E-3</v>
      </c>
      <c r="AA179" s="193">
        <f>Q179*$B179*Indicators!$B$262+Q179*$C179*Indicators!$C$262+Q179*$D179*Indicators!$D$262+Q179*$E179*Indicators!$E$262+Q179*$F179*Indicators!$F$262+Q179*$G179*Indicators!$G$262+Q179*$H179*Indicators!$H$262+Q179*$I179*Indicators!$I$262</f>
        <v>2.1254960557734832E-3</v>
      </c>
      <c r="AB179" s="193">
        <f>R179*$B179*Indicators!$B$263+R179*$C179*Indicators!$C$263+R179*$D179*Indicators!$D$263+R179*$E179*Indicators!$E$263+R179*$F179*Indicators!$F$263+R179*$G179*Indicators!$G$263+R179*$H179*Indicators!$H$263+R179*$I179*Indicators!$I$263</f>
        <v>1.8427711388557841E-3</v>
      </c>
      <c r="AC179" s="193">
        <f>S179*$B179*Indicators!$B$264+S179*$C179*Indicators!$C$264+S179*$D179*Indicators!$D$264+S179*$E179*Indicators!$E$264+S179*$F179*Indicators!$F$264+S179*$G179*Indicators!$G$264+S179*$H179*Indicators!$H$264+S179*$I179*Indicators!$I$264</f>
        <v>1.5470827884704111E-3</v>
      </c>
      <c r="AE179" s="177">
        <f t="shared" si="4"/>
        <v>1.455539096741536</v>
      </c>
    </row>
    <row r="180" spans="1:31" x14ac:dyDescent="0.25">
      <c r="A180" s="174">
        <f>Indicators!A192</f>
        <v>41214</v>
      </c>
      <c r="B180" s="193">
        <f>(Indicators!B192-Indicators!B191)/Indicators!B191</f>
        <v>1.6632329452070747E-2</v>
      </c>
      <c r="C180" s="193">
        <f>(Indicators!C192-Indicators!C191)/-100</f>
        <v>-8.9999999999999857E-4</v>
      </c>
      <c r="D180" s="193">
        <f>(Indicators!D192-Indicators!D191)/-100</f>
        <v>-9.9999999999999655E-4</v>
      </c>
      <c r="E180" s="193">
        <f>(Indicators!E192-Indicators!E191)/-Indicators!E191</f>
        <v>-1.5692392401578489E-2</v>
      </c>
      <c r="F180" s="193">
        <f>(Indicators!F192-Indicators!F191)/Indicators!F191</f>
        <v>-5.2967140755272278E-2</v>
      </c>
      <c r="G180" s="193">
        <f>(Indicators!G192-Indicators!G191)/Indicators!G191</f>
        <v>9.8245614035087445E-3</v>
      </c>
      <c r="H180" s="193">
        <f>(Indicators!H192-Indicators!H191)/Indicators!H191</f>
        <v>1.6441157819665975E-2</v>
      </c>
      <c r="I180" s="193">
        <f>(Indicators!I192-Indicators!I191)/Indicators!I191</f>
        <v>-1.0410641989589358E-2</v>
      </c>
      <c r="K180" s="193">
        <f>KZN!C$81/100</f>
        <v>4.6646126862549805E-2</v>
      </c>
      <c r="L180" s="193">
        <f>KZN!D$81/100</f>
        <v>1.9207635689109111E-2</v>
      </c>
      <c r="M180" s="193">
        <f>KZN!E$81/100</f>
        <v>0.18735666088419445</v>
      </c>
      <c r="N180" s="193">
        <f>KZN!F$81/100</f>
        <v>2.54263069521093E-2</v>
      </c>
      <c r="O180" s="193">
        <f>KZN!G$81/100</f>
        <v>4.4729389868526009E-2</v>
      </c>
      <c r="P180" s="193">
        <f>KZN!H$81/100</f>
        <v>0.15812789526814638</v>
      </c>
      <c r="Q180" s="193">
        <f>KZN!I$81/100</f>
        <v>0.12124819364195952</v>
      </c>
      <c r="R180" s="193">
        <f>KZN!J$81/100</f>
        <v>0.178915998895047</v>
      </c>
      <c r="S180" s="193">
        <f>KZN!K$81/100</f>
        <v>0.21834179193835834</v>
      </c>
      <c r="U180" s="193">
        <f>K180*$B180*Indicators!$B$256+K180*$C180*Indicators!$C$256+K180*$D180*Indicators!$D$256+K180*$E180*Indicators!$E$256+K180*$F180*Indicators!$F$256+K180*$G180*Indicators!$G$256+K180*$H180*Indicators!$H$256+K180*$I180*Indicators!$I$256</f>
        <v>-6.7917314035862656E-4</v>
      </c>
      <c r="V180" s="193">
        <f>L180*$B180*Indicators!$B$257+L180*$C180*Indicators!$C$257+L180*$D180*Indicators!$D$257+L180*$E180*Indicators!$E$257+L180*$F180*Indicators!$F$257+L180*$G180*Indicators!$G$257+L180*$H180*Indicators!$H$257+L180*$I180*Indicators!$I$257</f>
        <v>1.011888165713745E-4</v>
      </c>
      <c r="W180" s="193">
        <f>M180*$B180*Indicators!$B$258+M180*$C180*Indicators!$C$258+M180*$D180*Indicators!$D$258+M180*$E180*Indicators!$E$258+M180*$F180*Indicators!$F$258+M180*$G180*Indicators!$G$258+M180*$H180*Indicators!$H$258+M180*$I180*Indicators!$I$258</f>
        <v>6.7149816078546499E-4</v>
      </c>
      <c r="X180" s="193">
        <f>N180*$B180*Indicators!$B$259+N180*$C180*Indicators!$C$259+N180*$D180*Indicators!$D$259+N180*$E180*Indicators!$E$259+N180*$F180*Indicators!$F$259+N180*$G180*Indicators!$G$259+N180*$H180*Indicators!$H$259+N180*$I180*Indicators!$I$259</f>
        <v>-1.304738418266695E-4</v>
      </c>
      <c r="Y180" s="193">
        <f>O180*$B180*Indicators!$B$260+O180*$C180*Indicators!$C$260+O180*$D180*Indicators!$D$260+O180*$E180*Indicators!$E$260+O180*$F180*Indicators!$F$260+O180*$G180*Indicators!$G$260+O180*$H180*Indicators!$H$260+O180*$I180*Indicators!$I$260</f>
        <v>1.4989665412701634E-4</v>
      </c>
      <c r="Z180" s="193">
        <f>P180*$B180*Indicators!$B$261+P180*$C180*Indicators!$C$261+P180*$D180*Indicators!$D$261+P180*$E180*Indicators!$E$261+P180*$F180*Indicators!$F$261+P180*$G180*Indicators!$G$261+P180*$H180*Indicators!$H$261+P180*$I180*Indicators!$I$261</f>
        <v>5.8337858113359563E-4</v>
      </c>
      <c r="AA180" s="193">
        <f>Q180*$B180*Indicators!$B$262+Q180*$C180*Indicators!$C$262+Q180*$D180*Indicators!$D$262+Q180*$E180*Indicators!$E$262+Q180*$F180*Indicators!$F$262+Q180*$G180*Indicators!$G$262+Q180*$H180*Indicators!$H$262+Q180*$I180*Indicators!$I$262</f>
        <v>-1.306227899769644E-4</v>
      </c>
      <c r="AB180" s="193">
        <f>R180*$B180*Indicators!$B$263+R180*$C180*Indicators!$C$263+R180*$D180*Indicators!$D$263+R180*$E180*Indicators!$E$263+R180*$F180*Indicators!$F$263+R180*$G180*Indicators!$G$263+R180*$H180*Indicators!$H$263+R180*$I180*Indicators!$I$263</f>
        <v>7.3191116984097464E-4</v>
      </c>
      <c r="AC180" s="193">
        <f>S180*$B180*Indicators!$B$264+S180*$C180*Indicators!$C$264+S180*$D180*Indicators!$D$264+S180*$E180*Indicators!$E$264+S180*$F180*Indicators!$F$264+S180*$G180*Indicators!$G$264+S180*$H180*Indicators!$H$264+S180*$I180*Indicators!$I$264</f>
        <v>1.2139908854235551E-3</v>
      </c>
      <c r="AE180" s="177">
        <f t="shared" si="4"/>
        <v>0.25115944957197206</v>
      </c>
    </row>
    <row r="181" spans="1:31" x14ac:dyDescent="0.25">
      <c r="A181" s="174">
        <f>Indicators!A193</f>
        <v>41244</v>
      </c>
      <c r="B181" s="193">
        <f>(Indicators!B193-Indicators!B192)/Indicators!B192</f>
        <v>-3.5407297774235777E-2</v>
      </c>
      <c r="C181" s="193">
        <f>(Indicators!C193-Indicators!C192)/-100</f>
        <v>2.0500000000000006E-3</v>
      </c>
      <c r="D181" s="193">
        <f>(Indicators!D193-Indicators!D192)/-100</f>
        <v>0</v>
      </c>
      <c r="E181" s="193">
        <f>(Indicators!E193-Indicators!E192)/-Indicators!E192</f>
        <v>5.4210336104085894E-4</v>
      </c>
      <c r="F181" s="193">
        <f>(Indicators!F193-Indicators!F192)/Indicators!F192</f>
        <v>-5.6965302951838132E-3</v>
      </c>
      <c r="G181" s="193">
        <f>(Indicators!G193-Indicators!G192)/Indicators!G192</f>
        <v>-4.0247857308315961E-2</v>
      </c>
      <c r="H181" s="193">
        <f>(Indicators!H193-Indicators!H192)/Indicators!H192</f>
        <v>1.3153493805663205E-2</v>
      </c>
      <c r="I181" s="193">
        <f>(Indicators!I193-Indicators!I192)/Indicators!I192</f>
        <v>-1.9579193454120396E-2</v>
      </c>
      <c r="K181" s="193">
        <f>KZN!C$81/100</f>
        <v>4.6646126862549805E-2</v>
      </c>
      <c r="L181" s="193">
        <f>KZN!D$81/100</f>
        <v>1.9207635689109111E-2</v>
      </c>
      <c r="M181" s="193">
        <f>KZN!E$81/100</f>
        <v>0.18735666088419445</v>
      </c>
      <c r="N181" s="193">
        <f>KZN!F$81/100</f>
        <v>2.54263069521093E-2</v>
      </c>
      <c r="O181" s="193">
        <f>KZN!G$81/100</f>
        <v>4.4729389868526009E-2</v>
      </c>
      <c r="P181" s="193">
        <f>KZN!H$81/100</f>
        <v>0.15812789526814638</v>
      </c>
      <c r="Q181" s="193">
        <f>KZN!I$81/100</f>
        <v>0.12124819364195952</v>
      </c>
      <c r="R181" s="193">
        <f>KZN!J$81/100</f>
        <v>0.178915998895047</v>
      </c>
      <c r="S181" s="193">
        <f>KZN!K$81/100</f>
        <v>0.21834179193835834</v>
      </c>
      <c r="U181" s="193">
        <f>K181*$B181*Indicators!$B$256+K181*$C181*Indicators!$C$256+K181*$D181*Indicators!$D$256+K181*$E181*Indicators!$E$256+K181*$F181*Indicators!$F$256+K181*$G181*Indicators!$G$256+K181*$H181*Indicators!$H$256+K181*$I181*Indicators!$I$256</f>
        <v>-4.0788526270616192E-4</v>
      </c>
      <c r="V181" s="193">
        <f>L181*$B181*Indicators!$B$257+L181*$C181*Indicators!$C$257+L181*$D181*Indicators!$D$257+L181*$E181*Indicators!$E$257+L181*$F181*Indicators!$F$257+L181*$G181*Indicators!$G$257+L181*$H181*Indicators!$H$257+L181*$I181*Indicators!$I$257</f>
        <v>-5.8742636569734507E-4</v>
      </c>
      <c r="W181" s="193">
        <f>M181*$B181*Indicators!$B$258+M181*$C181*Indicators!$C$258+M181*$D181*Indicators!$D$258+M181*$E181*Indicators!$E$258+M181*$F181*Indicators!$F$258+M181*$G181*Indicators!$G$258+M181*$H181*Indicators!$H$258+M181*$I181*Indicators!$I$258</f>
        <v>-2.722073673984159E-3</v>
      </c>
      <c r="X181" s="193">
        <f>N181*$B181*Indicators!$B$259+N181*$C181*Indicators!$C$259+N181*$D181*Indicators!$D$259+N181*$E181*Indicators!$E$259+N181*$F181*Indicators!$F$259+N181*$G181*Indicators!$G$259+N181*$H181*Indicators!$H$259+N181*$I181*Indicators!$I$259</f>
        <v>-3.0013356262118641E-4</v>
      </c>
      <c r="Y181" s="193">
        <f>O181*$B181*Indicators!$B$260+O181*$C181*Indicators!$C$260+O181*$D181*Indicators!$D$260+O181*$E181*Indicators!$E$260+O181*$F181*Indicators!$F$260+O181*$G181*Indicators!$G$260+O181*$H181*Indicators!$H$260+O181*$I181*Indicators!$I$260</f>
        <v>5.4871419274134017E-6</v>
      </c>
      <c r="Z181" s="193">
        <f>P181*$B181*Indicators!$B$261+P181*$C181*Indicators!$C$261+P181*$D181*Indicators!$D$261+P181*$E181*Indicators!$E$261+P181*$F181*Indicators!$F$261+P181*$G181*Indicators!$G$261+P181*$H181*Indicators!$H$261+P181*$I181*Indicators!$I$261</f>
        <v>8.21243565156011E-5</v>
      </c>
      <c r="AA181" s="193">
        <f>Q181*$B181*Indicators!$B$262+Q181*$C181*Indicators!$C$262+Q181*$D181*Indicators!$D$262+Q181*$E181*Indicators!$E$262+Q181*$F181*Indicators!$F$262+Q181*$G181*Indicators!$G$262+Q181*$H181*Indicators!$H$262+Q181*$I181*Indicators!$I$262</f>
        <v>-2.7830332543005523E-4</v>
      </c>
      <c r="AB181" s="193">
        <f>R181*$B181*Indicators!$B$263+R181*$C181*Indicators!$C$263+R181*$D181*Indicators!$D$263+R181*$E181*Indicators!$E$263+R181*$F181*Indicators!$F$263+R181*$G181*Indicators!$G$263+R181*$H181*Indicators!$H$263+R181*$I181*Indicators!$I$263</f>
        <v>3.5437717936365963E-5</v>
      </c>
      <c r="AC181" s="193">
        <f>S181*$B181*Indicators!$B$264+S181*$C181*Indicators!$C$264+S181*$D181*Indicators!$D$264+S181*$E181*Indicators!$E$264+S181*$F181*Indicators!$F$264+S181*$G181*Indicators!$G$264+S181*$H181*Indicators!$H$264+S181*$I181*Indicators!$I$264</f>
        <v>3.1410364503162543E-5</v>
      </c>
      <c r="AE181" s="177">
        <f t="shared" si="4"/>
        <v>-0.41413626095563644</v>
      </c>
    </row>
    <row r="182" spans="1:31" x14ac:dyDescent="0.25">
      <c r="A182" s="174">
        <f>Indicators!A194</f>
        <v>41275</v>
      </c>
      <c r="B182" s="193">
        <f>(Indicators!B194-Indicators!B193)/Indicators!B193</f>
        <v>6.3239893773974626E-2</v>
      </c>
      <c r="C182" s="193">
        <f>(Indicators!C194-Indicators!C193)/-100</f>
        <v>-1.4999999999999682E-4</v>
      </c>
      <c r="D182" s="193">
        <f>(Indicators!D194-Indicators!D193)/-100</f>
        <v>1.9999999999999931E-3</v>
      </c>
      <c r="E182" s="193">
        <f>(Indicators!E194-Indicators!E193)/-Indicators!E193</f>
        <v>-3.8691014283131452E-2</v>
      </c>
      <c r="F182" s="193">
        <f>(Indicators!F194-Indicators!F193)/Indicators!F193</f>
        <v>-1.8229166666666557E-2</v>
      </c>
      <c r="G182" s="193">
        <f>(Indicators!G194-Indicators!G193)/Indicators!G193</f>
        <v>1.2731551318409544E-2</v>
      </c>
      <c r="H182" s="193">
        <f>(Indicators!H194-Indicators!H193)/Indicators!H193</f>
        <v>-4.6017373390078789E-3</v>
      </c>
      <c r="I182" s="193">
        <f>(Indicators!I194-Indicators!I193)/Indicators!I193</f>
        <v>1.6095380029806261E-2</v>
      </c>
      <c r="K182" s="193">
        <f>KZN!C$82/100</f>
        <v>4.6467523339964643E-2</v>
      </c>
      <c r="L182" s="193">
        <f>KZN!D$82/100</f>
        <v>1.9609287987878934E-2</v>
      </c>
      <c r="M182" s="193">
        <f>KZN!E$82/100</f>
        <v>0.18504735063772784</v>
      </c>
      <c r="N182" s="193">
        <f>KZN!F$82/100</f>
        <v>2.4874837211949739E-2</v>
      </c>
      <c r="O182" s="193">
        <f>KZN!G$82/100</f>
        <v>4.5166044369449626E-2</v>
      </c>
      <c r="P182" s="193">
        <f>KZN!H$82/100</f>
        <v>0.15706559145525853</v>
      </c>
      <c r="Q182" s="193">
        <f>KZN!I$82/100</f>
        <v>0.12137313985168506</v>
      </c>
      <c r="R182" s="193">
        <f>KZN!J$82/100</f>
        <v>0.18074351230343766</v>
      </c>
      <c r="S182" s="193">
        <f>KZN!K$82/100</f>
        <v>0.21965271284264801</v>
      </c>
      <c r="U182" s="193">
        <f>K182*$B182*Indicators!$B$256+K182*$C182*Indicators!$C$256+K182*$D182*Indicators!$D$256+K182*$E182*Indicators!$E$256+K182*$F182*Indicators!$F$256+K182*$G182*Indicators!$G$256+K182*$H182*Indicators!$H$256+K182*$I182*Indicators!$I$256</f>
        <v>7.0361727693639693E-5</v>
      </c>
      <c r="V182" s="193">
        <f>L182*$B182*Indicators!$B$257+L182*$C182*Indicators!$C$257+L182*$D182*Indicators!$D$257+L182*$E182*Indicators!$E$257+L182*$F182*Indicators!$F$257+L182*$G182*Indicators!$G$257+L182*$H182*Indicators!$H$257+L182*$I182*Indicators!$I$257</f>
        <v>4.5914291362874227E-4</v>
      </c>
      <c r="W182" s="193">
        <f>M182*$B182*Indicators!$B$258+M182*$C182*Indicators!$C$258+M182*$D182*Indicators!$D$258+M182*$E182*Indicators!$E$258+M182*$F182*Indicators!$F$258+M182*$G182*Indicators!$G$258+M182*$H182*Indicators!$H$258+M182*$I182*Indicators!$I$258</f>
        <v>3.9033450811197115E-3</v>
      </c>
      <c r="X182" s="193">
        <f>N182*$B182*Indicators!$B$259+N182*$C182*Indicators!$C$259+N182*$D182*Indicators!$D$259+N182*$E182*Indicators!$E$259+N182*$F182*Indicators!$F$259+N182*$G182*Indicators!$G$259+N182*$H182*Indicators!$H$259+N182*$I182*Indicators!$I$259</f>
        <v>1.5586082469629475E-4</v>
      </c>
      <c r="Y182" s="193">
        <f>O182*$B182*Indicators!$B$260+O182*$C182*Indicators!$C$260+O182*$D182*Indicators!$D$260+O182*$E182*Indicators!$E$260+O182*$F182*Indicators!$F$260+O182*$G182*Indicators!$G$260+O182*$H182*Indicators!$H$260+O182*$I182*Indicators!$I$260</f>
        <v>4.4978620965023069E-6</v>
      </c>
      <c r="Z182" s="193">
        <f>P182*$B182*Indicators!$B$261+P182*$C182*Indicators!$C$261+P182*$D182*Indicators!$D$261+P182*$E182*Indicators!$E$261+P182*$F182*Indicators!$F$261+P182*$G182*Indicators!$G$261+P182*$H182*Indicators!$H$261+P182*$I182*Indicators!$I$261</f>
        <v>2.5946507149176223E-4</v>
      </c>
      <c r="AA182" s="193">
        <f>Q182*$B182*Indicators!$B$262+Q182*$C182*Indicators!$C$262+Q182*$D182*Indicators!$D$262+Q182*$E182*Indicators!$E$262+Q182*$F182*Indicators!$F$262+Q182*$G182*Indicators!$G$262+Q182*$H182*Indicators!$H$262+Q182*$I182*Indicators!$I$262</f>
        <v>-5.3696986616805339E-4</v>
      </c>
      <c r="AB182" s="193">
        <f>R182*$B182*Indicators!$B$263+R182*$C182*Indicators!$C$263+R182*$D182*Indicators!$D$263+R182*$E182*Indicators!$E$263+R182*$F182*Indicators!$F$263+R182*$G182*Indicators!$G$263+R182*$H182*Indicators!$H$263+R182*$I182*Indicators!$I$263</f>
        <v>3.663012634108813E-4</v>
      </c>
      <c r="AC182" s="193">
        <f>S182*$B182*Indicators!$B$264+S182*$C182*Indicators!$C$264+S182*$D182*Indicators!$D$264+S182*$E182*Indicators!$E$264+S182*$F182*Indicators!$F$264+S182*$G182*Indicators!$G$264+S182*$H182*Indicators!$H$264+S182*$I182*Indicators!$I$264</f>
        <v>1.3389452077445612E-3</v>
      </c>
      <c r="AE182" s="177">
        <f t="shared" si="4"/>
        <v>0.60209500857140419</v>
      </c>
    </row>
    <row r="183" spans="1:31" x14ac:dyDescent="0.25">
      <c r="A183" s="174">
        <f>Indicators!A195</f>
        <v>41306</v>
      </c>
      <c r="B183" s="193">
        <f>(Indicators!B195-Indicators!B194)/Indicators!B194</f>
        <v>-2.0236892643451004E-2</v>
      </c>
      <c r="C183" s="193">
        <f>(Indicators!C195-Indicators!C194)/-100</f>
        <v>-3.0000000000000247E-4</v>
      </c>
      <c r="D183" s="193">
        <f>(Indicators!D195-Indicators!D194)/-100</f>
        <v>-5.0000000000000001E-3</v>
      </c>
      <c r="E183" s="193">
        <f>(Indicators!E195-Indicators!E194)/-Indicators!E194</f>
        <v>2.6370757180156666E-2</v>
      </c>
      <c r="F183" s="193">
        <f>(Indicators!F195-Indicators!F194)/Indicators!F194</f>
        <v>-3.3952254641909839E-2</v>
      </c>
      <c r="G183" s="193">
        <f>(Indicators!G195-Indicators!G194)/Indicators!G194</f>
        <v>-4.8319828408007706E-2</v>
      </c>
      <c r="H183" s="193">
        <f>(Indicators!H195-Indicators!H194)/Indicators!H194</f>
        <v>8.2256478108385777E-3</v>
      </c>
      <c r="I183" s="193">
        <f>(Indicators!I195-Indicators!I194)/Indicators!I194</f>
        <v>-7.9788794367849802E-2</v>
      </c>
      <c r="K183" s="193">
        <f>KZN!C$82/100</f>
        <v>4.6467523339964643E-2</v>
      </c>
      <c r="L183" s="193">
        <f>KZN!D$82/100</f>
        <v>1.9609287987878934E-2</v>
      </c>
      <c r="M183" s="193">
        <f>KZN!E$82/100</f>
        <v>0.18504735063772784</v>
      </c>
      <c r="N183" s="193">
        <f>KZN!F$82/100</f>
        <v>2.4874837211949739E-2</v>
      </c>
      <c r="O183" s="193">
        <f>KZN!G$82/100</f>
        <v>4.5166044369449626E-2</v>
      </c>
      <c r="P183" s="193">
        <f>KZN!H$82/100</f>
        <v>0.15706559145525853</v>
      </c>
      <c r="Q183" s="193">
        <f>KZN!I$82/100</f>
        <v>0.12137313985168506</v>
      </c>
      <c r="R183" s="193">
        <f>KZN!J$82/100</f>
        <v>0.18074351230343766</v>
      </c>
      <c r="S183" s="193">
        <f>KZN!K$82/100</f>
        <v>0.21965271284264801</v>
      </c>
      <c r="U183" s="193">
        <f>K183*$B183*Indicators!$B$256+K183*$C183*Indicators!$C$256+K183*$D183*Indicators!$D$256+K183*$E183*Indicators!$E$256+K183*$F183*Indicators!$F$256+K183*$G183*Indicators!$G$256+K183*$H183*Indicators!$H$256+K183*$I183*Indicators!$I$256</f>
        <v>-7.2445494157934338E-4</v>
      </c>
      <c r="V183" s="193">
        <f>L183*$B183*Indicators!$B$257+L183*$C183*Indicators!$C$257+L183*$D183*Indicators!$D$257+L183*$E183*Indicators!$E$257+L183*$F183*Indicators!$F$257+L183*$G183*Indicators!$G$257+L183*$H183*Indicators!$H$257+L183*$I183*Indicators!$I$257</f>
        <v>-7.5926540125112463E-4</v>
      </c>
      <c r="W183" s="193">
        <f>M183*$B183*Indicators!$B$258+M183*$C183*Indicators!$C$258+M183*$D183*Indicators!$D$258+M183*$E183*Indicators!$E$258+M183*$F183*Indicators!$F$258+M183*$G183*Indicators!$G$258+M183*$H183*Indicators!$H$258+M183*$I183*Indicators!$I$258</f>
        <v>-3.6807825509339127E-3</v>
      </c>
      <c r="X183" s="193">
        <f>N183*$B183*Indicators!$B$259+N183*$C183*Indicators!$C$259+N183*$D183*Indicators!$D$259+N183*$E183*Indicators!$E$259+N183*$F183*Indicators!$F$259+N183*$G183*Indicators!$G$259+N183*$H183*Indicators!$H$259+N183*$I183*Indicators!$I$259</f>
        <v>-8.9764258507012487E-4</v>
      </c>
      <c r="Y183" s="193">
        <f>O183*$B183*Indicators!$B$260+O183*$C183*Indicators!$C$260+O183*$D183*Indicators!$D$260+O183*$E183*Indicators!$E$260+O183*$F183*Indicators!$F$260+O183*$G183*Indicators!$G$260+O183*$H183*Indicators!$H$260+O183*$I183*Indicators!$I$260</f>
        <v>-8.1218060857436854E-6</v>
      </c>
      <c r="Z183" s="193">
        <f>P183*$B183*Indicators!$B$261+P183*$C183*Indicators!$C$261+P183*$D183*Indicators!$D$261+P183*$E183*Indicators!$E$261+P183*$F183*Indicators!$F$261+P183*$G183*Indicators!$G$261+P183*$H183*Indicators!$H$261+P183*$I183*Indicators!$I$261</f>
        <v>2.4577598720635361E-4</v>
      </c>
      <c r="AA183" s="193">
        <f>Q183*$B183*Indicators!$B$262+Q183*$C183*Indicators!$C$262+Q183*$D183*Indicators!$D$262+Q183*$E183*Indicators!$E$262+Q183*$F183*Indicators!$F$262+Q183*$G183*Indicators!$G$262+Q183*$H183*Indicators!$H$262+Q183*$I183*Indicators!$I$262</f>
        <v>-1.2212710796557439E-4</v>
      </c>
      <c r="AB183" s="193">
        <f>R183*$B183*Indicators!$B$263+R183*$C183*Indicators!$C$263+R183*$D183*Indicators!$D$263+R183*$E183*Indicators!$E$263+R183*$F183*Indicators!$F$263+R183*$G183*Indicators!$G$263+R183*$H183*Indicators!$H$263+R183*$I183*Indicators!$I$263</f>
        <v>-2.7352980684229361E-4</v>
      </c>
      <c r="AC183" s="193">
        <f>S183*$B183*Indicators!$B$264+S183*$C183*Indicators!$C$264+S183*$D183*Indicators!$D$264+S183*$E183*Indicators!$E$264+S183*$F183*Indicators!$F$264+S183*$G183*Indicators!$G$264+S183*$H183*Indicators!$H$264+S183*$I183*Indicators!$I$264</f>
        <v>-1.0214805844605259E-3</v>
      </c>
      <c r="AE183" s="177">
        <f t="shared" si="4"/>
        <v>-0.72416287969822901</v>
      </c>
    </row>
    <row r="184" spans="1:31" x14ac:dyDescent="0.25">
      <c r="A184" s="174">
        <f>Indicators!A196</f>
        <v>41334</v>
      </c>
      <c r="B184" s="193">
        <f>(Indicators!B196-Indicators!B195)/Indicators!B195</f>
        <v>4.8515748923634756E-2</v>
      </c>
      <c r="C184" s="193">
        <f>(Indicators!C196-Indicators!C195)/-100</f>
        <v>-1.0000000000000052E-3</v>
      </c>
      <c r="D184" s="193">
        <f>(Indicators!D196-Indicators!D195)/-100</f>
        <v>0</v>
      </c>
      <c r="E184" s="193">
        <f>(Indicators!E196-Indicators!E195)/-Indicators!E195</f>
        <v>2.5654777867167286E-2</v>
      </c>
      <c r="F184" s="193">
        <f>(Indicators!F196-Indicators!F195)/Indicators!F195</f>
        <v>7.1389346512904447E-3</v>
      </c>
      <c r="G184" s="193">
        <f>(Indicators!G196-Indicators!G195)/Indicators!G195</f>
        <v>5.6971138796720316E-3</v>
      </c>
      <c r="H184" s="193">
        <f>(Indicators!H196-Indicators!H195)/Indicators!H195</f>
        <v>1.3302654621143977E-2</v>
      </c>
      <c r="I184" s="193">
        <f>(Indicators!I196-Indicators!I195)/Indicators!I195</f>
        <v>0.10105196047178833</v>
      </c>
      <c r="K184" s="193">
        <f>KZN!C$82/100</f>
        <v>4.6467523339964643E-2</v>
      </c>
      <c r="L184" s="193">
        <f>KZN!D$82/100</f>
        <v>1.9609287987878934E-2</v>
      </c>
      <c r="M184" s="193">
        <f>KZN!E$82/100</f>
        <v>0.18504735063772784</v>
      </c>
      <c r="N184" s="193">
        <f>KZN!F$82/100</f>
        <v>2.4874837211949739E-2</v>
      </c>
      <c r="O184" s="193">
        <f>KZN!G$82/100</f>
        <v>4.5166044369449626E-2</v>
      </c>
      <c r="P184" s="193">
        <f>KZN!H$82/100</f>
        <v>0.15706559145525853</v>
      </c>
      <c r="Q184" s="193">
        <f>KZN!I$82/100</f>
        <v>0.12137313985168506</v>
      </c>
      <c r="R184" s="193">
        <f>KZN!J$82/100</f>
        <v>0.18074351230343766</v>
      </c>
      <c r="S184" s="193">
        <f>KZN!K$82/100</f>
        <v>0.21965271284264801</v>
      </c>
      <c r="U184" s="193">
        <f>K184*$B184*Indicators!$B$256+K184*$C184*Indicators!$C$256+K184*$D184*Indicators!$D$256+K184*$E184*Indicators!$E$256+K184*$F184*Indicators!$F$256+K184*$G184*Indicators!$G$256+K184*$H184*Indicators!$H$256+K184*$I184*Indicators!$I$256</f>
        <v>1.1858774366543974E-3</v>
      </c>
      <c r="V184" s="193">
        <f>L184*$B184*Indicators!$B$257+L184*$C184*Indicators!$C$257+L184*$D184*Indicators!$D$257+L184*$E184*Indicators!$E$257+L184*$F184*Indicators!$F$257+L184*$G184*Indicators!$G$257+L184*$H184*Indicators!$H$257+L184*$I184*Indicators!$I$257</f>
        <v>7.7671291815629268E-4</v>
      </c>
      <c r="W184" s="193">
        <f>M184*$B184*Indicators!$B$258+M184*$C184*Indicators!$C$258+M184*$D184*Indicators!$D$258+M184*$E184*Indicators!$E$258+M184*$F184*Indicators!$F$258+M184*$G184*Indicators!$G$258+M184*$H184*Indicators!$H$258+M184*$I184*Indicators!$I$258</f>
        <v>7.5659657901273672E-3</v>
      </c>
      <c r="X184" s="193">
        <f>N184*$B184*Indicators!$B$259+N184*$C184*Indicators!$C$259+N184*$D184*Indicators!$D$259+N184*$E184*Indicators!$E$259+N184*$F184*Indicators!$F$259+N184*$G184*Indicators!$G$259+N184*$H184*Indicators!$H$259+N184*$I184*Indicators!$I$259</f>
        <v>1.5369857486002619E-3</v>
      </c>
      <c r="Y184" s="193">
        <f>O184*$B184*Indicators!$B$260+O184*$C184*Indicators!$C$260+O184*$D184*Indicators!$D$260+O184*$E184*Indicators!$E$260+O184*$F184*Indicators!$F$260+O184*$G184*Indicators!$G$260+O184*$H184*Indicators!$H$260+O184*$I184*Indicators!$I$260</f>
        <v>7.8783971202433839E-4</v>
      </c>
      <c r="Z184" s="193">
        <f>P184*$B184*Indicators!$B$261+P184*$C184*Indicators!$C$261+P184*$D184*Indicators!$D$261+P184*$E184*Indicators!$E$261+P184*$F184*Indicators!$F$261+P184*$G184*Indicators!$G$261+P184*$H184*Indicators!$H$261+P184*$I184*Indicators!$I$261</f>
        <v>1.6323381378839531E-3</v>
      </c>
      <c r="AA184" s="193">
        <f>Q184*$B184*Indicators!$B$262+Q184*$C184*Indicators!$C$262+Q184*$D184*Indicators!$D$262+Q184*$E184*Indicators!$E$262+Q184*$F184*Indicators!$F$262+Q184*$G184*Indicators!$G$262+Q184*$H184*Indicators!$H$262+Q184*$I184*Indicators!$I$262</f>
        <v>3.0481328975311877E-3</v>
      </c>
      <c r="AB184" s="193">
        <f>R184*$B184*Indicators!$B$263+R184*$C184*Indicators!$C$263+R184*$D184*Indicators!$D$263+R184*$E184*Indicators!$E$263+R184*$F184*Indicators!$F$263+R184*$G184*Indicators!$G$263+R184*$H184*Indicators!$H$263+R184*$I184*Indicators!$I$263</f>
        <v>2.9118587916468685E-3</v>
      </c>
      <c r="AC184" s="193">
        <f>S184*$B184*Indicators!$B$264+S184*$C184*Indicators!$C$264+S184*$D184*Indicators!$D$264+S184*$E184*Indicators!$E$264+S184*$F184*Indicators!$F$264+S184*$G184*Indicators!$G$264+S184*$H184*Indicators!$H$264+S184*$I184*Indicators!$I$264</f>
        <v>2.9751892526197242E-3</v>
      </c>
      <c r="AE184" s="177">
        <f t="shared" si="4"/>
        <v>2.2420900685244392</v>
      </c>
    </row>
    <row r="185" spans="1:31" x14ac:dyDescent="0.25">
      <c r="A185" s="174">
        <f>Indicators!A197</f>
        <v>41365</v>
      </c>
      <c r="B185" s="193">
        <f>(Indicators!B197-Indicators!B196)/Indicators!B196</f>
        <v>-3.0904886429945468E-2</v>
      </c>
      <c r="C185" s="193">
        <f>(Indicators!C197-Indicators!C196)/-100</f>
        <v>3.6500000000000022E-3</v>
      </c>
      <c r="D185" s="193">
        <f>(Indicators!D197-Indicators!D196)/-100</f>
        <v>0</v>
      </c>
      <c r="E185" s="193">
        <f>(Indicators!E197-Indicators!E196)/-Indicators!E196</f>
        <v>4.5871559633027525E-2</v>
      </c>
      <c r="F185" s="193">
        <f>(Indicators!F197-Indicators!F196)/Indicators!F196</f>
        <v>-3.7077426390403477E-2</v>
      </c>
      <c r="G185" s="193">
        <f>(Indicators!G197-Indicators!G196)/Indicators!G196</f>
        <v>-8.0241533864541886E-2</v>
      </c>
      <c r="H185" s="193">
        <f>(Indicators!H197-Indicators!H196)/Indicators!H196</f>
        <v>-2.6557936225788344E-3</v>
      </c>
      <c r="I185" s="193">
        <f>(Indicators!I197-Indicators!I196)/Indicators!I196</f>
        <v>-2.9530978575564564E-2</v>
      </c>
      <c r="K185" s="193">
        <f>KZN!C$82/100</f>
        <v>4.6467523339964643E-2</v>
      </c>
      <c r="L185" s="193">
        <f>KZN!D$82/100</f>
        <v>1.9609287987878934E-2</v>
      </c>
      <c r="M185" s="193">
        <f>KZN!E$82/100</f>
        <v>0.18504735063772784</v>
      </c>
      <c r="N185" s="193">
        <f>KZN!F$82/100</f>
        <v>2.4874837211949739E-2</v>
      </c>
      <c r="O185" s="193">
        <f>KZN!G$82/100</f>
        <v>4.5166044369449626E-2</v>
      </c>
      <c r="P185" s="193">
        <f>KZN!H$82/100</f>
        <v>0.15706559145525853</v>
      </c>
      <c r="Q185" s="193">
        <f>KZN!I$82/100</f>
        <v>0.12137313985168506</v>
      </c>
      <c r="R185" s="193">
        <f>KZN!J$82/100</f>
        <v>0.18074351230343766</v>
      </c>
      <c r="S185" s="193">
        <f>KZN!K$82/100</f>
        <v>0.21965271284264801</v>
      </c>
      <c r="U185" s="193">
        <f>K185*$B185*Indicators!$B$256+K185*$C185*Indicators!$C$256+K185*$D185*Indicators!$D$256+K185*$E185*Indicators!$E$256+K185*$F185*Indicators!$F$256+K185*$G185*Indicators!$G$256+K185*$H185*Indicators!$H$256+K185*$I185*Indicators!$I$256</f>
        <v>-5.4688082270625655E-4</v>
      </c>
      <c r="V185" s="193">
        <f>L185*$B185*Indicators!$B$257+L185*$C185*Indicators!$C$257+L185*$D185*Indicators!$D$257+L185*$E185*Indicators!$E$257+L185*$F185*Indicators!$F$257+L185*$G185*Indicators!$G$257+L185*$H185*Indicators!$H$257+L185*$I185*Indicators!$I$257</f>
        <v>-8.3706401428753035E-4</v>
      </c>
      <c r="W185" s="193">
        <f>M185*$B185*Indicators!$B$258+M185*$C185*Indicators!$C$258+M185*$D185*Indicators!$D$258+M185*$E185*Indicators!$E$258+M185*$F185*Indicators!$F$258+M185*$G185*Indicators!$G$258+M185*$H185*Indicators!$H$258+M185*$I185*Indicators!$I$258</f>
        <v>-2.1597485773300999E-3</v>
      </c>
      <c r="X185" s="193">
        <f>N185*$B185*Indicators!$B$259+N185*$C185*Indicators!$C$259+N185*$D185*Indicators!$D$259+N185*$E185*Indicators!$E$259+N185*$F185*Indicators!$F$259+N185*$G185*Indicators!$G$259+N185*$H185*Indicators!$H$259+N185*$I185*Indicators!$I$259</f>
        <v>-2.1802161419411727E-4</v>
      </c>
      <c r="Y185" s="193">
        <f>O185*$B185*Indicators!$B$260+O185*$C185*Indicators!$C$260+O185*$D185*Indicators!$D$260+O185*$E185*Indicators!$E$260+O185*$F185*Indicators!$F$260+O185*$G185*Indicators!$G$260+O185*$H185*Indicators!$H$260+O185*$I185*Indicators!$I$260</f>
        <v>1.1797182385504197E-4</v>
      </c>
      <c r="Z185" s="193">
        <f>P185*$B185*Indicators!$B$261+P185*$C185*Indicators!$C$261+P185*$D185*Indicators!$D$261+P185*$E185*Indicators!$E$261+P185*$F185*Indicators!$F$261+P185*$G185*Indicators!$G$261+P185*$H185*Indicators!$H$261+P185*$I185*Indicators!$I$261</f>
        <v>3.3144278193169598E-4</v>
      </c>
      <c r="AA185" s="193">
        <f>Q185*$B185*Indicators!$B$262+Q185*$C185*Indicators!$C$262+Q185*$D185*Indicators!$D$262+Q185*$E185*Indicators!$E$262+Q185*$F185*Indicators!$F$262+Q185*$G185*Indicators!$G$262+Q185*$H185*Indicators!$H$262+Q185*$I185*Indicators!$I$262</f>
        <v>9.6087748716681075E-4</v>
      </c>
      <c r="AB185" s="193">
        <f>R185*$B185*Indicators!$B$263+R185*$C185*Indicators!$C$263+R185*$D185*Indicators!$D$263+R185*$E185*Indicators!$E$263+R185*$F185*Indicators!$F$263+R185*$G185*Indicators!$G$263+R185*$H185*Indicators!$H$263+R185*$I185*Indicators!$I$263</f>
        <v>9.0530865525275056E-5</v>
      </c>
      <c r="AC185" s="193">
        <f>S185*$B185*Indicators!$B$264+S185*$C185*Indicators!$C$264+S185*$D185*Indicators!$D$264+S185*$E185*Indicators!$E$264+S185*$F185*Indicators!$F$264+S185*$G185*Indicators!$G$264+S185*$H185*Indicators!$H$264+S185*$I185*Indicators!$I$264</f>
        <v>-8.9756153382260023E-4</v>
      </c>
      <c r="AE185" s="177">
        <f t="shared" si="4"/>
        <v>-0.31584536038617805</v>
      </c>
    </row>
    <row r="186" spans="1:31" x14ac:dyDescent="0.25">
      <c r="A186" s="174">
        <f>Indicators!A198</f>
        <v>41395</v>
      </c>
      <c r="B186" s="193">
        <f>(Indicators!B198-Indicators!B197)/Indicators!B197</f>
        <v>0.11838496019268083</v>
      </c>
      <c r="C186" s="193">
        <f>(Indicators!C198-Indicators!C197)/-100</f>
        <v>-6.9500000000000031E-3</v>
      </c>
      <c r="D186" s="193">
        <f>(Indicators!D198-Indicators!D197)/-100</f>
        <v>3.000000000000007E-3</v>
      </c>
      <c r="E186" s="193">
        <f>(Indicators!E198-Indicators!E197)/-Indicators!E197</f>
        <v>1.9230769230769232E-2</v>
      </c>
      <c r="F186" s="193">
        <f>(Indicators!F198-Indicators!F197)/Indicators!F197</f>
        <v>-1.3023782559456423E-2</v>
      </c>
      <c r="G186" s="193">
        <f>(Indicators!G198-Indicators!G197)/Indicators!G197</f>
        <v>-4.2504230118443287E-2</v>
      </c>
      <c r="H186" s="193">
        <f>(Indicators!H198-Indicators!H197)/Indicators!H197</f>
        <v>7.6304236592151147E-3</v>
      </c>
      <c r="I186" s="193">
        <f>(Indicators!I198-Indicators!I197)/Indicators!I197</f>
        <v>3.0727923627684964E-2</v>
      </c>
      <c r="K186" s="193">
        <f>KZN!C$82/100</f>
        <v>4.6467523339964643E-2</v>
      </c>
      <c r="L186" s="193">
        <f>KZN!D$82/100</f>
        <v>1.9609287987878934E-2</v>
      </c>
      <c r="M186" s="193">
        <f>KZN!E$82/100</f>
        <v>0.18504735063772784</v>
      </c>
      <c r="N186" s="193">
        <f>KZN!F$82/100</f>
        <v>2.4874837211949739E-2</v>
      </c>
      <c r="O186" s="193">
        <f>KZN!G$82/100</f>
        <v>4.5166044369449626E-2</v>
      </c>
      <c r="P186" s="193">
        <f>KZN!H$82/100</f>
        <v>0.15706559145525853</v>
      </c>
      <c r="Q186" s="193">
        <f>KZN!I$82/100</f>
        <v>0.12137313985168506</v>
      </c>
      <c r="R186" s="193">
        <f>KZN!J$82/100</f>
        <v>0.18074351230343766</v>
      </c>
      <c r="S186" s="193">
        <f>KZN!K$82/100</f>
        <v>0.21965271284264801</v>
      </c>
      <c r="U186" s="193">
        <f>K186*$B186*Indicators!$B$256+K186*$C186*Indicators!$C$256+K186*$D186*Indicators!$D$256+K186*$E186*Indicators!$E$256+K186*$F186*Indicators!$F$256+K186*$G186*Indicators!$G$256+K186*$H186*Indicators!$H$256+K186*$I186*Indicators!$I$256</f>
        <v>1.1949292906231553E-3</v>
      </c>
      <c r="V186" s="193">
        <f>L186*$B186*Indicators!$B$257+L186*$C186*Indicators!$C$257+L186*$D186*Indicators!$D$257+L186*$E186*Indicators!$E$257+L186*$F186*Indicators!$F$257+L186*$G186*Indicators!$G$257+L186*$H186*Indicators!$H$257+L186*$I186*Indicators!$I$257</f>
        <v>5.2126306766173006E-4</v>
      </c>
      <c r="W186" s="193">
        <f>M186*$B186*Indicators!$B$258+M186*$C186*Indicators!$C$258+M186*$D186*Indicators!$D$258+M186*$E186*Indicators!$E$258+M186*$F186*Indicators!$F$258+M186*$G186*Indicators!$G$258+M186*$H186*Indicators!$H$258+M186*$I186*Indicators!$I$258</f>
        <v>9.0722128483685435E-3</v>
      </c>
      <c r="X186" s="193">
        <f>N186*$B186*Indicators!$B$259+N186*$C186*Indicators!$C$259+N186*$D186*Indicators!$D$259+N186*$E186*Indicators!$E$259+N186*$F186*Indicators!$F$259+N186*$G186*Indicators!$G$259+N186*$H186*Indicators!$H$259+N186*$I186*Indicators!$I$259</f>
        <v>7.8639693546750226E-4</v>
      </c>
      <c r="Y186" s="193">
        <f>O186*$B186*Indicators!$B$260+O186*$C186*Indicators!$C$260+O186*$D186*Indicators!$D$260+O186*$E186*Indicators!$E$260+O186*$F186*Indicators!$F$260+O186*$G186*Indicators!$G$260+O186*$H186*Indicators!$H$260+O186*$I186*Indicators!$I$260</f>
        <v>7.571470678870791E-4</v>
      </c>
      <c r="Z186" s="193">
        <f>P186*$B186*Indicators!$B$261+P186*$C186*Indicators!$C$261+P186*$D186*Indicators!$D$261+P186*$E186*Indicators!$E$261+P186*$F186*Indicators!$F$261+P186*$G186*Indicators!$G$261+P186*$H186*Indicators!$H$261+P186*$I186*Indicators!$I$261</f>
        <v>2.1732661484745448E-3</v>
      </c>
      <c r="AA186" s="193">
        <f>Q186*$B186*Indicators!$B$262+Q186*$C186*Indicators!$C$262+Q186*$D186*Indicators!$D$262+Q186*$E186*Indicators!$E$262+Q186*$F186*Indicators!$F$262+Q186*$G186*Indicators!$G$262+Q186*$H186*Indicators!$H$262+Q186*$I186*Indicators!$I$262</f>
        <v>2.5629885162973911E-3</v>
      </c>
      <c r="AB186" s="193">
        <f>R186*$B186*Indicators!$B$263+R186*$C186*Indicators!$C$263+R186*$D186*Indicators!$D$263+R186*$E186*Indicators!$E$263+R186*$F186*Indicators!$F$263+R186*$G186*Indicators!$G$263+R186*$H186*Indicators!$H$263+R186*$I186*Indicators!$I$263</f>
        <v>2.7933180023042236E-3</v>
      </c>
      <c r="AC186" s="193">
        <f>S186*$B186*Indicators!$B$264+S186*$C186*Indicators!$C$264+S186*$D186*Indicators!$D$264+S186*$E186*Indicators!$E$264+S186*$F186*Indicators!$F$264+S186*$G186*Indicators!$G$264+S186*$H186*Indicators!$H$264+S186*$I186*Indicators!$I$264</f>
        <v>3.0381307366327041E-3</v>
      </c>
      <c r="AE186" s="177">
        <f t="shared" si="4"/>
        <v>2.289965261371687</v>
      </c>
    </row>
    <row r="187" spans="1:31" x14ac:dyDescent="0.25">
      <c r="A187" s="174">
        <f>Indicators!A199</f>
        <v>41426</v>
      </c>
      <c r="B187" s="193">
        <f>(Indicators!B199-Indicators!B198)/Indicators!B198</f>
        <v>-9.381947975553015E-3</v>
      </c>
      <c r="C187" s="193">
        <f>(Indicators!C199-Indicators!C198)/-100</f>
        <v>-5.749999999999993E-3</v>
      </c>
      <c r="D187" s="193">
        <f>(Indicators!D199-Indicators!D198)/-100</f>
        <v>9.9999999999999655E-4</v>
      </c>
      <c r="E187" s="193">
        <f>(Indicators!E199-Indicators!E198)/-Indicators!E198</f>
        <v>-9.8039215686274508E-3</v>
      </c>
      <c r="F187" s="193">
        <f>(Indicators!F199-Indicators!F198)/Indicators!F198</f>
        <v>-2.9259896729776136E-2</v>
      </c>
      <c r="G187" s="193">
        <f>(Indicators!G199-Indicators!G198)/Indicators!G198</f>
        <v>-0.15049127023397194</v>
      </c>
      <c r="H187" s="193">
        <f>(Indicators!H199-Indicators!H198)/Indicators!H198</f>
        <v>7.7006583495346148E-3</v>
      </c>
      <c r="I187" s="193">
        <f>(Indicators!I199-Indicators!I198)/Indicators!I198</f>
        <v>-7.8147612156295228E-3</v>
      </c>
      <c r="K187" s="193">
        <f>KZN!C$82/100</f>
        <v>4.6467523339964643E-2</v>
      </c>
      <c r="L187" s="193">
        <f>KZN!D$82/100</f>
        <v>1.9609287987878934E-2</v>
      </c>
      <c r="M187" s="193">
        <f>KZN!E$82/100</f>
        <v>0.18504735063772784</v>
      </c>
      <c r="N187" s="193">
        <f>KZN!F$82/100</f>
        <v>2.4874837211949739E-2</v>
      </c>
      <c r="O187" s="193">
        <f>KZN!G$82/100</f>
        <v>4.5166044369449626E-2</v>
      </c>
      <c r="P187" s="193">
        <f>KZN!H$82/100</f>
        <v>0.15706559145525853</v>
      </c>
      <c r="Q187" s="193">
        <f>KZN!I$82/100</f>
        <v>0.12137313985168506</v>
      </c>
      <c r="R187" s="193">
        <f>KZN!J$82/100</f>
        <v>0.18074351230343766</v>
      </c>
      <c r="S187" s="193">
        <f>KZN!K$82/100</f>
        <v>0.21965271284264801</v>
      </c>
      <c r="U187" s="193">
        <f>K187*$B187*Indicators!$B$256+K187*$C187*Indicators!$C$256+K187*$D187*Indicators!$D$256+K187*$E187*Indicators!$E$256+K187*$F187*Indicators!$F$256+K187*$G187*Indicators!$G$256+K187*$H187*Indicators!$H$256+K187*$I187*Indicators!$I$256</f>
        <v>-5.9019053533284477E-4</v>
      </c>
      <c r="V187" s="193">
        <f>L187*$B187*Indicators!$B$257+L187*$C187*Indicators!$C$257+L187*$D187*Indicators!$D$257+L187*$E187*Indicators!$E$257+L187*$F187*Indicators!$F$257+L187*$G187*Indicators!$G$257+L187*$H187*Indicators!$H$257+L187*$I187*Indicators!$I$257</f>
        <v>-1.2854758317855791E-3</v>
      </c>
      <c r="W187" s="193">
        <f>M187*$B187*Indicators!$B$258+M187*$C187*Indicators!$C$258+M187*$D187*Indicators!$D$258+M187*$E187*Indicators!$E$258+M187*$F187*Indicators!$F$258+M187*$G187*Indicators!$G$258+M187*$H187*Indicators!$H$258+M187*$I187*Indicators!$I$258</f>
        <v>-1.1393292019479116E-3</v>
      </c>
      <c r="X187" s="193">
        <f>N187*$B187*Indicators!$B$259+N187*$C187*Indicators!$C$259+N187*$D187*Indicators!$D$259+N187*$E187*Indicators!$E$259+N187*$F187*Indicators!$F$259+N187*$G187*Indicators!$G$259+N187*$H187*Indicators!$H$259+N187*$I187*Indicators!$I$259</f>
        <v>-1.5605960156936038E-4</v>
      </c>
      <c r="Y187" s="193">
        <f>O187*$B187*Indicators!$B$260+O187*$C187*Indicators!$C$260+O187*$D187*Indicators!$D$260+O187*$E187*Indicators!$E$260+O187*$F187*Indicators!$F$260+O187*$G187*Indicators!$G$260+O187*$H187*Indicators!$H$260+O187*$I187*Indicators!$I$260</f>
        <v>-9.5495633021782758E-5</v>
      </c>
      <c r="Z187" s="193">
        <f>P187*$B187*Indicators!$B$261+P187*$C187*Indicators!$C$261+P187*$D187*Indicators!$D$261+P187*$E187*Indicators!$E$261+P187*$F187*Indicators!$F$261+P187*$G187*Indicators!$G$261+P187*$H187*Indicators!$H$261+P187*$I187*Indicators!$I$261</f>
        <v>-2.836482647005371E-4</v>
      </c>
      <c r="AA187" s="193">
        <f>Q187*$B187*Indicators!$B$262+Q187*$C187*Indicators!$C$262+Q187*$D187*Indicators!$D$262+Q187*$E187*Indicators!$E$262+Q187*$F187*Indicators!$F$262+Q187*$G187*Indicators!$G$262+Q187*$H187*Indicators!$H$262+Q187*$I187*Indicators!$I$262</f>
        <v>-5.0621286234085381E-4</v>
      </c>
      <c r="AB187" s="193">
        <f>R187*$B187*Indicators!$B$263+R187*$C187*Indicators!$C$263+R187*$D187*Indicators!$D$263+R187*$E187*Indicators!$E$263+R187*$F187*Indicators!$F$263+R187*$G187*Indicators!$G$263+R187*$H187*Indicators!$H$263+R187*$I187*Indicators!$I$263</f>
        <v>-3.4551427043457165E-4</v>
      </c>
      <c r="AC187" s="193">
        <f>S187*$B187*Indicators!$B$264+S187*$C187*Indicators!$C$264+S187*$D187*Indicators!$D$264+S187*$E187*Indicators!$E$264+S187*$F187*Indicators!$F$264+S187*$G187*Indicators!$G$264+S187*$H187*Indicators!$H$264+S187*$I187*Indicators!$I$264</f>
        <v>-1.8258310040180679E-4</v>
      </c>
      <c r="AE187" s="177">
        <f t="shared" si="4"/>
        <v>-0.45845093015352478</v>
      </c>
    </row>
    <row r="188" spans="1:31" x14ac:dyDescent="0.25">
      <c r="A188" s="174">
        <f>Indicators!A200</f>
        <v>41456</v>
      </c>
      <c r="B188" s="193">
        <f>(Indicators!B200-Indicators!B199)/Indicators!B199</f>
        <v>-1.4080396143239679E-2</v>
      </c>
      <c r="C188" s="193">
        <f>(Indicators!C200-Indicators!C199)/-100</f>
        <v>-8.9999999999999857E-4</v>
      </c>
      <c r="D188" s="193">
        <f>(Indicators!D200-Indicators!D199)/-100</f>
        <v>-7.9999999999999984E-3</v>
      </c>
      <c r="E188" s="193">
        <f>(Indicators!E200-Indicators!E199)/-Indicators!E199</f>
        <v>-3.8834951456310676E-2</v>
      </c>
      <c r="F188" s="193">
        <f>(Indicators!F200-Indicators!F199)/Indicators!F199</f>
        <v>1.0638297872340408E-2</v>
      </c>
      <c r="G188" s="193">
        <f>(Indicators!G200-Indicators!G199)/Indicators!G199</f>
        <v>0.10500915293726082</v>
      </c>
      <c r="H188" s="193">
        <f>(Indicators!H200-Indicators!H199)/Indicators!H199</f>
        <v>-3.1132991909317963E-3</v>
      </c>
      <c r="I188" s="193">
        <f>(Indicators!I200-Indicators!I199)/Indicators!I199</f>
        <v>6.0676779463243874E-2</v>
      </c>
      <c r="K188" s="193">
        <f>KZN!C$82/100</f>
        <v>4.6467523339964643E-2</v>
      </c>
      <c r="L188" s="193">
        <f>KZN!D$82/100</f>
        <v>1.9609287987878934E-2</v>
      </c>
      <c r="M188" s="193">
        <f>KZN!E$82/100</f>
        <v>0.18504735063772784</v>
      </c>
      <c r="N188" s="193">
        <f>KZN!F$82/100</f>
        <v>2.4874837211949739E-2</v>
      </c>
      <c r="O188" s="193">
        <f>KZN!G$82/100</f>
        <v>4.5166044369449626E-2</v>
      </c>
      <c r="P188" s="193">
        <f>KZN!H$82/100</f>
        <v>0.15706559145525853</v>
      </c>
      <c r="Q188" s="193">
        <f>KZN!I$82/100</f>
        <v>0.12137313985168506</v>
      </c>
      <c r="R188" s="193">
        <f>KZN!J$82/100</f>
        <v>0.18074351230343766</v>
      </c>
      <c r="S188" s="193">
        <f>KZN!K$82/100</f>
        <v>0.21965271284264801</v>
      </c>
      <c r="U188" s="193">
        <f>K188*$B188*Indicators!$B$256+K188*$C188*Indicators!$C$256+K188*$D188*Indicators!$D$256+K188*$E188*Indicators!$E$256+K188*$F188*Indicators!$F$256+K188*$G188*Indicators!$G$256+K188*$H188*Indicators!$H$256+K188*$I188*Indicators!$I$256</f>
        <v>-1.0100734657097268E-4</v>
      </c>
      <c r="V188" s="193">
        <f>L188*$B188*Indicators!$B$257+L188*$C188*Indicators!$C$257+L188*$D188*Indicators!$D$257+L188*$E188*Indicators!$E$257+L188*$F188*Indicators!$F$257+L188*$G188*Indicators!$G$257+L188*$H188*Indicators!$H$257+L188*$I188*Indicators!$I$257</f>
        <v>9.0264303946127036E-4</v>
      </c>
      <c r="W188" s="193">
        <f>M188*$B188*Indicators!$B$258+M188*$C188*Indicators!$C$258+M188*$D188*Indicators!$D$258+M188*$E188*Indicators!$E$258+M188*$F188*Indicators!$F$258+M188*$G188*Indicators!$G$258+M188*$H188*Indicators!$H$258+M188*$I188*Indicators!$I$258</f>
        <v>4.5010772821209126E-4</v>
      </c>
      <c r="X188" s="193">
        <f>N188*$B188*Indicators!$B$259+N188*$C188*Indicators!$C$259+N188*$D188*Indicators!$D$259+N188*$E188*Indicators!$E$259+N188*$F188*Indicators!$F$259+N188*$G188*Indicators!$G$259+N188*$H188*Indicators!$H$259+N188*$I188*Indicators!$I$259</f>
        <v>5.0762154691458836E-4</v>
      </c>
      <c r="Y188" s="193">
        <f>O188*$B188*Indicators!$B$260+O188*$C188*Indicators!$C$260+O188*$D188*Indicators!$D$260+O188*$E188*Indicators!$E$260+O188*$F188*Indicators!$F$260+O188*$G188*Indicators!$G$260+O188*$H188*Indicators!$H$260+O188*$I188*Indicators!$I$260</f>
        <v>-2.8018453540027267E-4</v>
      </c>
      <c r="Z188" s="193">
        <f>P188*$B188*Indicators!$B$261+P188*$C188*Indicators!$C$261+P188*$D188*Indicators!$D$261+P188*$E188*Indicators!$E$261+P188*$F188*Indicators!$F$261+P188*$G188*Indicators!$G$261+P188*$H188*Indicators!$H$261+P188*$I188*Indicators!$I$261</f>
        <v>-1.2541466891154373E-3</v>
      </c>
      <c r="AA188" s="193">
        <f>Q188*$B188*Indicators!$B$262+Q188*$C188*Indicators!$C$262+Q188*$D188*Indicators!$D$262+Q188*$E188*Indicators!$E$262+Q188*$F188*Indicators!$F$262+Q188*$G188*Indicators!$G$262+Q188*$H188*Indicators!$H$262+Q188*$I188*Indicators!$I$262</f>
        <v>-1.0430209200187714E-3</v>
      </c>
      <c r="AB188" s="193">
        <f>R188*$B188*Indicators!$B$263+R188*$C188*Indicators!$C$263+R188*$D188*Indicators!$D$263+R188*$E188*Indicators!$E$263+R188*$F188*Indicators!$F$263+R188*$G188*Indicators!$G$263+R188*$H188*Indicators!$H$263+R188*$I188*Indicators!$I$263</f>
        <v>-7.7840547162208321E-4</v>
      </c>
      <c r="AC188" s="193">
        <f>S188*$B188*Indicators!$B$264+S188*$C188*Indicators!$C$264+S188*$D188*Indicators!$D$264+S188*$E188*Indicators!$E$264+S188*$F188*Indicators!$F$264+S188*$G188*Indicators!$G$264+S188*$H188*Indicators!$H$264+S188*$I188*Indicators!$I$264</f>
        <v>-2.686770893407138E-4</v>
      </c>
      <c r="AE188" s="177">
        <f t="shared" si="4"/>
        <v>-0.18650697374803013</v>
      </c>
    </row>
    <row r="189" spans="1:31" x14ac:dyDescent="0.25">
      <c r="A189" s="174">
        <f>Indicators!A201</f>
        <v>41487</v>
      </c>
      <c r="B189" s="193">
        <f>(Indicators!B201-Indicators!B200)/Indicators!B200</f>
        <v>5.5482395696158586E-2</v>
      </c>
      <c r="C189" s="193">
        <f>(Indicators!C201-Indicators!C200)/-100</f>
        <v>-3.9500000000000047E-3</v>
      </c>
      <c r="D189" s="193">
        <f>(Indicators!D201-Indicators!D200)/-100</f>
        <v>-1.0000000000000052E-3</v>
      </c>
      <c r="E189" s="193">
        <f>(Indicators!E201-Indicators!E200)/-Indicators!E200</f>
        <v>-7.476635514018691E-2</v>
      </c>
      <c r="F189" s="193">
        <f>(Indicators!F201-Indicators!F200)/Indicators!F200</f>
        <v>8.187134502923802E-3</v>
      </c>
      <c r="G189" s="193">
        <f>(Indicators!G201-Indicators!G200)/Indicators!G200</f>
        <v>6.0240963855421686E-2</v>
      </c>
      <c r="H189" s="193">
        <f>(Indicators!H201-Indicators!H200)/Indicators!H200</f>
        <v>1.5077756963294296E-2</v>
      </c>
      <c r="I189" s="193">
        <f>(Indicators!I201-Indicators!I200)/Indicators!I200</f>
        <v>-1.65016501650165E-2</v>
      </c>
      <c r="K189" s="193">
        <f>KZN!C$82/100</f>
        <v>4.6467523339964643E-2</v>
      </c>
      <c r="L189" s="193">
        <f>KZN!D$82/100</f>
        <v>1.9609287987878934E-2</v>
      </c>
      <c r="M189" s="193">
        <f>KZN!E$82/100</f>
        <v>0.18504735063772784</v>
      </c>
      <c r="N189" s="193">
        <f>KZN!F$82/100</f>
        <v>2.4874837211949739E-2</v>
      </c>
      <c r="O189" s="193">
        <f>KZN!G$82/100</f>
        <v>4.5166044369449626E-2</v>
      </c>
      <c r="P189" s="193">
        <f>KZN!H$82/100</f>
        <v>0.15706559145525853</v>
      </c>
      <c r="Q189" s="193">
        <f>KZN!I$82/100</f>
        <v>0.12137313985168506</v>
      </c>
      <c r="R189" s="193">
        <f>KZN!J$82/100</f>
        <v>0.18074351230343766</v>
      </c>
      <c r="S189" s="193">
        <f>KZN!K$82/100</f>
        <v>0.21965271284264801</v>
      </c>
      <c r="U189" s="193">
        <f>K189*$B189*Indicators!$B$256+K189*$C189*Indicators!$C$256+K189*$D189*Indicators!$D$256+K189*$E189*Indicators!$E$256+K189*$F189*Indicators!$F$256+K189*$G189*Indicators!$G$256+K189*$H189*Indicators!$H$256+K189*$I189*Indicators!$I$256</f>
        <v>2.7182701884838646E-5</v>
      </c>
      <c r="V189" s="193">
        <f>L189*$B189*Indicators!$B$257+L189*$C189*Indicators!$C$257+L189*$D189*Indicators!$D$257+L189*$E189*Indicators!$E$257+L189*$F189*Indicators!$F$257+L189*$G189*Indicators!$G$257+L189*$H189*Indicators!$H$257+L189*$I189*Indicators!$I$257</f>
        <v>5.8757542515537283E-4</v>
      </c>
      <c r="W189" s="193">
        <f>M189*$B189*Indicators!$B$258+M189*$C189*Indicators!$C$258+M189*$D189*Indicators!$D$258+M189*$E189*Indicators!$E$258+M189*$F189*Indicators!$F$258+M189*$G189*Indicators!$G$258+M189*$H189*Indicators!$H$258+M189*$I189*Indicators!$I$258</f>
        <v>1.7227258167484107E-3</v>
      </c>
      <c r="X189" s="193">
        <f>N189*$B189*Indicators!$B$259+N189*$C189*Indicators!$C$259+N189*$D189*Indicators!$D$259+N189*$E189*Indicators!$E$259+N189*$F189*Indicators!$F$259+N189*$G189*Indicators!$G$259+N189*$H189*Indicators!$H$259+N189*$I189*Indicators!$I$259</f>
        <v>-4.0783740450479498E-4</v>
      </c>
      <c r="Y189" s="193">
        <f>O189*$B189*Indicators!$B$260+O189*$C189*Indicators!$C$260+O189*$D189*Indicators!$D$260+O189*$E189*Indicators!$E$260+O189*$F189*Indicators!$F$260+O189*$G189*Indicators!$G$260+O189*$H189*Indicators!$H$260+O189*$I189*Indicators!$I$260</f>
        <v>-1.4694633065902849E-4</v>
      </c>
      <c r="Z189" s="193">
        <f>P189*$B189*Indicators!$B$261+P189*$C189*Indicators!$C$261+P189*$D189*Indicators!$D$261+P189*$E189*Indicators!$E$261+P189*$F189*Indicators!$F$261+P189*$G189*Indicators!$G$261+P189*$H189*Indicators!$H$261+P189*$I189*Indicators!$I$261</f>
        <v>4.0608255769115443E-5</v>
      </c>
      <c r="AA189" s="193">
        <f>Q189*$B189*Indicators!$B$262+Q189*$C189*Indicators!$C$262+Q189*$D189*Indicators!$D$262+Q189*$E189*Indicators!$E$262+Q189*$F189*Indicators!$F$262+Q189*$G189*Indicators!$G$262+Q189*$H189*Indicators!$H$262+Q189*$I189*Indicators!$I$262</f>
        <v>-1.9912817892586447E-3</v>
      </c>
      <c r="AB189" s="193">
        <f>R189*$B189*Indicators!$B$263+R189*$C189*Indicators!$C$263+R189*$D189*Indicators!$D$263+R189*$E189*Indicators!$E$263+R189*$F189*Indicators!$F$263+R189*$G189*Indicators!$G$263+R189*$H189*Indicators!$H$263+R189*$I189*Indicators!$I$263</f>
        <v>5.193640178672394E-5</v>
      </c>
      <c r="AC189" s="193">
        <f>S189*$B189*Indicators!$B$264+S189*$C189*Indicators!$C$264+S189*$D189*Indicators!$D$264+S189*$E189*Indicators!$E$264+S189*$F189*Indicators!$F$264+S189*$G189*Indicators!$G$264+S189*$H189*Indicators!$H$264+S189*$I189*Indicators!$I$264</f>
        <v>1.6834149098081635E-3</v>
      </c>
      <c r="AE189" s="177">
        <f t="shared" si="4"/>
        <v>0.15673779867301571</v>
      </c>
    </row>
    <row r="190" spans="1:31" x14ac:dyDescent="0.25">
      <c r="A190" s="174">
        <f>Indicators!A202</f>
        <v>41518</v>
      </c>
      <c r="B190" s="193">
        <f>(Indicators!B202-Indicators!B201)/Indicators!B201</f>
        <v>-2.068785422751793E-2</v>
      </c>
      <c r="C190" s="193">
        <f>(Indicators!C202-Indicators!C201)/-100</f>
        <v>5.9499999999999978E-3</v>
      </c>
      <c r="D190" s="193">
        <f>(Indicators!D202-Indicators!D201)/-100</f>
        <v>4.0000000000000036E-3</v>
      </c>
      <c r="E190" s="193">
        <f>(Indicators!E202-Indicators!E201)/-Indicators!E201</f>
        <v>5.2173913043478258E-2</v>
      </c>
      <c r="F190" s="193">
        <f>(Indicators!F202-Indicators!F201)/Indicators!F201</f>
        <v>2.2041763341067437E-2</v>
      </c>
      <c r="G190" s="193">
        <f>(Indicators!G202-Indicators!G201)/Indicators!G201</f>
        <v>-5.042613636363636E-2</v>
      </c>
      <c r="H190" s="193">
        <f>(Indicators!H202-Indicators!H201)/Indicators!H201</f>
        <v>6.4541507558717372E-3</v>
      </c>
      <c r="I190" s="193">
        <f>(Indicators!I202-Indicators!I201)/Indicators!I201</f>
        <v>-5.0055928411633109E-2</v>
      </c>
      <c r="K190" s="193">
        <f>KZN!C$82/100</f>
        <v>4.6467523339964643E-2</v>
      </c>
      <c r="L190" s="193">
        <f>KZN!D$82/100</f>
        <v>1.9609287987878934E-2</v>
      </c>
      <c r="M190" s="193">
        <f>KZN!E$82/100</f>
        <v>0.18504735063772784</v>
      </c>
      <c r="N190" s="193">
        <f>KZN!F$82/100</f>
        <v>2.4874837211949739E-2</v>
      </c>
      <c r="O190" s="193">
        <f>KZN!G$82/100</f>
        <v>4.5166044369449626E-2</v>
      </c>
      <c r="P190" s="193">
        <f>KZN!H$82/100</f>
        <v>0.15706559145525853</v>
      </c>
      <c r="Q190" s="193">
        <f>KZN!I$82/100</f>
        <v>0.12137313985168506</v>
      </c>
      <c r="R190" s="193">
        <f>KZN!J$82/100</f>
        <v>0.18074351230343766</v>
      </c>
      <c r="S190" s="193">
        <f>KZN!K$82/100</f>
        <v>0.21965271284264801</v>
      </c>
      <c r="U190" s="193">
        <f>K190*$B190*Indicators!$B$256+K190*$C190*Indicators!$C$256+K190*$D190*Indicators!$D$256+K190*$E190*Indicators!$E$256+K190*$F190*Indicators!$F$256+K190*$G190*Indicators!$G$256+K190*$H190*Indicators!$H$256+K190*$I190*Indicators!$I$256</f>
        <v>4.0800642407417338E-4</v>
      </c>
      <c r="V190" s="193">
        <f>L190*$B190*Indicators!$B$257+L190*$C190*Indicators!$C$257+L190*$D190*Indicators!$D$257+L190*$E190*Indicators!$E$257+L190*$F190*Indicators!$F$257+L190*$G190*Indicators!$G$257+L190*$H190*Indicators!$H$257+L190*$I190*Indicators!$I$257</f>
        <v>-6.1123337396029836E-4</v>
      </c>
      <c r="W190" s="193">
        <f>M190*$B190*Indicators!$B$258+M190*$C190*Indicators!$C$258+M190*$D190*Indicators!$D$258+M190*$E190*Indicators!$E$258+M190*$F190*Indicators!$F$258+M190*$G190*Indicators!$G$258+M190*$H190*Indicators!$H$258+M190*$I190*Indicators!$I$258</f>
        <v>-1.8503121972751125E-3</v>
      </c>
      <c r="X190" s="193">
        <f>N190*$B190*Indicators!$B$259+N190*$C190*Indicators!$C$259+N190*$D190*Indicators!$D$259+N190*$E190*Indicators!$E$259+N190*$F190*Indicators!$F$259+N190*$G190*Indicators!$G$259+N190*$H190*Indicators!$H$259+N190*$I190*Indicators!$I$259</f>
        <v>-3.8603389079789447E-4</v>
      </c>
      <c r="Y190" s="193">
        <f>O190*$B190*Indicators!$B$260+O190*$C190*Indicators!$C$260+O190*$D190*Indicators!$D$260+O190*$E190*Indicators!$E$260+O190*$F190*Indicators!$F$260+O190*$G190*Indicators!$G$260+O190*$H190*Indicators!$H$260+O190*$I190*Indicators!$I$260</f>
        <v>3.331334671121563E-4</v>
      </c>
      <c r="Z190" s="193">
        <f>P190*$B190*Indicators!$B$261+P190*$C190*Indicators!$C$261+P190*$D190*Indicators!$D$261+P190*$E190*Indicators!$E$261+P190*$F190*Indicators!$F$261+P190*$G190*Indicators!$G$261+P190*$H190*Indicators!$H$261+P190*$I190*Indicators!$I$261</f>
        <v>1.2007104638752689E-3</v>
      </c>
      <c r="AA190" s="193">
        <f>Q190*$B190*Indicators!$B$262+Q190*$C190*Indicators!$C$262+Q190*$D190*Indicators!$D$262+Q190*$E190*Indicators!$E$262+Q190*$F190*Indicators!$F$262+Q190*$G190*Indicators!$G$262+Q190*$H190*Indicators!$H$262+Q190*$I190*Indicators!$I$262</f>
        <v>1.3907693917682689E-3</v>
      </c>
      <c r="AB190" s="193">
        <f>R190*$B190*Indicators!$B$263+R190*$C190*Indicators!$C$263+R190*$D190*Indicators!$D$263+R190*$E190*Indicators!$E$263+R190*$F190*Indicators!$F$263+R190*$G190*Indicators!$G$263+R190*$H190*Indicators!$H$263+R190*$I190*Indicators!$I$263</f>
        <v>9.1538540252145573E-4</v>
      </c>
      <c r="AC190" s="193">
        <f>S190*$B190*Indicators!$B$264+S190*$C190*Indicators!$C$264+S190*$D190*Indicators!$D$264+S190*$E190*Indicators!$E$264+S190*$F190*Indicators!$F$264+S190*$G190*Indicators!$G$264+S190*$H190*Indicators!$H$264+S190*$I190*Indicators!$I$264</f>
        <v>5.4290107685343739E-5</v>
      </c>
      <c r="AE190" s="177">
        <f t="shared" si="4"/>
        <v>0.14547157950033618</v>
      </c>
    </row>
    <row r="191" spans="1:31" x14ac:dyDescent="0.25">
      <c r="A191" s="174">
        <f>Indicators!A203</f>
        <v>41548</v>
      </c>
      <c r="B191" s="193">
        <f>(Indicators!B203-Indicators!B202)/Indicators!B202</f>
        <v>-1.8142313959804451E-2</v>
      </c>
      <c r="C191" s="193">
        <f>(Indicators!C203-Indicators!C202)/-100</f>
        <v>1.4500000000000047E-3</v>
      </c>
      <c r="D191" s="193">
        <f>(Indicators!D203-Indicators!D202)/-100</f>
        <v>5.0000000000000001E-3</v>
      </c>
      <c r="E191" s="193">
        <f>(Indicators!E203-Indicators!E202)/-Indicators!E202</f>
        <v>0</v>
      </c>
      <c r="F191" s="193">
        <f>(Indicators!F203-Indicators!F202)/Indicators!F202</f>
        <v>6.7536889897843233E-2</v>
      </c>
      <c r="G191" s="193">
        <f>(Indicators!G203-Indicators!G202)/Indicators!G202</f>
        <v>4.4876589379207179E-3</v>
      </c>
      <c r="H191" s="193">
        <f>(Indicators!H203-Indicators!H202)/Indicators!H202</f>
        <v>-2.1754243574348621E-3</v>
      </c>
      <c r="I191" s="193">
        <f>(Indicators!I203-Indicators!I202)/Indicators!I202</f>
        <v>3.620841919340595E-2</v>
      </c>
      <c r="K191" s="193">
        <f>KZN!C$82/100</f>
        <v>4.6467523339964643E-2</v>
      </c>
      <c r="L191" s="193">
        <f>KZN!D$82/100</f>
        <v>1.9609287987878934E-2</v>
      </c>
      <c r="M191" s="193">
        <f>KZN!E$82/100</f>
        <v>0.18504735063772784</v>
      </c>
      <c r="N191" s="193">
        <f>KZN!F$82/100</f>
        <v>2.4874837211949739E-2</v>
      </c>
      <c r="O191" s="193">
        <f>KZN!G$82/100</f>
        <v>4.5166044369449626E-2</v>
      </c>
      <c r="P191" s="193">
        <f>KZN!H$82/100</f>
        <v>0.15706559145525853</v>
      </c>
      <c r="Q191" s="193">
        <f>KZN!I$82/100</f>
        <v>0.12137313985168506</v>
      </c>
      <c r="R191" s="193">
        <f>KZN!J$82/100</f>
        <v>0.18074351230343766</v>
      </c>
      <c r="S191" s="193">
        <f>KZN!K$82/100</f>
        <v>0.21965271284264801</v>
      </c>
      <c r="U191" s="193">
        <f>K191*$B191*Indicators!$B$256+K191*$C191*Indicators!$C$256+K191*$D191*Indicators!$D$256+K191*$E191*Indicators!$E$256+K191*$F191*Indicators!$F$256+K191*$G191*Indicators!$G$256+K191*$H191*Indicators!$H$256+K191*$I191*Indicators!$I$256</f>
        <v>9.1572318144412786E-4</v>
      </c>
      <c r="V191" s="193">
        <f>L191*$B191*Indicators!$B$257+L191*$C191*Indicators!$C$257+L191*$D191*Indicators!$D$257+L191*$E191*Indicators!$E$257+L191*$F191*Indicators!$F$257+L191*$G191*Indicators!$G$257+L191*$H191*Indicators!$H$257+L191*$I191*Indicators!$I$257</f>
        <v>7.0476824750598065E-5</v>
      </c>
      <c r="W191" s="193">
        <f>M191*$B191*Indicators!$B$258+M191*$C191*Indicators!$C$258+M191*$D191*Indicators!$D$258+M191*$E191*Indicators!$E$258+M191*$F191*Indicators!$F$258+M191*$G191*Indicators!$G$258+M191*$H191*Indicators!$H$258+M191*$I191*Indicators!$I$258</f>
        <v>2.2470883001788049E-4</v>
      </c>
      <c r="X191" s="193">
        <f>N191*$B191*Indicators!$B$259+N191*$C191*Indicators!$C$259+N191*$D191*Indicators!$D$259+N191*$E191*Indicators!$E$259+N191*$F191*Indicators!$F$259+N191*$G191*Indicators!$G$259+N191*$H191*Indicators!$H$259+N191*$I191*Indicators!$I$259</f>
        <v>4.0782135825422636E-4</v>
      </c>
      <c r="Y191" s="193">
        <f>O191*$B191*Indicators!$B$260+O191*$C191*Indicators!$C$260+O191*$D191*Indicators!$D$260+O191*$E191*Indicators!$E$260+O191*$F191*Indicators!$F$260+O191*$G191*Indicators!$G$260+O191*$H191*Indicators!$H$260+O191*$I191*Indicators!$I$260</f>
        <v>1.258155523489904E-5</v>
      </c>
      <c r="Z191" s="193">
        <f>P191*$B191*Indicators!$B$261+P191*$C191*Indicators!$C$261+P191*$D191*Indicators!$D$261+P191*$E191*Indicators!$E$261+P191*$F191*Indicators!$F$261+P191*$G191*Indicators!$G$261+P191*$H191*Indicators!$H$261+P191*$I191*Indicators!$I$261</f>
        <v>-1.3359802646923605E-4</v>
      </c>
      <c r="AA191" s="193">
        <f>Q191*$B191*Indicators!$B$262+Q191*$C191*Indicators!$C$262+Q191*$D191*Indicators!$D$262+Q191*$E191*Indicators!$E$262+Q191*$F191*Indicators!$F$262+Q191*$G191*Indicators!$G$262+Q191*$H191*Indicators!$H$262+Q191*$I191*Indicators!$I$262</f>
        <v>2.6235115523780798E-4</v>
      </c>
      <c r="AB191" s="193">
        <f>R191*$B191*Indicators!$B$263+R191*$C191*Indicators!$C$263+R191*$D191*Indicators!$D$263+R191*$E191*Indicators!$E$263+R191*$F191*Indicators!$F$263+R191*$G191*Indicators!$G$263+R191*$H191*Indicators!$H$263+R191*$I191*Indicators!$I$263</f>
        <v>6.3452225269641348E-5</v>
      </c>
      <c r="AC191" s="193">
        <f>S191*$B191*Indicators!$B$264+S191*$C191*Indicators!$C$264+S191*$D191*Indicators!$D$264+S191*$E191*Indicators!$E$264+S191*$F191*Indicators!$F$264+S191*$G191*Indicators!$G$264+S191*$H191*Indicators!$H$264+S191*$I191*Indicators!$I$264</f>
        <v>1.8693813342929167E-4</v>
      </c>
      <c r="AE191" s="177">
        <f t="shared" si="4"/>
        <v>0.20104552371692369</v>
      </c>
    </row>
    <row r="192" spans="1:31" x14ac:dyDescent="0.25">
      <c r="A192" s="174">
        <f>Indicators!A204</f>
        <v>41579</v>
      </c>
      <c r="B192" s="193">
        <f>(Indicators!B204-Indicators!B203)/Indicators!B203</f>
        <v>2.5387756744251515E-2</v>
      </c>
      <c r="C192" s="193">
        <f>(Indicators!C204-Indicators!C203)/-100</f>
        <v>-4.5500000000000011E-3</v>
      </c>
      <c r="D192" s="193">
        <f>(Indicators!D204-Indicators!D203)/-100</f>
        <v>2.0000000000000018E-3</v>
      </c>
      <c r="E192" s="193">
        <f>(Indicators!E204-Indicators!E203)/-Indicators!E203</f>
        <v>-1.834862385321101E-2</v>
      </c>
      <c r="F192" s="193">
        <f>(Indicators!F204-Indicators!F203)/Indicators!F203</f>
        <v>-5.635300372142471E-2</v>
      </c>
      <c r="G192" s="193">
        <f>(Indicators!G204-Indicators!G203)/Indicators!G203</f>
        <v>-7.2226358897989576E-2</v>
      </c>
      <c r="H192" s="193">
        <f>(Indicators!H204-Indicators!H203)/Indicators!H203</f>
        <v>1.2474289695543326E-2</v>
      </c>
      <c r="I192" s="193">
        <f>(Indicators!I204-Indicators!I203)/Indicators!I203</f>
        <v>-4.2329545454545453E-2</v>
      </c>
      <c r="K192" s="193">
        <f>KZN!C$82/100</f>
        <v>4.6467523339964643E-2</v>
      </c>
      <c r="L192" s="193">
        <f>KZN!D$82/100</f>
        <v>1.9609287987878934E-2</v>
      </c>
      <c r="M192" s="193">
        <f>KZN!E$82/100</f>
        <v>0.18504735063772784</v>
      </c>
      <c r="N192" s="193">
        <f>KZN!F$82/100</f>
        <v>2.4874837211949739E-2</v>
      </c>
      <c r="O192" s="193">
        <f>KZN!G$82/100</f>
        <v>4.5166044369449626E-2</v>
      </c>
      <c r="P192" s="193">
        <f>KZN!H$82/100</f>
        <v>0.15706559145525853</v>
      </c>
      <c r="Q192" s="193">
        <f>KZN!I$82/100</f>
        <v>0.12137313985168506</v>
      </c>
      <c r="R192" s="193">
        <f>KZN!J$82/100</f>
        <v>0.18074351230343766</v>
      </c>
      <c r="S192" s="193">
        <f>KZN!K$82/100</f>
        <v>0.21965271284264801</v>
      </c>
      <c r="U192" s="193">
        <f>K192*$B192*Indicators!$B$256+K192*$C192*Indicators!$C$256+K192*$D192*Indicators!$D$256+K192*$E192*Indicators!$E$256+K192*$F192*Indicators!$F$256+K192*$G192*Indicators!$G$256+K192*$H192*Indicators!$H$256+K192*$I192*Indicators!$I$256</f>
        <v>-8.1046565445286648E-4</v>
      </c>
      <c r="V192" s="193">
        <f>L192*$B192*Indicators!$B$257+L192*$C192*Indicators!$C$257+L192*$D192*Indicators!$D$257+L192*$E192*Indicators!$E$257+L192*$F192*Indicators!$F$257+L192*$G192*Indicators!$G$257+L192*$H192*Indicators!$H$257+L192*$I192*Indicators!$I$257</f>
        <v>-6.1916303314408551E-4</v>
      </c>
      <c r="W192" s="193">
        <f>M192*$B192*Indicators!$B$258+M192*$C192*Indicators!$C$258+M192*$D192*Indicators!$D$258+M192*$E192*Indicators!$E$258+M192*$F192*Indicators!$F$258+M192*$G192*Indicators!$G$258+M192*$H192*Indicators!$H$258+M192*$I192*Indicators!$I$258</f>
        <v>-1.8090740583725563E-4</v>
      </c>
      <c r="X192" s="193">
        <f>N192*$B192*Indicators!$B$259+N192*$C192*Indicators!$C$259+N192*$D192*Indicators!$D$259+N192*$E192*Indicators!$E$259+N192*$F192*Indicators!$F$259+N192*$G192*Indicators!$G$259+N192*$H192*Indicators!$H$259+N192*$I192*Indicators!$I$259</f>
        <v>-5.2674440007561272E-4</v>
      </c>
      <c r="Y192" s="193">
        <f>O192*$B192*Indicators!$B$260+O192*$C192*Indicators!$C$260+O192*$D192*Indicators!$D$260+O192*$E192*Indicators!$E$260+O192*$F192*Indicators!$F$260+O192*$G192*Indicators!$G$260+O192*$H192*Indicators!$H$260+O192*$I192*Indicators!$I$260</f>
        <v>1.116918935683814E-5</v>
      </c>
      <c r="Z192" s="193">
        <f>P192*$B192*Indicators!$B$261+P192*$C192*Indicators!$C$261+P192*$D192*Indicators!$D$261+P192*$E192*Indicators!$E$261+P192*$F192*Indicators!$F$261+P192*$G192*Indicators!$G$261+P192*$H192*Indicators!$H$261+P192*$I192*Indicators!$I$261</f>
        <v>4.1308026152963554E-4</v>
      </c>
      <c r="AA192" s="193">
        <f>Q192*$B192*Indicators!$B$262+Q192*$C192*Indicators!$C$262+Q192*$D192*Indicators!$D$262+Q192*$E192*Indicators!$E$262+Q192*$F192*Indicators!$F$262+Q192*$G192*Indicators!$G$262+Q192*$H192*Indicators!$H$262+Q192*$I192*Indicators!$I$262</f>
        <v>-6.5710302349491741E-4</v>
      </c>
      <c r="AB192" s="193">
        <f>R192*$B192*Indicators!$B$263+R192*$C192*Indicators!$C$263+R192*$D192*Indicators!$D$263+R192*$E192*Indicators!$E$263+R192*$F192*Indicators!$F$263+R192*$G192*Indicators!$G$263+R192*$H192*Indicators!$H$263+R192*$I192*Indicators!$I$263</f>
        <v>1.6939696328299053E-4</v>
      </c>
      <c r="AC192" s="193">
        <f>S192*$B192*Indicators!$B$264+S192*$C192*Indicators!$C$264+S192*$D192*Indicators!$D$264+S192*$E192*Indicators!$E$264+S192*$F192*Indicators!$F$264+S192*$G192*Indicators!$G$264+S192*$H192*Indicators!$H$264+S192*$I192*Indicators!$I$264</f>
        <v>6.5282660122055003E-4</v>
      </c>
      <c r="AE192" s="177">
        <f t="shared" si="4"/>
        <v>-0.15479105016147238</v>
      </c>
    </row>
    <row r="193" spans="1:31" x14ac:dyDescent="0.25">
      <c r="A193" s="174">
        <f>Indicators!A205</f>
        <v>41609</v>
      </c>
      <c r="B193" s="193">
        <f>(Indicators!B205-Indicators!B204)/Indicators!B204</f>
        <v>2.083537697906641E-2</v>
      </c>
      <c r="C193" s="193">
        <f>(Indicators!C205-Indicators!C204)/-100</f>
        <v>7.0000000000000281E-4</v>
      </c>
      <c r="D193" s="193">
        <f>(Indicators!D205-Indicators!D204)/-100</f>
        <v>-1.0000000000000052E-3</v>
      </c>
      <c r="E193" s="193">
        <f>(Indicators!E205-Indicators!E204)/-Indicators!E204</f>
        <v>0</v>
      </c>
      <c r="F193" s="193">
        <f>(Indicators!F205-Indicators!F204)/Indicators!F204</f>
        <v>-6.8169014084507096E-2</v>
      </c>
      <c r="G193" s="193">
        <f>(Indicators!G205-Indicators!G204)/Indicators!G204</f>
        <v>-3.9325842696629212E-2</v>
      </c>
      <c r="H193" s="193">
        <f>(Indicators!H205-Indicators!H204)/Indicators!H204</f>
        <v>4.6576769974878097E-3</v>
      </c>
      <c r="I193" s="193">
        <f>(Indicators!I205-Indicators!I204)/Indicators!I204</f>
        <v>-1.1865915158706615E-2</v>
      </c>
      <c r="K193" s="193">
        <f>KZN!C$82/100</f>
        <v>4.6467523339964643E-2</v>
      </c>
      <c r="L193" s="193">
        <f>KZN!D$82/100</f>
        <v>1.9609287987878934E-2</v>
      </c>
      <c r="M193" s="193">
        <f>KZN!E$82/100</f>
        <v>0.18504735063772784</v>
      </c>
      <c r="N193" s="193">
        <f>KZN!F$82/100</f>
        <v>2.4874837211949739E-2</v>
      </c>
      <c r="O193" s="193">
        <f>KZN!G$82/100</f>
        <v>4.5166044369449626E-2</v>
      </c>
      <c r="P193" s="193">
        <f>KZN!H$82/100</f>
        <v>0.15706559145525853</v>
      </c>
      <c r="Q193" s="193">
        <f>KZN!I$82/100</f>
        <v>0.12137313985168506</v>
      </c>
      <c r="R193" s="193">
        <f>KZN!J$82/100</f>
        <v>0.18074351230343766</v>
      </c>
      <c r="S193" s="193">
        <f>KZN!K$82/100</f>
        <v>0.21965271284264801</v>
      </c>
      <c r="U193" s="193">
        <f>K193*$B193*Indicators!$B$256+K193*$C193*Indicators!$C$256+K193*$D193*Indicators!$D$256+K193*$E193*Indicators!$E$256+K193*$F193*Indicators!$F$256+K193*$G193*Indicators!$G$256+K193*$H193*Indicators!$H$256+K193*$I193*Indicators!$I$256</f>
        <v>-7.7819785593701918E-4</v>
      </c>
      <c r="V193" s="193">
        <f>L193*$B193*Indicators!$B$257+L193*$C193*Indicators!$C$257+L193*$D193*Indicators!$D$257+L193*$E193*Indicators!$E$257+L193*$F193*Indicators!$F$257+L193*$G193*Indicators!$G$257+L193*$H193*Indicators!$H$257+L193*$I193*Indicators!$I$257</f>
        <v>-2.3242706718349344E-4</v>
      </c>
      <c r="W193" s="193">
        <f>M193*$B193*Indicators!$B$258+M193*$C193*Indicators!$C$258+M193*$D193*Indicators!$D$258+M193*$E193*Indicators!$E$258+M193*$F193*Indicators!$F$258+M193*$G193*Indicators!$G$258+M193*$H193*Indicators!$H$258+M193*$I193*Indicators!$I$258</f>
        <v>1.0131280661364842E-3</v>
      </c>
      <c r="X193" s="193">
        <f>N193*$B193*Indicators!$B$259+N193*$C193*Indicators!$C$259+N193*$D193*Indicators!$D$259+N193*$E193*Indicators!$E$259+N193*$F193*Indicators!$F$259+N193*$G193*Indicators!$G$259+N193*$H193*Indicators!$H$259+N193*$I193*Indicators!$I$259</f>
        <v>-8.4540919759772725E-5</v>
      </c>
      <c r="Y193" s="193">
        <f>O193*$B193*Indicators!$B$260+O193*$C193*Indicators!$C$260+O193*$D193*Indicators!$D$260+O193*$E193*Indicators!$E$260+O193*$F193*Indicators!$F$260+O193*$G193*Indicators!$G$260+O193*$H193*Indicators!$H$260+O193*$I193*Indicators!$I$260</f>
        <v>1.3538725224072817E-4</v>
      </c>
      <c r="Z193" s="193">
        <f>P193*$B193*Indicators!$B$261+P193*$C193*Indicators!$C$261+P193*$D193*Indicators!$D$261+P193*$E193*Indicators!$E$261+P193*$F193*Indicators!$F$261+P193*$G193*Indicators!$G$261+P193*$H193*Indicators!$H$261+P193*$I193*Indicators!$I$261</f>
        <v>5.1721023056101488E-4</v>
      </c>
      <c r="AA193" s="193">
        <f>Q193*$B193*Indicators!$B$262+Q193*$C193*Indicators!$C$262+Q193*$D193*Indicators!$D$262+Q193*$E193*Indicators!$E$262+Q193*$F193*Indicators!$F$262+Q193*$G193*Indicators!$G$262+Q193*$H193*Indicators!$H$262+Q193*$I193*Indicators!$I$262</f>
        <v>2.2678347630576825E-4</v>
      </c>
      <c r="AB193" s="193">
        <f>R193*$B193*Indicators!$B$263+R193*$C193*Indicators!$C$263+R193*$D193*Indicators!$D$263+R193*$E193*Indicators!$E$263+R193*$F193*Indicators!$F$263+R193*$G193*Indicators!$G$263+R193*$H193*Indicators!$H$263+R193*$I193*Indicators!$I$263</f>
        <v>5.4811284160656494E-4</v>
      </c>
      <c r="AC193" s="193">
        <f>S193*$B193*Indicators!$B$264+S193*$C193*Indicators!$C$264+S193*$D193*Indicators!$D$264+S193*$E193*Indicators!$E$264+S193*$F193*Indicators!$F$264+S193*$G193*Indicators!$G$264+S193*$H193*Indicators!$H$264+S193*$I193*Indicators!$I$264</f>
        <v>6.441414733974072E-4</v>
      </c>
      <c r="AE193" s="177">
        <f t="shared" si="4"/>
        <v>0.19895974973676822</v>
      </c>
    </row>
    <row r="194" spans="1:31" x14ac:dyDescent="0.25">
      <c r="A194" s="174">
        <f>Indicators!A206</f>
        <v>41640</v>
      </c>
      <c r="B194" s="193">
        <f>(Indicators!B206-Indicators!B205)/Indicators!B205</f>
        <v>7.5971018392174322E-2</v>
      </c>
      <c r="C194" s="193">
        <f>(Indicators!C206-Indicators!C205)/-100</f>
        <v>-1.085E-2</v>
      </c>
      <c r="D194" s="193">
        <f>(Indicators!D206-Indicators!D205)/-100</f>
        <v>-3.9999999999999949E-3</v>
      </c>
      <c r="E194" s="193">
        <f>(Indicators!E206-Indicators!E205)/-Indicators!E205</f>
        <v>3.6036036036036036E-2</v>
      </c>
      <c r="F194" s="193">
        <f>(Indicators!F206-Indicators!F205)/Indicators!F205</f>
        <v>-5.01813784764207E-2</v>
      </c>
      <c r="G194" s="193">
        <f>(Indicators!G206-Indicators!G205)/Indicators!G205</f>
        <v>3.9264828738512947E-2</v>
      </c>
      <c r="H194" s="193">
        <f>(Indicators!H206-Indicators!H205)/Indicators!H205</f>
        <v>6.0960997005819993E-3</v>
      </c>
      <c r="I194" s="193">
        <f>(Indicators!I206-Indicators!I205)/Indicators!I205</f>
        <v>7.1450015010507351E-2</v>
      </c>
      <c r="K194" s="193">
        <f t="shared" ref="K194" si="5">K182+((K170-K50)/10)</f>
        <v>4.6276960644861753E-2</v>
      </c>
      <c r="L194" s="193">
        <f t="shared" ref="L194:S194" si="6">L182+((L170-L50)/10)</f>
        <v>1.8729796629285731E-2</v>
      </c>
      <c r="M194" s="193">
        <f t="shared" si="6"/>
        <v>0.1822949204748765</v>
      </c>
      <c r="N194" s="193">
        <f t="shared" si="6"/>
        <v>2.4269757481620712E-2</v>
      </c>
      <c r="O194" s="193">
        <f t="shared" si="6"/>
        <v>4.6501920413479232E-2</v>
      </c>
      <c r="P194" s="193">
        <f t="shared" si="6"/>
        <v>0.15777112274517452</v>
      </c>
      <c r="Q194" s="193">
        <f t="shared" si="6"/>
        <v>0.12191801175456898</v>
      </c>
      <c r="R194" s="193">
        <f t="shared" si="6"/>
        <v>0.18323744587023294</v>
      </c>
      <c r="S194" s="193">
        <f t="shared" si="6"/>
        <v>0.21900006398589963</v>
      </c>
      <c r="U194" s="193">
        <f>K194*$B194*Indicators!$B$256+K194*$C194*Indicators!$C$256+K194*$D194*Indicators!$D$256+K194*$E194*Indicators!$E$256+K194*$F194*Indicators!$F$256+K194*$G194*Indicators!$G$256+K194*$H194*Indicators!$H$256+K194*$I194*Indicators!$I$256</f>
        <v>5.2323172502540579E-4</v>
      </c>
      <c r="V194" s="193">
        <f>L194*$B194*Indicators!$B$257+L194*$C194*Indicators!$C$257+L194*$D194*Indicators!$D$257+L194*$E194*Indicators!$E$257+L194*$F194*Indicators!$F$257+L194*$G194*Indicators!$G$257+L194*$H194*Indicators!$H$257+L194*$I194*Indicators!$I$257</f>
        <v>1.0561890327332776E-3</v>
      </c>
      <c r="W194" s="193">
        <f>M194*$B194*Indicators!$B$258+M194*$C194*Indicators!$C$258+M194*$D194*Indicators!$D$258+M194*$E194*Indicators!$E$258+M194*$F194*Indicators!$F$258+M194*$G194*Indicators!$G$258+M194*$H194*Indicators!$H$258+M194*$I194*Indicators!$I$258</f>
        <v>7.7881991973516038E-3</v>
      </c>
      <c r="X194" s="193">
        <f>N194*$B194*Indicators!$B$259+N194*$C194*Indicators!$C$259+N194*$D194*Indicators!$D$259+N194*$E194*Indicators!$E$259+N194*$F194*Indicators!$F$259+N194*$G194*Indicators!$G$259+N194*$H194*Indicators!$H$259+N194*$I194*Indicators!$I$259</f>
        <v>1.2231090496228633E-3</v>
      </c>
      <c r="Y194" s="193">
        <f>O194*$B194*Indicators!$B$260+O194*$C194*Indicators!$C$260+O194*$D194*Indicators!$D$260+O194*$E194*Indicators!$E$260+O194*$F194*Indicators!$F$260+O194*$G194*Indicators!$G$260+O194*$H194*Indicators!$H$260+O194*$I194*Indicators!$I$260</f>
        <v>6.8584928646462685E-4</v>
      </c>
      <c r="Z194" s="193">
        <f>P194*$B194*Indicators!$B$261+P194*$C194*Indicators!$C$261+P194*$D194*Indicators!$D$261+P194*$E194*Indicators!$E$261+P194*$F194*Indicators!$F$261+P194*$G194*Indicators!$G$261+P194*$H194*Indicators!$H$261+P194*$I194*Indicators!$I$261</f>
        <v>1.2822422599627582E-3</v>
      </c>
      <c r="AA194" s="193">
        <f>Q194*$B194*Indicators!$B$262+Q194*$C194*Indicators!$C$262+Q194*$D194*Indicators!$D$262+Q194*$E194*Indicators!$E$262+Q194*$F194*Indicators!$F$262+Q194*$G194*Indicators!$G$262+Q194*$H194*Indicators!$H$262+Q194*$I194*Indicators!$I$262</f>
        <v>2.9506760686160132E-3</v>
      </c>
      <c r="AB194" s="193">
        <f>R194*$B194*Indicators!$B$263+R194*$C194*Indicators!$C$263+R194*$D194*Indicators!$D$263+R194*$E194*Indicators!$E$263+R194*$F194*Indicators!$F$263+R194*$G194*Indicators!$G$263+R194*$H194*Indicators!$H$263+R194*$I194*Indicators!$I$263</f>
        <v>2.2729755128142802E-3</v>
      </c>
      <c r="AC194" s="193">
        <f>S194*$B194*Indicators!$B$264+S194*$C194*Indicators!$C$264+S194*$D194*Indicators!$D$264+S194*$E194*Indicators!$E$264+S194*$F194*Indicators!$F$264+S194*$G194*Indicators!$G$264+S194*$H194*Indicators!$H$264+S194*$I194*Indicators!$I$264</f>
        <v>1.8398047550231347E-3</v>
      </c>
      <c r="AE194" s="177">
        <f t="shared" si="4"/>
        <v>1.9622276887613963</v>
      </c>
    </row>
    <row r="195" spans="1:31" x14ac:dyDescent="0.25">
      <c r="A195" s="174">
        <f>Indicators!A207</f>
        <v>41671</v>
      </c>
      <c r="B195" s="193">
        <f>(Indicators!B207-Indicators!B206)/Indicators!B206</f>
        <v>-4.4511127781945499E-2</v>
      </c>
      <c r="C195" s="193">
        <f>(Indicators!C207-Indicators!C206)/-100</f>
        <v>2.5999999999999977E-3</v>
      </c>
      <c r="D195" s="193">
        <f>(Indicators!D207-Indicators!D206)/-100</f>
        <v>-1.0000000000000052E-3</v>
      </c>
      <c r="E195" s="193">
        <f>(Indicators!E207-Indicators!E206)/-Indicators!E206</f>
        <v>-9.3457943925233638E-3</v>
      </c>
      <c r="F195" s="193">
        <f>(Indicators!F207-Indicators!F206)/Indicators!F206</f>
        <v>7.511139401654994E-2</v>
      </c>
      <c r="G195" s="193">
        <f>(Indicators!G207-Indicators!G206)/Indicators!G206</f>
        <v>7.0739549839228297E-2</v>
      </c>
      <c r="H195" s="193">
        <f>(Indicators!H207-Indicators!H206)/Indicators!H206</f>
        <v>1.6319957653861031E-2</v>
      </c>
      <c r="I195" s="193">
        <f>(Indicators!I207-Indicators!I206)/Indicators!I206</f>
        <v>-7.6772205099467639E-2</v>
      </c>
      <c r="K195" s="193">
        <f t="shared" ref="K195" si="7">K183+((K171-K51)/10)</f>
        <v>4.6276960644861753E-2</v>
      </c>
      <c r="L195" s="193">
        <f t="shared" ref="L195:S195" si="8">L183+((L171-L51)/10)</f>
        <v>1.8729796629285731E-2</v>
      </c>
      <c r="M195" s="193">
        <f t="shared" si="8"/>
        <v>0.1822949204748765</v>
      </c>
      <c r="N195" s="193">
        <f t="shared" si="8"/>
        <v>2.4269757481620712E-2</v>
      </c>
      <c r="O195" s="193">
        <f t="shared" si="8"/>
        <v>4.6501920413479232E-2</v>
      </c>
      <c r="P195" s="193">
        <f t="shared" si="8"/>
        <v>0.15777112274517452</v>
      </c>
      <c r="Q195" s="193">
        <f t="shared" si="8"/>
        <v>0.12191801175456898</v>
      </c>
      <c r="R195" s="193">
        <f t="shared" si="8"/>
        <v>0.18323744587023294</v>
      </c>
      <c r="S195" s="193">
        <f t="shared" si="8"/>
        <v>0.21900006398589963</v>
      </c>
      <c r="U195" s="193">
        <f>K195*$B195*Indicators!$B$256+K195*$C195*Indicators!$C$256+K195*$D195*Indicators!$D$256+K195*$E195*Indicators!$E$256+K195*$F195*Indicators!$F$256+K195*$G195*Indicators!$G$256+K195*$H195*Indicators!$H$256+K195*$I195*Indicators!$I$256</f>
        <v>3.5830524308224271E-4</v>
      </c>
      <c r="V195" s="193">
        <f>L195*$B195*Indicators!$B$257+L195*$C195*Indicators!$C$257+L195*$D195*Indicators!$D$257+L195*$E195*Indicators!$E$257+L195*$F195*Indicators!$F$257+L195*$G195*Indicators!$G$257+L195*$H195*Indicators!$H$257+L195*$I195*Indicators!$I$257</f>
        <v>-2.5220398964486074E-5</v>
      </c>
      <c r="W195" s="193">
        <f>M195*$B195*Indicators!$B$258+M195*$C195*Indicators!$C$258+M195*$D195*Indicators!$D$258+M195*$E195*Indicators!$E$258+M195*$F195*Indicators!$F$258+M195*$G195*Indicators!$G$258+M195*$H195*Indicators!$H$258+M195*$I195*Indicators!$I$258</f>
        <v>-5.4261759130639327E-3</v>
      </c>
      <c r="X195" s="193">
        <f>N195*$B195*Indicators!$B$259+N195*$C195*Indicators!$C$259+N195*$D195*Indicators!$D$259+N195*$E195*Indicators!$E$259+N195*$F195*Indicators!$F$259+N195*$G195*Indicators!$G$259+N195*$H195*Indicators!$H$259+N195*$I195*Indicators!$I$259</f>
        <v>-1.0434631378372311E-3</v>
      </c>
      <c r="Y195" s="193">
        <f>O195*$B195*Indicators!$B$260+O195*$C195*Indicators!$C$260+O195*$D195*Indicators!$D$260+O195*$E195*Indicators!$E$260+O195*$F195*Indicators!$F$260+O195*$G195*Indicators!$G$260+O195*$H195*Indicators!$H$260+O195*$I195*Indicators!$I$260</f>
        <v>-1.9138353132191525E-4</v>
      </c>
      <c r="Z195" s="193">
        <f>P195*$B195*Indicators!$B$261+P195*$C195*Indicators!$C$261+P195*$D195*Indicators!$D$261+P195*$E195*Indicators!$E$261+P195*$F195*Indicators!$F$261+P195*$G195*Indicators!$G$261+P195*$H195*Indicators!$H$261+P195*$I195*Indicators!$I$261</f>
        <v>-9.3984700206630606E-5</v>
      </c>
      <c r="AA195" s="193">
        <f>Q195*$B195*Indicators!$B$262+Q195*$C195*Indicators!$C$262+Q195*$D195*Indicators!$D$262+Q195*$E195*Indicators!$E$262+Q195*$F195*Indicators!$F$262+Q195*$G195*Indicators!$G$262+Q195*$H195*Indicators!$H$262+Q195*$I195*Indicators!$I$262</f>
        <v>-1.3713435588155591E-3</v>
      </c>
      <c r="AB195" s="193">
        <f>R195*$B195*Indicators!$B$263+R195*$C195*Indicators!$C$263+R195*$D195*Indicators!$D$263+R195*$E195*Indicators!$E$263+R195*$F195*Indicators!$F$263+R195*$G195*Indicators!$G$263+R195*$H195*Indicators!$H$263+R195*$I195*Indicators!$I$263</f>
        <v>-6.4468708666472012E-4</v>
      </c>
      <c r="AC195" s="193">
        <f>S195*$B195*Indicators!$B$264+S195*$C195*Indicators!$C$264+S195*$D195*Indicators!$D$264+S195*$E195*Indicators!$E$264+S195*$F195*Indicators!$F$264+S195*$G195*Indicators!$G$264+S195*$H195*Indicators!$H$264+S195*$I195*Indicators!$I$264</f>
        <v>-5.8773829812635355E-4</v>
      </c>
      <c r="AE195" s="177">
        <f t="shared" si="4"/>
        <v>-0.90256913819185858</v>
      </c>
    </row>
    <row r="196" spans="1:31" x14ac:dyDescent="0.25">
      <c r="A196" s="174">
        <f>Indicators!A208</f>
        <v>41699</v>
      </c>
      <c r="B196" s="193">
        <f>(Indicators!B208-Indicators!B207)/Indicators!B207</f>
        <v>-1.100123378322812E-2</v>
      </c>
      <c r="C196" s="193">
        <f>(Indicators!C208-Indicators!C207)/-100</f>
        <v>2.1499999999999987E-3</v>
      </c>
      <c r="D196" s="193">
        <f>(Indicators!D208-Indicators!D207)/-100</f>
        <v>-9.9999999999999655E-4</v>
      </c>
      <c r="E196" s="193">
        <f>(Indicators!E208-Indicators!E207)/-Indicators!E207</f>
        <v>0</v>
      </c>
      <c r="F196" s="193">
        <f>(Indicators!F208-Indicators!F207)/Indicators!F207</f>
        <v>5.9206631142687982E-2</v>
      </c>
      <c r="G196" s="193">
        <f>(Indicators!G208-Indicators!G207)/Indicators!G207</f>
        <v>-2.7027027027027029E-2</v>
      </c>
      <c r="H196" s="193">
        <f>(Indicators!H208-Indicators!H207)/Indicators!H207</f>
        <v>1.0751068396185785E-2</v>
      </c>
      <c r="I196" s="193">
        <f>(Indicators!I208-Indicators!I207)/Indicators!I207</f>
        <v>6.4339908952959032E-2</v>
      </c>
      <c r="K196" s="193">
        <f t="shared" ref="K196" si="9">K184+((K172-K52)/10)</f>
        <v>4.6276960644861753E-2</v>
      </c>
      <c r="L196" s="193">
        <f t="shared" ref="L196:S196" si="10">L184+((L172-L52)/10)</f>
        <v>1.8729796629285731E-2</v>
      </c>
      <c r="M196" s="193">
        <f t="shared" si="10"/>
        <v>0.1822949204748765</v>
      </c>
      <c r="N196" s="193">
        <f t="shared" si="10"/>
        <v>2.4269757481620712E-2</v>
      </c>
      <c r="O196" s="193">
        <f t="shared" si="10"/>
        <v>4.6501920413479232E-2</v>
      </c>
      <c r="P196" s="193">
        <f t="shared" si="10"/>
        <v>0.15777112274517452</v>
      </c>
      <c r="Q196" s="193">
        <f t="shared" si="10"/>
        <v>0.12191801175456898</v>
      </c>
      <c r="R196" s="193">
        <f t="shared" si="10"/>
        <v>0.18323744587023294</v>
      </c>
      <c r="S196" s="193">
        <f t="shared" si="10"/>
        <v>0.21900006398589963</v>
      </c>
      <c r="U196" s="193">
        <f>K196*$B196*Indicators!$B$256+K196*$C196*Indicators!$C$256+K196*$D196*Indicators!$D$256+K196*$E196*Indicators!$E$256+K196*$F196*Indicators!$F$256+K196*$G196*Indicators!$G$256+K196*$H196*Indicators!$H$256+K196*$I196*Indicators!$I$256</f>
        <v>1.0157349593984898E-3</v>
      </c>
      <c r="V196" s="193">
        <f>L196*$B196*Indicators!$B$257+L196*$C196*Indicators!$C$257+L196*$D196*Indicators!$D$257+L196*$E196*Indicators!$E$257+L196*$F196*Indicators!$F$257+L196*$G196*Indicators!$G$257+L196*$H196*Indicators!$H$257+L196*$I196*Indicators!$I$257</f>
        <v>-2.328486734636063E-5</v>
      </c>
      <c r="W196" s="193">
        <f>M196*$B196*Indicators!$B$258+M196*$C196*Indicators!$C$258+M196*$D196*Indicators!$D$258+M196*$E196*Indicators!$E$258+M196*$F196*Indicators!$F$258+M196*$G196*Indicators!$G$258+M196*$H196*Indicators!$H$258+M196*$I196*Indicators!$I$258</f>
        <v>1.9091121396251267E-3</v>
      </c>
      <c r="X196" s="193">
        <f>N196*$B196*Indicators!$B$259+N196*$C196*Indicators!$C$259+N196*$D196*Indicators!$D$259+N196*$E196*Indicators!$E$259+N196*$F196*Indicators!$F$259+N196*$G196*Indicators!$G$259+N196*$H196*Indicators!$H$259+N196*$I196*Indicators!$I$259</f>
        <v>7.8154535906674837E-4</v>
      </c>
      <c r="Y196" s="193">
        <f>O196*$B196*Indicators!$B$260+O196*$C196*Indicators!$C$260+O196*$D196*Indicators!$D$260+O196*$E196*Indicators!$E$260+O196*$F196*Indicators!$F$260+O196*$G196*Indicators!$G$260+O196*$H196*Indicators!$H$260+O196*$I196*Indicators!$I$260</f>
        <v>2.737657611944119E-4</v>
      </c>
      <c r="Z196" s="193">
        <f>P196*$B196*Indicators!$B$261+P196*$C196*Indicators!$C$261+P196*$D196*Indicators!$D$261+P196*$E196*Indicators!$E$261+P196*$F196*Indicators!$F$261+P196*$G196*Indicators!$G$261+P196*$H196*Indicators!$H$261+P196*$I196*Indicators!$I$261</f>
        <v>3.3765287765460299E-4</v>
      </c>
      <c r="AA196" s="193">
        <f>Q196*$B196*Indicators!$B$262+Q196*$C196*Indicators!$C$262+Q196*$D196*Indicators!$D$262+Q196*$E196*Indicators!$E$262+Q196*$F196*Indicators!$F$262+Q196*$G196*Indicators!$G$262+Q196*$H196*Indicators!$H$262+Q196*$I196*Indicators!$I$262</f>
        <v>9.5267724313071746E-4</v>
      </c>
      <c r="AB196" s="193">
        <f>R196*$B196*Indicators!$B$263+R196*$C196*Indicators!$C$263+R196*$D196*Indicators!$D$263+R196*$E196*Indicators!$E$263+R196*$F196*Indicators!$F$263+R196*$G196*Indicators!$G$263+R196*$H196*Indicators!$H$263+R196*$I196*Indicators!$I$263</f>
        <v>1.0984521586354795E-3</v>
      </c>
      <c r="AC196" s="193">
        <f>S196*$B196*Indicators!$B$264+S196*$C196*Indicators!$C$264+S196*$D196*Indicators!$D$264+S196*$E196*Indicators!$E$264+S196*$F196*Indicators!$F$264+S196*$G196*Indicators!$G$264+S196*$H196*Indicators!$H$264+S196*$I196*Indicators!$I$264</f>
        <v>1.2909380539888199E-3</v>
      </c>
      <c r="AE196" s="177">
        <f t="shared" si="4"/>
        <v>0.76365936853480365</v>
      </c>
    </row>
    <row r="197" spans="1:31" x14ac:dyDescent="0.25">
      <c r="A197" s="174" t="s">
        <v>182</v>
      </c>
      <c r="B197" s="193">
        <f>(Indicators!B209-Indicators!B208)/Indicators!B208</f>
        <v>-2.9392029184109945E-3</v>
      </c>
      <c r="C197" s="193">
        <f>(Indicators!C209-Indicators!C208)/-100</f>
        <v>3.0000000000000247E-4</v>
      </c>
      <c r="D197" s="193">
        <f>(Indicators!D209-Indicators!D208)/-100</f>
        <v>-9.9999999999999655E-4</v>
      </c>
      <c r="E197" s="193">
        <f>(Indicators!E209-Indicators!E208)/-Indicators!E208</f>
        <v>0</v>
      </c>
      <c r="F197" s="193">
        <f>(Indicators!F209-Indicators!F208)/Indicators!F208</f>
        <v>1.788708775852433E-2</v>
      </c>
      <c r="G197" s="193">
        <f>(Indicators!G209-Indicators!G208)/Indicators!G208</f>
        <v>0</v>
      </c>
      <c r="H197" s="193">
        <f>(Indicators!H209-Indicators!H208)/Indicators!H208</f>
        <v>-2.996591971194665E-4</v>
      </c>
      <c r="I197" s="193">
        <f>(Indicators!I209-Indicators!I208)/Indicators!I208</f>
        <v>-2.7373823781009408E-2</v>
      </c>
      <c r="K197" s="193">
        <f t="shared" ref="K197" si="11">K185+((K173-K53)/10)</f>
        <v>4.6276960644861753E-2</v>
      </c>
      <c r="L197" s="193">
        <f t="shared" ref="L197:S197" si="12">L185+((L173-L53)/10)</f>
        <v>1.8729796629285731E-2</v>
      </c>
      <c r="M197" s="193">
        <f t="shared" si="12"/>
        <v>0.1822949204748765</v>
      </c>
      <c r="N197" s="193">
        <f t="shared" si="12"/>
        <v>2.4269757481620712E-2</v>
      </c>
      <c r="O197" s="193">
        <f t="shared" si="12"/>
        <v>4.6501920413479232E-2</v>
      </c>
      <c r="P197" s="193">
        <f t="shared" si="12"/>
        <v>0.15777112274517452</v>
      </c>
      <c r="Q197" s="193">
        <f t="shared" si="12"/>
        <v>0.12191801175456898</v>
      </c>
      <c r="R197" s="193">
        <f t="shared" si="12"/>
        <v>0.18323744587023294</v>
      </c>
      <c r="S197" s="193">
        <f t="shared" si="12"/>
        <v>0.21900006398589963</v>
      </c>
      <c r="U197" s="193">
        <f>K197*$B197*Indicators!$B$256+K197*$C197*Indicators!$C$256+K197*$D197*Indicators!$D$256+K197*$E197*Indicators!$E$256+K197*$F197*Indicators!$F$256+K197*$G197*Indicators!$G$256+K197*$H197*Indicators!$H$256+K197*$I197*Indicators!$I$256</f>
        <v>1.1747008115406562E-4</v>
      </c>
      <c r="V197" s="193">
        <f>L197*$B197*Indicators!$B$257+L197*$C197*Indicators!$C$257+L197*$D197*Indicators!$D$257+L197*$E197*Indicators!$E$257+L197*$F197*Indicators!$F$257+L197*$G197*Indicators!$G$257+L197*$H197*Indicators!$H$257+L197*$I197*Indicators!$I$257</f>
        <v>-1.1905643235105464E-4</v>
      </c>
      <c r="W197" s="193">
        <f>M197*$B197*Indicators!$B$258+M197*$C197*Indicators!$C$258+M197*$D197*Indicators!$D$258+M197*$E197*Indicators!$E$258+M197*$F197*Indicators!$F$258+M197*$G197*Indicators!$G$258+M197*$H197*Indicators!$H$258+M197*$I197*Indicators!$I$258</f>
        <v>-1.1891921083915158E-3</v>
      </c>
      <c r="X197" s="193">
        <f>N197*$B197*Indicators!$B$259+N197*$C197*Indicators!$C$259+N197*$D197*Indicators!$D$259+N197*$E197*Indicators!$E$259+N197*$F197*Indicators!$F$259+N197*$G197*Indicators!$G$259+N197*$H197*Indicators!$H$259+N197*$I197*Indicators!$I$259</f>
        <v>-3.4088811357275007E-4</v>
      </c>
      <c r="Y197" s="193">
        <f>O197*$B197*Indicators!$B$260+O197*$C197*Indicators!$C$260+O197*$D197*Indicators!$D$260+O197*$E197*Indicators!$E$260+O197*$F197*Indicators!$F$260+O197*$G197*Indicators!$G$260+O197*$H197*Indicators!$H$260+O197*$I197*Indicators!$I$260</f>
        <v>-8.1960064407776321E-5</v>
      </c>
      <c r="Z197" s="193">
        <f>P197*$B197*Indicators!$B$261+P197*$C197*Indicators!$C$261+P197*$D197*Indicators!$D$261+P197*$E197*Indicators!$E$261+P197*$F197*Indicators!$F$261+P197*$G197*Indicators!$G$261+P197*$H197*Indicators!$H$261+P197*$I197*Indicators!$I$261</f>
        <v>-7.3179783094764908E-5</v>
      </c>
      <c r="AA197" s="193">
        <f>Q197*$B197*Indicators!$B$262+Q197*$C197*Indicators!$C$262+Q197*$D197*Indicators!$D$262+Q197*$E197*Indicators!$E$262+Q197*$F197*Indicators!$F$262+Q197*$G197*Indicators!$G$262+Q197*$H197*Indicators!$H$262+Q197*$I197*Indicators!$I$262</f>
        <v>-3.8175388571918786E-4</v>
      </c>
      <c r="AB197" s="193">
        <f>R197*$B197*Indicators!$B$263+R197*$C197*Indicators!$C$263+R197*$D197*Indicators!$D$263+R197*$E197*Indicators!$E$263+R197*$F197*Indicators!$F$263+R197*$G197*Indicators!$G$263+R197*$H197*Indicators!$H$263+R197*$I197*Indicators!$I$263</f>
        <v>-3.2020912977725422E-4</v>
      </c>
      <c r="AC197" s="193">
        <f>S197*$B197*Indicators!$B$264+S197*$C197*Indicators!$C$264+S197*$D197*Indicators!$D$264+S197*$E197*Indicators!$E$264+S197*$F197*Indicators!$F$264+S197*$G197*Indicators!$G$264+S197*$H197*Indicators!$H$264+S197*$I197*Indicators!$I$264</f>
        <v>-4.0460464178054324E-4</v>
      </c>
      <c r="AE197" s="177">
        <f t="shared" si="4"/>
        <v>-0.27933740779407812</v>
      </c>
    </row>
    <row r="198" spans="1:31" x14ac:dyDescent="0.25">
      <c r="A198" s="174">
        <v>41773</v>
      </c>
      <c r="B198" s="193">
        <f>(Indicators!B210-Indicators!B209)/Indicators!B209</f>
        <v>-1.2322274881516661E-2</v>
      </c>
      <c r="C198" s="193">
        <f>(Indicators!C210-Indicators!C209)/-100</f>
        <v>2.2499999999999964E-3</v>
      </c>
      <c r="D198" s="193">
        <f>(Indicators!D210-Indicators!D209)/-100</f>
        <v>-5.0000000000000001E-3</v>
      </c>
      <c r="E198" s="193">
        <f>(Indicators!E210-Indicators!E209)/-Indicators!E209</f>
        <v>-9.2592592592592587E-3</v>
      </c>
      <c r="F198" s="193">
        <f>(Indicators!F210-Indicators!F209)/Indicators!F209</f>
        <v>1.6474464579899826E-3</v>
      </c>
      <c r="G198" s="193">
        <f>(Indicators!G210-Indicators!G209)/Indicators!G209</f>
        <v>-3.0864197530864196E-2</v>
      </c>
      <c r="H198" s="193">
        <f>(Indicators!H210-Indicators!H209)/Indicators!H209</f>
        <v>5.9390748222718278E-3</v>
      </c>
      <c r="I198" s="193">
        <f>(Indicators!I210-Indicators!I209)/Indicators!I209</f>
        <v>3.723248314277338E-2</v>
      </c>
      <c r="K198" s="193">
        <f t="shared" ref="K198" si="13">K186+((K174-K54)/10)</f>
        <v>4.6276960644861753E-2</v>
      </c>
      <c r="L198" s="193">
        <f t="shared" ref="L198:S198" si="14">L186+((L174-L54)/10)</f>
        <v>1.8729796629285731E-2</v>
      </c>
      <c r="M198" s="193">
        <f t="shared" si="14"/>
        <v>0.1822949204748765</v>
      </c>
      <c r="N198" s="193">
        <f t="shared" si="14"/>
        <v>2.4269757481620712E-2</v>
      </c>
      <c r="O198" s="193">
        <f t="shared" si="14"/>
        <v>4.6501920413479232E-2</v>
      </c>
      <c r="P198" s="193">
        <f t="shared" si="14"/>
        <v>0.15777112274517452</v>
      </c>
      <c r="Q198" s="193">
        <f t="shared" si="14"/>
        <v>0.12191801175456898</v>
      </c>
      <c r="R198" s="193">
        <f t="shared" si="14"/>
        <v>0.18323744587023294</v>
      </c>
      <c r="S198" s="193">
        <f t="shared" si="14"/>
        <v>0.21900006398589963</v>
      </c>
      <c r="U198" s="193">
        <f>K198*$B198*Indicators!$B$256+K198*$C198*Indicators!$C$256+K198*$D198*Indicators!$D$256+K198*$E198*Indicators!$E$256+K198*$F198*Indicators!$F$256+K198*$G198*Indicators!$G$256+K198*$H198*Indicators!$H$256+K198*$I198*Indicators!$I$256</f>
        <v>1.4859627711256442E-7</v>
      </c>
      <c r="V198" s="193">
        <f>L198*$B198*Indicators!$B$257+L198*$C198*Indicators!$C$257+L198*$D198*Indicators!$D$257+L198*$E198*Indicators!$E$257+L198*$F198*Indicators!$F$257+L198*$G198*Indicators!$G$257+L198*$H198*Indicators!$H$257+L198*$I198*Indicators!$I$257</f>
        <v>-1.7834120474684932E-4</v>
      </c>
      <c r="W198" s="193">
        <f>M198*$B198*Indicators!$B$258+M198*$C198*Indicators!$C$258+M198*$D198*Indicators!$D$258+M198*$E198*Indicators!$E$258+M198*$F198*Indicators!$F$258+M198*$G198*Indicators!$G$258+M198*$H198*Indicators!$H$258+M198*$I198*Indicators!$I$258</f>
        <v>5.4719137716505455E-4</v>
      </c>
      <c r="X198" s="193">
        <f>N198*$B198*Indicators!$B$259+N198*$C198*Indicators!$C$259+N198*$D198*Indicators!$D$259+N198*$E198*Indicators!$E$259+N198*$F198*Indicators!$F$259+N198*$G198*Indicators!$G$259+N198*$H198*Indicators!$H$259+N198*$I198*Indicators!$I$259</f>
        <v>3.8803870942730927E-4</v>
      </c>
      <c r="Y198" s="193">
        <f>O198*$B198*Indicators!$B$260+O198*$C198*Indicators!$C$260+O198*$D198*Indicators!$D$260+O198*$E198*Indicators!$E$260+O198*$F198*Indicators!$F$260+O198*$G198*Indicators!$G$260+O198*$H198*Indicators!$H$260+O198*$I198*Indicators!$I$260</f>
        <v>5.5673504722319501E-5</v>
      </c>
      <c r="Z198" s="193">
        <f>P198*$B198*Indicators!$B$261+P198*$C198*Indicators!$C$261+P198*$D198*Indicators!$D$261+P198*$E198*Indicators!$E$261+P198*$F198*Indicators!$F$261+P198*$G198*Indicators!$G$261+P198*$H198*Indicators!$H$261+P198*$I198*Indicators!$I$261</f>
        <v>-1.3976702508434701E-4</v>
      </c>
      <c r="AA198" s="193">
        <f>Q198*$B198*Indicators!$B$262+Q198*$C198*Indicators!$C$262+Q198*$D198*Indicators!$D$262+Q198*$E198*Indicators!$E$262+Q198*$F198*Indicators!$F$262+Q198*$G198*Indicators!$G$262+Q198*$H198*Indicators!$H$262+Q198*$I198*Indicators!$I$262</f>
        <v>1.0375930080864593E-4</v>
      </c>
      <c r="AB198" s="193">
        <f>R198*$B198*Indicators!$B$263+R198*$C198*Indicators!$C$263+R198*$D198*Indicators!$D$263+R198*$E198*Indicators!$E$263+R198*$F198*Indicators!$F$263+R198*$G198*Indicators!$G$263+R198*$H198*Indicators!$H$263+R198*$I198*Indicators!$I$263</f>
        <v>3.2482377239999468E-4</v>
      </c>
      <c r="AC198" s="193">
        <f>S198*$B198*Indicators!$B$264+S198*$C198*Indicators!$C$264+S198*$D198*Indicators!$D$264+S198*$E198*Indicators!$E$264+S198*$F198*Indicators!$F$264+S198*$G198*Indicators!$G$264+S198*$H198*Indicators!$H$264+S198*$I198*Indicators!$I$264</f>
        <v>4.8149772701203456E-4</v>
      </c>
      <c r="AE198" s="177">
        <f t="shared" si="4"/>
        <v>0.15830247579812748</v>
      </c>
    </row>
    <row r="199" spans="1:31" x14ac:dyDescent="0.25">
      <c r="A199" s="174">
        <v>41804</v>
      </c>
      <c r="B199" s="193">
        <f>(Indicators!B211-Indicators!B210)/Indicators!B210</f>
        <v>1.5355086372360858E-2</v>
      </c>
      <c r="C199" s="193">
        <f>(Indicators!C211-Indicators!C210)/-100</f>
        <v>-1.9999999999999573E-4</v>
      </c>
      <c r="D199" s="193">
        <f>(Indicators!D211-Indicators!D210)/-100</f>
        <v>0</v>
      </c>
      <c r="E199" s="193">
        <f>(Indicators!E211-Indicators!E210)/-Indicators!E210</f>
        <v>-3.669724770642202E-2</v>
      </c>
      <c r="F199" s="193">
        <f>(Indicators!F211-Indicators!F210)/Indicators!F210</f>
        <v>-6.0307017543859342E-3</v>
      </c>
      <c r="G199" s="193">
        <f>(Indicators!G211-Indicators!G210)/Indicators!G210</f>
        <v>4.7770700636942678E-2</v>
      </c>
      <c r="H199" s="193">
        <f>(Indicators!H211-Indicators!H210)/Indicators!H210</f>
        <v>1.0113953432457435E-2</v>
      </c>
      <c r="I199" s="193">
        <f>(Indicators!I211-Indicators!I210)/Indicators!I210</f>
        <v>-3.3634821933295644E-2</v>
      </c>
      <c r="K199" s="193">
        <f t="shared" ref="K199" si="15">K187+((K175-K55)/10)</f>
        <v>4.6276960644861753E-2</v>
      </c>
      <c r="L199" s="193">
        <f t="shared" ref="L199:S199" si="16">L187+((L175-L55)/10)</f>
        <v>1.8729796629285731E-2</v>
      </c>
      <c r="M199" s="193">
        <f t="shared" si="16"/>
        <v>0.1822949204748765</v>
      </c>
      <c r="N199" s="193">
        <f t="shared" si="16"/>
        <v>2.4269757481620712E-2</v>
      </c>
      <c r="O199" s="193">
        <f t="shared" si="16"/>
        <v>4.6501920413479232E-2</v>
      </c>
      <c r="P199" s="193">
        <f t="shared" si="16"/>
        <v>0.15777112274517452</v>
      </c>
      <c r="Q199" s="193">
        <f t="shared" si="16"/>
        <v>0.12191801175456898</v>
      </c>
      <c r="R199" s="193">
        <f t="shared" si="16"/>
        <v>0.18323744587023294</v>
      </c>
      <c r="S199" s="193">
        <f t="shared" si="16"/>
        <v>0.21900006398589963</v>
      </c>
      <c r="U199" s="193">
        <f>K199*$B199*Indicators!$B$256+K199*$C199*Indicators!$C$256+K199*$D199*Indicators!$D$256+K199*$E199*Indicators!$E$256+K199*$F199*Indicators!$F$256+K199*$G199*Indicators!$G$256+K199*$H199*Indicators!$H$256+K199*$I199*Indicators!$I$256</f>
        <v>-3.0895034690400964E-4</v>
      </c>
      <c r="V199" s="193">
        <f>L199*$B199*Indicators!$B$257+L199*$C199*Indicators!$C$257+L199*$D199*Indicators!$D$257+L199*$E199*Indicators!$E$257+L199*$F199*Indicators!$F$257+L199*$G199*Indicators!$G$257+L199*$H199*Indicators!$H$257+L199*$I199*Indicators!$I$257</f>
        <v>2.4944562306704744E-4</v>
      </c>
      <c r="W199" s="193">
        <f>M199*$B199*Indicators!$B$258+M199*$C199*Indicators!$C$258+M199*$D199*Indicators!$D$258+M199*$E199*Indicators!$E$258+M199*$F199*Indicators!$F$258+M199*$G199*Indicators!$G$258+M199*$H199*Indicators!$H$258+M199*$I199*Indicators!$I$258</f>
        <v>-7.3847919908857505E-4</v>
      </c>
      <c r="X199" s="193">
        <f>N199*$B199*Indicators!$B$259+N199*$C199*Indicators!$C$259+N199*$D199*Indicators!$D$259+N199*$E199*Indicators!$E$259+N199*$F199*Indicators!$F$259+N199*$G199*Indicators!$G$259+N199*$H199*Indicators!$H$259+N199*$I199*Indicators!$I$259</f>
        <v>-5.2471110168440381E-4</v>
      </c>
      <c r="Y199" s="193">
        <f>O199*$B199*Indicators!$B$260+O199*$C199*Indicators!$C$260+O199*$D199*Indicators!$D$260+O199*$E199*Indicators!$E$260+O199*$F199*Indicators!$F$260+O199*$G199*Indicators!$G$260+O199*$H199*Indicators!$H$260+O199*$I199*Indicators!$I$260</f>
        <v>-1.2446860197616355E-4</v>
      </c>
      <c r="Z199" s="193">
        <f>P199*$B199*Indicators!$B$261+P199*$C199*Indicators!$C$261+P199*$D199*Indicators!$D$261+P199*$E199*Indicators!$E$261+P199*$F199*Indicators!$F$261+P199*$G199*Indicators!$G$261+P199*$H199*Indicators!$H$261+P199*$I199*Indicators!$I$261</f>
        <v>5.1160792967295252E-5</v>
      </c>
      <c r="AA199" s="193">
        <f>Q199*$B199*Indicators!$B$262+Q199*$C199*Indicators!$C$262+Q199*$D199*Indicators!$D$262+Q199*$E199*Indicators!$E$262+Q199*$F199*Indicators!$F$262+Q199*$G199*Indicators!$G$262+Q199*$H199*Indicators!$H$262+Q199*$I199*Indicators!$I$262</f>
        <v>-1.3233416464458938E-3</v>
      </c>
      <c r="AB199" s="193">
        <f>R199*$B199*Indicators!$B$263+R199*$C199*Indicators!$C$263+R199*$D199*Indicators!$D$263+R199*$E199*Indicators!$E$263+R199*$F199*Indicators!$F$263+R199*$G199*Indicators!$G$263+R199*$H199*Indicators!$H$263+R199*$I199*Indicators!$I$263</f>
        <v>-1.5607637921496374E-4</v>
      </c>
      <c r="AC199" s="193">
        <f>S199*$B199*Indicators!$B$264+S199*$C199*Indicators!$C$264+S199*$D199*Indicators!$D$264+S199*$E199*Indicators!$E$264+S199*$F199*Indicators!$F$264+S199*$G199*Indicators!$G$264+S199*$H199*Indicators!$H$264+S199*$I199*Indicators!$I$264</f>
        <v>6.1713201220686372E-4</v>
      </c>
      <c r="AE199" s="177">
        <f t="shared" si="4"/>
        <v>-0.22582888470728033</v>
      </c>
    </row>
    <row r="200" spans="1:31" x14ac:dyDescent="0.25">
      <c r="A200" s="174">
        <v>41834</v>
      </c>
      <c r="B200" s="193">
        <f>(Indicators!B212-Indicators!B211)/Indicators!B211</f>
        <v>6.6162570888469076E-3</v>
      </c>
      <c r="C200" s="193">
        <f>(Indicators!C212-Indicators!C211)/-100</f>
        <v>1.4499999999999958E-3</v>
      </c>
      <c r="D200" s="193">
        <f>(Indicators!D212-Indicators!D211)/-100</f>
        <v>2.9999999999999983E-3</v>
      </c>
      <c r="E200" s="193">
        <f>(Indicators!E212-Indicators!E211)/-Indicators!E211</f>
        <v>6.1946902654867256E-2</v>
      </c>
      <c r="F200" s="193">
        <f>(Indicators!F212-Indicators!F211)/Indicators!F211</f>
        <v>3.3094318808604604E-2</v>
      </c>
      <c r="G200" s="193">
        <f>(Indicators!G212-Indicators!G211)/Indicators!G211</f>
        <v>-1.5957446808510637E-2</v>
      </c>
      <c r="H200" s="193">
        <f>(Indicators!H212-Indicators!H211)/Indicators!H211</f>
        <v>8.0526809297359978E-3</v>
      </c>
      <c r="I200" s="193">
        <f>(Indicators!I212-Indicators!I211)/Indicators!I211</f>
        <v>-6.4346300087744952E-3</v>
      </c>
      <c r="K200" s="193">
        <f t="shared" ref="K200" si="17">K188+((K176-K56)/10)</f>
        <v>4.6276960644861753E-2</v>
      </c>
      <c r="L200" s="193">
        <f t="shared" ref="L200:S200" si="18">L188+((L176-L56)/10)</f>
        <v>1.8729796629285731E-2</v>
      </c>
      <c r="M200" s="193">
        <f t="shared" si="18"/>
        <v>0.1822949204748765</v>
      </c>
      <c r="N200" s="193">
        <f t="shared" si="18"/>
        <v>2.4269757481620712E-2</v>
      </c>
      <c r="O200" s="193">
        <f t="shared" si="18"/>
        <v>4.6501920413479232E-2</v>
      </c>
      <c r="P200" s="193">
        <f t="shared" si="18"/>
        <v>0.15777112274517452</v>
      </c>
      <c r="Q200" s="193">
        <f t="shared" si="18"/>
        <v>0.12191801175456898</v>
      </c>
      <c r="R200" s="193">
        <f t="shared" si="18"/>
        <v>0.18323744587023294</v>
      </c>
      <c r="S200" s="193">
        <f t="shared" si="18"/>
        <v>0.21900006398589963</v>
      </c>
      <c r="U200" s="193">
        <f>K200*$B200*Indicators!$B$256+K200*$C200*Indicators!$C$256+K200*$D200*Indicators!$D$256+K200*$E200*Indicators!$E$256+K200*$F200*Indicators!$F$256+K200*$G200*Indicators!$G$256+K200*$H200*Indicators!$H$256+K200*$I200*Indicators!$I$256</f>
        <v>1.0351238981277378E-3</v>
      </c>
      <c r="V200" s="193">
        <f>L200*$B200*Indicators!$B$257+L200*$C200*Indicators!$C$257+L200*$D200*Indicators!$D$257+L200*$E200*Indicators!$E$257+L200*$F200*Indicators!$F$257+L200*$G200*Indicators!$G$257+L200*$H200*Indicators!$H$257+L200*$I200*Indicators!$I$257</f>
        <v>9.5458781021055656E-6</v>
      </c>
      <c r="W200" s="193">
        <f>M200*$B200*Indicators!$B$258+M200*$C200*Indicators!$C$258+M200*$D200*Indicators!$D$258+M200*$E200*Indicators!$E$258+M200*$F200*Indicators!$F$258+M200*$G200*Indicators!$G$258+M200*$H200*Indicators!$H$258+M200*$I200*Indicators!$I$258</f>
        <v>1.5438050650933969E-3</v>
      </c>
      <c r="X200" s="193">
        <f>N200*$B200*Indicators!$B$259+N200*$C200*Indicators!$C$259+N200*$D200*Indicators!$D$259+N200*$E200*Indicators!$E$259+N200*$F200*Indicators!$F$259+N200*$G200*Indicators!$G$259+N200*$H200*Indicators!$H$259+N200*$I200*Indicators!$I$259</f>
        <v>2.6360498379783483E-4</v>
      </c>
      <c r="Y200" s="193">
        <f>O200*$B200*Indicators!$B$260+O200*$C200*Indicators!$C$260+O200*$D200*Indicators!$D$260+O200*$E200*Indicators!$E$260+O200*$F200*Indicators!$F$260+O200*$G200*Indicators!$G$260+O200*$H200*Indicators!$H$260+O200*$I200*Indicators!$I$260</f>
        <v>5.9442167381470903E-4</v>
      </c>
      <c r="Z200" s="193">
        <f>P200*$B200*Indicators!$B$261+P200*$C200*Indicators!$C$261+P200*$D200*Indicators!$D$261+P200*$E200*Indicators!$E$261+P200*$F200*Indicators!$F$261+P200*$G200*Indicators!$G$261+P200*$H200*Indicators!$H$261+P200*$I200*Indicators!$I$261</f>
        <v>1.5740803154608101E-3</v>
      </c>
      <c r="AA200" s="193">
        <f>Q200*$B200*Indicators!$B$262+Q200*$C200*Indicators!$C$262+Q200*$D200*Indicators!$D$262+Q200*$E200*Indicators!$E$262+Q200*$F200*Indicators!$F$262+Q200*$G200*Indicators!$G$262+Q200*$H200*Indicators!$H$262+Q200*$I200*Indicators!$I$262</f>
        <v>2.5362323196435606E-3</v>
      </c>
      <c r="AB200" s="193">
        <f>R200*$B200*Indicators!$B$263+R200*$C200*Indicators!$C$263+R200*$D200*Indicators!$D$263+R200*$E200*Indicators!$E$263+R200*$F200*Indicators!$F$263+R200*$G200*Indicators!$G$263+R200*$H200*Indicators!$H$263+R200*$I200*Indicators!$I$263</f>
        <v>1.788010612158746E-3</v>
      </c>
      <c r="AC200" s="193">
        <f>S200*$B200*Indicators!$B$264+S200*$C200*Indicators!$C$264+S200*$D200*Indicators!$D$264+S200*$E200*Indicators!$E$264+S200*$F200*Indicators!$F$264+S200*$G200*Indicators!$G$264+S200*$H200*Indicators!$H$264+S200*$I200*Indicators!$I$264</f>
        <v>8.4604071592355183E-4</v>
      </c>
      <c r="AE200" s="177">
        <f t="shared" si="4"/>
        <v>1.0190865462122456</v>
      </c>
    </row>
    <row r="201" spans="1:31" x14ac:dyDescent="0.25">
      <c r="A201" s="174">
        <v>41865</v>
      </c>
      <c r="B201" s="193">
        <f>(Indicators!B213-Indicators!B212)/Indicators!B212</f>
        <v>-2.8169014084508111E-3</v>
      </c>
      <c r="C201" s="193">
        <f>(Indicators!C213-Indicators!C212)/-100</f>
        <v>3.6000000000000034E-3</v>
      </c>
      <c r="D201" s="193">
        <f>(Indicators!D213-Indicators!D212)/-100</f>
        <v>-1.0000000000000052E-3</v>
      </c>
      <c r="E201" s="193">
        <f>(Indicators!E213-Indicators!E212)/-Indicators!E212</f>
        <v>3.7735849056603772E-2</v>
      </c>
      <c r="F201" s="193">
        <f>(Indicators!F213-Indicators!F212)/Indicators!F212</f>
        <v>-5.3924185798184809E-2</v>
      </c>
      <c r="G201" s="193">
        <f>(Indicators!G213-Indicators!G212)/Indicators!G212</f>
        <v>-3.8610038610038611E-3</v>
      </c>
      <c r="H201" s="193">
        <f>(Indicators!H213-Indicators!H212)/Indicators!H212</f>
        <v>4.2343652864883525E-3</v>
      </c>
      <c r="I201" s="193">
        <f>(Indicators!I213-Indicators!I212)/Indicators!I212</f>
        <v>-2.5316455696202531E-2</v>
      </c>
      <c r="K201" s="193">
        <f t="shared" ref="K201" si="19">K189+((K177-K57)/10)</f>
        <v>4.6276960644861753E-2</v>
      </c>
      <c r="L201" s="193">
        <f t="shared" ref="L201:S201" si="20">L189+((L177-L57)/10)</f>
        <v>1.8729796629285731E-2</v>
      </c>
      <c r="M201" s="193">
        <f t="shared" si="20"/>
        <v>0.1822949204748765</v>
      </c>
      <c r="N201" s="193">
        <f t="shared" si="20"/>
        <v>2.4269757481620712E-2</v>
      </c>
      <c r="O201" s="193">
        <f t="shared" si="20"/>
        <v>4.6501920413479232E-2</v>
      </c>
      <c r="P201" s="193">
        <f t="shared" si="20"/>
        <v>0.15777112274517452</v>
      </c>
      <c r="Q201" s="193">
        <f t="shared" si="20"/>
        <v>0.12191801175456898</v>
      </c>
      <c r="R201" s="193">
        <f t="shared" si="20"/>
        <v>0.18323744587023294</v>
      </c>
      <c r="S201" s="193">
        <f t="shared" si="20"/>
        <v>0.21900006398589963</v>
      </c>
      <c r="U201" s="193">
        <f>K201*$B201*Indicators!$B$256+K201*$C201*Indicators!$C$256+K201*$D201*Indicators!$D$256+K201*$E201*Indicators!$E$256+K201*$F201*Indicators!$F$256+K201*$G201*Indicators!$G$256+K201*$H201*Indicators!$H$256+K201*$I201*Indicators!$I$256</f>
        <v>-5.3761896257457562E-4</v>
      </c>
      <c r="V201" s="193">
        <f>L201*$B201*Indicators!$B$257+L201*$C201*Indicators!$C$257+L201*$D201*Indicators!$D$257+L201*$E201*Indicators!$E$257+L201*$F201*Indicators!$F$257+L201*$G201*Indicators!$G$257+L201*$H201*Indicators!$H$257+L201*$I201*Indicators!$I$257</f>
        <v>-6.8910259458583297E-5</v>
      </c>
      <c r="W201" s="193">
        <f>M201*$B201*Indicators!$B$258+M201*$C201*Indicators!$C$258+M201*$D201*Indicators!$D$258+M201*$E201*Indicators!$E$258+M201*$F201*Indicators!$F$258+M201*$G201*Indicators!$G$258+M201*$H201*Indicators!$H$258+M201*$I201*Indicators!$I$258</f>
        <v>-2.1550635663576548E-4</v>
      </c>
      <c r="X201" s="193">
        <f>N201*$B201*Indicators!$B$259+N201*$C201*Indicators!$C$259+N201*$D201*Indicators!$D$259+N201*$E201*Indicators!$E$259+N201*$F201*Indicators!$F$259+N201*$G201*Indicators!$G$259+N201*$H201*Indicators!$H$259+N201*$I201*Indicators!$I$259</f>
        <v>-1.1744892009864791E-4</v>
      </c>
      <c r="Y201" s="193">
        <f>O201*$B201*Indicators!$B$260+O201*$C201*Indicators!$C$260+O201*$D201*Indicators!$D$260+O201*$E201*Indicators!$E$260+O201*$F201*Indicators!$F$260+O201*$G201*Indicators!$G$260+O201*$H201*Indicators!$H$260+O201*$I201*Indicators!$I$260</f>
        <v>2.9589981179851309E-4</v>
      </c>
      <c r="Z201" s="193">
        <f>P201*$B201*Indicators!$B$261+P201*$C201*Indicators!$C$261+P201*$D201*Indicators!$D$261+P201*$E201*Indicators!$E$261+P201*$F201*Indicators!$F$261+P201*$G201*Indicators!$G$261+P201*$H201*Indicators!$H$261+P201*$I201*Indicators!$I$261</f>
        <v>8.8517268900340635E-4</v>
      </c>
      <c r="AA201" s="193">
        <f>Q201*$B201*Indicators!$B$262+Q201*$C201*Indicators!$C$262+Q201*$D201*Indicators!$D$262+Q201*$E201*Indicators!$E$262+Q201*$F201*Indicators!$F$262+Q201*$G201*Indicators!$G$262+Q201*$H201*Indicators!$H$262+Q201*$I201*Indicators!$I$262</f>
        <v>1.2160458570795144E-3</v>
      </c>
      <c r="AB201" s="193">
        <f>R201*$B201*Indicators!$B$263+R201*$C201*Indicators!$C$263+R201*$D201*Indicators!$D$263+R201*$E201*Indicators!$E$263+R201*$F201*Indicators!$F$263+R201*$G201*Indicators!$G$263+R201*$H201*Indicators!$H$263+R201*$I201*Indicators!$I$263</f>
        <v>8.5322346514222071E-4</v>
      </c>
      <c r="AC201" s="193">
        <f>S201*$B201*Indicators!$B$264+S201*$C201*Indicators!$C$264+S201*$D201*Indicators!$D$264+S201*$E201*Indicators!$E$264+S201*$F201*Indicators!$F$264+S201*$G201*Indicators!$G$264+S201*$H201*Indicators!$H$264+S201*$I201*Indicators!$I$264</f>
        <v>1.7143251869174278E-4</v>
      </c>
      <c r="AE201" s="177">
        <f t="shared" ref="AE201" si="21">SUM(U201:AD201)*100</f>
        <v>0.24822898429478252</v>
      </c>
    </row>
    <row r="202" spans="1:31" x14ac:dyDescent="0.25">
      <c r="A202" s="174">
        <v>41896</v>
      </c>
      <c r="B202" s="193">
        <f>(Indicators!B214-Indicators!B213)/Indicators!B213</f>
        <v>6.1205273069679884E-2</v>
      </c>
      <c r="C202" s="193">
        <f>(Indicators!C214-Indicators!C213)/-100</f>
        <v>-4.5999999999999999E-3</v>
      </c>
      <c r="D202" s="193">
        <f>(Indicators!D214-Indicators!D213)/-100</f>
        <v>5.0000000000000001E-3</v>
      </c>
      <c r="E202" s="193">
        <f>(Indicators!E214-Indicators!E213)/-Indicators!E213</f>
        <v>4.9019607843137254E-2</v>
      </c>
      <c r="F202" s="193">
        <f>(Indicators!F214-Indicators!F213)/Indicators!F213</f>
        <v>-6.6591422121896157E-2</v>
      </c>
      <c r="G202" s="193">
        <f>(Indicators!G214-Indicators!G213)/Indicators!G213</f>
        <v>-5.7364341085271317E-2</v>
      </c>
      <c r="H202" s="193">
        <f>(Indicators!H214-Indicators!H213)/Indicators!H213</f>
        <v>8.1369913175874265E-3</v>
      </c>
      <c r="I202" s="193">
        <f>(Indicators!I214-Indicators!I213)/Indicators!I213</f>
        <v>-1.2080942313500454E-2</v>
      </c>
      <c r="K202" s="193">
        <f t="shared" ref="K202" si="22">K190+((K178-K58)/10)</f>
        <v>4.6276960644861753E-2</v>
      </c>
      <c r="L202" s="193">
        <f t="shared" ref="L202:S202" si="23">L190+((L178-L58)/10)</f>
        <v>1.8729796629285731E-2</v>
      </c>
      <c r="M202" s="193">
        <f t="shared" si="23"/>
        <v>0.1822949204748765</v>
      </c>
      <c r="N202" s="193">
        <f t="shared" si="23"/>
        <v>2.4269757481620712E-2</v>
      </c>
      <c r="O202" s="193">
        <f t="shared" si="23"/>
        <v>4.6501920413479232E-2</v>
      </c>
      <c r="P202" s="193">
        <f t="shared" si="23"/>
        <v>0.15777112274517452</v>
      </c>
      <c r="Q202" s="193">
        <f t="shared" si="23"/>
        <v>0.12191801175456898</v>
      </c>
      <c r="R202" s="193">
        <f t="shared" si="23"/>
        <v>0.18323744587023294</v>
      </c>
      <c r="S202" s="193">
        <f t="shared" si="23"/>
        <v>0.21900006398589963</v>
      </c>
      <c r="U202" s="193">
        <f>K202*$B202*Indicators!$B$256+K202*$C202*Indicators!$C$256+K202*$D202*Indicators!$D$256+K202*$E202*Indicators!$E$256+K202*$F202*Indicators!$F$256+K202*$G202*Indicators!$G$256+K202*$H202*Indicators!$H$256+K202*$I202*Indicators!$I$256</f>
        <v>1.08373726839506E-5</v>
      </c>
      <c r="V202" s="193">
        <f>L202*$B202*Indicators!$B$257+L202*$C202*Indicators!$C$257+L202*$D202*Indicators!$D$257+L202*$E202*Indicators!$E$257+L202*$F202*Indicators!$F$257+L202*$G202*Indicators!$G$257+L202*$H202*Indicators!$H$257+L202*$I202*Indicators!$I$257</f>
        <v>-3.930227169901299E-5</v>
      </c>
      <c r="W202" s="193">
        <f>M202*$B202*Indicators!$B$258+M202*$C202*Indicators!$C$258+M202*$D202*Indicators!$D$258+M202*$E202*Indicators!$E$258+M202*$F202*Indicators!$F$258+M202*$G202*Indicators!$G$258+M202*$H202*Indicators!$H$258+M202*$I202*Indicators!$I$258</f>
        <v>4.3844329248916144E-3</v>
      </c>
      <c r="X202" s="193">
        <f>N202*$B202*Indicators!$B$259+N202*$C202*Indicators!$C$259+N202*$D202*Indicators!$D$259+N202*$E202*Indicators!$E$259+N202*$F202*Indicators!$F$259+N202*$G202*Indicators!$G$259+N202*$H202*Indicators!$H$259+N202*$I202*Indicators!$I$259</f>
        <v>2.6011541793053843E-4</v>
      </c>
      <c r="Y202" s="193">
        <f>O202*$B202*Indicators!$B$260+O202*$C202*Indicators!$C$260+O202*$D202*Indicators!$D$260+O202*$E202*Indicators!$E$260+O202*$F202*Indicators!$F$260+O202*$G202*Indicators!$G$260+O202*$H202*Indicators!$H$260+O202*$I202*Indicators!$I$260</f>
        <v>6.7104683504409476E-4</v>
      </c>
      <c r="Z202" s="193">
        <f>P202*$B202*Indicators!$B$261+P202*$C202*Indicators!$C$261+P202*$D202*Indicators!$D$261+P202*$E202*Indicators!$E$261+P202*$F202*Indicators!$F$261+P202*$G202*Indicators!$G$261+P202*$H202*Indicators!$H$261+P202*$I202*Indicators!$I$261</f>
        <v>1.9637355007181513E-3</v>
      </c>
      <c r="AA202" s="193">
        <f>Q202*$B202*Indicators!$B$262+Q202*$C202*Indicators!$C$262+Q202*$D202*Indicators!$D$262+Q202*$E202*Indicators!$E$262+Q202*$F202*Indicators!$F$262+Q202*$G202*Indicators!$G$262+Q202*$H202*Indicators!$H$262+Q202*$I202*Indicators!$I$262</f>
        <v>2.5390296067078835E-3</v>
      </c>
      <c r="AB202" s="193">
        <f>R202*$B202*Indicators!$B$263+R202*$C202*Indicators!$C$263+R202*$D202*Indicators!$D$263+R202*$E202*Indicators!$E$263+R202*$F202*Indicators!$F$263+R202*$G202*Indicators!$G$263+R202*$H202*Indicators!$H$263+R202*$I202*Indicators!$I$263</f>
        <v>2.1529554012348841E-3</v>
      </c>
      <c r="AC202" s="193">
        <f>S202*$B202*Indicators!$B$264+S202*$C202*Indicators!$C$264+S202*$D202*Indicators!$D$264+S202*$E202*Indicators!$E$264+S202*$F202*Indicators!$F$264+S202*$G202*Indicators!$G$264+S202*$H202*Indicators!$H$264+S202*$I202*Indicators!$I$264</f>
        <v>1.6091199616000158E-3</v>
      </c>
      <c r="AE202" s="177">
        <f t="shared" ref="AE202:AE205" si="24">SUM(U202:AD202)*100</f>
        <v>1.3551970749112119</v>
      </c>
    </row>
    <row r="203" spans="1:31" x14ac:dyDescent="0.25">
      <c r="A203" s="174">
        <v>41926</v>
      </c>
      <c r="B203" s="193">
        <f>(Indicators!B215-Indicators!B214)/Indicators!B214</f>
        <v>-3.6379769299023972E-2</v>
      </c>
      <c r="C203" s="193">
        <f>(Indicators!C215-Indicators!C214)/-100</f>
        <v>4.9500000000000013E-3</v>
      </c>
      <c r="D203" s="193">
        <f>(Indicators!D215-Indicators!D214)/-100</f>
        <v>0</v>
      </c>
      <c r="E203" s="193">
        <f>(Indicators!E215-Indicators!E214)/-Indicators!E214</f>
        <v>0.1134020618556701</v>
      </c>
      <c r="F203" s="193">
        <f>(Indicators!F215-Indicators!F214)/Indicators!F214</f>
        <v>-3.6275695284158842E-3</v>
      </c>
      <c r="G203" s="193">
        <f>(Indicators!G215-Indicators!G214)/Indicators!G214</f>
        <v>-1.3980263157894737E-2</v>
      </c>
      <c r="H203" s="193">
        <f>(Indicators!H215-Indicators!H214)/Indicators!H214</f>
        <v>6.359553955651737E-3</v>
      </c>
      <c r="I203" s="193">
        <f>(Indicators!I215-Indicators!I214)/Indicators!I214</f>
        <v>4.0966065423417915E-2</v>
      </c>
      <c r="K203" s="193">
        <f t="shared" ref="K203" si="25">K191+((K179-K59)/10)</f>
        <v>4.6276960644861753E-2</v>
      </c>
      <c r="L203" s="193">
        <f t="shared" ref="L203:S203" si="26">L191+((L179-L59)/10)</f>
        <v>1.8729796629285731E-2</v>
      </c>
      <c r="M203" s="193">
        <f t="shared" si="26"/>
        <v>0.1822949204748765</v>
      </c>
      <c r="N203" s="193">
        <f t="shared" si="26"/>
        <v>2.4269757481620712E-2</v>
      </c>
      <c r="O203" s="193">
        <f t="shared" si="26"/>
        <v>4.6501920413479232E-2</v>
      </c>
      <c r="P203" s="193">
        <f t="shared" si="26"/>
        <v>0.15777112274517452</v>
      </c>
      <c r="Q203" s="193">
        <f t="shared" si="26"/>
        <v>0.12191801175456898</v>
      </c>
      <c r="R203" s="193">
        <f t="shared" si="26"/>
        <v>0.18323744587023294</v>
      </c>
      <c r="S203" s="193">
        <f t="shared" si="26"/>
        <v>0.21900006398589963</v>
      </c>
      <c r="U203" s="193">
        <f>K203*$B203*Indicators!$B$256+K203*$C203*Indicators!$C$256+K203*$D203*Indicators!$D$256+K203*$E203*Indicators!$E$256+K203*$F203*Indicators!$F$256+K203*$G203*Indicators!$G$256+K203*$H203*Indicators!$H$256+K203*$I203*Indicators!$I$256</f>
        <v>7.090725481086682E-4</v>
      </c>
      <c r="V203" s="193">
        <f>L203*$B203*Indicators!$B$257+L203*$C203*Indicators!$C$257+L203*$D203*Indicators!$D$257+L203*$E203*Indicators!$E$257+L203*$F203*Indicators!$F$257+L203*$G203*Indicators!$G$257+L203*$H203*Indicators!$H$257+L203*$I203*Indicators!$I$257</f>
        <v>5.6702271980543258E-5</v>
      </c>
      <c r="W203" s="193">
        <f>M203*$B203*Indicators!$B$258+M203*$C203*Indicators!$C$258+M203*$D203*Indicators!$D$258+M203*$E203*Indicators!$E$258+M203*$F203*Indicators!$F$258+M203*$G203*Indicators!$G$258+M203*$H203*Indicators!$H$258+M203*$I203*Indicators!$I$258</f>
        <v>1.5361000190620268E-3</v>
      </c>
      <c r="X203" s="193">
        <f>N203*$B203*Indicators!$B$259+N203*$C203*Indicators!$C$259+N203*$D203*Indicators!$D$259+N203*$E203*Indicators!$E$259+N203*$F203*Indicators!$F$259+N203*$G203*Indicators!$G$259+N203*$H203*Indicators!$H$259+N203*$I203*Indicators!$I$259</f>
        <v>9.8071477461558689E-4</v>
      </c>
      <c r="Y203" s="193">
        <f>O203*$B203*Indicators!$B$260+O203*$C203*Indicators!$C$260+O203*$D203*Indicators!$D$260+O203*$E203*Indicators!$E$260+O203*$F203*Indicators!$F$260+O203*$G203*Indicators!$G$260+O203*$H203*Indicators!$H$260+O203*$I203*Indicators!$I$260</f>
        <v>8.7486396369608629E-4</v>
      </c>
      <c r="Z203" s="193">
        <f>P203*$B203*Indicators!$B$261+P203*$C203*Indicators!$C$261+P203*$D203*Indicators!$D$261+P203*$E203*Indicators!$E$261+P203*$F203*Indicators!$F$261+P203*$G203*Indicators!$G$261+P203*$H203*Indicators!$H$261+P203*$I203*Indicators!$I$261</f>
        <v>1.7393663193983732E-3</v>
      </c>
      <c r="AA203" s="193">
        <f>Q203*$B203*Indicators!$B$262+Q203*$C203*Indicators!$C$262+Q203*$D203*Indicators!$D$262+Q203*$E203*Indicators!$E$262+Q203*$F203*Indicators!$F$262+Q203*$G203*Indicators!$G$262+Q203*$H203*Indicators!$H$262+Q203*$I203*Indicators!$I$262</f>
        <v>4.4794090499947793E-3</v>
      </c>
      <c r="AB203" s="193">
        <f>R203*$B203*Indicators!$B$263+R203*$C203*Indicators!$C$263+R203*$D203*Indicators!$D$263+R203*$E203*Indicators!$E$263+R203*$F203*Indicators!$F$263+R203*$G203*Indicators!$G$263+R203*$H203*Indicators!$H$263+R203*$I203*Indicators!$I$263</f>
        <v>2.4537140781744141E-3</v>
      </c>
      <c r="AC203" s="193">
        <f>S203*$B203*Indicators!$B$264+S203*$C203*Indicators!$C$264+S203*$D203*Indicators!$D$264+S203*$E203*Indicators!$E$264+S203*$F203*Indicators!$F$264+S203*$G203*Indicators!$G$264+S203*$H203*Indicators!$H$264+S203*$I203*Indicators!$I$264</f>
        <v>4.4910179483952664E-4</v>
      </c>
      <c r="AE203" s="177">
        <f t="shared" si="24"/>
        <v>1.3279044819870003</v>
      </c>
    </row>
    <row r="204" spans="1:31" x14ac:dyDescent="0.25">
      <c r="A204" s="174">
        <v>41957</v>
      </c>
      <c r="B204" s="193">
        <f>(Indicators!B216-Indicators!B215)/Indicators!B215</f>
        <v>1.0128913443830682E-2</v>
      </c>
      <c r="C204" s="193">
        <f>(Indicators!C216-Indicators!C215)/-100</f>
        <v>3.2999999999999917E-3</v>
      </c>
      <c r="D204" s="193">
        <f>(Indicators!D216-Indicators!D215)/-100</f>
        <v>1.0000000000000052E-3</v>
      </c>
      <c r="E204" s="193">
        <f>(Indicators!E216-Indicators!E215)/-Indicators!E215</f>
        <v>0.10465116279069768</v>
      </c>
      <c r="F204" s="193">
        <f>(Indicators!F216-Indicators!F215)/Indicators!F215</f>
        <v>-3.6407766990291239E-2</v>
      </c>
      <c r="G204" s="193">
        <f>(Indicators!G216-Indicators!G215)/Indicators!G215</f>
        <v>-6.672226855713094E-3</v>
      </c>
      <c r="H204" s="193">
        <f>(Indicators!H216-Indicators!H215)/Indicators!H215</f>
        <v>4.1644060867728344E-3</v>
      </c>
      <c r="I204" s="193">
        <f>(Indicators!I216-Indicators!I215)/Indicators!I215</f>
        <v>-2.9368575624082231E-2</v>
      </c>
      <c r="K204" s="193">
        <f t="shared" ref="K204" si="27">K192+((K180-K60)/10)</f>
        <v>4.6276960644861753E-2</v>
      </c>
      <c r="L204" s="193">
        <f t="shared" ref="L204:S204" si="28">L192+((L180-L60)/10)</f>
        <v>1.8729796629285731E-2</v>
      </c>
      <c r="M204" s="193">
        <f t="shared" si="28"/>
        <v>0.1822949204748765</v>
      </c>
      <c r="N204" s="193">
        <f t="shared" si="28"/>
        <v>2.4269757481620712E-2</v>
      </c>
      <c r="O204" s="193">
        <f t="shared" si="28"/>
        <v>4.6501920413479232E-2</v>
      </c>
      <c r="P204" s="193">
        <f t="shared" si="28"/>
        <v>0.15777112274517452</v>
      </c>
      <c r="Q204" s="193">
        <f t="shared" si="28"/>
        <v>0.12191801175456898</v>
      </c>
      <c r="R204" s="193">
        <f t="shared" si="28"/>
        <v>0.18323744587023294</v>
      </c>
      <c r="S204" s="193">
        <f t="shared" si="28"/>
        <v>0.21900006398589963</v>
      </c>
      <c r="U204" s="193">
        <f>K204*$B204*Indicators!$B$256+K204*$C204*Indicators!$C$256+K204*$D204*Indicators!$D$256+K204*$E204*Indicators!$E$256+K204*$F204*Indicators!$F$256+K204*$G204*Indicators!$G$256+K204*$H204*Indicators!$H$256+K204*$I204*Indicators!$I$256</f>
        <v>3.3972401906929922E-4</v>
      </c>
      <c r="V204" s="193">
        <f>L204*$B204*Indicators!$B$257+L204*$C204*Indicators!$C$257+L204*$D204*Indicators!$D$257+L204*$E204*Indicators!$E$257+L204*$F204*Indicators!$F$257+L204*$G204*Indicators!$G$257+L204*$H204*Indicators!$H$257+L204*$I204*Indicators!$I$257</f>
        <v>9.2921975697422623E-5</v>
      </c>
      <c r="W204" s="193">
        <f>M204*$B204*Indicators!$B$258+M204*$C204*Indicators!$C$258+M204*$D204*Indicators!$D$258+M204*$E204*Indicators!$E$258+M204*$F204*Indicators!$F$258+M204*$G204*Indicators!$G$258+M204*$H204*Indicators!$H$258+M204*$I204*Indicators!$I$258</f>
        <v>1.6885908242203695E-3</v>
      </c>
      <c r="X204" s="193">
        <f>N204*$B204*Indicators!$B$259+N204*$C204*Indicators!$C$259+N204*$D204*Indicators!$D$259+N204*$E204*Indicators!$E$259+N204*$F204*Indicators!$F$259+N204*$G204*Indicators!$G$259+N204*$H204*Indicators!$H$259+N204*$I204*Indicators!$I$259</f>
        <v>1.9149510195146606E-4</v>
      </c>
      <c r="Y204" s="193">
        <f>O204*$B204*Indicators!$B$260+O204*$C204*Indicators!$C$260+O204*$D204*Indicators!$D$260+O204*$E204*Indicators!$E$260+O204*$F204*Indicators!$F$260+O204*$G204*Indicators!$G$260+O204*$H204*Indicators!$H$260+O204*$I204*Indicators!$I$260</f>
        <v>8.1757159823389787E-4</v>
      </c>
      <c r="Z204" s="193">
        <f>P204*$B204*Indicators!$B$261+P204*$C204*Indicators!$C$261+P204*$D204*Indicators!$D$261+P204*$E204*Indicators!$E$261+P204*$F204*Indicators!$F$261+P204*$G204*Indicators!$G$261+P204*$H204*Indicators!$H$261+P204*$I204*Indicators!$I$261</f>
        <v>2.1889337769187846E-3</v>
      </c>
      <c r="AA204" s="193">
        <f>Q204*$B204*Indicators!$B$262+Q204*$C204*Indicators!$C$262+Q204*$D204*Indicators!$D$262+Q204*$E204*Indicators!$E$262+Q204*$F204*Indicators!$F$262+Q204*$G204*Indicators!$G$262+Q204*$H204*Indicators!$H$262+Q204*$I204*Indicators!$I$262</f>
        <v>3.7872932835701588E-3</v>
      </c>
      <c r="AB204" s="193">
        <f>R204*$B204*Indicators!$B$263+R204*$C204*Indicators!$C$263+R204*$D204*Indicators!$D$263+R204*$E204*Indicators!$E$263+R204*$F204*Indicators!$F$263+R204*$G204*Indicators!$G$263+R204*$H204*Indicators!$H$263+R204*$I204*Indicators!$I$263</f>
        <v>2.2930151963295332E-3</v>
      </c>
      <c r="AC204" s="193">
        <f>S204*$B204*Indicators!$B$264+S204*$C204*Indicators!$C$264+S204*$D204*Indicators!$D$264+S204*$E204*Indicators!$E$264+S204*$F204*Indicators!$F$264+S204*$G204*Indicators!$G$264+S204*$H204*Indicators!$H$264+S204*$I204*Indicators!$I$264</f>
        <v>4.7058391872906857E-4</v>
      </c>
      <c r="AE204" s="177">
        <f t="shared" si="24"/>
        <v>1.187012969472</v>
      </c>
    </row>
    <row r="205" spans="1:31" x14ac:dyDescent="0.25">
      <c r="A205" s="174">
        <v>41987</v>
      </c>
      <c r="B205" s="193">
        <f>(Indicators!B217-Indicators!B216)/Indicators!B216</f>
        <v>5.378304466727437E-2</v>
      </c>
      <c r="C205" s="193">
        <f>(Indicators!C217-Indicators!C216)/-100</f>
        <v>-4.8999999999999929E-3</v>
      </c>
      <c r="D205" s="193">
        <f>(Indicators!D217-Indicators!D216)/-100</f>
        <v>5.0000000000000001E-3</v>
      </c>
      <c r="E205" s="193">
        <f>(Indicators!E217-Indicators!E216)/-Indicators!E216</f>
        <v>0.25974025974025972</v>
      </c>
      <c r="F205" s="193">
        <f>(Indicators!F217-Indicators!F216)/Indicators!F216</f>
        <v>-5.6045340050377868E-2</v>
      </c>
      <c r="G205" s="193">
        <f>(Indicators!G217-Indicators!G216)/Indicators!G216</f>
        <v>8.3963056255247689E-3</v>
      </c>
      <c r="H205" s="193">
        <f>(Indicators!H217-Indicators!H216)/Indicators!H216</f>
        <v>-1.226547268304661E-2</v>
      </c>
      <c r="I205" s="193">
        <f>(Indicators!I217-Indicators!I216)/Indicators!I216</f>
        <v>-2.4205748865355523E-2</v>
      </c>
      <c r="K205" s="193">
        <f t="shared" ref="K205" si="29">K193+((K181-K61)/10)</f>
        <v>4.6276960644861753E-2</v>
      </c>
      <c r="L205" s="193">
        <f t="shared" ref="L205:S205" si="30">L193+((L181-L61)/10)</f>
        <v>1.8729796629285731E-2</v>
      </c>
      <c r="M205" s="193">
        <f t="shared" si="30"/>
        <v>0.1822949204748765</v>
      </c>
      <c r="N205" s="193">
        <f t="shared" si="30"/>
        <v>2.4269757481620712E-2</v>
      </c>
      <c r="O205" s="193">
        <f t="shared" si="30"/>
        <v>4.6501920413479232E-2</v>
      </c>
      <c r="P205" s="193">
        <f t="shared" si="30"/>
        <v>0.15777112274517452</v>
      </c>
      <c r="Q205" s="193">
        <f t="shared" si="30"/>
        <v>0.12191801175456898</v>
      </c>
      <c r="R205" s="193">
        <f t="shared" si="30"/>
        <v>0.18323744587023294</v>
      </c>
      <c r="S205" s="193">
        <f t="shared" si="30"/>
        <v>0.21900006398589963</v>
      </c>
      <c r="U205" s="193">
        <f>K205*$B205*Indicators!$B$256+K205*$C205*Indicators!$C$256+K205*$D205*Indicators!$D$256+K205*$E205*Indicators!$E$256+K205*$F205*Indicators!$F$256+K205*$G205*Indicators!$G$256+K205*$H205*Indicators!$H$256+K205*$I205*Indicators!$I$256</f>
        <v>1.6056182025456578E-3</v>
      </c>
      <c r="V205" s="193">
        <f>L205*$B205*Indicators!$B$257+L205*$C205*Indicators!$C$257+L205*$D205*Indicators!$D$257+L205*$E205*Indicators!$E$257+L205*$F205*Indicators!$F$257+L205*$G205*Indicators!$G$257+L205*$H205*Indicators!$H$257+L205*$I205*Indicators!$I$257</f>
        <v>7.6092255877367157E-4</v>
      </c>
      <c r="W205" s="193">
        <f>M205*$B205*Indicators!$B$258+M205*$C205*Indicators!$C$258+M205*$D205*Indicators!$D$258+M205*$E205*Indicators!$E$258+M205*$F205*Indicators!$F$258+M205*$G205*Indicators!$G$258+M205*$H205*Indicators!$H$258+M205*$I205*Indicators!$I$258</f>
        <v>6.9272789054586718E-3</v>
      </c>
      <c r="X205" s="193">
        <f>N205*$B205*Indicators!$B$259+N205*$C205*Indicators!$C$259+N205*$D205*Indicators!$D$259+N205*$E205*Indicators!$E$259+N205*$F205*Indicators!$F$259+N205*$G205*Indicators!$G$259+N205*$H205*Indicators!$H$259+N205*$I205*Indicators!$I$259</f>
        <v>1.06791628422596E-3</v>
      </c>
      <c r="Y205" s="193">
        <f>O205*$B205*Indicators!$B$260+O205*$C205*Indicators!$C$260+O205*$D205*Indicators!$D$260+O205*$E205*Indicators!$E$260+O205*$F205*Indicators!$F$260+O205*$G205*Indicators!$G$260+O205*$H205*Indicators!$H$260+O205*$I205*Indicators!$I$260</f>
        <v>1.7893666557363493E-3</v>
      </c>
      <c r="Z205" s="193">
        <f>P205*$B205*Indicators!$B$261+P205*$C205*Indicators!$C$261+P205*$D205*Indicators!$D$261+P205*$E205*Indicators!$E$261+P205*$F205*Indicators!$F$261+P205*$G205*Indicators!$G$261+P205*$H205*Indicators!$H$261+P205*$I205*Indicators!$I$261</f>
        <v>4.3499016725014467E-3</v>
      </c>
      <c r="AA205" s="193">
        <f>Q205*$B205*Indicators!$B$262+Q205*$C205*Indicators!$C$262+Q205*$D205*Indicators!$D$262+Q205*$E205*Indicators!$E$262+Q205*$F205*Indicators!$F$262+Q205*$G205*Indicators!$G$262+Q205*$H205*Indicators!$H$262+Q205*$I205*Indicators!$I$262</f>
        <v>9.5031082675774078E-3</v>
      </c>
      <c r="AB205" s="193">
        <f>R205*$B205*Indicators!$B$263+R205*$C205*Indicators!$C$263+R205*$D205*Indicators!$D$263+R205*$E205*Indicators!$E$263+R205*$F205*Indicators!$F$263+R205*$G205*Indicators!$G$263+R205*$H205*Indicators!$H$263+R205*$I205*Indicators!$I$263</f>
        <v>4.6262693093879021E-3</v>
      </c>
      <c r="AC205" s="193">
        <f>S205*$B205*Indicators!$B$264+S205*$C205*Indicators!$C$264+S205*$D205*Indicators!$D$264+S205*$E205*Indicators!$E$264+S205*$F205*Indicators!$F$264+S205*$G205*Indicators!$G$264+S205*$H205*Indicators!$H$264+S205*$I205*Indicators!$I$264</f>
        <v>-4.9630841639286419E-5</v>
      </c>
      <c r="AE205" s="177">
        <f t="shared" si="24"/>
        <v>3.0580751014567777</v>
      </c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05"/>
  <sheetViews>
    <sheetView workbookViewId="0"/>
  </sheetViews>
  <sheetFormatPr defaultRowHeight="15" x14ac:dyDescent="0.25"/>
  <cols>
    <col min="1" max="1" width="9.710937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50" customWidth="1"/>
    <col min="22" max="22" width="9.28515625" style="175" customWidth="1"/>
    <col min="23" max="23" width="14.7109375" style="175" customWidth="1"/>
    <col min="24" max="24" width="10.85546875" style="175" customWidth="1"/>
    <col min="25" max="25" width="13.140625" style="175" customWidth="1"/>
    <col min="26" max="26" width="10.7109375" style="175" customWidth="1"/>
    <col min="27" max="27" width="11.7109375" style="175" customWidth="1"/>
    <col min="28" max="28" width="11" style="150" customWidth="1"/>
    <col min="29" max="29" width="12.42578125" style="150" customWidth="1"/>
    <col min="30" max="30" width="1.42578125" customWidth="1"/>
  </cols>
  <sheetData>
    <row r="1" spans="1:31" ht="103.5" customHeight="1" x14ac:dyDescent="0.25">
      <c r="A1" s="198" t="s">
        <v>66</v>
      </c>
      <c r="B1" s="197" t="s">
        <v>78</v>
      </c>
      <c r="C1" s="197" t="s">
        <v>79</v>
      </c>
      <c r="D1" s="197" t="s">
        <v>80</v>
      </c>
      <c r="E1" s="197" t="s">
        <v>81</v>
      </c>
      <c r="F1" s="197" t="s">
        <v>77</v>
      </c>
      <c r="G1" s="197" t="s">
        <v>82</v>
      </c>
      <c r="H1" s="197" t="s">
        <v>86</v>
      </c>
      <c r="I1" s="197" t="s">
        <v>83</v>
      </c>
      <c r="J1" s="195"/>
      <c r="K1" s="196" t="str">
        <f>KZN!C64</f>
        <v>Agriculture, forestry and fishing</v>
      </c>
      <c r="L1" s="196" t="str">
        <f>KZN!D64</f>
        <v>Mining and quarrying</v>
      </c>
      <c r="M1" s="196" t="str">
        <f>KZN!E64</f>
        <v>Manufacturing</v>
      </c>
      <c r="N1" s="196" t="str">
        <f>KZN!F64</f>
        <v>Electricity, gas and water</v>
      </c>
      <c r="O1" s="196" t="str">
        <f>KZN!G64</f>
        <v>Construction</v>
      </c>
      <c r="P1" s="196" t="str">
        <f>KZN!H64</f>
        <v>Wholesale &amp; retail trade; hotels &amp; restaurants</v>
      </c>
      <c r="Q1" s="196" t="str">
        <f>KZN!I64</f>
        <v>Transport , storage and communication</v>
      </c>
      <c r="R1" s="196" t="str">
        <f>KZN!J64</f>
        <v>Finance, real estate and business services</v>
      </c>
      <c r="S1" s="196" t="str">
        <f>KZN!K64</f>
        <v>Personal and General Government Services</v>
      </c>
      <c r="T1" s="194"/>
      <c r="U1" s="196" t="str">
        <f>K1</f>
        <v>Agriculture, forestry and fishing</v>
      </c>
      <c r="V1" s="196" t="str">
        <f t="shared" ref="V1:AC1" si="0">L1</f>
        <v>Mining and quarrying</v>
      </c>
      <c r="W1" s="196" t="str">
        <f t="shared" si="0"/>
        <v>Manufacturing</v>
      </c>
      <c r="X1" s="196" t="str">
        <f t="shared" si="0"/>
        <v>Electricity, gas and water</v>
      </c>
      <c r="Y1" s="196" t="str">
        <f t="shared" si="0"/>
        <v>Construction</v>
      </c>
      <c r="Z1" s="196" t="str">
        <f t="shared" si="0"/>
        <v>Wholesale &amp; retail trade; hotels &amp; restaurants</v>
      </c>
      <c r="AA1" s="196" t="str">
        <f t="shared" si="0"/>
        <v>Transport , storage and communication</v>
      </c>
      <c r="AB1" s="196" t="str">
        <f t="shared" si="0"/>
        <v>Finance, real estate and business services</v>
      </c>
      <c r="AC1" s="196" t="str">
        <f t="shared" si="0"/>
        <v>Personal and General Government Services</v>
      </c>
      <c r="AE1" s="196" t="s">
        <v>11</v>
      </c>
    </row>
    <row r="2" spans="1:31" hidden="1" x14ac:dyDescent="0.25">
      <c r="A2" s="174">
        <f>Indicators!A14</f>
        <v>35796</v>
      </c>
      <c r="B2" s="193">
        <f>(Indicators!B14-Indicators!B13)/Indicators!B13</f>
        <v>1.5288194801191779E-2</v>
      </c>
      <c r="C2" s="193">
        <f>(Indicators!C14-Indicators!C13)/-100</f>
        <v>2.2000000000000062E-3</v>
      </c>
      <c r="D2" s="193">
        <f>(Indicators!D14-Indicators!D13)/-100</f>
        <v>4.4113218909966534E-3</v>
      </c>
      <c r="E2" s="193">
        <f>(Indicators!E14-Indicators!E13)/-Indicators!E13</f>
        <v>4.2016806722689247E-3</v>
      </c>
      <c r="F2" s="193">
        <f>(Indicators!F14-Indicators!F13)/Indicators!F13</f>
        <v>-6.5693430656934351E-2</v>
      </c>
      <c r="G2" s="193">
        <f>(Indicators!G14-Indicators!G13)/Indicators!G13</f>
        <v>5.2219321148825062E-2</v>
      </c>
      <c r="H2" s="193">
        <f>(Indicators!H14-Indicators!H13)/Indicators!H13</f>
        <v>5.1919070583297941E-3</v>
      </c>
      <c r="I2" s="193">
        <f>(Indicators!I14-Indicators!I13)/Indicators!I13</f>
        <v>0</v>
      </c>
      <c r="J2" s="174"/>
      <c r="K2" s="193">
        <f>Durban!C$67/100</f>
        <v>1.5438506806911967E-2</v>
      </c>
      <c r="L2" s="193">
        <f>Durban!D$67/100</f>
        <v>5.7613540380697511E-3</v>
      </c>
      <c r="M2" s="193">
        <f>Durban!E$67/100</f>
        <v>0.20880337824538164</v>
      </c>
      <c r="N2" s="193">
        <f>Durban!F$67/100</f>
        <v>3.7092861505842387E-2</v>
      </c>
      <c r="O2" s="193">
        <f>Durban!G$67/100</f>
        <v>3.9601139910820538E-2</v>
      </c>
      <c r="P2" s="193">
        <f>Durban!H$67/100</f>
        <v>0.15598264964392905</v>
      </c>
      <c r="Q2" s="193">
        <f>Durban!I$67/100</f>
        <v>0.12294239784105772</v>
      </c>
      <c r="R2" s="193">
        <f>Durban!J$67/100</f>
        <v>0.17269869687377196</v>
      </c>
      <c r="S2" s="193">
        <f>Durban!K$67/100</f>
        <v>0.24167901513421511</v>
      </c>
      <c r="T2" s="193"/>
      <c r="U2" s="193">
        <f>K2*$B2*Indicators!$B$256+K2*$C2*Indicators!$C$256+K2*$D2*Indicators!$D$256+K2*$E2*Indicators!$E$256+K2*$F2*Indicators!$F$256+K2*$G2*Indicators!$G$256+K2*$H2*Indicators!$H$256+K2*$I2*Indicators!$I$256</f>
        <v>-2.3121244625145485E-4</v>
      </c>
      <c r="V2" s="193">
        <f>L2*$B2*Indicators!$B$257+L2*$C2*Indicators!$C$257+L2*$D2*Indicators!$D$257+L2*$E2*Indicators!$E$257+L2*$F2*Indicators!$F$257+L2*$G2*Indicators!$G$257+L2*$H2*Indicators!$H$257+L2*$I2*Indicators!$I$257</f>
        <v>1.4918654655299637E-4</v>
      </c>
      <c r="W2" s="193">
        <f>M2*$B2*Indicators!$B$258+M2*$C2*Indicators!$C$258+M2*$D2*Indicators!$D$258+M2*$E2*Indicators!$E$258+M2*$F2*Indicators!$F$258+M2*$G2*Indicators!$G$258+M2*$H2*Indicators!$H$258+M2*$I2*Indicators!$I$258</f>
        <v>1.451349069912515E-3</v>
      </c>
      <c r="X2" s="193">
        <f>N2*$B2*Indicators!$B$259+N2*$C2*Indicators!$C$259+N2*$D2*Indicators!$D$259+N2*$E2*Indicators!$E$259+N2*$F2*Indicators!$F$259+N2*$G2*Indicators!$G$259+N2*$H2*Indicators!$H$259+N2*$I2*Indicators!$I$259</f>
        <v>1.1939867240739124E-4</v>
      </c>
      <c r="Y2" s="193">
        <f>O2*$B2*Indicators!$B$260+O2*$C2*Indicators!$C$260+O2*$D2*Indicators!$D$260+O2*$E2*Indicators!$E$260+O2*$F2*Indicators!$F$260+O2*$G2*Indicators!$G$260+O2*$H2*Indicators!$H$260+O2*$I2*Indicators!$I$260</f>
        <v>1.9078941698216681E-4</v>
      </c>
      <c r="Z2" s="193">
        <f>P2*$B2*Indicators!$B$261+P2*$C2*Indicators!$C$261+P2*$D2*Indicators!$D$261+P2*$E2*Indicators!$E$261+P2*$F2*Indicators!$F$261+P2*$G2*Indicators!$G$261+P2*$H2*Indicators!$H$261+P2*$I2*Indicators!$I$261</f>
        <v>7.6419467229769825E-4</v>
      </c>
      <c r="AA2" s="193">
        <f>Q2*$B2*Indicators!$B$262+Q2*$C2*Indicators!$C$262+Q2*$D2*Indicators!$D$262+Q2*$E2*Indicators!$E$262+Q2*$F2*Indicators!$F$262+Q2*$G2*Indicators!$G$262+Q2*$H2*Indicators!$H$262+Q2*$I2*Indicators!$I$262</f>
        <v>5.789157465619705E-4</v>
      </c>
      <c r="AB2" s="193">
        <f>R2*$B2*Indicators!$B$263+R2*$C2*Indicators!$C$263+R2*$D2*Indicators!$D$263+R2*$E2*Indicators!$E$263+R2*$F2*Indicators!$F$263+R2*$G2*Indicators!$G$263+R2*$H2*Indicators!$H$263+R2*$I2*Indicators!$I$263</f>
        <v>8.1473923542825489E-4</v>
      </c>
      <c r="AC2" s="193">
        <f>S2*$B2*Indicators!$B$264+S2*$C2*Indicators!$C$264+S2*$D2*Indicators!$D$264+S2*$E2*Indicators!$E$264+S2*$F2*Indicators!$F$264+S2*$G2*Indicators!$G$264+S2*$H2*Indicators!$H$264+S2*$I2*Indicators!$I$264</f>
        <v>1.1452337092954241E-3</v>
      </c>
      <c r="AD2" s="193"/>
      <c r="AE2" s="177">
        <f>SUM(U2:AD2)*100</f>
        <v>0.49825946231869622</v>
      </c>
    </row>
    <row r="3" spans="1:31" hidden="1" x14ac:dyDescent="0.25">
      <c r="A3" s="174">
        <f>Indicators!A15</f>
        <v>35827</v>
      </c>
      <c r="B3" s="193">
        <f>(Indicators!B15-Indicators!B14)/Indicators!B14</f>
        <v>-3.8454532575037196E-4</v>
      </c>
      <c r="C3" s="193">
        <f>(Indicators!C15-Indicators!C14)/-100</f>
        <v>8.0000000000000069E-4</v>
      </c>
      <c r="D3" s="193">
        <f>(Indicators!D15-Indicators!D14)/-100</f>
        <v>3.9837398373983391E-3</v>
      </c>
      <c r="E3" s="193">
        <f>(Indicators!E15-Indicators!E14)/-Indicators!E14</f>
        <v>0.15491259795057266</v>
      </c>
      <c r="F3" s="193">
        <f>(Indicators!F15-Indicators!F14)/Indicators!F14</f>
        <v>-6.944444444444435E-2</v>
      </c>
      <c r="G3" s="193">
        <f>(Indicators!G15-Indicators!G14)/Indicators!G14</f>
        <v>-1.3564929693962027E-2</v>
      </c>
      <c r="H3" s="193">
        <f>(Indicators!H15-Indicators!H14)/Indicators!H14</f>
        <v>2.3397909463415609E-2</v>
      </c>
      <c r="I3" s="193">
        <f>(Indicators!I15-Indicators!I14)/Indicators!I14</f>
        <v>0</v>
      </c>
      <c r="J3" s="174"/>
      <c r="K3" s="193">
        <f>Durban!C$67/100</f>
        <v>1.5438506806911967E-2</v>
      </c>
      <c r="L3" s="193">
        <f>Durban!D$67/100</f>
        <v>5.7613540380697511E-3</v>
      </c>
      <c r="M3" s="193">
        <f>Durban!E$67/100</f>
        <v>0.20880337824538164</v>
      </c>
      <c r="N3" s="193">
        <f>Durban!F$67/100</f>
        <v>3.7092861505842387E-2</v>
      </c>
      <c r="O3" s="193">
        <f>Durban!G$67/100</f>
        <v>3.9601139910820538E-2</v>
      </c>
      <c r="P3" s="193">
        <f>Durban!H$67/100</f>
        <v>0.15598264964392905</v>
      </c>
      <c r="Q3" s="193">
        <f>Durban!I$67/100</f>
        <v>0.12294239784105772</v>
      </c>
      <c r="R3" s="193">
        <f>Durban!J$67/100</f>
        <v>0.17269869687377196</v>
      </c>
      <c r="S3" s="193">
        <f>Durban!K$67/100</f>
        <v>0.24167901513421511</v>
      </c>
      <c r="T3" s="193"/>
      <c r="U3" s="193">
        <f>K3*$B3*Indicators!$B$256+K3*$C3*Indicators!$C$256+K3*$D3*Indicators!$D$256+K3*$E3*Indicators!$E$256+K3*$F3*Indicators!$F$256+K3*$G3*Indicators!$G$256+K3*$H3*Indicators!$H$256+K3*$I3*Indicators!$I$256</f>
        <v>1.2418545277224189E-4</v>
      </c>
      <c r="V3" s="193">
        <f>L3*$B3*Indicators!$B$257+L3*$C3*Indicators!$C$257+L3*$D3*Indicators!$D$257+L3*$E3*Indicators!$E$257+L3*$F3*Indicators!$F$257+L3*$G3*Indicators!$G$257+L3*$H3*Indicators!$H$257+L3*$I3*Indicators!$I$257</f>
        <v>5.7325036658064778E-5</v>
      </c>
      <c r="W3" s="193">
        <f>M3*$B3*Indicators!$B$258+M3*$C3*Indicators!$C$258+M3*$D3*Indicators!$D$258+M3*$E3*Indicators!$E$258+M3*$F3*Indicators!$F$258+M3*$G3*Indicators!$G$258+M3*$H3*Indicators!$H$258+M3*$I3*Indicators!$I$258</f>
        <v>3.7700800627063252E-3</v>
      </c>
      <c r="X3" s="193">
        <f>N3*$B3*Indicators!$B$259+N3*$C3*Indicators!$C$259+N3*$D3*Indicators!$D$259+N3*$E3*Indicators!$E$259+N3*$F3*Indicators!$F$259+N3*$G3*Indicators!$G$259+N3*$H3*Indicators!$H$259+N3*$I3*Indicators!$I$259</f>
        <v>1.2434655910957904E-3</v>
      </c>
      <c r="Y3" s="193">
        <f>O3*$B3*Indicators!$B$260+O3*$C3*Indicators!$C$260+O3*$D3*Indicators!$D$260+O3*$E3*Indicators!$E$260+O3*$F3*Indicators!$F$260+O3*$G3*Indicators!$G$260+O3*$H3*Indicators!$H$260+O3*$I3*Indicators!$I$260</f>
        <v>1.2219399798136276E-3</v>
      </c>
      <c r="Z3" s="193">
        <f>P3*$B3*Indicators!$B$261+P3*$C3*Indicators!$C$261+P3*$D3*Indicators!$D$261+P3*$E3*Indicators!$E$261+P3*$F3*Indicators!$F$261+P3*$G3*Indicators!$G$261+P3*$H3*Indicators!$H$261+P3*$I3*Indicators!$I$261</f>
        <v>3.4907404887979049E-3</v>
      </c>
      <c r="AA3" s="193">
        <f>Q3*$B3*Indicators!$B$262+Q3*$C3*Indicators!$C$262+Q3*$D3*Indicators!$D$262+Q3*$E3*Indicators!$E$262+Q3*$F3*Indicators!$F$262+Q3*$G3*Indicators!$G$262+Q3*$H3*Indicators!$H$262+Q3*$I3*Indicators!$I$262</f>
        <v>6.3528370371398035E-3</v>
      </c>
      <c r="AB3" s="193">
        <f>R3*$B3*Indicators!$B$263+R3*$C3*Indicators!$C$263+R3*$D3*Indicators!$D$263+R3*$E3*Indicators!$E$263+R3*$F3*Indicators!$F$263+R3*$G3*Indicators!$G$263+R3*$H3*Indicators!$H$263+R3*$I3*Indicators!$I$263</f>
        <v>3.9980701770304973E-3</v>
      </c>
      <c r="AC3" s="193">
        <f>S3*$B3*Indicators!$B$264+S3*$C3*Indicators!$C$264+S3*$D3*Indicators!$D$264+S3*$E3*Indicators!$E$264+S3*$F3*Indicators!$F$264+S3*$G3*Indicators!$G$264+S3*$H3*Indicators!$H$264+S3*$I3*Indicators!$I$264</f>
        <v>1.9473688493634174E-3</v>
      </c>
      <c r="AE3" s="177">
        <f t="shared" ref="AE3:AE66" si="1">SUM(U3:AD3)*100</f>
        <v>2.2206012675377673</v>
      </c>
    </row>
    <row r="4" spans="1:31" hidden="1" x14ac:dyDescent="0.25">
      <c r="A4" s="174">
        <f>Indicators!A16</f>
        <v>35855</v>
      </c>
      <c r="B4" s="193">
        <f>(Indicators!B16-Indicators!B15)/Indicators!B15</f>
        <v>1.9740838226361641E-2</v>
      </c>
      <c r="C4" s="193">
        <f>(Indicators!C16-Indicators!C15)/-100</f>
        <v>2.0999999999999908E-3</v>
      </c>
      <c r="D4" s="193">
        <f>(Indicators!D16-Indicators!D15)/-100</f>
        <v>-8.8353413654611583E-4</v>
      </c>
      <c r="E4" s="193">
        <f>(Indicators!E16-Indicators!E15)/-Indicators!E15</f>
        <v>-5.3495007132667617E-2</v>
      </c>
      <c r="F4" s="193">
        <f>(Indicators!F16-Indicators!F15)/Indicators!F15</f>
        <v>-8.2089552238806041E-2</v>
      </c>
      <c r="G4" s="193">
        <f>(Indicators!G16-Indicators!G15)/Indicators!G15</f>
        <v>1.2409860808318114E-2</v>
      </c>
      <c r="H4" s="193">
        <f>(Indicators!H16-Indicators!H15)/Indicators!H15</f>
        <v>1.5346205710488772E-2</v>
      </c>
      <c r="I4" s="193">
        <f>(Indicators!I16-Indicators!I15)/Indicators!I15</f>
        <v>0</v>
      </c>
      <c r="J4" s="174"/>
      <c r="K4" s="193">
        <f>Durban!C$67/100</f>
        <v>1.5438506806911967E-2</v>
      </c>
      <c r="L4" s="193">
        <f>Durban!D$67/100</f>
        <v>5.7613540380697511E-3</v>
      </c>
      <c r="M4" s="193">
        <f>Durban!E$67/100</f>
        <v>0.20880337824538164</v>
      </c>
      <c r="N4" s="193">
        <f>Durban!F$67/100</f>
        <v>3.7092861505842387E-2</v>
      </c>
      <c r="O4" s="193">
        <f>Durban!G$67/100</f>
        <v>3.9601139910820538E-2</v>
      </c>
      <c r="P4" s="193">
        <f>Durban!H$67/100</f>
        <v>0.15598264964392905</v>
      </c>
      <c r="Q4" s="193">
        <f>Durban!I$67/100</f>
        <v>0.12294239784105772</v>
      </c>
      <c r="R4" s="193">
        <f>Durban!J$67/100</f>
        <v>0.17269869687377196</v>
      </c>
      <c r="S4" s="193">
        <f>Durban!K$67/100</f>
        <v>0.24167901513421511</v>
      </c>
      <c r="T4" s="193"/>
      <c r="U4" s="193">
        <f>K4*$B4*Indicators!$B$256+K4*$C4*Indicators!$C$256+K4*$D4*Indicators!$D$256+K4*$E4*Indicators!$E$256+K4*$F4*Indicators!$F$256+K4*$G4*Indicators!$G$256+K4*$H4*Indicators!$H$256+K4*$I4*Indicators!$I$256</f>
        <v>-4.3339602146371981E-4</v>
      </c>
      <c r="V4" s="193">
        <f>L4*$B4*Indicators!$B$257+L4*$C4*Indicators!$C$257+L4*$D4*Indicators!$D$257+L4*$E4*Indicators!$E$257+L4*$F4*Indicators!$F$257+L4*$G4*Indicators!$G$257+L4*$H4*Indicators!$H$257+L4*$I4*Indicators!$I$257</f>
        <v>3.1898860545017479E-5</v>
      </c>
      <c r="W4" s="193">
        <f>M4*$B4*Indicators!$B$258+M4*$C4*Indicators!$C$258+M4*$D4*Indicators!$D$258+M4*$E4*Indicators!$E$258+M4*$F4*Indicators!$F$258+M4*$G4*Indicators!$G$258+M4*$H4*Indicators!$H$258+M4*$I4*Indicators!$I$258</f>
        <v>7.2459711081240396E-4</v>
      </c>
      <c r="X4" s="193">
        <f>N4*$B4*Indicators!$B$259+N4*$C4*Indicators!$C$259+N4*$D4*Indicators!$D$259+N4*$E4*Indicators!$E$259+N4*$F4*Indicators!$F$259+N4*$G4*Indicators!$G$259+N4*$H4*Indicators!$H$259+N4*$I4*Indicators!$I$259</f>
        <v>-2.6445258203533414E-4</v>
      </c>
      <c r="Y4" s="193">
        <f>O4*$B4*Indicators!$B$260+O4*$C4*Indicators!$C$260+O4*$D4*Indicators!$D$260+O4*$E4*Indicators!$E$260+O4*$F4*Indicators!$F$260+O4*$G4*Indicators!$G$260+O4*$H4*Indicators!$H$260+O4*$I4*Indicators!$I$260</f>
        <v>-3.5825525562293111E-5</v>
      </c>
      <c r="Z4" s="193">
        <f>P4*$B4*Indicators!$B$261+P4*$C4*Indicators!$C$261+P4*$D4*Indicators!$D$261+P4*$E4*Indicators!$E$261+P4*$F4*Indicators!$F$261+P4*$G4*Indicators!$G$261+P4*$H4*Indicators!$H$261+P4*$I4*Indicators!$I$261</f>
        <v>1.5901303527669802E-4</v>
      </c>
      <c r="AA4" s="193">
        <f>Q4*$B4*Indicators!$B$262+Q4*$C4*Indicators!$C$262+Q4*$D4*Indicators!$D$262+Q4*$E4*Indicators!$E$262+Q4*$F4*Indicators!$F$262+Q4*$G4*Indicators!$G$262+Q4*$H4*Indicators!$H$262+Q4*$I4*Indicators!$I$262</f>
        <v>-1.3122294440072336E-3</v>
      </c>
      <c r="AB4" s="193">
        <f>R4*$B4*Indicators!$B$263+R4*$C4*Indicators!$C$263+R4*$D4*Indicators!$D$263+R4*$E4*Indicators!$E$263+R4*$F4*Indicators!$F$263+R4*$G4*Indicators!$G$263+R4*$H4*Indicators!$H$263+R4*$I4*Indicators!$I$263</f>
        <v>3.2382584282957216E-4</v>
      </c>
      <c r="AC4" s="193">
        <f>S4*$B4*Indicators!$B$264+S4*$C4*Indicators!$C$264+S4*$D4*Indicators!$D$264+S4*$E4*Indicators!$E$264+S4*$F4*Indicators!$F$264+S4*$G4*Indicators!$G$264+S4*$H4*Indicators!$H$264+S4*$I4*Indicators!$I$264</f>
        <v>1.7246791428265553E-3</v>
      </c>
      <c r="AE4" s="177">
        <f t="shared" si="1"/>
        <v>9.1811041922166631E-2</v>
      </c>
    </row>
    <row r="5" spans="1:31" hidden="1" x14ac:dyDescent="0.25">
      <c r="A5" s="174">
        <f>Indicators!A17</f>
        <v>35886</v>
      </c>
      <c r="B5" s="193">
        <f>(Indicators!B17-Indicators!B16)/Indicators!B16</f>
        <v>3.8717363248287205E-3</v>
      </c>
      <c r="C5" s="193">
        <f>(Indicators!C17-Indicators!C16)/-100</f>
        <v>2.2000000000000062E-3</v>
      </c>
      <c r="D5" s="193">
        <f>(Indicators!D17-Indicators!D16)/-100</f>
        <v>4.0376560003454378E-3</v>
      </c>
      <c r="E5" s="193">
        <f>(Indicators!E17-Indicators!E16)/-Indicators!E16</f>
        <v>3.5206499661475939E-2</v>
      </c>
      <c r="F5" s="193">
        <f>(Indicators!F17-Indicators!F16)/Indicators!F16</f>
        <v>-1.6260162601626032E-2</v>
      </c>
      <c r="G5" s="193">
        <f>(Indicators!G17-Indicators!G16)/Indicators!G16</f>
        <v>2.6171939705151488E-2</v>
      </c>
      <c r="H5" s="193">
        <f>(Indicators!H17-Indicators!H16)/Indicators!H16</f>
        <v>1.8232387148308368E-2</v>
      </c>
      <c r="I5" s="193">
        <f>(Indicators!I17-Indicators!I16)/Indicators!I16</f>
        <v>0</v>
      </c>
      <c r="J5" s="174"/>
      <c r="K5" s="193">
        <f>Durban!C$67/100</f>
        <v>1.5438506806911967E-2</v>
      </c>
      <c r="L5" s="193">
        <f>Durban!D$67/100</f>
        <v>5.7613540380697511E-3</v>
      </c>
      <c r="M5" s="193">
        <f>Durban!E$67/100</f>
        <v>0.20880337824538164</v>
      </c>
      <c r="N5" s="193">
        <f>Durban!F$67/100</f>
        <v>3.7092861505842387E-2</v>
      </c>
      <c r="O5" s="193">
        <f>Durban!G$67/100</f>
        <v>3.9601139910820538E-2</v>
      </c>
      <c r="P5" s="193">
        <f>Durban!H$67/100</f>
        <v>0.15598264964392905</v>
      </c>
      <c r="Q5" s="193">
        <f>Durban!I$67/100</f>
        <v>0.12294239784105772</v>
      </c>
      <c r="R5" s="193">
        <f>Durban!J$67/100</f>
        <v>0.17269869687377196</v>
      </c>
      <c r="S5" s="193">
        <f>Durban!K$67/100</f>
        <v>0.24167901513421511</v>
      </c>
      <c r="T5" s="193"/>
      <c r="U5" s="193">
        <f>K5*$B5*Indicators!$B$256+K5*$C5*Indicators!$C$256+K5*$D5*Indicators!$D$256+K5*$E5*Indicators!$E$256+K5*$F5*Indicators!$F$256+K5*$G5*Indicators!$G$256+K5*$H5*Indicators!$H$256+K5*$I5*Indicators!$I$256</f>
        <v>6.3707383402515524E-5</v>
      </c>
      <c r="V5" s="193">
        <f>L5*$B5*Indicators!$B$257+L5*$C5*Indicators!$C$257+L5*$D5*Indicators!$D$257+L5*$E5*Indicators!$E$257+L5*$F5*Indicators!$F$257+L5*$G5*Indicators!$G$257+L5*$H5*Indicators!$H$257+L5*$I5*Indicators!$I$257</f>
        <v>8.7289968213669582E-5</v>
      </c>
      <c r="W5" s="193">
        <f>M5*$B5*Indicators!$B$258+M5*$C5*Indicators!$C$258+M5*$D5*Indicators!$D$258+M5*$E5*Indicators!$E$258+M5*$F5*Indicators!$F$258+M5*$G5*Indicators!$G$258+M5*$H5*Indicators!$H$258+M5*$I5*Indicators!$I$258</f>
        <v>1.5328003751416226E-3</v>
      </c>
      <c r="X5" s="193">
        <f>N5*$B5*Indicators!$B$259+N5*$C5*Indicators!$C$259+N5*$D5*Indicators!$D$259+N5*$E5*Indicators!$E$259+N5*$F5*Indicators!$F$259+N5*$G5*Indicators!$G$259+N5*$H5*Indicators!$H$259+N5*$I5*Indicators!$I$259</f>
        <v>3.5474110778652916E-4</v>
      </c>
      <c r="Y5" s="193">
        <f>O5*$B5*Indicators!$B$260+O5*$C5*Indicators!$C$260+O5*$D5*Indicators!$D$260+O5*$E5*Indicators!$E$260+O5*$F5*Indicators!$F$260+O5*$G5*Indicators!$G$260+O5*$H5*Indicators!$H$260+O5*$I5*Indicators!$I$260</f>
        <v>4.8319846968919726E-4</v>
      </c>
      <c r="Z5" s="193">
        <f>P5*$B5*Indicators!$B$261+P5*$C5*Indicators!$C$261+P5*$D5*Indicators!$D$261+P5*$E5*Indicators!$E$261+P5*$F5*Indicators!$F$261+P5*$G5*Indicators!$G$261+P5*$H5*Indicators!$H$261+P5*$I5*Indicators!$I$261</f>
        <v>1.5666041899199627E-3</v>
      </c>
      <c r="AA5" s="193">
        <f>Q5*$B5*Indicators!$B$262+Q5*$C5*Indicators!$C$262+Q5*$D5*Indicators!$D$262+Q5*$E5*Indicators!$E$262+Q5*$F5*Indicators!$F$262+Q5*$G5*Indicators!$G$262+Q5*$H5*Indicators!$H$262+Q5*$I5*Indicators!$I$262</f>
        <v>1.8981527461098973E-3</v>
      </c>
      <c r="AB5" s="193">
        <f>R5*$B5*Indicators!$B$263+R5*$C5*Indicators!$C$263+R5*$D5*Indicators!$D$263+R5*$E5*Indicators!$E$263+R5*$F5*Indicators!$F$263+R5*$G5*Indicators!$G$263+R5*$H5*Indicators!$H$263+R5*$I5*Indicators!$I$263</f>
        <v>1.8221966830805712E-3</v>
      </c>
      <c r="AC5" s="193">
        <f>S5*$B5*Indicators!$B$264+S5*$C5*Indicators!$C$264+S5*$D5*Indicators!$D$264+S5*$E5*Indicators!$E$264+S5*$F5*Indicators!$F$264+S5*$G5*Indicators!$G$264+S5*$H5*Indicators!$H$264+S5*$I5*Indicators!$I$264</f>
        <v>1.7967435398252571E-3</v>
      </c>
      <c r="AE5" s="177">
        <f t="shared" si="1"/>
        <v>0.96054344631692212</v>
      </c>
    </row>
    <row r="6" spans="1:31" hidden="1" x14ac:dyDescent="0.25">
      <c r="A6" s="174">
        <f>Indicators!A18</f>
        <v>35916</v>
      </c>
      <c r="B6" s="193">
        <f>(Indicators!B18-Indicators!B17)/Indicators!B17</f>
        <v>1.9976265822784806E-2</v>
      </c>
      <c r="C6" s="193">
        <f>(Indicators!C18-Indicators!C17)/-100</f>
        <v>-2.4840000000000001E-2</v>
      </c>
      <c r="D6" s="193">
        <f>(Indicators!D18-Indicators!D17)/-100</f>
        <v>-1.011264720942071E-3</v>
      </c>
      <c r="E6" s="193">
        <f>(Indicators!E18-Indicators!E17)/-Indicators!E17</f>
        <v>8.4210526315788917E-3</v>
      </c>
      <c r="F6" s="193">
        <f>(Indicators!F18-Indicators!F17)/Indicators!F17</f>
        <v>-4.6487603305785052E-2</v>
      </c>
      <c r="G6" s="193">
        <f>(Indicators!G18-Indicators!G17)/Indicators!G17</f>
        <v>-5.2945924132364736E-2</v>
      </c>
      <c r="H6" s="193">
        <f>(Indicators!H18-Indicators!H17)/Indicators!H17</f>
        <v>1.1965634244775668E-2</v>
      </c>
      <c r="I6" s="193">
        <f>(Indicators!I18-Indicators!I17)/Indicators!I17</f>
        <v>0</v>
      </c>
      <c r="J6" s="174"/>
      <c r="K6" s="193">
        <f>Durban!C$67/100</f>
        <v>1.5438506806911967E-2</v>
      </c>
      <c r="L6" s="193">
        <f>Durban!D$67/100</f>
        <v>5.7613540380697511E-3</v>
      </c>
      <c r="M6" s="193">
        <f>Durban!E$67/100</f>
        <v>0.20880337824538164</v>
      </c>
      <c r="N6" s="193">
        <f>Durban!F$67/100</f>
        <v>3.7092861505842387E-2</v>
      </c>
      <c r="O6" s="193">
        <f>Durban!G$67/100</f>
        <v>3.9601139910820538E-2</v>
      </c>
      <c r="P6" s="193">
        <f>Durban!H$67/100</f>
        <v>0.15598264964392905</v>
      </c>
      <c r="Q6" s="193">
        <f>Durban!I$67/100</f>
        <v>0.12294239784105772</v>
      </c>
      <c r="R6" s="193">
        <f>Durban!J$67/100</f>
        <v>0.17269869687377196</v>
      </c>
      <c r="S6" s="193">
        <f>Durban!K$67/100</f>
        <v>0.24167901513421511</v>
      </c>
      <c r="T6" s="193"/>
      <c r="U6" s="193">
        <f>K6*$B6*Indicators!$B$256+K6*$C6*Indicators!$C$256+K6*$D6*Indicators!$D$256+K6*$E6*Indicators!$E$256+K6*$F6*Indicators!$F$256+K6*$G6*Indicators!$G$256+K6*$H6*Indicators!$H$256+K6*$I6*Indicators!$I$256</f>
        <v>-1.5218428872065064E-4</v>
      </c>
      <c r="V6" s="193">
        <f>L6*$B6*Indicators!$B$257+L6*$C6*Indicators!$C$257+L6*$D6*Indicators!$D$257+L6*$E6*Indicators!$E$257+L6*$F6*Indicators!$F$257+L6*$G6*Indicators!$G$257+L6*$H6*Indicators!$H$257+L6*$I6*Indicators!$I$257</f>
        <v>-8.2637317032262423E-5</v>
      </c>
      <c r="W6" s="193">
        <f>M6*$B6*Indicators!$B$258+M6*$C6*Indicators!$C$258+M6*$D6*Indicators!$D$258+M6*$E6*Indicators!$E$258+M6*$F6*Indicators!$F$258+M6*$G6*Indicators!$G$258+M6*$H6*Indicators!$H$258+M6*$I6*Indicators!$I$258</f>
        <v>8.3767707746048095E-4</v>
      </c>
      <c r="X6" s="193">
        <f>N6*$B6*Indicators!$B$259+N6*$C6*Indicators!$C$259+N6*$D6*Indicators!$D$259+N6*$E6*Indicators!$E$259+N6*$F6*Indicators!$F$259+N6*$G6*Indicators!$G$259+N6*$H6*Indicators!$H$259+N6*$I6*Indicators!$I$259</f>
        <v>1.3300896624102222E-4</v>
      </c>
      <c r="Y6" s="193">
        <f>O6*$B6*Indicators!$B$260+O6*$C6*Indicators!$C$260+O6*$D6*Indicators!$D$260+O6*$E6*Indicators!$E$260+O6*$F6*Indicators!$F$260+O6*$G6*Indicators!$G$260+O6*$H6*Indicators!$H$260+O6*$I6*Indicators!$I$260</f>
        <v>-2.7825809137489851E-5</v>
      </c>
      <c r="Z6" s="193">
        <f>P6*$B6*Indicators!$B$261+P6*$C6*Indicators!$C$261+P6*$D6*Indicators!$D$261+P6*$E6*Indicators!$E$261+P6*$F6*Indicators!$F$261+P6*$G6*Indicators!$G$261+P6*$H6*Indicators!$H$261+P6*$I6*Indicators!$I$261</f>
        <v>-4.7810437506514341E-4</v>
      </c>
      <c r="AA6" s="193">
        <f>Q6*$B6*Indicators!$B$262+Q6*$C6*Indicators!$C$262+Q6*$D6*Indicators!$D$262+Q6*$E6*Indicators!$E$262+Q6*$F6*Indicators!$F$262+Q6*$G6*Indicators!$G$262+Q6*$H6*Indicators!$H$262+Q6*$I6*Indicators!$I$262</f>
        <v>2.2719051258748624E-4</v>
      </c>
      <c r="AB6" s="193">
        <f>R6*$B6*Indicators!$B$263+R6*$C6*Indicators!$C$263+R6*$D6*Indicators!$D$263+R6*$E6*Indicators!$E$263+R6*$F6*Indicators!$F$263+R6*$G6*Indicators!$G$263+R6*$H6*Indicators!$H$263+R6*$I6*Indicators!$I$263</f>
        <v>-4.0855405899059072E-4</v>
      </c>
      <c r="AC6" s="193">
        <f>S6*$B6*Indicators!$B$264+S6*$C6*Indicators!$C$264+S6*$D6*Indicators!$D$264+S6*$E6*Indicators!$E$264+S6*$F6*Indicators!$F$264+S6*$G6*Indicators!$G$264+S6*$H6*Indicators!$H$264+S6*$I6*Indicators!$I$264</f>
        <v>-7.9970041500523968E-4</v>
      </c>
      <c r="AE6" s="177">
        <f t="shared" si="1"/>
        <v>-7.511297076623874E-2</v>
      </c>
    </row>
    <row r="7" spans="1:31" hidden="1" x14ac:dyDescent="0.25">
      <c r="A7" s="174">
        <f>Indicators!A19</f>
        <v>35947</v>
      </c>
      <c r="B7" s="193">
        <f>(Indicators!B19-Indicators!B18)/Indicators!B18</f>
        <v>0.1421756835369401</v>
      </c>
      <c r="C7" s="193">
        <f>(Indicators!C19-Indicators!C18)/-100</f>
        <v>3.3900000000000041E-3</v>
      </c>
      <c r="D7" s="193">
        <f>(Indicators!D19-Indicators!D18)/-100</f>
        <v>-1.0660558760320616E-3</v>
      </c>
      <c r="E7" s="193">
        <f>(Indicators!E19-Indicators!E18)/-Indicators!E18</f>
        <v>6.6525123849964701E-2</v>
      </c>
      <c r="F7" s="193">
        <f>(Indicators!F19-Indicators!F18)/Indicators!F18</f>
        <v>-0.12242686890574223</v>
      </c>
      <c r="G7" s="193">
        <f>(Indicators!G19-Indicators!G18)/Indicators!G18</f>
        <v>1.3976478609169816E-2</v>
      </c>
      <c r="H7" s="193">
        <f>(Indicators!H19-Indicators!H18)/Indicators!H18</f>
        <v>1.4840896991659584E-2</v>
      </c>
      <c r="I7" s="193">
        <f>(Indicators!I19-Indicators!I18)/Indicators!I18</f>
        <v>0</v>
      </c>
      <c r="J7" s="174"/>
      <c r="K7" s="193">
        <f>Durban!C$67/100</f>
        <v>1.5438506806911967E-2</v>
      </c>
      <c r="L7" s="193">
        <f>Durban!D$67/100</f>
        <v>5.7613540380697511E-3</v>
      </c>
      <c r="M7" s="193">
        <f>Durban!E$67/100</f>
        <v>0.20880337824538164</v>
      </c>
      <c r="N7" s="193">
        <f>Durban!F$67/100</f>
        <v>3.7092861505842387E-2</v>
      </c>
      <c r="O7" s="193">
        <f>Durban!G$67/100</f>
        <v>3.9601139910820538E-2</v>
      </c>
      <c r="P7" s="193">
        <f>Durban!H$67/100</f>
        <v>0.15598264964392905</v>
      </c>
      <c r="Q7" s="193">
        <f>Durban!I$67/100</f>
        <v>0.12294239784105772</v>
      </c>
      <c r="R7" s="193">
        <f>Durban!J$67/100</f>
        <v>0.17269869687377196</v>
      </c>
      <c r="S7" s="193">
        <f>Durban!K$67/100</f>
        <v>0.24167901513421511</v>
      </c>
      <c r="T7" s="193"/>
      <c r="U7" s="193">
        <f>K7*$B7*Indicators!$B$256+K7*$C7*Indicators!$C$256+K7*$D7*Indicators!$D$256+K7*$E7*Indicators!$E$256+K7*$F7*Indicators!$F$256+K7*$G7*Indicators!$G$256+K7*$H7*Indicators!$H$256+K7*$I7*Indicators!$I$256</f>
        <v>7.3890762268685509E-5</v>
      </c>
      <c r="V7" s="193">
        <f>L7*$B7*Indicators!$B$257+L7*$C7*Indicators!$C$257+L7*$D7*Indicators!$D$257+L7*$E7*Indicators!$E$257+L7*$F7*Indicators!$F$257+L7*$G7*Indicators!$G$257+L7*$H7*Indicators!$H$257+L7*$I7*Indicators!$I$257</f>
        <v>3.1627419022004595E-4</v>
      </c>
      <c r="W7" s="193">
        <f>M7*$B7*Indicators!$B$258+M7*$C7*Indicators!$C$258+M7*$D7*Indicators!$D$258+M7*$E7*Indicators!$E$258+M7*$F7*Indicators!$F$258+M7*$G7*Indicators!$G$258+M7*$H7*Indicators!$H$258+M7*$I7*Indicators!$I$258</f>
        <v>1.2219755949046989E-2</v>
      </c>
      <c r="X7" s="193">
        <f>N7*$B7*Indicators!$B$259+N7*$C7*Indicators!$C$259+N7*$D7*Indicators!$D$259+N7*$E7*Indicators!$E$259+N7*$F7*Indicators!$F$259+N7*$G7*Indicators!$G$259+N7*$H7*Indicators!$H$259+N7*$I7*Indicators!$I$259</f>
        <v>1.0802509555688632E-3</v>
      </c>
      <c r="Y7" s="193">
        <f>O7*$B7*Indicators!$B$260+O7*$C7*Indicators!$C$260+O7*$D7*Indicators!$D$260+O7*$E7*Indicators!$E$260+O7*$F7*Indicators!$F$260+O7*$G7*Indicators!$G$260+O7*$H7*Indicators!$H$260+O7*$I7*Indicators!$I$260</f>
        <v>1.1705701120913493E-3</v>
      </c>
      <c r="Z7" s="193">
        <f>P7*$B7*Indicators!$B$261+P7*$C7*Indicators!$C$261+P7*$D7*Indicators!$D$261+P7*$E7*Indicators!$E$261+P7*$F7*Indicators!$F$261+P7*$G7*Indicators!$G$261+P7*$H7*Indicators!$H$261+P7*$I7*Indicators!$I$261</f>
        <v>3.9859172706267184E-3</v>
      </c>
      <c r="AA7" s="193">
        <f>Q7*$B7*Indicators!$B$262+Q7*$C7*Indicators!$C$262+Q7*$D7*Indicators!$D$262+Q7*$E7*Indicators!$E$262+Q7*$F7*Indicators!$F$262+Q7*$G7*Indicators!$G$262+Q7*$H7*Indicators!$H$262+Q7*$I7*Indicators!$I$262</f>
        <v>4.636733109335078E-3</v>
      </c>
      <c r="AB7" s="193">
        <f>R7*$B7*Indicators!$B$263+R7*$C7*Indicators!$C$263+R7*$D7*Indicators!$D$263+R7*$E7*Indicators!$E$263+R7*$F7*Indicators!$F$263+R7*$G7*Indicators!$G$263+R7*$H7*Indicators!$H$263+R7*$I7*Indicators!$I$263</f>
        <v>4.5596331762736957E-3</v>
      </c>
      <c r="AC7" s="193">
        <f>S7*$B7*Indicators!$B$264+S7*$C7*Indicators!$C$264+S7*$D7*Indicators!$D$264+S7*$E7*Indicators!$E$264+S7*$F7*Indicators!$F$264+S7*$G7*Indicators!$G$264+S7*$H7*Indicators!$H$264+S7*$I7*Indicators!$I$264</f>
        <v>4.7473314125371915E-3</v>
      </c>
      <c r="AE7" s="177">
        <f t="shared" si="1"/>
        <v>3.2790356937968621</v>
      </c>
    </row>
    <row r="8" spans="1:31" hidden="1" x14ac:dyDescent="0.25">
      <c r="A8" s="174">
        <f>Indicators!A20</f>
        <v>35977</v>
      </c>
      <c r="B8" s="193">
        <f>(Indicators!B20-Indicators!B19)/Indicators!B19</f>
        <v>4.3258293436555545E-2</v>
      </c>
      <c r="C8" s="193">
        <f>(Indicators!C20-Indicators!C19)/-100</f>
        <v>-2.6500000000000056E-3</v>
      </c>
      <c r="D8" s="193">
        <f>(Indicators!D20-Indicators!D19)/-100</f>
        <v>-1.354840330364465E-2</v>
      </c>
      <c r="E8" s="193">
        <f>(Indicators!E20-Indicators!E19)/-Indicators!E19</f>
        <v>9.8559514783926466E-3</v>
      </c>
      <c r="F8" s="193">
        <f>(Indicators!F20-Indicators!F19)/Indicators!F19</f>
        <v>6.419753086419748E-2</v>
      </c>
      <c r="G8" s="193">
        <f>(Indicators!G20-Indicators!G19)/Indicators!G19</f>
        <v>-3.0425281559926076E-2</v>
      </c>
      <c r="H8" s="193">
        <f>(Indicators!H20-Indicators!H19)/Indicators!H19</f>
        <v>1.6142391724493364E-2</v>
      </c>
      <c r="I8" s="193">
        <f>(Indicators!I20-Indicators!I19)/Indicators!I19</f>
        <v>0</v>
      </c>
      <c r="J8" s="174"/>
      <c r="K8" s="193">
        <f>Durban!C$67/100</f>
        <v>1.5438506806911967E-2</v>
      </c>
      <c r="L8" s="193">
        <f>Durban!D$67/100</f>
        <v>5.7613540380697511E-3</v>
      </c>
      <c r="M8" s="193">
        <f>Durban!E$67/100</f>
        <v>0.20880337824538164</v>
      </c>
      <c r="N8" s="193">
        <f>Durban!F$67/100</f>
        <v>3.7092861505842387E-2</v>
      </c>
      <c r="O8" s="193">
        <f>Durban!G$67/100</f>
        <v>3.9601139910820538E-2</v>
      </c>
      <c r="P8" s="193">
        <f>Durban!H$67/100</f>
        <v>0.15598264964392905</v>
      </c>
      <c r="Q8" s="193">
        <f>Durban!I$67/100</f>
        <v>0.12294239784105772</v>
      </c>
      <c r="R8" s="193">
        <f>Durban!J$67/100</f>
        <v>0.17269869687377196</v>
      </c>
      <c r="S8" s="193">
        <f>Durban!K$67/100</f>
        <v>0.24167901513421511</v>
      </c>
      <c r="T8" s="193"/>
      <c r="U8" s="193">
        <f>K8*$B8*Indicators!$B$256+K8*$C8*Indicators!$C$256+K8*$D8*Indicators!$D$256+K8*$E8*Indicators!$E$256+K8*$F8*Indicators!$F$256+K8*$G8*Indicators!$G$256+K8*$H8*Indicators!$H$256+K8*$I8*Indicators!$I$256</f>
        <v>4.6714217859991283E-4</v>
      </c>
      <c r="V8" s="193">
        <f>L8*$B8*Indicators!$B$257+L8*$C8*Indicators!$C$257+L8*$D8*Indicators!$D$257+L8*$E8*Indicators!$E$257+L8*$F8*Indicators!$F$257+L8*$G8*Indicators!$G$257+L8*$H8*Indicators!$H$257+L8*$I8*Indicators!$I$257</f>
        <v>1.0329938146241642E-5</v>
      </c>
      <c r="W8" s="193">
        <f>M8*$B8*Indicators!$B$258+M8*$C8*Indicators!$C$258+M8*$D8*Indicators!$D$258+M8*$E8*Indicators!$E$258+M8*$F8*Indicators!$F$258+M8*$G8*Indicators!$G$258+M8*$H8*Indicators!$H$258+M8*$I8*Indicators!$I$258</f>
        <v>3.4521080118418844E-3</v>
      </c>
      <c r="X8" s="193">
        <f>N8*$B8*Indicators!$B$259+N8*$C8*Indicators!$C$259+N8*$D8*Indicators!$D$259+N8*$E8*Indicators!$E$259+N8*$F8*Indicators!$F$259+N8*$G8*Indicators!$G$259+N8*$H8*Indicators!$H$259+N8*$I8*Indicators!$I$259</f>
        <v>2.6340897092446411E-4</v>
      </c>
      <c r="Y8" s="193">
        <f>O8*$B8*Indicators!$B$260+O8*$C8*Indicators!$C$260+O8*$D8*Indicators!$D$260+O8*$E8*Indicators!$E$260+O8*$F8*Indicators!$F$260+O8*$G8*Indicators!$G$260+O8*$H8*Indicators!$H$260+O8*$I8*Indicators!$I$260</f>
        <v>3.3649481633034155E-4</v>
      </c>
      <c r="Z8" s="193">
        <f>P8*$B8*Indicators!$B$261+P8*$C8*Indicators!$C$261+P8*$D8*Indicators!$D$261+P8*$E8*Indicators!$E$261+P8*$F8*Indicators!$F$261+P8*$G8*Indicators!$G$261+P8*$H8*Indicators!$H$261+P8*$I8*Indicators!$I$261</f>
        <v>8.9063624706704216E-4</v>
      </c>
      <c r="AA8" s="193">
        <f>Q8*$B8*Indicators!$B$262+Q8*$C8*Indicators!$C$262+Q8*$D8*Indicators!$D$262+Q8*$E8*Indicators!$E$262+Q8*$F8*Indicators!$F$262+Q8*$G8*Indicators!$G$262+Q8*$H8*Indicators!$H$262+Q8*$I8*Indicators!$I$262</f>
        <v>1.0605322038250691E-3</v>
      </c>
      <c r="AB8" s="193">
        <f>R8*$B8*Indicators!$B$263+R8*$C8*Indicators!$C$263+R8*$D8*Indicators!$D$263+R8*$E8*Indicators!$E$263+R8*$F8*Indicators!$F$263+R8*$G8*Indicators!$G$263+R8*$H8*Indicators!$H$263+R8*$I8*Indicators!$I$263</f>
        <v>1.3594498919219837E-3</v>
      </c>
      <c r="AC8" s="193">
        <f>S8*$B8*Indicators!$B$264+S8*$C8*Indicators!$C$264+S8*$D8*Indicators!$D$264+S8*$E8*Indicators!$E$264+S8*$F8*Indicators!$F$264+S8*$G8*Indicators!$G$264+S8*$H8*Indicators!$H$264+S8*$I8*Indicators!$I$264</f>
        <v>1.3368151356290586E-3</v>
      </c>
      <c r="AE8" s="177">
        <f t="shared" si="1"/>
        <v>0.91769173942859972</v>
      </c>
    </row>
    <row r="9" spans="1:31" hidden="1" x14ac:dyDescent="0.25">
      <c r="A9" s="174">
        <f>Indicators!A21</f>
        <v>36008</v>
      </c>
      <c r="B9" s="193">
        <f>(Indicators!B21-Indicators!B20)/Indicators!B20</f>
        <v>4.4100895036615267E-2</v>
      </c>
      <c r="C9" s="193">
        <f>(Indicators!C21-Indicators!C20)/-100</f>
        <v>-4.0300000000000009E-2</v>
      </c>
      <c r="D9" s="193">
        <f>(Indicators!D21-Indicators!D20)/-100</f>
        <v>-1.04861444420537E-2</v>
      </c>
      <c r="E9" s="193">
        <f>(Indicators!E21-Indicators!E20)/-Indicators!E20</f>
        <v>3.8284839203675342E-2</v>
      </c>
      <c r="F9" s="193">
        <f>(Indicators!F21-Indicators!F20)/Indicators!F20</f>
        <v>-1.6241299303944176E-2</v>
      </c>
      <c r="G9" s="193">
        <f>(Indicators!G21-Indicators!G20)/Indicators!G20</f>
        <v>-4.3515950069347976E-2</v>
      </c>
      <c r="H9" s="193">
        <f>(Indicators!H21-Indicators!H20)/Indicators!H20</f>
        <v>1.0483461942542478E-2</v>
      </c>
      <c r="I9" s="193">
        <f>(Indicators!I21-Indicators!I20)/Indicators!I20</f>
        <v>0</v>
      </c>
      <c r="J9" s="174"/>
      <c r="K9" s="193">
        <f>Durban!C$67/100</f>
        <v>1.5438506806911967E-2</v>
      </c>
      <c r="L9" s="193">
        <f>Durban!D$67/100</f>
        <v>5.7613540380697511E-3</v>
      </c>
      <c r="M9" s="193">
        <f>Durban!E$67/100</f>
        <v>0.20880337824538164</v>
      </c>
      <c r="N9" s="193">
        <f>Durban!F$67/100</f>
        <v>3.7092861505842387E-2</v>
      </c>
      <c r="O9" s="193">
        <f>Durban!G$67/100</f>
        <v>3.9601139910820538E-2</v>
      </c>
      <c r="P9" s="193">
        <f>Durban!H$67/100</f>
        <v>0.15598264964392905</v>
      </c>
      <c r="Q9" s="193">
        <f>Durban!I$67/100</f>
        <v>0.12294239784105772</v>
      </c>
      <c r="R9" s="193">
        <f>Durban!J$67/100</f>
        <v>0.17269869687377196</v>
      </c>
      <c r="S9" s="193">
        <f>Durban!K$67/100</f>
        <v>0.24167901513421511</v>
      </c>
      <c r="T9" s="193"/>
      <c r="U9" s="193">
        <f>K9*$B9*Indicators!$B$256+K9*$C9*Indicators!$C$256+K9*$D9*Indicators!$D$256+K9*$E9*Indicators!$E$256+K9*$F9*Indicators!$F$256+K9*$G9*Indicators!$G$256+K9*$H9*Indicators!$H$256+K9*$I9*Indicators!$I$256</f>
        <v>1.0730149510249201E-4</v>
      </c>
      <c r="V9" s="193">
        <f>L9*$B9*Indicators!$B$257+L9*$C9*Indicators!$C$257+L9*$D9*Indicators!$D$257+L9*$E9*Indicators!$E$257+L9*$F9*Indicators!$F$257+L9*$G9*Indicators!$G$257+L9*$H9*Indicators!$H$257+L9*$I9*Indicators!$I$257</f>
        <v>-2.0028056561891678E-6</v>
      </c>
      <c r="W9" s="193">
        <f>M9*$B9*Indicators!$B$258+M9*$C9*Indicators!$C$258+M9*$D9*Indicators!$D$258+M9*$E9*Indicators!$E$258+M9*$F9*Indicators!$F$258+M9*$G9*Indicators!$G$258+M9*$H9*Indicators!$H$258+M9*$I9*Indicators!$I$258</f>
        <v>2.4488118087421587E-3</v>
      </c>
      <c r="X9" s="193">
        <f>N9*$B9*Indicators!$B$259+N9*$C9*Indicators!$C$259+N9*$D9*Indicators!$D$259+N9*$E9*Indicators!$E$259+N9*$F9*Indicators!$F$259+N9*$G9*Indicators!$G$259+N9*$H9*Indicators!$H$259+N9*$I9*Indicators!$I$259</f>
        <v>3.9229767594217062E-4</v>
      </c>
      <c r="Y9" s="193">
        <f>O9*$B9*Indicators!$B$260+O9*$C9*Indicators!$C$260+O9*$D9*Indicators!$D$260+O9*$E9*Indicators!$E$260+O9*$F9*Indicators!$F$260+O9*$G9*Indicators!$G$260+O9*$H9*Indicators!$H$260+O9*$I9*Indicators!$I$260</f>
        <v>6.3060666205549422E-6</v>
      </c>
      <c r="Z9" s="193">
        <f>P9*$B9*Indicators!$B$261+P9*$C9*Indicators!$C$261+P9*$D9*Indicators!$D$261+P9*$E9*Indicators!$E$261+P9*$F9*Indicators!$F$261+P9*$G9*Indicators!$G$261+P9*$H9*Indicators!$H$261+P9*$I9*Indicators!$I$261</f>
        <v>-8.3338253737584187E-4</v>
      </c>
      <c r="AA9" s="193">
        <f>Q9*$B9*Indicators!$B$262+Q9*$C9*Indicators!$C$262+Q9*$D9*Indicators!$D$262+Q9*$E9*Indicators!$E$262+Q9*$F9*Indicators!$F$262+Q9*$G9*Indicators!$G$262+Q9*$H9*Indicators!$H$262+Q9*$I9*Indicators!$I$262</f>
        <v>1.0921734470696084E-3</v>
      </c>
      <c r="AB9" s="193">
        <f>R9*$B9*Indicators!$B$263+R9*$C9*Indicators!$C$263+R9*$D9*Indicators!$D$263+R9*$E9*Indicators!$E$263+R9*$F9*Indicators!$F$263+R9*$G9*Indicators!$G$263+R9*$H9*Indicators!$H$263+R9*$I9*Indicators!$I$263</f>
        <v>-6.5107450815226698E-4</v>
      </c>
      <c r="AC9" s="193">
        <f>S9*$B9*Indicators!$B$264+S9*$C9*Indicators!$C$264+S9*$D9*Indicators!$D$264+S9*$E9*Indicators!$E$264+S9*$F9*Indicators!$F$264+S9*$G9*Indicators!$G$264+S9*$H9*Indicators!$H$264+S9*$I9*Indicators!$I$264</f>
        <v>-2.0898228055903716E-3</v>
      </c>
      <c r="AE9" s="177">
        <f t="shared" si="1"/>
        <v>4.7060783670231469E-2</v>
      </c>
    </row>
    <row r="10" spans="1:31" hidden="1" x14ac:dyDescent="0.25">
      <c r="A10" s="174">
        <f>Indicators!A22</f>
        <v>36039</v>
      </c>
      <c r="B10" s="193">
        <f>(Indicators!B22-Indicators!B21)/Indicators!B21</f>
        <v>-8.428927680798004E-2</v>
      </c>
      <c r="C10" s="193">
        <f>(Indicators!C22-Indicators!C21)/-100</f>
        <v>2.2400000000000021E-2</v>
      </c>
      <c r="D10" s="193">
        <f>(Indicators!D22-Indicators!D21)/-100</f>
        <v>-1.3662191215830859E-2</v>
      </c>
      <c r="E10" s="193">
        <f>(Indicators!E22-Indicators!E21)/-Indicators!E21</f>
        <v>-0.16321656050955405</v>
      </c>
      <c r="F10" s="193">
        <f>(Indicators!F22-Indicators!F21)/Indicators!F21</f>
        <v>-0.14740566037735847</v>
      </c>
      <c r="G10" s="193">
        <f>(Indicators!G22-Indicators!G21)/Indicators!G21</f>
        <v>6.9603045133224531E-2</v>
      </c>
      <c r="H10" s="193">
        <f>(Indicators!H22-Indicators!H21)/Indicators!H21</f>
        <v>1.1338224156243418E-3</v>
      </c>
      <c r="I10" s="193">
        <f>(Indicators!I22-Indicators!I21)/Indicators!I21</f>
        <v>0</v>
      </c>
      <c r="J10" s="174"/>
      <c r="K10" s="193">
        <f>Durban!C$67/100</f>
        <v>1.5438506806911967E-2</v>
      </c>
      <c r="L10" s="193">
        <f>Durban!D$67/100</f>
        <v>5.7613540380697511E-3</v>
      </c>
      <c r="M10" s="193">
        <f>Durban!E$67/100</f>
        <v>0.20880337824538164</v>
      </c>
      <c r="N10" s="193">
        <f>Durban!F$67/100</f>
        <v>3.7092861505842387E-2</v>
      </c>
      <c r="O10" s="193">
        <f>Durban!G$67/100</f>
        <v>3.9601139910820538E-2</v>
      </c>
      <c r="P10" s="193">
        <f>Durban!H$67/100</f>
        <v>0.15598264964392905</v>
      </c>
      <c r="Q10" s="193">
        <f>Durban!I$67/100</f>
        <v>0.12294239784105772</v>
      </c>
      <c r="R10" s="193">
        <f>Durban!J$67/100</f>
        <v>0.17269869687377196</v>
      </c>
      <c r="S10" s="193">
        <f>Durban!K$67/100</f>
        <v>0.24167901513421511</v>
      </c>
      <c r="T10" s="193"/>
      <c r="U10" s="193">
        <f>K10*$B10*Indicators!$B$256+K10*$C10*Indicators!$C$256+K10*$D10*Indicators!$D$256+K10*$E10*Indicators!$E$256+K10*$F10*Indicators!$F$256+K10*$G10*Indicators!$G$256+K10*$H10*Indicators!$H$256+K10*$I10*Indicators!$I$256</f>
        <v>-1.3455599826050942E-3</v>
      </c>
      <c r="V10" s="193">
        <f>L10*$B10*Indicators!$B$257+L10*$C10*Indicators!$C$257+L10*$D10*Indicators!$D$257+L10*$E10*Indicators!$E$257+L10*$F10*Indicators!$F$257+L10*$G10*Indicators!$G$257+L10*$H10*Indicators!$H$257+L10*$I10*Indicators!$I$257</f>
        <v>-7.9317834532146214E-5</v>
      </c>
      <c r="W10" s="193">
        <f>M10*$B10*Indicators!$B$258+M10*$C10*Indicators!$C$258+M10*$D10*Indicators!$D$258+M10*$E10*Indicators!$E$258+M10*$F10*Indicators!$F$258+M10*$G10*Indicators!$G$258+M10*$H10*Indicators!$H$258+M10*$I10*Indicators!$I$258</f>
        <v>-8.7514987879712923E-3</v>
      </c>
      <c r="X10" s="193">
        <f>N10*$B10*Indicators!$B$259+N10*$C10*Indicators!$C$259+N10*$D10*Indicators!$D$259+N10*$E10*Indicators!$E$259+N10*$F10*Indicators!$F$259+N10*$G10*Indicators!$G$259+N10*$H10*Indicators!$H$259+N10*$I10*Indicators!$I$259</f>
        <v>-1.5030757136564848E-3</v>
      </c>
      <c r="Y10" s="193">
        <f>O10*$B10*Indicators!$B$260+O10*$C10*Indicators!$C$260+O10*$D10*Indicators!$D$260+O10*$E10*Indicators!$E$260+O10*$F10*Indicators!$F$260+O10*$G10*Indicators!$G$260+O10*$H10*Indicators!$H$260+O10*$I10*Indicators!$I$260</f>
        <v>-1.0778433980081199E-3</v>
      </c>
      <c r="Z10" s="193">
        <f>P10*$B10*Indicators!$B$261+P10*$C10*Indicators!$C$261+P10*$D10*Indicators!$D$261+P10*$E10*Indicators!$E$261+P10*$F10*Indicators!$F$261+P10*$G10*Indicators!$G$261+P10*$H10*Indicators!$H$261+P10*$I10*Indicators!$I$261</f>
        <v>-3.0197564585081882E-3</v>
      </c>
      <c r="AA10" s="193">
        <f>Q10*$B10*Indicators!$B$262+Q10*$C10*Indicators!$C$262+Q10*$D10*Indicators!$D$262+Q10*$E10*Indicators!$E$262+Q10*$F10*Indicators!$F$262+Q10*$G10*Indicators!$G$262+Q10*$H10*Indicators!$H$262+Q10*$I10*Indicators!$I$262</f>
        <v>-6.6454485183858004E-3</v>
      </c>
      <c r="AB10" s="193">
        <f>R10*$B10*Indicators!$B$263+R10*$C10*Indicators!$C$263+R10*$D10*Indicators!$D$263+R10*$E10*Indicators!$E$263+R10*$F10*Indicators!$F$263+R10*$G10*Indicators!$G$263+R10*$H10*Indicators!$H$263+R10*$I10*Indicators!$I$263</f>
        <v>-3.0976371396906699E-3</v>
      </c>
      <c r="AC10" s="193">
        <f>S10*$B10*Indicators!$B$264+S10*$C10*Indicators!$C$264+S10*$D10*Indicators!$D$264+S10*$E10*Indicators!$E$264+S10*$F10*Indicators!$F$264+S10*$G10*Indicators!$G$264+S10*$H10*Indicators!$H$264+S10*$I10*Indicators!$I$264</f>
        <v>-7.2049811998044656E-4</v>
      </c>
      <c r="AE10" s="177">
        <f t="shared" si="1"/>
        <v>-2.6240635953338241</v>
      </c>
    </row>
    <row r="11" spans="1:31" hidden="1" x14ac:dyDescent="0.25">
      <c r="A11" s="174">
        <f>Indicators!A23</f>
        <v>36069</v>
      </c>
      <c r="B11" s="193">
        <f>(Indicators!B23-Indicators!B22)/Indicators!B22</f>
        <v>-3.9147603485838851E-2</v>
      </c>
      <c r="C11" s="193">
        <f>(Indicators!C23-Indicators!C22)/-100</f>
        <v>1.7799999999999993E-2</v>
      </c>
      <c r="D11" s="193">
        <f>(Indicators!D23-Indicators!D22)/-100</f>
        <v>4.1838730710715312E-4</v>
      </c>
      <c r="E11" s="193">
        <f>(Indicators!E23-Indicators!E22)/-Indicators!E22</f>
        <v>0.10472279260780283</v>
      </c>
      <c r="F11" s="193">
        <f>(Indicators!F23-Indicators!F22)/Indicators!F22</f>
        <v>3.1811894882434237E-2</v>
      </c>
      <c r="G11" s="193">
        <f>(Indicators!G23-Indicators!G22)/Indicators!G22</f>
        <v>-7.45636332824941E-3</v>
      </c>
      <c r="H11" s="193">
        <f>(Indicators!H23-Indicators!H22)/Indicators!H22</f>
        <v>1.9606789858186507E-2</v>
      </c>
      <c r="I11" s="193">
        <f>(Indicators!I23-Indicators!I22)/Indicators!I22</f>
        <v>0</v>
      </c>
      <c r="J11" s="174"/>
      <c r="K11" s="193">
        <f>Durban!C$67/100</f>
        <v>1.5438506806911967E-2</v>
      </c>
      <c r="L11" s="193">
        <f>Durban!D$67/100</f>
        <v>5.7613540380697511E-3</v>
      </c>
      <c r="M11" s="193">
        <f>Durban!E$67/100</f>
        <v>0.20880337824538164</v>
      </c>
      <c r="N11" s="193">
        <f>Durban!F$67/100</f>
        <v>3.7092861505842387E-2</v>
      </c>
      <c r="O11" s="193">
        <f>Durban!G$67/100</f>
        <v>3.9601139910820538E-2</v>
      </c>
      <c r="P11" s="193">
        <f>Durban!H$67/100</f>
        <v>0.15598264964392905</v>
      </c>
      <c r="Q11" s="193">
        <f>Durban!I$67/100</f>
        <v>0.12294239784105772</v>
      </c>
      <c r="R11" s="193">
        <f>Durban!J$67/100</f>
        <v>0.17269869687377196</v>
      </c>
      <c r="S11" s="193">
        <f>Durban!K$67/100</f>
        <v>0.24167901513421511</v>
      </c>
      <c r="T11" s="193"/>
      <c r="U11" s="193">
        <f>K11*$B11*Indicators!$B$256+K11*$C11*Indicators!$C$256+K11*$D11*Indicators!$D$256+K11*$E11*Indicators!$E$256+K11*$F11*Indicators!$F$256+K11*$G11*Indicators!$G$256+K11*$H11*Indicators!$H$256+K11*$I11*Indicators!$I$256</f>
        <v>3.5938560278380176E-4</v>
      </c>
      <c r="V11" s="193">
        <f>L11*$B11*Indicators!$B$257+L11*$C11*Indicators!$C$257+L11*$D11*Indicators!$D$257+L11*$E11*Indicators!$E$257+L11*$F11*Indicators!$F$257+L11*$G11*Indicators!$G$257+L11*$H11*Indicators!$H$257+L11*$I11*Indicators!$I$257</f>
        <v>-2.4511952208486722E-5</v>
      </c>
      <c r="W11" s="193">
        <f>M11*$B11*Indicators!$B$258+M11*$C11*Indicators!$C$258+M11*$D11*Indicators!$D$258+M11*$E11*Indicators!$E$258+M11*$F11*Indicators!$F$258+M11*$G11*Indicators!$G$258+M11*$H11*Indicators!$H$258+M11*$I11*Indicators!$I$258</f>
        <v>4.8279859386530008E-4</v>
      </c>
      <c r="X11" s="193">
        <f>N11*$B11*Indicators!$B$259+N11*$C11*Indicators!$C$259+N11*$D11*Indicators!$D$259+N11*$E11*Indicators!$E$259+N11*$F11*Indicators!$F$259+N11*$G11*Indicators!$G$259+N11*$H11*Indicators!$H$259+N11*$I11*Indicators!$I$259</f>
        <v>7.3819974504317465E-4</v>
      </c>
      <c r="Y11" s="193">
        <f>O11*$B11*Indicators!$B$260+O11*$C11*Indicators!$C$260+O11*$D11*Indicators!$D$260+O11*$E11*Indicators!$E$260+O11*$F11*Indicators!$F$260+O11*$G11*Indicators!$G$260+O11*$H11*Indicators!$H$260+O11*$I11*Indicators!$I$260</f>
        <v>9.1310463907059145E-4</v>
      </c>
      <c r="Z11" s="193">
        <f>P11*$B11*Indicators!$B$261+P11*$C11*Indicators!$C$261+P11*$D11*Indicators!$D$261+P11*$E11*Indicators!$E$261+P11*$F11*Indicators!$F$261+P11*$G11*Indicators!$G$261+P11*$H11*Indicators!$H$261+P11*$I11*Indicators!$I$261</f>
        <v>2.7722630727171514E-3</v>
      </c>
      <c r="AA11" s="193">
        <f>Q11*$B11*Indicators!$B$262+Q11*$C11*Indicators!$C$262+Q11*$D11*Indicators!$D$262+Q11*$E11*Indicators!$E$262+Q11*$F11*Indicators!$F$262+Q11*$G11*Indicators!$G$262+Q11*$H11*Indicators!$H$262+Q11*$I11*Indicators!$I$262</f>
        <v>4.306091187333127E-3</v>
      </c>
      <c r="AB11" s="193">
        <f>R11*$B11*Indicators!$B$263+R11*$C11*Indicators!$C$263+R11*$D11*Indicators!$D$263+R11*$E11*Indicators!$E$263+R11*$F11*Indicators!$F$263+R11*$G11*Indicators!$G$263+R11*$H11*Indicators!$H$263+R11*$I11*Indicators!$I$263</f>
        <v>3.2314334641736337E-3</v>
      </c>
      <c r="AC11" s="193">
        <f>S11*$B11*Indicators!$B$264+S11*$C11*Indicators!$C$264+S11*$D11*Indicators!$D$264+S11*$E11*Indicators!$E$264+S11*$F11*Indicators!$F$264+S11*$G11*Indicators!$G$264+S11*$H11*Indicators!$H$264+S11*$I11*Indicators!$I$264</f>
        <v>2.0013328240802018E-3</v>
      </c>
      <c r="AE11" s="177">
        <f t="shared" si="1"/>
        <v>1.4780097176858493</v>
      </c>
    </row>
    <row r="12" spans="1:31" hidden="1" x14ac:dyDescent="0.25">
      <c r="A12" s="174">
        <f>Indicators!A24</f>
        <v>36100</v>
      </c>
      <c r="B12" s="193">
        <f>(Indicators!B24-Indicators!B23)/Indicators!B23</f>
        <v>8.8570821228654111E-3</v>
      </c>
      <c r="C12" s="193">
        <f>(Indicators!C24-Indicators!C23)/-100</f>
        <v>-5.0999999999999978E-3</v>
      </c>
      <c r="D12" s="193">
        <f>(Indicators!D24-Indicators!D23)/-100</f>
        <v>-3.8140077609833869E-3</v>
      </c>
      <c r="E12" s="193">
        <f>(Indicators!E24-Indicators!E23)/-Indicators!E23</f>
        <v>0.16666666666666666</v>
      </c>
      <c r="F12" s="193">
        <f>(Indicators!F24-Indicators!F23)/Indicators!F23</f>
        <v>8.0428954423592561E-2</v>
      </c>
      <c r="G12" s="193">
        <f>(Indicators!G24-Indicators!G23)/Indicators!G23</f>
        <v>3.073245688919164E-3</v>
      </c>
      <c r="H12" s="193">
        <f>(Indicators!H24-Indicators!H23)/Indicators!H23</f>
        <v>1.0817835379238888E-2</v>
      </c>
      <c r="I12" s="193">
        <f>(Indicators!I24-Indicators!I23)/Indicators!I23</f>
        <v>0</v>
      </c>
      <c r="J12" s="174"/>
      <c r="K12" s="193">
        <f>Durban!C$67/100</f>
        <v>1.5438506806911967E-2</v>
      </c>
      <c r="L12" s="193">
        <f>Durban!D$67/100</f>
        <v>5.7613540380697511E-3</v>
      </c>
      <c r="M12" s="193">
        <f>Durban!E$67/100</f>
        <v>0.20880337824538164</v>
      </c>
      <c r="N12" s="193">
        <f>Durban!F$67/100</f>
        <v>3.7092861505842387E-2</v>
      </c>
      <c r="O12" s="193">
        <f>Durban!G$67/100</f>
        <v>3.9601139910820538E-2</v>
      </c>
      <c r="P12" s="193">
        <f>Durban!H$67/100</f>
        <v>0.15598264964392905</v>
      </c>
      <c r="Q12" s="193">
        <f>Durban!I$67/100</f>
        <v>0.12294239784105772</v>
      </c>
      <c r="R12" s="193">
        <f>Durban!J$67/100</f>
        <v>0.17269869687377196</v>
      </c>
      <c r="S12" s="193">
        <f>Durban!K$67/100</f>
        <v>0.24167901513421511</v>
      </c>
      <c r="T12" s="193"/>
      <c r="U12" s="193">
        <f>K12*$B12*Indicators!$B$256+K12*$C12*Indicators!$C$256+K12*$D12*Indicators!$D$256+K12*$E12*Indicators!$E$256+K12*$F12*Indicators!$F$256+K12*$G12*Indicators!$G$256+K12*$H12*Indicators!$H$256+K12*$I12*Indicators!$I$256</f>
        <v>8.4316662696359379E-4</v>
      </c>
      <c r="V12" s="193">
        <f>L12*$B12*Indicators!$B$257+L12*$C12*Indicators!$C$257+L12*$D12*Indicators!$D$257+L12*$E12*Indicators!$E$257+L12*$F12*Indicators!$F$257+L12*$G12*Indicators!$G$257+L12*$H12*Indicators!$H$257+L12*$I12*Indicators!$I$257</f>
        <v>1.1841362564132228E-4</v>
      </c>
      <c r="W12" s="193">
        <f>M12*$B12*Indicators!$B$258+M12*$C12*Indicators!$C$258+M12*$D12*Indicators!$D$258+M12*$E12*Indicators!$E$258+M12*$F12*Indicators!$F$258+M12*$G12*Indicators!$G$258+M12*$H12*Indicators!$H$258+M12*$I12*Indicators!$I$258</f>
        <v>4.1004240642986576E-3</v>
      </c>
      <c r="X12" s="193">
        <f>N12*$B12*Indicators!$B$259+N12*$C12*Indicators!$C$259+N12*$D12*Indicators!$D$259+N12*$E12*Indicators!$E$259+N12*$F12*Indicators!$F$259+N12*$G12*Indicators!$G$259+N12*$H12*Indicators!$H$259+N12*$I12*Indicators!$I$259</f>
        <v>1.2928763130988477E-3</v>
      </c>
      <c r="Y12" s="193">
        <f>O12*$B12*Indicators!$B$260+O12*$C12*Indicators!$C$260+O12*$D12*Indicators!$D$260+O12*$E12*Indicators!$E$260+O12*$F12*Indicators!$F$260+O12*$G12*Indicators!$G$260+O12*$H12*Indicators!$H$260+O12*$I12*Indicators!$I$260</f>
        <v>1.0779294867611533E-3</v>
      </c>
      <c r="Z12" s="193">
        <f>P12*$B12*Indicators!$B$261+P12*$C12*Indicators!$C$261+P12*$D12*Indicators!$D$261+P12*$E12*Indicators!$E$261+P12*$F12*Indicators!$F$261+P12*$G12*Indicators!$G$261+P12*$H12*Indicators!$H$261+P12*$I12*Indicators!$I$261</f>
        <v>2.7623017607504869E-3</v>
      </c>
      <c r="AA12" s="193">
        <f>Q12*$B12*Indicators!$B$262+Q12*$C12*Indicators!$C$262+Q12*$D12*Indicators!$D$262+Q12*$E12*Indicators!$E$262+Q12*$F12*Indicators!$F$262+Q12*$G12*Indicators!$G$262+Q12*$H12*Indicators!$H$262+Q12*$I12*Indicators!$I$262</f>
        <v>6.3497135359037518E-3</v>
      </c>
      <c r="AB12" s="193">
        <f>R12*$B12*Indicators!$B$263+R12*$C12*Indicators!$C$263+R12*$D12*Indicators!$D$263+R12*$E12*Indicators!$E$263+R12*$F12*Indicators!$F$263+R12*$G12*Indicators!$G$263+R12*$H12*Indicators!$H$263+R12*$I12*Indicators!$I$263</f>
        <v>3.2176054995935017E-3</v>
      </c>
      <c r="AC12" s="193">
        <f>S12*$B12*Indicators!$B$264+S12*$C12*Indicators!$C$264+S12*$D12*Indicators!$D$264+S12*$E12*Indicators!$E$264+S12*$F12*Indicators!$F$264+S12*$G12*Indicators!$G$264+S12*$H12*Indicators!$H$264+S12*$I12*Indicators!$I$264</f>
        <v>3.8264005865093714E-4</v>
      </c>
      <c r="AE12" s="177">
        <f t="shared" si="1"/>
        <v>2.0145070971662253</v>
      </c>
    </row>
    <row r="13" spans="1:31" hidden="1" x14ac:dyDescent="0.25">
      <c r="A13" s="174">
        <f>Indicators!A25</f>
        <v>36130</v>
      </c>
      <c r="B13" s="193">
        <f>(Indicators!B25-Indicators!B24)/Indicators!B24</f>
        <v>2.9814580699536523E-2</v>
      </c>
      <c r="C13" s="193">
        <f>(Indicators!C25-Indicators!C24)/-100</f>
        <v>1.3499999999999979E-3</v>
      </c>
      <c r="D13" s="193">
        <f>(Indicators!D25-Indicators!D24)/-100</f>
        <v>3.8140077609833869E-3</v>
      </c>
      <c r="E13" s="193">
        <f>(Indicators!E25-Indicators!E24)/-Indicators!E24</f>
        <v>2.6605504587156048E-2</v>
      </c>
      <c r="F13" s="193">
        <f>(Indicators!F25-Indicators!F24)/Indicators!F24</f>
        <v>2.4813895781637188E-3</v>
      </c>
      <c r="G13" s="193">
        <f>(Indicators!G25-Indicators!G24)/Indicators!G24</f>
        <v>-2.2468085106383057E-2</v>
      </c>
      <c r="H13" s="193">
        <f>(Indicators!H25-Indicators!H24)/Indicators!H24</f>
        <v>8.4673986691916128E-3</v>
      </c>
      <c r="I13" s="193">
        <f>(Indicators!I25-Indicators!I24)/Indicators!I24</f>
        <v>0</v>
      </c>
      <c r="J13" s="174"/>
      <c r="K13" s="193">
        <f>Durban!C$67/100</f>
        <v>1.5438506806911967E-2</v>
      </c>
      <c r="L13" s="193">
        <f>Durban!D$67/100</f>
        <v>5.7613540380697511E-3</v>
      </c>
      <c r="M13" s="193">
        <f>Durban!E$67/100</f>
        <v>0.20880337824538164</v>
      </c>
      <c r="N13" s="193">
        <f>Durban!F$67/100</f>
        <v>3.7092861505842387E-2</v>
      </c>
      <c r="O13" s="193">
        <f>Durban!G$67/100</f>
        <v>3.9601139910820538E-2</v>
      </c>
      <c r="P13" s="193">
        <f>Durban!H$67/100</f>
        <v>0.15598264964392905</v>
      </c>
      <c r="Q13" s="193">
        <f>Durban!I$67/100</f>
        <v>0.12294239784105772</v>
      </c>
      <c r="R13" s="193">
        <f>Durban!J$67/100</f>
        <v>0.17269869687377196</v>
      </c>
      <c r="S13" s="193">
        <f>Durban!K$67/100</f>
        <v>0.24167901513421511</v>
      </c>
      <c r="T13" s="193"/>
      <c r="U13" s="193">
        <f>K13*$B13*Indicators!$B$256+K13*$C13*Indicators!$C$256+K13*$D13*Indicators!$D$256+K13*$E13*Indicators!$E$256+K13*$F13*Indicators!$F$256+K13*$G13*Indicators!$G$256+K13*$H13*Indicators!$H$256+K13*$I13*Indicators!$I$256</f>
        <v>1.9147930806387781E-4</v>
      </c>
      <c r="V13" s="193">
        <f>L13*$B13*Indicators!$B$257+L13*$C13*Indicators!$C$257+L13*$D13*Indicators!$D$257+L13*$E13*Indicators!$E$257+L13*$F13*Indicators!$F$257+L13*$G13*Indicators!$G$257+L13*$H13*Indicators!$H$257+L13*$I13*Indicators!$I$257</f>
        <v>1.5081442458656898E-5</v>
      </c>
      <c r="W13" s="193">
        <f>M13*$B13*Indicators!$B$258+M13*$C13*Indicators!$C$258+M13*$D13*Indicators!$D$258+M13*$E13*Indicators!$E$258+M13*$F13*Indicators!$F$258+M13*$G13*Indicators!$G$258+M13*$H13*Indicators!$H$258+M13*$I13*Indicators!$I$258</f>
        <v>3.0074146757249815E-3</v>
      </c>
      <c r="X13" s="193">
        <f>N13*$B13*Indicators!$B$259+N13*$C13*Indicators!$C$259+N13*$D13*Indicators!$D$259+N13*$E13*Indicators!$E$259+N13*$F13*Indicators!$F$259+N13*$G13*Indicators!$G$259+N13*$H13*Indicators!$H$259+N13*$I13*Indicators!$I$259</f>
        <v>3.4895106651292414E-4</v>
      </c>
      <c r="Y13" s="193">
        <f>O13*$B13*Indicators!$B$260+O13*$C13*Indicators!$C$260+O13*$D13*Indicators!$D$260+O13*$E13*Indicators!$E$260+O13*$F13*Indicators!$F$260+O13*$G13*Indicators!$G$260+O13*$H13*Indicators!$H$260+O13*$I13*Indicators!$I$260</f>
        <v>4.0784834357362516E-4</v>
      </c>
      <c r="Z13" s="193">
        <f>P13*$B13*Indicators!$B$261+P13*$C13*Indicators!$C$261+P13*$D13*Indicators!$D$261+P13*$E13*Indicators!$E$261+P13*$F13*Indicators!$F$261+P13*$G13*Indicators!$G$261+P13*$H13*Indicators!$H$261+P13*$I13*Indicators!$I$261</f>
        <v>1.4029328688393689E-3</v>
      </c>
      <c r="AA13" s="193">
        <f>Q13*$B13*Indicators!$B$262+Q13*$C13*Indicators!$C$262+Q13*$D13*Indicators!$D$262+Q13*$E13*Indicators!$E$262+Q13*$F13*Indicators!$F$262+Q13*$G13*Indicators!$G$262+Q13*$H13*Indicators!$H$262+Q13*$I13*Indicators!$I$262</f>
        <v>1.6361161956399166E-3</v>
      </c>
      <c r="AB13" s="193">
        <f>R13*$B13*Indicators!$B$263+R13*$C13*Indicators!$C$263+R13*$D13*Indicators!$D$263+R13*$E13*Indicators!$E$263+R13*$F13*Indicators!$F$263+R13*$G13*Indicators!$G$263+R13*$H13*Indicators!$H$263+R13*$I13*Indicators!$I$263</f>
        <v>1.5605276867676043E-3</v>
      </c>
      <c r="AC13" s="193">
        <f>S13*$B13*Indicators!$B$264+S13*$C13*Indicators!$C$264+S13*$D13*Indicators!$D$264+S13*$E13*Indicators!$E$264+S13*$F13*Indicators!$F$264+S13*$G13*Indicators!$G$264+S13*$H13*Indicators!$H$264+S13*$I13*Indicators!$I$264</f>
        <v>1.6330200838747142E-3</v>
      </c>
      <c r="AE13" s="177">
        <f t="shared" si="1"/>
        <v>1.0203371671455672</v>
      </c>
    </row>
    <row r="14" spans="1:31" hidden="1" x14ac:dyDescent="0.25">
      <c r="A14" s="174">
        <f>Indicators!A26</f>
        <v>36161</v>
      </c>
      <c r="B14" s="193">
        <f>(Indicators!B26-Indicators!B25)/Indicators!B25</f>
        <v>3.4953111679454404E-2</v>
      </c>
      <c r="C14" s="193">
        <f>(Indicators!C26-Indicators!C25)/-100</f>
        <v>2.7999999999999935E-3</v>
      </c>
      <c r="D14" s="193">
        <f>(Indicators!D26-Indicators!D25)/-100</f>
        <v>7.2288833454038583E-4</v>
      </c>
      <c r="E14" s="193">
        <f>(Indicators!E26-Indicators!E25)/-Indicators!E25</f>
        <v>-1.8850141376060423E-2</v>
      </c>
      <c r="F14" s="193">
        <f>(Indicators!F26-Indicators!F25)/Indicators!F25</f>
        <v>3.7128712871286338E-3</v>
      </c>
      <c r="G14" s="193">
        <f>(Indicators!G26-Indicators!G25)/Indicators!G25</f>
        <v>-3.4825004353125546E-3</v>
      </c>
      <c r="H14" s="193">
        <f>(Indicators!H26-Indicators!H25)/Indicators!H25</f>
        <v>6.4603517446179888E-6</v>
      </c>
      <c r="I14" s="193">
        <f>(Indicators!I26-Indicators!I25)/Indicators!I25</f>
        <v>0</v>
      </c>
      <c r="J14" s="174"/>
      <c r="K14" s="193">
        <f>Durban!C$68/100</f>
        <v>1.4599839846895441E-2</v>
      </c>
      <c r="L14" s="193">
        <f>Durban!D$68/100</f>
        <v>4.7133143047827387E-3</v>
      </c>
      <c r="M14" s="193">
        <f>Durban!E$68/100</f>
        <v>0.20703322942134558</v>
      </c>
      <c r="N14" s="193">
        <f>Durban!F$68/100</f>
        <v>3.6355919411187806E-2</v>
      </c>
      <c r="O14" s="193">
        <f>Durban!G$68/100</f>
        <v>3.638692480489468E-2</v>
      </c>
      <c r="P14" s="193">
        <f>Durban!H$68/100</f>
        <v>0.16389494551241249</v>
      </c>
      <c r="Q14" s="193">
        <f>Durban!I$68/100</f>
        <v>0.12423117101451366</v>
      </c>
      <c r="R14" s="193">
        <f>Durban!J$68/100</f>
        <v>0.17942129041273361</v>
      </c>
      <c r="S14" s="193">
        <f>Durban!K$68/100</f>
        <v>0.23336336527123394</v>
      </c>
      <c r="T14" s="193"/>
      <c r="U14" s="193">
        <f>K14*$B14*Indicators!$B$256+K14*$C14*Indicators!$C$256+K14*$D14*Indicators!$D$256+K14*$E14*Indicators!$E$256+K14*$F14*Indicators!$F$256+K14*$G14*Indicators!$G$256+K14*$H14*Indicators!$H$256+K14*$I14*Indicators!$I$256</f>
        <v>7.6163716565279304E-5</v>
      </c>
      <c r="V14" s="193">
        <f>L14*$B14*Indicators!$B$257+L14*$C14*Indicators!$C$257+L14*$D14*Indicators!$D$257+L14*$E14*Indicators!$E$257+L14*$F14*Indicators!$F$257+L14*$G14*Indicators!$G$257+L14*$H14*Indicators!$H$257+L14*$I14*Indicators!$I$257</f>
        <v>3.3973188635867751E-5</v>
      </c>
      <c r="W14" s="193">
        <f>M14*$B14*Indicators!$B$258+M14*$C14*Indicators!$C$258+M14*$D14*Indicators!$D$258+M14*$E14*Indicators!$E$258+M14*$F14*Indicators!$F$258+M14*$G14*Indicators!$G$258+M14*$H14*Indicators!$H$258+M14*$I14*Indicators!$I$258</f>
        <v>2.266054346394355E-3</v>
      </c>
      <c r="X14" s="193">
        <f>N14*$B14*Indicators!$B$259+N14*$C14*Indicators!$C$259+N14*$D14*Indicators!$D$259+N14*$E14*Indicators!$E$259+N14*$F14*Indicators!$F$259+N14*$G14*Indicators!$G$259+N14*$H14*Indicators!$H$259+N14*$I14*Indicators!$I$259</f>
        <v>-3.5602135906630402E-6</v>
      </c>
      <c r="Y14" s="193">
        <f>O14*$B14*Indicators!$B$260+O14*$C14*Indicators!$C$260+O14*$D14*Indicators!$D$260+O14*$E14*Indicators!$E$260+O14*$F14*Indicators!$F$260+O14*$G14*Indicators!$G$260+O14*$H14*Indicators!$H$260+O14*$I14*Indicators!$I$260</f>
        <v>5.7564729999068152E-5</v>
      </c>
      <c r="Z14" s="193">
        <f>P14*$B14*Indicators!$B$261+P14*$C14*Indicators!$C$261+P14*$D14*Indicators!$D$261+P14*$E14*Indicators!$E$261+P14*$F14*Indicators!$F$261+P14*$G14*Indicators!$G$261+P14*$H14*Indicators!$H$261+P14*$I14*Indicators!$I$261</f>
        <v>4.4849684423794393E-4</v>
      </c>
      <c r="AA14" s="193">
        <f>Q14*$B14*Indicators!$B$262+Q14*$C14*Indicators!$C$262+Q14*$D14*Indicators!$D$262+Q14*$E14*Indicators!$E$262+Q14*$F14*Indicators!$F$262+Q14*$G14*Indicators!$G$262+Q14*$H14*Indicators!$H$262+Q14*$I14*Indicators!$I$262</f>
        <v>-1.8959544401529136E-4</v>
      </c>
      <c r="AB14" s="193">
        <f>R14*$B14*Indicators!$B$263+R14*$C14*Indicators!$C$263+R14*$D14*Indicators!$D$263+R14*$E14*Indicators!$E$263+R14*$F14*Indicators!$F$263+R14*$G14*Indicators!$G$263+R14*$H14*Indicators!$H$263+R14*$I14*Indicators!$I$263</f>
        <v>4.7807232891048279E-4</v>
      </c>
      <c r="AC14" s="193">
        <f>S14*$B14*Indicators!$B$264+S14*$C14*Indicators!$C$264+S14*$D14*Indicators!$D$264+S14*$E14*Indicators!$E$264+S14*$F14*Indicators!$F$264+S14*$G14*Indicators!$G$264+S14*$H14*Indicators!$H$264+S14*$I14*Indicators!$I$264</f>
        <v>1.0785650885076045E-3</v>
      </c>
      <c r="AE14" s="177">
        <f t="shared" si="1"/>
        <v>0.42457345856446466</v>
      </c>
    </row>
    <row r="15" spans="1:31" hidden="1" x14ac:dyDescent="0.25">
      <c r="A15" s="174">
        <f>Indicators!A27</f>
        <v>36192</v>
      </c>
      <c r="B15" s="193">
        <f>(Indicators!B27-Indicators!B26)/Indicators!B26</f>
        <v>1.7710049423393728E-2</v>
      </c>
      <c r="C15" s="193">
        <f>(Indicators!C27-Indicators!C26)/-100</f>
        <v>1.2400000000000001E-2</v>
      </c>
      <c r="D15" s="193">
        <f>(Indicators!D27-Indicators!D26)/-100</f>
        <v>2.5058964220630742E-3</v>
      </c>
      <c r="E15" s="193">
        <f>(Indicators!E27-Indicators!E26)/-Indicators!E26</f>
        <v>2.8677150786309016E-2</v>
      </c>
      <c r="F15" s="193">
        <f>(Indicators!F27-Indicators!F26)/Indicators!F26</f>
        <v>-0.159062885326757</v>
      </c>
      <c r="G15" s="193">
        <f>(Indicators!G27-Indicators!G26)/Indicators!G26</f>
        <v>2.4462694391055233E-3</v>
      </c>
      <c r="H15" s="193">
        <f>(Indicators!H27-Indicators!H26)/Indicators!H26</f>
        <v>3.4562658546774799E-3</v>
      </c>
      <c r="I15" s="193">
        <f>(Indicators!I27-Indicators!I26)/Indicators!I26</f>
        <v>0</v>
      </c>
      <c r="J15" s="174"/>
      <c r="K15" s="193">
        <f>Durban!C$68/100</f>
        <v>1.4599839846895441E-2</v>
      </c>
      <c r="L15" s="193">
        <f>Durban!D$68/100</f>
        <v>4.7133143047827387E-3</v>
      </c>
      <c r="M15" s="193">
        <f>Durban!E$68/100</f>
        <v>0.20703322942134558</v>
      </c>
      <c r="N15" s="193">
        <f>Durban!F$68/100</f>
        <v>3.6355919411187806E-2</v>
      </c>
      <c r="O15" s="193">
        <f>Durban!G$68/100</f>
        <v>3.638692480489468E-2</v>
      </c>
      <c r="P15" s="193">
        <f>Durban!H$68/100</f>
        <v>0.16389494551241249</v>
      </c>
      <c r="Q15" s="193">
        <f>Durban!I$68/100</f>
        <v>0.12423117101451366</v>
      </c>
      <c r="R15" s="193">
        <f>Durban!J$68/100</f>
        <v>0.17942129041273361</v>
      </c>
      <c r="S15" s="193">
        <f>Durban!K$68/100</f>
        <v>0.23336336527123394</v>
      </c>
      <c r="T15" s="193"/>
      <c r="U15" s="193">
        <f>K15*$B15*Indicators!$B$256+K15*$C15*Indicators!$C$256+K15*$D15*Indicators!$D$256+K15*$E15*Indicators!$E$256+K15*$F15*Indicators!$F$256+K15*$G15*Indicators!$G$256+K15*$H15*Indicators!$H$256+K15*$I15*Indicators!$I$256</f>
        <v>-5.4881993234101828E-4</v>
      </c>
      <c r="V15" s="193">
        <f>L15*$B15*Indicators!$B$257+L15*$C15*Indicators!$C$257+L15*$D15*Indicators!$D$257+L15*$E15*Indicators!$E$257+L15*$F15*Indicators!$F$257+L15*$G15*Indicators!$G$257+L15*$H15*Indicators!$H$257+L15*$I15*Indicators!$I$257</f>
        <v>4.3170365984135035E-5</v>
      </c>
      <c r="W15" s="193">
        <f>M15*$B15*Indicators!$B$258+M15*$C15*Indicators!$C$258+M15*$D15*Indicators!$D$258+M15*$E15*Indicators!$E$258+M15*$F15*Indicators!$F$258+M15*$G15*Indicators!$G$258+M15*$H15*Indicators!$H$258+M15*$I15*Indicators!$I$258</f>
        <v>2.4879501562280917E-3</v>
      </c>
      <c r="X15" s="193">
        <f>N15*$B15*Indicators!$B$259+N15*$C15*Indicators!$C$259+N15*$D15*Indicators!$D$259+N15*$E15*Indicators!$E$259+N15*$F15*Indicators!$F$259+N15*$G15*Indicators!$G$259+N15*$H15*Indicators!$H$259+N15*$I15*Indicators!$I$259</f>
        <v>3.1256480028764321E-4</v>
      </c>
      <c r="Y15" s="193">
        <f>O15*$B15*Indicators!$B$260+O15*$C15*Indicators!$C$260+O15*$D15*Indicators!$D$260+O15*$E15*Indicators!$E$260+O15*$F15*Indicators!$F$260+O15*$G15*Indicators!$G$260+O15*$H15*Indicators!$H$260+O15*$I15*Indicators!$I$260</f>
        <v>4.031688355280244E-4</v>
      </c>
      <c r="Z15" s="193">
        <f>P15*$B15*Indicators!$B$261+P15*$C15*Indicators!$C$261+P15*$D15*Indicators!$D$261+P15*$E15*Indicators!$E$261+P15*$F15*Indicators!$F$261+P15*$G15*Indicators!$G$261+P15*$H15*Indicators!$H$261+P15*$I15*Indicators!$I$261</f>
        <v>1.69532370610108E-3</v>
      </c>
      <c r="AA15" s="193">
        <f>Q15*$B15*Indicators!$B$262+Q15*$C15*Indicators!$C$262+Q15*$D15*Indicators!$D$262+Q15*$E15*Indicators!$E$262+Q15*$F15*Indicators!$F$262+Q15*$G15*Indicators!$G$262+Q15*$H15*Indicators!$H$262+Q15*$I15*Indicators!$I$262</f>
        <v>1.7138923646264003E-3</v>
      </c>
      <c r="AB15" s="193">
        <f>R15*$B15*Indicators!$B$263+R15*$C15*Indicators!$C$263+R15*$D15*Indicators!$D$263+R15*$E15*Indicators!$E$263+R15*$F15*Indicators!$F$263+R15*$G15*Indicators!$G$263+R15*$H15*Indicators!$H$263+R15*$I15*Indicators!$I$263</f>
        <v>1.8419729532825652E-3</v>
      </c>
      <c r="AC15" s="193">
        <f>S15*$B15*Indicators!$B$264+S15*$C15*Indicators!$C$264+S15*$D15*Indicators!$D$264+S15*$E15*Indicators!$E$264+S15*$F15*Indicators!$F$264+S15*$G15*Indicators!$G$264+S15*$H15*Indicators!$H$264+S15*$I15*Indicators!$I$264</f>
        <v>1.785011312284094E-3</v>
      </c>
      <c r="AE15" s="177">
        <f t="shared" si="1"/>
        <v>0.97342345619810156</v>
      </c>
    </row>
    <row r="16" spans="1:31" hidden="1" x14ac:dyDescent="0.25">
      <c r="A16" s="174">
        <f>Indicators!A28</f>
        <v>36220</v>
      </c>
      <c r="B16" s="193">
        <f>(Indicators!B28-Indicators!B27)/Indicators!B27</f>
        <v>1.2140833670577734E-3</v>
      </c>
      <c r="C16" s="193">
        <f>(Indicators!C28-Indicators!C27)/-100</f>
        <v>-4.5500000000000011E-3</v>
      </c>
      <c r="D16" s="193">
        <f>(Indicators!D28-Indicators!D27)/-100</f>
        <v>7.4489561071838925E-3</v>
      </c>
      <c r="E16" s="193">
        <f>(Indicators!E28-Indicators!E27)/-Indicators!E27</f>
        <v>-0.12285714285714278</v>
      </c>
      <c r="F16" s="193">
        <f>(Indicators!F28-Indicators!F27)/Indicators!F27</f>
        <v>-0.1158357771260997</v>
      </c>
      <c r="G16" s="193">
        <f>(Indicators!G28-Indicators!G27)/Indicators!G27</f>
        <v>-2.1997559700191745E-2</v>
      </c>
      <c r="H16" s="193">
        <f>(Indicators!H28-Indicators!H27)/Indicators!H27</f>
        <v>8.9639232669283374E-3</v>
      </c>
      <c r="I16" s="193">
        <f>(Indicators!I28-Indicators!I27)/Indicators!I27</f>
        <v>0</v>
      </c>
      <c r="J16" s="174"/>
      <c r="K16" s="193">
        <f>Durban!C$68/100</f>
        <v>1.4599839846895441E-2</v>
      </c>
      <c r="L16" s="193">
        <f>Durban!D$68/100</f>
        <v>4.7133143047827387E-3</v>
      </c>
      <c r="M16" s="193">
        <f>Durban!E$68/100</f>
        <v>0.20703322942134558</v>
      </c>
      <c r="N16" s="193">
        <f>Durban!F$68/100</f>
        <v>3.6355919411187806E-2</v>
      </c>
      <c r="O16" s="193">
        <f>Durban!G$68/100</f>
        <v>3.638692480489468E-2</v>
      </c>
      <c r="P16" s="193">
        <f>Durban!H$68/100</f>
        <v>0.16389494551241249</v>
      </c>
      <c r="Q16" s="193">
        <f>Durban!I$68/100</f>
        <v>0.12423117101451366</v>
      </c>
      <c r="R16" s="193">
        <f>Durban!J$68/100</f>
        <v>0.17942129041273361</v>
      </c>
      <c r="S16" s="193">
        <f>Durban!K$68/100</f>
        <v>0.23336336527123394</v>
      </c>
      <c r="T16" s="193"/>
      <c r="U16" s="193">
        <f>K16*$B16*Indicators!$B$256+K16*$C16*Indicators!$C$256+K16*$D16*Indicators!$D$256+K16*$E16*Indicators!$E$256+K16*$F16*Indicators!$F$256+K16*$G16*Indicators!$G$256+K16*$H16*Indicators!$H$256+K16*$I16*Indicators!$I$256</f>
        <v>-7.9685620190106312E-4</v>
      </c>
      <c r="V16" s="193">
        <f>L16*$B16*Indicators!$B$257+L16*$C16*Indicators!$C$257+L16*$D16*Indicators!$D$257+L16*$E16*Indicators!$E$257+L16*$F16*Indicators!$F$257+L16*$G16*Indicators!$G$257+L16*$H16*Indicators!$H$257+L16*$I16*Indicators!$I$257</f>
        <v>-9.766229105907551E-5</v>
      </c>
      <c r="W16" s="193">
        <f>M16*$B16*Indicators!$B$258+M16*$C16*Indicators!$C$258+M16*$D16*Indicators!$D$258+M16*$E16*Indicators!$E$258+M16*$F16*Indicators!$F$258+M16*$G16*Indicators!$G$258+M16*$H16*Indicators!$H$258+M16*$I16*Indicators!$I$258</f>
        <v>-2.3812848128406247E-3</v>
      </c>
      <c r="X16" s="193">
        <f>N16*$B16*Indicators!$B$259+N16*$C16*Indicators!$C$259+N16*$D16*Indicators!$D$259+N16*$E16*Indicators!$E$259+N16*$F16*Indicators!$F$259+N16*$G16*Indicators!$G$259+N16*$H16*Indicators!$H$259+N16*$I16*Indicators!$I$259</f>
        <v>-8.5104408733497337E-4</v>
      </c>
      <c r="Y16" s="193">
        <f>O16*$B16*Indicators!$B$260+O16*$C16*Indicators!$C$260+O16*$D16*Indicators!$D$260+O16*$E16*Indicators!$E$260+O16*$F16*Indicators!$F$260+O16*$G16*Indicators!$G$260+O16*$H16*Indicators!$H$260+O16*$I16*Indicators!$I$260</f>
        <v>-5.9085417803746306E-4</v>
      </c>
      <c r="Z16" s="193">
        <f>P16*$B16*Indicators!$B$261+P16*$C16*Indicators!$C$261+P16*$D16*Indicators!$D$261+P16*$E16*Indicators!$E$261+P16*$F16*Indicators!$F$261+P16*$G16*Indicators!$G$261+P16*$H16*Indicators!$H$261+P16*$I16*Indicators!$I$261</f>
        <v>-1.6432162815226622E-3</v>
      </c>
      <c r="AA16" s="193">
        <f>Q16*$B16*Indicators!$B$262+Q16*$C16*Indicators!$C$262+Q16*$D16*Indicators!$D$262+Q16*$E16*Indicators!$E$262+Q16*$F16*Indicators!$F$262+Q16*$G16*Indicators!$G$262+Q16*$H16*Indicators!$H$262+Q16*$I16*Indicators!$I$262</f>
        <v>-4.361514692305328E-3</v>
      </c>
      <c r="AB16" s="193">
        <f>R16*$B16*Indicators!$B$263+R16*$C16*Indicators!$C$263+R16*$D16*Indicators!$D$263+R16*$E16*Indicators!$E$263+R16*$F16*Indicators!$F$263+R16*$G16*Indicators!$G$263+R16*$H16*Indicators!$H$263+R16*$I16*Indicators!$I$263</f>
        <v>-1.852118139716898E-3</v>
      </c>
      <c r="AC16" s="193">
        <f>S16*$B16*Indicators!$B$264+S16*$C16*Indicators!$C$264+S16*$D16*Indicators!$D$264+S16*$E16*Indicators!$E$264+S16*$F16*Indicators!$F$264+S16*$G16*Indicators!$G$264+S16*$H16*Indicators!$H$264+S16*$I16*Indicators!$I$264</f>
        <v>6.3191918169828499E-4</v>
      </c>
      <c r="AE16" s="177">
        <f t="shared" si="1"/>
        <v>-1.1942631503019803</v>
      </c>
    </row>
    <row r="17" spans="1:31" hidden="1" x14ac:dyDescent="0.25">
      <c r="A17" s="174">
        <f>Indicators!A29</f>
        <v>36251</v>
      </c>
      <c r="B17" s="193">
        <f>(Indicators!B29-Indicators!B28)/Indicators!B28</f>
        <v>-1.2902182700080785E-2</v>
      </c>
      <c r="C17" s="193">
        <f>(Indicators!C29-Indicators!C28)/-100</f>
        <v>2.2000000000000062E-3</v>
      </c>
      <c r="D17" s="193">
        <f>(Indicators!D29-Indicators!D28)/-100</f>
        <v>2.6341621973023166E-3</v>
      </c>
      <c r="E17" s="193">
        <f>(Indicators!E29-Indicators!E28)/-Indicators!E28</f>
        <v>-0.54707379134860046</v>
      </c>
      <c r="F17" s="193">
        <f>(Indicators!F29-Indicators!F28)/Indicators!F28</f>
        <v>-0.10116086235489226</v>
      </c>
      <c r="G17" s="193">
        <f>(Indicators!G29-Indicators!G28)/Indicators!G28</f>
        <v>2.0710059171597638E-2</v>
      </c>
      <c r="H17" s="193">
        <f>(Indicators!H29-Indicators!H28)/Indicators!H28</f>
        <v>-2.2737134057631936E-3</v>
      </c>
      <c r="I17" s="193">
        <f>(Indicators!I29-Indicators!I28)/Indicators!I28</f>
        <v>0</v>
      </c>
      <c r="J17" s="174"/>
      <c r="K17" s="193">
        <f>Durban!C$68/100</f>
        <v>1.4599839846895441E-2</v>
      </c>
      <c r="L17" s="193">
        <f>Durban!D$68/100</f>
        <v>4.7133143047827387E-3</v>
      </c>
      <c r="M17" s="193">
        <f>Durban!E$68/100</f>
        <v>0.20703322942134558</v>
      </c>
      <c r="N17" s="193">
        <f>Durban!F$68/100</f>
        <v>3.6355919411187806E-2</v>
      </c>
      <c r="O17" s="193">
        <f>Durban!G$68/100</f>
        <v>3.638692480489468E-2</v>
      </c>
      <c r="P17" s="193">
        <f>Durban!H$68/100</f>
        <v>0.16389494551241249</v>
      </c>
      <c r="Q17" s="193">
        <f>Durban!I$68/100</f>
        <v>0.12423117101451366</v>
      </c>
      <c r="R17" s="193">
        <f>Durban!J$68/100</f>
        <v>0.17942129041273361</v>
      </c>
      <c r="S17" s="193">
        <f>Durban!K$68/100</f>
        <v>0.23336336527123394</v>
      </c>
      <c r="T17" s="193"/>
      <c r="U17" s="193">
        <f>K17*$B17*Indicators!$B$256+K17*$C17*Indicators!$C$256+K17*$D17*Indicators!$D$256+K17*$E17*Indicators!$E$256+K17*$F17*Indicators!$F$256+K17*$G17*Indicators!$G$256+K17*$H17*Indicators!$H$256+K17*$I17*Indicators!$I$256</f>
        <v>-1.8367606355281824E-3</v>
      </c>
      <c r="V17" s="193">
        <f>L17*$B17*Indicators!$B$257+L17*$C17*Indicators!$C$257+L17*$D17*Indicators!$D$257+L17*$E17*Indicators!$E$257+L17*$F17*Indicators!$F$257+L17*$G17*Indicators!$G$257+L17*$H17*Indicators!$H$257+L17*$I17*Indicators!$I$257</f>
        <v>-2.370514780799167E-4</v>
      </c>
      <c r="W17" s="193">
        <f>M17*$B17*Indicators!$B$258+M17*$C17*Indicators!$C$258+M17*$D17*Indicators!$D$258+M17*$E17*Indicators!$E$258+M17*$F17*Indicators!$F$258+M17*$G17*Indicators!$G$258+M17*$H17*Indicators!$H$258+M17*$I17*Indicators!$I$258</f>
        <v>-1.2189869414957321E-2</v>
      </c>
      <c r="X17" s="193">
        <f>N17*$B17*Indicators!$B$259+N17*$C17*Indicators!$C$259+N17*$D17*Indicators!$D$259+N17*$E17*Indicators!$E$259+N17*$F17*Indicators!$F$259+N17*$G17*Indicators!$G$259+N17*$H17*Indicators!$H$259+N17*$I17*Indicators!$I$259</f>
        <v>-4.024259979066914E-3</v>
      </c>
      <c r="Y17" s="193">
        <f>O17*$B17*Indicators!$B$260+O17*$C17*Indicators!$C$260+O17*$D17*Indicators!$D$260+O17*$E17*Indicators!$E$260+O17*$F17*Indicators!$F$260+O17*$G17*Indicators!$G$260+O17*$H17*Indicators!$H$260+O17*$I17*Indicators!$I$260</f>
        <v>-3.0241167665182819E-3</v>
      </c>
      <c r="Z17" s="193">
        <f>P17*$B17*Indicators!$B$261+P17*$C17*Indicators!$C$261+P17*$D17*Indicators!$D$261+P17*$E17*Indicators!$E$261+P17*$F17*Indicators!$F$261+P17*$G17*Indicators!$G$261+P17*$H17*Indicators!$H$261+P17*$I17*Indicators!$I$261</f>
        <v>-9.0583414271798706E-3</v>
      </c>
      <c r="AA17" s="193">
        <f>Q17*$B17*Indicators!$B$262+Q17*$C17*Indicators!$C$262+Q17*$D17*Indicators!$D$262+Q17*$E17*Indicators!$E$262+Q17*$F17*Indicators!$F$262+Q17*$G17*Indicators!$G$262+Q17*$H17*Indicators!$H$262+Q17*$I17*Indicators!$I$262</f>
        <v>-2.0518477640825511E-2</v>
      </c>
      <c r="AB17" s="193">
        <f>R17*$B17*Indicators!$B$263+R17*$C17*Indicators!$C$263+R17*$D17*Indicators!$D$263+R17*$E17*Indicators!$E$263+R17*$F17*Indicators!$F$263+R17*$G17*Indicators!$G$263+R17*$H17*Indicators!$H$263+R17*$I17*Indicators!$I$263</f>
        <v>-9.9841300927039651E-3</v>
      </c>
      <c r="AC17" s="193">
        <f>S17*$B17*Indicators!$B$264+S17*$C17*Indicators!$C$264+S17*$D17*Indicators!$D$264+S17*$E17*Indicators!$E$264+S17*$F17*Indicators!$F$264+S17*$G17*Indicators!$G$264+S17*$H17*Indicators!$H$264+S17*$I17*Indicators!$I$264</f>
        <v>-1.5763691876748205E-4</v>
      </c>
      <c r="AE17" s="177">
        <f t="shared" si="1"/>
        <v>-6.1030644353627439</v>
      </c>
    </row>
    <row r="18" spans="1:31" hidden="1" x14ac:dyDescent="0.25">
      <c r="A18" s="174">
        <f>Indicators!A30</f>
        <v>36281</v>
      </c>
      <c r="B18" s="193">
        <f>(Indicators!B30-Indicators!B29)/Indicators!B29</f>
        <v>1.6756207822839483E-2</v>
      </c>
      <c r="C18" s="193">
        <f>(Indicators!C30-Indicators!C29)/-100</f>
        <v>-4.9000000000000024E-3</v>
      </c>
      <c r="D18" s="193">
        <f>(Indicators!D30-Indicators!D29)/-100</f>
        <v>6.007805121901715E-3</v>
      </c>
      <c r="E18" s="193">
        <f>(Indicators!E30-Indicators!E29)/-Indicators!E29</f>
        <v>7.6754385964912214E-2</v>
      </c>
      <c r="F18" s="193">
        <f>(Indicators!F30-Indicators!F29)/Indicators!F29</f>
        <v>6.0885608856088576E-2</v>
      </c>
      <c r="G18" s="193">
        <f>(Indicators!G30-Indicators!G29)/Indicators!G29</f>
        <v>-5.5875676619521558E-2</v>
      </c>
      <c r="H18" s="193">
        <f>(Indicators!H30-Indicators!H29)/Indicators!H29</f>
        <v>8.6337928785065461E-4</v>
      </c>
      <c r="I18" s="193">
        <f>(Indicators!I30-Indicators!I29)/Indicators!I29</f>
        <v>0</v>
      </c>
      <c r="J18" s="174"/>
      <c r="K18" s="193">
        <f>Durban!C$68/100</f>
        <v>1.4599839846895441E-2</v>
      </c>
      <c r="L18" s="193">
        <f>Durban!D$68/100</f>
        <v>4.7133143047827387E-3</v>
      </c>
      <c r="M18" s="193">
        <f>Durban!E$68/100</f>
        <v>0.20703322942134558</v>
      </c>
      <c r="N18" s="193">
        <f>Durban!F$68/100</f>
        <v>3.6355919411187806E-2</v>
      </c>
      <c r="O18" s="193">
        <f>Durban!G$68/100</f>
        <v>3.638692480489468E-2</v>
      </c>
      <c r="P18" s="193">
        <f>Durban!H$68/100</f>
        <v>0.16389494551241249</v>
      </c>
      <c r="Q18" s="193">
        <f>Durban!I$68/100</f>
        <v>0.12423117101451366</v>
      </c>
      <c r="R18" s="193">
        <f>Durban!J$68/100</f>
        <v>0.17942129041273361</v>
      </c>
      <c r="S18" s="193">
        <f>Durban!K$68/100</f>
        <v>0.23336336527123394</v>
      </c>
      <c r="T18" s="193"/>
      <c r="U18" s="193">
        <f>K18*$B18*Indicators!$B$256+K18*$C18*Indicators!$C$256+K18*$D18*Indicators!$D$256+K18*$E18*Indicators!$E$256+K18*$F18*Indicators!$F$256+K18*$G18*Indicators!$G$256+K18*$H18*Indicators!$H$256+K18*$I18*Indicators!$I$256</f>
        <v>5.0459817590125416E-4</v>
      </c>
      <c r="V18" s="193">
        <f>L18*$B18*Indicators!$B$257+L18*$C18*Indicators!$C$257+L18*$D18*Indicators!$D$257+L18*$E18*Indicators!$E$257+L18*$F18*Indicators!$F$257+L18*$G18*Indicators!$G$257+L18*$H18*Indicators!$H$257+L18*$I18*Indicators!$I$257</f>
        <v>-4.5473913620168007E-5</v>
      </c>
      <c r="W18" s="193">
        <f>M18*$B18*Indicators!$B$258+M18*$C18*Indicators!$C$258+M18*$D18*Indicators!$D$258+M18*$E18*Indicators!$E$258+M18*$F18*Indicators!$F$258+M18*$G18*Indicators!$G$258+M18*$H18*Indicators!$H$258+M18*$I18*Indicators!$I$258</f>
        <v>2.6804259964940775E-3</v>
      </c>
      <c r="X18" s="193">
        <f>N18*$B18*Indicators!$B$259+N18*$C18*Indicators!$C$259+N18*$D18*Indicators!$D$259+N18*$E18*Indicators!$E$259+N18*$F18*Indicators!$F$259+N18*$G18*Indicators!$G$259+N18*$H18*Indicators!$H$259+N18*$I18*Indicators!$I$259</f>
        <v>6.2416664671133401E-4</v>
      </c>
      <c r="Y18" s="193">
        <f>O18*$B18*Indicators!$B$260+O18*$C18*Indicators!$C$260+O18*$D18*Indicators!$D$260+O18*$E18*Indicators!$E$260+O18*$F18*Indicators!$F$260+O18*$G18*Indicators!$G$260+O18*$H18*Indicators!$H$260+O18*$I18*Indicators!$I$260</f>
        <v>4.5769558901480572E-4</v>
      </c>
      <c r="Z18" s="193">
        <f>P18*$B18*Indicators!$B$261+P18*$C18*Indicators!$C$261+P18*$D18*Indicators!$D$261+P18*$E18*Indicators!$E$261+P18*$F18*Indicators!$F$261+P18*$G18*Indicators!$G$261+P18*$H18*Indicators!$H$261+P18*$I18*Indicators!$I$261</f>
        <v>1.4838171897692649E-3</v>
      </c>
      <c r="AA18" s="193">
        <f>Q18*$B18*Indicators!$B$262+Q18*$C18*Indicators!$C$262+Q18*$D18*Indicators!$D$262+Q18*$E18*Indicators!$E$262+Q18*$F18*Indicators!$F$262+Q18*$G18*Indicators!$G$262+Q18*$H18*Indicators!$H$262+Q18*$I18*Indicators!$I$262</f>
        <v>3.0430913495854226E-3</v>
      </c>
      <c r="AB18" s="193">
        <f>R18*$B18*Indicators!$B$263+R18*$C18*Indicators!$C$263+R18*$D18*Indicators!$D$263+R18*$E18*Indicators!$E$263+R18*$F18*Indicators!$F$263+R18*$G18*Indicators!$G$263+R18*$H18*Indicators!$H$263+R18*$I18*Indicators!$I$263</f>
        <v>1.5243370299426189E-3</v>
      </c>
      <c r="AC18" s="193">
        <f>S18*$B18*Indicators!$B$264+S18*$C18*Indicators!$C$264+S18*$D18*Indicators!$D$264+S18*$E18*Indicators!$E$264+S18*$F18*Indicators!$F$264+S18*$G18*Indicators!$G$264+S18*$H18*Indicators!$H$264+S18*$I18*Indicators!$I$264</f>
        <v>3.316549862956746E-4</v>
      </c>
      <c r="AE18" s="177">
        <f t="shared" si="1"/>
        <v>1.0604313050094283</v>
      </c>
    </row>
    <row r="19" spans="1:31" hidden="1" x14ac:dyDescent="0.25">
      <c r="A19" s="174">
        <f>Indicators!A31</f>
        <v>36312</v>
      </c>
      <c r="B19" s="193">
        <f>(Indicators!B31-Indicators!B30)/Indicators!B30</f>
        <v>-2.7466774063632647E-2</v>
      </c>
      <c r="C19" s="193">
        <f>(Indicators!C31-Indicators!C30)/-100</f>
        <v>-8.5000000000000852E-4</v>
      </c>
      <c r="D19" s="193">
        <f>(Indicators!D31-Indicators!D30)/-100</f>
        <v>-2.0195874417451519E-3</v>
      </c>
      <c r="E19" s="193">
        <f>(Indicators!E31-Indicators!E30)/-Indicators!E30</f>
        <v>-0.11757719714964374</v>
      </c>
      <c r="F19" s="193">
        <f>(Indicators!F31-Indicators!F30)/Indicators!F30</f>
        <v>5.0434782608695661E-2</v>
      </c>
      <c r="G19" s="193">
        <f>(Indicators!G31-Indicators!G30)/Indicators!G30</f>
        <v>-3.36600702792677E-2</v>
      </c>
      <c r="H19" s="193">
        <f>(Indicators!H31-Indicators!H30)/Indicators!H30</f>
        <v>2.629224779122967E-2</v>
      </c>
      <c r="I19" s="193">
        <f>(Indicators!I31-Indicators!I30)/Indicators!I30</f>
        <v>0</v>
      </c>
      <c r="J19" s="174"/>
      <c r="K19" s="193">
        <f>Durban!C$68/100</f>
        <v>1.4599839846895441E-2</v>
      </c>
      <c r="L19" s="193">
        <f>Durban!D$68/100</f>
        <v>4.7133143047827387E-3</v>
      </c>
      <c r="M19" s="193">
        <f>Durban!E$68/100</f>
        <v>0.20703322942134558</v>
      </c>
      <c r="N19" s="193">
        <f>Durban!F$68/100</f>
        <v>3.6355919411187806E-2</v>
      </c>
      <c r="O19" s="193">
        <f>Durban!G$68/100</f>
        <v>3.638692480489468E-2</v>
      </c>
      <c r="P19" s="193">
        <f>Durban!H$68/100</f>
        <v>0.16389494551241249</v>
      </c>
      <c r="Q19" s="193">
        <f>Durban!I$68/100</f>
        <v>0.12423117101451366</v>
      </c>
      <c r="R19" s="193">
        <f>Durban!J$68/100</f>
        <v>0.17942129041273361</v>
      </c>
      <c r="S19" s="193">
        <f>Durban!K$68/100</f>
        <v>0.23336336527123394</v>
      </c>
      <c r="T19" s="193"/>
      <c r="U19" s="193">
        <f>K19*$B19*Indicators!$B$256+K19*$C19*Indicators!$C$256+K19*$D19*Indicators!$D$256+K19*$E19*Indicators!$E$256+K19*$F19*Indicators!$F$256+K19*$G19*Indicators!$G$256+K19*$H19*Indicators!$H$256+K19*$I19*Indicators!$I$256</f>
        <v>-1.1545258636399267E-4</v>
      </c>
      <c r="V19" s="193">
        <f>L19*$B19*Indicators!$B$257+L19*$C19*Indicators!$C$257+L19*$D19*Indicators!$D$257+L19*$E19*Indicators!$E$257+L19*$F19*Indicators!$F$257+L19*$G19*Indicators!$G$257+L19*$H19*Indicators!$H$257+L19*$I19*Indicators!$I$257</f>
        <v>-1.577158865531801E-4</v>
      </c>
      <c r="W19" s="193">
        <f>M19*$B19*Indicators!$B$258+M19*$C19*Indicators!$C$258+M19*$D19*Indicators!$D$258+M19*$E19*Indicators!$E$258+M19*$F19*Indicators!$F$258+M19*$G19*Indicators!$G$258+M19*$H19*Indicators!$H$258+M19*$I19*Indicators!$I$258</f>
        <v>-3.9362907484965523E-3</v>
      </c>
      <c r="X19" s="193">
        <f>N19*$B19*Indicators!$B$259+N19*$C19*Indicators!$C$259+N19*$D19*Indicators!$D$259+N19*$E19*Indicators!$E$259+N19*$F19*Indicators!$F$259+N19*$G19*Indicators!$G$259+N19*$H19*Indicators!$H$259+N19*$I19*Indicators!$I$259</f>
        <v>-8.6441184357251039E-4</v>
      </c>
      <c r="Y19" s="193">
        <f>O19*$B19*Indicators!$B$260+O19*$C19*Indicators!$C$260+O19*$D19*Indicators!$D$260+O19*$E19*Indicators!$E$260+O19*$F19*Indicators!$F$260+O19*$G19*Indicators!$G$260+O19*$H19*Indicators!$H$260+O19*$I19*Indicators!$I$260</f>
        <v>-4.7130314943067553E-4</v>
      </c>
      <c r="Z19" s="193">
        <f>P19*$B19*Indicators!$B$261+P19*$C19*Indicators!$C$261+P19*$D19*Indicators!$D$261+P19*$E19*Indicators!$E$261+P19*$F19*Indicators!$F$261+P19*$G19*Indicators!$G$261+P19*$H19*Indicators!$H$261+P19*$I19*Indicators!$I$261</f>
        <v>-1.414864527139195E-3</v>
      </c>
      <c r="AA19" s="193">
        <f>Q19*$B19*Indicators!$B$262+Q19*$C19*Indicators!$C$262+Q19*$D19*Indicators!$D$262+Q19*$E19*Indicators!$E$262+Q19*$F19*Indicators!$F$262+Q19*$G19*Indicators!$G$262+Q19*$H19*Indicators!$H$262+Q19*$I19*Indicators!$I$262</f>
        <v>-4.116194340559232E-3</v>
      </c>
      <c r="AB19" s="193">
        <f>R19*$B19*Indicators!$B$263+R19*$C19*Indicators!$C$263+R19*$D19*Indicators!$D$263+R19*$E19*Indicators!$E$263+R19*$F19*Indicators!$F$263+R19*$G19*Indicators!$G$263+R19*$H19*Indicators!$H$263+R19*$I19*Indicators!$I$263</f>
        <v>-1.2767944725889273E-3</v>
      </c>
      <c r="AC19" s="193">
        <f>S19*$B19*Indicators!$B$264+S19*$C19*Indicators!$C$264+S19*$D19*Indicators!$D$264+S19*$E19*Indicators!$E$264+S19*$F19*Indicators!$F$264+S19*$G19*Indicators!$G$264+S19*$H19*Indicators!$H$264+S19*$I19*Indicators!$I$264</f>
        <v>1.0360351991273338E-3</v>
      </c>
      <c r="AE19" s="177">
        <f t="shared" si="1"/>
        <v>-1.1316992355576931</v>
      </c>
    </row>
    <row r="20" spans="1:31" hidden="1" x14ac:dyDescent="0.25">
      <c r="A20" s="174">
        <f>Indicators!A32</f>
        <v>36342</v>
      </c>
      <c r="B20" s="193">
        <f>(Indicators!B32-Indicators!B31)/Indicators!B31</f>
        <v>1.9546132184860083E-2</v>
      </c>
      <c r="C20" s="193">
        <f>(Indicators!C32-Indicators!C31)/-100</f>
        <v>-1.9999999999999573E-4</v>
      </c>
      <c r="D20" s="193">
        <f>(Indicators!D32-Indicators!D31)/-100</f>
        <v>2.3723186353443778E-2</v>
      </c>
      <c r="E20" s="193">
        <f>(Indicators!E32-Indicators!E31)/-Indicators!E31</f>
        <v>-0.11052072263549406</v>
      </c>
      <c r="F20" s="193">
        <f>(Indicators!F32-Indicators!F31)/Indicators!F31</f>
        <v>-0.10927152317880796</v>
      </c>
      <c r="G20" s="193">
        <f>(Indicators!G32-Indicators!G31)/Indicators!G31</f>
        <v>-2.2239234449760774E-2</v>
      </c>
      <c r="H20" s="193">
        <f>(Indicators!H32-Indicators!H31)/Indicators!H31</f>
        <v>1.0210943142480015E-3</v>
      </c>
      <c r="I20" s="193">
        <f>(Indicators!I32-Indicators!I31)/Indicators!I31</f>
        <v>0</v>
      </c>
      <c r="J20" s="174"/>
      <c r="K20" s="193">
        <f>Durban!C$68/100</f>
        <v>1.4599839846895441E-2</v>
      </c>
      <c r="L20" s="193">
        <f>Durban!D$68/100</f>
        <v>4.7133143047827387E-3</v>
      </c>
      <c r="M20" s="193">
        <f>Durban!E$68/100</f>
        <v>0.20703322942134558</v>
      </c>
      <c r="N20" s="193">
        <f>Durban!F$68/100</f>
        <v>3.6355919411187806E-2</v>
      </c>
      <c r="O20" s="193">
        <f>Durban!G$68/100</f>
        <v>3.638692480489468E-2</v>
      </c>
      <c r="P20" s="193">
        <f>Durban!H$68/100</f>
        <v>0.16389494551241249</v>
      </c>
      <c r="Q20" s="193">
        <f>Durban!I$68/100</f>
        <v>0.12423117101451366</v>
      </c>
      <c r="R20" s="193">
        <f>Durban!J$68/100</f>
        <v>0.17942129041273361</v>
      </c>
      <c r="S20" s="193">
        <f>Durban!K$68/100</f>
        <v>0.23336336527123394</v>
      </c>
      <c r="T20" s="193"/>
      <c r="U20" s="193">
        <f>K20*$B20*Indicators!$B$256+K20*$C20*Indicators!$C$256+K20*$D20*Indicators!$D$256+K20*$E20*Indicators!$E$256+K20*$F20*Indicators!$F$256+K20*$G20*Indicators!$G$256+K20*$H20*Indicators!$H$256+K20*$I20*Indicators!$I$256</f>
        <v>-6.7732284548742817E-4</v>
      </c>
      <c r="V20" s="193">
        <f>L20*$B20*Indicators!$B$257+L20*$C20*Indicators!$C$257+L20*$D20*Indicators!$D$257+L20*$E20*Indicators!$E$257+L20*$F20*Indicators!$F$257+L20*$G20*Indicators!$G$257+L20*$H20*Indicators!$H$257+L20*$I20*Indicators!$I$257</f>
        <v>-6.6381971712047185E-5</v>
      </c>
      <c r="W20" s="193">
        <f>M20*$B20*Indicators!$B$258+M20*$C20*Indicators!$C$258+M20*$D20*Indicators!$D$258+M20*$E20*Indicators!$E$258+M20*$F20*Indicators!$F$258+M20*$G20*Indicators!$G$258+M20*$H20*Indicators!$H$258+M20*$I20*Indicators!$I$258</f>
        <v>-6.13368498084592E-4</v>
      </c>
      <c r="X20" s="193">
        <f>N20*$B20*Indicators!$B$259+N20*$C20*Indicators!$C$259+N20*$D20*Indicators!$D$259+N20*$E20*Indicators!$E$259+N20*$F20*Indicators!$F$259+N20*$G20*Indicators!$G$259+N20*$H20*Indicators!$H$259+N20*$I20*Indicators!$I$259</f>
        <v>-6.8608210080112263E-4</v>
      </c>
      <c r="Y20" s="193">
        <f>O20*$B20*Indicators!$B$260+O20*$C20*Indicators!$C$260+O20*$D20*Indicators!$D$260+O20*$E20*Indicators!$E$260+O20*$F20*Indicators!$F$260+O20*$G20*Indicators!$G$260+O20*$H20*Indicators!$H$260+O20*$I20*Indicators!$I$260</f>
        <v>-4.3681951046574109E-4</v>
      </c>
      <c r="Z20" s="193">
        <f>P20*$B20*Indicators!$B$261+P20*$C20*Indicators!$C$261+P20*$D20*Indicators!$D$261+P20*$E20*Indicators!$E$261+P20*$F20*Indicators!$F$261+P20*$G20*Indicators!$G$261+P20*$H20*Indicators!$H$261+P20*$I20*Indicators!$I$261</f>
        <v>-6.8304008447306569E-4</v>
      </c>
      <c r="AA20" s="193">
        <f>Q20*$B20*Indicators!$B$262+Q20*$C20*Indicators!$C$262+Q20*$D20*Indicators!$D$262+Q20*$E20*Indicators!$E$262+Q20*$F20*Indicators!$F$262+Q20*$G20*Indicators!$G$262+Q20*$H20*Indicators!$H$262+Q20*$I20*Indicators!$I$262</f>
        <v>-3.5610947255774808E-3</v>
      </c>
      <c r="AB20" s="193">
        <f>R20*$B20*Indicators!$B$263+R20*$C20*Indicators!$C$263+R20*$D20*Indicators!$D$263+R20*$E20*Indicators!$E$263+R20*$F20*Indicators!$F$263+R20*$G20*Indicators!$G$263+R20*$H20*Indicators!$H$263+R20*$I20*Indicators!$I$263</f>
        <v>-1.1642310429988531E-3</v>
      </c>
      <c r="AC20" s="193">
        <f>S20*$B20*Indicators!$B$264+S20*$C20*Indicators!$C$264+S20*$D20*Indicators!$D$264+S20*$E20*Indicators!$E$264+S20*$F20*Indicators!$F$264+S20*$G20*Indicators!$G$264+S20*$H20*Indicators!$H$264+S20*$I20*Indicators!$I$264</f>
        <v>1.618510005009468E-3</v>
      </c>
      <c r="AE20" s="177">
        <f t="shared" si="1"/>
        <v>-0.62698307745908632</v>
      </c>
    </row>
    <row r="21" spans="1:31" hidden="1" x14ac:dyDescent="0.25">
      <c r="A21" s="174">
        <f>Indicators!A33</f>
        <v>36373</v>
      </c>
      <c r="B21" s="193">
        <f>(Indicators!B33-Indicators!B32)/Indicators!B32</f>
        <v>-1.0966693744922809E-2</v>
      </c>
      <c r="C21" s="193">
        <f>(Indicators!C33-Indicators!C32)/-100</f>
        <v>-1.9999999999999573E-4</v>
      </c>
      <c r="D21" s="193">
        <f>(Indicators!D33-Indicators!D32)/-100</f>
        <v>1.5796200399413648E-2</v>
      </c>
      <c r="E21" s="193">
        <f>(Indicators!E33-Indicators!E32)/-Indicators!E32</f>
        <v>-4.6411483253588633E-2</v>
      </c>
      <c r="F21" s="193">
        <f>(Indicators!F33-Indicators!F32)/Indicators!F32</f>
        <v>6.3197026022304814E-2</v>
      </c>
      <c r="G21" s="193">
        <f>(Indicators!G33-Indicators!G32)/Indicators!G32</f>
        <v>1.9574068274350142E-3</v>
      </c>
      <c r="H21" s="193">
        <f>(Indicators!H33-Indicators!H32)/Indicators!H32</f>
        <v>7.8307707618052447E-3</v>
      </c>
      <c r="I21" s="193">
        <f>(Indicators!I33-Indicators!I32)/Indicators!I32</f>
        <v>0</v>
      </c>
      <c r="J21" s="174"/>
      <c r="K21" s="193">
        <f>Durban!C$68/100</f>
        <v>1.4599839846895441E-2</v>
      </c>
      <c r="L21" s="193">
        <f>Durban!D$68/100</f>
        <v>4.7133143047827387E-3</v>
      </c>
      <c r="M21" s="193">
        <f>Durban!E$68/100</f>
        <v>0.20703322942134558</v>
      </c>
      <c r="N21" s="193">
        <f>Durban!F$68/100</f>
        <v>3.6355919411187806E-2</v>
      </c>
      <c r="O21" s="193">
        <f>Durban!G$68/100</f>
        <v>3.638692480489468E-2</v>
      </c>
      <c r="P21" s="193">
        <f>Durban!H$68/100</f>
        <v>0.16389494551241249</v>
      </c>
      <c r="Q21" s="193">
        <f>Durban!I$68/100</f>
        <v>0.12423117101451366</v>
      </c>
      <c r="R21" s="193">
        <f>Durban!J$68/100</f>
        <v>0.17942129041273361</v>
      </c>
      <c r="S21" s="193">
        <f>Durban!K$68/100</f>
        <v>0.23336336527123394</v>
      </c>
      <c r="T21" s="193"/>
      <c r="U21" s="193">
        <f>K21*$B21*Indicators!$B$256+K21*$C21*Indicators!$C$256+K21*$D21*Indicators!$D$256+K21*$E21*Indicators!$E$256+K21*$F21*Indicators!$F$256+K21*$G21*Indicators!$G$256+K21*$H21*Indicators!$H$256+K21*$I21*Indicators!$I$256</f>
        <v>1.5225740822159885E-4</v>
      </c>
      <c r="V21" s="193">
        <f>L21*$B21*Indicators!$B$257+L21*$C21*Indicators!$C$257+L21*$D21*Indicators!$D$257+L21*$E21*Indicators!$E$257+L21*$F21*Indicators!$F$257+L21*$G21*Indicators!$G$257+L21*$H21*Indicators!$H$257+L21*$I21*Indicators!$I$257</f>
        <v>-3.3691683703755659E-5</v>
      </c>
      <c r="W21" s="193">
        <f>M21*$B21*Indicators!$B$258+M21*$C21*Indicators!$C$258+M21*$D21*Indicators!$D$258+M21*$E21*Indicators!$E$258+M21*$F21*Indicators!$F$258+M21*$G21*Indicators!$G$258+M21*$H21*Indicators!$H$258+M21*$I21*Indicators!$I$258</f>
        <v>-1.4381778678982061E-3</v>
      </c>
      <c r="X21" s="193">
        <f>N21*$B21*Indicators!$B$259+N21*$C21*Indicators!$C$259+N21*$D21*Indicators!$D$259+N21*$E21*Indicators!$E$259+N21*$F21*Indicators!$F$259+N21*$G21*Indicators!$G$259+N21*$H21*Indicators!$H$259+N21*$I21*Indicators!$I$259</f>
        <v>-3.2051665506753263E-4</v>
      </c>
      <c r="Y21" s="193">
        <f>O21*$B21*Indicators!$B$260+O21*$C21*Indicators!$C$260+O21*$D21*Indicators!$D$260+O21*$E21*Indicators!$E$260+O21*$F21*Indicators!$F$260+O21*$G21*Indicators!$G$260+O21*$H21*Indicators!$H$260+O21*$I21*Indicators!$I$260</f>
        <v>-1.5244449856266512E-4</v>
      </c>
      <c r="Z21" s="193">
        <f>P21*$B21*Indicators!$B$261+P21*$C21*Indicators!$C$261+P21*$D21*Indicators!$D$261+P21*$E21*Indicators!$E$261+P21*$F21*Indicators!$F$261+P21*$G21*Indicators!$G$261+P21*$H21*Indicators!$H$261+P21*$I21*Indicators!$I$261</f>
        <v>-1.1323254787855232E-4</v>
      </c>
      <c r="AA21" s="193">
        <f>Q21*$B21*Indicators!$B$262+Q21*$C21*Indicators!$C$262+Q21*$D21*Indicators!$D$262+Q21*$E21*Indicators!$E$262+Q21*$F21*Indicators!$F$262+Q21*$G21*Indicators!$G$262+Q21*$H21*Indicators!$H$262+Q21*$I21*Indicators!$I$262</f>
        <v>-1.4801324297266877E-3</v>
      </c>
      <c r="AB21" s="193">
        <f>R21*$B21*Indicators!$B$263+R21*$C21*Indicators!$C$263+R21*$D21*Indicators!$D$263+R21*$E21*Indicators!$E$263+R21*$F21*Indicators!$F$263+R21*$G21*Indicators!$G$263+R21*$H21*Indicators!$H$263+R21*$I21*Indicators!$I$263</f>
        <v>-3.3712658175829229E-4</v>
      </c>
      <c r="AC21" s="193">
        <f>S21*$B21*Indicators!$B$264+S21*$C21*Indicators!$C$264+S21*$D21*Indicators!$D$264+S21*$E21*Indicators!$E$264+S21*$F21*Indicators!$F$264+S21*$G21*Indicators!$G$264+S21*$H21*Indicators!$H$264+S21*$I21*Indicators!$I$264</f>
        <v>1.0132175106435286E-3</v>
      </c>
      <c r="AE21" s="177">
        <f t="shared" si="1"/>
        <v>-0.27098473457305644</v>
      </c>
    </row>
    <row r="22" spans="1:31" hidden="1" x14ac:dyDescent="0.25">
      <c r="A22" s="174">
        <f>Indicators!A34</f>
        <v>36404</v>
      </c>
      <c r="B22" s="193">
        <f>(Indicators!B34-Indicators!B33)/Indicators!B33</f>
        <v>-1.41765913757701E-2</v>
      </c>
      <c r="C22" s="193">
        <f>(Indicators!C34-Indicators!C33)/-100</f>
        <v>1.9999999999999931E-3</v>
      </c>
      <c r="D22" s="193">
        <f>(Indicators!D34-Indicators!D33)/-100</f>
        <v>1.3422771725218923E-2</v>
      </c>
      <c r="E22" s="193">
        <f>(Indicators!E34-Indicators!E33)/-Indicators!E33</f>
        <v>-0.12391403749428428</v>
      </c>
      <c r="F22" s="193">
        <f>(Indicators!F34-Indicators!F33)/Indicators!F33</f>
        <v>0.16608391608391612</v>
      </c>
      <c r="G22" s="193">
        <f>(Indicators!G34-Indicators!G33)/Indicators!G33</f>
        <v>0.1780104712041885</v>
      </c>
      <c r="H22" s="193">
        <f>(Indicators!H34-Indicators!H33)/Indicators!H33</f>
        <v>1.661575174087903E-2</v>
      </c>
      <c r="I22" s="193">
        <f>(Indicators!I34-Indicators!I33)/Indicators!I33</f>
        <v>0</v>
      </c>
      <c r="J22" s="174"/>
      <c r="K22" s="193">
        <f>Durban!C$68/100</f>
        <v>1.4599839846895441E-2</v>
      </c>
      <c r="L22" s="193">
        <f>Durban!D$68/100</f>
        <v>4.7133143047827387E-3</v>
      </c>
      <c r="M22" s="193">
        <f>Durban!E$68/100</f>
        <v>0.20703322942134558</v>
      </c>
      <c r="N22" s="193">
        <f>Durban!F$68/100</f>
        <v>3.6355919411187806E-2</v>
      </c>
      <c r="O22" s="193">
        <f>Durban!G$68/100</f>
        <v>3.638692480489468E-2</v>
      </c>
      <c r="P22" s="193">
        <f>Durban!H$68/100</f>
        <v>0.16389494551241249</v>
      </c>
      <c r="Q22" s="193">
        <f>Durban!I$68/100</f>
        <v>0.12423117101451366</v>
      </c>
      <c r="R22" s="193">
        <f>Durban!J$68/100</f>
        <v>0.17942129041273361</v>
      </c>
      <c r="S22" s="193">
        <f>Durban!K$68/100</f>
        <v>0.23336336527123394</v>
      </c>
      <c r="T22" s="193"/>
      <c r="U22" s="193">
        <f>K22*$B22*Indicators!$B$256+K22*$C22*Indicators!$C$256+K22*$D22*Indicators!$D$256+K22*$E22*Indicators!$E$256+K22*$F22*Indicators!$F$256+K22*$G22*Indicators!$G$256+K22*$H22*Indicators!$H$256+K22*$I22*Indicators!$I$256</f>
        <v>4.154703279642291E-4</v>
      </c>
      <c r="V22" s="193">
        <f>L22*$B22*Indicators!$B$257+L22*$C22*Indicators!$C$257+L22*$D22*Indicators!$D$257+L22*$E22*Indicators!$E$257+L22*$F22*Indicators!$F$257+L22*$G22*Indicators!$G$257+L22*$H22*Indicators!$H$257+L22*$I22*Indicators!$I$257</f>
        <v>2.5715752030526452E-4</v>
      </c>
      <c r="W22" s="193">
        <f>M22*$B22*Indicators!$B$258+M22*$C22*Indicators!$C$258+M22*$D22*Indicators!$D$258+M22*$E22*Indicators!$E$258+M22*$F22*Indicators!$F$258+M22*$G22*Indicators!$G$258+M22*$H22*Indicators!$H$258+M22*$I22*Indicators!$I$258</f>
        <v>-3.0269287035681347E-3</v>
      </c>
      <c r="X22" s="193">
        <f>N22*$B22*Indicators!$B$259+N22*$C22*Indicators!$C$259+N22*$D22*Indicators!$D$259+N22*$E22*Indicators!$E$259+N22*$F22*Indicators!$F$259+N22*$G22*Indicators!$G$259+N22*$H22*Indicators!$H$259+N22*$I22*Indicators!$I$259</f>
        <v>-8.6409850814797432E-4</v>
      </c>
      <c r="Y22" s="193">
        <f>O22*$B22*Indicators!$B$260+O22*$C22*Indicators!$C$260+O22*$D22*Indicators!$D$260+O22*$E22*Indicators!$E$260+O22*$F22*Indicators!$F$260+O22*$G22*Indicators!$G$260+O22*$H22*Indicators!$H$260+O22*$I22*Indicators!$I$260</f>
        <v>-4.7585954494583338E-4</v>
      </c>
      <c r="Z22" s="193">
        <f>P22*$B22*Indicators!$B$261+P22*$C22*Indicators!$C$261+P22*$D22*Indicators!$D$261+P22*$E22*Indicators!$E$261+P22*$F22*Indicators!$F$261+P22*$G22*Indicators!$G$261+P22*$H22*Indicators!$H$261+P22*$I22*Indicators!$I$261</f>
        <v>-1.0277148279236991E-3</v>
      </c>
      <c r="AA22" s="193">
        <f>Q22*$B22*Indicators!$B$262+Q22*$C22*Indicators!$C$262+Q22*$D22*Indicators!$D$262+Q22*$E22*Indicators!$E$262+Q22*$F22*Indicators!$F$262+Q22*$G22*Indicators!$G$262+Q22*$H22*Indicators!$H$262+Q22*$I22*Indicators!$I$262</f>
        <v>-4.1650292570905847E-3</v>
      </c>
      <c r="AB22" s="193">
        <f>R22*$B22*Indicators!$B$263+R22*$C22*Indicators!$C$263+R22*$D22*Indicators!$D$263+R22*$E22*Indicators!$E$263+R22*$F22*Indicators!$F$263+R22*$G22*Indicators!$G$263+R22*$H22*Indicators!$H$263+R22*$I22*Indicators!$I$263</f>
        <v>-1.2168459913449157E-3</v>
      </c>
      <c r="AC22" s="193">
        <f>S22*$B22*Indicators!$B$264+S22*$C22*Indicators!$C$264+S22*$D22*Indicators!$D$264+S22*$E22*Indicators!$E$264+S22*$F22*Indicators!$F$264+S22*$G22*Indicators!$G$264+S22*$H22*Indicators!$H$264+S22*$I22*Indicators!$I$264</f>
        <v>1.6222536075791761E-3</v>
      </c>
      <c r="AE22" s="177">
        <f t="shared" si="1"/>
        <v>-0.84815953771724717</v>
      </c>
    </row>
    <row r="23" spans="1:31" hidden="1" x14ac:dyDescent="0.25">
      <c r="A23" s="174">
        <f>Indicators!A35</f>
        <v>36434</v>
      </c>
      <c r="B23" s="193">
        <f>(Indicators!B35-Indicators!B34)/Indicators!B34</f>
        <v>2.1745650869826119E-2</v>
      </c>
      <c r="C23" s="193">
        <f>(Indicators!C35-Indicators!C34)/-100</f>
        <v>1.6500000000000093E-3</v>
      </c>
      <c r="D23" s="193">
        <f>(Indicators!D35-Indicators!D34)/-100</f>
        <v>2.2168307556098819E-3</v>
      </c>
      <c r="E23" s="193">
        <f>(Indicators!E35-Indicators!E34)/-Indicators!E34</f>
        <v>0.10659072416598851</v>
      </c>
      <c r="F23" s="193">
        <f>(Indicators!F35-Indicators!F34)/Indicators!F34</f>
        <v>1.199400299850076E-2</v>
      </c>
      <c r="G23" s="193">
        <f>(Indicators!G35-Indicators!G34)/Indicators!G34</f>
        <v>3.3167495854070559E-4</v>
      </c>
      <c r="H23" s="193">
        <f>(Indicators!H35-Indicators!H34)/Indicators!H34</f>
        <v>-8.5899526894949643E-3</v>
      </c>
      <c r="I23" s="193">
        <f>(Indicators!I35-Indicators!I34)/Indicators!I34</f>
        <v>0</v>
      </c>
      <c r="J23" s="174"/>
      <c r="K23" s="193">
        <f>Durban!C$68/100</f>
        <v>1.4599839846895441E-2</v>
      </c>
      <c r="L23" s="193">
        <f>Durban!D$68/100</f>
        <v>4.7133143047827387E-3</v>
      </c>
      <c r="M23" s="193">
        <f>Durban!E$68/100</f>
        <v>0.20703322942134558</v>
      </c>
      <c r="N23" s="193">
        <f>Durban!F$68/100</f>
        <v>3.6355919411187806E-2</v>
      </c>
      <c r="O23" s="193">
        <f>Durban!G$68/100</f>
        <v>3.638692480489468E-2</v>
      </c>
      <c r="P23" s="193">
        <f>Durban!H$68/100</f>
        <v>0.16389494551241249</v>
      </c>
      <c r="Q23" s="193">
        <f>Durban!I$68/100</f>
        <v>0.12423117101451366</v>
      </c>
      <c r="R23" s="193">
        <f>Durban!J$68/100</f>
        <v>0.17942129041273361</v>
      </c>
      <c r="S23" s="193">
        <f>Durban!K$68/100</f>
        <v>0.23336336527123394</v>
      </c>
      <c r="T23" s="193"/>
      <c r="U23" s="193">
        <f>K23*$B23*Indicators!$B$256+K23*$C23*Indicators!$C$256+K23*$D23*Indicators!$D$256+K23*$E23*Indicators!$E$256+K23*$F23*Indicators!$F$256+K23*$G23*Indicators!$G$256+K23*$H23*Indicators!$H$256+K23*$I23*Indicators!$I$256</f>
        <v>3.7207108514036109E-4</v>
      </c>
      <c r="V23" s="193">
        <f>L23*$B23*Indicators!$B$257+L23*$C23*Indicators!$C$257+L23*$D23*Indicators!$D$257+L23*$E23*Indicators!$E$257+L23*$F23*Indicators!$F$257+L23*$G23*Indicators!$G$257+L23*$H23*Indicators!$H$257+L23*$I23*Indicators!$I$257</f>
        <v>8.161310002099052E-5</v>
      </c>
      <c r="W23" s="193">
        <f>M23*$B23*Indicators!$B$258+M23*$C23*Indicators!$C$258+M23*$D23*Indicators!$D$258+M23*$E23*Indicators!$E$258+M23*$F23*Indicators!$F$258+M23*$G23*Indicators!$G$258+M23*$H23*Indicators!$H$258+M23*$I23*Indicators!$I$258</f>
        <v>3.6959357815931613E-3</v>
      </c>
      <c r="X23" s="193">
        <f>N23*$B23*Indicators!$B$259+N23*$C23*Indicators!$C$259+N23*$D23*Indicators!$D$259+N23*$E23*Indicators!$E$259+N23*$F23*Indicators!$F$259+N23*$G23*Indicators!$G$259+N23*$H23*Indicators!$H$259+N23*$I23*Indicators!$I$259</f>
        <v>8.2989861520235111E-4</v>
      </c>
      <c r="Y23" s="193">
        <f>O23*$B23*Indicators!$B$260+O23*$C23*Indicators!$C$260+O23*$D23*Indicators!$D$260+O23*$E23*Indicators!$E$260+O23*$F23*Indicators!$F$260+O23*$G23*Indicators!$G$260+O23*$H23*Indicators!$H$260+O23*$I23*Indicators!$I$260</f>
        <v>5.9321134047475121E-4</v>
      </c>
      <c r="Z23" s="193">
        <f>P23*$B23*Indicators!$B$261+P23*$C23*Indicators!$C$261+P23*$D23*Indicators!$D$261+P23*$E23*Indicators!$E$261+P23*$F23*Indicators!$F$261+P23*$G23*Indicators!$G$261+P23*$H23*Indicators!$H$261+P23*$I23*Indicators!$I$261</f>
        <v>1.9187206645893959E-3</v>
      </c>
      <c r="AA23" s="193">
        <f>Q23*$B23*Indicators!$B$262+Q23*$C23*Indicators!$C$262+Q23*$D23*Indicators!$D$262+Q23*$E23*Indicators!$E$262+Q23*$F23*Indicators!$F$262+Q23*$G23*Indicators!$G$262+Q23*$H23*Indicators!$H$262+Q23*$I23*Indicators!$I$262</f>
        <v>4.0978241701216432E-3</v>
      </c>
      <c r="AB23" s="193">
        <f>R23*$B23*Indicators!$B$263+R23*$C23*Indicators!$C$263+R23*$D23*Indicators!$D$263+R23*$E23*Indicators!$E$263+R23*$F23*Indicators!$F$263+R23*$G23*Indicators!$G$263+R23*$H23*Indicators!$H$263+R23*$I23*Indicators!$I$263</f>
        <v>1.9836521414349543E-3</v>
      </c>
      <c r="AC23" s="193">
        <f>S23*$B23*Indicators!$B$264+S23*$C23*Indicators!$C$264+S23*$D23*Indicators!$D$264+S23*$E23*Indicators!$E$264+S23*$F23*Indicators!$F$264+S23*$G23*Indicators!$G$264+S23*$H23*Indicators!$H$264+S23*$I23*Indicators!$I$264</f>
        <v>1.4432250707454371E-4</v>
      </c>
      <c r="AE23" s="177">
        <f t="shared" si="1"/>
        <v>1.3717249405652154</v>
      </c>
    </row>
    <row r="24" spans="1:31" hidden="1" x14ac:dyDescent="0.25">
      <c r="A24" s="174">
        <f>Indicators!A36</f>
        <v>36465</v>
      </c>
      <c r="B24" s="193">
        <f>(Indicators!B36-Indicators!B35)/Indicators!B35</f>
        <v>4.9415333431184743E-3</v>
      </c>
      <c r="C24" s="193">
        <f>(Indicators!C36-Indicators!C35)/-100</f>
        <v>5.299999999999994E-3</v>
      </c>
      <c r="D24" s="193">
        <f>(Indicators!D36-Indicators!D35)/-100</f>
        <v>-2.1344717182497641E-3</v>
      </c>
      <c r="E24" s="193">
        <f>(Indicators!E36-Indicators!E35)/-Indicators!E35</f>
        <v>-0.15209471766848814</v>
      </c>
      <c r="F24" s="193">
        <f>(Indicators!F36-Indicators!F35)/Indicators!F35</f>
        <v>-3.555555555555559E-2</v>
      </c>
      <c r="G24" s="193">
        <f>(Indicators!G36-Indicators!G35)/Indicators!G35</f>
        <v>-3.6472148541114052E-2</v>
      </c>
      <c r="H24" s="193">
        <f>(Indicators!H36-Indicators!H35)/Indicators!H35</f>
        <v>2.0872071307127243E-2</v>
      </c>
      <c r="I24" s="193">
        <f>(Indicators!I36-Indicators!I35)/Indicators!I35</f>
        <v>0</v>
      </c>
      <c r="J24" s="174"/>
      <c r="K24" s="193">
        <f>Durban!C$68/100</f>
        <v>1.4599839846895441E-2</v>
      </c>
      <c r="L24" s="193">
        <f>Durban!D$68/100</f>
        <v>4.7133143047827387E-3</v>
      </c>
      <c r="M24" s="193">
        <f>Durban!E$68/100</f>
        <v>0.20703322942134558</v>
      </c>
      <c r="N24" s="193">
        <f>Durban!F$68/100</f>
        <v>3.6355919411187806E-2</v>
      </c>
      <c r="O24" s="193">
        <f>Durban!G$68/100</f>
        <v>3.638692480489468E-2</v>
      </c>
      <c r="P24" s="193">
        <f>Durban!H$68/100</f>
        <v>0.16389494551241249</v>
      </c>
      <c r="Q24" s="193">
        <f>Durban!I$68/100</f>
        <v>0.12423117101451366</v>
      </c>
      <c r="R24" s="193">
        <f>Durban!J$68/100</f>
        <v>0.17942129041273361</v>
      </c>
      <c r="S24" s="193">
        <f>Durban!K$68/100</f>
        <v>0.23336336527123394</v>
      </c>
      <c r="T24" s="193"/>
      <c r="U24" s="193">
        <f>K24*$B24*Indicators!$B$256+K24*$C24*Indicators!$C$256+K24*$D24*Indicators!$D$256+K24*$E24*Indicators!$E$256+K24*$F24*Indicators!$F$256+K24*$G24*Indicators!$G$256+K24*$H24*Indicators!$H$256+K24*$I24*Indicators!$I$256</f>
        <v>-4.8214479657785684E-4</v>
      </c>
      <c r="V24" s="193">
        <f>L24*$B24*Indicators!$B$257+L24*$C24*Indicators!$C$257+L24*$D24*Indicators!$D$257+L24*$E24*Indicators!$E$257+L24*$F24*Indicators!$F$257+L24*$G24*Indicators!$G$257+L24*$H24*Indicators!$H$257+L24*$I24*Indicators!$I$257</f>
        <v>-1.3346160068677086E-4</v>
      </c>
      <c r="W24" s="193">
        <f>M24*$B24*Indicators!$B$258+M24*$C24*Indicators!$C$258+M24*$D24*Indicators!$D$258+M24*$E24*Indicators!$E$258+M24*$F24*Indicators!$F$258+M24*$G24*Indicators!$G$258+M24*$H24*Indicators!$H$258+M24*$I24*Indicators!$I$258</f>
        <v>-2.161313368189359E-3</v>
      </c>
      <c r="X24" s="193">
        <f>N24*$B24*Indicators!$B$259+N24*$C24*Indicators!$C$259+N24*$D24*Indicators!$D$259+N24*$E24*Indicators!$E$259+N24*$F24*Indicators!$F$259+N24*$G24*Indicators!$G$259+N24*$H24*Indicators!$H$259+N24*$I24*Indicators!$I$259</f>
        <v>-1.0063066420916665E-3</v>
      </c>
      <c r="Y24" s="193">
        <f>O24*$B24*Indicators!$B$260+O24*$C24*Indicators!$C$260+O24*$D24*Indicators!$D$260+O24*$E24*Indicators!$E$260+O24*$F24*Indicators!$F$260+O24*$G24*Indicators!$G$260+O24*$H24*Indicators!$H$260+O24*$I24*Indicators!$I$260</f>
        <v>-5.3422846703483017E-4</v>
      </c>
      <c r="Z24" s="193">
        <f>P24*$B24*Indicators!$B$261+P24*$C24*Indicators!$C$261+P24*$D24*Indicators!$D$261+P24*$E24*Indicators!$E$261+P24*$F24*Indicators!$F$261+P24*$G24*Indicators!$G$261+P24*$H24*Indicators!$H$261+P24*$I24*Indicators!$I$261</f>
        <v>-1.3225002665617849E-3</v>
      </c>
      <c r="AA24" s="193">
        <f>Q24*$B24*Indicators!$B$262+Q24*$C24*Indicators!$C$262+Q24*$D24*Indicators!$D$262+Q24*$E24*Indicators!$E$262+Q24*$F24*Indicators!$F$262+Q24*$G24*Indicators!$G$262+Q24*$H24*Indicators!$H$262+Q24*$I24*Indicators!$I$262</f>
        <v>-4.9833215957747479E-3</v>
      </c>
      <c r="AB24" s="193">
        <f>R24*$B24*Indicators!$B$263+R24*$C24*Indicators!$C$263+R24*$D24*Indicators!$D$263+R24*$E24*Indicators!$E$263+R24*$F24*Indicators!$F$263+R24*$G24*Indicators!$G$263+R24*$H24*Indicators!$H$263+R24*$I24*Indicators!$I$263</f>
        <v>-1.2222437050348244E-3</v>
      </c>
      <c r="AC24" s="193">
        <f>S24*$B24*Indicators!$B$264+S24*$C24*Indicators!$C$264+S24*$D24*Indicators!$D$264+S24*$E24*Indicators!$E$264+S24*$F24*Indicators!$F$264+S24*$G24*Indicators!$G$264+S24*$H24*Indicators!$H$264+S24*$I24*Indicators!$I$264</f>
        <v>1.9098178671074577E-3</v>
      </c>
      <c r="AE24" s="177">
        <f t="shared" si="1"/>
        <v>-0.99357025748443828</v>
      </c>
    </row>
    <row r="25" spans="1:31" hidden="1" x14ac:dyDescent="0.25">
      <c r="A25" s="174">
        <f>Indicators!A37</f>
        <v>36495</v>
      </c>
      <c r="B25" s="193">
        <f>(Indicators!B37-Indicators!B36)/Indicators!B36</f>
        <v>-1.9474196689385859E-3</v>
      </c>
      <c r="C25" s="193">
        <f>(Indicators!C37-Indicators!C36)/-100</f>
        <v>6.6500000000000092E-3</v>
      </c>
      <c r="D25" s="193">
        <f>(Indicators!D37-Indicators!D36)/-100</f>
        <v>-3.2017075773745707E-3</v>
      </c>
      <c r="E25" s="193">
        <f>(Indicators!E37-Indicators!E36)/-Indicators!E36</f>
        <v>-4.5849802371541508E-2</v>
      </c>
      <c r="F25" s="193">
        <f>(Indicators!F37-Indicators!F36)/Indicators!F36</f>
        <v>-8.1413210445468412E-2</v>
      </c>
      <c r="G25" s="193">
        <f>(Indicators!G37-Indicators!G36)/Indicators!G36</f>
        <v>-4.4735030970406448E-3</v>
      </c>
      <c r="H25" s="193">
        <f>(Indicators!H37-Indicators!H36)/Indicators!H36</f>
        <v>6.2859507800457053E-3</v>
      </c>
      <c r="I25" s="193">
        <f>(Indicators!I37-Indicators!I36)/Indicators!I36</f>
        <v>0</v>
      </c>
      <c r="J25" s="174"/>
      <c r="K25" s="193">
        <f>Durban!C$68/100</f>
        <v>1.4599839846895441E-2</v>
      </c>
      <c r="L25" s="193">
        <f>Durban!D$68/100</f>
        <v>4.7133143047827387E-3</v>
      </c>
      <c r="M25" s="193">
        <f>Durban!E$68/100</f>
        <v>0.20703322942134558</v>
      </c>
      <c r="N25" s="193">
        <f>Durban!F$68/100</f>
        <v>3.6355919411187806E-2</v>
      </c>
      <c r="O25" s="193">
        <f>Durban!G$68/100</f>
        <v>3.638692480489468E-2</v>
      </c>
      <c r="P25" s="193">
        <f>Durban!H$68/100</f>
        <v>0.16389494551241249</v>
      </c>
      <c r="Q25" s="193">
        <f>Durban!I$68/100</f>
        <v>0.12423117101451366</v>
      </c>
      <c r="R25" s="193">
        <f>Durban!J$68/100</f>
        <v>0.17942129041273361</v>
      </c>
      <c r="S25" s="193">
        <f>Durban!K$68/100</f>
        <v>0.23336336527123394</v>
      </c>
      <c r="T25" s="193"/>
      <c r="U25" s="193">
        <f>K25*$B25*Indicators!$B$256+K25*$C25*Indicators!$C$256+K25*$D25*Indicators!$D$256+K25*$E25*Indicators!$E$256+K25*$F25*Indicators!$F$256+K25*$G25*Indicators!$G$256+K25*$H25*Indicators!$H$256+K25*$I25*Indicators!$I$256</f>
        <v>-4.5952125433975689E-4</v>
      </c>
      <c r="V25" s="193">
        <f>L25*$B25*Indicators!$B$257+L25*$C25*Indicators!$C$257+L25*$D25*Indicators!$D$257+L25*$E25*Indicators!$E$257+L25*$F25*Indicators!$F$257+L25*$G25*Indicators!$G$257+L25*$H25*Indicators!$H$257+L25*$I25*Indicators!$I$257</f>
        <v>-3.2798103689740489E-5</v>
      </c>
      <c r="W25" s="193">
        <f>M25*$B25*Indicators!$B$258+M25*$C25*Indicators!$C$258+M25*$D25*Indicators!$D$258+M25*$E25*Indicators!$E$258+M25*$F25*Indicators!$F$258+M25*$G25*Indicators!$G$258+M25*$H25*Indicators!$H$258+M25*$I25*Indicators!$I$258</f>
        <v>-7.1800519825801544E-4</v>
      </c>
      <c r="X25" s="193">
        <f>N25*$B25*Indicators!$B$259+N25*$C25*Indicators!$C$259+N25*$D25*Indicators!$D$259+N25*$E25*Indicators!$E$259+N25*$F25*Indicators!$F$259+N25*$G25*Indicators!$G$259+N25*$H25*Indicators!$H$259+N25*$I25*Indicators!$I$259</f>
        <v>-3.1134092319273695E-4</v>
      </c>
      <c r="Y25" s="193">
        <f>O25*$B25*Indicators!$B$260+O25*$C25*Indicators!$C$260+O25*$D25*Indicators!$D$260+O25*$E25*Indicators!$E$260+O25*$F25*Indicators!$F$260+O25*$G25*Indicators!$G$260+O25*$H25*Indicators!$H$260+O25*$I25*Indicators!$I$260</f>
        <v>-1.2777624678012489E-4</v>
      </c>
      <c r="Z25" s="193">
        <f>P25*$B25*Indicators!$B$261+P25*$C25*Indicators!$C$261+P25*$D25*Indicators!$D$261+P25*$E25*Indicators!$E$261+P25*$F25*Indicators!$F$261+P25*$G25*Indicators!$G$261+P25*$H25*Indicators!$H$261+P25*$I25*Indicators!$I$261</f>
        <v>-2.4929667215754835E-4</v>
      </c>
      <c r="AA25" s="193">
        <f>Q25*$B25*Indicators!$B$262+Q25*$C25*Indicators!$C$262+Q25*$D25*Indicators!$D$262+Q25*$E25*Indicators!$E$262+Q25*$F25*Indicators!$F$262+Q25*$G25*Indicators!$G$262+Q25*$H25*Indicators!$H$262+Q25*$I25*Indicators!$I$262</f>
        <v>-1.451350939853172E-3</v>
      </c>
      <c r="AB25" s="193">
        <f>R25*$B25*Indicators!$B$263+R25*$C25*Indicators!$C$263+R25*$D25*Indicators!$D$263+R25*$E25*Indicators!$E$263+R25*$F25*Indicators!$F$263+R25*$G25*Indicators!$G$263+R25*$H25*Indicators!$H$263+R25*$I25*Indicators!$I$263</f>
        <v>-1.5907630260670935E-4</v>
      </c>
      <c r="AC25" s="193">
        <f>S25*$B25*Indicators!$B$264+S25*$C25*Indicators!$C$264+S25*$D25*Indicators!$D$264+S25*$E25*Indicators!$E$264+S25*$F25*Indicators!$F$264+S25*$G25*Indicators!$G$264+S25*$H25*Indicators!$H$264+S25*$I25*Indicators!$I$264</f>
        <v>7.8834852932904091E-4</v>
      </c>
      <c r="AE25" s="177">
        <f t="shared" si="1"/>
        <v>-0.27208171115487634</v>
      </c>
    </row>
    <row r="26" spans="1:31" hidden="1" x14ac:dyDescent="0.25">
      <c r="A26" s="174">
        <f>Indicators!A38</f>
        <v>36526</v>
      </c>
      <c r="B26" s="193">
        <f>(Indicators!B38-Indicators!B37)/Indicators!B37</f>
        <v>2.6211382113821138E-2</v>
      </c>
      <c r="C26" s="193">
        <f>(Indicators!C38-Indicators!C37)/-100</f>
        <v>-8.9999999999999857E-4</v>
      </c>
      <c r="D26" s="193">
        <f>(Indicators!D38-Indicators!D37)/-100</f>
        <v>-4.0710978058354861E-3</v>
      </c>
      <c r="E26" s="193">
        <f>(Indicators!E38-Indicators!E37)/-Indicators!E37</f>
        <v>-2.5699168556311401E-2</v>
      </c>
      <c r="F26" s="193">
        <f>(Indicators!F38-Indicators!F37)/Indicators!F37</f>
        <v>-5.8528428093645571E-2</v>
      </c>
      <c r="G26" s="193">
        <f>(Indicators!G38-Indicators!G37)/Indicators!G37</f>
        <v>-1.9702730729346658E-2</v>
      </c>
      <c r="H26" s="193">
        <f>(Indicators!H38-Indicators!H37)/Indicators!H37</f>
        <v>9.5488439461402282E-3</v>
      </c>
      <c r="I26" s="193">
        <f>(Indicators!I38-Indicators!I37)/Indicators!I37</f>
        <v>0</v>
      </c>
      <c r="J26" s="174"/>
      <c r="K26" s="193">
        <f>Durban!C$69/100</f>
        <v>1.4370041815376463E-2</v>
      </c>
      <c r="L26" s="193">
        <f>Durban!D$69/100</f>
        <v>3.7909215068085396E-3</v>
      </c>
      <c r="M26" s="193">
        <f>Durban!E$69/100</f>
        <v>0.21557051340009042</v>
      </c>
      <c r="N26" s="193">
        <f>Durban!F$69/100</f>
        <v>3.6467321951415041E-2</v>
      </c>
      <c r="O26" s="193">
        <f>Durban!G$69/100</f>
        <v>3.6523168273787245E-2</v>
      </c>
      <c r="P26" s="193">
        <f>Durban!H$69/100</f>
        <v>0.17040401275873449</v>
      </c>
      <c r="Q26" s="193">
        <f>Durban!I$69/100</f>
        <v>0.12651661630657507</v>
      </c>
      <c r="R26" s="193">
        <f>Durban!J$69/100</f>
        <v>0.17251930458823728</v>
      </c>
      <c r="S26" s="193">
        <f>Durban!K$69/100</f>
        <v>0.22383809939897545</v>
      </c>
      <c r="T26" s="193"/>
      <c r="U26" s="193">
        <f>K26*$B26*Indicators!$B$256+K26*$C26*Indicators!$C$256+K26*$D26*Indicators!$D$256+K26*$E26*Indicators!$E$256+K26*$F26*Indicators!$F$256+K26*$G26*Indicators!$G$256+K26*$H26*Indicators!$H$256+K26*$I26*Indicators!$I$256</f>
        <v>-2.302624052461279E-4</v>
      </c>
      <c r="V26" s="193">
        <f>L26*$B26*Indicators!$B$257+L26*$C26*Indicators!$C$257+L26*$D26*Indicators!$D$257+L26*$E26*Indicators!$E$257+L26*$F26*Indicators!$F$257+L26*$G26*Indicators!$G$257+L26*$H26*Indicators!$H$257+L26*$I26*Indicators!$I$257</f>
        <v>-9.8093676910785973E-6</v>
      </c>
      <c r="W26" s="193">
        <f>M26*$B26*Indicators!$B$258+M26*$C26*Indicators!$C$258+M26*$D26*Indicators!$D$258+M26*$E26*Indicators!$E$258+M26*$F26*Indicators!$F$258+M26*$G26*Indicators!$G$258+M26*$H26*Indicators!$H$258+M26*$I26*Indicators!$I$258</f>
        <v>1.5468038833242452E-3</v>
      </c>
      <c r="X26" s="193">
        <f>N26*$B26*Indicators!$B$259+N26*$C26*Indicators!$C$259+N26*$D26*Indicators!$D$259+N26*$E26*Indicators!$E$259+N26*$F26*Indicators!$F$259+N26*$G26*Indicators!$G$259+N26*$H26*Indicators!$H$259+N26*$I26*Indicators!$I$259</f>
        <v>-6.609213425380747E-5</v>
      </c>
      <c r="Y26" s="193">
        <f>O26*$B26*Indicators!$B$260+O26*$C26*Indicators!$C$260+O26*$D26*Indicators!$D$260+O26*$E26*Indicators!$E$260+O26*$F26*Indicators!$F$260+O26*$G26*Indicators!$G$260+O26*$H26*Indicators!$H$260+O26*$I26*Indicators!$I$260</f>
        <v>3.4836029134799313E-5</v>
      </c>
      <c r="Z26" s="193">
        <f>P26*$B26*Indicators!$B$261+P26*$C26*Indicators!$C$261+P26*$D26*Indicators!$D$261+P26*$E26*Indicators!$E$261+P26*$F26*Indicators!$F$261+P26*$G26*Indicators!$G$261+P26*$H26*Indicators!$H$261+P26*$I26*Indicators!$I$261</f>
        <v>2.2309511145768914E-4</v>
      </c>
      <c r="AA26" s="193">
        <f>Q26*$B26*Indicators!$B$262+Q26*$C26*Indicators!$C$262+Q26*$D26*Indicators!$D$262+Q26*$E26*Indicators!$E$262+Q26*$F26*Indicators!$F$262+Q26*$G26*Indicators!$G$262+Q26*$H26*Indicators!$H$262+Q26*$I26*Indicators!$I$262</f>
        <v>-4.7645567461401014E-4</v>
      </c>
      <c r="AB26" s="193">
        <f>R26*$B26*Indicators!$B$263+R26*$C26*Indicators!$C$263+R26*$D26*Indicators!$D$263+R26*$E26*Indicators!$E$263+R26*$F26*Indicators!$F$263+R26*$G26*Indicators!$G$263+R26*$H26*Indicators!$H$263+R26*$I26*Indicators!$I$263</f>
        <v>3.7846677065449973E-4</v>
      </c>
      <c r="AC26" s="193">
        <f>S26*$B26*Indicators!$B$264+S26*$C26*Indicators!$C$264+S26*$D26*Indicators!$D$264+S26*$E26*Indicators!$E$264+S26*$F26*Indicators!$F$264+S26*$G26*Indicators!$G$264+S26*$H26*Indicators!$H$264+S26*$I26*Indicators!$I$264</f>
        <v>9.7516675923044671E-4</v>
      </c>
      <c r="AE26" s="177">
        <f t="shared" si="1"/>
        <v>0.23757489719966554</v>
      </c>
    </row>
    <row r="27" spans="1:31" hidden="1" x14ac:dyDescent="0.25">
      <c r="A27" s="174">
        <f>Indicators!A39</f>
        <v>36557</v>
      </c>
      <c r="B27" s="193">
        <f>(Indicators!B39-Indicators!B38)/Indicators!B38</f>
        <v>5.5932310812522885E-3</v>
      </c>
      <c r="C27" s="193">
        <f>(Indicators!C39-Indicators!C38)/-100</f>
        <v>5.4999999999999711E-4</v>
      </c>
      <c r="D27" s="193">
        <f>(Indicators!D39-Indicators!D38)/-100</f>
        <v>3.1779661016950334E-3</v>
      </c>
      <c r="E27" s="193">
        <f>(Indicators!E39-Indicators!E38)/-Indicators!E38</f>
        <v>-0.11827560795873253</v>
      </c>
      <c r="F27" s="193">
        <f>(Indicators!F39-Indicators!F38)/Indicators!F38</f>
        <v>-4.9733570159857951E-2</v>
      </c>
      <c r="G27" s="193">
        <f>(Indicators!G39-Indicators!G38)/Indicators!G38</f>
        <v>2.8561354019745997E-2</v>
      </c>
      <c r="H27" s="193">
        <f>(Indicators!H39-Indicators!H38)/Indicators!H38</f>
        <v>1.4484966926648205E-3</v>
      </c>
      <c r="I27" s="193">
        <f>(Indicators!I39-Indicators!I38)/Indicators!I38</f>
        <v>0</v>
      </c>
      <c r="J27" s="174"/>
      <c r="K27" s="193">
        <f>Durban!C$69/100</f>
        <v>1.4370041815376463E-2</v>
      </c>
      <c r="L27" s="193">
        <f>Durban!D$69/100</f>
        <v>3.7909215068085396E-3</v>
      </c>
      <c r="M27" s="193">
        <f>Durban!E$69/100</f>
        <v>0.21557051340009042</v>
      </c>
      <c r="N27" s="193">
        <f>Durban!F$69/100</f>
        <v>3.6467321951415041E-2</v>
      </c>
      <c r="O27" s="193">
        <f>Durban!G$69/100</f>
        <v>3.6523168273787245E-2</v>
      </c>
      <c r="P27" s="193">
        <f>Durban!H$69/100</f>
        <v>0.17040401275873449</v>
      </c>
      <c r="Q27" s="193">
        <f>Durban!I$69/100</f>
        <v>0.12651661630657507</v>
      </c>
      <c r="R27" s="193">
        <f>Durban!J$69/100</f>
        <v>0.17251930458823728</v>
      </c>
      <c r="S27" s="193">
        <f>Durban!K$69/100</f>
        <v>0.22383809939897545</v>
      </c>
      <c r="T27" s="193"/>
      <c r="U27" s="193">
        <f>K27*$B27*Indicators!$B$256+K27*$C27*Indicators!$C$256+K27*$D27*Indicators!$D$256+K27*$E27*Indicators!$E$256+K27*$F27*Indicators!$F$256+K27*$G27*Indicators!$G$256+K27*$H27*Indicators!$H$256+K27*$I27*Indicators!$I$256</f>
        <v>-4.8210815200882499E-4</v>
      </c>
      <c r="V27" s="193">
        <f>L27*$B27*Indicators!$B$257+L27*$C27*Indicators!$C$257+L27*$D27*Indicators!$D$257+L27*$E27*Indicators!$E$257+L27*$F27*Indicators!$F$257+L27*$G27*Indicators!$G$257+L27*$H27*Indicators!$H$257+L27*$I27*Indicators!$I$257</f>
        <v>4.8332358921903968E-6</v>
      </c>
      <c r="W27" s="193">
        <f>M27*$B27*Indicators!$B$258+M27*$C27*Indicators!$C$258+M27*$D27*Indicators!$D$258+M27*$E27*Indicators!$E$258+M27*$F27*Indicators!$F$258+M27*$G27*Indicators!$G$258+M27*$H27*Indicators!$H$258+M27*$I27*Indicators!$I$258</f>
        <v>-2.0384739962752223E-3</v>
      </c>
      <c r="X27" s="193">
        <f>N27*$B27*Indicators!$B$259+N27*$C27*Indicators!$C$259+N27*$D27*Indicators!$D$259+N27*$E27*Indicators!$E$259+N27*$F27*Indicators!$F$259+N27*$G27*Indicators!$G$259+N27*$H27*Indicators!$H$259+N27*$I27*Indicators!$I$259</f>
        <v>-8.3016219250079987E-4</v>
      </c>
      <c r="Y27" s="193">
        <f>O27*$B27*Indicators!$B$260+O27*$C27*Indicators!$C$260+O27*$D27*Indicators!$D$260+O27*$E27*Indicators!$E$260+O27*$F27*Indicators!$F$260+O27*$G27*Indicators!$G$260+O27*$H27*Indicators!$H$260+O27*$I27*Indicators!$I$260</f>
        <v>-5.9403736945641496E-4</v>
      </c>
      <c r="Z27" s="193">
        <f>P27*$B27*Indicators!$B$261+P27*$C27*Indicators!$C$261+P27*$D27*Indicators!$D$261+P27*$E27*Indicators!$E$261+P27*$F27*Indicators!$F$261+P27*$G27*Indicators!$G$261+P27*$H27*Indicators!$H$261+P27*$I27*Indicators!$I$261</f>
        <v>-1.7173350988029378E-3</v>
      </c>
      <c r="AA27" s="193">
        <f>Q27*$B27*Indicators!$B$262+Q27*$C27*Indicators!$C$262+Q27*$D27*Indicators!$D$262+Q27*$E27*Indicators!$E$262+Q27*$F27*Indicators!$F$262+Q27*$G27*Indicators!$G$262+Q27*$H27*Indicators!$H$262+Q27*$I27*Indicators!$I$262</f>
        <v>-4.3276100864569657E-3</v>
      </c>
      <c r="AB27" s="193">
        <f>R27*$B27*Indicators!$B$263+R27*$C27*Indicators!$C$263+R27*$D27*Indicators!$D$263+R27*$E27*Indicators!$E$263+R27*$F27*Indicators!$F$263+R27*$G27*Indicators!$G$263+R27*$H27*Indicators!$H$263+R27*$I27*Indicators!$I$263</f>
        <v>-1.7809844208700096E-3</v>
      </c>
      <c r="AC27" s="193">
        <f>S27*$B27*Indicators!$B$264+S27*$C27*Indicators!$C$264+S27*$D27*Indicators!$D$264+S27*$E27*Indicators!$E$264+S27*$F27*Indicators!$F$264+S27*$G27*Indicators!$G$264+S27*$H27*Indicators!$H$264+S27*$I27*Indicators!$I$264</f>
        <v>4.0782525804007748E-4</v>
      </c>
      <c r="AE27" s="177">
        <f t="shared" si="1"/>
        <v>-1.1358052822438907</v>
      </c>
    </row>
    <row r="28" spans="1:31" hidden="1" x14ac:dyDescent="0.25">
      <c r="A28" s="174">
        <f>Indicators!A40</f>
        <v>36586</v>
      </c>
      <c r="B28" s="193">
        <f>(Indicators!B40-Indicators!B39)/Indicators!B39</f>
        <v>3.8556684786890401E-2</v>
      </c>
      <c r="C28" s="193">
        <f>(Indicators!C40-Indicators!C39)/-100</f>
        <v>-3.9500000000000134E-3</v>
      </c>
      <c r="D28" s="193">
        <f>(Indicators!D40-Indicators!D39)/-100</f>
        <v>-1.0593220338983045E-2</v>
      </c>
      <c r="E28" s="193">
        <f>(Indicators!E40-Indicators!E39)/-Indicators!E39</f>
        <v>0.11894563426688642</v>
      </c>
      <c r="F28" s="193">
        <f>(Indicators!F40-Indicators!F39)/Indicators!F39</f>
        <v>-4.4859813084112028E-2</v>
      </c>
      <c r="G28" s="193">
        <f>(Indicators!G40-Indicators!G39)/Indicators!G39</f>
        <v>-5.3479602331162036E-2</v>
      </c>
      <c r="H28" s="193">
        <f>(Indicators!H40-Indicators!H39)/Indicators!H39</f>
        <v>1.7981758832187938E-3</v>
      </c>
      <c r="I28" s="193">
        <f>(Indicators!I40-Indicators!I39)/Indicators!I39</f>
        <v>0</v>
      </c>
      <c r="J28" s="174"/>
      <c r="K28" s="193">
        <f>Durban!C$69/100</f>
        <v>1.4370041815376463E-2</v>
      </c>
      <c r="L28" s="193">
        <f>Durban!D$69/100</f>
        <v>3.7909215068085396E-3</v>
      </c>
      <c r="M28" s="193">
        <f>Durban!E$69/100</f>
        <v>0.21557051340009042</v>
      </c>
      <c r="N28" s="193">
        <f>Durban!F$69/100</f>
        <v>3.6467321951415041E-2</v>
      </c>
      <c r="O28" s="193">
        <f>Durban!G$69/100</f>
        <v>3.6523168273787245E-2</v>
      </c>
      <c r="P28" s="193">
        <f>Durban!H$69/100</f>
        <v>0.17040401275873449</v>
      </c>
      <c r="Q28" s="193">
        <f>Durban!I$69/100</f>
        <v>0.12651661630657507</v>
      </c>
      <c r="R28" s="193">
        <f>Durban!J$69/100</f>
        <v>0.17251930458823728</v>
      </c>
      <c r="S28" s="193">
        <f>Durban!K$69/100</f>
        <v>0.22383809939897545</v>
      </c>
      <c r="T28" s="193"/>
      <c r="U28" s="193">
        <f>K28*$B28*Indicators!$B$256+K28*$C28*Indicators!$C$256+K28*$D28*Indicators!$D$256+K28*$E28*Indicators!$E$256+K28*$F28*Indicators!$F$256+K28*$G28*Indicators!$G$256+K28*$H28*Indicators!$H$256+K28*$I28*Indicators!$I$256</f>
        <v>1.9729072184927767E-4</v>
      </c>
      <c r="V28" s="193">
        <f>L28*$B28*Indicators!$B$257+L28*$C28*Indicators!$C$257+L28*$D28*Indicators!$D$257+L28*$E28*Indicators!$E$257+L28*$F28*Indicators!$F$257+L28*$G28*Indicators!$G$257+L28*$H28*Indicators!$H$257+L28*$I28*Indicators!$I$257</f>
        <v>7.846176124182288E-6</v>
      </c>
      <c r="W28" s="193">
        <f>M28*$B28*Indicators!$B$258+M28*$C28*Indicators!$C$258+M28*$D28*Indicators!$D$258+M28*$E28*Indicators!$E$258+M28*$F28*Indicators!$F$258+M28*$G28*Indicators!$G$258+M28*$H28*Indicators!$H$258+M28*$I28*Indicators!$I$258</f>
        <v>5.2274900285367047E-3</v>
      </c>
      <c r="X28" s="193">
        <f>N28*$B28*Indicators!$B$259+N28*$C28*Indicators!$C$259+N28*$D28*Indicators!$D$259+N28*$E28*Indicators!$E$259+N28*$F28*Indicators!$F$259+N28*$G28*Indicators!$G$259+N28*$H28*Indicators!$H$259+N28*$I28*Indicators!$I$259</f>
        <v>9.8817150262569642E-4</v>
      </c>
      <c r="Y28" s="193">
        <f>O28*$B28*Indicators!$B$260+O28*$C28*Indicators!$C$260+O28*$D28*Indicators!$D$260+O28*$E28*Indicators!$E$260+O28*$F28*Indicators!$F$260+O28*$G28*Indicators!$G$260+O28*$H28*Indicators!$H$260+O28*$I28*Indicators!$I$260</f>
        <v>7.3019471382533747E-4</v>
      </c>
      <c r="Z28" s="193">
        <f>P28*$B28*Indicators!$B$261+P28*$C28*Indicators!$C$261+P28*$D28*Indicators!$D$261+P28*$E28*Indicators!$E$261+P28*$F28*Indicators!$F$261+P28*$G28*Indicators!$G$261+P28*$H28*Indicators!$H$261+P28*$I28*Indicators!$I$261</f>
        <v>2.16389781669464E-3</v>
      </c>
      <c r="AA28" s="193">
        <f>Q28*$B28*Indicators!$B$262+Q28*$C28*Indicators!$C$262+Q28*$D28*Indicators!$D$262+Q28*$E28*Indicators!$E$262+Q28*$F28*Indicators!$F$262+Q28*$G28*Indicators!$G$262+Q28*$H28*Indicators!$H$262+Q28*$I28*Indicators!$I$262</f>
        <v>4.8139157405531988E-3</v>
      </c>
      <c r="AB28" s="193">
        <f>R28*$B28*Indicators!$B$263+R28*$C28*Indicators!$C$263+R28*$D28*Indicators!$D$263+R28*$E28*Indicators!$E$263+R28*$F28*Indicators!$F$263+R28*$G28*Indicators!$G$263+R28*$H28*Indicators!$H$263+R28*$I28*Indicators!$I$263</f>
        <v>2.3890236320729275E-3</v>
      </c>
      <c r="AC28" s="193">
        <f>S28*$B28*Indicators!$B$264+S28*$C28*Indicators!$C$264+S28*$D28*Indicators!$D$264+S28*$E28*Indicators!$E$264+S28*$F28*Indicators!$F$264+S28*$G28*Indicators!$G$264+S28*$H28*Indicators!$H$264+S28*$I28*Indicators!$I$264</f>
        <v>2.0010615195013276E-4</v>
      </c>
      <c r="AE28" s="177">
        <f t="shared" si="1"/>
        <v>1.6717936484232094</v>
      </c>
    </row>
    <row r="29" spans="1:31" hidden="1" x14ac:dyDescent="0.25">
      <c r="A29" s="174">
        <f>Indicators!A41</f>
        <v>36617</v>
      </c>
      <c r="B29" s="193">
        <f>(Indicators!B41-Indicators!B40)/Indicators!B40</f>
        <v>3.8657604078164882E-2</v>
      </c>
      <c r="C29" s="193">
        <f>(Indicators!C41-Indicators!C40)/-100</f>
        <v>-3.4499999999999887E-3</v>
      </c>
      <c r="D29" s="193">
        <f>(Indicators!D41-Indicators!D40)/-100</f>
        <v>-1.1556240369799946E-2</v>
      </c>
      <c r="E29" s="193">
        <f>(Indicators!E41-Indicators!E40)/-Indicators!E40</f>
        <v>2.6925953627524268E-2</v>
      </c>
      <c r="F29" s="193">
        <f>(Indicators!F41-Indicators!F40)/Indicators!F40</f>
        <v>0.17612524461839518</v>
      </c>
      <c r="G29" s="193">
        <f>(Indicators!G41-Indicators!G40)/Indicators!G40</f>
        <v>2.8975009054688682E-3</v>
      </c>
      <c r="H29" s="193">
        <f>(Indicators!H41-Indicators!H40)/Indicators!H40</f>
        <v>-1.3202187679004402E-3</v>
      </c>
      <c r="I29" s="193">
        <f>(Indicators!I41-Indicators!I40)/Indicators!I40</f>
        <v>0</v>
      </c>
      <c r="J29" s="174"/>
      <c r="K29" s="193">
        <f>Durban!C$69/100</f>
        <v>1.4370041815376463E-2</v>
      </c>
      <c r="L29" s="193">
        <f>Durban!D$69/100</f>
        <v>3.7909215068085396E-3</v>
      </c>
      <c r="M29" s="193">
        <f>Durban!E$69/100</f>
        <v>0.21557051340009042</v>
      </c>
      <c r="N29" s="193">
        <f>Durban!F$69/100</f>
        <v>3.6467321951415041E-2</v>
      </c>
      <c r="O29" s="193">
        <f>Durban!G$69/100</f>
        <v>3.6523168273787245E-2</v>
      </c>
      <c r="P29" s="193">
        <f>Durban!H$69/100</f>
        <v>0.17040401275873449</v>
      </c>
      <c r="Q29" s="193">
        <f>Durban!I$69/100</f>
        <v>0.12651661630657507</v>
      </c>
      <c r="R29" s="193">
        <f>Durban!J$69/100</f>
        <v>0.17251930458823728</v>
      </c>
      <c r="S29" s="193">
        <f>Durban!K$69/100</f>
        <v>0.22383809939897545</v>
      </c>
      <c r="T29" s="193"/>
      <c r="U29" s="193">
        <f>K29*$B29*Indicators!$B$256+K29*$C29*Indicators!$C$256+K29*$D29*Indicators!$D$256+K29*$E29*Indicators!$E$256+K29*$F29*Indicators!$F$256+K29*$G29*Indicators!$G$256+K29*$H29*Indicators!$H$256+K29*$I29*Indicators!$I$256</f>
        <v>9.2100001272946294E-4</v>
      </c>
      <c r="V29" s="193">
        <f>L29*$B29*Indicators!$B$257+L29*$C29*Indicators!$C$257+L29*$D29*Indicators!$D$257+L29*$E29*Indicators!$E$257+L29*$F29*Indicators!$F$257+L29*$G29*Indicators!$G$257+L29*$H29*Indicators!$H$257+L29*$I29*Indicators!$I$257</f>
        <v>5.8565479879688198E-5</v>
      </c>
      <c r="W29" s="193">
        <f>M29*$B29*Indicators!$B$258+M29*$C29*Indicators!$C$258+M29*$D29*Indicators!$D$258+M29*$E29*Indicators!$E$258+M29*$F29*Indicators!$F$258+M29*$G29*Indicators!$G$258+M29*$H29*Indicators!$H$258+M29*$I29*Indicators!$I$258</f>
        <v>3.1953850985284782E-3</v>
      </c>
      <c r="X29" s="193">
        <f>N29*$B29*Indicators!$B$259+N29*$C29*Indicators!$C$259+N29*$D29*Indicators!$D$259+N29*$E29*Indicators!$E$259+N29*$F29*Indicators!$F$259+N29*$G29*Indicators!$G$259+N29*$H29*Indicators!$H$259+N29*$I29*Indicators!$I$259</f>
        <v>3.0518105910781388E-4</v>
      </c>
      <c r="Y29" s="193">
        <f>O29*$B29*Indicators!$B$260+O29*$C29*Indicators!$C$260+O29*$D29*Indicators!$D$260+O29*$E29*Indicators!$E$260+O29*$F29*Indicators!$F$260+O29*$G29*Indicators!$G$260+O29*$H29*Indicators!$H$260+O29*$I29*Indicators!$I$260</f>
        <v>1.9422888617866982E-4</v>
      </c>
      <c r="Z29" s="193">
        <f>P29*$B29*Indicators!$B$261+P29*$C29*Indicators!$C$261+P29*$D29*Indicators!$D$261+P29*$E29*Indicators!$E$261+P29*$F29*Indicators!$F$261+P29*$G29*Indicators!$G$261+P29*$H29*Indicators!$H$261+P29*$I29*Indicators!$I$261</f>
        <v>4.6171870477208874E-4</v>
      </c>
      <c r="AA29" s="193">
        <f>Q29*$B29*Indicators!$B$262+Q29*$C29*Indicators!$C$262+Q29*$D29*Indicators!$D$262+Q29*$E29*Indicators!$E$262+Q29*$F29*Indicators!$F$262+Q29*$G29*Indicators!$G$262+Q29*$H29*Indicators!$H$262+Q29*$I29*Indicators!$I$262</f>
        <v>1.2441490589908744E-3</v>
      </c>
      <c r="AB29" s="193">
        <f>R29*$B29*Indicators!$B$263+R29*$C29*Indicators!$C$263+R29*$D29*Indicators!$D$263+R29*$E29*Indicators!$E$263+R29*$F29*Indicators!$F$263+R29*$G29*Indicators!$G$263+R29*$H29*Indicators!$H$263+R29*$I29*Indicators!$I$263</f>
        <v>6.5542949414250937E-4</v>
      </c>
      <c r="AC29" s="193">
        <f>S29*$B29*Indicators!$B$264+S29*$C29*Indicators!$C$264+S29*$D29*Indicators!$D$264+S29*$E29*Indicators!$E$264+S29*$F29*Indicators!$F$264+S29*$G29*Indicators!$G$264+S29*$H29*Indicators!$H$264+S29*$I29*Indicators!$I$264</f>
        <v>-1.0979996660865103E-5</v>
      </c>
      <c r="AE29" s="177">
        <f t="shared" si="1"/>
        <v>0.70246777976687202</v>
      </c>
    </row>
    <row r="30" spans="1:31" hidden="1" x14ac:dyDescent="0.25">
      <c r="A30" s="174">
        <f>Indicators!A42</f>
        <v>36647</v>
      </c>
      <c r="B30" s="193">
        <f>(Indicators!B42-Indicators!B41)/Indicators!B41</f>
        <v>1.6374525270230773E-2</v>
      </c>
      <c r="C30" s="193">
        <f>(Indicators!C42-Indicators!C41)/-100</f>
        <v>6.4999999999999498E-4</v>
      </c>
      <c r="D30" s="193">
        <f>(Indicators!D42-Indicators!D41)/-100</f>
        <v>-5.3391053391051817E-3</v>
      </c>
      <c r="E30" s="193">
        <f>(Indicators!E42-Indicators!E41)/-Indicators!E41</f>
        <v>-0.17794004611837044</v>
      </c>
      <c r="F30" s="193">
        <f>(Indicators!F42-Indicators!F41)/Indicators!F41</f>
        <v>0.12811980033277878</v>
      </c>
      <c r="G30" s="193">
        <f>(Indicators!G42-Indicators!G41)/Indicators!G41</f>
        <v>-1.7334777898158016E-2</v>
      </c>
      <c r="H30" s="193">
        <f>(Indicators!H42-Indicators!H41)/Indicators!H41</f>
        <v>4.1701778267539593E-3</v>
      </c>
      <c r="I30" s="193">
        <f>(Indicators!I42-Indicators!I41)/Indicators!I41</f>
        <v>0</v>
      </c>
      <c r="J30" s="174"/>
      <c r="K30" s="193">
        <f>Durban!C$69/100</f>
        <v>1.4370041815376463E-2</v>
      </c>
      <c r="L30" s="193">
        <f>Durban!D$69/100</f>
        <v>3.7909215068085396E-3</v>
      </c>
      <c r="M30" s="193">
        <f>Durban!E$69/100</f>
        <v>0.21557051340009042</v>
      </c>
      <c r="N30" s="193">
        <f>Durban!F$69/100</f>
        <v>3.6467321951415041E-2</v>
      </c>
      <c r="O30" s="193">
        <f>Durban!G$69/100</f>
        <v>3.6523168273787245E-2</v>
      </c>
      <c r="P30" s="193">
        <f>Durban!H$69/100</f>
        <v>0.17040401275873449</v>
      </c>
      <c r="Q30" s="193">
        <f>Durban!I$69/100</f>
        <v>0.12651661630657507</v>
      </c>
      <c r="R30" s="193">
        <f>Durban!J$69/100</f>
        <v>0.17251930458823728</v>
      </c>
      <c r="S30" s="193">
        <f>Durban!K$69/100</f>
        <v>0.22383809939897545</v>
      </c>
      <c r="T30" s="193"/>
      <c r="U30" s="193">
        <f>K30*$B30*Indicators!$B$256+K30*$C30*Indicators!$C$256+K30*$D30*Indicators!$D$256+K30*$E30*Indicators!$E$256+K30*$F30*Indicators!$F$256+K30*$G30*Indicators!$G$256+K30*$H30*Indicators!$H$256+K30*$I30*Indicators!$I$256</f>
        <v>1.6778604279009374E-4</v>
      </c>
      <c r="V30" s="193">
        <f>L30*$B30*Indicators!$B$257+L30*$C30*Indicators!$C$257+L30*$D30*Indicators!$D$257+L30*$E30*Indicators!$E$257+L30*$F30*Indicators!$F$257+L30*$G30*Indicators!$G$257+L30*$H30*Indicators!$H$257+L30*$I30*Indicators!$I$257</f>
        <v>-7.5119225712004693E-5</v>
      </c>
      <c r="W30" s="193">
        <f>M30*$B30*Indicators!$B$258+M30*$C30*Indicators!$C$258+M30*$D30*Indicators!$D$258+M30*$E30*Indicators!$E$258+M30*$F30*Indicators!$F$258+M30*$G30*Indicators!$G$258+M30*$H30*Indicators!$H$258+M30*$I30*Indicators!$I$258</f>
        <v>-2.5400368026041371E-3</v>
      </c>
      <c r="X30" s="193">
        <f>N30*$B30*Indicators!$B$259+N30*$C30*Indicators!$C$259+N30*$D30*Indicators!$D$259+N30*$E30*Indicators!$E$259+N30*$F30*Indicators!$F$259+N30*$G30*Indicators!$G$259+N30*$H30*Indicators!$H$259+N30*$I30*Indicators!$I$259</f>
        <v>-1.2314283154495158E-3</v>
      </c>
      <c r="Y30" s="193">
        <f>O30*$B30*Indicators!$B$260+O30*$C30*Indicators!$C$260+O30*$D30*Indicators!$D$260+O30*$E30*Indicators!$E$260+O30*$F30*Indicators!$F$260+O30*$G30*Indicators!$G$260+O30*$H30*Indicators!$H$260+O30*$I30*Indicators!$I$260</f>
        <v>-8.8172083737953161E-4</v>
      </c>
      <c r="Z30" s="193">
        <f>P30*$B30*Indicators!$B$261+P30*$C30*Indicators!$C$261+P30*$D30*Indicators!$D$261+P30*$E30*Indicators!$E$261+P30*$F30*Indicators!$F$261+P30*$G30*Indicators!$G$261+P30*$H30*Indicators!$H$261+P30*$I30*Indicators!$I$261</f>
        <v>-2.7186816306611142E-3</v>
      </c>
      <c r="AA30" s="193">
        <f>Q30*$B30*Indicators!$B$262+Q30*$C30*Indicators!$C$262+Q30*$D30*Indicators!$D$262+Q30*$E30*Indicators!$E$262+Q30*$F30*Indicators!$F$262+Q30*$G30*Indicators!$G$262+Q30*$H30*Indicators!$H$262+Q30*$I30*Indicators!$I$262</f>
        <v>-6.4921288454514508E-3</v>
      </c>
      <c r="AB30" s="193">
        <f>R30*$B30*Indicators!$B$263+R30*$C30*Indicators!$C$263+R30*$D30*Indicators!$D$263+R30*$E30*Indicators!$E$263+R30*$F30*Indicators!$F$263+R30*$G30*Indicators!$G$263+R30*$H30*Indicators!$H$263+R30*$I30*Indicators!$I$263</f>
        <v>-2.6243480088402305E-3</v>
      </c>
      <c r="AC30" s="193">
        <f>S30*$B30*Indicators!$B$264+S30*$C30*Indicators!$C$264+S30*$D30*Indicators!$D$264+S30*$E30*Indicators!$E$264+S30*$F30*Indicators!$F$264+S30*$G30*Indicators!$G$264+S30*$H30*Indicators!$H$264+S30*$I30*Indicators!$I$264</f>
        <v>4.5846179446782319E-4</v>
      </c>
      <c r="AE30" s="177">
        <f t="shared" si="1"/>
        <v>-1.5937215828840068</v>
      </c>
    </row>
    <row r="31" spans="1:31" hidden="1" x14ac:dyDescent="0.25">
      <c r="A31" s="174">
        <f>Indicators!A43</f>
        <v>36678</v>
      </c>
      <c r="B31" s="193">
        <f>(Indicators!B43-Indicators!B42)/Indicators!B42</f>
        <v>-2.5984104856210694E-2</v>
      </c>
      <c r="C31" s="193">
        <f>(Indicators!C43-Indicators!C42)/-100</f>
        <v>2.550000000000008E-3</v>
      </c>
      <c r="D31" s="193">
        <f>(Indicators!D43-Indicators!D42)/-100</f>
        <v>-7.852965747703511E-4</v>
      </c>
      <c r="E31" s="193">
        <f>(Indicators!E43-Indicators!E42)/-Indicators!E42</f>
        <v>-6.19902120717781E-2</v>
      </c>
      <c r="F31" s="193">
        <f>(Indicators!F43-Indicators!F42)/Indicators!F42</f>
        <v>0.2286135693215339</v>
      </c>
      <c r="G31" s="193">
        <f>(Indicators!G43-Indicators!G42)/Indicators!G42</f>
        <v>6.1006982726938497E-2</v>
      </c>
      <c r="H31" s="193">
        <f>(Indicators!H43-Indicators!H42)/Indicators!H42</f>
        <v>6.9716400568059561E-3</v>
      </c>
      <c r="I31" s="193">
        <f>(Indicators!I43-Indicators!I42)/Indicators!I42</f>
        <v>0</v>
      </c>
      <c r="J31" s="174"/>
      <c r="K31" s="193">
        <f>Durban!C$69/100</f>
        <v>1.4370041815376463E-2</v>
      </c>
      <c r="L31" s="193">
        <f>Durban!D$69/100</f>
        <v>3.7909215068085396E-3</v>
      </c>
      <c r="M31" s="193">
        <f>Durban!E$69/100</f>
        <v>0.21557051340009042</v>
      </c>
      <c r="N31" s="193">
        <f>Durban!F$69/100</f>
        <v>3.6467321951415041E-2</v>
      </c>
      <c r="O31" s="193">
        <f>Durban!G$69/100</f>
        <v>3.6523168273787245E-2</v>
      </c>
      <c r="P31" s="193">
        <f>Durban!H$69/100</f>
        <v>0.17040401275873449</v>
      </c>
      <c r="Q31" s="193">
        <f>Durban!I$69/100</f>
        <v>0.12651661630657507</v>
      </c>
      <c r="R31" s="193">
        <f>Durban!J$69/100</f>
        <v>0.17251930458823728</v>
      </c>
      <c r="S31" s="193">
        <f>Durban!K$69/100</f>
        <v>0.22383809939897545</v>
      </c>
      <c r="T31" s="193"/>
      <c r="U31" s="193">
        <f>K31*$B31*Indicators!$B$256+K31*$C31*Indicators!$C$256+K31*$D31*Indicators!$D$256+K31*$E31*Indicators!$E$256+K31*$F31*Indicators!$F$256+K31*$G31*Indicators!$G$256+K31*$H31*Indicators!$H$256+K31*$I31*Indicators!$I$256</f>
        <v>7.7255950016134195E-4</v>
      </c>
      <c r="V31" s="193">
        <f>L31*$B31*Indicators!$B$257+L31*$C31*Indicators!$C$257+L31*$D31*Indicators!$D$257+L31*$E31*Indicators!$E$257+L31*$F31*Indicators!$F$257+L31*$G31*Indicators!$G$257+L31*$H31*Indicators!$H$257+L31*$I31*Indicators!$I$257</f>
        <v>3.9457959758193504E-5</v>
      </c>
      <c r="W31" s="193">
        <f>M31*$B31*Indicators!$B$258+M31*$C31*Indicators!$C$258+M31*$D31*Indicators!$D$258+M31*$E31*Indicators!$E$258+M31*$F31*Indicators!$F$258+M31*$G31*Indicators!$G$258+M31*$H31*Indicators!$H$258+M31*$I31*Indicators!$I$258</f>
        <v>-3.0450539474697141E-3</v>
      </c>
      <c r="X31" s="193">
        <f>N31*$B31*Indicators!$B$259+N31*$C31*Indicators!$C$259+N31*$D31*Indicators!$D$259+N31*$E31*Indicators!$E$259+N31*$F31*Indicators!$F$259+N31*$G31*Indicators!$G$259+N31*$H31*Indicators!$H$259+N31*$I31*Indicators!$I$259</f>
        <v>-5.1823907138675847E-4</v>
      </c>
      <c r="Y31" s="193">
        <f>O31*$B31*Indicators!$B$260+O31*$C31*Indicators!$C$260+O31*$D31*Indicators!$D$260+O31*$E31*Indicators!$E$260+O31*$F31*Indicators!$F$260+O31*$G31*Indicators!$G$260+O31*$H31*Indicators!$H$260+O31*$I31*Indicators!$I$260</f>
        <v>-3.3305403871787727E-4</v>
      </c>
      <c r="Z31" s="193">
        <f>P31*$B31*Indicators!$B$261+P31*$C31*Indicators!$C$261+P31*$D31*Indicators!$D$261+P31*$E31*Indicators!$E$261+P31*$F31*Indicators!$F$261+P31*$G31*Indicators!$G$261+P31*$H31*Indicators!$H$261+P31*$I31*Indicators!$I$261</f>
        <v>-1.0767967582486191E-3</v>
      </c>
      <c r="AA31" s="193">
        <f>Q31*$B31*Indicators!$B$262+Q31*$C31*Indicators!$C$262+Q31*$D31*Indicators!$D$262+Q31*$E31*Indicators!$E$262+Q31*$F31*Indicators!$F$262+Q31*$G31*Indicators!$G$262+Q31*$H31*Indicators!$H$262+Q31*$I31*Indicators!$I$262</f>
        <v>-2.4505858352592744E-3</v>
      </c>
      <c r="AB31" s="193">
        <f>R31*$B31*Indicators!$B$263+R31*$C31*Indicators!$C$263+R31*$D31*Indicators!$D$263+R31*$E31*Indicators!$E$263+R31*$F31*Indicators!$F$263+R31*$G31*Indicators!$G$263+R31*$H31*Indicators!$H$263+R31*$I31*Indicators!$I$263</f>
        <v>-1.0164784520247717E-3</v>
      </c>
      <c r="AC31" s="193">
        <f>S31*$B31*Indicators!$B$264+S31*$C31*Indicators!$C$264+S31*$D31*Indicators!$D$264+S31*$E31*Indicators!$E$264+S31*$F31*Indicators!$F$264+S31*$G31*Indicators!$G$264+S31*$H31*Indicators!$H$264+S31*$I31*Indicators!$I$264</f>
        <v>5.1151978604336169E-5</v>
      </c>
      <c r="AE31" s="177">
        <f t="shared" si="1"/>
        <v>-0.75770386645831433</v>
      </c>
    </row>
    <row r="32" spans="1:31" hidden="1" x14ac:dyDescent="0.25">
      <c r="A32" s="174">
        <f>Indicators!A44</f>
        <v>36708</v>
      </c>
      <c r="B32" s="193">
        <f>(Indicators!B44-Indicators!B43)/Indicators!B43</f>
        <v>2.6219881073583837E-2</v>
      </c>
      <c r="C32" s="193">
        <f>(Indicators!C44-Indicators!C43)/-100</f>
        <v>4.6999999999999889E-3</v>
      </c>
      <c r="D32" s="193">
        <f>(Indicators!D44-Indicators!D43)/-100</f>
        <v>-8.357961148929078E-3</v>
      </c>
      <c r="E32" s="193">
        <f>(Indicators!E44-Indicators!E43)/-Indicators!E43</f>
        <v>0.14592933947772649</v>
      </c>
      <c r="F32" s="193">
        <f>(Indicators!F44-Indicators!F43)/Indicators!F43</f>
        <v>0.1572629051620649</v>
      </c>
      <c r="G32" s="193">
        <f>(Indicators!G44-Indicators!G43)/Indicators!G43</f>
        <v>-3.6369934187738137E-2</v>
      </c>
      <c r="H32" s="193">
        <f>(Indicators!H44-Indicators!H43)/Indicators!H43</f>
        <v>1.3961358099996502E-2</v>
      </c>
      <c r="I32" s="193">
        <f>(Indicators!I44-Indicators!I43)/Indicators!I43</f>
        <v>0</v>
      </c>
      <c r="J32" s="174"/>
      <c r="K32" s="193">
        <f>Durban!C$69/100</f>
        <v>1.4370041815376463E-2</v>
      </c>
      <c r="L32" s="193">
        <f>Durban!D$69/100</f>
        <v>3.7909215068085396E-3</v>
      </c>
      <c r="M32" s="193">
        <f>Durban!E$69/100</f>
        <v>0.21557051340009042</v>
      </c>
      <c r="N32" s="193">
        <f>Durban!F$69/100</f>
        <v>3.6467321951415041E-2</v>
      </c>
      <c r="O32" s="193">
        <f>Durban!G$69/100</f>
        <v>3.6523168273787245E-2</v>
      </c>
      <c r="P32" s="193">
        <f>Durban!H$69/100</f>
        <v>0.17040401275873449</v>
      </c>
      <c r="Q32" s="193">
        <f>Durban!I$69/100</f>
        <v>0.12651661630657507</v>
      </c>
      <c r="R32" s="193">
        <f>Durban!J$69/100</f>
        <v>0.17251930458823728</v>
      </c>
      <c r="S32" s="193">
        <f>Durban!K$69/100</f>
        <v>0.22383809939897545</v>
      </c>
      <c r="T32" s="193"/>
      <c r="U32" s="193">
        <f>K32*$B32*Indicators!$B$256+K32*$C32*Indicators!$C$256+K32*$D32*Indicators!$D$256+K32*$E32*Indicators!$E$256+K32*$F32*Indicators!$F$256+K32*$G32*Indicators!$G$256+K32*$H32*Indicators!$H$256+K32*$I32*Indicators!$I$256</f>
        <v>1.1306215722685358E-3</v>
      </c>
      <c r="V32" s="193">
        <f>L32*$B32*Indicators!$B$257+L32*$C32*Indicators!$C$257+L32*$D32*Indicators!$D$257+L32*$E32*Indicators!$E$257+L32*$F32*Indicators!$F$257+L32*$G32*Indicators!$G$257+L32*$H32*Indicators!$H$257+L32*$I32*Indicators!$I$257</f>
        <v>2.9989694184988051E-5</v>
      </c>
      <c r="W32" s="193">
        <f>M32*$B32*Indicators!$B$258+M32*$C32*Indicators!$C$258+M32*$D32*Indicators!$D$258+M32*$E32*Indicators!$E$258+M32*$F32*Indicators!$F$258+M32*$G32*Indicators!$G$258+M32*$H32*Indicators!$H$258+M32*$I32*Indicators!$I$258</f>
        <v>5.5376033887889102E-3</v>
      </c>
      <c r="X32" s="193">
        <f>N32*$B32*Indicators!$B$259+N32*$C32*Indicators!$C$259+N32*$D32*Indicators!$D$259+N32*$E32*Indicators!$E$259+N32*$F32*Indicators!$F$259+N32*$G32*Indicators!$G$259+N32*$H32*Indicators!$H$259+N32*$I32*Indicators!$I$259</f>
        <v>1.2041908571681068E-3</v>
      </c>
      <c r="Y32" s="193">
        <f>O32*$B32*Indicators!$B$260+O32*$C32*Indicators!$C$260+O32*$D32*Indicators!$D$260+O32*$E32*Indicators!$E$260+O32*$F32*Indicators!$F$260+O32*$G32*Indicators!$G$260+O32*$H32*Indicators!$H$260+O32*$I32*Indicators!$I$260</f>
        <v>1.0691792406153245E-3</v>
      </c>
      <c r="Z32" s="193">
        <f>P32*$B32*Indicators!$B$261+P32*$C32*Indicators!$C$261+P32*$D32*Indicators!$D$261+P32*$E32*Indicators!$E$261+P32*$F32*Indicators!$F$261+P32*$G32*Indicators!$G$261+P32*$H32*Indicators!$H$261+P32*$I32*Indicators!$I$261</f>
        <v>3.5237282358097288E-3</v>
      </c>
      <c r="AA32" s="193">
        <f>Q32*$B32*Indicators!$B$262+Q32*$C32*Indicators!$C$262+Q32*$D32*Indicators!$D$262+Q32*$E32*Indicators!$E$262+Q32*$F32*Indicators!$F$262+Q32*$G32*Indicators!$G$262+Q32*$H32*Indicators!$H$262+Q32*$I32*Indicators!$I$262</f>
        <v>6.2369232186326399E-3</v>
      </c>
      <c r="AB32" s="193">
        <f>R32*$B32*Indicators!$B$263+R32*$C32*Indicators!$C$263+R32*$D32*Indicators!$D$263+R32*$E32*Indicators!$E$263+R32*$F32*Indicators!$F$263+R32*$G32*Indicators!$G$263+R32*$H32*Indicators!$H$263+R32*$I32*Indicators!$I$263</f>
        <v>3.8320908101763147E-3</v>
      </c>
      <c r="AC32" s="193">
        <f>S32*$B32*Indicators!$B$264+S32*$C32*Indicators!$C$264+S32*$D32*Indicators!$D$264+S32*$E32*Indicators!$E$264+S32*$F32*Indicators!$F$264+S32*$G32*Indicators!$G$264+S32*$H32*Indicators!$H$264+S32*$I32*Indicators!$I$264</f>
        <v>1.5184736390632912E-3</v>
      </c>
      <c r="AE32" s="177">
        <f t="shared" si="1"/>
        <v>2.4082800656707843</v>
      </c>
    </row>
    <row r="33" spans="1:31" hidden="1" x14ac:dyDescent="0.25">
      <c r="A33" s="174">
        <f>Indicators!A45</f>
        <v>36739</v>
      </c>
      <c r="B33" s="193">
        <f>(Indicators!B45-Indicators!B44)/Indicators!B44</f>
        <v>3.8820992092019046E-4</v>
      </c>
      <c r="C33" s="193">
        <f>(Indicators!C45-Indicators!C44)/-100</f>
        <v>2.0000000000000104E-3</v>
      </c>
      <c r="D33" s="193">
        <f>(Indicators!D45-Indicators!D44)/-100</f>
        <v>-8.7008950729349169E-3</v>
      </c>
      <c r="E33" s="193">
        <f>(Indicators!E45-Indicators!E44)/-Indicators!E44</f>
        <v>-0.20431654676258978</v>
      </c>
      <c r="F33" s="193">
        <f>(Indicators!F45-Indicators!F44)/Indicators!F44</f>
        <v>9.9585062240663796E-2</v>
      </c>
      <c r="G33" s="193">
        <f>(Indicators!G45-Indicators!G44)/Indicators!G44</f>
        <v>-1.5815959741193306E-2</v>
      </c>
      <c r="H33" s="193">
        <f>(Indicators!H45-Indicators!H44)/Indicators!H44</f>
        <v>6.9928060310557221E-3</v>
      </c>
      <c r="I33" s="193">
        <f>(Indicators!I45-Indicators!I44)/Indicators!I44</f>
        <v>0</v>
      </c>
      <c r="J33" s="174"/>
      <c r="K33" s="193">
        <f>Durban!C$69/100</f>
        <v>1.4370041815376463E-2</v>
      </c>
      <c r="L33" s="193">
        <f>Durban!D$69/100</f>
        <v>3.7909215068085396E-3</v>
      </c>
      <c r="M33" s="193">
        <f>Durban!E$69/100</f>
        <v>0.21557051340009042</v>
      </c>
      <c r="N33" s="193">
        <f>Durban!F$69/100</f>
        <v>3.6467321951415041E-2</v>
      </c>
      <c r="O33" s="193">
        <f>Durban!G$69/100</f>
        <v>3.6523168273787245E-2</v>
      </c>
      <c r="P33" s="193">
        <f>Durban!H$69/100</f>
        <v>0.17040401275873449</v>
      </c>
      <c r="Q33" s="193">
        <f>Durban!I$69/100</f>
        <v>0.12651661630657507</v>
      </c>
      <c r="R33" s="193">
        <f>Durban!J$69/100</f>
        <v>0.17251930458823728</v>
      </c>
      <c r="S33" s="193">
        <f>Durban!K$69/100</f>
        <v>0.22383809939897545</v>
      </c>
      <c r="T33" s="193"/>
      <c r="U33" s="193">
        <f>K33*$B33*Indicators!$B$256+K33*$C33*Indicators!$C$256+K33*$D33*Indicators!$D$256+K33*$E33*Indicators!$E$256+K33*$F33*Indicators!$F$256+K33*$G33*Indicators!$G$256+K33*$H33*Indicators!$H$256+K33*$I33*Indicators!$I$256</f>
        <v>-6.2027084789959539E-5</v>
      </c>
      <c r="V33" s="193">
        <f>L33*$B33*Indicators!$B$257+L33*$C33*Indicators!$C$257+L33*$D33*Indicators!$D$257+L33*$E33*Indicators!$E$257+L33*$F33*Indicators!$F$257+L33*$G33*Indicators!$G$257+L33*$H33*Indicators!$H$257+L33*$I33*Indicators!$I$257</f>
        <v>-1.0099612190388669E-4</v>
      </c>
      <c r="W33" s="193">
        <f>M33*$B33*Indicators!$B$258+M33*$C33*Indicators!$C$258+M33*$D33*Indicators!$D$258+M33*$E33*Indicators!$E$258+M33*$F33*Indicators!$F$258+M33*$G33*Indicators!$G$258+M33*$H33*Indicators!$H$258+M33*$I33*Indicators!$I$258</f>
        <v>-4.2319823109020008E-3</v>
      </c>
      <c r="X33" s="193">
        <f>N33*$B33*Indicators!$B$259+N33*$C33*Indicators!$C$259+N33*$D33*Indicators!$D$259+N33*$E33*Indicators!$E$259+N33*$F33*Indicators!$F$259+N33*$G33*Indicators!$G$259+N33*$H33*Indicators!$H$259+N33*$I33*Indicators!$I$259</f>
        <v>-1.4754770545529865E-3</v>
      </c>
      <c r="Y33" s="193">
        <f>O33*$B33*Indicators!$B$260+O33*$C33*Indicators!$C$260+O33*$D33*Indicators!$D$260+O33*$E33*Indicators!$E$260+O33*$F33*Indicators!$F$260+O33*$G33*Indicators!$G$260+O33*$H33*Indicators!$H$260+O33*$I33*Indicators!$I$260</f>
        <v>-1.0511699722630496E-3</v>
      </c>
      <c r="Z33" s="193">
        <f>P33*$B33*Indicators!$B$261+P33*$C33*Indicators!$C$261+P33*$D33*Indicators!$D$261+P33*$E33*Indicators!$E$261+P33*$F33*Indicators!$F$261+P33*$G33*Indicators!$G$261+P33*$H33*Indicators!$H$261+P33*$I33*Indicators!$I$261</f>
        <v>-3.3543708173427405E-3</v>
      </c>
      <c r="AA33" s="193">
        <f>Q33*$B33*Indicators!$B$262+Q33*$C33*Indicators!$C$262+Q33*$D33*Indicators!$D$262+Q33*$E33*Indicators!$E$262+Q33*$F33*Indicators!$F$262+Q33*$G33*Indicators!$G$262+Q33*$H33*Indicators!$H$262+Q33*$I33*Indicators!$I$262</f>
        <v>-7.632452847309467E-3</v>
      </c>
      <c r="AB33" s="193">
        <f>R33*$B33*Indicators!$B$263+R33*$C33*Indicators!$C$263+R33*$D33*Indicators!$D$263+R33*$E33*Indicators!$E$263+R33*$F33*Indicators!$F$263+R33*$G33*Indicators!$G$263+R33*$H33*Indicators!$H$263+R33*$I33*Indicators!$I$263</f>
        <v>-3.1855829992126434E-3</v>
      </c>
      <c r="AC33" s="193">
        <f>S33*$B33*Indicators!$B$264+S33*$C33*Indicators!$C$264+S33*$D33*Indicators!$D$264+S33*$E33*Indicators!$E$264+S33*$F33*Indicators!$F$264+S33*$G33*Indicators!$G$264+S33*$H33*Indicators!$H$264+S33*$I33*Indicators!$I$264</f>
        <v>2.4543484686397315E-4</v>
      </c>
      <c r="AE33" s="177">
        <f t="shared" si="1"/>
        <v>-2.0848624361412762</v>
      </c>
    </row>
    <row r="34" spans="1:31" hidden="1" x14ac:dyDescent="0.25">
      <c r="A34" s="174">
        <f>Indicators!A46</f>
        <v>36770</v>
      </c>
      <c r="B34" s="193">
        <f>(Indicators!B46-Indicators!B45)/Indicators!B45</f>
        <v>4.9743449703206495E-2</v>
      </c>
      <c r="C34" s="193">
        <f>(Indicators!C46-Indicators!C45)/-100</f>
        <v>-2.5000000000000353E-4</v>
      </c>
      <c r="D34" s="193">
        <f>(Indicators!D46-Indicators!D45)/-100</f>
        <v>-7.6282732454147962E-4</v>
      </c>
      <c r="E34" s="193">
        <f>(Indicators!E46-Indicators!E45)/-Indicators!E45</f>
        <v>8.6618876941457548E-2</v>
      </c>
      <c r="F34" s="193">
        <f>(Indicators!F46-Indicators!F45)/Indicators!F45</f>
        <v>-6.9811320754717007E-2</v>
      </c>
      <c r="G34" s="193">
        <f>(Indicators!G46-Indicators!G45)/Indicators!G45</f>
        <v>9.1307523739956164E-3</v>
      </c>
      <c r="H34" s="193">
        <f>(Indicators!H46-Indicators!H45)/Indicators!H45</f>
        <v>1.5606480028157491E-2</v>
      </c>
      <c r="I34" s="193">
        <f>(Indicators!I46-Indicators!I45)/Indicators!I45</f>
        <v>0</v>
      </c>
      <c r="J34" s="174"/>
      <c r="K34" s="193">
        <f>Durban!C$69/100</f>
        <v>1.4370041815376463E-2</v>
      </c>
      <c r="L34" s="193">
        <f>Durban!D$69/100</f>
        <v>3.7909215068085396E-3</v>
      </c>
      <c r="M34" s="193">
        <f>Durban!E$69/100</f>
        <v>0.21557051340009042</v>
      </c>
      <c r="N34" s="193">
        <f>Durban!F$69/100</f>
        <v>3.6467321951415041E-2</v>
      </c>
      <c r="O34" s="193">
        <f>Durban!G$69/100</f>
        <v>3.6523168273787245E-2</v>
      </c>
      <c r="P34" s="193">
        <f>Durban!H$69/100</f>
        <v>0.17040401275873449</v>
      </c>
      <c r="Q34" s="193">
        <f>Durban!I$69/100</f>
        <v>0.12651661630657507</v>
      </c>
      <c r="R34" s="193">
        <f>Durban!J$69/100</f>
        <v>0.17251930458823728</v>
      </c>
      <c r="S34" s="193">
        <f>Durban!K$69/100</f>
        <v>0.22383809939897545</v>
      </c>
      <c r="T34" s="193"/>
      <c r="U34" s="193">
        <f>K34*$B34*Indicators!$B$256+K34*$C34*Indicators!$C$256+K34*$D34*Indicators!$D$256+K34*$E34*Indicators!$E$256+K34*$F34*Indicators!$F$256+K34*$G34*Indicators!$G$256+K34*$H34*Indicators!$H$256+K34*$I34*Indicators!$I$256</f>
        <v>7.5126714132678853E-5</v>
      </c>
      <c r="V34" s="193">
        <f>L34*$B34*Indicators!$B$257+L34*$C34*Indicators!$C$257+L34*$D34*Indicators!$D$257+L34*$E34*Indicators!$E$257+L34*$F34*Indicators!$F$257+L34*$G34*Indicators!$G$257+L34*$H34*Indicators!$H$257+L34*$I34*Indicators!$I$257</f>
        <v>1.0325417655928694E-4</v>
      </c>
      <c r="W34" s="193">
        <f>M34*$B34*Indicators!$B$258+M34*$C34*Indicators!$C$258+M34*$D34*Indicators!$D$258+M34*$E34*Indicators!$E$258+M34*$F34*Indicators!$F$258+M34*$G34*Indicators!$G$258+M34*$H34*Indicators!$H$258+M34*$I34*Indicators!$I$258</f>
        <v>5.9378039356595162E-3</v>
      </c>
      <c r="X34" s="193">
        <f>N34*$B34*Indicators!$B$259+N34*$C34*Indicators!$C$259+N34*$D34*Indicators!$D$259+N34*$E34*Indicators!$E$259+N34*$F34*Indicators!$F$259+N34*$G34*Indicators!$G$259+N34*$H34*Indicators!$H$259+N34*$I34*Indicators!$I$259</f>
        <v>8.6821863219416445E-4</v>
      </c>
      <c r="Y34" s="193">
        <f>O34*$B34*Indicators!$B$260+O34*$C34*Indicators!$C$260+O34*$D34*Indicators!$D$260+O34*$E34*Indicators!$E$260+O34*$F34*Indicators!$F$260+O34*$G34*Indicators!$G$260+O34*$H34*Indicators!$H$260+O34*$I34*Indicators!$I$260</f>
        <v>8.2169231531041445E-4</v>
      </c>
      <c r="Z34" s="193">
        <f>P34*$B34*Indicators!$B$261+P34*$C34*Indicators!$C$261+P34*$D34*Indicators!$D$261+P34*$E34*Indicators!$E$261+P34*$F34*Indicators!$F$261+P34*$G34*Indicators!$G$261+P34*$H34*Indicators!$H$261+P34*$I34*Indicators!$I$261</f>
        <v>2.9476123518509113E-3</v>
      </c>
      <c r="AA34" s="193">
        <f>Q34*$B34*Indicators!$B$262+Q34*$C34*Indicators!$C$262+Q34*$D34*Indicators!$D$262+Q34*$E34*Indicators!$E$262+Q34*$F34*Indicators!$F$262+Q34*$G34*Indicators!$G$262+Q34*$H34*Indicators!$H$262+Q34*$I34*Indicators!$I$262</f>
        <v>4.2958744047749253E-3</v>
      </c>
      <c r="AB34" s="193">
        <f>R34*$B34*Indicators!$B$263+R34*$C34*Indicators!$C$263+R34*$D34*Indicators!$D$263+R34*$E34*Indicators!$E$263+R34*$F34*Indicators!$F$263+R34*$G34*Indicators!$G$263+R34*$H34*Indicators!$H$263+R34*$I34*Indicators!$I$263</f>
        <v>3.131983417828982E-3</v>
      </c>
      <c r="AC34" s="193">
        <f>S34*$B34*Indicators!$B$264+S34*$C34*Indicators!$C$264+S34*$D34*Indicators!$D$264+S34*$E34*Indicators!$E$264+S34*$F34*Indicators!$F$264+S34*$G34*Indicators!$G$264+S34*$H34*Indicators!$H$264+S34*$I34*Indicators!$I$264</f>
        <v>2.1077095748582748E-3</v>
      </c>
      <c r="AE34" s="177">
        <f t="shared" si="1"/>
        <v>2.0289275523169157</v>
      </c>
    </row>
    <row r="35" spans="1:31" hidden="1" x14ac:dyDescent="0.25">
      <c r="A35" s="174">
        <f>Indicators!A47</f>
        <v>36800</v>
      </c>
      <c r="B35" s="193">
        <f>(Indicators!B47-Indicators!B46)/Indicators!B46</f>
        <v>3.370848051699115E-2</v>
      </c>
      <c r="C35" s="193">
        <f>(Indicators!C47-Indicators!C46)/-100</f>
        <v>-3.1499999999999948E-3</v>
      </c>
      <c r="D35" s="193">
        <f>(Indicators!D47-Indicators!D46)/-100</f>
        <v>-9.03671288741128E-4</v>
      </c>
      <c r="E35" s="193">
        <f>(Indicators!E47-Indicators!E46)/-Indicators!E46</f>
        <v>-5.2975801177240177E-2</v>
      </c>
      <c r="F35" s="193">
        <f>(Indicators!F47-Indicators!F46)/Indicators!F46</f>
        <v>5.57809330628804E-2</v>
      </c>
      <c r="G35" s="193">
        <f>(Indicators!G47-Indicators!G46)/Indicators!G46</f>
        <v>-4.3069127759681629E-2</v>
      </c>
      <c r="H35" s="193">
        <f>(Indicators!H47-Indicators!H46)/Indicators!H46</f>
        <v>5.6367526010737742E-3</v>
      </c>
      <c r="I35" s="193">
        <f>(Indicators!I47-Indicators!I46)/Indicators!I46</f>
        <v>0</v>
      </c>
      <c r="J35" s="174"/>
      <c r="K35" s="193">
        <f>Durban!C$69/100</f>
        <v>1.4370041815376463E-2</v>
      </c>
      <c r="L35" s="193">
        <f>Durban!D$69/100</f>
        <v>3.7909215068085396E-3</v>
      </c>
      <c r="M35" s="193">
        <f>Durban!E$69/100</f>
        <v>0.21557051340009042</v>
      </c>
      <c r="N35" s="193">
        <f>Durban!F$69/100</f>
        <v>3.6467321951415041E-2</v>
      </c>
      <c r="O35" s="193">
        <f>Durban!G$69/100</f>
        <v>3.6523168273787245E-2</v>
      </c>
      <c r="P35" s="193">
        <f>Durban!H$69/100</f>
        <v>0.17040401275873449</v>
      </c>
      <c r="Q35" s="193">
        <f>Durban!I$69/100</f>
        <v>0.12651661630657507</v>
      </c>
      <c r="R35" s="193">
        <f>Durban!J$69/100</f>
        <v>0.17251930458823728</v>
      </c>
      <c r="S35" s="193">
        <f>Durban!K$69/100</f>
        <v>0.22383809939897545</v>
      </c>
      <c r="T35" s="193"/>
      <c r="U35" s="193">
        <f>K35*$B35*Indicators!$B$256+K35*$C35*Indicators!$C$256+K35*$D35*Indicators!$D$256+K35*$E35*Indicators!$E$256+K35*$F35*Indicators!$F$256+K35*$G35*Indicators!$G$256+K35*$H35*Indicators!$H$256+K35*$I35*Indicators!$I$256</f>
        <v>2.1085997999214766E-4</v>
      </c>
      <c r="V35" s="193">
        <f>L35*$B35*Indicators!$B$257+L35*$C35*Indicators!$C$257+L35*$D35*Indicators!$D$257+L35*$E35*Indicators!$E$257+L35*$F35*Indicators!$F$257+L35*$G35*Indicators!$G$257+L35*$H35*Indicators!$H$257+L35*$I35*Indicators!$I$257</f>
        <v>-4.7055522357676491E-5</v>
      </c>
      <c r="W35" s="193">
        <f>M35*$B35*Indicators!$B$258+M35*$C35*Indicators!$C$258+M35*$D35*Indicators!$D$258+M35*$E35*Indicators!$E$258+M35*$F35*Indicators!$F$258+M35*$G35*Indicators!$G$258+M35*$H35*Indicators!$H$258+M35*$I35*Indicators!$I$258</f>
        <v>1.3772540896760544E-3</v>
      </c>
      <c r="X35" s="193">
        <f>N35*$B35*Indicators!$B$259+N35*$C35*Indicators!$C$259+N35*$D35*Indicators!$D$259+N35*$E35*Indicators!$E$259+N35*$F35*Indicators!$F$259+N35*$G35*Indicators!$G$259+N35*$H35*Indicators!$H$259+N35*$I35*Indicators!$I$259</f>
        <v>-2.5028691789450531E-4</v>
      </c>
      <c r="Y35" s="193">
        <f>O35*$B35*Indicators!$B$260+O35*$C35*Indicators!$C$260+O35*$D35*Indicators!$D$260+O35*$E35*Indicators!$E$260+O35*$F35*Indicators!$F$260+O35*$G35*Indicators!$G$260+O35*$H35*Indicators!$H$260+O35*$I35*Indicators!$I$260</f>
        <v>-1.4316583325068072E-4</v>
      </c>
      <c r="Z35" s="193">
        <f>P35*$B35*Indicators!$B$261+P35*$C35*Indicators!$C$261+P35*$D35*Indicators!$D$261+P35*$E35*Indicators!$E$261+P35*$F35*Indicators!$F$261+P35*$G35*Indicators!$G$261+P35*$H35*Indicators!$H$261+P35*$I35*Indicators!$I$261</f>
        <v>-3.068598268535426E-4</v>
      </c>
      <c r="AA35" s="193">
        <f>Q35*$B35*Indicators!$B$262+Q35*$C35*Indicators!$C$262+Q35*$D35*Indicators!$D$262+Q35*$E35*Indicators!$E$262+Q35*$F35*Indicators!$F$262+Q35*$G35*Indicators!$G$262+Q35*$H35*Indicators!$H$262+Q35*$I35*Indicators!$I$262</f>
        <v>-1.532737282172315E-3</v>
      </c>
      <c r="AB35" s="193">
        <f>R35*$B35*Indicators!$B$263+R35*$C35*Indicators!$C$263+R35*$D35*Indicators!$D$263+R35*$E35*Indicators!$E$263+R35*$F35*Indicators!$F$263+R35*$G35*Indicators!$G$263+R35*$H35*Indicators!$H$263+R35*$I35*Indicators!$I$263</f>
        <v>-2.4645649203604736E-4</v>
      </c>
      <c r="AC35" s="193">
        <f>S35*$B35*Indicators!$B$264+S35*$C35*Indicators!$C$264+S35*$D35*Indicators!$D$264+S35*$E35*Indicators!$E$264+S35*$F35*Indicators!$F$264+S35*$G35*Indicators!$G$264+S35*$H35*Indicators!$H$264+S35*$I35*Indicators!$I$264</f>
        <v>8.4580350061902725E-4</v>
      </c>
      <c r="AE35" s="177">
        <f t="shared" si="1"/>
        <v>-9.2644304277538191E-3</v>
      </c>
    </row>
    <row r="36" spans="1:31" hidden="1" x14ac:dyDescent="0.25">
      <c r="A36" s="174">
        <f>Indicators!A48</f>
        <v>36831</v>
      </c>
      <c r="B36" s="193">
        <f>(Indicators!B48-Indicators!B47)/Indicators!B47</f>
        <v>3.1390728476821207E-2</v>
      </c>
      <c r="C36" s="193">
        <f>(Indicators!C48-Indicators!C47)/-100</f>
        <v>5.5499999999999968E-3</v>
      </c>
      <c r="D36" s="193">
        <f>(Indicators!D48-Indicators!D47)/-100</f>
        <v>1.4723414074046203E-4</v>
      </c>
      <c r="E36" s="193">
        <f>(Indicators!E48-Indicators!E47)/-Indicators!E47</f>
        <v>-1.024844720496889E-2</v>
      </c>
      <c r="F36" s="193">
        <f>(Indicators!F48-Indicators!F47)/Indicators!F47</f>
        <v>-8.6455331412103778E-2</v>
      </c>
      <c r="G36" s="193">
        <f>(Indicators!G48-Indicators!G47)/Indicators!G47</f>
        <v>9.077155824508451E-3</v>
      </c>
      <c r="H36" s="193">
        <f>(Indicators!H48-Indicators!H47)/Indicators!H47</f>
        <v>1.4371482805447564E-2</v>
      </c>
      <c r="I36" s="193">
        <f>(Indicators!I48-Indicators!I47)/Indicators!I47</f>
        <v>0</v>
      </c>
      <c r="J36" s="174"/>
      <c r="K36" s="193">
        <f>Durban!C$69/100</f>
        <v>1.4370041815376463E-2</v>
      </c>
      <c r="L36" s="193">
        <f>Durban!D$69/100</f>
        <v>3.7909215068085396E-3</v>
      </c>
      <c r="M36" s="193">
        <f>Durban!E$69/100</f>
        <v>0.21557051340009042</v>
      </c>
      <c r="N36" s="193">
        <f>Durban!F$69/100</f>
        <v>3.6467321951415041E-2</v>
      </c>
      <c r="O36" s="193">
        <f>Durban!G$69/100</f>
        <v>3.6523168273787245E-2</v>
      </c>
      <c r="P36" s="193">
        <f>Durban!H$69/100</f>
        <v>0.17040401275873449</v>
      </c>
      <c r="Q36" s="193">
        <f>Durban!I$69/100</f>
        <v>0.12651661630657507</v>
      </c>
      <c r="R36" s="193">
        <f>Durban!J$69/100</f>
        <v>0.17251930458823728</v>
      </c>
      <c r="S36" s="193">
        <f>Durban!K$69/100</f>
        <v>0.22383809939897545</v>
      </c>
      <c r="T36" s="193"/>
      <c r="U36" s="193">
        <f>K36*$B36*Indicators!$B$256+K36*$C36*Indicators!$C$256+K36*$D36*Indicators!$D$256+K36*$E36*Indicators!$E$256+K36*$F36*Indicators!$F$256+K36*$G36*Indicators!$G$256+K36*$H36*Indicators!$H$256+K36*$I36*Indicators!$I$256</f>
        <v>-2.7879576449829922E-4</v>
      </c>
      <c r="V36" s="193">
        <f>L36*$B36*Indicators!$B$257+L36*$C36*Indicators!$C$257+L36*$D36*Indicators!$D$257+L36*$E36*Indicators!$E$257+L36*$F36*Indicators!$F$257+L36*$G36*Indicators!$G$257+L36*$H36*Indicators!$H$257+L36*$I36*Indicators!$I$257</f>
        <v>4.5579144511392387E-5</v>
      </c>
      <c r="W36" s="193">
        <f>M36*$B36*Indicators!$B$258+M36*$C36*Indicators!$C$258+M36*$D36*Indicators!$D$258+M36*$E36*Indicators!$E$258+M36*$F36*Indicators!$F$258+M36*$G36*Indicators!$G$258+M36*$H36*Indicators!$H$258+M36*$I36*Indicators!$I$258</f>
        <v>2.6981711357686911E-3</v>
      </c>
      <c r="X36" s="193">
        <f>N36*$B36*Indicators!$B$259+N36*$C36*Indicators!$C$259+N36*$D36*Indicators!$D$259+N36*$E36*Indicators!$E$259+N36*$F36*Indicators!$F$259+N36*$G36*Indicators!$G$259+N36*$H36*Indicators!$H$259+N36*$I36*Indicators!$I$259</f>
        <v>1.0252398804093006E-4</v>
      </c>
      <c r="Y36" s="193">
        <f>O36*$B36*Indicators!$B$260+O36*$C36*Indicators!$C$260+O36*$D36*Indicators!$D$260+O36*$E36*Indicators!$E$260+O36*$F36*Indicators!$F$260+O36*$G36*Indicators!$G$260+O36*$H36*Indicators!$H$260+O36*$I36*Indicators!$I$260</f>
        <v>2.773194679275623E-4</v>
      </c>
      <c r="Z36" s="193">
        <f>P36*$B36*Indicators!$B$261+P36*$C36*Indicators!$C$261+P36*$D36*Indicators!$D$261+P36*$E36*Indicators!$E$261+P36*$F36*Indicators!$F$261+P36*$G36*Indicators!$G$261+P36*$H36*Indicators!$H$261+P36*$I36*Indicators!$I$261</f>
        <v>1.3085401940583961E-3</v>
      </c>
      <c r="AA36" s="193">
        <f>Q36*$B36*Indicators!$B$262+Q36*$C36*Indicators!$C$262+Q36*$D36*Indicators!$D$262+Q36*$E36*Indicators!$E$262+Q36*$F36*Indicators!$F$262+Q36*$G36*Indicators!$G$262+Q36*$H36*Indicators!$H$262+Q36*$I36*Indicators!$I$262</f>
        <v>5.1410769199791186E-4</v>
      </c>
      <c r="AB36" s="193">
        <f>R36*$B36*Indicators!$B$263+R36*$C36*Indicators!$C$263+R36*$D36*Indicators!$D$263+R36*$E36*Indicators!$E$263+R36*$F36*Indicators!$F$263+R36*$G36*Indicators!$G$263+R36*$H36*Indicators!$H$263+R36*$I36*Indicators!$I$263</f>
        <v>1.4462114544120442E-3</v>
      </c>
      <c r="AC36" s="193">
        <f>S36*$B36*Indicators!$B$264+S36*$C36*Indicators!$C$264+S36*$D36*Indicators!$D$264+S36*$E36*Indicators!$E$264+S36*$F36*Indicators!$F$264+S36*$G36*Indicators!$G$264+S36*$H36*Indicators!$H$264+S36*$I36*Indicators!$I$264</f>
        <v>2.1091065492435338E-3</v>
      </c>
      <c r="AE36" s="177">
        <f t="shared" si="1"/>
        <v>0.82227638614621634</v>
      </c>
    </row>
    <row r="37" spans="1:31" hidden="1" x14ac:dyDescent="0.25">
      <c r="A37" s="174">
        <f>Indicators!A49</f>
        <v>36861</v>
      </c>
      <c r="B37" s="193">
        <f>(Indicators!B49-Indicators!B48)/Indicators!B48</f>
        <v>-2.825221523051236E-2</v>
      </c>
      <c r="C37" s="193">
        <f>(Indicators!C49-Indicators!C48)/-100</f>
        <v>5.3500000000000015E-3</v>
      </c>
      <c r="D37" s="193">
        <f>(Indicators!D49-Indicators!D48)/-100</f>
        <v>2.1969854299423554E-4</v>
      </c>
      <c r="E37" s="193">
        <f>(Indicators!E49-Indicators!E48)/-Indicators!E48</f>
        <v>0.3243160159852444</v>
      </c>
      <c r="F37" s="193">
        <f>(Indicators!F49-Indicators!F48)/Indicators!F48</f>
        <v>2.2082018927444887E-2</v>
      </c>
      <c r="G37" s="193">
        <f>(Indicators!G49-Indicators!G48)/Indicators!G48</f>
        <v>1.7616191904047934E-2</v>
      </c>
      <c r="H37" s="193">
        <f>(Indicators!H49-Indicators!H48)/Indicators!H48</f>
        <v>-1.2175369392994481E-3</v>
      </c>
      <c r="I37" s="193">
        <f>(Indicators!I49-Indicators!I48)/Indicators!I48</f>
        <v>0</v>
      </c>
      <c r="J37" s="174"/>
      <c r="K37" s="193">
        <f>Durban!C$69/100</f>
        <v>1.4370041815376463E-2</v>
      </c>
      <c r="L37" s="193">
        <f>Durban!D$69/100</f>
        <v>3.7909215068085396E-3</v>
      </c>
      <c r="M37" s="193">
        <f>Durban!E$69/100</f>
        <v>0.21557051340009042</v>
      </c>
      <c r="N37" s="193">
        <f>Durban!F$69/100</f>
        <v>3.6467321951415041E-2</v>
      </c>
      <c r="O37" s="193">
        <f>Durban!G$69/100</f>
        <v>3.6523168273787245E-2</v>
      </c>
      <c r="P37" s="193">
        <f>Durban!H$69/100</f>
        <v>0.17040401275873449</v>
      </c>
      <c r="Q37" s="193">
        <f>Durban!I$69/100</f>
        <v>0.12651661630657507</v>
      </c>
      <c r="R37" s="193">
        <f>Durban!J$69/100</f>
        <v>0.17251930458823728</v>
      </c>
      <c r="S37" s="193">
        <f>Durban!K$69/100</f>
        <v>0.22383809939897545</v>
      </c>
      <c r="T37" s="193"/>
      <c r="U37" s="193">
        <f>K37*$B37*Indicators!$B$256+K37*$C37*Indicators!$C$256+K37*$D37*Indicators!$D$256+K37*$E37*Indicators!$E$256+K37*$F37*Indicators!$F$256+K37*$G37*Indicators!$G$256+K37*$H37*Indicators!$H$256+K37*$I37*Indicators!$I$256</f>
        <v>8.1236887920718118E-4</v>
      </c>
      <c r="V37" s="193">
        <f>L37*$B37*Indicators!$B$257+L37*$C37*Indicators!$C$257+L37*$D37*Indicators!$D$257+L37*$E37*Indicators!$E$257+L37*$F37*Indicators!$F$257+L37*$G37*Indicators!$G$257+L37*$H37*Indicators!$H$257+L37*$I37*Indicators!$I$257</f>
        <v>1.175277172032413E-4</v>
      </c>
      <c r="W37" s="193">
        <f>M37*$B37*Indicators!$B$258+M37*$C37*Indicators!$C$258+M37*$D37*Indicators!$D$258+M37*$E37*Indicators!$E$258+M37*$F37*Indicators!$F$258+M37*$G37*Indicators!$G$258+M37*$H37*Indicators!$H$258+M37*$I37*Indicators!$I$258</f>
        <v>5.0664583867197034E-3</v>
      </c>
      <c r="X37" s="193">
        <f>N37*$B37*Indicators!$B$259+N37*$C37*Indicators!$C$259+N37*$D37*Indicators!$D$259+N37*$E37*Indicators!$E$259+N37*$F37*Indicators!$F$259+N37*$G37*Indicators!$G$259+N37*$H37*Indicators!$H$259+N37*$I37*Indicators!$I$259</f>
        <v>2.2680746192633256E-3</v>
      </c>
      <c r="Y37" s="193">
        <f>O37*$B37*Indicators!$B$260+O37*$C37*Indicators!$C$260+O37*$D37*Indicators!$D$260+O37*$E37*Indicators!$E$260+O37*$F37*Indicators!$F$260+O37*$G37*Indicators!$G$260+O37*$H37*Indicators!$H$260+O37*$I37*Indicators!$I$260</f>
        <v>1.7196528245707588E-3</v>
      </c>
      <c r="Z37" s="193">
        <f>P37*$B37*Indicators!$B$261+P37*$C37*Indicators!$C$261+P37*$D37*Indicators!$D$261+P37*$E37*Indicators!$E$261+P37*$F37*Indicators!$F$261+P37*$G37*Indicators!$G$261+P37*$H37*Indicators!$H$261+P37*$I37*Indicators!$I$261</f>
        <v>5.3197466896416487E-3</v>
      </c>
      <c r="AA37" s="193">
        <f>Q37*$B37*Indicators!$B$262+Q37*$C37*Indicators!$C$262+Q37*$D37*Indicators!$D$262+Q37*$E37*Indicators!$E$262+Q37*$F37*Indicators!$F$262+Q37*$G37*Indicators!$G$262+Q37*$H37*Indicators!$H$262+Q37*$I37*Indicators!$I$262</f>
        <v>1.205931661984878E-2</v>
      </c>
      <c r="AB37" s="193">
        <f>R37*$B37*Indicators!$B$263+R37*$C37*Indicators!$C$263+R37*$D37*Indicators!$D$263+R37*$E37*Indicators!$E$263+R37*$F37*Indicators!$F$263+R37*$G37*Indicators!$G$263+R37*$H37*Indicators!$H$263+R37*$I37*Indicators!$I$263</f>
        <v>5.3714901359992679E-3</v>
      </c>
      <c r="AC37" s="193">
        <f>S37*$B37*Indicators!$B$264+S37*$C37*Indicators!$C$264+S37*$D37*Indicators!$D$264+S37*$E37*Indicators!$E$264+S37*$F37*Indicators!$F$264+S37*$G37*Indicators!$G$264+S37*$H37*Indicators!$H$264+S37*$I37*Indicators!$I$264</f>
        <v>-2.8517934044762527E-4</v>
      </c>
      <c r="AE37" s="177">
        <f t="shared" si="1"/>
        <v>3.2449456532006282</v>
      </c>
    </row>
    <row r="38" spans="1:31" hidden="1" x14ac:dyDescent="0.25">
      <c r="A38" s="174">
        <f>Indicators!A50</f>
        <v>36892</v>
      </c>
      <c r="B38" s="193">
        <f>(Indicators!B50-Indicators!B49)/Indicators!B49</f>
        <v>2.880930355490947E-2</v>
      </c>
      <c r="C38" s="193">
        <f>(Indicators!C50-Indicators!C49)/-100</f>
        <v>3.2499999999999929E-3</v>
      </c>
      <c r="D38" s="193">
        <f>(Indicators!D50-Indicators!D49)/-100</f>
        <v>-1.2700608207241615E-3</v>
      </c>
      <c r="E38" s="193">
        <f>(Indicators!E50-Indicators!E49)/-Indicators!E49</f>
        <v>-0.22065514103730655</v>
      </c>
      <c r="F38" s="193">
        <f>(Indicators!F50-Indicators!F49)/Indicators!F49</f>
        <v>3.4979423868312744E-2</v>
      </c>
      <c r="G38" s="193">
        <f>(Indicators!G50-Indicators!G49)/Indicators!G49</f>
        <v>-1.9889502762430854E-2</v>
      </c>
      <c r="H38" s="193">
        <f>(Indicators!H50-Indicators!H49)/Indicators!H49</f>
        <v>4.3079434947846853E-3</v>
      </c>
      <c r="I38" s="193">
        <f>(Indicators!I50-Indicators!I49)/Indicators!I49</f>
        <v>0</v>
      </c>
      <c r="J38" s="174"/>
      <c r="K38" s="193">
        <f>Durban!C$70/100</f>
        <v>1.3606960233165898E-2</v>
      </c>
      <c r="L38" s="193">
        <f>Durban!D$70/100</f>
        <v>4.7420667146958143E-3</v>
      </c>
      <c r="M38" s="193">
        <f>Durban!E$70/100</f>
        <v>0.21285525900844951</v>
      </c>
      <c r="N38" s="193">
        <f>Durban!F$70/100</f>
        <v>3.4449538485656794E-2</v>
      </c>
      <c r="O38" s="193">
        <f>Durban!G$70/100</f>
        <v>4.3536102343064813E-2</v>
      </c>
      <c r="P38" s="193">
        <f>Durban!H$70/100</f>
        <v>0.17558217366247611</v>
      </c>
      <c r="Q38" s="193">
        <f>Durban!I$70/100</f>
        <v>0.12607628257486714</v>
      </c>
      <c r="R38" s="193">
        <f>Durban!J$70/100</f>
        <v>0.17357300870525846</v>
      </c>
      <c r="S38" s="193">
        <f>Durban!K$70/100</f>
        <v>0.2155786082723653</v>
      </c>
      <c r="T38" s="193"/>
      <c r="U38" s="193">
        <f>K38*$B38*Indicators!$B$256+K38*$C38*Indicators!$C$256+K38*$D38*Indicators!$D$256+K38*$E38*Indicators!$E$256+K38*$F38*Indicators!$F$256+K38*$G38*Indicators!$G$256+K38*$H38*Indicators!$H$256+K38*$I38*Indicators!$I$256</f>
        <v>-2.7980529525383386E-4</v>
      </c>
      <c r="V38" s="193">
        <f>L38*$B38*Indicators!$B$257+L38*$C38*Indicators!$C$257+L38*$D38*Indicators!$D$257+L38*$E38*Indicators!$E$257+L38*$F38*Indicators!$F$257+L38*$G38*Indicators!$G$257+L38*$H38*Indicators!$H$257+L38*$I38*Indicators!$I$257</f>
        <v>-1.0137838774419052E-4</v>
      </c>
      <c r="W38" s="193">
        <f>M38*$B38*Indicators!$B$258+M38*$C38*Indicators!$C$258+M38*$D38*Indicators!$D$258+M38*$E38*Indicators!$E$258+M38*$F38*Indicators!$F$258+M38*$G38*Indicators!$G$258+M38*$H38*Indicators!$H$258+M38*$I38*Indicators!$I$258</f>
        <v>-2.3339507952470076E-3</v>
      </c>
      <c r="X38" s="193">
        <f>N38*$B38*Indicators!$B$259+N38*$C38*Indicators!$C$259+N38*$D38*Indicators!$D$259+N38*$E38*Indicators!$E$259+N38*$F38*Indicators!$F$259+N38*$G38*Indicators!$G$259+N38*$H38*Indicators!$H$259+N38*$I38*Indicators!$I$259</f>
        <v>-1.4027957674190136E-3</v>
      </c>
      <c r="Y38" s="193">
        <f>O38*$B38*Indicators!$B$260+O38*$C38*Indicators!$C$260+O38*$D38*Indicators!$D$260+O38*$E38*Indicators!$E$260+O38*$F38*Indicators!$F$260+O38*$G38*Indicators!$G$260+O38*$H38*Indicators!$H$260+O38*$I38*Indicators!$I$260</f>
        <v>-1.2223615709483233E-3</v>
      </c>
      <c r="Z38" s="193">
        <f>P38*$B38*Indicators!$B$261+P38*$C38*Indicators!$C$261+P38*$D38*Indicators!$D$261+P38*$E38*Indicators!$E$261+P38*$F38*Indicators!$F$261+P38*$G38*Indicators!$G$261+P38*$H38*Indicators!$H$261+P38*$I38*Indicators!$I$261</f>
        <v>-3.0242466799945801E-3</v>
      </c>
      <c r="AA38" s="193">
        <f>Q38*$B38*Indicators!$B$262+Q38*$C38*Indicators!$C$262+Q38*$D38*Indicators!$D$262+Q38*$E38*Indicators!$E$262+Q38*$F38*Indicators!$F$262+Q38*$G38*Indicators!$G$262+Q38*$H38*Indicators!$H$262+Q38*$I38*Indicators!$I$262</f>
        <v>-7.8080339550730161E-3</v>
      </c>
      <c r="AB38" s="193">
        <f>R38*$B38*Indicators!$B$263+R38*$C38*Indicators!$C$263+R38*$D38*Indicators!$D$263+R38*$E38*Indicators!$E$263+R38*$F38*Indicators!$F$263+R38*$G38*Indicators!$G$263+R38*$H38*Indicators!$H$263+R38*$I38*Indicators!$I$263</f>
        <v>-2.9302086382103085E-3</v>
      </c>
      <c r="AC38" s="193">
        <f>S38*$B38*Indicators!$B$264+S38*$C38*Indicators!$C$264+S38*$D38*Indicators!$D$264+S38*$E38*Indicators!$E$264+S38*$F38*Indicators!$F$264+S38*$G38*Indicators!$G$264+S38*$H38*Indicators!$H$264+S38*$I38*Indicators!$I$264</f>
        <v>1.0901381735820711E-3</v>
      </c>
      <c r="AE38" s="177">
        <f t="shared" si="1"/>
        <v>-1.8012642916308201</v>
      </c>
    </row>
    <row r="39" spans="1:31" hidden="1" x14ac:dyDescent="0.25">
      <c r="A39" s="174">
        <f>Indicators!A51</f>
        <v>36923</v>
      </c>
      <c r="B39" s="193">
        <f>(Indicators!B51-Indicators!B50)/Indicators!B50</f>
        <v>-9.633911368015436E-3</v>
      </c>
      <c r="C39" s="193">
        <f>(Indicators!C51-Indicators!C50)/-100</f>
        <v>7.249999999999996E-3</v>
      </c>
      <c r="D39" s="193">
        <f>(Indicators!D51-Indicators!D50)/-100</f>
        <v>-6.4323212122378596E-3</v>
      </c>
      <c r="E39" s="193">
        <f>(Indicators!E51-Indicators!E50)/-Indicators!E50</f>
        <v>5.3671263510995076E-2</v>
      </c>
      <c r="F39" s="193">
        <f>(Indicators!F51-Indicators!F50)/Indicators!F50</f>
        <v>-6.9582504970179024E-2</v>
      </c>
      <c r="G39" s="193">
        <f>(Indicators!G51-Indicators!G50)/Indicators!G50</f>
        <v>7.8917700112738284E-3</v>
      </c>
      <c r="H39" s="193">
        <f>(Indicators!H51-Indicators!H50)/Indicators!H50</f>
        <v>9.0384495681243154E-3</v>
      </c>
      <c r="I39" s="193">
        <f>(Indicators!I51-Indicators!I50)/Indicators!I50</f>
        <v>0</v>
      </c>
      <c r="J39" s="174"/>
      <c r="K39" s="193">
        <f>Durban!C$70/100</f>
        <v>1.3606960233165898E-2</v>
      </c>
      <c r="L39" s="193">
        <f>Durban!D$70/100</f>
        <v>4.7420667146958143E-3</v>
      </c>
      <c r="M39" s="193">
        <f>Durban!E$70/100</f>
        <v>0.21285525900844951</v>
      </c>
      <c r="N39" s="193">
        <f>Durban!F$70/100</f>
        <v>3.4449538485656794E-2</v>
      </c>
      <c r="O39" s="193">
        <f>Durban!G$70/100</f>
        <v>4.3536102343064813E-2</v>
      </c>
      <c r="P39" s="193">
        <f>Durban!H$70/100</f>
        <v>0.17558217366247611</v>
      </c>
      <c r="Q39" s="193">
        <f>Durban!I$70/100</f>
        <v>0.12607628257486714</v>
      </c>
      <c r="R39" s="193">
        <f>Durban!J$70/100</f>
        <v>0.17357300870525846</v>
      </c>
      <c r="S39" s="193">
        <f>Durban!K$70/100</f>
        <v>0.2155786082723653</v>
      </c>
      <c r="T39" s="193"/>
      <c r="U39" s="193">
        <f>K39*$B39*Indicators!$B$256+K39*$C39*Indicators!$C$256+K39*$D39*Indicators!$D$256+K39*$E39*Indicators!$E$256+K39*$F39*Indicators!$F$256+K39*$G39*Indicators!$G$256+K39*$H39*Indicators!$H$256+K39*$I39*Indicators!$I$256</f>
        <v>-1.6832068438078917E-4</v>
      </c>
      <c r="V39" s="193">
        <f>L39*$B39*Indicators!$B$257+L39*$C39*Indicators!$C$257+L39*$D39*Indicators!$D$257+L39*$E39*Indicators!$E$257+L39*$F39*Indicators!$F$257+L39*$G39*Indicators!$G$257+L39*$H39*Indicators!$H$257+L39*$I39*Indicators!$I$257</f>
        <v>2.6715196050135589E-5</v>
      </c>
      <c r="W39" s="193">
        <f>M39*$B39*Indicators!$B$258+M39*$C39*Indicators!$C$258+M39*$D39*Indicators!$D$258+M39*$E39*Indicators!$E$258+M39*$F39*Indicators!$F$258+M39*$G39*Indicators!$G$258+M39*$H39*Indicators!$H$258+M39*$I39*Indicators!$I$258</f>
        <v>8.5727163283340108E-4</v>
      </c>
      <c r="X39" s="193">
        <f>N39*$B39*Indicators!$B$259+N39*$C39*Indicators!$C$259+N39*$D39*Indicators!$D$259+N39*$E39*Indicators!$E$259+N39*$F39*Indicators!$F$259+N39*$G39*Indicators!$G$259+N39*$H39*Indicators!$H$259+N39*$I39*Indicators!$I$259</f>
        <v>3.6914714600335752E-4</v>
      </c>
      <c r="Y39" s="193">
        <f>O39*$B39*Indicators!$B$260+O39*$C39*Indicators!$C$260+O39*$D39*Indicators!$D$260+O39*$E39*Indicators!$E$260+O39*$F39*Indicators!$F$260+O39*$G39*Indicators!$G$260+O39*$H39*Indicators!$H$260+O39*$I39*Indicators!$I$260</f>
        <v>4.9329021079861615E-4</v>
      </c>
      <c r="Z39" s="193">
        <f>P39*$B39*Indicators!$B$261+P39*$C39*Indicators!$C$261+P39*$D39*Indicators!$D$261+P39*$E39*Indicators!$E$261+P39*$F39*Indicators!$F$261+P39*$G39*Indicators!$G$261+P39*$H39*Indicators!$H$261+P39*$I39*Indicators!$I$261</f>
        <v>1.3896246342284481E-3</v>
      </c>
      <c r="AA39" s="193">
        <f>Q39*$B39*Indicators!$B$262+Q39*$C39*Indicators!$C$262+Q39*$D39*Indicators!$D$262+Q39*$E39*Indicators!$E$262+Q39*$F39*Indicators!$F$262+Q39*$G39*Indicators!$G$262+Q39*$H39*Indicators!$H$262+Q39*$I39*Indicators!$I$262</f>
        <v>2.2381623615900185E-3</v>
      </c>
      <c r="AB39" s="193">
        <f>R39*$B39*Indicators!$B$263+R39*$C39*Indicators!$C$263+R39*$D39*Indicators!$D$263+R39*$E39*Indicators!$E$263+R39*$F39*Indicators!$F$263+R39*$G39*Indicators!$G$263+R39*$H39*Indicators!$H$263+R39*$I39*Indicators!$I$263</f>
        <v>1.563812611370933E-3</v>
      </c>
      <c r="AC39" s="193">
        <f>S39*$B39*Indicators!$B$264+S39*$C39*Indicators!$C$264+S39*$D39*Indicators!$D$264+S39*$E39*Indicators!$E$264+S39*$F39*Indicators!$F$264+S39*$G39*Indicators!$G$264+S39*$H39*Indicators!$H$264+S39*$I39*Indicators!$I$264</f>
        <v>6.4655894066936791E-4</v>
      </c>
      <c r="AE39" s="177">
        <f t="shared" si="1"/>
        <v>0.74162620491634879</v>
      </c>
    </row>
    <row r="40" spans="1:31" hidden="1" x14ac:dyDescent="0.25">
      <c r="A40" s="174">
        <f>Indicators!A52</f>
        <v>36951</v>
      </c>
      <c r="B40" s="193">
        <f>(Indicators!B52-Indicators!B51)/Indicators!B51</f>
        <v>4.1504539559014189E-2</v>
      </c>
      <c r="C40" s="193">
        <f>(Indicators!C52-Indicators!C51)/-100</f>
        <v>-5.899999999999999E-3</v>
      </c>
      <c r="D40" s="193">
        <f>(Indicators!D52-Indicators!D51)/-100</f>
        <v>3.8692597495163118E-3</v>
      </c>
      <c r="E40" s="193">
        <f>(Indicators!E52-Indicators!E51)/-Indicators!E51</f>
        <v>5.4745962977550237E-2</v>
      </c>
      <c r="F40" s="193">
        <f>(Indicators!F52-Indicators!F51)/Indicators!F51</f>
        <v>-6.8376068376068258E-2</v>
      </c>
      <c r="G40" s="193">
        <f>(Indicators!G52-Indicators!G51)/Indicators!G51</f>
        <v>-4.1387024608500994E-2</v>
      </c>
      <c r="H40" s="193">
        <f>(Indicators!H52-Indicators!H51)/Indicators!H51</f>
        <v>8.955673408217955E-3</v>
      </c>
      <c r="I40" s="193">
        <f>(Indicators!I52-Indicators!I51)/Indicators!I51</f>
        <v>0</v>
      </c>
      <c r="J40" s="174"/>
      <c r="K40" s="193">
        <f>Durban!C$70/100</f>
        <v>1.3606960233165898E-2</v>
      </c>
      <c r="L40" s="193">
        <f>Durban!D$70/100</f>
        <v>4.7420667146958143E-3</v>
      </c>
      <c r="M40" s="193">
        <f>Durban!E$70/100</f>
        <v>0.21285525900844951</v>
      </c>
      <c r="N40" s="193">
        <f>Durban!F$70/100</f>
        <v>3.4449538485656794E-2</v>
      </c>
      <c r="O40" s="193">
        <f>Durban!G$70/100</f>
        <v>4.3536102343064813E-2</v>
      </c>
      <c r="P40" s="193">
        <f>Durban!H$70/100</f>
        <v>0.17558217366247611</v>
      </c>
      <c r="Q40" s="193">
        <f>Durban!I$70/100</f>
        <v>0.12607628257486714</v>
      </c>
      <c r="R40" s="193">
        <f>Durban!J$70/100</f>
        <v>0.17357300870525846</v>
      </c>
      <c r="S40" s="193">
        <f>Durban!K$70/100</f>
        <v>0.2155786082723653</v>
      </c>
      <c r="T40" s="193"/>
      <c r="U40" s="193">
        <f>K40*$B40*Indicators!$B$256+K40*$C40*Indicators!$C$256+K40*$D40*Indicators!$D$256+K40*$E40*Indicators!$E$256+K40*$F40*Indicators!$F$256+K40*$G40*Indicators!$G$256+K40*$H40*Indicators!$H$256+K40*$I40*Indicators!$I$256</f>
        <v>-3.2739279303132413E-5</v>
      </c>
      <c r="V40" s="193">
        <f>L40*$B40*Indicators!$B$257+L40*$C40*Indicators!$C$257+L40*$D40*Indicators!$D$257+L40*$E40*Indicators!$E$257+L40*$F40*Indicators!$F$257+L40*$G40*Indicators!$G$257+L40*$H40*Indicators!$H$257+L40*$I40*Indicators!$I$257</f>
        <v>6.5020768189464403E-6</v>
      </c>
      <c r="W40" s="193">
        <f>M40*$B40*Indicators!$B$258+M40*$C40*Indicators!$C$258+M40*$D40*Indicators!$D$258+M40*$E40*Indicators!$E$258+M40*$F40*Indicators!$F$258+M40*$G40*Indicators!$G$258+M40*$H40*Indicators!$H$258+M40*$I40*Indicators!$I$258</f>
        <v>4.2379940711443605E-3</v>
      </c>
      <c r="X40" s="193">
        <f>N40*$B40*Indicators!$B$259+N40*$C40*Indicators!$C$259+N40*$D40*Indicators!$D$259+N40*$E40*Indicators!$E$259+N40*$F40*Indicators!$F$259+N40*$G40*Indicators!$G$259+N40*$H40*Indicators!$H$259+N40*$I40*Indicators!$I$259</f>
        <v>5.4752983334613141E-4</v>
      </c>
      <c r="Y40" s="193">
        <f>O40*$B40*Indicators!$B$260+O40*$C40*Indicators!$C$260+O40*$D40*Indicators!$D$260+O40*$E40*Indicators!$E$260+O40*$F40*Indicators!$F$260+O40*$G40*Indicators!$G$260+O40*$H40*Indicators!$H$260+O40*$I40*Indicators!$I$260</f>
        <v>5.9496334716617396E-4</v>
      </c>
      <c r="Z40" s="193">
        <f>P40*$B40*Indicators!$B$261+P40*$C40*Indicators!$C$261+P40*$D40*Indicators!$D$261+P40*$E40*Indicators!$E$261+P40*$F40*Indicators!$F$261+P40*$G40*Indicators!$G$261+P40*$H40*Indicators!$H$261+P40*$I40*Indicators!$I$261</f>
        <v>1.8563988148980488E-3</v>
      </c>
      <c r="AA40" s="193">
        <f>Q40*$B40*Indicators!$B$262+Q40*$C40*Indicators!$C$262+Q40*$D40*Indicators!$D$262+Q40*$E40*Indicators!$E$262+Q40*$F40*Indicators!$F$262+Q40*$G40*Indicators!$G$262+Q40*$H40*Indicators!$H$262+Q40*$I40*Indicators!$I$262</f>
        <v>2.7197558325832106E-3</v>
      </c>
      <c r="AB40" s="193">
        <f>R40*$B40*Indicators!$B$263+R40*$C40*Indicators!$C$263+R40*$D40*Indicators!$D$263+R40*$E40*Indicators!$E$263+R40*$F40*Indicators!$F$263+R40*$G40*Indicators!$G$263+R40*$H40*Indicators!$H$263+R40*$I40*Indicators!$I$263</f>
        <v>1.8457195276424916E-3</v>
      </c>
      <c r="AC40" s="193">
        <f>S40*$B40*Indicators!$B$264+S40*$C40*Indicators!$C$264+S40*$D40*Indicators!$D$264+S40*$E40*Indicators!$E$264+S40*$F40*Indicators!$F$264+S40*$G40*Indicators!$G$264+S40*$H40*Indicators!$H$264+S40*$I40*Indicators!$I$264</f>
        <v>1.1956006706439655E-3</v>
      </c>
      <c r="AE40" s="177">
        <f t="shared" si="1"/>
        <v>1.2971724894940195</v>
      </c>
    </row>
    <row r="41" spans="1:31" hidden="1" x14ac:dyDescent="0.25">
      <c r="A41" s="174">
        <f>Indicators!A53</f>
        <v>36982</v>
      </c>
      <c r="B41" s="193">
        <f>(Indicators!B53-Indicators!B52)/Indicators!B52</f>
        <v>-3.7359900373598212E-3</v>
      </c>
      <c r="C41" s="193">
        <f>(Indicators!C53-Indicators!C52)/-100</f>
        <v>1.4499999999999958E-3</v>
      </c>
      <c r="D41" s="193">
        <f>(Indicators!D53-Indicators!D52)/-100</f>
        <v>9.0586616718329165E-3</v>
      </c>
      <c r="E41" s="193">
        <f>(Indicators!E53-Indicators!E52)/-Indicators!E52</f>
        <v>-0.12666666666666662</v>
      </c>
      <c r="F41" s="193">
        <f>(Indicators!F53-Indicators!F52)/Indicators!F52</f>
        <v>-7.6834862385321084E-2</v>
      </c>
      <c r="G41" s="193">
        <f>(Indicators!G53-Indicators!G52)/Indicators!G52</f>
        <v>2.8004667444574048E-2</v>
      </c>
      <c r="H41" s="193">
        <f>(Indicators!H53-Indicators!H52)/Indicators!H52</f>
        <v>2.7854952840791593E-3</v>
      </c>
      <c r="I41" s="193">
        <f>(Indicators!I53-Indicators!I52)/Indicators!I52</f>
        <v>0</v>
      </c>
      <c r="J41" s="174"/>
      <c r="K41" s="193">
        <f>Durban!C$70/100</f>
        <v>1.3606960233165898E-2</v>
      </c>
      <c r="L41" s="193">
        <f>Durban!D$70/100</f>
        <v>4.7420667146958143E-3</v>
      </c>
      <c r="M41" s="193">
        <f>Durban!E$70/100</f>
        <v>0.21285525900844951</v>
      </c>
      <c r="N41" s="193">
        <f>Durban!F$70/100</f>
        <v>3.4449538485656794E-2</v>
      </c>
      <c r="O41" s="193">
        <f>Durban!G$70/100</f>
        <v>4.3536102343064813E-2</v>
      </c>
      <c r="P41" s="193">
        <f>Durban!H$70/100</f>
        <v>0.17558217366247611</v>
      </c>
      <c r="Q41" s="193">
        <f>Durban!I$70/100</f>
        <v>0.12607628257486714</v>
      </c>
      <c r="R41" s="193">
        <f>Durban!J$70/100</f>
        <v>0.17357300870525846</v>
      </c>
      <c r="S41" s="193">
        <f>Durban!K$70/100</f>
        <v>0.2155786082723653</v>
      </c>
      <c r="T41" s="193"/>
      <c r="U41" s="193">
        <f>K41*$B41*Indicators!$B$256+K41*$C41*Indicators!$C$256+K41*$D41*Indicators!$D$256+K41*$E41*Indicators!$E$256+K41*$F41*Indicators!$F$256+K41*$G41*Indicators!$G$256+K41*$H41*Indicators!$H$256+K41*$I41*Indicators!$I$256</f>
        <v>-6.0489071498095602E-4</v>
      </c>
      <c r="V41" s="193">
        <f>L41*$B41*Indicators!$B$257+L41*$C41*Indicators!$C$257+L41*$D41*Indicators!$D$257+L41*$E41*Indicators!$E$257+L41*$F41*Indicators!$F$257+L41*$G41*Indicators!$G$257+L41*$H41*Indicators!$H$257+L41*$I41*Indicators!$I$257</f>
        <v>-1.2261072048910685E-5</v>
      </c>
      <c r="W41" s="193">
        <f>M41*$B41*Indicators!$B$258+M41*$C41*Indicators!$C$258+M41*$D41*Indicators!$D$258+M41*$E41*Indicators!$E$258+M41*$F41*Indicators!$F$258+M41*$G41*Indicators!$G$258+M41*$H41*Indicators!$H$258+M41*$I41*Indicators!$I$258</f>
        <v>-2.7570674626265566E-3</v>
      </c>
      <c r="X41" s="193">
        <f>N41*$B41*Indicators!$B$259+N41*$C41*Indicators!$C$259+N41*$D41*Indicators!$D$259+N41*$E41*Indicators!$E$259+N41*$F41*Indicators!$F$259+N41*$G41*Indicators!$G$259+N41*$H41*Indicators!$H$259+N41*$I41*Indicators!$I$259</f>
        <v>-8.5789512496016657E-4</v>
      </c>
      <c r="Y41" s="193">
        <f>O41*$B41*Indicators!$B$260+O41*$C41*Indicators!$C$260+O41*$D41*Indicators!$D$260+O41*$E41*Indicators!$E$260+O41*$F41*Indicators!$F$260+O41*$G41*Indicators!$G$260+O41*$H41*Indicators!$H$260+O41*$I41*Indicators!$I$260</f>
        <v>-7.4869401996816476E-4</v>
      </c>
      <c r="Z41" s="193">
        <f>P41*$B41*Indicators!$B$261+P41*$C41*Indicators!$C$261+P41*$D41*Indicators!$D$261+P41*$E41*Indicators!$E$261+P41*$F41*Indicators!$F$261+P41*$G41*Indicators!$G$261+P41*$H41*Indicators!$H$261+P41*$I41*Indicators!$I$261</f>
        <v>-1.7601515078727807E-3</v>
      </c>
      <c r="AA41" s="193">
        <f>Q41*$B41*Indicators!$B$262+Q41*$C41*Indicators!$C$262+Q41*$D41*Indicators!$D$262+Q41*$E41*Indicators!$E$262+Q41*$F41*Indicators!$F$262+Q41*$G41*Indicators!$G$262+Q41*$H41*Indicators!$H$262+Q41*$I41*Indicators!$I$262</f>
        <v>-4.6169933724848266E-3</v>
      </c>
      <c r="AB41" s="193">
        <f>R41*$B41*Indicators!$B$263+R41*$C41*Indicators!$C$263+R41*$D41*Indicators!$D$263+R41*$E41*Indicators!$E$263+R41*$F41*Indicators!$F$263+R41*$G41*Indicators!$G$263+R41*$H41*Indicators!$H$263+R41*$I41*Indicators!$I$263</f>
        <v>-1.8730698895298801E-3</v>
      </c>
      <c r="AC41" s="193">
        <f>S41*$B41*Indicators!$B$264+S41*$C41*Indicators!$C$264+S41*$D41*Indicators!$D$264+S41*$E41*Indicators!$E$264+S41*$F41*Indicators!$F$264+S41*$G41*Indicators!$G$264+S41*$H41*Indicators!$H$264+S41*$I41*Indicators!$I$264</f>
        <v>5.9958488463297799E-4</v>
      </c>
      <c r="AE41" s="177">
        <f t="shared" si="1"/>
        <v>-1.2631438279839262</v>
      </c>
    </row>
    <row r="42" spans="1:31" hidden="1" x14ac:dyDescent="0.25">
      <c r="A42" s="174">
        <f>Indicators!A54</f>
        <v>37012</v>
      </c>
      <c r="B42" s="193">
        <f>(Indicators!B54-Indicators!B53)/Indicators!B53</f>
        <v>3.1249999999993783E-4</v>
      </c>
      <c r="C42" s="193">
        <f>(Indicators!C54-Indicators!C53)/-100</f>
        <v>2.400000000000002E-3</v>
      </c>
      <c r="D42" s="193">
        <f>(Indicators!D54-Indicators!D53)/-100</f>
        <v>2.6067202469852723E-4</v>
      </c>
      <c r="E42" s="193">
        <f>(Indicators!E54-Indicators!E53)/-Indicators!E53</f>
        <v>-7.3964497041420121E-2</v>
      </c>
      <c r="F42" s="193">
        <f>(Indicators!F54-Indicators!F53)/Indicators!F53</f>
        <v>0.11304347826086958</v>
      </c>
      <c r="G42" s="193">
        <f>(Indicators!G54-Indicators!G53)/Indicators!G53</f>
        <v>7.9455164585696784E-3</v>
      </c>
      <c r="H42" s="193">
        <f>(Indicators!H54-Indicators!H53)/Indicators!H53</f>
        <v>9.2388692427426821E-3</v>
      </c>
      <c r="I42" s="193">
        <f>(Indicators!I54-Indicators!I53)/Indicators!I53</f>
        <v>0</v>
      </c>
      <c r="J42" s="174"/>
      <c r="K42" s="193">
        <f>Durban!C$70/100</f>
        <v>1.3606960233165898E-2</v>
      </c>
      <c r="L42" s="193">
        <f>Durban!D$70/100</f>
        <v>4.7420667146958143E-3</v>
      </c>
      <c r="M42" s="193">
        <f>Durban!E$70/100</f>
        <v>0.21285525900844951</v>
      </c>
      <c r="N42" s="193">
        <f>Durban!F$70/100</f>
        <v>3.4449538485656794E-2</v>
      </c>
      <c r="O42" s="193">
        <f>Durban!G$70/100</f>
        <v>4.3536102343064813E-2</v>
      </c>
      <c r="P42" s="193">
        <f>Durban!H$70/100</f>
        <v>0.17558217366247611</v>
      </c>
      <c r="Q42" s="193">
        <f>Durban!I$70/100</f>
        <v>0.12607628257486714</v>
      </c>
      <c r="R42" s="193">
        <f>Durban!J$70/100</f>
        <v>0.17357300870525846</v>
      </c>
      <c r="S42" s="193">
        <f>Durban!K$70/100</f>
        <v>0.2155786082723653</v>
      </c>
      <c r="T42" s="193"/>
      <c r="U42" s="193">
        <f>K42*$B42*Indicators!$B$256+K42*$C42*Indicators!$C$256+K42*$D42*Indicators!$D$256+K42*$E42*Indicators!$E$256+K42*$F42*Indicators!$F$256+K42*$G42*Indicators!$G$256+K42*$H42*Indicators!$H$256+K42*$I42*Indicators!$I$256</f>
        <v>3.0722474491261243E-4</v>
      </c>
      <c r="V42" s="193">
        <f>L42*$B42*Indicators!$B$257+L42*$C42*Indicators!$C$257+L42*$D42*Indicators!$D$257+L42*$E42*Indicators!$E$257+L42*$F42*Indicators!$F$257+L42*$G42*Indicators!$G$257+L42*$H42*Indicators!$H$257+L42*$I42*Indicators!$I$257</f>
        <v>-1.9558621542730476E-5</v>
      </c>
      <c r="W42" s="193">
        <f>M42*$B42*Indicators!$B$258+M42*$C42*Indicators!$C$258+M42*$D42*Indicators!$D$258+M42*$E42*Indicators!$E$258+M42*$F42*Indicators!$F$258+M42*$G42*Indicators!$G$258+M42*$H42*Indicators!$H$258+M42*$I42*Indicators!$I$258</f>
        <v>-1.2494931881124253E-3</v>
      </c>
      <c r="X42" s="193">
        <f>N42*$B42*Indicators!$B$259+N42*$C42*Indicators!$C$259+N42*$D42*Indicators!$D$259+N42*$E42*Indicators!$E$259+N42*$F42*Indicators!$F$259+N42*$G42*Indicators!$G$259+N42*$H42*Indicators!$H$259+N42*$I42*Indicators!$I$259</f>
        <v>-4.7212158508264394E-4</v>
      </c>
      <c r="Y42" s="193">
        <f>O42*$B42*Indicators!$B$260+O42*$C42*Indicators!$C$260+O42*$D42*Indicators!$D$260+O42*$E42*Indicators!$E$260+O42*$F42*Indicators!$F$260+O42*$G42*Indicators!$G$260+O42*$H42*Indicators!$H$260+O42*$I42*Indicators!$I$260</f>
        <v>-3.2851021859666324E-4</v>
      </c>
      <c r="Z42" s="193">
        <f>P42*$B42*Indicators!$B$261+P42*$C42*Indicators!$C$261+P42*$D42*Indicators!$D$261+P42*$E42*Indicators!$E$261+P42*$F42*Indicators!$F$261+P42*$G42*Indicators!$G$261+P42*$H42*Indicators!$H$261+P42*$I42*Indicators!$I$261</f>
        <v>-7.3100968953704955E-4</v>
      </c>
      <c r="AA42" s="193">
        <f>Q42*$B42*Indicators!$B$262+Q42*$C42*Indicators!$C$262+Q42*$D42*Indicators!$D$262+Q42*$E42*Indicators!$E$262+Q42*$F42*Indicators!$F$262+Q42*$G42*Indicators!$G$262+Q42*$H42*Indicators!$H$262+Q42*$I42*Indicators!$I$262</f>
        <v>-2.4968472355356213E-3</v>
      </c>
      <c r="AB42" s="193">
        <f>R42*$B42*Indicators!$B$263+R42*$C42*Indicators!$C$263+R42*$D42*Indicators!$D$263+R42*$E42*Indicators!$E$263+R42*$F42*Indicators!$F$263+R42*$G42*Indicators!$G$263+R42*$H42*Indicators!$H$263+R42*$I42*Indicators!$I$263</f>
        <v>-6.4698848284017499E-4</v>
      </c>
      <c r="AC42" s="193">
        <f>S42*$B42*Indicators!$B$264+S42*$C42*Indicators!$C$264+S42*$D42*Indicators!$D$264+S42*$E42*Indicators!$E$264+S42*$F42*Indicators!$F$264+S42*$G42*Indicators!$G$264+S42*$H42*Indicators!$H$264+S42*$I42*Indicators!$I$264</f>
        <v>7.9657269692555541E-4</v>
      </c>
      <c r="AE42" s="177">
        <f t="shared" si="1"/>
        <v>-0.48407315794091416</v>
      </c>
    </row>
    <row r="43" spans="1:31" hidden="1" x14ac:dyDescent="0.25">
      <c r="A43" s="174">
        <f>Indicators!A55</f>
        <v>37043</v>
      </c>
      <c r="B43" s="193">
        <f>(Indicators!B55-Indicators!B54)/Indicators!B54</f>
        <v>7.4976569821931273E-3</v>
      </c>
      <c r="C43" s="193">
        <f>(Indicators!C55-Indicators!C54)/-100</f>
        <v>9.6499999999999989E-3</v>
      </c>
      <c r="D43" s="193">
        <f>(Indicators!D55-Indicators!D54)/-100</f>
        <v>1.3880950436842543E-3</v>
      </c>
      <c r="E43" s="193">
        <f>(Indicators!E55-Indicators!E54)/-Indicators!E54</f>
        <v>0.11294765840220378</v>
      </c>
      <c r="F43" s="193">
        <f>(Indicators!F55-Indicators!F54)/Indicators!F54</f>
        <v>-2.4553571428571497E-2</v>
      </c>
      <c r="G43" s="193">
        <f>(Indicators!G55-Indicators!G54)/Indicators!G54</f>
        <v>1.2762762762762891E-2</v>
      </c>
      <c r="H43" s="193">
        <f>(Indicators!H55-Indicators!H54)/Indicators!H54</f>
        <v>5.2807766935088381E-3</v>
      </c>
      <c r="I43" s="193">
        <f>(Indicators!I55-Indicators!I54)/Indicators!I54</f>
        <v>0</v>
      </c>
      <c r="J43" s="174"/>
      <c r="K43" s="193">
        <f>Durban!C$70/100</f>
        <v>1.3606960233165898E-2</v>
      </c>
      <c r="L43" s="193">
        <f>Durban!D$70/100</f>
        <v>4.7420667146958143E-3</v>
      </c>
      <c r="M43" s="193">
        <f>Durban!E$70/100</f>
        <v>0.21285525900844951</v>
      </c>
      <c r="N43" s="193">
        <f>Durban!F$70/100</f>
        <v>3.4449538485656794E-2</v>
      </c>
      <c r="O43" s="193">
        <f>Durban!G$70/100</f>
        <v>4.3536102343064813E-2</v>
      </c>
      <c r="P43" s="193">
        <f>Durban!H$70/100</f>
        <v>0.17558217366247611</v>
      </c>
      <c r="Q43" s="193">
        <f>Durban!I$70/100</f>
        <v>0.12607628257486714</v>
      </c>
      <c r="R43" s="193">
        <f>Durban!J$70/100</f>
        <v>0.17357300870525846</v>
      </c>
      <c r="S43" s="193">
        <f>Durban!K$70/100</f>
        <v>0.2155786082723653</v>
      </c>
      <c r="T43" s="193"/>
      <c r="U43" s="193">
        <f>K43*$B43*Indicators!$B$256+K43*$C43*Indicators!$C$256+K43*$D43*Indicators!$D$256+K43*$E43*Indicators!$E$256+K43*$F43*Indicators!$F$256+K43*$G43*Indicators!$G$256+K43*$H43*Indicators!$H$256+K43*$I43*Indicators!$I$256</f>
        <v>2.0270348962370048E-4</v>
      </c>
      <c r="V43" s="193">
        <f>L43*$B43*Indicators!$B$257+L43*$C43*Indicators!$C$257+L43*$D43*Indicators!$D$257+L43*$E43*Indicators!$E$257+L43*$F43*Indicators!$F$257+L43*$G43*Indicators!$G$257+L43*$H43*Indicators!$H$257+L43*$I43*Indicators!$I$257</f>
        <v>8.8435599019174611E-5</v>
      </c>
      <c r="W43" s="193">
        <f>M43*$B43*Indicators!$B$258+M43*$C43*Indicators!$C$258+M43*$D43*Indicators!$D$258+M43*$E43*Indicators!$E$258+M43*$F43*Indicators!$F$258+M43*$G43*Indicators!$G$258+M43*$H43*Indicators!$H$258+M43*$I43*Indicators!$I$258</f>
        <v>3.5007087354504826E-3</v>
      </c>
      <c r="X43" s="193">
        <f>N43*$B43*Indicators!$B$259+N43*$C43*Indicators!$C$259+N43*$D43*Indicators!$D$259+N43*$E43*Indicators!$E$259+N43*$F43*Indicators!$F$259+N43*$G43*Indicators!$G$259+N43*$H43*Indicators!$H$259+N43*$I43*Indicators!$I$259</f>
        <v>8.4123291926884488E-4</v>
      </c>
      <c r="Y43" s="193">
        <f>O43*$B43*Indicators!$B$260+O43*$C43*Indicators!$C$260+O43*$D43*Indicators!$D$260+O43*$E43*Indicators!$E$260+O43*$F43*Indicators!$F$260+O43*$G43*Indicators!$G$260+O43*$H43*Indicators!$H$260+O43*$I43*Indicators!$I$260</f>
        <v>9.7128856995756384E-4</v>
      </c>
      <c r="Z43" s="193">
        <f>P43*$B43*Indicators!$B$261+P43*$C43*Indicators!$C$261+P43*$D43*Indicators!$D$261+P43*$E43*Indicators!$E$261+P43*$F43*Indicators!$F$261+P43*$G43*Indicators!$G$261+P43*$H43*Indicators!$H$261+P43*$I43*Indicators!$I$261</f>
        <v>2.9883813314326461E-3</v>
      </c>
      <c r="AA43" s="193">
        <f>Q43*$B43*Indicators!$B$262+Q43*$C43*Indicators!$C$262+Q43*$D43*Indicators!$D$262+Q43*$E43*Indicators!$E$262+Q43*$F43*Indicators!$F$262+Q43*$G43*Indicators!$G$262+Q43*$H43*Indicators!$H$262+Q43*$I43*Indicators!$I$262</f>
        <v>4.7605178916908268E-3</v>
      </c>
      <c r="AB43" s="193">
        <f>R43*$B43*Indicators!$B$263+R43*$C43*Indicators!$C$263+R43*$D43*Indicators!$D$263+R43*$E43*Indicators!$E$263+R43*$F43*Indicators!$F$263+R43*$G43*Indicators!$G$263+R43*$H43*Indicators!$H$263+R43*$I43*Indicators!$I$263</f>
        <v>2.9759220874823566E-3</v>
      </c>
      <c r="AC43" s="193">
        <f>S43*$B43*Indicators!$B$264+S43*$C43*Indicators!$C$264+S43*$D43*Indicators!$D$264+S43*$E43*Indicators!$E$264+S43*$F43*Indicators!$F$264+S43*$G43*Indicators!$G$264+S43*$H43*Indicators!$H$264+S43*$I43*Indicators!$I$264</f>
        <v>1.2911256617809687E-3</v>
      </c>
      <c r="AE43" s="177">
        <f t="shared" si="1"/>
        <v>1.7620316285706563</v>
      </c>
    </row>
    <row r="44" spans="1:31" hidden="1" x14ac:dyDescent="0.25">
      <c r="A44" s="174">
        <f>Indicators!A56</f>
        <v>37073</v>
      </c>
      <c r="B44" s="193">
        <f>(Indicators!B56-Indicators!B55)/Indicators!B55</f>
        <v>2.0155038759689877E-2</v>
      </c>
      <c r="C44" s="193">
        <f>(Indicators!C56-Indicators!C55)/-100</f>
        <v>2.4500000000000099E-3</v>
      </c>
      <c r="D44" s="193">
        <f>(Indicators!D56-Indicators!D55)/-100</f>
        <v>1.0483697983697979E-2</v>
      </c>
      <c r="E44" s="193">
        <f>(Indicators!E56-Indicators!E55)/-Indicators!E55</f>
        <v>4.8136645962732996E-2</v>
      </c>
      <c r="F44" s="193">
        <f>(Indicators!F56-Indicators!F55)/Indicators!F55</f>
        <v>-2.288329519450813E-2</v>
      </c>
      <c r="G44" s="193">
        <f>(Indicators!G56-Indicators!G55)/Indicators!G55</f>
        <v>-9.2661230541141587E-3</v>
      </c>
      <c r="H44" s="193">
        <f>(Indicators!H56-Indicators!H55)/Indicators!H55</f>
        <v>9.0832284611360135E-3</v>
      </c>
      <c r="I44" s="193">
        <f>(Indicators!I56-Indicators!I55)/Indicators!I55</f>
        <v>0</v>
      </c>
      <c r="J44" s="174"/>
      <c r="K44" s="193">
        <f>Durban!C$70/100</f>
        <v>1.3606960233165898E-2</v>
      </c>
      <c r="L44" s="193">
        <f>Durban!D$70/100</f>
        <v>4.7420667146958143E-3</v>
      </c>
      <c r="M44" s="193">
        <f>Durban!E$70/100</f>
        <v>0.21285525900844951</v>
      </c>
      <c r="N44" s="193">
        <f>Durban!F$70/100</f>
        <v>3.4449538485656794E-2</v>
      </c>
      <c r="O44" s="193">
        <f>Durban!G$70/100</f>
        <v>4.3536102343064813E-2</v>
      </c>
      <c r="P44" s="193">
        <f>Durban!H$70/100</f>
        <v>0.17558217366247611</v>
      </c>
      <c r="Q44" s="193">
        <f>Durban!I$70/100</f>
        <v>0.12607628257486714</v>
      </c>
      <c r="R44" s="193">
        <f>Durban!J$70/100</f>
        <v>0.17357300870525846</v>
      </c>
      <c r="S44" s="193">
        <f>Durban!K$70/100</f>
        <v>0.2155786082723653</v>
      </c>
      <c r="T44" s="193"/>
      <c r="U44" s="193">
        <f>K44*$B44*Indicators!$B$256+K44*$C44*Indicators!$C$256+K44*$D44*Indicators!$D$256+K44*$E44*Indicators!$E$256+K44*$F44*Indicators!$F$256+K44*$G44*Indicators!$G$256+K44*$H44*Indicators!$H$256+K44*$I44*Indicators!$I$256</f>
        <v>9.561279970005942E-5</v>
      </c>
      <c r="V44" s="193">
        <f>L44*$B44*Indicators!$B$257+L44*$C44*Indicators!$C$257+L44*$D44*Indicators!$D$257+L44*$E44*Indicators!$E$257+L44*$F44*Indicators!$F$257+L44*$G44*Indicators!$G$257+L44*$H44*Indicators!$H$257+L44*$I44*Indicators!$I$257</f>
        <v>3.3923450704739982E-5</v>
      </c>
      <c r="W44" s="193">
        <f>M44*$B44*Indicators!$B$258+M44*$C44*Indicators!$C$258+M44*$D44*Indicators!$D$258+M44*$E44*Indicators!$E$258+M44*$F44*Indicators!$F$258+M44*$G44*Indicators!$G$258+M44*$H44*Indicators!$H$258+M44*$I44*Indicators!$I$258</f>
        <v>2.9353668069225145E-3</v>
      </c>
      <c r="X44" s="193">
        <f>N44*$B44*Indicators!$B$259+N44*$C44*Indicators!$C$259+N44*$D44*Indicators!$D$259+N44*$E44*Indicators!$E$259+N44*$F44*Indicators!$F$259+N44*$G44*Indicators!$G$259+N44*$H44*Indicators!$H$259+N44*$I44*Indicators!$I$259</f>
        <v>4.5465952504306041E-4</v>
      </c>
      <c r="Y44" s="193">
        <f>O44*$B44*Indicators!$B$260+O44*$C44*Indicators!$C$260+O44*$D44*Indicators!$D$260+O44*$E44*Indicators!$E$260+O44*$F44*Indicators!$F$260+O44*$G44*Indicators!$G$260+O44*$H44*Indicators!$H$260+O44*$I44*Indicators!$I$260</f>
        <v>5.9837495400403835E-4</v>
      </c>
      <c r="Z44" s="193">
        <f>P44*$B44*Indicators!$B$261+P44*$C44*Indicators!$C$261+P44*$D44*Indicators!$D$261+P44*$E44*Indicators!$E$261+P44*$F44*Indicators!$F$261+P44*$G44*Indicators!$G$261+P44*$H44*Indicators!$H$261+P44*$I44*Indicators!$I$261</f>
        <v>2.1165053038486297E-3</v>
      </c>
      <c r="AA44" s="193">
        <f>Q44*$B44*Indicators!$B$262+Q44*$C44*Indicators!$C$262+Q44*$D44*Indicators!$D$262+Q44*$E44*Indicators!$E$262+Q44*$F44*Indicators!$F$262+Q44*$G44*Indicators!$G$262+Q44*$H44*Indicators!$H$262+Q44*$I44*Indicators!$I$262</f>
        <v>2.4977619308141292E-3</v>
      </c>
      <c r="AB44" s="193">
        <f>R44*$B44*Indicators!$B$263+R44*$C44*Indicators!$C$263+R44*$D44*Indicators!$D$263+R44*$E44*Indicators!$E$263+R44*$F44*Indicators!$F$263+R44*$G44*Indicators!$G$263+R44*$H44*Indicators!$H$263+R44*$I44*Indicators!$I$263</f>
        <v>1.9891478616127019E-3</v>
      </c>
      <c r="AC44" s="193">
        <f>S44*$B44*Indicators!$B$264+S44*$C44*Indicators!$C$264+S44*$D44*Indicators!$D$264+S44*$E44*Indicators!$E$264+S44*$F44*Indicators!$F$264+S44*$G44*Indicators!$G$264+S44*$H44*Indicators!$H$264+S44*$I44*Indicators!$I$264</f>
        <v>1.6588153063986808E-3</v>
      </c>
      <c r="AE44" s="177">
        <f t="shared" si="1"/>
        <v>1.2380167939048554</v>
      </c>
    </row>
    <row r="45" spans="1:31" hidden="1" x14ac:dyDescent="0.25">
      <c r="A45" s="174">
        <f>Indicators!A57</f>
        <v>37104</v>
      </c>
      <c r="B45" s="193">
        <f>(Indicators!B57-Indicators!B56)/Indicators!B56</f>
        <v>1.7021276595744751E-2</v>
      </c>
      <c r="C45" s="193">
        <f>(Indicators!C57-Indicators!C56)/-100</f>
        <v>-2.2499999999999964E-3</v>
      </c>
      <c r="D45" s="193">
        <f>(Indicators!D57-Indicators!D56)/-100</f>
        <v>6.1366773323294592E-3</v>
      </c>
      <c r="E45" s="193">
        <f>(Indicators!E57-Indicators!E56)/-Indicators!E56</f>
        <v>-7.7895595432300166E-2</v>
      </c>
      <c r="F45" s="193">
        <f>(Indicators!F57-Indicators!F56)/Indicators!F56</f>
        <v>-7.494145199063218E-2</v>
      </c>
      <c r="G45" s="193">
        <f>(Indicators!G57-Indicators!G56)/Indicators!G56</f>
        <v>3.1799476243920689E-2</v>
      </c>
      <c r="H45" s="193">
        <f>(Indicators!H57-Indicators!H56)/Indicators!H56</f>
        <v>1.9528574706563415E-2</v>
      </c>
      <c r="I45" s="193">
        <f>(Indicators!I57-Indicators!I56)/Indicators!I56</f>
        <v>0</v>
      </c>
      <c r="J45" s="174"/>
      <c r="K45" s="193">
        <f>Durban!C$70/100</f>
        <v>1.3606960233165898E-2</v>
      </c>
      <c r="L45" s="193">
        <f>Durban!D$70/100</f>
        <v>4.7420667146958143E-3</v>
      </c>
      <c r="M45" s="193">
        <f>Durban!E$70/100</f>
        <v>0.21285525900844951</v>
      </c>
      <c r="N45" s="193">
        <f>Durban!F$70/100</f>
        <v>3.4449538485656794E-2</v>
      </c>
      <c r="O45" s="193">
        <f>Durban!G$70/100</f>
        <v>4.3536102343064813E-2</v>
      </c>
      <c r="P45" s="193">
        <f>Durban!H$70/100</f>
        <v>0.17558217366247611</v>
      </c>
      <c r="Q45" s="193">
        <f>Durban!I$70/100</f>
        <v>0.12607628257486714</v>
      </c>
      <c r="R45" s="193">
        <f>Durban!J$70/100</f>
        <v>0.17357300870525846</v>
      </c>
      <c r="S45" s="193">
        <f>Durban!K$70/100</f>
        <v>0.2155786082723653</v>
      </c>
      <c r="T45" s="193"/>
      <c r="U45" s="193">
        <f>K45*$B45*Indicators!$B$256+K45*$C45*Indicators!$C$256+K45*$D45*Indicators!$D$256+K45*$E45*Indicators!$E$256+K45*$F45*Indicators!$F$256+K45*$G45*Indicators!$G$256+K45*$H45*Indicators!$H$256+K45*$I45*Indicators!$I$256</f>
        <v>-4.120968620470663E-4</v>
      </c>
      <c r="V45" s="193">
        <f>L45*$B45*Indicators!$B$257+L45*$C45*Indicators!$C$257+L45*$D45*Indicators!$D$257+L45*$E45*Indicators!$E$257+L45*$F45*Indicators!$F$257+L45*$G45*Indicators!$G$257+L45*$H45*Indicators!$H$257+L45*$I45*Indicators!$I$257</f>
        <v>4.7594292860224046E-5</v>
      </c>
      <c r="W45" s="193">
        <f>M45*$B45*Indicators!$B$258+M45*$C45*Indicators!$C$258+M45*$D45*Indicators!$D$258+M45*$E45*Indicators!$E$258+M45*$F45*Indicators!$F$258+M45*$G45*Indicators!$G$258+M45*$H45*Indicators!$H$258+M45*$I45*Indicators!$I$258</f>
        <v>-4.7725123608141498E-6</v>
      </c>
      <c r="X45" s="193">
        <f>N45*$B45*Indicators!$B$259+N45*$C45*Indicators!$C$259+N45*$D45*Indicators!$D$259+N45*$E45*Indicators!$E$259+N45*$F45*Indicators!$F$259+N45*$G45*Indicators!$G$259+N45*$H45*Indicators!$H$259+N45*$I45*Indicators!$I$259</f>
        <v>-4.0408619961617478E-4</v>
      </c>
      <c r="Y45" s="193">
        <f>O45*$B45*Indicators!$B$260+O45*$C45*Indicators!$C$260+O45*$D45*Indicators!$D$260+O45*$E45*Indicators!$E$260+O45*$F45*Indicators!$F$260+O45*$G45*Indicators!$G$260+O45*$H45*Indicators!$H$260+O45*$I45*Indicators!$I$260</f>
        <v>-1.8219734796515614E-4</v>
      </c>
      <c r="Z45" s="193">
        <f>P45*$B45*Indicators!$B$261+P45*$C45*Indicators!$C$261+P45*$D45*Indicators!$D$261+P45*$E45*Indicators!$E$261+P45*$F45*Indicators!$F$261+P45*$G45*Indicators!$G$261+P45*$H45*Indicators!$H$261+P45*$I45*Indicators!$I$261</f>
        <v>-1.3439985602145673E-4</v>
      </c>
      <c r="AA45" s="193">
        <f>Q45*$B45*Indicators!$B$262+Q45*$C45*Indicators!$C$262+Q45*$D45*Indicators!$D$262+Q45*$E45*Indicators!$E$262+Q45*$F45*Indicators!$F$262+Q45*$G45*Indicators!$G$262+Q45*$H45*Indicators!$H$262+Q45*$I45*Indicators!$I$262</f>
        <v>-2.2185855625497701E-3</v>
      </c>
      <c r="AB45" s="193">
        <f>R45*$B45*Indicators!$B$263+R45*$C45*Indicators!$C$263+R45*$D45*Indicators!$D$263+R45*$E45*Indicators!$E$263+R45*$F45*Indicators!$F$263+R45*$G45*Indicators!$G$263+R45*$H45*Indicators!$H$263+R45*$I45*Indicators!$I$263</f>
        <v>-6.9896416624137163E-5</v>
      </c>
      <c r="AC45" s="193">
        <f>S45*$B45*Indicators!$B$264+S45*$C45*Indicators!$C$264+S45*$D45*Indicators!$D$264+S45*$E45*Indicators!$E$264+S45*$F45*Indicators!$F$264+S45*$G45*Indicators!$G$264+S45*$H45*Indicators!$H$264+S45*$I45*Indicators!$I$264</f>
        <v>1.7247443167176643E-3</v>
      </c>
      <c r="AE45" s="177">
        <f t="shared" si="1"/>
        <v>-0.16536961476066872</v>
      </c>
    </row>
    <row r="46" spans="1:31" hidden="1" x14ac:dyDescent="0.25">
      <c r="A46" s="174">
        <f>Indicators!A58</f>
        <v>37135</v>
      </c>
      <c r="B46" s="193">
        <f>(Indicators!B58-Indicators!B57)/Indicators!B57</f>
        <v>7.4297668858338231E-2</v>
      </c>
      <c r="C46" s="193">
        <f>(Indicators!C58-Indicators!C57)/-100</f>
        <v>1.1999999999999921E-3</v>
      </c>
      <c r="D46" s="193">
        <f>(Indicators!D58-Indicators!D57)/-100</f>
        <v>2.1949001364161267E-3</v>
      </c>
      <c r="E46" s="193">
        <f>(Indicators!E58-Indicators!E57)/-Indicators!E57</f>
        <v>0.18690881573968979</v>
      </c>
      <c r="F46" s="193">
        <f>(Indicators!F58-Indicators!F57)/Indicators!F57</f>
        <v>-9.3670886075949394E-2</v>
      </c>
      <c r="G46" s="193">
        <f>(Indicators!G58-Indicators!G57)/Indicators!G57</f>
        <v>6.4539521392313309E-2</v>
      </c>
      <c r="H46" s="193">
        <f>(Indicators!H58-Indicators!H57)/Indicators!H57</f>
        <v>1.7654658658273432E-2</v>
      </c>
      <c r="I46" s="193">
        <f>(Indicators!I58-Indicators!I57)/Indicators!I57</f>
        <v>0</v>
      </c>
      <c r="J46" s="174"/>
      <c r="K46" s="193">
        <f>Durban!C$70/100</f>
        <v>1.3606960233165898E-2</v>
      </c>
      <c r="L46" s="193">
        <f>Durban!D$70/100</f>
        <v>4.7420667146958143E-3</v>
      </c>
      <c r="M46" s="193">
        <f>Durban!E$70/100</f>
        <v>0.21285525900844951</v>
      </c>
      <c r="N46" s="193">
        <f>Durban!F$70/100</f>
        <v>3.4449538485656794E-2</v>
      </c>
      <c r="O46" s="193">
        <f>Durban!G$70/100</f>
        <v>4.3536102343064813E-2</v>
      </c>
      <c r="P46" s="193">
        <f>Durban!H$70/100</f>
        <v>0.17558217366247611</v>
      </c>
      <c r="Q46" s="193">
        <f>Durban!I$70/100</f>
        <v>0.12607628257486714</v>
      </c>
      <c r="R46" s="193">
        <f>Durban!J$70/100</f>
        <v>0.17357300870525846</v>
      </c>
      <c r="S46" s="193">
        <f>Durban!K$70/100</f>
        <v>0.2155786082723653</v>
      </c>
      <c r="T46" s="193"/>
      <c r="U46" s="193">
        <f>K46*$B46*Indicators!$B$256+K46*$C46*Indicators!$C$256+K46*$D46*Indicators!$D$256+K46*$E46*Indicators!$E$256+K46*$F46*Indicators!$F$256+K46*$G46*Indicators!$G$256+K46*$H46*Indicators!$H$256+K46*$I46*Indicators!$I$256</f>
        <v>2.7932337347278953E-4</v>
      </c>
      <c r="V46" s="193">
        <f>L46*$B46*Indicators!$B$257+L46*$C46*Indicators!$C$257+L46*$D46*Indicators!$D$257+L46*$E46*Indicators!$E$257+L46*$F46*Indicators!$F$257+L46*$G46*Indicators!$G$257+L46*$H46*Indicators!$H$257+L46*$I46*Indicators!$I$257</f>
        <v>3.1675104459277982E-4</v>
      </c>
      <c r="W46" s="193">
        <f>M46*$B46*Indicators!$B$258+M46*$C46*Indicators!$C$258+M46*$D46*Indicators!$D$258+M46*$E46*Indicators!$E$258+M46*$F46*Indicators!$F$258+M46*$G46*Indicators!$G$258+M46*$H46*Indicators!$H$258+M46*$I46*Indicators!$I$258</f>
        <v>9.9638135386763919E-3</v>
      </c>
      <c r="X46" s="193">
        <f>N46*$B46*Indicators!$B$259+N46*$C46*Indicators!$C$259+N46*$D46*Indicators!$D$259+N46*$E46*Indicators!$E$259+N46*$F46*Indicators!$F$259+N46*$G46*Indicators!$G$259+N46*$H46*Indicators!$H$259+N46*$I46*Indicators!$I$259</f>
        <v>1.6104036499347402E-3</v>
      </c>
      <c r="Y46" s="193">
        <f>O46*$B46*Indicators!$B$260+O46*$C46*Indicators!$C$260+O46*$D46*Indicators!$D$260+O46*$E46*Indicators!$E$260+O46*$F46*Indicators!$F$260+O46*$G46*Indicators!$G$260+O46*$H46*Indicators!$H$260+O46*$I46*Indicators!$I$260</f>
        <v>1.7998685355506273E-3</v>
      </c>
      <c r="Z46" s="193">
        <f>P46*$B46*Indicators!$B$261+P46*$C46*Indicators!$C$261+P46*$D46*Indicators!$D$261+P46*$E46*Indicators!$E$261+P46*$F46*Indicators!$F$261+P46*$G46*Indicators!$G$261+P46*$H46*Indicators!$H$261+P46*$I46*Indicators!$I$261</f>
        <v>5.5121026499908021E-3</v>
      </c>
      <c r="AA46" s="193">
        <f>Q46*$B46*Indicators!$B$262+Q46*$C46*Indicators!$C$262+Q46*$D46*Indicators!$D$262+Q46*$E46*Indicators!$E$262+Q46*$F46*Indicators!$F$262+Q46*$G46*Indicators!$G$262+Q46*$H46*Indicators!$H$262+Q46*$I46*Indicators!$I$262</f>
        <v>8.5092455295959178E-3</v>
      </c>
      <c r="AB46" s="193">
        <f>R46*$B46*Indicators!$B$263+R46*$C46*Indicators!$C$263+R46*$D46*Indicators!$D$263+R46*$E46*Indicators!$E$263+R46*$F46*Indicators!$F$263+R46*$G46*Indicators!$G$263+R46*$H46*Indicators!$H$263+R46*$I46*Indicators!$I$263</f>
        <v>5.5641494144993472E-3</v>
      </c>
      <c r="AC46" s="193">
        <f>S46*$B46*Indicators!$B$264+S46*$C46*Indicators!$C$264+S46*$D46*Indicators!$D$264+S46*$E46*Indicators!$E$264+S46*$F46*Indicators!$F$264+S46*$G46*Indicators!$G$264+S46*$H46*Indicators!$H$264+S46*$I46*Indicators!$I$264</f>
        <v>2.9286665467739121E-3</v>
      </c>
      <c r="AE46" s="177">
        <f t="shared" si="1"/>
        <v>3.6484324283087308</v>
      </c>
    </row>
    <row r="47" spans="1:31" hidden="1" x14ac:dyDescent="0.25">
      <c r="A47" s="174">
        <f>Indicators!A59</f>
        <v>37165</v>
      </c>
      <c r="B47" s="193">
        <f>(Indicators!B59-Indicators!B58)/Indicators!B58</f>
        <v>4.879541534524022E-2</v>
      </c>
      <c r="C47" s="193">
        <f>(Indicators!C59-Indicators!C58)/-100</f>
        <v>2.2000000000000062E-3</v>
      </c>
      <c r="D47" s="193">
        <f>(Indicators!D59-Indicators!D58)/-100</f>
        <v>4.051709179246972E-3</v>
      </c>
      <c r="E47" s="193">
        <f>(Indicators!E59-Indicators!E58)/-Indicators!E58</f>
        <v>5.0721265704979056E-2</v>
      </c>
      <c r="F47" s="193">
        <f>(Indicators!F59-Indicators!F58)/Indicators!F58</f>
        <v>-7.8212290502793366E-2</v>
      </c>
      <c r="G47" s="193">
        <f>(Indicators!G59-Indicators!G58)/Indicators!G58</f>
        <v>-4.3596730245231641E-2</v>
      </c>
      <c r="H47" s="193">
        <f>(Indicators!H59-Indicators!H58)/Indicators!H58</f>
        <v>8.1322636629457806E-3</v>
      </c>
      <c r="I47" s="193">
        <f>(Indicators!I59-Indicators!I58)/Indicators!I58</f>
        <v>0</v>
      </c>
      <c r="J47" s="174"/>
      <c r="K47" s="193">
        <f>Durban!C$70/100</f>
        <v>1.3606960233165898E-2</v>
      </c>
      <c r="L47" s="193">
        <f>Durban!D$70/100</f>
        <v>4.7420667146958143E-3</v>
      </c>
      <c r="M47" s="193">
        <f>Durban!E$70/100</f>
        <v>0.21285525900844951</v>
      </c>
      <c r="N47" s="193">
        <f>Durban!F$70/100</f>
        <v>3.4449538485656794E-2</v>
      </c>
      <c r="O47" s="193">
        <f>Durban!G$70/100</f>
        <v>4.3536102343064813E-2</v>
      </c>
      <c r="P47" s="193">
        <f>Durban!H$70/100</f>
        <v>0.17558217366247611</v>
      </c>
      <c r="Q47" s="193">
        <f>Durban!I$70/100</f>
        <v>0.12607628257486714</v>
      </c>
      <c r="R47" s="193">
        <f>Durban!J$70/100</f>
        <v>0.17357300870525846</v>
      </c>
      <c r="S47" s="193">
        <f>Durban!K$70/100</f>
        <v>0.2155786082723653</v>
      </c>
      <c r="T47" s="193"/>
      <c r="U47" s="193">
        <f>K47*$B47*Indicators!$B$256+K47*$C47*Indicators!$C$256+K47*$D47*Indicators!$D$256+K47*$E47*Indicators!$E$256+K47*$F47*Indicators!$F$256+K47*$G47*Indicators!$G$256+K47*$H47*Indicators!$H$256+K47*$I47*Indicators!$I$256</f>
        <v>-5.2334778668258443E-5</v>
      </c>
      <c r="V47" s="193">
        <f>L47*$B47*Indicators!$B$257+L47*$C47*Indicators!$C$257+L47*$D47*Indicators!$D$257+L47*$E47*Indicators!$E$257+L47*$F47*Indicators!$F$257+L47*$G47*Indicators!$G$257+L47*$H47*Indicators!$H$257+L47*$I47*Indicators!$I$257</f>
        <v>1.0774255718014542E-5</v>
      </c>
      <c r="W47" s="193">
        <f>M47*$B47*Indicators!$B$258+M47*$C47*Indicators!$C$258+M47*$D47*Indicators!$D$258+M47*$E47*Indicators!$E$258+M47*$F47*Indicators!$F$258+M47*$G47*Indicators!$G$258+M47*$H47*Indicators!$H$258+M47*$I47*Indicators!$I$258</f>
        <v>5.0247322881271901E-3</v>
      </c>
      <c r="X47" s="193">
        <f>N47*$B47*Indicators!$B$259+N47*$C47*Indicators!$C$259+N47*$D47*Indicators!$D$259+N47*$E47*Indicators!$E$259+N47*$F47*Indicators!$F$259+N47*$G47*Indicators!$G$259+N47*$H47*Indicators!$H$259+N47*$I47*Indicators!$I$259</f>
        <v>5.5634649067672222E-4</v>
      </c>
      <c r="Y47" s="193">
        <f>O47*$B47*Indicators!$B$260+O47*$C47*Indicators!$C$260+O47*$D47*Indicators!$D$260+O47*$E47*Indicators!$E$260+O47*$F47*Indicators!$F$260+O47*$G47*Indicators!$G$260+O47*$H47*Indicators!$H$260+O47*$I47*Indicators!$I$260</f>
        <v>6.9625466086840047E-4</v>
      </c>
      <c r="Z47" s="193">
        <f>P47*$B47*Indicators!$B$261+P47*$C47*Indicators!$C$261+P47*$D47*Indicators!$D$261+P47*$E47*Indicators!$E$261+P47*$F47*Indicators!$F$261+P47*$G47*Indicators!$G$261+P47*$H47*Indicators!$H$261+P47*$I47*Indicators!$I$261</f>
        <v>2.3817855047995671E-3</v>
      </c>
      <c r="AA47" s="193">
        <f>Q47*$B47*Indicators!$B$262+Q47*$C47*Indicators!$C$262+Q47*$D47*Indicators!$D$262+Q47*$E47*Indicators!$E$262+Q47*$F47*Indicators!$F$262+Q47*$G47*Indicators!$G$262+Q47*$H47*Indicators!$H$262+Q47*$I47*Indicators!$I$262</f>
        <v>2.8452321673961183E-3</v>
      </c>
      <c r="AB47" s="193">
        <f>R47*$B47*Indicators!$B$263+R47*$C47*Indicators!$C$263+R47*$D47*Indicators!$D$263+R47*$E47*Indicators!$E$263+R47*$F47*Indicators!$F$263+R47*$G47*Indicators!$G$263+R47*$H47*Indicators!$H$263+R47*$I47*Indicators!$I$263</f>
        <v>2.3547813680605081E-3</v>
      </c>
      <c r="AC47" s="193">
        <f>S47*$B47*Indicators!$B$264+S47*$C47*Indicators!$C$264+S47*$D47*Indicators!$D$264+S47*$E47*Indicators!$E$264+S47*$F47*Indicators!$F$264+S47*$G47*Indicators!$G$264+S47*$H47*Indicators!$H$264+S47*$I47*Indicators!$I$264</f>
        <v>1.9185552913554317E-3</v>
      </c>
      <c r="AE47" s="177">
        <f t="shared" si="1"/>
        <v>1.5736127248333696</v>
      </c>
    </row>
    <row r="48" spans="1:31" hidden="1" x14ac:dyDescent="0.25">
      <c r="A48" s="174">
        <f>Indicators!A60</f>
        <v>37196</v>
      </c>
      <c r="B48" s="193">
        <f>(Indicators!B60-Indicators!B59)/Indicators!B59</f>
        <v>9.0758620689655109E-2</v>
      </c>
      <c r="C48" s="193">
        <f>(Indicators!C60-Indicators!C59)/-100</f>
        <v>2.0500000000000006E-3</v>
      </c>
      <c r="D48" s="193">
        <f>(Indicators!D60-Indicators!D59)/-100</f>
        <v>-2.8567591420129369E-3</v>
      </c>
      <c r="E48" s="193">
        <f>(Indicators!E60-Indicators!E59)/-Indicators!E59</f>
        <v>9.1176470588235276E-2</v>
      </c>
      <c r="F48" s="193">
        <f>(Indicators!F60-Indicators!F59)/Indicators!F59</f>
        <v>0.10303030303030312</v>
      </c>
      <c r="G48" s="193">
        <f>(Indicators!G60-Indicators!G59)/Indicators!G59</f>
        <v>-2.2435897435897474E-2</v>
      </c>
      <c r="H48" s="193">
        <f>(Indicators!H60-Indicators!H59)/Indicators!H59</f>
        <v>4.7994721585399962E-3</v>
      </c>
      <c r="I48" s="193">
        <f>(Indicators!I60-Indicators!I59)/Indicators!I59</f>
        <v>0</v>
      </c>
      <c r="J48" s="174"/>
      <c r="K48" s="193">
        <f>Durban!C$70/100</f>
        <v>1.3606960233165898E-2</v>
      </c>
      <c r="L48" s="193">
        <f>Durban!D$70/100</f>
        <v>4.7420667146958143E-3</v>
      </c>
      <c r="M48" s="193">
        <f>Durban!E$70/100</f>
        <v>0.21285525900844951</v>
      </c>
      <c r="N48" s="193">
        <f>Durban!F$70/100</f>
        <v>3.4449538485656794E-2</v>
      </c>
      <c r="O48" s="193">
        <f>Durban!G$70/100</f>
        <v>4.3536102343064813E-2</v>
      </c>
      <c r="P48" s="193">
        <f>Durban!H$70/100</f>
        <v>0.17558217366247611</v>
      </c>
      <c r="Q48" s="193">
        <f>Durban!I$70/100</f>
        <v>0.12607628257486714</v>
      </c>
      <c r="R48" s="193">
        <f>Durban!J$70/100</f>
        <v>0.17357300870525846</v>
      </c>
      <c r="S48" s="193">
        <f>Durban!K$70/100</f>
        <v>0.2155786082723653</v>
      </c>
      <c r="T48" s="193"/>
      <c r="U48" s="193">
        <f>K48*$B48*Indicators!$B$256+K48*$C48*Indicators!$C$256+K48*$D48*Indicators!$D$256+K48*$E48*Indicators!$E$256+K48*$F48*Indicators!$F$256+K48*$G48*Indicators!$G$256+K48*$H48*Indicators!$H$256+K48*$I48*Indicators!$I$256</f>
        <v>8.8585290209149429E-4</v>
      </c>
      <c r="V48" s="193">
        <f>L48*$B48*Indicators!$B$257+L48*$C48*Indicators!$C$257+L48*$D48*Indicators!$D$257+L48*$E48*Indicators!$E$257+L48*$F48*Indicators!$F$257+L48*$G48*Indicators!$G$257+L48*$H48*Indicators!$H$257+L48*$I48*Indicators!$I$257</f>
        <v>1.2979451192918673E-4</v>
      </c>
      <c r="W48" s="193">
        <f>M48*$B48*Indicators!$B$258+M48*$C48*Indicators!$C$258+M48*$D48*Indicators!$D$258+M48*$E48*Indicators!$E$258+M48*$F48*Indicators!$F$258+M48*$G48*Indicators!$G$258+M48*$H48*Indicators!$H$258+M48*$I48*Indicators!$I$258</f>
        <v>8.8612226609842207E-3</v>
      </c>
      <c r="X48" s="193">
        <f>N48*$B48*Indicators!$B$259+N48*$C48*Indicators!$C$259+N48*$D48*Indicators!$D$259+N48*$E48*Indicators!$E$259+N48*$F48*Indicators!$F$259+N48*$G48*Indicators!$G$259+N48*$H48*Indicators!$H$259+N48*$I48*Indicators!$I$259</f>
        <v>9.5600106221656799E-4</v>
      </c>
      <c r="Y48" s="193">
        <f>O48*$B48*Indicators!$B$260+O48*$C48*Indicators!$C$260+O48*$D48*Indicators!$D$260+O48*$E48*Indicators!$E$260+O48*$F48*Indicators!$F$260+O48*$G48*Indicators!$G$260+O48*$H48*Indicators!$H$260+O48*$I48*Indicators!$I$260</f>
        <v>1.067570463536785E-3</v>
      </c>
      <c r="Z48" s="193">
        <f>P48*$B48*Indicators!$B$261+P48*$C48*Indicators!$C$261+P48*$D48*Indicators!$D$261+P48*$E48*Indicators!$E$261+P48*$F48*Indicators!$F$261+P48*$G48*Indicators!$G$261+P48*$H48*Indicators!$H$261+P48*$I48*Indicators!$I$261</f>
        <v>3.4307923313584162E-3</v>
      </c>
      <c r="AA48" s="193">
        <f>Q48*$B48*Indicators!$B$262+Q48*$C48*Indicators!$C$262+Q48*$D48*Indicators!$D$262+Q48*$E48*Indicators!$E$262+Q48*$F48*Indicators!$F$262+Q48*$G48*Indicators!$G$262+Q48*$H48*Indicators!$H$262+Q48*$I48*Indicators!$I$262</f>
        <v>4.7295023320219169E-3</v>
      </c>
      <c r="AB48" s="193">
        <f>R48*$B48*Indicators!$B$263+R48*$C48*Indicators!$C$263+R48*$D48*Indicators!$D$263+R48*$E48*Indicators!$E$263+R48*$F48*Indicators!$F$263+R48*$G48*Indicators!$G$263+R48*$H48*Indicators!$H$263+R48*$I48*Indicators!$I$263</f>
        <v>3.4827727708468771E-3</v>
      </c>
      <c r="AC48" s="193">
        <f>S48*$B48*Indicators!$B$264+S48*$C48*Indicators!$C$264+S48*$D48*Indicators!$D$264+S48*$E48*Indicators!$E$264+S48*$F48*Indicators!$F$264+S48*$G48*Indicators!$G$264+S48*$H48*Indicators!$H$264+S48*$I48*Indicators!$I$264</f>
        <v>2.2984671916480609E-3</v>
      </c>
      <c r="AE48" s="177">
        <f t="shared" si="1"/>
        <v>2.5841976226633525</v>
      </c>
    </row>
    <row r="49" spans="1:31" hidden="1" x14ac:dyDescent="0.25">
      <c r="A49" s="174">
        <f>Indicators!A61</f>
        <v>37226</v>
      </c>
      <c r="B49" s="193">
        <f>(Indicators!B61-Indicators!B60)/Indicators!B60</f>
        <v>0.16483794404886964</v>
      </c>
      <c r="C49" s="193">
        <f>(Indicators!C61-Indicators!C60)/-100</f>
        <v>-1.245000000000001E-2</v>
      </c>
      <c r="D49" s="193">
        <f>(Indicators!D61-Indicators!D60)/-100</f>
        <v>-2.8008209631999572E-3</v>
      </c>
      <c r="E49" s="193">
        <f>(Indicators!E61-Indicators!E60)/-Indicators!E60</f>
        <v>-4.3689320388349641E-2</v>
      </c>
      <c r="F49" s="193">
        <f>(Indicators!F61-Indicators!F60)/Indicators!F60</f>
        <v>1.7857142857142842E-2</v>
      </c>
      <c r="G49" s="193">
        <f>(Indicators!G61-Indicators!G60)/Indicators!G60</f>
        <v>7.6502732240437991E-3</v>
      </c>
      <c r="H49" s="193">
        <f>(Indicators!H61-Indicators!H60)/Indicators!H60</f>
        <v>2.5454363640908976E-2</v>
      </c>
      <c r="I49" s="193">
        <f>(Indicators!I61-Indicators!I60)/Indicators!I60</f>
        <v>0</v>
      </c>
      <c r="J49" s="174"/>
      <c r="K49" s="193">
        <f>Durban!C$70/100</f>
        <v>1.3606960233165898E-2</v>
      </c>
      <c r="L49" s="193">
        <f>Durban!D$70/100</f>
        <v>4.7420667146958143E-3</v>
      </c>
      <c r="M49" s="193">
        <f>Durban!E$70/100</f>
        <v>0.21285525900844951</v>
      </c>
      <c r="N49" s="193">
        <f>Durban!F$70/100</f>
        <v>3.4449538485656794E-2</v>
      </c>
      <c r="O49" s="193">
        <f>Durban!G$70/100</f>
        <v>4.3536102343064813E-2</v>
      </c>
      <c r="P49" s="193">
        <f>Durban!H$70/100</f>
        <v>0.17558217366247611</v>
      </c>
      <c r="Q49" s="193">
        <f>Durban!I$70/100</f>
        <v>0.12607628257486714</v>
      </c>
      <c r="R49" s="193">
        <f>Durban!J$70/100</f>
        <v>0.17357300870525846</v>
      </c>
      <c r="S49" s="193">
        <f>Durban!K$70/100</f>
        <v>0.2155786082723653</v>
      </c>
      <c r="T49" s="193"/>
      <c r="U49" s="193">
        <f>K49*$B49*Indicators!$B$256+K49*$C49*Indicators!$C$256+K49*$D49*Indicators!$D$256+K49*$E49*Indicators!$E$256+K49*$F49*Indicators!$F$256+K49*$G49*Indicators!$G$256+K49*$H49*Indicators!$H$256+K49*$I49*Indicators!$I$256</f>
        <v>4.3621114898360018E-4</v>
      </c>
      <c r="V49" s="193">
        <f>L49*$B49*Indicators!$B$257+L49*$C49*Indicators!$C$257+L49*$D49*Indicators!$D$257+L49*$E49*Indicators!$E$257+L49*$F49*Indicators!$F$257+L49*$G49*Indicators!$G$257+L49*$H49*Indicators!$H$257+L49*$I49*Indicators!$I$257</f>
        <v>2.2829523354340998E-4</v>
      </c>
      <c r="W49" s="193">
        <f>M49*$B49*Indicators!$B$258+M49*$C49*Indicators!$C$258+M49*$D49*Indicators!$D$258+M49*$E49*Indicators!$E$258+M49*$F49*Indicators!$F$258+M49*$G49*Indicators!$G$258+M49*$H49*Indicators!$H$258+M49*$I49*Indicators!$I$258</f>
        <v>1.1332359433572473E-2</v>
      </c>
      <c r="X49" s="193">
        <f>N49*$B49*Indicators!$B$259+N49*$C49*Indicators!$C$259+N49*$D49*Indicators!$D$259+N49*$E49*Indicators!$E$259+N49*$F49*Indicators!$F$259+N49*$G49*Indicators!$G$259+N49*$H49*Indicators!$H$259+N49*$I49*Indicators!$I$259</f>
        <v>3.2826364571673819E-4</v>
      </c>
      <c r="Y49" s="193">
        <f>O49*$B49*Indicators!$B$260+O49*$C49*Indicators!$C$260+O49*$D49*Indicators!$D$260+O49*$E49*Indicators!$E$260+O49*$F49*Indicators!$F$260+O49*$G49*Indicators!$G$260+O49*$H49*Indicators!$H$260+O49*$I49*Indicators!$I$260</f>
        <v>5.8998486075754293E-4</v>
      </c>
      <c r="Z49" s="193">
        <f>P49*$B49*Indicators!$B$261+P49*$C49*Indicators!$C$261+P49*$D49*Indicators!$D$261+P49*$E49*Indicators!$E$261+P49*$F49*Indicators!$F$261+P49*$G49*Indicators!$G$261+P49*$H49*Indicators!$H$261+P49*$I49*Indicators!$I$261</f>
        <v>2.3810328238837572E-3</v>
      </c>
      <c r="AA49" s="193">
        <f>Q49*$B49*Indicators!$B$262+Q49*$C49*Indicators!$C$262+Q49*$D49*Indicators!$D$262+Q49*$E49*Indicators!$E$262+Q49*$F49*Indicators!$F$262+Q49*$G49*Indicators!$G$262+Q49*$H49*Indicators!$H$262+Q49*$I49*Indicators!$I$262</f>
        <v>7.1835604596061364E-4</v>
      </c>
      <c r="AB49" s="193">
        <f>R49*$B49*Indicators!$B$263+R49*$C49*Indicators!$C$263+R49*$D49*Indicators!$D$263+R49*$E49*Indicators!$E$263+R49*$F49*Indicators!$F$263+R49*$G49*Indicators!$G$263+R49*$H49*Indicators!$H$263+R49*$I49*Indicators!$I$263</f>
        <v>2.6233111778989422E-3</v>
      </c>
      <c r="AC49" s="193">
        <f>S49*$B49*Indicators!$B$264+S49*$C49*Indicators!$C$264+S49*$D49*Indicators!$D$264+S49*$E49*Indicators!$E$264+S49*$F49*Indicators!$F$264+S49*$G49*Indicators!$G$264+S49*$H49*Indicators!$H$264+S49*$I49*Indicators!$I$264</f>
        <v>4.1396351407029146E-3</v>
      </c>
      <c r="AE49" s="177">
        <f t="shared" si="1"/>
        <v>2.2777449511019991</v>
      </c>
    </row>
    <row r="50" spans="1:31" hidden="1" x14ac:dyDescent="0.25">
      <c r="A50" s="174">
        <f>Indicators!A62</f>
        <v>37257</v>
      </c>
      <c r="B50" s="193">
        <f>(Indicators!B62-Indicators!B61)/Indicators!B61</f>
        <v>-4.9269311064718151E-2</v>
      </c>
      <c r="C50" s="193">
        <f>(Indicators!C62-Indicators!C61)/-100</f>
        <v>-5.899999999999999E-3</v>
      </c>
      <c r="D50" s="193">
        <f>(Indicators!D62-Indicators!D61)/-100</f>
        <v>-4.2426805770947951E-3</v>
      </c>
      <c r="E50" s="193">
        <f>(Indicators!E62-Indicators!E61)/-Indicators!E61</f>
        <v>7.7519379844962332E-3</v>
      </c>
      <c r="F50" s="193">
        <f>(Indicators!F62-Indicators!F61)/Indicators!F61</f>
        <v>-1.3495276653171462E-2</v>
      </c>
      <c r="G50" s="193">
        <f>(Indicators!G62-Indicators!G61)/Indicators!G61</f>
        <v>2.2053506869124967E-2</v>
      </c>
      <c r="H50" s="193">
        <f>(Indicators!H62-Indicators!H61)/Indicators!H61</f>
        <v>4.0533863816619208E-3</v>
      </c>
      <c r="I50" s="193">
        <f>(Indicators!I62-Indicators!I61)/Indicators!I61</f>
        <v>0</v>
      </c>
      <c r="J50" s="174"/>
      <c r="K50" s="193">
        <f>Durban!C$71/100</f>
        <v>1.3980641691153643E-2</v>
      </c>
      <c r="L50" s="193">
        <f>Durban!D$71/100</f>
        <v>4.0374606930420149E-3</v>
      </c>
      <c r="M50" s="193">
        <f>Durban!E$71/100</f>
        <v>0.2116901855479133</v>
      </c>
      <c r="N50" s="193">
        <f>Durban!F$71/100</f>
        <v>3.4944348555990989E-2</v>
      </c>
      <c r="O50" s="193">
        <f>Durban!G$71/100</f>
        <v>3.4652346525112544E-2</v>
      </c>
      <c r="P50" s="193">
        <f>Durban!H$71/100</f>
        <v>0.17595887654677064</v>
      </c>
      <c r="Q50" s="193">
        <f>Durban!I$71/100</f>
        <v>0.13495691675500271</v>
      </c>
      <c r="R50" s="193">
        <f>Durban!J$71/100</f>
        <v>0.17781078644175188</v>
      </c>
      <c r="S50" s="193">
        <f>Durban!K$71/100</f>
        <v>0.2119684372432625</v>
      </c>
      <c r="T50" s="193"/>
      <c r="U50" s="193">
        <f>K50*$B50*Indicators!$B$256+K50*$C50*Indicators!$C$256+K50*$D50*Indicators!$D$256+K50*$E50*Indicators!$E$256+K50*$F50*Indicators!$F$256+K50*$G50*Indicators!$G$256+K50*$H50*Indicators!$H$256+K50*$I50*Indicators!$I$256</f>
        <v>-1.8148845782491697E-4</v>
      </c>
      <c r="V50" s="193">
        <f>L50*$B50*Indicators!$B$257+L50*$C50*Indicators!$C$257+L50*$D50*Indicators!$D$257+L50*$E50*Indicators!$E$257+L50*$F50*Indicators!$F$257+L50*$G50*Indicators!$G$257+L50*$H50*Indicators!$H$257+L50*$I50*Indicators!$I$257</f>
        <v>-2.0930990697257925E-5</v>
      </c>
      <c r="W50" s="193">
        <f>M50*$B50*Indicators!$B$258+M50*$C50*Indicators!$C$258+M50*$D50*Indicators!$D$258+M50*$E50*Indicators!$E$258+M50*$F50*Indicators!$F$258+M50*$G50*Indicators!$G$258+M50*$H50*Indicators!$H$258+M50*$I50*Indicators!$I$258</f>
        <v>-3.6952343407111073E-3</v>
      </c>
      <c r="X50" s="193">
        <f>N50*$B50*Indicators!$B$259+N50*$C50*Indicators!$C$259+N50*$D50*Indicators!$D$259+N50*$E50*Indicators!$E$259+N50*$F50*Indicators!$F$259+N50*$G50*Indicators!$G$259+N50*$H50*Indicators!$H$259+N50*$I50*Indicators!$I$259</f>
        <v>-1.2154828692658682E-4</v>
      </c>
      <c r="Y50" s="193">
        <f>O50*$B50*Indicators!$B$260+O50*$C50*Indicators!$C$260+O50*$D50*Indicators!$D$260+O50*$E50*Indicators!$E$260+O50*$F50*Indicators!$F$260+O50*$G50*Indicators!$G$260+O50*$H50*Indicators!$H$260+O50*$I50*Indicators!$I$260</f>
        <v>-1.6433503007030382E-4</v>
      </c>
      <c r="Z50" s="193">
        <f>P50*$B50*Indicators!$B$261+P50*$C50*Indicators!$C$261+P50*$D50*Indicators!$D$261+P50*$E50*Indicators!$E$261+P50*$F50*Indicators!$F$261+P50*$G50*Indicators!$G$261+P50*$H50*Indicators!$H$261+P50*$I50*Indicators!$I$261</f>
        <v>-1.0648902456026582E-3</v>
      </c>
      <c r="AA50" s="193">
        <f>Q50*$B50*Indicators!$B$262+Q50*$C50*Indicators!$C$262+Q50*$D50*Indicators!$D$262+Q50*$E50*Indicators!$E$262+Q50*$F50*Indicators!$F$262+Q50*$G50*Indicators!$G$262+Q50*$H50*Indicators!$H$262+Q50*$I50*Indicators!$I$262</f>
        <v>-4.5817070143451587E-4</v>
      </c>
      <c r="AB50" s="193">
        <f>R50*$B50*Indicators!$B$263+R50*$C50*Indicators!$C$263+R50*$D50*Indicators!$D$263+R50*$E50*Indicators!$E$263+R50*$F50*Indicators!$F$263+R50*$G50*Indicators!$G$263+R50*$H50*Indicators!$H$263+R50*$I50*Indicators!$I$263</f>
        <v>-9.6462164076196457E-4</v>
      </c>
      <c r="AC50" s="193">
        <f>S50*$B50*Indicators!$B$264+S50*$C50*Indicators!$C$264+S50*$D50*Indicators!$D$264+S50*$E50*Indicators!$E$264+S50*$F50*Indicators!$F$264+S50*$G50*Indicators!$G$264+S50*$H50*Indicators!$H$264+S50*$I50*Indicators!$I$264</f>
        <v>-1.4041745912220112E-3</v>
      </c>
      <c r="AE50" s="177">
        <f t="shared" si="1"/>
        <v>-0.80753942852513227</v>
      </c>
    </row>
    <row r="51" spans="1:31" hidden="1" x14ac:dyDescent="0.25">
      <c r="A51" s="174">
        <f>Indicators!A63</f>
        <v>37288</v>
      </c>
      <c r="B51" s="193">
        <f>(Indicators!B63-Indicators!B62)/Indicators!B62</f>
        <v>1.7566974088712845E-3</v>
      </c>
      <c r="C51" s="193">
        <f>(Indicators!C63-Indicators!C62)/-100</f>
        <v>-3.4999999999999966E-3</v>
      </c>
      <c r="D51" s="193">
        <f>(Indicators!D63-Indicators!D62)/-100</f>
        <v>-8.5011632878568832E-3</v>
      </c>
      <c r="E51" s="193">
        <f>(Indicators!E63-Indicators!E62)/-Indicators!E62</f>
        <v>-8.5937500000000111E-2</v>
      </c>
      <c r="F51" s="193">
        <f>(Indicators!F63-Indicators!F62)/Indicators!F62</f>
        <v>-0.22298221614227087</v>
      </c>
      <c r="G51" s="193">
        <f>(Indicators!G63-Indicators!G62)/Indicators!G62</f>
        <v>4.9522461973823845E-2</v>
      </c>
      <c r="H51" s="193">
        <f>(Indicators!H63-Indicators!H62)/Indicators!H62</f>
        <v>8.5305172374721175E-4</v>
      </c>
      <c r="I51" s="193">
        <f>(Indicators!I63-Indicators!I62)/Indicators!I62</f>
        <v>-6.8762278978389005E-2</v>
      </c>
      <c r="J51" s="174"/>
      <c r="K51" s="193">
        <f>Durban!C$71/100</f>
        <v>1.3980641691153643E-2</v>
      </c>
      <c r="L51" s="193">
        <f>Durban!D$71/100</f>
        <v>4.0374606930420149E-3</v>
      </c>
      <c r="M51" s="193">
        <f>Durban!E$71/100</f>
        <v>0.2116901855479133</v>
      </c>
      <c r="N51" s="193">
        <f>Durban!F$71/100</f>
        <v>3.4944348555990989E-2</v>
      </c>
      <c r="O51" s="193">
        <f>Durban!G$71/100</f>
        <v>3.4652346525112544E-2</v>
      </c>
      <c r="P51" s="193">
        <f>Durban!H$71/100</f>
        <v>0.17595887654677064</v>
      </c>
      <c r="Q51" s="193">
        <f>Durban!I$71/100</f>
        <v>0.13495691675500271</v>
      </c>
      <c r="R51" s="193">
        <f>Durban!J$71/100</f>
        <v>0.17781078644175188</v>
      </c>
      <c r="S51" s="193">
        <f>Durban!K$71/100</f>
        <v>0.2119684372432625</v>
      </c>
      <c r="T51" s="193"/>
      <c r="U51" s="193">
        <f>K51*$B51*Indicators!$B$256+K51*$C51*Indicators!$C$256+K51*$D51*Indicators!$D$256+K51*$E51*Indicators!$E$256+K51*$F51*Indicators!$F$256+K51*$G51*Indicators!$G$256+K51*$H51*Indicators!$H$256+K51*$I51*Indicators!$I$256</f>
        <v>-1.2211172781933228E-3</v>
      </c>
      <c r="V51" s="193">
        <f>L51*$B51*Indicators!$B$257+L51*$C51*Indicators!$C$257+L51*$D51*Indicators!$D$257+L51*$E51*Indicators!$E$257+L51*$F51*Indicators!$F$257+L51*$G51*Indicators!$G$257+L51*$H51*Indicators!$H$257+L51*$I51*Indicators!$I$257</f>
        <v>-8.1161510605181879E-6</v>
      </c>
      <c r="W51" s="193">
        <f>M51*$B51*Indicators!$B$258+M51*$C51*Indicators!$C$258+M51*$D51*Indicators!$D$258+M51*$E51*Indicators!$E$258+M51*$F51*Indicators!$F$258+M51*$G51*Indicators!$G$258+M51*$H51*Indicators!$H$258+M51*$I51*Indicators!$I$258</f>
        <v>-4.8204214948307806E-3</v>
      </c>
      <c r="X51" s="193">
        <f>N51*$B51*Indicators!$B$259+N51*$C51*Indicators!$C$259+N51*$D51*Indicators!$D$259+N51*$E51*Indicators!$E$259+N51*$F51*Indicators!$F$259+N51*$G51*Indicators!$G$259+N51*$H51*Indicators!$H$259+N51*$I51*Indicators!$I$259</f>
        <v>-1.8138815561856748E-3</v>
      </c>
      <c r="Y51" s="193">
        <f>O51*$B51*Indicators!$B$260+O51*$C51*Indicators!$C$260+O51*$D51*Indicators!$D$260+O51*$E51*Indicators!$E$260+O51*$F51*Indicators!$F$260+O51*$G51*Indicators!$G$260+O51*$H51*Indicators!$H$260+O51*$I51*Indicators!$I$260</f>
        <v>-6.1671716792342833E-4</v>
      </c>
      <c r="Z51" s="193">
        <f>P51*$B51*Indicators!$B$261+P51*$C51*Indicators!$C$261+P51*$D51*Indicators!$D$261+P51*$E51*Indicators!$E$261+P51*$F51*Indicators!$F$261+P51*$G51*Indicators!$G$261+P51*$H51*Indicators!$H$261+P51*$I51*Indicators!$I$261</f>
        <v>-1.9584310914015231E-3</v>
      </c>
      <c r="AA51" s="193">
        <f>Q51*$B51*Indicators!$B$262+Q51*$C51*Indicators!$C$262+Q51*$D51*Indicators!$D$262+Q51*$E51*Indicators!$E$262+Q51*$F51*Indicators!$F$262+Q51*$G51*Indicators!$G$262+Q51*$H51*Indicators!$H$262+Q51*$I51*Indicators!$I$262</f>
        <v>-4.5698185537403199E-3</v>
      </c>
      <c r="AB51" s="193">
        <f>R51*$B51*Indicators!$B$263+R51*$C51*Indicators!$C$263+R51*$D51*Indicators!$D$263+R51*$E51*Indicators!$E$263+R51*$F51*Indicators!$F$263+R51*$G51*Indicators!$G$263+R51*$H51*Indicators!$H$263+R51*$I51*Indicators!$I$263</f>
        <v>-2.4316327433533814E-3</v>
      </c>
      <c r="AC51" s="193">
        <f>S51*$B51*Indicators!$B$264+S51*$C51*Indicators!$C$264+S51*$D51*Indicators!$D$264+S51*$E51*Indicators!$E$264+S51*$F51*Indicators!$F$264+S51*$G51*Indicators!$G$264+S51*$H51*Indicators!$H$264+S51*$I51*Indicators!$I$264</f>
        <v>-1.2573461831371943E-3</v>
      </c>
      <c r="AE51" s="177">
        <f t="shared" si="1"/>
        <v>-1.8697482219826145</v>
      </c>
    </row>
    <row r="52" spans="1:31" hidden="1" x14ac:dyDescent="0.25">
      <c r="A52" s="174">
        <f>Indicators!A64</f>
        <v>37316</v>
      </c>
      <c r="B52" s="193">
        <f>(Indicators!B64-Indicators!B63)/Indicators!B63</f>
        <v>7.1021481806226479E-3</v>
      </c>
      <c r="C52" s="193">
        <f>(Indicators!C64-Indicators!C63)/-100</f>
        <v>-6.6999999999999994E-3</v>
      </c>
      <c r="D52" s="193">
        <f>(Indicators!D64-Indicators!D63)/-100</f>
        <v>-3.4253983618217098E-3</v>
      </c>
      <c r="E52" s="193">
        <f>(Indicators!E64-Indicators!E63)/-Indicators!E63</f>
        <v>-0.2196642685851318</v>
      </c>
      <c r="F52" s="193">
        <f>(Indicators!F64-Indicators!F63)/Indicators!F63</f>
        <v>4.2253521126760604E-2</v>
      </c>
      <c r="G52" s="193">
        <f>(Indicators!G64-Indicators!G63)/Indicators!G63</f>
        <v>2.2918773171553799E-2</v>
      </c>
      <c r="H52" s="193">
        <f>(Indicators!H64-Indicators!H63)/Indicators!H63</f>
        <v>8.4763443520957972E-3</v>
      </c>
      <c r="I52" s="193">
        <f>(Indicators!I64-Indicators!I63)/Indicators!I63</f>
        <v>9.6694796061884664E-2</v>
      </c>
      <c r="J52" s="174"/>
      <c r="K52" s="193">
        <f>Durban!C$71/100</f>
        <v>1.3980641691153643E-2</v>
      </c>
      <c r="L52" s="193">
        <f>Durban!D$71/100</f>
        <v>4.0374606930420149E-3</v>
      </c>
      <c r="M52" s="193">
        <f>Durban!E$71/100</f>
        <v>0.2116901855479133</v>
      </c>
      <c r="N52" s="193">
        <f>Durban!F$71/100</f>
        <v>3.4944348555990989E-2</v>
      </c>
      <c r="O52" s="193">
        <f>Durban!G$71/100</f>
        <v>3.4652346525112544E-2</v>
      </c>
      <c r="P52" s="193">
        <f>Durban!H$71/100</f>
        <v>0.17595887654677064</v>
      </c>
      <c r="Q52" s="193">
        <f>Durban!I$71/100</f>
        <v>0.13495691675500271</v>
      </c>
      <c r="R52" s="193">
        <f>Durban!J$71/100</f>
        <v>0.17781078644175188</v>
      </c>
      <c r="S52" s="193">
        <f>Durban!K$71/100</f>
        <v>0.2119684372432625</v>
      </c>
      <c r="T52" s="193"/>
      <c r="U52" s="193">
        <f>K52*$B52*Indicators!$B$256+K52*$C52*Indicators!$C$256+K52*$D52*Indicators!$D$256+K52*$E52*Indicators!$E$256+K52*$F52*Indicators!$F$256+K52*$G52*Indicators!$G$256+K52*$H52*Indicators!$H$256+K52*$I52*Indicators!$I$256</f>
        <v>-2.1676274003086754E-4</v>
      </c>
      <c r="V52" s="193">
        <f>L52*$B52*Indicators!$B$257+L52*$C52*Indicators!$C$257+L52*$D52*Indicators!$D$257+L52*$E52*Indicators!$E$257+L52*$F52*Indicators!$F$257+L52*$G52*Indicators!$G$257+L52*$H52*Indicators!$H$257+L52*$I52*Indicators!$I$257</f>
        <v>3.5007554216270152E-5</v>
      </c>
      <c r="W52" s="193">
        <f>M52*$B52*Indicators!$B$258+M52*$C52*Indicators!$C$258+M52*$D52*Indicators!$D$258+M52*$E52*Indicators!$E$258+M52*$F52*Indicators!$F$258+M52*$G52*Indicators!$G$258+M52*$H52*Indicators!$H$258+M52*$I52*Indicators!$I$258</f>
        <v>-1.7048495888841251E-4</v>
      </c>
      <c r="X52" s="193">
        <f>N52*$B52*Indicators!$B$259+N52*$C52*Indicators!$C$259+N52*$D52*Indicators!$D$259+N52*$E52*Indicators!$E$259+N52*$F52*Indicators!$F$259+N52*$G52*Indicators!$G$259+N52*$H52*Indicators!$H$259+N52*$I52*Indicators!$I$259</f>
        <v>1.9101013004418129E-4</v>
      </c>
      <c r="Y52" s="193">
        <f>O52*$B52*Indicators!$B$260+O52*$C52*Indicators!$C$260+O52*$D52*Indicators!$D$260+O52*$E52*Indicators!$E$260+O52*$F52*Indicators!$F$260+O52*$G52*Indicators!$G$260+O52*$H52*Indicators!$H$260+O52*$I52*Indicators!$I$260</f>
        <v>-9.4304012322228277E-4</v>
      </c>
      <c r="Z52" s="193">
        <f>P52*$B52*Indicators!$B$261+P52*$C52*Indicators!$C$261+P52*$D52*Indicators!$D$261+P52*$E52*Indicators!$E$261+P52*$F52*Indicators!$F$261+P52*$G52*Indicators!$G$261+P52*$H52*Indicators!$H$261+P52*$I52*Indicators!$I$261</f>
        <v>-3.9005165979195339E-3</v>
      </c>
      <c r="AA52" s="193">
        <f>Q52*$B52*Indicators!$B$262+Q52*$C52*Indicators!$C$262+Q52*$D52*Indicators!$D$262+Q52*$E52*Indicators!$E$262+Q52*$F52*Indicators!$F$262+Q52*$G52*Indicators!$G$262+Q52*$H52*Indicators!$H$262+Q52*$I52*Indicators!$I$262</f>
        <v>-7.4910342952777924E-3</v>
      </c>
      <c r="AB52" s="193">
        <f>R52*$B52*Indicators!$B$263+R52*$C52*Indicators!$C$263+R52*$D52*Indicators!$D$263+R52*$E52*Indicators!$E$263+R52*$F52*Indicators!$F$263+R52*$G52*Indicators!$G$263+R52*$H52*Indicators!$H$263+R52*$I52*Indicators!$I$263</f>
        <v>-2.945632828301699E-3</v>
      </c>
      <c r="AC52" s="193">
        <f>S52*$B52*Indicators!$B$264+S52*$C52*Indicators!$C$264+S52*$D52*Indicators!$D$264+S52*$E52*Indicators!$E$264+S52*$F52*Indicators!$F$264+S52*$G52*Indicators!$G$264+S52*$H52*Indicators!$H$264+S52*$I52*Indicators!$I$264</f>
        <v>1.0720893525125535E-3</v>
      </c>
      <c r="AE52" s="177">
        <f t="shared" si="1"/>
        <v>-1.4369364506867583</v>
      </c>
    </row>
    <row r="53" spans="1:31" hidden="1" x14ac:dyDescent="0.25">
      <c r="A53" s="174">
        <f>Indicators!A65</f>
        <v>37347</v>
      </c>
      <c r="B53" s="193">
        <f>(Indicators!B65-Indicators!B64)/Indicators!B64</f>
        <v>-7.2784259098032406E-2</v>
      </c>
      <c r="C53" s="193">
        <f>(Indicators!C65-Indicators!C64)/-100</f>
        <v>1.3699999999999992E-2</v>
      </c>
      <c r="D53" s="193">
        <f>(Indicators!D65-Indicators!D64)/-100</f>
        <v>-1.2051173310715263E-2</v>
      </c>
      <c r="E53" s="193">
        <f>(Indicators!E65-Indicators!E64)/-Indicators!E64</f>
        <v>-5.5839559575304828E-2</v>
      </c>
      <c r="F53" s="193">
        <f>(Indicators!F65-Indicators!F64)/Indicators!F64</f>
        <v>-0.12500000000000003</v>
      </c>
      <c r="G53" s="193">
        <f>(Indicators!G65-Indicators!G64)/Indicators!G64</f>
        <v>2.5041186161449829E-2</v>
      </c>
      <c r="H53" s="193">
        <f>(Indicators!H65-Indicators!H64)/Indicators!H64</f>
        <v>1.5636276160692808E-3</v>
      </c>
      <c r="I53" s="193">
        <f>(Indicators!I65-Indicators!I64)/Indicators!I64</f>
        <v>-2.9496633536389868E-2</v>
      </c>
      <c r="J53" s="174"/>
      <c r="K53" s="193">
        <f>Durban!C$71/100</f>
        <v>1.3980641691153643E-2</v>
      </c>
      <c r="L53" s="193">
        <f>Durban!D$71/100</f>
        <v>4.0374606930420149E-3</v>
      </c>
      <c r="M53" s="193">
        <f>Durban!E$71/100</f>
        <v>0.2116901855479133</v>
      </c>
      <c r="N53" s="193">
        <f>Durban!F$71/100</f>
        <v>3.4944348555990989E-2</v>
      </c>
      <c r="O53" s="193">
        <f>Durban!G$71/100</f>
        <v>3.4652346525112544E-2</v>
      </c>
      <c r="P53" s="193">
        <f>Durban!H$71/100</f>
        <v>0.17595887654677064</v>
      </c>
      <c r="Q53" s="193">
        <f>Durban!I$71/100</f>
        <v>0.13495691675500271</v>
      </c>
      <c r="R53" s="193">
        <f>Durban!J$71/100</f>
        <v>0.17781078644175188</v>
      </c>
      <c r="S53" s="193">
        <f>Durban!K$71/100</f>
        <v>0.2119684372432625</v>
      </c>
      <c r="T53" s="193"/>
      <c r="U53" s="193">
        <f>K53*$B53*Indicators!$B$256+K53*$C53*Indicators!$C$256+K53*$D53*Indicators!$D$256+K53*$E53*Indicators!$E$256+K53*$F53*Indicators!$F$256+K53*$G53*Indicators!$G$256+K53*$H53*Indicators!$H$256+K53*$I53*Indicators!$I$256</f>
        <v>-8.8057775664921747E-4</v>
      </c>
      <c r="V53" s="193">
        <f>L53*$B53*Indicators!$B$257+L53*$C53*Indicators!$C$257+L53*$D53*Indicators!$D$257+L53*$E53*Indicators!$E$257+L53*$F53*Indicators!$F$257+L53*$G53*Indicators!$G$257+L53*$H53*Indicators!$H$257+L53*$I53*Indicators!$I$257</f>
        <v>-9.4081256006801827E-5</v>
      </c>
      <c r="W53" s="193">
        <f>M53*$B53*Indicators!$B$258+M53*$C53*Indicators!$C$258+M53*$D53*Indicators!$D$258+M53*$E53*Indicators!$E$258+M53*$F53*Indicators!$F$258+M53*$G53*Indicators!$G$258+M53*$H53*Indicators!$H$258+M53*$I53*Indicators!$I$258</f>
        <v>-7.3380220830050278E-3</v>
      </c>
      <c r="X53" s="193">
        <f>N53*$B53*Indicators!$B$259+N53*$C53*Indicators!$C$259+N53*$D53*Indicators!$D$259+N53*$E53*Indicators!$E$259+N53*$F53*Indicators!$F$259+N53*$G53*Indicators!$G$259+N53*$H53*Indicators!$H$259+N53*$I53*Indicators!$I$259</f>
        <v>-1.1516207267258769E-3</v>
      </c>
      <c r="Y53" s="193">
        <f>O53*$B53*Indicators!$B$260+O53*$C53*Indicators!$C$260+O53*$D53*Indicators!$D$260+O53*$E53*Indicators!$E$260+O53*$F53*Indicators!$F$260+O53*$G53*Indicators!$G$260+O53*$H53*Indicators!$H$260+O53*$I53*Indicators!$I$260</f>
        <v>-4.7665066969220708E-4</v>
      </c>
      <c r="Z53" s="193">
        <f>P53*$B53*Indicators!$B$261+P53*$C53*Indicators!$C$261+P53*$D53*Indicators!$D$261+P53*$E53*Indicators!$E$261+P53*$F53*Indicators!$F$261+P53*$G53*Indicators!$G$261+P53*$H53*Indicators!$H$261+P53*$I53*Indicators!$I$261</f>
        <v>-1.7748460937493439E-3</v>
      </c>
      <c r="AA53" s="193">
        <f>Q53*$B53*Indicators!$B$262+Q53*$C53*Indicators!$C$262+Q53*$D53*Indicators!$D$262+Q53*$E53*Indicators!$E$262+Q53*$F53*Indicators!$F$262+Q53*$G53*Indicators!$G$262+Q53*$H53*Indicators!$H$262+Q53*$I53*Indicators!$I$262</f>
        <v>-3.391784324278425E-3</v>
      </c>
      <c r="AB53" s="193">
        <f>R53*$B53*Indicators!$B$263+R53*$C53*Indicators!$C$263+R53*$D53*Indicators!$D$263+R53*$E53*Indicators!$E$263+R53*$F53*Indicators!$F$263+R53*$G53*Indicators!$G$263+R53*$H53*Indicators!$H$263+R53*$I53*Indicators!$I$263</f>
        <v>-1.8275823982388376E-3</v>
      </c>
      <c r="AC53" s="193">
        <f>S53*$B53*Indicators!$B$264+S53*$C53*Indicators!$C$264+S53*$D53*Indicators!$D$264+S53*$E53*Indicators!$E$264+S53*$F53*Indicators!$F$264+S53*$G53*Indicators!$G$264+S53*$H53*Indicators!$H$264+S53*$I53*Indicators!$I$264</f>
        <v>-1.2504874389041309E-3</v>
      </c>
      <c r="AE53" s="177">
        <f t="shared" si="1"/>
        <v>-1.8185652747249865</v>
      </c>
    </row>
    <row r="54" spans="1:31" hidden="1" x14ac:dyDescent="0.25">
      <c r="A54" s="174">
        <f>Indicators!A66</f>
        <v>37377</v>
      </c>
      <c r="B54" s="193">
        <f>(Indicators!B66-Indicators!B65)/Indicators!B65</f>
        <v>-8.8262910798122013E-2</v>
      </c>
      <c r="C54" s="193">
        <f>(Indicators!C66-Indicators!C65)/-100</f>
        <v>2.0000000000000104E-3</v>
      </c>
      <c r="D54" s="193">
        <f>(Indicators!D66-Indicators!D65)/-100</f>
        <v>-3.5039770139108574E-3</v>
      </c>
      <c r="E54" s="193">
        <f>(Indicators!E66-Indicators!E65)/-Indicators!E65</f>
        <v>0.11769087523277467</v>
      </c>
      <c r="F54" s="193">
        <f>(Indicators!F66-Indicators!F65)/Indicators!F65</f>
        <v>8.3011583011583137E-2</v>
      </c>
      <c r="G54" s="193">
        <f>(Indicators!G66-Indicators!G65)/Indicators!G65</f>
        <v>5.014464802314357E-2</v>
      </c>
      <c r="H54" s="193">
        <f>(Indicators!H66-Indicators!H65)/Indicators!H65</f>
        <v>5.8684600296225135E-3</v>
      </c>
      <c r="I54" s="193">
        <f>(Indicators!I66-Indicators!I65)/Indicators!I65</f>
        <v>7.0697059795176737E-2</v>
      </c>
      <c r="J54" s="174"/>
      <c r="K54" s="193">
        <f>Durban!C$71/100</f>
        <v>1.3980641691153643E-2</v>
      </c>
      <c r="L54" s="193">
        <f>Durban!D$71/100</f>
        <v>4.0374606930420149E-3</v>
      </c>
      <c r="M54" s="193">
        <f>Durban!E$71/100</f>
        <v>0.2116901855479133</v>
      </c>
      <c r="N54" s="193">
        <f>Durban!F$71/100</f>
        <v>3.4944348555990989E-2</v>
      </c>
      <c r="O54" s="193">
        <f>Durban!G$71/100</f>
        <v>3.4652346525112544E-2</v>
      </c>
      <c r="P54" s="193">
        <f>Durban!H$71/100</f>
        <v>0.17595887654677064</v>
      </c>
      <c r="Q54" s="193">
        <f>Durban!I$71/100</f>
        <v>0.13495691675500271</v>
      </c>
      <c r="R54" s="193">
        <f>Durban!J$71/100</f>
        <v>0.17781078644175188</v>
      </c>
      <c r="S54" s="193">
        <f>Durban!K$71/100</f>
        <v>0.2119684372432625</v>
      </c>
      <c r="T54" s="193"/>
      <c r="U54" s="193">
        <f>K54*$B54*Indicators!$B$256+K54*$C54*Indicators!$C$256+K54*$D54*Indicators!$D$256+K54*$E54*Indicators!$E$256+K54*$F54*Indicators!$F$256+K54*$G54*Indicators!$G$256+K54*$H54*Indicators!$H$256+K54*$I54*Indicators!$I$256</f>
        <v>4.6871154668027762E-4</v>
      </c>
      <c r="V54" s="193">
        <f>L54*$B54*Indicators!$B$257+L54*$C54*Indicators!$C$257+L54*$D54*Indicators!$D$257+L54*$E54*Indicators!$E$257+L54*$F54*Indicators!$F$257+L54*$G54*Indicators!$G$257+L54*$H54*Indicators!$H$257+L54*$I54*Indicators!$I$257</f>
        <v>7.8679956519217697E-5</v>
      </c>
      <c r="W54" s="193">
        <f>M54*$B54*Indicators!$B$258+M54*$C54*Indicators!$C$258+M54*$D54*Indicators!$D$258+M54*$E54*Indicators!$E$258+M54*$F54*Indicators!$F$258+M54*$G54*Indicators!$G$258+M54*$H54*Indicators!$H$258+M54*$I54*Indicators!$I$258</f>
        <v>-8.8314438840708708E-4</v>
      </c>
      <c r="X54" s="193">
        <f>N54*$B54*Indicators!$B$259+N54*$C54*Indicators!$C$259+N54*$D54*Indicators!$D$259+N54*$E54*Indicators!$E$259+N54*$F54*Indicators!$F$259+N54*$G54*Indicators!$G$259+N54*$H54*Indicators!$H$259+N54*$I54*Indicators!$I$259</f>
        <v>1.7672077273588379E-3</v>
      </c>
      <c r="Y54" s="193">
        <f>O54*$B54*Indicators!$B$260+O54*$C54*Indicators!$C$260+O54*$D54*Indicators!$D$260+O54*$E54*Indicators!$E$260+O54*$F54*Indicators!$F$260+O54*$G54*Indicators!$G$260+O54*$H54*Indicators!$H$260+O54*$I54*Indicators!$I$260</f>
        <v>4.9803508089821149E-4</v>
      </c>
      <c r="Z54" s="193">
        <f>P54*$B54*Indicators!$B$261+P54*$C54*Indicators!$C$261+P54*$D54*Indicators!$D$261+P54*$E54*Indicators!$E$261+P54*$F54*Indicators!$F$261+P54*$G54*Indicators!$G$261+P54*$H54*Indicators!$H$261+P54*$I54*Indicators!$I$261</f>
        <v>7.7582310638602968E-4</v>
      </c>
      <c r="AA54" s="193">
        <f>Q54*$B54*Indicators!$B$262+Q54*$C54*Indicators!$C$262+Q54*$D54*Indicators!$D$262+Q54*$E54*Indicators!$E$262+Q54*$F54*Indicators!$F$262+Q54*$G54*Indicators!$G$262+Q54*$H54*Indicators!$H$262+Q54*$I54*Indicators!$I$262</f>
        <v>4.6929880139541533E-3</v>
      </c>
      <c r="AB54" s="193">
        <f>R54*$B54*Indicators!$B$263+R54*$C54*Indicators!$C$263+R54*$D54*Indicators!$D$263+R54*$E54*Indicators!$E$263+R54*$F54*Indicators!$F$263+R54*$G54*Indicators!$G$263+R54*$H54*Indicators!$H$263+R54*$I54*Indicators!$I$263</f>
        <v>1.5270016475937916E-3</v>
      </c>
      <c r="AC54" s="193">
        <f>S54*$B54*Indicators!$B$264+S54*$C54*Indicators!$C$264+S54*$D54*Indicators!$D$264+S54*$E54*Indicators!$E$264+S54*$F54*Indicators!$F$264+S54*$G54*Indicators!$G$264+S54*$H54*Indicators!$H$264+S54*$I54*Indicators!$I$264</f>
        <v>-7.4860797255171059E-4</v>
      </c>
      <c r="AE54" s="177">
        <f t="shared" si="1"/>
        <v>0.81766947184317207</v>
      </c>
    </row>
    <row r="55" spans="1:31" hidden="1" x14ac:dyDescent="0.25">
      <c r="A55" s="174">
        <f>Indicators!A67</f>
        <v>37408</v>
      </c>
      <c r="B55" s="193">
        <f>(Indicators!B67-Indicators!B66)/Indicators!B66</f>
        <v>6.9001029866117392E-2</v>
      </c>
      <c r="C55" s="193">
        <f>(Indicators!C67-Indicators!C66)/-100</f>
        <v>-1.2000000000000099E-3</v>
      </c>
      <c r="D55" s="193">
        <f>(Indicators!D67-Indicators!D66)/-100</f>
        <v>-2.4596136954425953E-3</v>
      </c>
      <c r="E55" s="193">
        <f>(Indicators!E67-Indicators!E66)/-Indicators!E66</f>
        <v>-6.3317855635289147E-2</v>
      </c>
      <c r="F55" s="193">
        <f>(Indicators!F67-Indicators!F66)/Indicators!F66</f>
        <v>-6.4171122994652455E-2</v>
      </c>
      <c r="G55" s="193">
        <f>(Indicators!G67-Indicators!G66)/Indicators!G66</f>
        <v>-2.2038567493112914E-2</v>
      </c>
      <c r="H55" s="193">
        <f>(Indicators!H67-Indicators!H66)/Indicators!H66</f>
        <v>9.2344672790079432E-3</v>
      </c>
      <c r="I55" s="193">
        <f>(Indicators!I67-Indicators!I66)/Indicators!I66</f>
        <v>-3.1163221228016045E-2</v>
      </c>
      <c r="J55" s="174"/>
      <c r="K55" s="193">
        <f>Durban!C$71/100</f>
        <v>1.3980641691153643E-2</v>
      </c>
      <c r="L55" s="193">
        <f>Durban!D$71/100</f>
        <v>4.0374606930420149E-3</v>
      </c>
      <c r="M55" s="193">
        <f>Durban!E$71/100</f>
        <v>0.2116901855479133</v>
      </c>
      <c r="N55" s="193">
        <f>Durban!F$71/100</f>
        <v>3.4944348555990989E-2</v>
      </c>
      <c r="O55" s="193">
        <f>Durban!G$71/100</f>
        <v>3.4652346525112544E-2</v>
      </c>
      <c r="P55" s="193">
        <f>Durban!H$71/100</f>
        <v>0.17595887654677064</v>
      </c>
      <c r="Q55" s="193">
        <f>Durban!I$71/100</f>
        <v>0.13495691675500271</v>
      </c>
      <c r="R55" s="193">
        <f>Durban!J$71/100</f>
        <v>0.17781078644175188</v>
      </c>
      <c r="S55" s="193">
        <f>Durban!K$71/100</f>
        <v>0.2119684372432625</v>
      </c>
      <c r="T55" s="193"/>
      <c r="U55" s="193">
        <f>K55*$B55*Indicators!$B$256+K55*$C55*Indicators!$C$256+K55*$D55*Indicators!$D$256+K55*$E55*Indicators!$E$256+K55*$F55*Indicators!$F$256+K55*$G55*Indicators!$G$256+K55*$H55*Indicators!$H$256+K55*$I55*Indicators!$I$256</f>
        <v>-2.5203962562806402E-4</v>
      </c>
      <c r="V55" s="193">
        <f>L55*$B55*Indicators!$B$257+L55*$C55*Indicators!$C$257+L55*$D55*Indicators!$D$257+L55*$E55*Indicators!$E$257+L55*$F55*Indicators!$F$257+L55*$G55*Indicators!$G$257+L55*$H55*Indicators!$H$257+L55*$I55*Indicators!$I$257</f>
        <v>-2.7436477194549798E-6</v>
      </c>
      <c r="W55" s="193">
        <f>M55*$B55*Indicators!$B$258+M55*$C55*Indicators!$C$258+M55*$D55*Indicators!$D$258+M55*$E55*Indicators!$E$258+M55*$F55*Indicators!$F$258+M55*$G55*Indicators!$G$258+M55*$H55*Indicators!$H$258+M55*$I55*Indicators!$I$258</f>
        <v>2.5712729684387232E-3</v>
      </c>
      <c r="X55" s="193">
        <f>N55*$B55*Indicators!$B$259+N55*$C55*Indicators!$C$259+N55*$D55*Indicators!$D$259+N55*$E55*Indicators!$E$259+N55*$F55*Indicators!$F$259+N55*$G55*Indicators!$G$259+N55*$H55*Indicators!$H$259+N55*$I55*Indicators!$I$259</f>
        <v>-7.2001476844575901E-4</v>
      </c>
      <c r="Y55" s="193">
        <f>O55*$B55*Indicators!$B$260+O55*$C55*Indicators!$C$260+O55*$D55*Indicators!$D$260+O55*$E55*Indicators!$E$260+O55*$F55*Indicators!$F$260+O55*$G55*Indicators!$G$260+O55*$H55*Indicators!$H$260+O55*$I55*Indicators!$I$260</f>
        <v>-6.9005213815907926E-5</v>
      </c>
      <c r="Z55" s="193">
        <f>P55*$B55*Indicators!$B$261+P55*$C55*Indicators!$C$261+P55*$D55*Indicators!$D$261+P55*$E55*Indicators!$E$261+P55*$F55*Indicators!$F$261+P55*$G55*Indicators!$G$261+P55*$H55*Indicators!$H$261+P55*$I55*Indicators!$I$261</f>
        <v>3.4576121660067716E-4</v>
      </c>
      <c r="AA55" s="193">
        <f>Q55*$B55*Indicators!$B$262+Q55*$C55*Indicators!$C$262+Q55*$D55*Indicators!$D$262+Q55*$E55*Indicators!$E$262+Q55*$F55*Indicators!$F$262+Q55*$G55*Indicators!$G$262+Q55*$H55*Indicators!$H$262+Q55*$I55*Indicators!$I$262</f>
        <v>-1.8692401742924601E-3</v>
      </c>
      <c r="AB55" s="193">
        <f>R55*$B55*Indicators!$B$263+R55*$C55*Indicators!$C$263+R55*$D55*Indicators!$D$263+R55*$E55*Indicators!$E$263+R55*$F55*Indicators!$F$263+R55*$G55*Indicators!$G$263+R55*$H55*Indicators!$H$263+R55*$I55*Indicators!$I$263</f>
        <v>1.9817637613313191E-4</v>
      </c>
      <c r="AC55" s="193">
        <f>S55*$B55*Indicators!$B$264+S55*$C55*Indicators!$C$264+S55*$D55*Indicators!$D$264+S55*$E55*Indicators!$E$264+S55*$F55*Indicators!$F$264+S55*$G55*Indicators!$G$264+S55*$H55*Indicators!$H$264+S55*$I55*Indicators!$I$264</f>
        <v>1.526248923211645E-3</v>
      </c>
      <c r="AE55" s="177">
        <f t="shared" si="1"/>
        <v>0.17284160544825314</v>
      </c>
    </row>
    <row r="56" spans="1:31" hidden="1" x14ac:dyDescent="0.25">
      <c r="A56" s="174">
        <f>Indicators!A68</f>
        <v>37438</v>
      </c>
      <c r="B56" s="193">
        <f>(Indicators!B68-Indicators!B67)/Indicators!B67</f>
        <v>-2.1194605009633972E-2</v>
      </c>
      <c r="C56" s="193">
        <f>(Indicators!C68-Indicators!C67)/-100</f>
        <v>7.3000000000000044E-3</v>
      </c>
      <c r="D56" s="193">
        <f>(Indicators!D68-Indicators!D67)/-100</f>
        <v>-1.6098056234480181E-2</v>
      </c>
      <c r="E56" s="193">
        <f>(Indicators!E68-Indicators!E67)/-Indicators!E67</f>
        <v>-3.8507344184200029E-2</v>
      </c>
      <c r="F56" s="193">
        <f>(Indicators!F68-Indicators!F67)/Indicators!F67</f>
        <v>0.10285714285714287</v>
      </c>
      <c r="G56" s="193">
        <f>(Indicators!G68-Indicators!G67)/Indicators!G67</f>
        <v>-4.6635367762128253E-2</v>
      </c>
      <c r="H56" s="193">
        <f>(Indicators!H68-Indicators!H67)/Indicators!H67</f>
        <v>1.6404018353572843E-4</v>
      </c>
      <c r="I56" s="193">
        <f>(Indicators!I68-Indicators!I67)/Indicators!I67</f>
        <v>3.8853503184713374E-2</v>
      </c>
      <c r="J56" s="174"/>
      <c r="K56" s="193">
        <f>Durban!C$71/100</f>
        <v>1.3980641691153643E-2</v>
      </c>
      <c r="L56" s="193">
        <f>Durban!D$71/100</f>
        <v>4.0374606930420149E-3</v>
      </c>
      <c r="M56" s="193">
        <f>Durban!E$71/100</f>
        <v>0.2116901855479133</v>
      </c>
      <c r="N56" s="193">
        <f>Durban!F$71/100</f>
        <v>3.4944348555990989E-2</v>
      </c>
      <c r="O56" s="193">
        <f>Durban!G$71/100</f>
        <v>3.4652346525112544E-2</v>
      </c>
      <c r="P56" s="193">
        <f>Durban!H$71/100</f>
        <v>0.17595887654677064</v>
      </c>
      <c r="Q56" s="193">
        <f>Durban!I$71/100</f>
        <v>0.13495691675500271</v>
      </c>
      <c r="R56" s="193">
        <f>Durban!J$71/100</f>
        <v>0.17781078644175188</v>
      </c>
      <c r="S56" s="193">
        <f>Durban!K$71/100</f>
        <v>0.2119684372432625</v>
      </c>
      <c r="T56" s="193"/>
      <c r="U56" s="193">
        <f>K56*$B56*Indicators!$B$256+K56*$C56*Indicators!$C$256+K56*$D56*Indicators!$D$256+K56*$E56*Indicators!$E$256+K56*$F56*Indicators!$F$256+K56*$G56*Indicators!$G$256+K56*$H56*Indicators!$H$256+K56*$I56*Indicators!$I$256</f>
        <v>3.2325696920373085E-4</v>
      </c>
      <c r="V56" s="193">
        <f>L56*$B56*Indicators!$B$257+L56*$C56*Indicators!$C$257+L56*$D56*Indicators!$D$257+L56*$E56*Indicators!$E$257+L56*$F56*Indicators!$F$257+L56*$G56*Indicators!$G$257+L56*$H56*Indicators!$H$257+L56*$I56*Indicators!$I$257</f>
        <v>-8.5160391562007351E-5</v>
      </c>
      <c r="W56" s="193">
        <f>M56*$B56*Indicators!$B$258+M56*$C56*Indicators!$C$258+M56*$D56*Indicators!$D$258+M56*$E56*Indicators!$E$258+M56*$F56*Indicators!$F$258+M56*$G56*Indicators!$G$258+M56*$H56*Indicators!$H$258+M56*$I56*Indicators!$I$258</f>
        <v>-5.9837286231877521E-4</v>
      </c>
      <c r="X56" s="193">
        <f>N56*$B56*Indicators!$B$259+N56*$C56*Indicators!$C$259+N56*$D56*Indicators!$D$259+N56*$E56*Indicators!$E$259+N56*$F56*Indicators!$F$259+N56*$G56*Indicators!$G$259+N56*$H56*Indicators!$H$259+N56*$I56*Indicators!$I$259</f>
        <v>3.2087031158142706E-4</v>
      </c>
      <c r="Y56" s="193">
        <f>O56*$B56*Indicators!$B$260+O56*$C56*Indicators!$C$260+O56*$D56*Indicators!$D$260+O56*$E56*Indicators!$E$260+O56*$F56*Indicators!$F$260+O56*$G56*Indicators!$G$260+O56*$H56*Indicators!$H$260+O56*$I56*Indicators!$I$260</f>
        <v>-1.8447109231363329E-4</v>
      </c>
      <c r="Z56" s="193">
        <f>P56*$B56*Indicators!$B$261+P56*$C56*Indicators!$C$261+P56*$D56*Indicators!$D$261+P56*$E56*Indicators!$E$261+P56*$F56*Indicators!$F$261+P56*$G56*Indicators!$G$261+P56*$H56*Indicators!$H$261+P56*$I56*Indicators!$I$261</f>
        <v>-1.1602369575232476E-3</v>
      </c>
      <c r="AA56" s="193">
        <f>Q56*$B56*Indicators!$B$262+Q56*$C56*Indicators!$C$262+Q56*$D56*Indicators!$D$262+Q56*$E56*Indicators!$E$262+Q56*$F56*Indicators!$F$262+Q56*$G56*Indicators!$G$262+Q56*$H56*Indicators!$H$262+Q56*$I56*Indicators!$I$262</f>
        <v>-1.3365203215313943E-3</v>
      </c>
      <c r="AB56" s="193">
        <f>R56*$B56*Indicators!$B$263+R56*$C56*Indicators!$C$263+R56*$D56*Indicators!$D$263+R56*$E56*Indicators!$E$263+R56*$F56*Indicators!$F$263+R56*$G56*Indicators!$G$263+R56*$H56*Indicators!$H$263+R56*$I56*Indicators!$I$263</f>
        <v>-5.3932026631377348E-4</v>
      </c>
      <c r="AC56" s="193">
        <f>S56*$B56*Indicators!$B$264+S56*$C56*Indicators!$C$264+S56*$D56*Indicators!$D$264+S56*$E56*Indicators!$E$264+S56*$F56*Indicators!$F$264+S56*$G56*Indicators!$G$264+S56*$H56*Indicators!$H$264+S56*$I56*Indicators!$I$264</f>
        <v>-1.6791811758764142E-4</v>
      </c>
      <c r="AE56" s="177">
        <f t="shared" si="1"/>
        <v>-0.34278727283653143</v>
      </c>
    </row>
    <row r="57" spans="1:31" hidden="1" x14ac:dyDescent="0.25">
      <c r="A57" s="174">
        <f>Indicators!A69</f>
        <v>37469</v>
      </c>
      <c r="B57" s="193">
        <f>(Indicators!B69-Indicators!B68)/Indicators!B68</f>
        <v>4.0748031496062966E-2</v>
      </c>
      <c r="C57" s="193">
        <f>(Indicators!C69-Indicators!C68)/-100</f>
        <v>-2.8999999999999916E-3</v>
      </c>
      <c r="D57" s="193">
        <f>(Indicators!D69-Indicators!D68)/-100</f>
        <v>-7.7358559414879837E-3</v>
      </c>
      <c r="E57" s="193">
        <f>(Indicators!E69-Indicators!E68)/-Indicators!E68</f>
        <v>-4.7782874617737003E-2</v>
      </c>
      <c r="F57" s="193">
        <f>(Indicators!F69-Indicators!F68)/Indicators!F68</f>
        <v>1.2089810017271206E-2</v>
      </c>
      <c r="G57" s="193">
        <f>(Indicators!G69-Indicators!G68)/Indicators!G68</f>
        <v>2.8233749179251363E-2</v>
      </c>
      <c r="H57" s="193">
        <f>(Indicators!H69-Indicators!H68)/Indicators!H68</f>
        <v>1.1496700021290185E-2</v>
      </c>
      <c r="I57" s="193">
        <f>(Indicators!I69-Indicators!I68)/Indicators!I68</f>
        <v>-8.5836909871244635E-3</v>
      </c>
      <c r="J57" s="174"/>
      <c r="K57" s="193">
        <f>Durban!C$71/100</f>
        <v>1.3980641691153643E-2</v>
      </c>
      <c r="L57" s="193">
        <f>Durban!D$71/100</f>
        <v>4.0374606930420149E-3</v>
      </c>
      <c r="M57" s="193">
        <f>Durban!E$71/100</f>
        <v>0.2116901855479133</v>
      </c>
      <c r="N57" s="193">
        <f>Durban!F$71/100</f>
        <v>3.4944348555990989E-2</v>
      </c>
      <c r="O57" s="193">
        <f>Durban!G$71/100</f>
        <v>3.4652346525112544E-2</v>
      </c>
      <c r="P57" s="193">
        <f>Durban!H$71/100</f>
        <v>0.17595887654677064</v>
      </c>
      <c r="Q57" s="193">
        <f>Durban!I$71/100</f>
        <v>0.13495691675500271</v>
      </c>
      <c r="R57" s="193">
        <f>Durban!J$71/100</f>
        <v>0.17781078644175188</v>
      </c>
      <c r="S57" s="193">
        <f>Durban!K$71/100</f>
        <v>0.2119684372432625</v>
      </c>
      <c r="T57" s="193"/>
      <c r="U57" s="193">
        <f>K57*$B57*Indicators!$B$256+K57*$C57*Indicators!$C$256+K57*$D57*Indicators!$D$256+K57*$E57*Indicators!$E$256+K57*$F57*Indicators!$F$256+K57*$G57*Indicators!$G$256+K57*$H57*Indicators!$H$256+K57*$I57*Indicators!$I$256</f>
        <v>4.8088409973770445E-5</v>
      </c>
      <c r="V57" s="193">
        <f>L57*$B57*Indicators!$B$257+L57*$C57*Indicators!$C$257+L57*$D57*Indicators!$D$257+L57*$E57*Indicators!$E$257+L57*$F57*Indicators!$F$257+L57*$G57*Indicators!$G$257+L57*$H57*Indicators!$H$257+L57*$I57*Indicators!$I$257</f>
        <v>6.8729222857317899E-5</v>
      </c>
      <c r="W57" s="193">
        <f>M57*$B57*Indicators!$B$258+M57*$C57*Indicators!$C$258+M57*$D57*Indicators!$D$258+M57*$E57*Indicators!$E$258+M57*$F57*Indicators!$F$258+M57*$G57*Indicators!$G$258+M57*$H57*Indicators!$H$258+M57*$I57*Indicators!$I$258</f>
        <v>1.6828655443761127E-3</v>
      </c>
      <c r="X57" s="193">
        <f>N57*$B57*Indicators!$B$259+N57*$C57*Indicators!$C$259+N57*$D57*Indicators!$D$259+N57*$E57*Indicators!$E$259+N57*$F57*Indicators!$F$259+N57*$G57*Indicators!$G$259+N57*$H57*Indicators!$H$259+N57*$I57*Indicators!$I$259</f>
        <v>-3.1994137203025867E-4</v>
      </c>
      <c r="Y57" s="193">
        <f>O57*$B57*Indicators!$B$260+O57*$C57*Indicators!$C$260+O57*$D57*Indicators!$D$260+O57*$E57*Indicators!$E$260+O57*$F57*Indicators!$F$260+O57*$G57*Indicators!$G$260+O57*$H57*Indicators!$H$260+O57*$I57*Indicators!$I$260</f>
        <v>-5.9476877990934944E-5</v>
      </c>
      <c r="Z57" s="193">
        <f>P57*$B57*Indicators!$B$261+P57*$C57*Indicators!$C$261+P57*$D57*Indicators!$D$261+P57*$E57*Indicators!$E$261+P57*$F57*Indicators!$F$261+P57*$G57*Indicators!$G$261+P57*$H57*Indicators!$H$261+P57*$I57*Indicators!$I$261</f>
        <v>-6.8884468115239131E-5</v>
      </c>
      <c r="AA57" s="193">
        <f>Q57*$B57*Indicators!$B$262+Q57*$C57*Indicators!$C$262+Q57*$D57*Indicators!$D$262+Q57*$E57*Indicators!$E$262+Q57*$F57*Indicators!$F$262+Q57*$G57*Indicators!$G$262+Q57*$H57*Indicators!$H$262+Q57*$I57*Indicators!$I$262</f>
        <v>-1.3728727079799724E-3</v>
      </c>
      <c r="AB57" s="193">
        <f>R57*$B57*Indicators!$B$263+R57*$C57*Indicators!$C$263+R57*$D57*Indicators!$D$263+R57*$E57*Indicators!$E$263+R57*$F57*Indicators!$F$263+R57*$G57*Indicators!$G$263+R57*$H57*Indicators!$H$263+R57*$I57*Indicators!$I$263</f>
        <v>9.3840629521568781E-5</v>
      </c>
      <c r="AC57" s="193">
        <f>S57*$B57*Indicators!$B$264+S57*$C57*Indicators!$C$264+S57*$D57*Indicators!$D$264+S57*$E57*Indicators!$E$264+S57*$F57*Indicators!$F$264+S57*$G57*Indicators!$G$264+S57*$H57*Indicators!$H$264+S57*$I57*Indicators!$I$264</f>
        <v>9.6073791583706322E-4</v>
      </c>
      <c r="AE57" s="177">
        <f t="shared" si="1"/>
        <v>0.10330862964494281</v>
      </c>
    </row>
    <row r="58" spans="1:31" hidden="1" x14ac:dyDescent="0.25">
      <c r="A58" s="174">
        <f>Indicators!A70</f>
        <v>37500</v>
      </c>
      <c r="B58" s="193">
        <f>(Indicators!B70-Indicators!B69)/Indicators!B69</f>
        <v>-1.3240022697181149E-3</v>
      </c>
      <c r="C58" s="193">
        <f>(Indicators!C70-Indicators!C69)/-100</f>
        <v>1.9999999999999573E-4</v>
      </c>
      <c r="D58" s="193">
        <f>(Indicators!D70-Indicators!D69)/-100</f>
        <v>-8.1811537374027483E-3</v>
      </c>
      <c r="E58" s="193">
        <f>(Indicators!E70-Indicators!E69)/-Indicators!E69</f>
        <v>-5.7643195913899971E-2</v>
      </c>
      <c r="F58" s="193">
        <f>(Indicators!F70-Indicators!F69)/Indicators!F69</f>
        <v>9.3856655290102356E-2</v>
      </c>
      <c r="G58" s="193">
        <f>(Indicators!G70-Indicators!G69)/Indicators!G69</f>
        <v>2.2988505747126402E-2</v>
      </c>
      <c r="H58" s="193">
        <f>(Indicators!H70-Indicators!H69)/Indicators!H69</f>
        <v>1.2561877811298985E-2</v>
      </c>
      <c r="I58" s="193">
        <f>(Indicators!I70-Indicators!I69)/Indicators!I69</f>
        <v>-3.8033395176252316E-2</v>
      </c>
      <c r="J58" s="174"/>
      <c r="K58" s="193">
        <f>Durban!C$71/100</f>
        <v>1.3980641691153643E-2</v>
      </c>
      <c r="L58" s="193">
        <f>Durban!D$71/100</f>
        <v>4.0374606930420149E-3</v>
      </c>
      <c r="M58" s="193">
        <f>Durban!E$71/100</f>
        <v>0.2116901855479133</v>
      </c>
      <c r="N58" s="193">
        <f>Durban!F$71/100</f>
        <v>3.4944348555990989E-2</v>
      </c>
      <c r="O58" s="193">
        <f>Durban!G$71/100</f>
        <v>3.4652346525112544E-2</v>
      </c>
      <c r="P58" s="193">
        <f>Durban!H$71/100</f>
        <v>0.17595887654677064</v>
      </c>
      <c r="Q58" s="193">
        <f>Durban!I$71/100</f>
        <v>0.13495691675500271</v>
      </c>
      <c r="R58" s="193">
        <f>Durban!J$71/100</f>
        <v>0.17781078644175188</v>
      </c>
      <c r="S58" s="193">
        <f>Durban!K$71/100</f>
        <v>0.2119684372432625</v>
      </c>
      <c r="T58" s="193"/>
      <c r="U58" s="193">
        <f>K58*$B58*Indicators!$B$256+K58*$C58*Indicators!$C$256+K58*$D58*Indicators!$D$256+K58*$E58*Indicators!$E$256+K58*$F58*Indicators!$F$256+K58*$G58*Indicators!$G$256+K58*$H58*Indicators!$H$256+K58*$I58*Indicators!$I$256</f>
        <v>2.2253422608206966E-4</v>
      </c>
      <c r="V58" s="193">
        <f>L58*$B58*Indicators!$B$257+L58*$C58*Indicators!$C$257+L58*$D58*Indicators!$D$257+L58*$E58*Indicators!$E$257+L58*$F58*Indicators!$F$257+L58*$G58*Indicators!$G$257+L58*$H58*Indicators!$H$257+L58*$I58*Indicators!$I$257</f>
        <v>-1.8462488179907886E-5</v>
      </c>
      <c r="W58" s="193">
        <f>M58*$B58*Indicators!$B$258+M58*$C58*Indicators!$C$258+M58*$D58*Indicators!$D$258+M58*$E58*Indicators!$E$258+M58*$F58*Indicators!$F$258+M58*$G58*Indicators!$G$258+M58*$H58*Indicators!$H$258+M58*$I58*Indicators!$I$258</f>
        <v>-2.7408098461252969E-3</v>
      </c>
      <c r="X58" s="193">
        <f>N58*$B58*Indicators!$B$259+N58*$C58*Indicators!$C$259+N58*$D58*Indicators!$D$259+N58*$E58*Indicators!$E$259+N58*$F58*Indicators!$F$259+N58*$G58*Indicators!$G$259+N58*$H58*Indicators!$H$259+N58*$I58*Indicators!$I$259</f>
        <v>-1.0420616817912256E-3</v>
      </c>
      <c r="Y58" s="193">
        <f>O58*$B58*Indicators!$B$260+O58*$C58*Indicators!$C$260+O58*$D58*Indicators!$D$260+O58*$E58*Indicators!$E$260+O58*$F58*Indicators!$F$260+O58*$G58*Indicators!$G$260+O58*$H58*Indicators!$H$260+O58*$I58*Indicators!$I$260</f>
        <v>-2.6578701170713154E-4</v>
      </c>
      <c r="Z58" s="193">
        <f>P58*$B58*Indicators!$B$261+P58*$C58*Indicators!$C$261+P58*$D58*Indicators!$D$261+P58*$E58*Indicators!$E$261+P58*$F58*Indicators!$F$261+P58*$G58*Indicators!$G$261+P58*$H58*Indicators!$H$261+P58*$I58*Indicators!$I$261</f>
        <v>-7.6057892054121404E-4</v>
      </c>
      <c r="AA58" s="193">
        <f>Q58*$B58*Indicators!$B$262+Q58*$C58*Indicators!$C$262+Q58*$D58*Indicators!$D$262+Q58*$E58*Indicators!$E$262+Q58*$F58*Indicators!$F$262+Q58*$G58*Indicators!$G$262+Q58*$H58*Indicators!$H$262+Q58*$I58*Indicators!$I$262</f>
        <v>-2.6309092909207478E-3</v>
      </c>
      <c r="AB58" s="193">
        <f>R58*$B58*Indicators!$B$263+R58*$C58*Indicators!$C$263+R58*$D58*Indicators!$D$263+R58*$E58*Indicators!$E$263+R58*$F58*Indicators!$F$263+R58*$G58*Indicators!$G$263+R58*$H58*Indicators!$H$263+R58*$I58*Indicators!$I$263</f>
        <v>-8.4956955480678937E-4</v>
      </c>
      <c r="AC58" s="193">
        <f>S58*$B58*Indicators!$B$264+S58*$C58*Indicators!$C$264+S58*$D58*Indicators!$D$264+S58*$E58*Indicators!$E$264+S58*$F58*Indicators!$F$264+S58*$G58*Indicators!$G$264+S58*$H58*Indicators!$H$264+S58*$I58*Indicators!$I$264</f>
        <v>3.5666362514608562E-5</v>
      </c>
      <c r="AE58" s="177">
        <f t="shared" si="1"/>
        <v>-0.80499782054756341</v>
      </c>
    </row>
    <row r="59" spans="1:31" hidden="1" x14ac:dyDescent="0.25">
      <c r="A59" s="174">
        <f>Indicators!A71</f>
        <v>37530</v>
      </c>
      <c r="B59" s="193">
        <f>(Indicators!B71-Indicators!B70)/Indicators!B70</f>
        <v>-4.2045454545454622E-2</v>
      </c>
      <c r="C59" s="193">
        <f>(Indicators!C71-Indicators!C70)/-100</f>
        <v>4.9999999999998939E-4</v>
      </c>
      <c r="D59" s="193">
        <f>(Indicators!D71-Indicators!D70)/-100</f>
        <v>-1.8013244798017924E-2</v>
      </c>
      <c r="E59" s="193">
        <f>(Indicators!E71-Indicators!E70)/-Indicators!E70</f>
        <v>0.11383235598482226</v>
      </c>
      <c r="F59" s="193">
        <f>(Indicators!F71-Indicators!F70)/Indicators!F70</f>
        <v>9.5163806552262004E-2</v>
      </c>
      <c r="G59" s="193">
        <f>(Indicators!G71-Indicators!G70)/Indicators!G70</f>
        <v>-1.1235955056179669E-2</v>
      </c>
      <c r="H59" s="193">
        <f>(Indicators!H71-Indicators!H70)/Indicators!H70</f>
        <v>2.5006082144363932E-3</v>
      </c>
      <c r="I59" s="193">
        <f>(Indicators!I71-Indicators!I70)/Indicators!I70</f>
        <v>4.7894567663130827E-2</v>
      </c>
      <c r="J59" s="174"/>
      <c r="K59" s="193">
        <f>Durban!C$71/100</f>
        <v>1.3980641691153643E-2</v>
      </c>
      <c r="L59" s="193">
        <f>Durban!D$71/100</f>
        <v>4.0374606930420149E-3</v>
      </c>
      <c r="M59" s="193">
        <f>Durban!E$71/100</f>
        <v>0.2116901855479133</v>
      </c>
      <c r="N59" s="193">
        <f>Durban!F$71/100</f>
        <v>3.4944348555990989E-2</v>
      </c>
      <c r="O59" s="193">
        <f>Durban!G$71/100</f>
        <v>3.4652346525112544E-2</v>
      </c>
      <c r="P59" s="193">
        <f>Durban!H$71/100</f>
        <v>0.17595887654677064</v>
      </c>
      <c r="Q59" s="193">
        <f>Durban!I$71/100</f>
        <v>0.13495691675500271</v>
      </c>
      <c r="R59" s="193">
        <f>Durban!J$71/100</f>
        <v>0.17781078644175188</v>
      </c>
      <c r="S59" s="193">
        <f>Durban!K$71/100</f>
        <v>0.2119684372432625</v>
      </c>
      <c r="T59" s="193"/>
      <c r="U59" s="193">
        <f>K59*$B59*Indicators!$B$256+K59*$C59*Indicators!$C$256+K59*$D59*Indicators!$D$256+K59*$E59*Indicators!$E$256+K59*$F59*Indicators!$F$256+K59*$G59*Indicators!$G$256+K59*$H59*Indicators!$H$256+K59*$I59*Indicators!$I$256</f>
        <v>5.9728818230933903E-4</v>
      </c>
      <c r="V59" s="193">
        <f>L59*$B59*Indicators!$B$257+L59*$C59*Indicators!$C$257+L59*$D59*Indicators!$D$257+L59*$E59*Indicators!$E$257+L59*$F59*Indicators!$F$257+L59*$G59*Indicators!$G$257+L59*$H59*Indicators!$H$257+L59*$I59*Indicators!$I$257</f>
        <v>1.5560901388782805E-5</v>
      </c>
      <c r="W59" s="193">
        <f>M59*$B59*Indicators!$B$258+M59*$C59*Indicators!$C$258+M59*$D59*Indicators!$D$258+M59*$E59*Indicators!$E$258+M59*$F59*Indicators!$F$258+M59*$G59*Indicators!$G$258+M59*$H59*Indicators!$H$258+M59*$I59*Indicators!$I$258</f>
        <v>1.2057107966504284E-3</v>
      </c>
      <c r="X59" s="193">
        <f>N59*$B59*Indicators!$B$259+N59*$C59*Indicators!$C$259+N59*$D59*Indicators!$D$259+N59*$E59*Indicators!$E$259+N59*$F59*Indicators!$F$259+N59*$G59*Indicators!$G$259+N59*$H59*Indicators!$H$259+N59*$I59*Indicators!$I$259</f>
        <v>1.4635954021692875E-3</v>
      </c>
      <c r="Y59" s="193">
        <f>O59*$B59*Indicators!$B$260+O59*$C59*Indicators!$C$260+O59*$D59*Indicators!$D$260+O59*$E59*Indicators!$E$260+O59*$F59*Indicators!$F$260+O59*$G59*Indicators!$G$260+O59*$H59*Indicators!$H$260+O59*$I59*Indicators!$I$260</f>
        <v>4.9774264311013591E-4</v>
      </c>
      <c r="Z59" s="193">
        <f>P59*$B59*Indicators!$B$261+P59*$C59*Indicators!$C$261+P59*$D59*Indicators!$D$261+P59*$E59*Indicators!$E$261+P59*$F59*Indicators!$F$261+P59*$G59*Indicators!$G$261+P59*$H59*Indicators!$H$261+P59*$I59*Indicators!$I$261</f>
        <v>7.7003004569989666E-4</v>
      </c>
      <c r="AA59" s="193">
        <f>Q59*$B59*Indicators!$B$262+Q59*$C59*Indicators!$C$262+Q59*$D59*Indicators!$D$262+Q59*$E59*Indicators!$E$262+Q59*$F59*Indicators!$F$262+Q59*$G59*Indicators!$G$262+Q59*$H59*Indicators!$H$262+Q59*$I59*Indicators!$I$262</f>
        <v>4.5255663331447843E-3</v>
      </c>
      <c r="AB59" s="193">
        <f>R59*$B59*Indicators!$B$263+R59*$C59*Indicators!$C$263+R59*$D59*Indicators!$D$263+R59*$E59*Indicators!$E$263+R59*$F59*Indicators!$F$263+R59*$G59*Indicators!$G$263+R59*$H59*Indicators!$H$263+R59*$I59*Indicators!$I$263</f>
        <v>1.5464695764329604E-3</v>
      </c>
      <c r="AC59" s="193">
        <f>S59*$B59*Indicators!$B$264+S59*$C59*Indicators!$C$264+S59*$D59*Indicators!$D$264+S59*$E59*Indicators!$E$264+S59*$F59*Indicators!$F$264+S59*$G59*Indicators!$G$264+S59*$H59*Indicators!$H$264+S59*$I59*Indicators!$I$264</f>
        <v>-9.5116248509263075E-4</v>
      </c>
      <c r="AE59" s="177">
        <f t="shared" si="1"/>
        <v>0.96708013958129846</v>
      </c>
    </row>
    <row r="60" spans="1:31" hidden="1" x14ac:dyDescent="0.25">
      <c r="A60" s="174">
        <f>Indicators!A72</f>
        <v>37561</v>
      </c>
      <c r="B60" s="193">
        <f>(Indicators!B72-Indicators!B71)/Indicators!B71</f>
        <v>-8.2997232107552291E-2</v>
      </c>
      <c r="C60" s="193">
        <f>(Indicators!C72-Indicators!C71)/-100</f>
        <v>7.4999999999999997E-3</v>
      </c>
      <c r="D60" s="193">
        <f>(Indicators!D72-Indicators!D71)/-100</f>
        <v>1.5481518550414285E-3</v>
      </c>
      <c r="E60" s="193">
        <f>(Indicators!E72-Indicators!E71)/-Indicators!E71</f>
        <v>1.9073569482288905E-2</v>
      </c>
      <c r="F60" s="193">
        <f>(Indicators!F72-Indicators!F71)/Indicators!F71</f>
        <v>3.9886039886039927E-2</v>
      </c>
      <c r="G60" s="193">
        <f>(Indicators!G72-Indicators!G71)/Indicators!G71</f>
        <v>2.2095959595959235E-3</v>
      </c>
      <c r="H60" s="193">
        <f>(Indicators!H72-Indicators!H71)/Indicators!H71</f>
        <v>1.1931202059391828E-2</v>
      </c>
      <c r="I60" s="193">
        <f>(Indicators!I72-Indicators!I71)/Indicators!I71</f>
        <v>-2.8834355828220859E-2</v>
      </c>
      <c r="J60" s="174"/>
      <c r="K60" s="193">
        <f>Durban!C$71/100</f>
        <v>1.3980641691153643E-2</v>
      </c>
      <c r="L60" s="193">
        <f>Durban!D$71/100</f>
        <v>4.0374606930420149E-3</v>
      </c>
      <c r="M60" s="193">
        <f>Durban!E$71/100</f>
        <v>0.2116901855479133</v>
      </c>
      <c r="N60" s="193">
        <f>Durban!F$71/100</f>
        <v>3.4944348555990989E-2</v>
      </c>
      <c r="O60" s="193">
        <f>Durban!G$71/100</f>
        <v>3.4652346525112544E-2</v>
      </c>
      <c r="P60" s="193">
        <f>Durban!H$71/100</f>
        <v>0.17595887654677064</v>
      </c>
      <c r="Q60" s="193">
        <f>Durban!I$71/100</f>
        <v>0.13495691675500271</v>
      </c>
      <c r="R60" s="193">
        <f>Durban!J$71/100</f>
        <v>0.17781078644175188</v>
      </c>
      <c r="S60" s="193">
        <f>Durban!K$71/100</f>
        <v>0.2119684372432625</v>
      </c>
      <c r="T60" s="193"/>
      <c r="U60" s="193">
        <f>K60*$B60*Indicators!$B$256+K60*$C60*Indicators!$C$256+K60*$D60*Indicators!$D$256+K60*$E60*Indicators!$E$256+K60*$F60*Indicators!$F$256+K60*$G60*Indicators!$G$256+K60*$H60*Indicators!$H$256+K60*$I60*Indicators!$I$256</f>
        <v>-2.3450405731208353E-5</v>
      </c>
      <c r="V60" s="193">
        <f>L60*$B60*Indicators!$B$257+L60*$C60*Indicators!$C$257+L60*$D60*Indicators!$D$257+L60*$E60*Indicators!$E$257+L60*$F60*Indicators!$F$257+L60*$G60*Indicators!$G$257+L60*$H60*Indicators!$H$257+L60*$I60*Indicators!$I$257</f>
        <v>-1.1254359289295992E-4</v>
      </c>
      <c r="W60" s="193">
        <f>M60*$B60*Indicators!$B$258+M60*$C60*Indicators!$C$258+M60*$D60*Indicators!$D$258+M60*$E60*Indicators!$E$258+M60*$F60*Indicators!$F$258+M60*$G60*Indicators!$G$258+M60*$H60*Indicators!$H$258+M60*$I60*Indicators!$I$258</f>
        <v>-6.3799225497226872E-3</v>
      </c>
      <c r="X60" s="193">
        <f>N60*$B60*Indicators!$B$259+N60*$C60*Indicators!$C$259+N60*$D60*Indicators!$D$259+N60*$E60*Indicators!$E$259+N60*$F60*Indicators!$F$259+N60*$G60*Indicators!$G$259+N60*$H60*Indicators!$H$259+N60*$I60*Indicators!$I$259</f>
        <v>-6.0302272202404639E-4</v>
      </c>
      <c r="Y60" s="193">
        <f>O60*$B60*Indicators!$B$260+O60*$C60*Indicators!$C$260+O60*$D60*Indicators!$D$260+O60*$E60*Indicators!$E$260+O60*$F60*Indicators!$F$260+O60*$G60*Indicators!$G$260+O60*$H60*Indicators!$H$260+O60*$I60*Indicators!$I$260</f>
        <v>-3.1056464781445327E-5</v>
      </c>
      <c r="Z60" s="193">
        <f>P60*$B60*Indicators!$B$261+P60*$C60*Indicators!$C$261+P60*$D60*Indicators!$D$261+P60*$E60*Indicators!$E$261+P60*$F60*Indicators!$F$261+P60*$G60*Indicators!$G$261+P60*$H60*Indicators!$H$261+P60*$I60*Indicators!$I$261</f>
        <v>-8.3569095311187354E-5</v>
      </c>
      <c r="AA60" s="193">
        <f>Q60*$B60*Indicators!$B$262+Q60*$C60*Indicators!$C$262+Q60*$D60*Indicators!$D$262+Q60*$E60*Indicators!$E$262+Q60*$F60*Indicators!$F$262+Q60*$G60*Indicators!$G$262+Q60*$H60*Indicators!$H$262+Q60*$I60*Indicators!$I$262</f>
        <v>-1.9164318785189422E-4</v>
      </c>
      <c r="AB60" s="193">
        <f>R60*$B60*Indicators!$B$263+R60*$C60*Indicators!$C$263+R60*$D60*Indicators!$D$263+R60*$E60*Indicators!$E$263+R60*$F60*Indicators!$F$263+R60*$G60*Indicators!$G$263+R60*$H60*Indicators!$H$263+R60*$I60*Indicators!$I$263</f>
        <v>-2.622545959714044E-4</v>
      </c>
      <c r="AC60" s="193">
        <f>S60*$B60*Indicators!$B$264+S60*$C60*Indicators!$C$264+S60*$D60*Indicators!$D$264+S60*$E60*Indicators!$E$264+S60*$F60*Indicators!$F$264+S60*$G60*Indicators!$G$264+S60*$H60*Indicators!$H$264+S60*$I60*Indicators!$I$264</f>
        <v>-6.8411753560851949E-4</v>
      </c>
      <c r="AE60" s="177">
        <f t="shared" si="1"/>
        <v>-0.83715801498953535</v>
      </c>
    </row>
    <row r="61" spans="1:31" hidden="1" x14ac:dyDescent="0.25">
      <c r="A61" s="174">
        <f>Indicators!A73</f>
        <v>37591</v>
      </c>
      <c r="B61" s="193">
        <f>(Indicators!B73-Indicators!B72)/Indicators!B72</f>
        <v>-6.9768444655254169E-2</v>
      </c>
      <c r="C61" s="193">
        <f>(Indicators!C73-Indicators!C72)/-100</f>
        <v>2.0000000000001351E-4</v>
      </c>
      <c r="D61" s="193">
        <f>(Indicators!D73-Indicators!D72)/-100</f>
        <v>4.4506594606704471E-3</v>
      </c>
      <c r="E61" s="193">
        <f>(Indicators!E73-Indicators!E72)/-Indicators!E72</f>
        <v>-0.19007936507936504</v>
      </c>
      <c r="F61" s="193">
        <f>(Indicators!F73-Indicators!F72)/Indicators!F72</f>
        <v>2.8767123287671229E-2</v>
      </c>
      <c r="G61" s="193">
        <f>(Indicators!G73-Indicators!G72)/Indicators!G72</f>
        <v>8.3779527559055184E-2</v>
      </c>
      <c r="H61" s="193">
        <f>(Indicators!H73-Indicators!H72)/Indicators!H72</f>
        <v>6.5767704763263586E-3</v>
      </c>
      <c r="I61" s="193">
        <f>(Indicators!I73-Indicators!I72)/Indicators!I72</f>
        <v>1.5792798483891346E-3</v>
      </c>
      <c r="J61" s="174"/>
      <c r="K61" s="193">
        <f>Durban!C$71/100</f>
        <v>1.3980641691153643E-2</v>
      </c>
      <c r="L61" s="193">
        <f>Durban!D$71/100</f>
        <v>4.0374606930420149E-3</v>
      </c>
      <c r="M61" s="193">
        <f>Durban!E$71/100</f>
        <v>0.2116901855479133</v>
      </c>
      <c r="N61" s="193">
        <f>Durban!F$71/100</f>
        <v>3.4944348555990989E-2</v>
      </c>
      <c r="O61" s="193">
        <f>Durban!G$71/100</f>
        <v>3.4652346525112544E-2</v>
      </c>
      <c r="P61" s="193">
        <f>Durban!H$71/100</f>
        <v>0.17595887654677064</v>
      </c>
      <c r="Q61" s="193">
        <f>Durban!I$71/100</f>
        <v>0.13495691675500271</v>
      </c>
      <c r="R61" s="193">
        <f>Durban!J$71/100</f>
        <v>0.17781078644175188</v>
      </c>
      <c r="S61" s="193">
        <f>Durban!K$71/100</f>
        <v>0.2119684372432625</v>
      </c>
      <c r="T61" s="193"/>
      <c r="U61" s="193">
        <f>K61*$B61*Indicators!$B$256+K61*$C61*Indicators!$C$256+K61*$D61*Indicators!$D$256+K61*$E61*Indicators!$E$256+K61*$F61*Indicators!$F$256+K61*$G61*Indicators!$G$256+K61*$H61*Indicators!$H$256+K61*$I61*Indicators!$I$256</f>
        <v>-5.1183816519245523E-4</v>
      </c>
      <c r="V61" s="193">
        <f>L61*$B61*Indicators!$B$257+L61*$C61*Indicators!$C$257+L61*$D61*Indicators!$D$257+L61*$E61*Indicators!$E$257+L61*$F61*Indicators!$F$257+L61*$G61*Indicators!$G$257+L61*$H61*Indicators!$H$257+L61*$I61*Indicators!$I$257</f>
        <v>-2.467212655694864E-5</v>
      </c>
      <c r="W61" s="193">
        <f>M61*$B61*Indicators!$B$258+M61*$C61*Indicators!$C$258+M61*$D61*Indicators!$D$258+M61*$E61*Indicators!$E$258+M61*$F61*Indicators!$F$258+M61*$G61*Indicators!$G$258+M61*$H61*Indicators!$H$258+M61*$I61*Indicators!$I$258</f>
        <v>-8.9313838154636768E-3</v>
      </c>
      <c r="X61" s="193">
        <f>N61*$B61*Indicators!$B$259+N61*$C61*Indicators!$C$259+N61*$D61*Indicators!$D$259+N61*$E61*Indicators!$E$259+N61*$F61*Indicators!$F$259+N61*$G61*Indicators!$G$259+N61*$H61*Indicators!$H$259+N61*$I61*Indicators!$I$259</f>
        <v>-1.5135399401562403E-3</v>
      </c>
      <c r="Y61" s="193">
        <f>O61*$B61*Indicators!$B$260+O61*$C61*Indicators!$C$260+O61*$D61*Indicators!$D$260+O61*$E61*Indicators!$E$260+O61*$F61*Indicators!$F$260+O61*$G61*Indicators!$G$260+O61*$H61*Indicators!$H$260+O61*$I61*Indicators!$I$260</f>
        <v>-1.1411602692937186E-3</v>
      </c>
      <c r="Z61" s="193">
        <f>P61*$B61*Indicators!$B$261+P61*$C61*Indicators!$C$261+P61*$D61*Indicators!$D$261+P61*$E61*Indicators!$E$261+P61*$F61*Indicators!$F$261+P61*$G61*Indicators!$G$261+P61*$H61*Indicators!$H$261+P61*$I61*Indicators!$I$261</f>
        <v>-4.1139988522475319E-3</v>
      </c>
      <c r="AA61" s="193">
        <f>Q61*$B61*Indicators!$B$262+Q61*$C61*Indicators!$C$262+Q61*$D61*Indicators!$D$262+Q61*$E61*Indicators!$E$262+Q61*$F61*Indicators!$F$262+Q61*$G61*Indicators!$G$262+Q61*$H61*Indicators!$H$262+Q61*$I61*Indicators!$I$262</f>
        <v>-8.37303832115909E-3</v>
      </c>
      <c r="AB61" s="193">
        <f>R61*$B61*Indicators!$B$263+R61*$C61*Indicators!$C$263+R61*$D61*Indicators!$D$263+R61*$E61*Indicators!$E$263+R61*$F61*Indicators!$F$263+R61*$G61*Indicators!$G$263+R61*$H61*Indicators!$H$263+R61*$I61*Indicators!$I$263</f>
        <v>-4.1639231906829589E-3</v>
      </c>
      <c r="AC61" s="193">
        <f>S61*$B61*Indicators!$B$264+S61*$C61*Indicators!$C$264+S61*$D61*Indicators!$D$264+S61*$E61*Indicators!$E$264+S61*$F61*Indicators!$F$264+S61*$G61*Indicators!$G$264+S61*$H61*Indicators!$H$264+S61*$I61*Indicators!$I$264</f>
        <v>-8.4039495945964829E-4</v>
      </c>
      <c r="AE61" s="177">
        <f t="shared" si="1"/>
        <v>-2.9613949640212271</v>
      </c>
    </row>
    <row r="62" spans="1:31" hidden="1" x14ac:dyDescent="0.25">
      <c r="A62" s="174">
        <f>Indicators!A74</f>
        <v>37622</v>
      </c>
      <c r="B62" s="193">
        <f>(Indicators!B74-Indicators!B73)/Indicators!B73</f>
        <v>-7.0690214620128993E-3</v>
      </c>
      <c r="C62" s="193">
        <f>(Indicators!C74-Indicators!C73)/-100</f>
        <v>5.1999999999999954E-3</v>
      </c>
      <c r="D62" s="193">
        <f>(Indicators!D74-Indicators!D73)/-100</f>
        <v>8.4708339038751385E-3</v>
      </c>
      <c r="E62" s="193">
        <f>(Indicators!E74-Indicators!E73)/-Indicators!E73</f>
        <v>-4.9016338779593278E-2</v>
      </c>
      <c r="F62" s="193">
        <f>(Indicators!F74-Indicators!F73)/Indicators!F73</f>
        <v>5.0599201065246326E-2</v>
      </c>
      <c r="G62" s="193">
        <f>(Indicators!G74-Indicators!G73)/Indicators!G73</f>
        <v>7.5268817204301008E-2</v>
      </c>
      <c r="H62" s="193">
        <f>(Indicators!H74-Indicators!H73)/Indicators!H73</f>
        <v>1.3135454568758699E-2</v>
      </c>
      <c r="I62" s="193">
        <f>(Indicators!I74-Indicators!I73)/Indicators!I73</f>
        <v>1.0406811731315043E-2</v>
      </c>
      <c r="J62" s="174"/>
      <c r="K62" s="193">
        <f>Durban!C$72/100</f>
        <v>1.435181912379418E-2</v>
      </c>
      <c r="L62" s="193">
        <f>Durban!D$72/100</f>
        <v>3.6253592877103307E-3</v>
      </c>
      <c r="M62" s="193">
        <f>Durban!E$72/100</f>
        <v>0.20261378370646349</v>
      </c>
      <c r="N62" s="193">
        <f>Durban!F$72/100</f>
        <v>3.3925860547108479E-2</v>
      </c>
      <c r="O62" s="193">
        <f>Durban!G$72/100</f>
        <v>3.5488515901523486E-2</v>
      </c>
      <c r="P62" s="193">
        <f>Durban!H$72/100</f>
        <v>0.17567479271484163</v>
      </c>
      <c r="Q62" s="193">
        <f>Durban!I$72/100</f>
        <v>0.13940394979028412</v>
      </c>
      <c r="R62" s="193">
        <f>Durban!J$72/100</f>
        <v>0.18402212936505952</v>
      </c>
      <c r="S62" s="193">
        <f>Durban!K$72/100</f>
        <v>0.21089378956321475</v>
      </c>
      <c r="T62" s="193"/>
      <c r="U62" s="193">
        <f>K62*$B62*Indicators!$B$256+K62*$C62*Indicators!$C$256+K62*$D62*Indicators!$D$256+K62*$E62*Indicators!$E$256+K62*$F62*Indicators!$F$256+K62*$G62*Indicators!$G$256+K62*$H62*Indicators!$H$256+K62*$I62*Indicators!$I$256</f>
        <v>1.2231783508425914E-4</v>
      </c>
      <c r="V62" s="193">
        <f>L62*$B62*Indicators!$B$257+L62*$C62*Indicators!$C$257+L62*$D62*Indicators!$D$257+L62*$E62*Indicators!$E$257+L62*$F62*Indicators!$F$257+L62*$G62*Indicators!$G$257+L62*$H62*Indicators!$H$257+L62*$I62*Indicators!$I$257</f>
        <v>9.1237781835633595E-5</v>
      </c>
      <c r="W62" s="193">
        <f>M62*$B62*Indicators!$B$258+M62*$C62*Indicators!$C$258+M62*$D62*Indicators!$D$258+M62*$E62*Indicators!$E$258+M62*$F62*Indicators!$F$258+M62*$G62*Indicators!$G$258+M62*$H62*Indicators!$H$258+M62*$I62*Indicators!$I$258</f>
        <v>-5.1004816548540113E-4</v>
      </c>
      <c r="X62" s="193">
        <f>N62*$B62*Indicators!$B$259+N62*$C62*Indicators!$C$259+N62*$D62*Indicators!$D$259+N62*$E62*Indicators!$E$259+N62*$F62*Indicators!$F$259+N62*$G62*Indicators!$G$259+N62*$H62*Indicators!$H$259+N62*$I62*Indicators!$I$259</f>
        <v>-1.1228363643589853E-4</v>
      </c>
      <c r="Y62" s="193">
        <f>O62*$B62*Indicators!$B$260+O62*$C62*Indicators!$C$260+O62*$D62*Indicators!$D$260+O62*$E62*Indicators!$E$260+O62*$F62*Indicators!$F$260+O62*$G62*Indicators!$G$260+O62*$H62*Indicators!$H$260+O62*$I62*Indicators!$I$260</f>
        <v>-4.2277206930647559E-5</v>
      </c>
      <c r="Z62" s="193">
        <f>P62*$B62*Indicators!$B$261+P62*$C62*Indicators!$C$261+P62*$D62*Indicators!$D$261+P62*$E62*Indicators!$E$261+P62*$F62*Indicators!$F$261+P62*$G62*Indicators!$G$261+P62*$H62*Indicators!$H$261+P62*$I62*Indicators!$I$261</f>
        <v>2.0896418194537236E-4</v>
      </c>
      <c r="AA62" s="193">
        <f>Q62*$B62*Indicators!$B$262+Q62*$C62*Indicators!$C$262+Q62*$D62*Indicators!$D$262+Q62*$E62*Indicators!$E$262+Q62*$F62*Indicators!$F$262+Q62*$G62*Indicators!$G$262+Q62*$H62*Indicators!$H$262+Q62*$I62*Indicators!$I$262</f>
        <v>-1.3740975262901444E-3</v>
      </c>
      <c r="AB62" s="193">
        <f>R62*$B62*Indicators!$B$263+R62*$C62*Indicators!$C$263+R62*$D62*Indicators!$D$263+R62*$E62*Indicators!$E$263+R62*$F62*Indicators!$F$263+R62*$G62*Indicators!$G$263+R62*$H62*Indicators!$H$263+R62*$I62*Indicators!$I$263</f>
        <v>2.7962610161779691E-4</v>
      </c>
      <c r="AC62" s="193">
        <f>S62*$B62*Indicators!$B$264+S62*$C62*Indicators!$C$264+S62*$D62*Indicators!$D$264+S62*$E62*Indicators!$E$264+S62*$F62*Indicators!$F$264+S62*$G62*Indicators!$G$264+S62*$H62*Indicators!$H$264+S62*$I62*Indicators!$I$264</f>
        <v>1.5328270127487353E-3</v>
      </c>
      <c r="AE62" s="177">
        <f t="shared" si="1"/>
        <v>1.9626637808970566E-2</v>
      </c>
    </row>
    <row r="63" spans="1:31" hidden="1" x14ac:dyDescent="0.25">
      <c r="A63" s="174">
        <f>Indicators!A75</f>
        <v>37653</v>
      </c>
      <c r="B63" s="193">
        <f>(Indicators!B75-Indicators!B74)/Indicators!B74</f>
        <v>-6.6723465838799165E-2</v>
      </c>
      <c r="C63" s="193">
        <f>(Indicators!C75-Indicators!C74)/-100</f>
        <v>5.0000000000000706E-4</v>
      </c>
      <c r="D63" s="193">
        <f>(Indicators!D75-Indicators!D74)/-100</f>
        <v>1.3055495429494322E-2</v>
      </c>
      <c r="E63" s="193">
        <f>(Indicators!E75-Indicators!E74)/-Indicators!E74</f>
        <v>-5.7533375715193964E-2</v>
      </c>
      <c r="F63" s="193">
        <f>(Indicators!F75-Indicators!F74)/Indicators!F74</f>
        <v>5.8301647655259824E-2</v>
      </c>
      <c r="G63" s="193">
        <f>(Indicators!G75-Indicators!G74)/Indicators!G74</f>
        <v>-6.4864864864864868E-2</v>
      </c>
      <c r="H63" s="193">
        <f>(Indicators!H75-Indicators!H74)/Indicators!H74</f>
        <v>3.7030532328785879E-3</v>
      </c>
      <c r="I63" s="193">
        <f>(Indicators!I75-Indicators!I74)/Indicators!I74</f>
        <v>-7.3033707865168537E-2</v>
      </c>
      <c r="J63" s="174"/>
      <c r="K63" s="193">
        <f>Durban!C$72/100</f>
        <v>1.435181912379418E-2</v>
      </c>
      <c r="L63" s="193">
        <f>Durban!D$72/100</f>
        <v>3.6253592877103307E-3</v>
      </c>
      <c r="M63" s="193">
        <f>Durban!E$72/100</f>
        <v>0.20261378370646349</v>
      </c>
      <c r="N63" s="193">
        <f>Durban!F$72/100</f>
        <v>3.3925860547108479E-2</v>
      </c>
      <c r="O63" s="193">
        <f>Durban!G$72/100</f>
        <v>3.5488515901523486E-2</v>
      </c>
      <c r="P63" s="193">
        <f>Durban!H$72/100</f>
        <v>0.17567479271484163</v>
      </c>
      <c r="Q63" s="193">
        <f>Durban!I$72/100</f>
        <v>0.13940394979028412</v>
      </c>
      <c r="R63" s="193">
        <f>Durban!J$72/100</f>
        <v>0.18402212936505952</v>
      </c>
      <c r="S63" s="193">
        <f>Durban!K$72/100</f>
        <v>0.21089378956321475</v>
      </c>
      <c r="T63" s="193"/>
      <c r="U63" s="193">
        <f>K63*$B63*Indicators!$B$256+K63*$C63*Indicators!$C$256+K63*$D63*Indicators!$D$256+K63*$E63*Indicators!$E$256+K63*$F63*Indicators!$F$256+K63*$G63*Indicators!$G$256+K63*$H63*Indicators!$H$256+K63*$I63*Indicators!$I$256</f>
        <v>-1.4932334818205673E-4</v>
      </c>
      <c r="V63" s="193">
        <f>L63*$B63*Indicators!$B$257+L63*$C63*Indicators!$C$257+L63*$D63*Indicators!$D$257+L63*$E63*Indicators!$E$257+L63*$F63*Indicators!$F$257+L63*$G63*Indicators!$G$257+L63*$H63*Indicators!$H$257+L63*$I63*Indicators!$I$257</f>
        <v>-2.404449391148624E-4</v>
      </c>
      <c r="W63" s="193">
        <f>M63*$B63*Indicators!$B$258+M63*$C63*Indicators!$C$258+M63*$D63*Indicators!$D$258+M63*$E63*Indicators!$E$258+M63*$F63*Indicators!$F$258+M63*$G63*Indicators!$G$258+M63*$H63*Indicators!$H$258+M63*$I63*Indicators!$I$258</f>
        <v>-8.6293640210985227E-3</v>
      </c>
      <c r="X63" s="193">
        <f>N63*$B63*Indicators!$B$259+N63*$C63*Indicators!$C$259+N63*$D63*Indicators!$D$259+N63*$E63*Indicators!$E$259+N63*$F63*Indicators!$F$259+N63*$G63*Indicators!$G$259+N63*$H63*Indicators!$H$259+N63*$I63*Indicators!$I$259</f>
        <v>-1.8200476309891676E-3</v>
      </c>
      <c r="Y63" s="193">
        <f>O63*$B63*Indicators!$B$260+O63*$C63*Indicators!$C$260+O63*$D63*Indicators!$D$260+O63*$E63*Indicators!$E$260+O63*$F63*Indicators!$F$260+O63*$G63*Indicators!$G$260+O63*$H63*Indicators!$H$260+O63*$I63*Indicators!$I$260</f>
        <v>-5.8157063866688284E-4</v>
      </c>
      <c r="Z63" s="193">
        <f>P63*$B63*Indicators!$B$261+P63*$C63*Indicators!$C$261+P63*$D63*Indicators!$D$261+P63*$E63*Indicators!$E$261+P63*$F63*Indicators!$F$261+P63*$G63*Indicators!$G$261+P63*$H63*Indicators!$H$261+P63*$I63*Indicators!$I$261</f>
        <v>-1.5307988316670806E-3</v>
      </c>
      <c r="AA63" s="193">
        <f>Q63*$B63*Indicators!$B$262+Q63*$C63*Indicators!$C$262+Q63*$D63*Indicators!$D$262+Q63*$E63*Indicators!$E$262+Q63*$F63*Indicators!$F$262+Q63*$G63*Indicators!$G$262+Q63*$H63*Indicators!$H$262+Q63*$I63*Indicators!$I$262</f>
        <v>-4.0552009411234571E-3</v>
      </c>
      <c r="AB63" s="193">
        <f>R63*$B63*Indicators!$B$263+R63*$C63*Indicators!$C$263+R63*$D63*Indicators!$D$263+R63*$E63*Indicators!$E$263+R63*$F63*Indicators!$F$263+R63*$G63*Indicators!$G$263+R63*$H63*Indicators!$H$263+R63*$I63*Indicators!$I$263</f>
        <v>-2.4817047770889973E-3</v>
      </c>
      <c r="AC63" s="193">
        <f>S63*$B63*Indicators!$B$264+S63*$C63*Indicators!$C$264+S63*$D63*Indicators!$D$264+S63*$E63*Indicators!$E$264+S63*$F63*Indicators!$F$264+S63*$G63*Indicators!$G$264+S63*$H63*Indicators!$H$264+S63*$I63*Indicators!$I$264</f>
        <v>-1.3554179541358695E-3</v>
      </c>
      <c r="AE63" s="177">
        <f t="shared" si="1"/>
        <v>-2.0843873082066899</v>
      </c>
    </row>
    <row r="64" spans="1:31" hidden="1" x14ac:dyDescent="0.25">
      <c r="A64" s="174">
        <f>Indicators!A76</f>
        <v>37681</v>
      </c>
      <c r="B64" s="193">
        <f>(Indicators!B76-Indicators!B75)/Indicators!B75</f>
        <v>-9.7542674920283534E-4</v>
      </c>
      <c r="C64" s="193">
        <f>(Indicators!C76-Indicators!C75)/-100</f>
        <v>-1.0000000000001563E-4</v>
      </c>
      <c r="D64" s="193">
        <f>(Indicators!D76-Indicators!D75)/-100</f>
        <v>1.1495883495326708E-4</v>
      </c>
      <c r="E64" s="193">
        <f>(Indicators!E76-Indicators!E75)/-Indicators!E75</f>
        <v>0.16230838593327326</v>
      </c>
      <c r="F64" s="193">
        <f>(Indicators!F76-Indicators!F75)/Indicators!F75</f>
        <v>-6.1077844311377222E-2</v>
      </c>
      <c r="G64" s="193">
        <f>(Indicators!G76-Indicators!G75)/Indicators!G75</f>
        <v>-4.046242774566474E-2</v>
      </c>
      <c r="H64" s="193">
        <f>(Indicators!H76-Indicators!H75)/Indicators!H75</f>
        <v>1.2479869981582702E-2</v>
      </c>
      <c r="I64" s="193">
        <f>(Indicators!I76-Indicators!I75)/Indicators!I75</f>
        <v>8.2828282828282834E-2</v>
      </c>
      <c r="J64" s="174"/>
      <c r="K64" s="193">
        <f>Durban!C$72/100</f>
        <v>1.435181912379418E-2</v>
      </c>
      <c r="L64" s="193">
        <f>Durban!D$72/100</f>
        <v>3.6253592877103307E-3</v>
      </c>
      <c r="M64" s="193">
        <f>Durban!E$72/100</f>
        <v>0.20261378370646349</v>
      </c>
      <c r="N64" s="193">
        <f>Durban!F$72/100</f>
        <v>3.3925860547108479E-2</v>
      </c>
      <c r="O64" s="193">
        <f>Durban!G$72/100</f>
        <v>3.5488515901523486E-2</v>
      </c>
      <c r="P64" s="193">
        <f>Durban!H$72/100</f>
        <v>0.17567479271484163</v>
      </c>
      <c r="Q64" s="193">
        <f>Durban!I$72/100</f>
        <v>0.13940394979028412</v>
      </c>
      <c r="R64" s="193">
        <f>Durban!J$72/100</f>
        <v>0.18402212936505952</v>
      </c>
      <c r="S64" s="193">
        <f>Durban!K$72/100</f>
        <v>0.21089378956321475</v>
      </c>
      <c r="T64" s="193"/>
      <c r="U64" s="193">
        <f>K64*$B64*Indicators!$B$256+K64*$C64*Indicators!$C$256+K64*$D64*Indicators!$D$256+K64*$E64*Indicators!$E$256+K64*$F64*Indicators!$F$256+K64*$G64*Indicators!$G$256+K64*$H64*Indicators!$H$256+K64*$I64*Indicators!$I$256</f>
        <v>2.4317700123347753E-4</v>
      </c>
      <c r="V64" s="193">
        <f>L64*$B64*Indicators!$B$257+L64*$C64*Indicators!$C$257+L64*$D64*Indicators!$D$257+L64*$E64*Indicators!$E$257+L64*$F64*Indicators!$F$257+L64*$G64*Indicators!$G$257+L64*$H64*Indicators!$H$257+L64*$I64*Indicators!$I$257</f>
        <v>5.9161861309136553E-5</v>
      </c>
      <c r="W64" s="193">
        <f>M64*$B64*Indicators!$B$258+M64*$C64*Indicators!$C$258+M64*$D64*Indicators!$D$258+M64*$E64*Indicators!$E$258+M64*$F64*Indicators!$F$258+M64*$G64*Indicators!$G$258+M64*$H64*Indicators!$H$258+M64*$I64*Indicators!$I$258</f>
        <v>6.825821464203078E-3</v>
      </c>
      <c r="X64" s="193">
        <f>N64*$B64*Indicators!$B$259+N64*$C64*Indicators!$C$259+N64*$D64*Indicators!$D$259+N64*$E64*Indicators!$E$259+N64*$F64*Indicators!$F$259+N64*$G64*Indicators!$G$259+N64*$H64*Indicators!$H$259+N64*$I64*Indicators!$I$259</f>
        <v>2.5453559078989032E-3</v>
      </c>
      <c r="Y64" s="193">
        <f>O64*$B64*Indicators!$B$260+O64*$C64*Indicators!$C$260+O64*$D64*Indicators!$D$260+O64*$E64*Indicators!$E$260+O64*$F64*Indicators!$F$260+O64*$G64*Indicators!$G$260+O64*$H64*Indicators!$H$260+O64*$I64*Indicators!$I$260</f>
        <v>1.1397344927682042E-3</v>
      </c>
      <c r="Z64" s="193">
        <f>P64*$B64*Indicators!$B$261+P64*$C64*Indicators!$C$261+P64*$D64*Indicators!$D$261+P64*$E64*Indicators!$E$261+P64*$F64*Indicators!$F$261+P64*$G64*Indicators!$G$261+P64*$H64*Indicators!$H$261+P64*$I64*Indicators!$I$261</f>
        <v>3.3802035154592474E-3</v>
      </c>
      <c r="AA64" s="193">
        <f>Q64*$B64*Indicators!$B$262+Q64*$C64*Indicators!$C$262+Q64*$D64*Indicators!$D$262+Q64*$E64*Indicators!$E$262+Q64*$F64*Indicators!$F$262+Q64*$G64*Indicators!$G$262+Q64*$H64*Indicators!$H$262+Q64*$I64*Indicators!$I$262</f>
        <v>8.275753295089304E-3</v>
      </c>
      <c r="AB64" s="193">
        <f>R64*$B64*Indicators!$B$263+R64*$C64*Indicators!$C$263+R64*$D64*Indicators!$D$263+R64*$E64*Indicators!$E$263+R64*$F64*Indicators!$F$263+R64*$G64*Indicators!$G$263+R64*$H64*Indicators!$H$263+R64*$I64*Indicators!$I$263</f>
        <v>4.4156417143624326E-3</v>
      </c>
      <c r="AC64" s="193">
        <f>S64*$B64*Indicators!$B$264+S64*$C64*Indicators!$C$264+S64*$D64*Indicators!$D$264+S64*$E64*Indicators!$E$264+S64*$F64*Indicators!$F$264+S64*$G64*Indicators!$G$264+S64*$H64*Indicators!$H$264+S64*$I64*Indicators!$I$264</f>
        <v>1.6398730384117989E-3</v>
      </c>
      <c r="AE64" s="177">
        <f t="shared" si="1"/>
        <v>2.852472229073558</v>
      </c>
    </row>
    <row r="65" spans="1:31" hidden="1" x14ac:dyDescent="0.25">
      <c r="A65" s="174">
        <f>Indicators!A77</f>
        <v>37712</v>
      </c>
      <c r="B65" s="193">
        <f>(Indicators!B77-Indicators!B76)/Indicators!B76</f>
        <v>-0.11093169101355661</v>
      </c>
      <c r="C65" s="193">
        <f>(Indicators!C77-Indicators!C76)/-100</f>
        <v>9.0000000000001635E-4</v>
      </c>
      <c r="D65" s="193">
        <f>(Indicators!D77-Indicators!D76)/-100</f>
        <v>1.4008546214141581E-2</v>
      </c>
      <c r="E65" s="193">
        <f>(Indicators!E77-Indicators!E76)/-Indicators!E76</f>
        <v>0.15213491209185512</v>
      </c>
      <c r="F65" s="193">
        <f>(Indicators!F77-Indicators!F76)/Indicators!F76</f>
        <v>-7.3979591836734707E-2</v>
      </c>
      <c r="G65" s="193">
        <f>(Indicators!G77-Indicators!G76)/Indicators!G76</f>
        <v>5.7228915662649914E-3</v>
      </c>
      <c r="H65" s="193">
        <f>(Indicators!H77-Indicators!H76)/Indicators!H76</f>
        <v>3.1261808307776126E-2</v>
      </c>
      <c r="I65" s="193">
        <f>(Indicators!I77-Indicators!I76)/Indicators!I76</f>
        <v>-1.8967661691542289E-2</v>
      </c>
      <c r="J65" s="174"/>
      <c r="K65" s="193">
        <f>Durban!C$72/100</f>
        <v>1.435181912379418E-2</v>
      </c>
      <c r="L65" s="193">
        <f>Durban!D$72/100</f>
        <v>3.6253592877103307E-3</v>
      </c>
      <c r="M65" s="193">
        <f>Durban!E$72/100</f>
        <v>0.20261378370646349</v>
      </c>
      <c r="N65" s="193">
        <f>Durban!F$72/100</f>
        <v>3.3925860547108479E-2</v>
      </c>
      <c r="O65" s="193">
        <f>Durban!G$72/100</f>
        <v>3.5488515901523486E-2</v>
      </c>
      <c r="P65" s="193">
        <f>Durban!H$72/100</f>
        <v>0.17567479271484163</v>
      </c>
      <c r="Q65" s="193">
        <f>Durban!I$72/100</f>
        <v>0.13940394979028412</v>
      </c>
      <c r="R65" s="193">
        <f>Durban!J$72/100</f>
        <v>0.18402212936505952</v>
      </c>
      <c r="S65" s="193">
        <f>Durban!K$72/100</f>
        <v>0.21089378956321475</v>
      </c>
      <c r="T65" s="193"/>
      <c r="U65" s="193">
        <f>K65*$B65*Indicators!$B$256+K65*$C65*Indicators!$C$256+K65*$D65*Indicators!$D$256+K65*$E65*Indicators!$E$256+K65*$F65*Indicators!$F$256+K65*$G65*Indicators!$G$256+K65*$H65*Indicators!$H$256+K65*$I65*Indicators!$I$256</f>
        <v>-2.3132384760239004E-4</v>
      </c>
      <c r="V65" s="193">
        <f>L65*$B65*Indicators!$B$257+L65*$C65*Indicators!$C$257+L65*$D65*Indicators!$D$257+L65*$E65*Indicators!$E$257+L65*$F65*Indicators!$F$257+L65*$G65*Indicators!$G$257+L65*$H65*Indicators!$H$257+L65*$I65*Indicators!$I$257</f>
        <v>-7.0949701700491726E-5</v>
      </c>
      <c r="W65" s="193">
        <f>M65*$B65*Indicators!$B$258+M65*$C65*Indicators!$C$258+M65*$D65*Indicators!$D$258+M65*$E65*Indicators!$E$258+M65*$F65*Indicators!$F$258+M65*$G65*Indicators!$G$258+M65*$H65*Indicators!$H$258+M65*$I65*Indicators!$I$258</f>
        <v>-4.7410662652486203E-3</v>
      </c>
      <c r="X65" s="193">
        <f>N65*$B65*Indicators!$B$259+N65*$C65*Indicators!$C$259+N65*$D65*Indicators!$D$259+N65*$E65*Indicators!$E$259+N65*$F65*Indicators!$F$259+N65*$G65*Indicators!$G$259+N65*$H65*Indicators!$H$259+N65*$I65*Indicators!$I$259</f>
        <v>4.6551676961195394E-4</v>
      </c>
      <c r="Y65" s="193">
        <f>O65*$B65*Indicators!$B$260+O65*$C65*Indicators!$C$260+O65*$D65*Indicators!$D$260+O65*$E65*Indicators!$E$260+O65*$F65*Indicators!$F$260+O65*$G65*Indicators!$G$260+O65*$H65*Indicators!$H$260+O65*$I65*Indicators!$I$260</f>
        <v>7.7464622598625969E-4</v>
      </c>
      <c r="Z65" s="193">
        <f>P65*$B65*Indicators!$B$261+P65*$C65*Indicators!$C$261+P65*$D65*Indicators!$D$261+P65*$E65*Indicators!$E$261+P65*$F65*Indicators!$F$261+P65*$G65*Indicators!$G$261+P65*$H65*Indicators!$H$261+P65*$I65*Indicators!$I$261</f>
        <v>2.6443419059876063E-3</v>
      </c>
      <c r="AA65" s="193">
        <f>Q65*$B65*Indicators!$B$262+Q65*$C65*Indicators!$C$262+Q65*$D65*Indicators!$D$262+Q65*$E65*Indicators!$E$262+Q65*$F65*Indicators!$F$262+Q65*$G65*Indicators!$G$262+Q65*$H65*Indicators!$H$262+Q65*$I65*Indicators!$I$262</f>
        <v>5.6435952991589749E-3</v>
      </c>
      <c r="AB65" s="193">
        <f>R65*$B65*Indicators!$B$263+R65*$C65*Indicators!$C$263+R65*$D65*Indicators!$D$263+R65*$E65*Indicators!$E$263+R65*$F65*Indicators!$F$263+R65*$G65*Indicators!$G$263+R65*$H65*Indicators!$H$263+R65*$I65*Indicators!$I$263</f>
        <v>2.625321554168389E-3</v>
      </c>
      <c r="AC65" s="193">
        <f>S65*$B65*Indicators!$B$264+S65*$C65*Indicators!$C$264+S65*$D65*Indicators!$D$264+S65*$E65*Indicators!$E$264+S65*$F65*Indicators!$F$264+S65*$G65*Indicators!$G$264+S65*$H65*Indicators!$H$264+S65*$I65*Indicators!$I$264</f>
        <v>9.5682417259895862E-5</v>
      </c>
      <c r="AE65" s="177">
        <f t="shared" si="1"/>
        <v>0.7205764357621578</v>
      </c>
    </row>
    <row r="66" spans="1:31" hidden="1" x14ac:dyDescent="0.25">
      <c r="A66" s="174">
        <f>Indicators!A78</f>
        <v>37742</v>
      </c>
      <c r="B66" s="193">
        <f>(Indicators!B78-Indicators!B77)/Indicators!B77</f>
        <v>0.11373460049278428</v>
      </c>
      <c r="C66" s="193">
        <f>(Indicators!C78-Indicators!C77)/-100</f>
        <v>3.199999999999985E-3</v>
      </c>
      <c r="D66" s="193">
        <f>(Indicators!D78-Indicators!D77)/-100</f>
        <v>1.0278611622803524E-2</v>
      </c>
      <c r="E66" s="193">
        <f>(Indicators!E78-Indicators!E77)/-Indicators!E77</f>
        <v>-0.12484130342784594</v>
      </c>
      <c r="F66" s="193">
        <f>(Indicators!F78-Indicators!F77)/Indicators!F77</f>
        <v>-3.4435261707988982E-2</v>
      </c>
      <c r="G66" s="193">
        <f>(Indicators!G78-Indicators!G77)/Indicators!G77</f>
        <v>0.11051212938005402</v>
      </c>
      <c r="H66" s="193">
        <f>(Indicators!H78-Indicators!H77)/Indicators!H77</f>
        <v>-3.4624435648682693E-3</v>
      </c>
      <c r="I66" s="193">
        <f>(Indicators!I78-Indicators!I77)/Indicators!I77</f>
        <v>7.8922345483359746E-2</v>
      </c>
      <c r="J66" s="174"/>
      <c r="K66" s="193">
        <f>Durban!C$72/100</f>
        <v>1.435181912379418E-2</v>
      </c>
      <c r="L66" s="193">
        <f>Durban!D$72/100</f>
        <v>3.6253592877103307E-3</v>
      </c>
      <c r="M66" s="193">
        <f>Durban!E$72/100</f>
        <v>0.20261378370646349</v>
      </c>
      <c r="N66" s="193">
        <f>Durban!F$72/100</f>
        <v>3.3925860547108479E-2</v>
      </c>
      <c r="O66" s="193">
        <f>Durban!G$72/100</f>
        <v>3.5488515901523486E-2</v>
      </c>
      <c r="P66" s="193">
        <f>Durban!H$72/100</f>
        <v>0.17567479271484163</v>
      </c>
      <c r="Q66" s="193">
        <f>Durban!I$72/100</f>
        <v>0.13940394979028412</v>
      </c>
      <c r="R66" s="193">
        <f>Durban!J$72/100</f>
        <v>0.18402212936505952</v>
      </c>
      <c r="S66" s="193">
        <f>Durban!K$72/100</f>
        <v>0.21089378956321475</v>
      </c>
      <c r="T66" s="193"/>
      <c r="U66" s="193">
        <f>K66*$B66*Indicators!$B$256+K66*$C66*Indicators!$C$256+K66*$D66*Indicators!$D$256+K66*$E66*Indicators!$E$256+K66*$F66*Indicators!$F$256+K66*$G66*Indicators!$G$256+K66*$H66*Indicators!$H$256+K66*$I66*Indicators!$I$256</f>
        <v>-2.8778355730348581E-5</v>
      </c>
      <c r="V66" s="193">
        <f>L66*$B66*Indicators!$B$257+L66*$C66*Indicators!$C$257+L66*$D66*Indicators!$D$257+L66*$E66*Indicators!$E$257+L66*$F66*Indicators!$F$257+L66*$G66*Indicators!$G$257+L66*$H66*Indicators!$H$257+L66*$I66*Indicators!$I$257</f>
        <v>2.9592202068420755E-4</v>
      </c>
      <c r="W66" s="193">
        <f>M66*$B66*Indicators!$B$258+M66*$C66*Indicators!$C$258+M66*$D66*Indicators!$D$258+M66*$E66*Indicators!$E$258+M66*$F66*Indicators!$F$258+M66*$G66*Indicators!$G$258+M66*$H66*Indicators!$H$258+M66*$I66*Indicators!$I$258</f>
        <v>8.8978116949279037E-3</v>
      </c>
      <c r="X66" s="193">
        <f>N66*$B66*Indicators!$B$259+N66*$C66*Indicators!$C$259+N66*$D66*Indicators!$D$259+N66*$E66*Indicators!$E$259+N66*$F66*Indicators!$F$259+N66*$G66*Indicators!$G$259+N66*$H66*Indicators!$H$259+N66*$I66*Indicators!$I$259</f>
        <v>8.8865597006784563E-4</v>
      </c>
      <c r="Y66" s="193">
        <f>O66*$B66*Indicators!$B$260+O66*$C66*Indicators!$C$260+O66*$D66*Indicators!$D$260+O66*$E66*Indicators!$E$260+O66*$F66*Indicators!$F$260+O66*$G66*Indicators!$G$260+O66*$H66*Indicators!$H$260+O66*$I66*Indicators!$I$260</f>
        <v>-8.7212676417537058E-5</v>
      </c>
      <c r="Z66" s="193">
        <f>P66*$B66*Indicators!$B$261+P66*$C66*Indicators!$C$261+P66*$D66*Indicators!$D$261+P66*$E66*Indicators!$E$261+P66*$F66*Indicators!$F$261+P66*$G66*Indicators!$G$261+P66*$H66*Indicators!$H$261+P66*$I66*Indicators!$I$261</f>
        <v>2.1071157361460011E-4</v>
      </c>
      <c r="AA66" s="193">
        <f>Q66*$B66*Indicators!$B$262+Q66*$C66*Indicators!$C$262+Q66*$D66*Indicators!$D$262+Q66*$E66*Indicators!$E$262+Q66*$F66*Indicators!$F$262+Q66*$G66*Indicators!$G$262+Q66*$H66*Indicators!$H$262+Q66*$I66*Indicators!$I$262</f>
        <v>-2.399326544131955E-3</v>
      </c>
      <c r="AB66" s="193">
        <f>R66*$B66*Indicators!$B$263+R66*$C66*Indicators!$C$263+R66*$D66*Indicators!$D$263+R66*$E66*Indicators!$E$263+R66*$F66*Indicators!$F$263+R66*$G66*Indicators!$G$263+R66*$H66*Indicators!$H$263+R66*$I66*Indicators!$I$263</f>
        <v>7.258891044624366E-4</v>
      </c>
      <c r="AC66" s="193">
        <f>S66*$B66*Indicators!$B$264+S66*$C66*Indicators!$C$264+S66*$D66*Indicators!$D$264+S66*$E66*Indicators!$E$264+S66*$F66*Indicators!$F$264+S66*$G66*Indicators!$G$264+S66*$H66*Indicators!$H$264+S66*$I66*Indicators!$I$264</f>
        <v>3.6814814785122623E-3</v>
      </c>
      <c r="AE66" s="177">
        <f t="shared" si="1"/>
        <v>1.2185154265989417</v>
      </c>
    </row>
    <row r="67" spans="1:31" hidden="1" x14ac:dyDescent="0.25">
      <c r="A67" s="174">
        <f>Indicators!A79</f>
        <v>37773</v>
      </c>
      <c r="B67" s="193">
        <f>(Indicators!B79-Indicators!B78)/Indicators!B78</f>
        <v>-5.5927082411539396E-2</v>
      </c>
      <c r="C67" s="193">
        <f>(Indicators!C79-Indicators!C78)/-100</f>
        <v>5.5000000000001489E-4</v>
      </c>
      <c r="D67" s="193">
        <f>(Indicators!D79-Indicators!D78)/-100</f>
        <v>1.100707039702753E-2</v>
      </c>
      <c r="E67" s="193">
        <f>(Indicators!E79-Indicators!E78)/-Indicators!E78</f>
        <v>-7.2610985703536621E-2</v>
      </c>
      <c r="F67" s="193">
        <f>(Indicators!F79-Indicators!F78)/Indicators!F78</f>
        <v>-8.7018544935805908E-2</v>
      </c>
      <c r="G67" s="193">
        <f>(Indicators!G79-Indicators!G78)/Indicators!G78</f>
        <v>-6.8500539374325875E-2</v>
      </c>
      <c r="H67" s="193">
        <f>(Indicators!H79-Indicators!H78)/Indicators!H78</f>
        <v>1.7913919129414882E-2</v>
      </c>
      <c r="I67" s="193">
        <f>(Indicators!I79-Indicators!I78)/Indicators!I78</f>
        <v>-5.669800235017626E-2</v>
      </c>
      <c r="J67" s="174"/>
      <c r="K67" s="193">
        <f>Durban!C$72/100</f>
        <v>1.435181912379418E-2</v>
      </c>
      <c r="L67" s="193">
        <f>Durban!D$72/100</f>
        <v>3.6253592877103307E-3</v>
      </c>
      <c r="M67" s="193">
        <f>Durban!E$72/100</f>
        <v>0.20261378370646349</v>
      </c>
      <c r="N67" s="193">
        <f>Durban!F$72/100</f>
        <v>3.3925860547108479E-2</v>
      </c>
      <c r="O67" s="193">
        <f>Durban!G$72/100</f>
        <v>3.5488515901523486E-2</v>
      </c>
      <c r="P67" s="193">
        <f>Durban!H$72/100</f>
        <v>0.17567479271484163</v>
      </c>
      <c r="Q67" s="193">
        <f>Durban!I$72/100</f>
        <v>0.13940394979028412</v>
      </c>
      <c r="R67" s="193">
        <f>Durban!J$72/100</f>
        <v>0.18402212936505952</v>
      </c>
      <c r="S67" s="193">
        <f>Durban!K$72/100</f>
        <v>0.21089378956321475</v>
      </c>
      <c r="T67" s="193"/>
      <c r="U67" s="193">
        <f>K67*$B67*Indicators!$B$256+K67*$C67*Indicators!$C$256+K67*$D67*Indicators!$D$256+K67*$E67*Indicators!$E$256+K67*$F67*Indicators!$F$256+K67*$G67*Indicators!$G$256+K67*$H67*Indicators!$H$256+K67*$I67*Indicators!$I$256</f>
        <v>-7.4305025504129926E-4</v>
      </c>
      <c r="V67" s="193">
        <f>L67*$B67*Indicators!$B$257+L67*$C67*Indicators!$C$257+L67*$D67*Indicators!$D$257+L67*$E67*Indicators!$E$257+L67*$F67*Indicators!$F$257+L67*$G67*Indicators!$G$257+L67*$H67*Indicators!$H$257+L67*$I67*Indicators!$I$257</f>
        <v>-2.2759657397409503E-4</v>
      </c>
      <c r="W67" s="193">
        <f>M67*$B67*Indicators!$B$258+M67*$C67*Indicators!$C$258+M67*$D67*Indicators!$D$258+M67*$E67*Indicators!$E$258+M67*$F67*Indicators!$F$258+M67*$G67*Indicators!$G$258+M67*$H67*Indicators!$H$258+M67*$I67*Indicators!$I$258</f>
        <v>-7.2380598160079988E-3</v>
      </c>
      <c r="X67" s="193">
        <f>N67*$B67*Indicators!$B$259+N67*$C67*Indicators!$C$259+N67*$D67*Indicators!$D$259+N67*$E67*Indicators!$E$259+N67*$F67*Indicators!$F$259+N67*$G67*Indicators!$G$259+N67*$H67*Indicators!$H$259+N67*$I67*Indicators!$I$259</f>
        <v>-1.563801045264357E-3</v>
      </c>
      <c r="Y67" s="193">
        <f>O67*$B67*Indicators!$B$260+O67*$C67*Indicators!$C$260+O67*$D67*Indicators!$D$260+O67*$E67*Indicators!$E$260+O67*$F67*Indicators!$F$260+O67*$G67*Indicators!$G$260+O67*$H67*Indicators!$H$260+O67*$I67*Indicators!$I$260</f>
        <v>-4.4997214579298812E-4</v>
      </c>
      <c r="Z67" s="193">
        <f>P67*$B67*Indicators!$B$261+P67*$C67*Indicators!$C$261+P67*$D67*Indicators!$D$261+P67*$E67*Indicators!$E$261+P67*$F67*Indicators!$F$261+P67*$G67*Indicators!$G$261+P67*$H67*Indicators!$H$261+P67*$I67*Indicators!$I$261</f>
        <v>-1.0507834800889142E-3</v>
      </c>
      <c r="AA67" s="193">
        <f>Q67*$B67*Indicators!$B$262+Q67*$C67*Indicators!$C$262+Q67*$D67*Indicators!$D$262+Q67*$E67*Indicators!$E$262+Q67*$F67*Indicators!$F$262+Q67*$G67*Indicators!$G$262+Q67*$H67*Indicators!$H$262+Q67*$I67*Indicators!$I$262</f>
        <v>-3.9384840677502281E-3</v>
      </c>
      <c r="AB67" s="193">
        <f>R67*$B67*Indicators!$B$263+R67*$C67*Indicators!$C$263+R67*$D67*Indicators!$D$263+R67*$E67*Indicators!$E$263+R67*$F67*Indicators!$F$263+R67*$G67*Indicators!$G$263+R67*$H67*Indicators!$H$263+R67*$I67*Indicators!$I$263</f>
        <v>-1.660123279865458E-3</v>
      </c>
      <c r="AC67" s="193">
        <f>S67*$B67*Indicators!$B$264+S67*$C67*Indicators!$C$264+S67*$D67*Indicators!$D$264+S67*$E67*Indicators!$E$264+S67*$F67*Indicators!$F$264+S67*$G67*Indicators!$G$264+S67*$H67*Indicators!$H$264+S67*$I67*Indicators!$I$264</f>
        <v>-1.3908836427906893E-4</v>
      </c>
      <c r="AE67" s="177">
        <f t="shared" ref="AE67:AE130" si="2">SUM(U67:AD67)*100</f>
        <v>-1.7010959028064407</v>
      </c>
    </row>
    <row r="68" spans="1:31" hidden="1" x14ac:dyDescent="0.25">
      <c r="A68" s="174">
        <f>Indicators!A80</f>
        <v>37803</v>
      </c>
      <c r="B68" s="193">
        <f>(Indicators!B80-Indicators!B79)/Indicators!B79</f>
        <v>-1.511803853827713E-2</v>
      </c>
      <c r="C68" s="193">
        <f>(Indicators!C80-Indicators!C79)/-100</f>
        <v>-1.100000000000012E-3</v>
      </c>
      <c r="D68" s="193">
        <f>(Indicators!D80-Indicators!D79)/-100</f>
        <v>1.4681088877410904E-2</v>
      </c>
      <c r="E68" s="193">
        <f>(Indicators!E80-Indicators!E79)/-Indicators!E79</f>
        <v>-9.8211153981058417E-3</v>
      </c>
      <c r="F68" s="193">
        <f>(Indicators!F80-Indicators!F79)/Indicators!F79</f>
        <v>5.1562500000000011E-2</v>
      </c>
      <c r="G68" s="193">
        <f>(Indicators!G80-Indicators!G79)/Indicators!G79</f>
        <v>3.358425014475977E-2</v>
      </c>
      <c r="H68" s="193">
        <f>(Indicators!H80-Indicators!H79)/Indicators!H79</f>
        <v>3.6121350938525102E-3</v>
      </c>
      <c r="I68" s="193">
        <f>(Indicators!I80-Indicators!I79)/Indicators!I79</f>
        <v>5.4811585175957647E-2</v>
      </c>
      <c r="J68" s="174"/>
      <c r="K68" s="193">
        <f>Durban!C$72/100</f>
        <v>1.435181912379418E-2</v>
      </c>
      <c r="L68" s="193">
        <f>Durban!D$72/100</f>
        <v>3.6253592877103307E-3</v>
      </c>
      <c r="M68" s="193">
        <f>Durban!E$72/100</f>
        <v>0.20261378370646349</v>
      </c>
      <c r="N68" s="193">
        <f>Durban!F$72/100</f>
        <v>3.3925860547108479E-2</v>
      </c>
      <c r="O68" s="193">
        <f>Durban!G$72/100</f>
        <v>3.5488515901523486E-2</v>
      </c>
      <c r="P68" s="193">
        <f>Durban!H$72/100</f>
        <v>0.17567479271484163</v>
      </c>
      <c r="Q68" s="193">
        <f>Durban!I$72/100</f>
        <v>0.13940394979028412</v>
      </c>
      <c r="R68" s="193">
        <f>Durban!J$72/100</f>
        <v>0.18402212936505952</v>
      </c>
      <c r="S68" s="193">
        <f>Durban!K$72/100</f>
        <v>0.21089378956321475</v>
      </c>
      <c r="T68" s="193"/>
      <c r="U68" s="193">
        <f>K68*$B68*Indicators!$B$256+K68*$C68*Indicators!$C$256+K68*$D68*Indicators!$D$256+K68*$E68*Indicators!$E$256+K68*$F68*Indicators!$F$256+K68*$G68*Indicators!$G$256+K68*$H68*Indicators!$H$256+K68*$I68*Indicators!$I$256</f>
        <v>2.3172084690603205E-4</v>
      </c>
      <c r="V68" s="193">
        <f>L68*$B68*Indicators!$B$257+L68*$C68*Indicators!$C$257+L68*$D68*Indicators!$D$257+L68*$E68*Indicators!$E$257+L68*$F68*Indicators!$F$257+L68*$G68*Indicators!$G$257+L68*$H68*Indicators!$H$257+L68*$I68*Indicators!$I$257</f>
        <v>6.8441323531162016E-5</v>
      </c>
      <c r="W68" s="193">
        <f>M68*$B68*Indicators!$B$258+M68*$C68*Indicators!$C$258+M68*$D68*Indicators!$D$258+M68*$E68*Indicators!$E$258+M68*$F68*Indicators!$F$258+M68*$G68*Indicators!$G$258+M68*$H68*Indicators!$H$258+M68*$I68*Indicators!$I$258</f>
        <v>1.1273755026921803E-3</v>
      </c>
      <c r="X68" s="193">
        <f>N68*$B68*Indicators!$B$259+N68*$C68*Indicators!$C$259+N68*$D68*Indicators!$D$259+N68*$E68*Indicators!$E$259+N68*$F68*Indicators!$F$259+N68*$G68*Indicators!$G$259+N68*$H68*Indicators!$H$259+N68*$I68*Indicators!$I$259</f>
        <v>8.4712987803435091E-4</v>
      </c>
      <c r="Y68" s="193">
        <f>O68*$B68*Indicators!$B$260+O68*$C68*Indicators!$C$260+O68*$D68*Indicators!$D$260+O68*$E68*Indicators!$E$260+O68*$F68*Indicators!$F$260+O68*$G68*Indicators!$G$260+O68*$H68*Indicators!$H$260+O68*$I68*Indicators!$I$260</f>
        <v>7.0173483477483885E-5</v>
      </c>
      <c r="Z68" s="193">
        <f>P68*$B68*Indicators!$B$261+P68*$C68*Indicators!$C$261+P68*$D68*Indicators!$D$261+P68*$E68*Indicators!$E$261+P68*$F68*Indicators!$F$261+P68*$G68*Indicators!$G$261+P68*$H68*Indicators!$H$261+P68*$I68*Indicators!$I$261</f>
        <v>1.6870685502012639E-4</v>
      </c>
      <c r="AA68" s="193">
        <f>Q68*$B68*Indicators!$B$262+Q68*$C68*Indicators!$C$262+Q68*$D68*Indicators!$D$262+Q68*$E68*Indicators!$E$262+Q68*$F68*Indicators!$F$262+Q68*$G68*Indicators!$G$262+Q68*$H68*Indicators!$H$262+Q68*$I68*Indicators!$I$262</f>
        <v>4.1731352346640552E-4</v>
      </c>
      <c r="AB68" s="193">
        <f>R68*$B68*Indicators!$B$263+R68*$C68*Indicators!$C$263+R68*$D68*Indicators!$D$263+R68*$E68*Indicators!$E$263+R68*$F68*Indicators!$F$263+R68*$G68*Indicators!$G$263+R68*$H68*Indicators!$H$263+R68*$I68*Indicators!$I$263</f>
        <v>4.4412145101791817E-4</v>
      </c>
      <c r="AC68" s="193">
        <f>S68*$B68*Indicators!$B$264+S68*$C68*Indicators!$C$264+S68*$D68*Indicators!$D$264+S68*$E68*Indicators!$E$264+S68*$F68*Indicators!$F$264+S68*$G68*Indicators!$G$264+S68*$H68*Indicators!$H$264+S68*$I68*Indicators!$I$264</f>
        <v>1.0257101438557543E-3</v>
      </c>
      <c r="AE68" s="177">
        <f t="shared" si="2"/>
        <v>0.44006930080014134</v>
      </c>
    </row>
    <row r="69" spans="1:31" hidden="1" x14ac:dyDescent="0.25">
      <c r="A69" s="174">
        <f>Indicators!A81</f>
        <v>37834</v>
      </c>
      <c r="B69" s="193">
        <f>(Indicators!B81-Indicators!B80)/Indicators!B80</f>
        <v>0</v>
      </c>
      <c r="C69" s="193">
        <f>(Indicators!C81-Indicators!C80)/-100</f>
        <v>-9.9999999999999655E-4</v>
      </c>
      <c r="D69" s="193">
        <f>(Indicators!D81-Indicators!D80)/-100</f>
        <v>1.1246393100055397E-3</v>
      </c>
      <c r="E69" s="193">
        <f>(Indicators!E81-Indicators!E80)/-Indicators!E80</f>
        <v>-5.4532823897186535E-2</v>
      </c>
      <c r="F69" s="193">
        <f>(Indicators!F81-Indicators!F80)/Indicators!F80</f>
        <v>-2.9717682020803061E-3</v>
      </c>
      <c r="G69" s="193">
        <f>(Indicators!G81-Indicators!G80)/Indicators!G80</f>
        <v>3.7535014005602177E-2</v>
      </c>
      <c r="H69" s="193">
        <f>(Indicators!H81-Indicators!H80)/Indicators!H80</f>
        <v>1.8748979896462106E-3</v>
      </c>
      <c r="I69" s="193">
        <f>(Indicators!I81-Indicators!I80)/Indicators!I80</f>
        <v>-1.5648066135222911E-2</v>
      </c>
      <c r="J69" s="174"/>
      <c r="K69" s="193">
        <f>Durban!C$72/100</f>
        <v>1.435181912379418E-2</v>
      </c>
      <c r="L69" s="193">
        <f>Durban!D$72/100</f>
        <v>3.6253592877103307E-3</v>
      </c>
      <c r="M69" s="193">
        <f>Durban!E$72/100</f>
        <v>0.20261378370646349</v>
      </c>
      <c r="N69" s="193">
        <f>Durban!F$72/100</f>
        <v>3.3925860547108479E-2</v>
      </c>
      <c r="O69" s="193">
        <f>Durban!G$72/100</f>
        <v>3.5488515901523486E-2</v>
      </c>
      <c r="P69" s="193">
        <f>Durban!H$72/100</f>
        <v>0.17567479271484163</v>
      </c>
      <c r="Q69" s="193">
        <f>Durban!I$72/100</f>
        <v>0.13940394979028412</v>
      </c>
      <c r="R69" s="193">
        <f>Durban!J$72/100</f>
        <v>0.18402212936505952</v>
      </c>
      <c r="S69" s="193">
        <f>Durban!K$72/100</f>
        <v>0.21089378956321475</v>
      </c>
      <c r="T69" s="193"/>
      <c r="U69" s="193">
        <f>K69*$B69*Indicators!$B$256+K69*$C69*Indicators!$C$256+K69*$D69*Indicators!$D$256+K69*$E69*Indicators!$E$256+K69*$F69*Indicators!$F$256+K69*$G69*Indicators!$G$256+K69*$H69*Indicators!$H$256+K69*$I69*Indicators!$I$256</f>
        <v>-1.6174836056123232E-4</v>
      </c>
      <c r="V69" s="193">
        <f>L69*$B69*Indicators!$B$257+L69*$C69*Indicators!$C$257+L69*$D69*Indicators!$D$257+L69*$E69*Indicators!$E$257+L69*$F69*Indicators!$F$257+L69*$G69*Indicators!$G$257+L69*$H69*Indicators!$H$257+L69*$I69*Indicators!$I$257</f>
        <v>2.3315084316137984E-5</v>
      </c>
      <c r="W69" s="193">
        <f>M69*$B69*Indicators!$B$258+M69*$C69*Indicators!$C$258+M69*$D69*Indicators!$D$258+M69*$E69*Indicators!$E$258+M69*$F69*Indicators!$F$258+M69*$G69*Indicators!$G$258+M69*$H69*Indicators!$H$258+M69*$I69*Indicators!$I$258</f>
        <v>-1.730154323941464E-3</v>
      </c>
      <c r="X69" s="193">
        <f>N69*$B69*Indicators!$B$259+N69*$C69*Indicators!$C$259+N69*$D69*Indicators!$D$259+N69*$E69*Indicators!$E$259+N69*$F69*Indicators!$F$259+N69*$G69*Indicators!$G$259+N69*$H69*Indicators!$H$259+N69*$I69*Indicators!$I$259</f>
        <v>-6.2887947295677069E-4</v>
      </c>
      <c r="Y69" s="193">
        <f>O69*$B69*Indicators!$B$260+O69*$C69*Indicators!$C$260+O69*$D69*Indicators!$D$260+O69*$E69*Indicators!$E$260+O69*$F69*Indicators!$F$260+O69*$G69*Indicators!$G$260+O69*$H69*Indicators!$H$260+O69*$I69*Indicators!$I$260</f>
        <v>-3.0475385302894793E-4</v>
      </c>
      <c r="Z69" s="193">
        <f>P69*$B69*Indicators!$B$261+P69*$C69*Indicators!$C$261+P69*$D69*Indicators!$D$261+P69*$E69*Indicators!$E$261+P69*$F69*Indicators!$F$261+P69*$G69*Indicators!$G$261+P69*$H69*Indicators!$H$261+P69*$I69*Indicators!$I$261</f>
        <v>-8.9763319642353488E-4</v>
      </c>
      <c r="AA69" s="193">
        <f>Q69*$B69*Indicators!$B$262+Q69*$C69*Indicators!$C$262+Q69*$D69*Indicators!$D$262+Q69*$E69*Indicators!$E$262+Q69*$F69*Indicators!$F$262+Q69*$G69*Indicators!$G$262+Q69*$H69*Indicators!$H$262+Q69*$I69*Indicators!$I$262</f>
        <v>-2.4586967726542334E-3</v>
      </c>
      <c r="AB69" s="193">
        <f>R69*$B69*Indicators!$B$263+R69*$C69*Indicators!$C$263+R69*$D69*Indicators!$D$263+R69*$E69*Indicators!$E$263+R69*$F69*Indicators!$F$263+R69*$G69*Indicators!$G$263+R69*$H69*Indicators!$H$263+R69*$I69*Indicators!$I$263</f>
        <v>-1.087709237016651E-3</v>
      </c>
      <c r="AC69" s="193">
        <f>S69*$B69*Indicators!$B$264+S69*$C69*Indicators!$C$264+S69*$D69*Indicators!$D$264+S69*$E69*Indicators!$E$264+S69*$F69*Indicators!$F$264+S69*$G69*Indicators!$G$264+S69*$H69*Indicators!$H$264+S69*$I69*Indicators!$I$264</f>
        <v>-7.2759632856725154E-5</v>
      </c>
      <c r="AE69" s="177">
        <f t="shared" si="2"/>
        <v>-0.73190197651234212</v>
      </c>
    </row>
    <row r="70" spans="1:31" hidden="1" x14ac:dyDescent="0.25">
      <c r="A70" s="174">
        <f>Indicators!A82</f>
        <v>37865</v>
      </c>
      <c r="B70" s="193">
        <f>(Indicators!B82-Indicators!B81)/Indicators!B81</f>
        <v>-3.227736233854521E-2</v>
      </c>
      <c r="C70" s="193">
        <f>(Indicators!C82-Indicators!C81)/-100</f>
        <v>1.3000000000000077E-3</v>
      </c>
      <c r="D70" s="193">
        <f>(Indicators!D82-Indicators!D81)/-100</f>
        <v>1.4069357353998866E-2</v>
      </c>
      <c r="E70" s="193">
        <f>(Indicators!E82-Indicators!E81)/-Indicators!E81</f>
        <v>9.0250329380764119E-2</v>
      </c>
      <c r="F70" s="193">
        <f>(Indicators!F82-Indicators!F81)/Indicators!F81</f>
        <v>-6.5573770491803338E-2</v>
      </c>
      <c r="G70" s="193">
        <f>(Indicators!G82-Indicators!G81)/Indicators!G81</f>
        <v>3.4017278617710645E-2</v>
      </c>
      <c r="H70" s="193">
        <f>(Indicators!H82-Indicators!H81)/Indicators!H81</f>
        <v>9.4223895580931322E-3</v>
      </c>
      <c r="I70" s="193">
        <f>(Indicators!I82-Indicators!I81)/Indicators!I81</f>
        <v>-3.239352129574085E-2</v>
      </c>
      <c r="J70" s="174"/>
      <c r="K70" s="193">
        <f>Durban!C$72/100</f>
        <v>1.435181912379418E-2</v>
      </c>
      <c r="L70" s="193">
        <f>Durban!D$72/100</f>
        <v>3.6253592877103307E-3</v>
      </c>
      <c r="M70" s="193">
        <f>Durban!E$72/100</f>
        <v>0.20261378370646349</v>
      </c>
      <c r="N70" s="193">
        <f>Durban!F$72/100</f>
        <v>3.3925860547108479E-2</v>
      </c>
      <c r="O70" s="193">
        <f>Durban!G$72/100</f>
        <v>3.5488515901523486E-2</v>
      </c>
      <c r="P70" s="193">
        <f>Durban!H$72/100</f>
        <v>0.17567479271484163</v>
      </c>
      <c r="Q70" s="193">
        <f>Durban!I$72/100</f>
        <v>0.13940394979028412</v>
      </c>
      <c r="R70" s="193">
        <f>Durban!J$72/100</f>
        <v>0.18402212936505952</v>
      </c>
      <c r="S70" s="193">
        <f>Durban!K$72/100</f>
        <v>0.21089378956321475</v>
      </c>
      <c r="T70" s="193"/>
      <c r="U70" s="193">
        <f>K70*$B70*Indicators!$B$256+K70*$C70*Indicators!$C$256+K70*$D70*Indicators!$D$256+K70*$E70*Indicators!$E$256+K70*$F70*Indicators!$F$256+K70*$G70*Indicators!$G$256+K70*$H70*Indicators!$H$256+K70*$I70*Indicators!$I$256</f>
        <v>-1.6649290621685968E-4</v>
      </c>
      <c r="V70" s="193">
        <f>L70*$B70*Indicators!$B$257+L70*$C70*Indicators!$C$257+L70*$D70*Indicators!$D$257+L70*$E70*Indicators!$E$257+L70*$F70*Indicators!$F$257+L70*$G70*Indicators!$G$257+L70*$H70*Indicators!$H$257+L70*$I70*Indicators!$I$257</f>
        <v>2.345618851640367E-5</v>
      </c>
      <c r="W70" s="193">
        <f>M70*$B70*Indicators!$B$258+M70*$C70*Indicators!$C$258+M70*$D70*Indicators!$D$258+M70*$E70*Indicators!$E$258+M70*$F70*Indicators!$F$258+M70*$G70*Indicators!$G$258+M70*$H70*Indicators!$H$258+M70*$I70*Indicators!$I$258</f>
        <v>-1.3868997206726338E-3</v>
      </c>
      <c r="X70" s="193">
        <f>N70*$B70*Indicators!$B$259+N70*$C70*Indicators!$C$259+N70*$D70*Indicators!$D$259+N70*$E70*Indicators!$E$259+N70*$F70*Indicators!$F$259+N70*$G70*Indicators!$G$259+N70*$H70*Indicators!$H$259+N70*$I70*Indicators!$I$259</f>
        <v>1.1408446504700153E-5</v>
      </c>
      <c r="Y70" s="193">
        <f>O70*$B70*Indicators!$B$260+O70*$C70*Indicators!$C$260+O70*$D70*Indicators!$D$260+O70*$E70*Indicators!$E$260+O70*$F70*Indicators!$F$260+O70*$G70*Indicators!$G$260+O70*$H70*Indicators!$H$260+O70*$I70*Indicators!$I$260</f>
        <v>4.7248663787904119E-4</v>
      </c>
      <c r="Z70" s="193">
        <f>P70*$B70*Indicators!$B$261+P70*$C70*Indicators!$C$261+P70*$D70*Indicators!$D$261+P70*$E70*Indicators!$E$261+P70*$F70*Indicators!$F$261+P70*$G70*Indicators!$G$261+P70*$H70*Indicators!$H$261+P70*$I70*Indicators!$I$261</f>
        <v>2.0065162979889502E-3</v>
      </c>
      <c r="AA70" s="193">
        <f>Q70*$B70*Indicators!$B$262+Q70*$C70*Indicators!$C$262+Q70*$D70*Indicators!$D$262+Q70*$E70*Indicators!$E$262+Q70*$F70*Indicators!$F$262+Q70*$G70*Indicators!$G$262+Q70*$H70*Indicators!$H$262+Q70*$I70*Indicators!$I$262</f>
        <v>3.3679191438945599E-3</v>
      </c>
      <c r="AB70" s="193">
        <f>R70*$B70*Indicators!$B$263+R70*$C70*Indicators!$C$263+R70*$D70*Indicators!$D$263+R70*$E70*Indicators!$E$263+R70*$F70*Indicators!$F$263+R70*$G70*Indicators!$G$263+R70*$H70*Indicators!$H$263+R70*$I70*Indicators!$I$263</f>
        <v>1.631590481573628E-3</v>
      </c>
      <c r="AC70" s="193">
        <f>S70*$B70*Indicators!$B$264+S70*$C70*Indicators!$C$264+S70*$D70*Indicators!$D$264+S70*$E70*Indicators!$E$264+S70*$F70*Indicators!$F$264+S70*$G70*Indicators!$G$264+S70*$H70*Indicators!$H$264+S70*$I70*Indicators!$I$264</f>
        <v>2.6323257503032865E-4</v>
      </c>
      <c r="AE70" s="177">
        <f t="shared" si="2"/>
        <v>0.62232171444981177</v>
      </c>
    </row>
    <row r="71" spans="1:31" hidden="1" x14ac:dyDescent="0.25">
      <c r="A71" s="174">
        <f>Indicators!A83</f>
        <v>37895</v>
      </c>
      <c r="B71" s="193">
        <f>(Indicators!B83-Indicators!B82)/Indicators!B82</f>
        <v>-2.8422501966955172E-2</v>
      </c>
      <c r="C71" s="193">
        <f>(Indicators!C83-Indicators!C82)/-100</f>
        <v>3.1499999999999948E-3</v>
      </c>
      <c r="D71" s="193">
        <f>(Indicators!D83-Indicators!D82)/-100</f>
        <v>2.2244051810039345E-2</v>
      </c>
      <c r="E71" s="193">
        <f>(Indicators!E83-Indicators!E82)/-Indicators!E82</f>
        <v>-1.3396089790007148E-2</v>
      </c>
      <c r="F71" s="193">
        <f>(Indicators!F83-Indicators!F82)/Indicators!F82</f>
        <v>-2.7113237639553419E-2</v>
      </c>
      <c r="G71" s="193">
        <f>(Indicators!G83-Indicators!G82)/Indicators!G82</f>
        <v>3.3942558746736591E-3</v>
      </c>
      <c r="H71" s="193">
        <f>(Indicators!H83-Indicators!H82)/Indicators!H82</f>
        <v>8.3329884819642736E-3</v>
      </c>
      <c r="I71" s="193">
        <f>(Indicators!I83-Indicators!I82)/Indicators!I82</f>
        <v>5.796652200867948E-2</v>
      </c>
      <c r="J71" s="174"/>
      <c r="K71" s="193">
        <f>Durban!C$72/100</f>
        <v>1.435181912379418E-2</v>
      </c>
      <c r="L71" s="193">
        <f>Durban!D$72/100</f>
        <v>3.6253592877103307E-3</v>
      </c>
      <c r="M71" s="193">
        <f>Durban!E$72/100</f>
        <v>0.20261378370646349</v>
      </c>
      <c r="N71" s="193">
        <f>Durban!F$72/100</f>
        <v>3.3925860547108479E-2</v>
      </c>
      <c r="O71" s="193">
        <f>Durban!G$72/100</f>
        <v>3.5488515901523486E-2</v>
      </c>
      <c r="P71" s="193">
        <f>Durban!H$72/100</f>
        <v>0.17567479271484163</v>
      </c>
      <c r="Q71" s="193">
        <f>Durban!I$72/100</f>
        <v>0.13940394979028412</v>
      </c>
      <c r="R71" s="193">
        <f>Durban!J$72/100</f>
        <v>0.18402212936505952</v>
      </c>
      <c r="S71" s="193">
        <f>Durban!K$72/100</f>
        <v>0.21089378956321475</v>
      </c>
      <c r="T71" s="193"/>
      <c r="U71" s="193">
        <f>K71*$B71*Indicators!$B$256+K71*$C71*Indicators!$C$256+K71*$D71*Indicators!$D$256+K71*$E71*Indicators!$E$256+K71*$F71*Indicators!$F$256+K71*$G71*Indicators!$G$256+K71*$H71*Indicators!$H$256+K71*$I71*Indicators!$I$256</f>
        <v>-1.3200779908597364E-4</v>
      </c>
      <c r="V71" s="193">
        <f>L71*$B71*Indicators!$B$257+L71*$C71*Indicators!$C$257+L71*$D71*Indicators!$D$257+L71*$E71*Indicators!$E$257+L71*$F71*Indicators!$F$257+L71*$G71*Indicators!$G$257+L71*$H71*Indicators!$H$257+L71*$I71*Indicators!$I$257</f>
        <v>1.1182954312451479E-5</v>
      </c>
      <c r="W71" s="193">
        <f>M71*$B71*Indicators!$B$258+M71*$C71*Indicators!$C$258+M71*$D71*Indicators!$D$258+M71*$E71*Indicators!$E$258+M71*$F71*Indicators!$F$258+M71*$G71*Indicators!$G$258+M71*$H71*Indicators!$H$258+M71*$I71*Indicators!$I$258</f>
        <v>5.8379538493492662E-4</v>
      </c>
      <c r="X71" s="193">
        <f>N71*$B71*Indicators!$B$259+N71*$C71*Indicators!$C$259+N71*$D71*Indicators!$D$259+N71*$E71*Indicators!$E$259+N71*$F71*Indicators!$F$259+N71*$G71*Indicators!$G$259+N71*$H71*Indicators!$H$259+N71*$I71*Indicators!$I$259</f>
        <v>8.6730764594177847E-4</v>
      </c>
      <c r="Y71" s="193">
        <f>O71*$B71*Indicators!$B$260+O71*$C71*Indicators!$C$260+O71*$D71*Indicators!$D$260+O71*$E71*Indicators!$E$260+O71*$F71*Indicators!$F$260+O71*$G71*Indicators!$G$260+O71*$H71*Indicators!$H$260+O71*$I71*Indicators!$I$260</f>
        <v>1.3187405321112808E-4</v>
      </c>
      <c r="Z71" s="193">
        <f>P71*$B71*Indicators!$B$261+P71*$C71*Indicators!$C$261+P71*$D71*Indicators!$D$261+P71*$E71*Indicators!$E$261+P71*$F71*Indicators!$F$261+P71*$G71*Indicators!$G$261+P71*$H71*Indicators!$H$261+P71*$I71*Indicators!$I$261</f>
        <v>6.0655205935444974E-4</v>
      </c>
      <c r="AA71" s="193">
        <f>Q71*$B71*Indicators!$B$262+Q71*$C71*Indicators!$C$262+Q71*$D71*Indicators!$D$262+Q71*$E71*Indicators!$E$262+Q71*$F71*Indicators!$F$262+Q71*$G71*Indicators!$G$262+Q71*$H71*Indicators!$H$262+Q71*$I71*Indicators!$I$262</f>
        <v>4.8186061823063224E-4</v>
      </c>
      <c r="AB71" s="193">
        <f>R71*$B71*Indicators!$B$263+R71*$C71*Indicators!$C$263+R71*$D71*Indicators!$D$263+R71*$E71*Indicators!$E$263+R71*$F71*Indicators!$F$263+R71*$G71*Indicators!$G$263+R71*$H71*Indicators!$H$263+R71*$I71*Indicators!$I$263</f>
        <v>8.360619713114226E-4</v>
      </c>
      <c r="AC71" s="193">
        <f>S71*$B71*Indicators!$B$264+S71*$C71*Indicators!$C$264+S71*$D71*Indicators!$D$264+S71*$E71*Indicators!$E$264+S71*$F71*Indicators!$F$264+S71*$G71*Indicators!$G$264+S71*$H71*Indicators!$H$264+S71*$I71*Indicators!$I$264</f>
        <v>1.7097755949323857E-3</v>
      </c>
      <c r="AE71" s="177">
        <f t="shared" si="2"/>
        <v>0.5096402483143202</v>
      </c>
    </row>
    <row r="72" spans="1:31" hidden="1" x14ac:dyDescent="0.25">
      <c r="A72" s="174">
        <f>Indicators!A84</f>
        <v>37926</v>
      </c>
      <c r="B72" s="193">
        <f>(Indicators!B84-Indicators!B83)/Indicators!B83</f>
        <v>-7.052477838994696E-2</v>
      </c>
      <c r="C72" s="193">
        <f>(Indicators!C84-Indicators!C83)/-100</f>
        <v>-3.0000000000001136E-4</v>
      </c>
      <c r="D72" s="193">
        <f>(Indicators!D84-Indicators!D83)/-100</f>
        <v>1.0856234448629582E-2</v>
      </c>
      <c r="E72" s="193">
        <f>(Indicators!E84-Indicators!E83)/-Indicators!E83</f>
        <v>-3.1797070382279406E-2</v>
      </c>
      <c r="F72" s="193">
        <f>(Indicators!F84-Indicators!F83)/Indicators!F83</f>
        <v>1.4754098360655861E-2</v>
      </c>
      <c r="G72" s="193">
        <f>(Indicators!G84-Indicators!G83)/Indicators!G83</f>
        <v>2.0296643247462949E-2</v>
      </c>
      <c r="H72" s="193">
        <f>(Indicators!H84-Indicators!H83)/Indicators!H83</f>
        <v>1.7983805546169514E-2</v>
      </c>
      <c r="I72" s="193">
        <f>(Indicators!I84-Indicators!I83)/Indicators!I83</f>
        <v>-1.9630823322590096E-2</v>
      </c>
      <c r="J72" s="174"/>
      <c r="K72" s="193">
        <f>Durban!C$72/100</f>
        <v>1.435181912379418E-2</v>
      </c>
      <c r="L72" s="193">
        <f>Durban!D$72/100</f>
        <v>3.6253592877103307E-3</v>
      </c>
      <c r="M72" s="193">
        <f>Durban!E$72/100</f>
        <v>0.20261378370646349</v>
      </c>
      <c r="N72" s="193">
        <f>Durban!F$72/100</f>
        <v>3.3925860547108479E-2</v>
      </c>
      <c r="O72" s="193">
        <f>Durban!G$72/100</f>
        <v>3.5488515901523486E-2</v>
      </c>
      <c r="P72" s="193">
        <f>Durban!H$72/100</f>
        <v>0.17567479271484163</v>
      </c>
      <c r="Q72" s="193">
        <f>Durban!I$72/100</f>
        <v>0.13940394979028412</v>
      </c>
      <c r="R72" s="193">
        <f>Durban!J$72/100</f>
        <v>0.18402212936505952</v>
      </c>
      <c r="S72" s="193">
        <f>Durban!K$72/100</f>
        <v>0.21089378956321475</v>
      </c>
      <c r="T72" s="193"/>
      <c r="U72" s="193">
        <f>K72*$B72*Indicators!$B$256+K72*$C72*Indicators!$C$256+K72*$D72*Indicators!$D$256+K72*$E72*Indicators!$E$256+K72*$F72*Indicators!$F$256+K72*$G72*Indicators!$G$256+K72*$H72*Indicators!$H$256+K72*$I72*Indicators!$I$256</f>
        <v>-2.0585534233806058E-4</v>
      </c>
      <c r="V72" s="193">
        <f>L72*$B72*Indicators!$B$257+L72*$C72*Indicators!$C$257+L72*$D72*Indicators!$D$257+L72*$E72*Indicators!$E$257+L72*$F72*Indicators!$F$257+L72*$G72*Indicators!$G$257+L72*$H72*Indicators!$H$257+L72*$I72*Indicators!$I$257</f>
        <v>-7.3031586437126994E-5</v>
      </c>
      <c r="W72" s="193">
        <f>M72*$B72*Indicators!$B$258+M72*$C72*Indicators!$C$258+M72*$D72*Indicators!$D$258+M72*$E72*Indicators!$E$258+M72*$F72*Indicators!$F$258+M72*$G72*Indicators!$G$258+M72*$H72*Indicators!$H$258+M72*$I72*Indicators!$I$258</f>
        <v>-5.9787988217377477E-3</v>
      </c>
      <c r="X72" s="193">
        <f>N72*$B72*Indicators!$B$259+N72*$C72*Indicators!$C$259+N72*$D72*Indicators!$D$259+N72*$E72*Indicators!$E$259+N72*$F72*Indicators!$F$259+N72*$G72*Indicators!$G$259+N72*$H72*Indicators!$H$259+N72*$I72*Indicators!$I$259</f>
        <v>-7.0908818723312025E-4</v>
      </c>
      <c r="Y72" s="193">
        <f>O72*$B72*Indicators!$B$260+O72*$C72*Indicators!$C$260+O72*$D72*Indicators!$D$260+O72*$E72*Indicators!$E$260+O72*$F72*Indicators!$F$260+O72*$G72*Indicators!$G$260+O72*$H72*Indicators!$H$260+O72*$I72*Indicators!$I$260</f>
        <v>-2.2758126771550824E-4</v>
      </c>
      <c r="Z72" s="193">
        <f>P72*$B72*Indicators!$B$261+P72*$C72*Indicators!$C$261+P72*$D72*Indicators!$D$261+P72*$E72*Indicators!$E$261+P72*$F72*Indicators!$F$261+P72*$G72*Indicators!$G$261+P72*$H72*Indicators!$H$261+P72*$I72*Indicators!$I$261</f>
        <v>-6.4472413538890078E-4</v>
      </c>
      <c r="AA72" s="193">
        <f>Q72*$B72*Indicators!$B$262+Q72*$C72*Indicators!$C$262+Q72*$D72*Indicators!$D$262+Q72*$E72*Indicators!$E$262+Q72*$F72*Indicators!$F$262+Q72*$G72*Indicators!$G$262+Q72*$H72*Indicators!$H$262+Q72*$I72*Indicators!$I$262</f>
        <v>-1.942217194068856E-3</v>
      </c>
      <c r="AB72" s="193">
        <f>R72*$B72*Indicators!$B$263+R72*$C72*Indicators!$C$263+R72*$D72*Indicators!$D$263+R72*$E72*Indicators!$E$263+R72*$F72*Indicators!$F$263+R72*$G72*Indicators!$G$263+R72*$H72*Indicators!$H$263+R72*$I72*Indicators!$I$263</f>
        <v>-8.9029187297711993E-4</v>
      </c>
      <c r="AC72" s="193">
        <f>S72*$B72*Indicators!$B$264+S72*$C72*Indicators!$C$264+S72*$D72*Indicators!$D$264+S72*$E72*Indicators!$E$264+S72*$F72*Indicators!$F$264+S72*$G72*Indicators!$G$264+S72*$H72*Indicators!$H$264+S72*$I72*Indicators!$I$264</f>
        <v>-1.2076420594613345E-4</v>
      </c>
      <c r="AE72" s="177">
        <f t="shared" si="2"/>
        <v>-1.0792352613842575</v>
      </c>
    </row>
    <row r="73" spans="1:31" hidden="1" x14ac:dyDescent="0.25">
      <c r="A73" s="174">
        <f>Indicators!A85</f>
        <v>37956</v>
      </c>
      <c r="B73" s="193">
        <f>(Indicators!B85-Indicators!B84)/Indicators!B84</f>
        <v>3.3060551372207411E-2</v>
      </c>
      <c r="C73" s="193">
        <f>(Indicators!C85-Indicators!C84)/-100</f>
        <v>8.5000000000000852E-4</v>
      </c>
      <c r="D73" s="193">
        <f>(Indicators!D85-Indicators!D84)/-100</f>
        <v>8.3677390203601096E-4</v>
      </c>
      <c r="E73" s="193">
        <f>(Indicators!E85-Indicators!E84)/-Indicators!E84</f>
        <v>-5.540166204986155E-2</v>
      </c>
      <c r="F73" s="193">
        <f>(Indicators!F85-Indicators!F84)/Indicators!F84</f>
        <v>2.4232633279482951E-2</v>
      </c>
      <c r="G73" s="193">
        <f>(Indicators!G85-Indicators!G84)/Indicators!G84</f>
        <v>6.3249171129813708E-2</v>
      </c>
      <c r="H73" s="193">
        <f>(Indicators!H85-Indicators!H84)/Indicators!H84</f>
        <v>2.7790581573016795E-3</v>
      </c>
      <c r="I73" s="193">
        <f>(Indicators!I85-Indicators!I84)/Indicators!I84</f>
        <v>5.3795576808129113E-3</v>
      </c>
      <c r="J73" s="174"/>
      <c r="K73" s="193">
        <f>Durban!C$72/100</f>
        <v>1.435181912379418E-2</v>
      </c>
      <c r="L73" s="193">
        <f>Durban!D$72/100</f>
        <v>3.6253592877103307E-3</v>
      </c>
      <c r="M73" s="193">
        <f>Durban!E$72/100</f>
        <v>0.20261378370646349</v>
      </c>
      <c r="N73" s="193">
        <f>Durban!F$72/100</f>
        <v>3.3925860547108479E-2</v>
      </c>
      <c r="O73" s="193">
        <f>Durban!G$72/100</f>
        <v>3.5488515901523486E-2</v>
      </c>
      <c r="P73" s="193">
        <f>Durban!H$72/100</f>
        <v>0.17567479271484163</v>
      </c>
      <c r="Q73" s="193">
        <f>Durban!I$72/100</f>
        <v>0.13940394979028412</v>
      </c>
      <c r="R73" s="193">
        <f>Durban!J$72/100</f>
        <v>0.18402212936505952</v>
      </c>
      <c r="S73" s="193">
        <f>Durban!K$72/100</f>
        <v>0.21089378956321475</v>
      </c>
      <c r="T73" s="193"/>
      <c r="U73" s="193">
        <f>K73*$B73*Indicators!$B$256+K73*$C73*Indicators!$C$256+K73*$D73*Indicators!$D$256+K73*$E73*Indicators!$E$256+K73*$F73*Indicators!$F$256+K73*$G73*Indicators!$G$256+K73*$H73*Indicators!$H$256+K73*$I73*Indicators!$I$256</f>
        <v>7.6046369123848685E-5</v>
      </c>
      <c r="V73" s="193">
        <f>L73*$B73*Indicators!$B$257+L73*$C73*Indicators!$C$257+L73*$D73*Indicators!$D$257+L73*$E73*Indicators!$E$257+L73*$F73*Indicators!$F$257+L73*$G73*Indicators!$G$257+L73*$H73*Indicators!$H$257+L73*$I73*Indicators!$I$257</f>
        <v>1.1149277396407335E-4</v>
      </c>
      <c r="W73" s="193">
        <f>M73*$B73*Indicators!$B$258+M73*$C73*Indicators!$C$258+M73*$D73*Indicators!$D$258+M73*$E73*Indicators!$E$258+M73*$F73*Indicators!$F$258+M73*$G73*Indicators!$G$258+M73*$H73*Indicators!$H$258+M73*$I73*Indicators!$I$258</f>
        <v>1.5391926502402466E-3</v>
      </c>
      <c r="X73" s="193">
        <f>N73*$B73*Indicators!$B$259+N73*$C73*Indicators!$C$259+N73*$D73*Indicators!$D$259+N73*$E73*Indicators!$E$259+N73*$F73*Indicators!$F$259+N73*$G73*Indicators!$G$259+N73*$H73*Indicators!$H$259+N73*$I73*Indicators!$I$259</f>
        <v>-1.6020652800929111E-4</v>
      </c>
      <c r="Y73" s="193">
        <f>O73*$B73*Indicators!$B$260+O73*$C73*Indicators!$C$260+O73*$D73*Indicators!$D$260+O73*$E73*Indicators!$E$260+O73*$F73*Indicators!$F$260+O73*$G73*Indicators!$G$260+O73*$H73*Indicators!$H$260+O73*$I73*Indicators!$I$260</f>
        <v>-1.2643924564087011E-4</v>
      </c>
      <c r="Z73" s="193">
        <f>P73*$B73*Indicators!$B$261+P73*$C73*Indicators!$C$261+P73*$D73*Indicators!$D$261+P73*$E73*Indicators!$E$261+P73*$F73*Indicators!$F$261+P73*$G73*Indicators!$G$261+P73*$H73*Indicators!$H$261+P73*$I73*Indicators!$I$261</f>
        <v>-1.8876111510946796E-4</v>
      </c>
      <c r="AA73" s="193">
        <f>Q73*$B73*Indicators!$B$262+Q73*$C73*Indicators!$C$262+Q73*$D73*Indicators!$D$262+Q73*$E73*Indicators!$E$262+Q73*$F73*Indicators!$F$262+Q73*$G73*Indicators!$G$262+Q73*$H73*Indicators!$H$262+Q73*$I73*Indicators!$I$262</f>
        <v>-1.6682468842413012E-3</v>
      </c>
      <c r="AB73" s="193">
        <f>R73*$B73*Indicators!$B$263+R73*$C73*Indicators!$C$263+R73*$D73*Indicators!$D$263+R73*$E73*Indicators!$E$263+R73*$F73*Indicators!$F$263+R73*$G73*Indicators!$G$263+R73*$H73*Indicators!$H$263+R73*$I73*Indicators!$I$263</f>
        <v>-1.3806045802308909E-4</v>
      </c>
      <c r="AC73" s="193">
        <f>S73*$B73*Indicators!$B$264+S73*$C73*Indicators!$C$264+S73*$D73*Indicators!$D$264+S73*$E73*Indicators!$E$264+S73*$F73*Indicators!$F$264+S73*$G73*Indicators!$G$264+S73*$H73*Indicators!$H$264+S73*$I73*Indicators!$I$264</f>
        <v>1.0278130797670691E-3</v>
      </c>
      <c r="AE73" s="177">
        <f t="shared" si="2"/>
        <v>4.7283064207121826E-2</v>
      </c>
    </row>
    <row r="74" spans="1:31" hidden="1" x14ac:dyDescent="0.25">
      <c r="A74" s="174">
        <f>Indicators!A86</f>
        <v>37987</v>
      </c>
      <c r="B74" s="193">
        <f>(Indicators!B86-Indicators!B85)/Indicators!B85</f>
        <v>5.8267194771163051E-2</v>
      </c>
      <c r="C74" s="193">
        <f>(Indicators!C86-Indicators!C85)/-100</f>
        <v>-4.6499999999999988E-3</v>
      </c>
      <c r="D74" s="193">
        <f>(Indicators!D86-Indicators!D85)/-100</f>
        <v>1.6747652325835572E-3</v>
      </c>
      <c r="E74" s="193">
        <f>(Indicators!E86-Indicators!E85)/-Indicators!E85</f>
        <v>2.7230971128608984E-2</v>
      </c>
      <c r="F74" s="193">
        <f>(Indicators!F86-Indicators!F85)/Indicators!F85</f>
        <v>-4.8895899053627699E-2</v>
      </c>
      <c r="G74" s="193">
        <f>(Indicators!G86-Indicators!G85)/Indicators!G85</f>
        <v>-4.4135284240825086E-2</v>
      </c>
      <c r="H74" s="193">
        <f>(Indicators!H86-Indicators!H85)/Indicators!H85</f>
        <v>1.1057283186255788E-2</v>
      </c>
      <c r="I74" s="193">
        <f>(Indicators!I86-Indicators!I85)/Indicators!I85</f>
        <v>1.5457788347205707E-2</v>
      </c>
      <c r="J74" s="174"/>
      <c r="K74" s="193">
        <f>Durban!C$73/100</f>
        <v>1.3668830573461681E-2</v>
      </c>
      <c r="L74" s="193">
        <f>Durban!D$73/100</f>
        <v>3.448305325547739E-3</v>
      </c>
      <c r="M74" s="193">
        <f>Durban!E$73/100</f>
        <v>0.20229117890343293</v>
      </c>
      <c r="N74" s="193">
        <f>Durban!F$73/100</f>
        <v>3.4824837058838168E-2</v>
      </c>
      <c r="O74" s="193">
        <f>Durban!G$73/100</f>
        <v>3.7114513106548584E-2</v>
      </c>
      <c r="P74" s="193">
        <f>Durban!H$73/100</f>
        <v>0.17664762117220842</v>
      </c>
      <c r="Q74" s="193">
        <f>Durban!I$73/100</f>
        <v>0.1391374796408438</v>
      </c>
      <c r="R74" s="193">
        <f>Durban!J$73/100</f>
        <v>0.18949013732394182</v>
      </c>
      <c r="S74" s="193">
        <f>Durban!K$73/100</f>
        <v>0.20337709689517683</v>
      </c>
      <c r="T74" s="193"/>
      <c r="U74" s="193">
        <f>K74*$B74*Indicators!$B$256+K74*$C74*Indicators!$C$256+K74*$D74*Indicators!$D$256+K74*$E74*Indicators!$E$256+K74*$F74*Indicators!$F$256+K74*$G74*Indicators!$G$256+K74*$H74*Indicators!$H$256+K74*$I74*Indicators!$I$256</f>
        <v>4.8866397051878656E-5</v>
      </c>
      <c r="V74" s="193">
        <f>L74*$B74*Indicators!$B$257+L74*$C74*Indicators!$C$257+L74*$D74*Indicators!$D$257+L74*$E74*Indicators!$E$257+L74*$F74*Indicators!$F$257+L74*$G74*Indicators!$G$257+L74*$H74*Indicators!$H$257+L74*$I74*Indicators!$I$257</f>
        <v>1.9450854185392278E-5</v>
      </c>
      <c r="W74" s="193">
        <f>M74*$B74*Indicators!$B$258+M74*$C74*Indicators!$C$258+M74*$D74*Indicators!$D$258+M74*$E74*Indicators!$E$258+M74*$F74*Indicators!$F$258+M74*$G74*Indicators!$G$258+M74*$H74*Indicators!$H$258+M74*$I74*Indicators!$I$258</f>
        <v>5.3541700038132215E-3</v>
      </c>
      <c r="X74" s="193">
        <f>N74*$B74*Indicators!$B$259+N74*$C74*Indicators!$C$259+N74*$D74*Indicators!$D$259+N74*$E74*Indicators!$E$259+N74*$F74*Indicators!$F$259+N74*$G74*Indicators!$G$259+N74*$H74*Indicators!$H$259+N74*$I74*Indicators!$I$259</f>
        <v>6.9506106834852949E-4</v>
      </c>
      <c r="Y74" s="193">
        <f>O74*$B74*Indicators!$B$260+O74*$C74*Indicators!$C$260+O74*$D74*Indicators!$D$260+O74*$E74*Indicators!$E$260+O74*$F74*Indicators!$F$260+O74*$G74*Indicators!$G$260+O74*$H74*Indicators!$H$260+O74*$I74*Indicators!$I$260</f>
        <v>4.7409767439627573E-4</v>
      </c>
      <c r="Z74" s="193">
        <f>P74*$B74*Indicators!$B$261+P74*$C74*Indicators!$C$261+P74*$D74*Indicators!$D$261+P74*$E74*Indicators!$E$261+P74*$F74*Indicators!$F$261+P74*$G74*Indicators!$G$261+P74*$H74*Indicators!$H$261+P74*$I74*Indicators!$I$261</f>
        <v>1.7702901103618333E-3</v>
      </c>
      <c r="AA74" s="193">
        <f>Q74*$B74*Indicators!$B$262+Q74*$C74*Indicators!$C$262+Q74*$D74*Indicators!$D$262+Q74*$E74*Indicators!$E$262+Q74*$F74*Indicators!$F$262+Q74*$G74*Indicators!$G$262+Q74*$H74*Indicators!$H$262+Q74*$I74*Indicators!$I$262</f>
        <v>2.364046349188866E-3</v>
      </c>
      <c r="AB74" s="193">
        <f>R74*$B74*Indicators!$B$263+R74*$C74*Indicators!$C$263+R74*$D74*Indicators!$D$263+R74*$E74*Indicators!$E$263+R74*$F74*Indicators!$F$263+R74*$G74*Indicators!$G$263+R74*$H74*Indicators!$H$263+R74*$I74*Indicators!$I$263</f>
        <v>2.1184746252751619E-3</v>
      </c>
      <c r="AC74" s="193">
        <f>S74*$B74*Indicators!$B$264+S74*$C74*Indicators!$C$264+S74*$D74*Indicators!$D$264+S74*$E74*Indicators!$E$264+S74*$F74*Indicators!$F$264+S74*$G74*Indicators!$G$264+S74*$H74*Indicators!$H$264+S74*$I74*Indicators!$I$264</f>
        <v>1.7539742967926659E-3</v>
      </c>
      <c r="AE74" s="177">
        <f t="shared" si="2"/>
        <v>1.4598431379413823</v>
      </c>
    </row>
    <row r="75" spans="1:31" hidden="1" x14ac:dyDescent="0.25">
      <c r="A75" s="174">
        <f>Indicators!A87</f>
        <v>38018</v>
      </c>
      <c r="B75" s="193">
        <f>(Indicators!B87-Indicators!B86)/Indicators!B86</f>
        <v>-5.4361747545182942E-2</v>
      </c>
      <c r="C75" s="193">
        <f>(Indicators!C87-Indicators!C86)/-100</f>
        <v>1.1500000000000021E-3</v>
      </c>
      <c r="D75" s="193">
        <f>(Indicators!D87-Indicators!D86)/-100</f>
        <v>-5.762670565302168E-3</v>
      </c>
      <c r="E75" s="193">
        <f>(Indicators!E87-Indicators!E86)/-Indicators!E86</f>
        <v>-9.8482293423271569E-2</v>
      </c>
      <c r="F75" s="193">
        <f>(Indicators!F87-Indicators!F86)/Indicators!F86</f>
        <v>-2.6533996683250436E-2</v>
      </c>
      <c r="G75" s="193">
        <f>(Indicators!G87-Indicators!G86)/Indicators!G86</f>
        <v>-8.0301129234629579E-3</v>
      </c>
      <c r="H75" s="193">
        <f>(Indicators!H87-Indicators!H86)/Indicators!H86</f>
        <v>5.9380533788584095E-3</v>
      </c>
      <c r="I75" s="193">
        <f>(Indicators!I87-Indicators!I86)/Indicators!I86</f>
        <v>-1.2587822014051522E-2</v>
      </c>
      <c r="J75" s="174"/>
      <c r="K75" s="193">
        <f>Durban!C$73/100</f>
        <v>1.3668830573461681E-2</v>
      </c>
      <c r="L75" s="193">
        <f>Durban!D$73/100</f>
        <v>3.448305325547739E-3</v>
      </c>
      <c r="M75" s="193">
        <f>Durban!E$73/100</f>
        <v>0.20229117890343293</v>
      </c>
      <c r="N75" s="193">
        <f>Durban!F$73/100</f>
        <v>3.4824837058838168E-2</v>
      </c>
      <c r="O75" s="193">
        <f>Durban!G$73/100</f>
        <v>3.7114513106548584E-2</v>
      </c>
      <c r="P75" s="193">
        <f>Durban!H$73/100</f>
        <v>0.17664762117220842</v>
      </c>
      <c r="Q75" s="193">
        <f>Durban!I$73/100</f>
        <v>0.1391374796408438</v>
      </c>
      <c r="R75" s="193">
        <f>Durban!J$73/100</f>
        <v>0.18949013732394182</v>
      </c>
      <c r="S75" s="193">
        <f>Durban!K$73/100</f>
        <v>0.20337709689517683</v>
      </c>
      <c r="T75" s="193"/>
      <c r="U75" s="193">
        <f>K75*$B75*Indicators!$B$256+K75*$C75*Indicators!$C$256+K75*$D75*Indicators!$D$256+K75*$E75*Indicators!$E$256+K75*$F75*Indicators!$F$256+K75*$G75*Indicators!$G$256+K75*$H75*Indicators!$H$256+K75*$I75*Indicators!$I$256</f>
        <v>-4.9427711088277193E-4</v>
      </c>
      <c r="V75" s="193">
        <f>L75*$B75*Indicators!$B$257+L75*$C75*Indicators!$C$257+L75*$D75*Indicators!$D$257+L75*$E75*Indicators!$E$257+L75*$F75*Indicators!$F$257+L75*$G75*Indicators!$G$257+L75*$H75*Indicators!$H$257+L75*$I75*Indicators!$I$257</f>
        <v>-1.0995391595931405E-4</v>
      </c>
      <c r="W75" s="193">
        <f>M75*$B75*Indicators!$B$258+M75*$C75*Indicators!$C$258+M75*$D75*Indicators!$D$258+M75*$E75*Indicators!$E$258+M75*$F75*Indicators!$F$258+M75*$G75*Indicators!$G$258+M75*$H75*Indicators!$H$258+M75*$I75*Indicators!$I$258</f>
        <v>-6.2420450122650916E-3</v>
      </c>
      <c r="X75" s="193">
        <f>N75*$B75*Indicators!$B$259+N75*$C75*Indicators!$C$259+N75*$D75*Indicators!$D$259+N75*$E75*Indicators!$E$259+N75*$F75*Indicators!$F$259+N75*$G75*Indicators!$G$259+N75*$H75*Indicators!$H$259+N75*$I75*Indicators!$I$259</f>
        <v>-1.0817768905667885E-3</v>
      </c>
      <c r="Y75" s="193">
        <f>O75*$B75*Indicators!$B$260+O75*$C75*Indicators!$C$260+O75*$D75*Indicators!$D$260+O75*$E75*Indicators!$E$260+O75*$F75*Indicators!$F$260+O75*$G75*Indicators!$G$260+O75*$H75*Indicators!$H$260+O75*$I75*Indicators!$I$260</f>
        <v>-7.1585585514897078E-4</v>
      </c>
      <c r="Z75" s="193">
        <f>P75*$B75*Indicators!$B$261+P75*$C75*Indicators!$C$261+P75*$D75*Indicators!$D$261+P75*$E75*Indicators!$E$261+P75*$F75*Indicators!$F$261+P75*$G75*Indicators!$G$261+P75*$H75*Indicators!$H$261+P75*$I75*Indicators!$I$261</f>
        <v>-2.5702096156704052E-3</v>
      </c>
      <c r="AA75" s="193">
        <f>Q75*$B75*Indicators!$B$262+Q75*$C75*Indicators!$C$262+Q75*$D75*Indicators!$D$262+Q75*$E75*Indicators!$E$262+Q75*$F75*Indicators!$F$262+Q75*$G75*Indicators!$G$262+Q75*$H75*Indicators!$H$262+Q75*$I75*Indicators!$I$262</f>
        <v>-4.9252304353071775E-3</v>
      </c>
      <c r="AB75" s="193">
        <f>R75*$B75*Indicators!$B$263+R75*$C75*Indicators!$C$263+R75*$D75*Indicators!$D$263+R75*$E75*Indicators!$E$263+R75*$F75*Indicators!$F$263+R75*$G75*Indicators!$G$263+R75*$H75*Indicators!$H$263+R75*$I75*Indicators!$I$263</f>
        <v>-2.7108736156737168E-3</v>
      </c>
      <c r="AC75" s="193">
        <f>S75*$B75*Indicators!$B$264+S75*$C75*Indicators!$C$264+S75*$D75*Indicators!$D$264+S75*$E75*Indicators!$E$264+S75*$F75*Indicators!$F$264+S75*$G75*Indicators!$G$264+S75*$H75*Indicators!$H$264+S75*$I75*Indicators!$I$264</f>
        <v>-1.0238377179276651E-3</v>
      </c>
      <c r="AE75" s="177">
        <f t="shared" si="2"/>
        <v>-1.9874060169401901</v>
      </c>
    </row>
    <row r="76" spans="1:31" hidden="1" x14ac:dyDescent="0.25">
      <c r="A76" s="174">
        <f>Indicators!A88</f>
        <v>38047</v>
      </c>
      <c r="B76" s="193">
        <f>(Indicators!B88-Indicators!B87)/Indicators!B87</f>
        <v>-4.7012791572610887E-2</v>
      </c>
      <c r="C76" s="193">
        <f>(Indicators!C88-Indicators!C87)/-100</f>
        <v>-2.4500000000000099E-3</v>
      </c>
      <c r="D76" s="193">
        <f>(Indicators!D88-Indicators!D87)/-100</f>
        <v>3.3324277823055803E-3</v>
      </c>
      <c r="E76" s="193">
        <f>(Indicators!E88-Indicators!E87)/-Indicators!E87</f>
        <v>6.4476512127725162E-3</v>
      </c>
      <c r="F76" s="193">
        <f>(Indicators!F88-Indicators!F87)/Indicators!F87</f>
        <v>0.10732538330494036</v>
      </c>
      <c r="G76" s="193">
        <f>(Indicators!G88-Indicators!G87)/Indicators!G87</f>
        <v>6.9567417151530475E-2</v>
      </c>
      <c r="H76" s="193">
        <f>(Indicators!H88-Indicators!H87)/Indicators!H87</f>
        <v>1.0994339443642151E-2</v>
      </c>
      <c r="I76" s="193">
        <f>(Indicators!I88-Indicators!I87)/Indicators!I87</f>
        <v>3.6466053957900979E-2</v>
      </c>
      <c r="J76" s="174"/>
      <c r="K76" s="193">
        <f>Durban!C$73/100</f>
        <v>1.3668830573461681E-2</v>
      </c>
      <c r="L76" s="193">
        <f>Durban!D$73/100</f>
        <v>3.448305325547739E-3</v>
      </c>
      <c r="M76" s="193">
        <f>Durban!E$73/100</f>
        <v>0.20229117890343293</v>
      </c>
      <c r="N76" s="193">
        <f>Durban!F$73/100</f>
        <v>3.4824837058838168E-2</v>
      </c>
      <c r="O76" s="193">
        <f>Durban!G$73/100</f>
        <v>3.7114513106548584E-2</v>
      </c>
      <c r="P76" s="193">
        <f>Durban!H$73/100</f>
        <v>0.17664762117220842</v>
      </c>
      <c r="Q76" s="193">
        <f>Durban!I$73/100</f>
        <v>0.1391374796408438</v>
      </c>
      <c r="R76" s="193">
        <f>Durban!J$73/100</f>
        <v>0.18949013732394182</v>
      </c>
      <c r="S76" s="193">
        <f>Durban!K$73/100</f>
        <v>0.20337709689517683</v>
      </c>
      <c r="T76" s="193"/>
      <c r="U76" s="193">
        <f>K76*$B76*Indicators!$B$256+K76*$C76*Indicators!$C$256+K76*$D76*Indicators!$D$256+K76*$E76*Indicators!$E$256+K76*$F76*Indicators!$F$256+K76*$G76*Indicators!$G$256+K76*$H76*Indicators!$H$256+K76*$I76*Indicators!$I$256</f>
        <v>3.8039667989205067E-4</v>
      </c>
      <c r="V76" s="193">
        <f>L76*$B76*Indicators!$B$257+L76*$C76*Indicators!$C$257+L76*$D76*Indicators!$D$257+L76*$E76*Indicators!$E$257+L76*$F76*Indicators!$F$257+L76*$G76*Indicators!$G$257+L76*$H76*Indicators!$H$257+L76*$I76*Indicators!$I$257</f>
        <v>7.4694104769055478E-5</v>
      </c>
      <c r="W76" s="193">
        <f>M76*$B76*Indicators!$B$258+M76*$C76*Indicators!$C$258+M76*$D76*Indicators!$D$258+M76*$E76*Indicators!$E$258+M76*$F76*Indicators!$F$258+M76*$G76*Indicators!$G$258+M76*$H76*Indicators!$H$258+M76*$I76*Indicators!$I$258</f>
        <v>-1.5658239069448409E-3</v>
      </c>
      <c r="X76" s="193">
        <f>N76*$B76*Indicators!$B$259+N76*$C76*Indicators!$C$259+N76*$D76*Indicators!$D$259+N76*$E76*Indicators!$E$259+N76*$F76*Indicators!$F$259+N76*$G76*Indicators!$G$259+N76*$H76*Indicators!$H$259+N76*$I76*Indicators!$I$259</f>
        <v>5.5597272174721512E-4</v>
      </c>
      <c r="Y76" s="193">
        <f>O76*$B76*Indicators!$B$260+O76*$C76*Indicators!$C$260+O76*$D76*Indicators!$D$260+O76*$E76*Indicators!$E$260+O76*$F76*Indicators!$F$260+O76*$G76*Indicators!$G$260+O76*$H76*Indicators!$H$260+O76*$I76*Indicators!$I$260</f>
        <v>3.6584363235613314E-5</v>
      </c>
      <c r="Z76" s="193">
        <f>P76*$B76*Indicators!$B$261+P76*$C76*Indicators!$C$261+P76*$D76*Indicators!$D$261+P76*$E76*Indicators!$E$261+P76*$F76*Indicators!$F$261+P76*$G76*Indicators!$G$261+P76*$H76*Indicators!$H$261+P76*$I76*Indicators!$I$261</f>
        <v>-2.6478482449910474E-4</v>
      </c>
      <c r="AA76" s="193">
        <f>Q76*$B76*Indicators!$B$262+Q76*$C76*Indicators!$C$262+Q76*$D76*Indicators!$D$262+Q76*$E76*Indicators!$E$262+Q76*$F76*Indicators!$F$262+Q76*$G76*Indicators!$G$262+Q76*$H76*Indicators!$H$262+Q76*$I76*Indicators!$I$262</f>
        <v>4.0652246413847319E-4</v>
      </c>
      <c r="AB76" s="193">
        <f>R76*$B76*Indicators!$B$263+R76*$C76*Indicators!$C$263+R76*$D76*Indicators!$D$263+R76*$E76*Indicators!$E$263+R76*$F76*Indicators!$F$263+R76*$G76*Indicators!$G$263+R76*$H76*Indicators!$H$263+R76*$I76*Indicators!$I$263</f>
        <v>1.024825712145457E-4</v>
      </c>
      <c r="AC76" s="193">
        <f>S76*$B76*Indicators!$B$264+S76*$C76*Indicators!$C$264+S76*$D76*Indicators!$D$264+S76*$E76*Indicators!$E$264+S76*$F76*Indicators!$F$264+S76*$G76*Indicators!$G$264+S76*$H76*Indicators!$H$264+S76*$I76*Indicators!$I$264</f>
        <v>4.663659126791052E-5</v>
      </c>
      <c r="AE76" s="177">
        <f t="shared" si="2"/>
        <v>-2.2731923517908169E-2</v>
      </c>
    </row>
    <row r="77" spans="1:31" hidden="1" x14ac:dyDescent="0.25">
      <c r="A77" s="174">
        <f>Indicators!A89</f>
        <v>38078</v>
      </c>
      <c r="B77" s="193">
        <f>(Indicators!B89-Indicators!B88)/Indicators!B88</f>
        <v>8.6852161829264404E-2</v>
      </c>
      <c r="C77" s="193">
        <f>(Indicators!C89-Indicators!C88)/-100</f>
        <v>-3.4499999999999887E-3</v>
      </c>
      <c r="D77" s="193">
        <f>(Indicators!D89-Indicators!D88)/-100</f>
        <v>1.637936570674487E-3</v>
      </c>
      <c r="E77" s="193">
        <f>(Indicators!E89-Indicators!E88)/-Indicators!E88</f>
        <v>-8.3127317676143314E-2</v>
      </c>
      <c r="F77" s="193">
        <f>(Indicators!F89-Indicators!F88)/Indicators!F88</f>
        <v>5.5384615384615435E-2</v>
      </c>
      <c r="G77" s="193">
        <f>(Indicators!G89-Indicators!G88)/Indicators!G88</f>
        <v>-8.4200567644276303E-2</v>
      </c>
      <c r="H77" s="193">
        <f>(Indicators!H89-Indicators!H88)/Indicators!H88</f>
        <v>9.4984881659889477E-3</v>
      </c>
      <c r="I77" s="193">
        <f>(Indicators!I89-Indicators!I88)/Indicators!I88</f>
        <v>-5.8066361556064074E-2</v>
      </c>
      <c r="J77" s="174"/>
      <c r="K77" s="193">
        <f>Durban!C$73/100</f>
        <v>1.3668830573461681E-2</v>
      </c>
      <c r="L77" s="193">
        <f>Durban!D$73/100</f>
        <v>3.448305325547739E-3</v>
      </c>
      <c r="M77" s="193">
        <f>Durban!E$73/100</f>
        <v>0.20229117890343293</v>
      </c>
      <c r="N77" s="193">
        <f>Durban!F$73/100</f>
        <v>3.4824837058838168E-2</v>
      </c>
      <c r="O77" s="193">
        <f>Durban!G$73/100</f>
        <v>3.7114513106548584E-2</v>
      </c>
      <c r="P77" s="193">
        <f>Durban!H$73/100</f>
        <v>0.17664762117220842</v>
      </c>
      <c r="Q77" s="193">
        <f>Durban!I$73/100</f>
        <v>0.1391374796408438</v>
      </c>
      <c r="R77" s="193">
        <f>Durban!J$73/100</f>
        <v>0.18949013732394182</v>
      </c>
      <c r="S77" s="193">
        <f>Durban!K$73/100</f>
        <v>0.20337709689517683</v>
      </c>
      <c r="T77" s="193"/>
      <c r="U77" s="193">
        <f>K77*$B77*Indicators!$B$256+K77*$C77*Indicators!$C$256+K77*$D77*Indicators!$D$256+K77*$E77*Indicators!$E$256+K77*$F77*Indicators!$F$256+K77*$G77*Indicators!$G$256+K77*$H77*Indicators!$H$256+K77*$I77*Indicators!$I$256</f>
        <v>2.172743958093562E-4</v>
      </c>
      <c r="V77" s="193">
        <f>L77*$B77*Indicators!$B$257+L77*$C77*Indicators!$C$257+L77*$D77*Indicators!$D$257+L77*$E77*Indicators!$E$257+L77*$F77*Indicators!$F$257+L77*$G77*Indicators!$G$257+L77*$H77*Indicators!$H$257+L77*$I77*Indicators!$I$257</f>
        <v>-9.5002820659309927E-5</v>
      </c>
      <c r="W77" s="193">
        <f>M77*$B77*Indicators!$B$258+M77*$C77*Indicators!$C$258+M77*$D77*Indicators!$D$258+M77*$E77*Indicators!$E$258+M77*$F77*Indicators!$F$258+M77*$G77*Indicators!$G$258+M77*$H77*Indicators!$H$258+M77*$I77*Indicators!$I$258</f>
        <v>2.1875764458622071E-3</v>
      </c>
      <c r="X77" s="193">
        <f>N77*$B77*Indicators!$B$259+N77*$C77*Indicators!$C$259+N77*$D77*Indicators!$D$259+N77*$E77*Indicators!$E$259+N77*$F77*Indicators!$F$259+N77*$G77*Indicators!$G$259+N77*$H77*Indicators!$H$259+N77*$I77*Indicators!$I$259</f>
        <v>-1.2576705205602943E-3</v>
      </c>
      <c r="Y77" s="193">
        <f>O77*$B77*Indicators!$B$260+O77*$C77*Indicators!$C$260+O77*$D77*Indicators!$D$260+O77*$E77*Indicators!$E$260+O77*$F77*Indicators!$F$260+O77*$G77*Indicators!$G$260+O77*$H77*Indicators!$H$260+O77*$I77*Indicators!$I$260</f>
        <v>-1.7476702538177284E-4</v>
      </c>
      <c r="Z77" s="193">
        <f>P77*$B77*Indicators!$B$261+P77*$C77*Indicators!$C$261+P77*$D77*Indicators!$D$261+P77*$E77*Indicators!$E$261+P77*$F77*Indicators!$F$261+P77*$G77*Indicators!$G$261+P77*$H77*Indicators!$H$261+P77*$I77*Indicators!$I$261</f>
        <v>3.2983533790486652E-4</v>
      </c>
      <c r="AA77" s="193">
        <f>Q77*$B77*Indicators!$B$262+Q77*$C77*Indicators!$C$262+Q77*$D77*Indicators!$D$262+Q77*$E77*Indicators!$E$262+Q77*$F77*Indicators!$F$262+Q77*$G77*Indicators!$G$262+Q77*$H77*Indicators!$H$262+Q77*$I77*Indicators!$I$262</f>
        <v>-2.8782151548467669E-3</v>
      </c>
      <c r="AB77" s="193">
        <f>R77*$B77*Indicators!$B$263+R77*$C77*Indicators!$C$263+R77*$D77*Indicators!$D$263+R77*$E77*Indicators!$E$263+R77*$F77*Indicators!$F$263+R77*$G77*Indicators!$G$263+R77*$H77*Indicators!$H$263+R77*$I77*Indicators!$I$263</f>
        <v>-1.3737912841472512E-4</v>
      </c>
      <c r="AC77" s="193">
        <f>S77*$B77*Indicators!$B$264+S77*$C77*Indicators!$C$264+S77*$D77*Indicators!$D$264+S77*$E77*Indicators!$E$264+S77*$F77*Indicators!$F$264+S77*$G77*Indicators!$G$264+S77*$H77*Indicators!$H$264+S77*$I77*Indicators!$I$264</f>
        <v>1.5764840480188137E-3</v>
      </c>
      <c r="AE77" s="177">
        <f t="shared" si="2"/>
        <v>-2.3186442226762541E-2</v>
      </c>
    </row>
    <row r="78" spans="1:31" hidden="1" x14ac:dyDescent="0.25">
      <c r="A78" s="174">
        <f>Indicators!A90</f>
        <v>38108</v>
      </c>
      <c r="B78" s="193">
        <f>(Indicators!B90-Indicators!B89)/Indicators!B89</f>
        <v>-5.3976694853689035E-2</v>
      </c>
      <c r="C78" s="193">
        <f>(Indicators!C90-Indicators!C89)/-100</f>
        <v>-1.6500000000000093E-3</v>
      </c>
      <c r="D78" s="193">
        <f>(Indicators!D90-Indicators!D89)/-100</f>
        <v>-3.2632826784716588E-3</v>
      </c>
      <c r="E78" s="193">
        <f>(Indicators!E90-Indicators!E89)/-Indicators!E89</f>
        <v>-5.5064194008559199E-2</v>
      </c>
      <c r="F78" s="193">
        <f>(Indicators!F90-Indicators!F89)/Indicators!F89</f>
        <v>-3.498542274052481E-2</v>
      </c>
      <c r="G78" s="193">
        <f>(Indicators!G90-Indicators!G89)/Indicators!G89</f>
        <v>1.8595041322314022E-2</v>
      </c>
      <c r="H78" s="193">
        <f>(Indicators!H90-Indicators!H89)/Indicators!H89</f>
        <v>-1.1513514630090579E-2</v>
      </c>
      <c r="I78" s="193">
        <f>(Indicators!I90-Indicators!I89)/Indicators!I89</f>
        <v>8.4117825690859405E-2</v>
      </c>
      <c r="J78" s="174"/>
      <c r="K78" s="193">
        <f>Durban!C$73/100</f>
        <v>1.3668830573461681E-2</v>
      </c>
      <c r="L78" s="193">
        <f>Durban!D$73/100</f>
        <v>3.448305325547739E-3</v>
      </c>
      <c r="M78" s="193">
        <f>Durban!E$73/100</f>
        <v>0.20229117890343293</v>
      </c>
      <c r="N78" s="193">
        <f>Durban!F$73/100</f>
        <v>3.4824837058838168E-2</v>
      </c>
      <c r="O78" s="193">
        <f>Durban!G$73/100</f>
        <v>3.7114513106548584E-2</v>
      </c>
      <c r="P78" s="193">
        <f>Durban!H$73/100</f>
        <v>0.17664762117220842</v>
      </c>
      <c r="Q78" s="193">
        <f>Durban!I$73/100</f>
        <v>0.1391374796408438</v>
      </c>
      <c r="R78" s="193">
        <f>Durban!J$73/100</f>
        <v>0.18949013732394182</v>
      </c>
      <c r="S78" s="193">
        <f>Durban!K$73/100</f>
        <v>0.20337709689517683</v>
      </c>
      <c r="T78" s="193"/>
      <c r="U78" s="193">
        <f>K78*$B78*Indicators!$B$256+K78*$C78*Indicators!$C$256+K78*$D78*Indicators!$D$256+K78*$E78*Indicators!$E$256+K78*$F78*Indicators!$F$256+K78*$G78*Indicators!$G$256+K78*$H78*Indicators!$H$256+K78*$I78*Indicators!$I$256</f>
        <v>-3.472152011440399E-4</v>
      </c>
      <c r="V78" s="193">
        <f>L78*$B78*Indicators!$B$257+L78*$C78*Indicators!$C$257+L78*$D78*Indicators!$D$257+L78*$E78*Indicators!$E$257+L78*$F78*Indicators!$F$257+L78*$G78*Indicators!$G$257+L78*$H78*Indicators!$H$257+L78*$I78*Indicators!$I$257</f>
        <v>8.8350886283604686E-6</v>
      </c>
      <c r="W78" s="193">
        <f>M78*$B78*Indicators!$B$258+M78*$C78*Indicators!$C$258+M78*$D78*Indicators!$D$258+M78*$E78*Indicators!$E$258+M78*$F78*Indicators!$F$258+M78*$G78*Indicators!$G$258+M78*$H78*Indicators!$H$258+M78*$I78*Indicators!$I$258</f>
        <v>-1.8649654781472463E-3</v>
      </c>
      <c r="X78" s="193">
        <f>N78*$B78*Indicators!$B$259+N78*$C78*Indicators!$C$259+N78*$D78*Indicators!$D$259+N78*$E78*Indicators!$E$259+N78*$F78*Indicators!$F$259+N78*$G78*Indicators!$G$259+N78*$H78*Indicators!$H$259+N78*$I78*Indicators!$I$259</f>
        <v>8.4455066903182973E-4</v>
      </c>
      <c r="Y78" s="193">
        <f>O78*$B78*Indicators!$B$260+O78*$C78*Indicators!$C$260+O78*$D78*Indicators!$D$260+O78*$E78*Indicators!$E$260+O78*$F78*Indicators!$F$260+O78*$G78*Indicators!$G$260+O78*$H78*Indicators!$H$260+O78*$I78*Indicators!$I$260</f>
        <v>-5.0946312584355697E-4</v>
      </c>
      <c r="Z78" s="193">
        <f>P78*$B78*Indicators!$B$261+P78*$C78*Indicators!$C$261+P78*$D78*Indicators!$D$261+P78*$E78*Indicators!$E$261+P78*$F78*Indicators!$F$261+P78*$G78*Indicators!$G$261+P78*$H78*Indicators!$H$261+P78*$I78*Indicators!$I$261</f>
        <v>-2.6519443311860099E-3</v>
      </c>
      <c r="AA78" s="193">
        <f>Q78*$B78*Indicators!$B$262+Q78*$C78*Indicators!$C$262+Q78*$D78*Indicators!$D$262+Q78*$E78*Indicators!$E$262+Q78*$F78*Indicators!$F$262+Q78*$G78*Indicators!$G$262+Q78*$H78*Indicators!$H$262+Q78*$I78*Indicators!$I$262</f>
        <v>-2.2907839965137866E-3</v>
      </c>
      <c r="AB78" s="193">
        <f>R78*$B78*Indicators!$B$263+R78*$C78*Indicators!$C$263+R78*$D78*Indicators!$D$263+R78*$E78*Indicators!$E$263+R78*$F78*Indicators!$F$263+R78*$G78*Indicators!$G$263+R78*$H78*Indicators!$H$263+R78*$I78*Indicators!$I$263</f>
        <v>-2.095018166458336E-3</v>
      </c>
      <c r="AC78" s="193">
        <f>S78*$B78*Indicators!$B$264+S78*$C78*Indicators!$C$264+S78*$D78*Indicators!$D$264+S78*$E78*Indicators!$E$264+S78*$F78*Indicators!$F$264+S78*$G78*Indicators!$G$264+S78*$H78*Indicators!$H$264+S78*$I78*Indicators!$I$264</f>
        <v>-1.1950416097414672E-3</v>
      </c>
      <c r="AE78" s="177">
        <f t="shared" si="2"/>
        <v>-1.0101046151374253</v>
      </c>
    </row>
    <row r="79" spans="1:31" hidden="1" x14ac:dyDescent="0.25">
      <c r="A79" s="174">
        <f>Indicators!A91</f>
        <v>38139</v>
      </c>
      <c r="B79" s="193">
        <f>(Indicators!B91-Indicators!B90)/Indicators!B90</f>
        <v>-4.0285051680975528E-2</v>
      </c>
      <c r="C79" s="193">
        <f>(Indicators!C91-Indicators!C90)/-100</f>
        <v>3.0000000000001136E-4</v>
      </c>
      <c r="D79" s="193">
        <f>(Indicators!D91-Indicators!D90)/-100</f>
        <v>-6.5545762278852683E-3</v>
      </c>
      <c r="E79" s="193">
        <f>(Indicators!E91-Indicators!E90)/-Indicators!E90</f>
        <v>0.10356949702541911</v>
      </c>
      <c r="F79" s="193">
        <f>(Indicators!F91-Indicators!F90)/Indicators!F90</f>
        <v>0.13444108761329301</v>
      </c>
      <c r="G79" s="193">
        <f>(Indicators!G91-Indicators!G90)/Indicators!G90</f>
        <v>-4.5638945233264566E-3</v>
      </c>
      <c r="H79" s="193">
        <f>(Indicators!H91-Indicators!H90)/Indicators!H90</f>
        <v>1.6136615947234378E-2</v>
      </c>
      <c r="I79" s="193">
        <f>(Indicators!I91-Indicators!I90)/Indicators!I90</f>
        <v>0.1123249299719888</v>
      </c>
      <c r="J79" s="174"/>
      <c r="K79" s="193">
        <f>Durban!C$73/100</f>
        <v>1.3668830573461681E-2</v>
      </c>
      <c r="L79" s="193">
        <f>Durban!D$73/100</f>
        <v>3.448305325547739E-3</v>
      </c>
      <c r="M79" s="193">
        <f>Durban!E$73/100</f>
        <v>0.20229117890343293</v>
      </c>
      <c r="N79" s="193">
        <f>Durban!F$73/100</f>
        <v>3.4824837058838168E-2</v>
      </c>
      <c r="O79" s="193">
        <f>Durban!G$73/100</f>
        <v>3.7114513106548584E-2</v>
      </c>
      <c r="P79" s="193">
        <f>Durban!H$73/100</f>
        <v>0.17664762117220842</v>
      </c>
      <c r="Q79" s="193">
        <f>Durban!I$73/100</f>
        <v>0.1391374796408438</v>
      </c>
      <c r="R79" s="193">
        <f>Durban!J$73/100</f>
        <v>0.18949013732394182</v>
      </c>
      <c r="S79" s="193">
        <f>Durban!K$73/100</f>
        <v>0.20337709689517683</v>
      </c>
      <c r="T79" s="193"/>
      <c r="U79" s="193">
        <f>K79*$B79*Indicators!$B$256+K79*$C79*Indicators!$C$256+K79*$D79*Indicators!$D$256+K79*$E79*Indicators!$E$256+K79*$F79*Indicators!$F$256+K79*$G79*Indicators!$G$256+K79*$H79*Indicators!$H$256+K79*$I79*Indicators!$I$256</f>
        <v>8.2264568687500739E-4</v>
      </c>
      <c r="V79" s="193">
        <f>L79*$B79*Indicators!$B$257+L79*$C79*Indicators!$C$257+L79*$D79*Indicators!$D$257+L79*$E79*Indicators!$E$257+L79*$F79*Indicators!$F$257+L79*$G79*Indicators!$G$257+L79*$H79*Indicators!$H$257+L79*$I79*Indicators!$I$257</f>
        <v>6.5210427467090459E-5</v>
      </c>
      <c r="W79" s="193">
        <f>M79*$B79*Indicators!$B$258+M79*$C79*Indicators!$C$258+M79*$D79*Indicators!$D$258+M79*$E79*Indicators!$E$258+M79*$F79*Indicators!$F$258+M79*$G79*Indicators!$G$258+M79*$H79*Indicators!$H$258+M79*$I79*Indicators!$I$258</f>
        <v>4.0595996866354409E-3</v>
      </c>
      <c r="X79" s="193">
        <f>N79*$B79*Indicators!$B$259+N79*$C79*Indicators!$C$259+N79*$D79*Indicators!$D$259+N79*$E79*Indicators!$E$259+N79*$F79*Indicators!$F$259+N79*$G79*Indicators!$G$259+N79*$H79*Indicators!$H$259+N79*$I79*Indicators!$I$259</f>
        <v>2.5822195997294226E-3</v>
      </c>
      <c r="Y79" s="193">
        <f>O79*$B79*Indicators!$B$260+O79*$C79*Indicators!$C$260+O79*$D79*Indicators!$D$260+O79*$E79*Indicators!$E$260+O79*$F79*Indicators!$F$260+O79*$G79*Indicators!$G$260+O79*$H79*Indicators!$H$260+O79*$I79*Indicators!$I$260</f>
        <v>7.9420207350751435E-4</v>
      </c>
      <c r="Z79" s="193">
        <f>P79*$B79*Indicators!$B$261+P79*$C79*Indicators!$C$261+P79*$D79*Indicators!$D$261+P79*$E79*Indicators!$E$261+P79*$F79*Indicators!$F$261+P79*$G79*Indicators!$G$261+P79*$H79*Indicators!$H$261+P79*$I79*Indicators!$I$261</f>
        <v>1.6175063184754935E-3</v>
      </c>
      <c r="AA79" s="193">
        <f>Q79*$B79*Indicators!$B$262+Q79*$C79*Indicators!$C$262+Q79*$D79*Indicators!$D$262+Q79*$E79*Indicators!$E$262+Q79*$F79*Indicators!$F$262+Q79*$G79*Indicators!$G$262+Q79*$H79*Indicators!$H$262+Q79*$I79*Indicators!$I$262</f>
        <v>5.6916554867388414E-3</v>
      </c>
      <c r="AB79" s="193">
        <f>R79*$B79*Indicators!$B$263+R79*$C79*Indicators!$C$263+R79*$D79*Indicators!$D$263+R79*$E79*Indicators!$E$263+R79*$F79*Indicators!$F$263+R79*$G79*Indicators!$G$263+R79*$H79*Indicators!$H$263+R79*$I79*Indicators!$I$263</f>
        <v>3.0764137251458636E-3</v>
      </c>
      <c r="AC79" s="193">
        <f>S79*$B79*Indicators!$B$264+S79*$C79*Indicators!$C$264+S79*$D79*Indicators!$D$264+S79*$E79*Indicators!$E$264+S79*$F79*Indicators!$F$264+S79*$G79*Indicators!$G$264+S79*$H79*Indicators!$H$264+S79*$I79*Indicators!$I$264</f>
        <v>1.0622001121891472E-3</v>
      </c>
      <c r="AE79" s="177">
        <f t="shared" si="2"/>
        <v>1.9771653116763821</v>
      </c>
    </row>
    <row r="80" spans="1:31" hidden="1" x14ac:dyDescent="0.25">
      <c r="A80" s="174">
        <f>Indicators!A92</f>
        <v>38169</v>
      </c>
      <c r="B80" s="193">
        <f>(Indicators!B92-Indicators!B91)/Indicators!B91</f>
        <v>1.1682242990653986E-3</v>
      </c>
      <c r="C80" s="193">
        <f>(Indicators!C92-Indicators!C91)/-100</f>
        <v>1.7999999999999971E-3</v>
      </c>
      <c r="D80" s="193">
        <f>(Indicators!D92-Indicators!D91)/-100</f>
        <v>-3.2679738562090789E-3</v>
      </c>
      <c r="E80" s="193">
        <f>(Indicators!E92-Indicators!E91)/-Indicators!E91</f>
        <v>-0.2648567119155355</v>
      </c>
      <c r="F80" s="193">
        <f>(Indicators!F92-Indicators!F91)/Indicators!F91</f>
        <v>8.7882822902796295E-2</v>
      </c>
      <c r="G80" s="193">
        <f>(Indicators!G92-Indicators!G91)/Indicators!G91</f>
        <v>-1.4263881813550745E-2</v>
      </c>
      <c r="H80" s="193">
        <f>(Indicators!H92-Indicators!H91)/Indicators!H91</f>
        <v>9.2544392388223731E-3</v>
      </c>
      <c r="I80" s="193">
        <f>(Indicators!I92-Indicators!I91)/Indicators!I91</f>
        <v>-8.2850667338201969E-2</v>
      </c>
      <c r="J80" s="174"/>
      <c r="K80" s="193">
        <f>Durban!C$73/100</f>
        <v>1.3668830573461681E-2</v>
      </c>
      <c r="L80" s="193">
        <f>Durban!D$73/100</f>
        <v>3.448305325547739E-3</v>
      </c>
      <c r="M80" s="193">
        <f>Durban!E$73/100</f>
        <v>0.20229117890343293</v>
      </c>
      <c r="N80" s="193">
        <f>Durban!F$73/100</f>
        <v>3.4824837058838168E-2</v>
      </c>
      <c r="O80" s="193">
        <f>Durban!G$73/100</f>
        <v>3.7114513106548584E-2</v>
      </c>
      <c r="P80" s="193">
        <f>Durban!H$73/100</f>
        <v>0.17664762117220842</v>
      </c>
      <c r="Q80" s="193">
        <f>Durban!I$73/100</f>
        <v>0.1391374796408438</v>
      </c>
      <c r="R80" s="193">
        <f>Durban!J$73/100</f>
        <v>0.18949013732394182</v>
      </c>
      <c r="S80" s="193">
        <f>Durban!K$73/100</f>
        <v>0.20337709689517683</v>
      </c>
      <c r="T80" s="193"/>
      <c r="U80" s="193">
        <f>K80*$B80*Indicators!$B$256+K80*$C80*Indicators!$C$256+K80*$D80*Indicators!$D$256+K80*$E80*Indicators!$E$256+K80*$F80*Indicators!$F$256+K80*$G80*Indicators!$G$256+K80*$H80*Indicators!$H$256+K80*$I80*Indicators!$I$256</f>
        <v>-3.2959866378856118E-4</v>
      </c>
      <c r="V80" s="193">
        <f>L80*$B80*Indicators!$B$257+L80*$C80*Indicators!$C$257+L80*$D80*Indicators!$D$257+L80*$E80*Indicators!$E$257+L80*$F80*Indicators!$F$257+L80*$G80*Indicators!$G$257+L80*$H80*Indicators!$H$257+L80*$I80*Indicators!$I$257</f>
        <v>-1.6693553012873144E-4</v>
      </c>
      <c r="W80" s="193">
        <f>M80*$B80*Indicators!$B$258+M80*$C80*Indicators!$C$258+M80*$D80*Indicators!$D$258+M80*$E80*Indicators!$E$258+M80*$F80*Indicators!$F$258+M80*$G80*Indicators!$G$258+M80*$H80*Indicators!$H$258+M80*$I80*Indicators!$I$258</f>
        <v>-8.4001171158292268E-3</v>
      </c>
      <c r="X80" s="193">
        <f>N80*$B80*Indicators!$B$259+N80*$C80*Indicators!$C$259+N80*$D80*Indicators!$D$259+N80*$E80*Indicators!$E$259+N80*$F80*Indicators!$F$259+N80*$G80*Indicators!$G$259+N80*$H80*Indicators!$H$259+N80*$I80*Indicators!$I$259</f>
        <v>-3.2536082039889298E-3</v>
      </c>
      <c r="Y80" s="193">
        <f>O80*$B80*Indicators!$B$260+O80*$C80*Indicators!$C$260+O80*$D80*Indicators!$D$260+O80*$E80*Indicators!$E$260+O80*$F80*Indicators!$F$260+O80*$G80*Indicators!$G$260+O80*$H80*Indicators!$H$260+O80*$I80*Indicators!$I$260</f>
        <v>-1.5129613740439377E-3</v>
      </c>
      <c r="Z80" s="193">
        <f>P80*$B80*Indicators!$B$261+P80*$C80*Indicators!$C$261+P80*$D80*Indicators!$D$261+P80*$E80*Indicators!$E$261+P80*$F80*Indicators!$F$261+P80*$G80*Indicators!$G$261+P80*$H80*Indicators!$H$261+P80*$I80*Indicators!$I$261</f>
        <v>-4.2534686978014683E-3</v>
      </c>
      <c r="AA80" s="193">
        <f>Q80*$B80*Indicators!$B$262+Q80*$C80*Indicators!$C$262+Q80*$D80*Indicators!$D$262+Q80*$E80*Indicators!$E$262+Q80*$F80*Indicators!$F$262+Q80*$G80*Indicators!$G$262+Q80*$H80*Indicators!$H$262+Q80*$I80*Indicators!$I$262</f>
        <v>-1.1929809935785813E-2</v>
      </c>
      <c r="AB80" s="193">
        <f>R80*$B80*Indicators!$B$263+R80*$C80*Indicators!$C$263+R80*$D80*Indicators!$D$263+R80*$E80*Indicators!$E$263+R80*$F80*Indicators!$F$263+R80*$G80*Indicators!$G$263+R80*$H80*Indicators!$H$263+R80*$I80*Indicators!$I$263</f>
        <v>-5.1980645957817213E-3</v>
      </c>
      <c r="AC80" s="193">
        <f>S80*$B80*Indicators!$B$264+S80*$C80*Indicators!$C$264+S80*$D80*Indicators!$D$264+S80*$E80*Indicators!$E$264+S80*$F80*Indicators!$F$264+S80*$G80*Indicators!$G$264+S80*$H80*Indicators!$H$264+S80*$I80*Indicators!$I$264</f>
        <v>-2.5889374364866126E-4</v>
      </c>
      <c r="AE80" s="177">
        <f t="shared" si="2"/>
        <v>-3.530345786079705</v>
      </c>
    </row>
    <row r="81" spans="1:31" hidden="1" x14ac:dyDescent="0.25">
      <c r="A81" s="174">
        <f>Indicators!A93</f>
        <v>38200</v>
      </c>
      <c r="B81" s="193">
        <f>(Indicators!B93-Indicators!B92)/Indicators!B92</f>
        <v>7.3768002429628679E-2</v>
      </c>
      <c r="C81" s="193">
        <f>(Indicators!C93-Indicators!C92)/-100</f>
        <v>4.8499999999999941E-3</v>
      </c>
      <c r="D81" s="193">
        <f>(Indicators!D93-Indicators!D92)/-100</f>
        <v>5.7588400155288814E-3</v>
      </c>
      <c r="E81" s="193">
        <f>(Indicators!E93-Indicators!E92)/-Indicators!E92</f>
        <v>4.8652516098258984E-2</v>
      </c>
      <c r="F81" s="193">
        <f>(Indicators!F93-Indicators!F92)/Indicators!F92</f>
        <v>-3.5495716034271728E-2</v>
      </c>
      <c r="G81" s="193">
        <f>(Indicators!G93-Indicators!G92)/Indicators!G92</f>
        <v>5.4521963824289463E-2</v>
      </c>
      <c r="H81" s="193">
        <f>(Indicators!H93-Indicators!H92)/Indicators!H92</f>
        <v>2.0951216561280177E-2</v>
      </c>
      <c r="I81" s="193">
        <f>(Indicators!I93-Indicators!I92)/Indicators!I92</f>
        <v>-2.2789676002196595E-2</v>
      </c>
      <c r="J81" s="174"/>
      <c r="K81" s="193">
        <f>Durban!C$73/100</f>
        <v>1.3668830573461681E-2</v>
      </c>
      <c r="L81" s="193">
        <f>Durban!D$73/100</f>
        <v>3.448305325547739E-3</v>
      </c>
      <c r="M81" s="193">
        <f>Durban!E$73/100</f>
        <v>0.20229117890343293</v>
      </c>
      <c r="N81" s="193">
        <f>Durban!F$73/100</f>
        <v>3.4824837058838168E-2</v>
      </c>
      <c r="O81" s="193">
        <f>Durban!G$73/100</f>
        <v>3.7114513106548584E-2</v>
      </c>
      <c r="P81" s="193">
        <f>Durban!H$73/100</f>
        <v>0.17664762117220842</v>
      </c>
      <c r="Q81" s="193">
        <f>Durban!I$73/100</f>
        <v>0.1391374796408438</v>
      </c>
      <c r="R81" s="193">
        <f>Durban!J$73/100</f>
        <v>0.18949013732394182</v>
      </c>
      <c r="S81" s="193">
        <f>Durban!K$73/100</f>
        <v>0.20337709689517683</v>
      </c>
      <c r="T81" s="193"/>
      <c r="U81" s="193">
        <f>K81*$B81*Indicators!$B$256+K81*$C81*Indicators!$C$256+K81*$D81*Indicators!$D$256+K81*$E81*Indicators!$E$256+K81*$F81*Indicators!$F$256+K81*$G81*Indicators!$G$256+K81*$H81*Indicators!$H$256+K81*$I81*Indicators!$I$256</f>
        <v>1.8344531533444401E-4</v>
      </c>
      <c r="V81" s="193">
        <f>L81*$B81*Indicators!$B$257+L81*$C81*Indicators!$C$257+L81*$D81*Indicators!$D$257+L81*$E81*Indicators!$E$257+L81*$F81*Indicators!$F$257+L81*$G81*Indicators!$G$257+L81*$H81*Indicators!$H$257+L81*$I81*Indicators!$I$257</f>
        <v>1.5257545078689545E-4</v>
      </c>
      <c r="W81" s="193">
        <f>M81*$B81*Indicators!$B$258+M81*$C81*Indicators!$C$258+M81*$D81*Indicators!$D$258+M81*$E81*Indicators!$E$258+M81*$F81*Indicators!$F$258+M81*$G81*Indicators!$G$258+M81*$H81*Indicators!$H$258+M81*$I81*Indicators!$I$258</f>
        <v>5.9633782607389513E-3</v>
      </c>
      <c r="X81" s="193">
        <f>N81*$B81*Indicators!$B$259+N81*$C81*Indicators!$C$259+N81*$D81*Indicators!$D$259+N81*$E81*Indicators!$E$259+N81*$F81*Indicators!$F$259+N81*$G81*Indicators!$G$259+N81*$H81*Indicators!$H$259+N81*$I81*Indicators!$I$259</f>
        <v>2.9037050544085348E-4</v>
      </c>
      <c r="Y81" s="193">
        <f>O81*$B81*Indicators!$B$260+O81*$C81*Indicators!$C$260+O81*$D81*Indicators!$D$260+O81*$E81*Indicators!$E$260+O81*$F81*Indicators!$F$260+O81*$G81*Indicators!$G$260+O81*$H81*Indicators!$H$260+O81*$I81*Indicators!$I$260</f>
        <v>8.1100566121931558E-4</v>
      </c>
      <c r="Z81" s="193">
        <f>P81*$B81*Indicators!$B$261+P81*$C81*Indicators!$C$261+P81*$D81*Indicators!$D$261+P81*$E81*Indicators!$E$261+P81*$F81*Indicators!$F$261+P81*$G81*Indicators!$G$261+P81*$H81*Indicators!$H$261+P81*$I81*Indicators!$I$261</f>
        <v>3.5910913944461656E-3</v>
      </c>
      <c r="AA81" s="193">
        <f>Q81*$B81*Indicators!$B$262+Q81*$C81*Indicators!$C$262+Q81*$D81*Indicators!$D$262+Q81*$E81*Indicators!$E$262+Q81*$F81*Indicators!$F$262+Q81*$G81*Indicators!$G$262+Q81*$H81*Indicators!$H$262+Q81*$I81*Indicators!$I$262</f>
        <v>3.5382264233136899E-3</v>
      </c>
      <c r="AB81" s="193">
        <f>R81*$B81*Indicators!$B$263+R81*$C81*Indicators!$C$263+R81*$D81*Indicators!$D$263+R81*$E81*Indicators!$E$263+R81*$F81*Indicators!$F$263+R81*$G81*Indicators!$G$263+R81*$H81*Indicators!$H$263+R81*$I81*Indicators!$I$263</f>
        <v>3.7256256625850374E-3</v>
      </c>
      <c r="AC81" s="193">
        <f>S81*$B81*Indicators!$B$264+S81*$C81*Indicators!$C$264+S81*$D81*Indicators!$D$264+S81*$E81*Indicators!$E$264+S81*$F81*Indicators!$F$264+S81*$G81*Indicators!$G$264+S81*$H81*Indicators!$H$264+S81*$I81*Indicators!$I$264</f>
        <v>3.1263024455085659E-3</v>
      </c>
      <c r="AE81" s="177">
        <f t="shared" si="2"/>
        <v>2.138202111937392</v>
      </c>
    </row>
    <row r="82" spans="1:31" hidden="1" x14ac:dyDescent="0.25">
      <c r="A82" s="174">
        <f>Indicators!A94</f>
        <v>38231</v>
      </c>
      <c r="B82" s="193">
        <f>(Indicators!B94-Indicators!B93)/Indicators!B93</f>
        <v>-4.1502917708705546E-2</v>
      </c>
      <c r="C82" s="193">
        <f>(Indicators!C94-Indicators!C93)/-100</f>
        <v>1.7500000000000072E-3</v>
      </c>
      <c r="D82" s="193">
        <f>(Indicators!D94-Indicators!D93)/-100</f>
        <v>-3.2971886883313606E-3</v>
      </c>
      <c r="E82" s="193">
        <f>(Indicators!E94-Indicators!E93)/-Indicators!E93</f>
        <v>-0.18701428929556282</v>
      </c>
      <c r="F82" s="193">
        <f>(Indicators!F94-Indicators!F93)/Indicators!F93</f>
        <v>0.10025380710659899</v>
      </c>
      <c r="G82" s="193">
        <f>(Indicators!G94-Indicators!G93)/Indicators!G93</f>
        <v>1.2251899044351873E-2</v>
      </c>
      <c r="H82" s="193">
        <f>(Indicators!H94-Indicators!H93)/Indicators!H93</f>
        <v>2.5947538595108125E-2</v>
      </c>
      <c r="I82" s="193">
        <f>(Indicators!I94-Indicators!I93)/Indicators!I93</f>
        <v>-2.9221691486372575E-2</v>
      </c>
      <c r="J82" s="174"/>
      <c r="K82" s="193">
        <f>Durban!C$73/100</f>
        <v>1.3668830573461681E-2</v>
      </c>
      <c r="L82" s="193">
        <f>Durban!D$73/100</f>
        <v>3.448305325547739E-3</v>
      </c>
      <c r="M82" s="193">
        <f>Durban!E$73/100</f>
        <v>0.20229117890343293</v>
      </c>
      <c r="N82" s="193">
        <f>Durban!F$73/100</f>
        <v>3.4824837058838168E-2</v>
      </c>
      <c r="O82" s="193">
        <f>Durban!G$73/100</f>
        <v>3.7114513106548584E-2</v>
      </c>
      <c r="P82" s="193">
        <f>Durban!H$73/100</f>
        <v>0.17664762117220842</v>
      </c>
      <c r="Q82" s="193">
        <f>Durban!I$73/100</f>
        <v>0.1391374796408438</v>
      </c>
      <c r="R82" s="193">
        <f>Durban!J$73/100</f>
        <v>0.18949013732394182</v>
      </c>
      <c r="S82" s="193">
        <f>Durban!K$73/100</f>
        <v>0.20337709689517683</v>
      </c>
      <c r="T82" s="193"/>
      <c r="U82" s="193">
        <f>K82*$B82*Indicators!$B$256+K82*$C82*Indicators!$C$256+K82*$D82*Indicators!$D$256+K82*$E82*Indicators!$E$256+K82*$F82*Indicators!$F$256+K82*$G82*Indicators!$G$256+K82*$H82*Indicators!$H$256+K82*$I82*Indicators!$I$256</f>
        <v>-1.3326715441250552E-4</v>
      </c>
      <c r="V82" s="193">
        <f>L82*$B82*Indicators!$B$257+L82*$C82*Indicators!$C$257+L82*$D82*Indicators!$D$257+L82*$E82*Indicators!$E$257+L82*$F82*Indicators!$F$257+L82*$G82*Indicators!$G$257+L82*$H82*Indicators!$H$257+L82*$I82*Indicators!$I$257</f>
        <v>-1.1067640400706074E-4</v>
      </c>
      <c r="W82" s="193">
        <f>M82*$B82*Indicators!$B$258+M82*$C82*Indicators!$C$258+M82*$D82*Indicators!$D$258+M82*$E82*Indicators!$E$258+M82*$F82*Indicators!$F$258+M82*$G82*Indicators!$G$258+M82*$H82*Indicators!$H$258+M82*$I82*Indicators!$I$258</f>
        <v>-7.3415300218546264E-3</v>
      </c>
      <c r="X82" s="193">
        <f>N82*$B82*Indicators!$B$259+N82*$C82*Indicators!$C$259+N82*$D82*Indicators!$D$259+N82*$E82*Indicators!$E$259+N82*$F82*Indicators!$F$259+N82*$G82*Indicators!$G$259+N82*$H82*Indicators!$H$259+N82*$I82*Indicators!$I$259</f>
        <v>-1.8682341367772309E-3</v>
      </c>
      <c r="Y82" s="193">
        <f>O82*$B82*Indicators!$B$260+O82*$C82*Indicators!$C$260+O82*$D82*Indicators!$D$260+O82*$E82*Indicators!$E$260+O82*$F82*Indicators!$F$260+O82*$G82*Indicators!$G$260+O82*$H82*Indicators!$H$260+O82*$I82*Indicators!$I$260</f>
        <v>-9.53248302101707E-4</v>
      </c>
      <c r="Z82" s="193">
        <f>P82*$B82*Indicators!$B$261+P82*$C82*Indicators!$C$261+P82*$D82*Indicators!$D$261+P82*$E82*Indicators!$E$261+P82*$F82*Indicators!$F$261+P82*$G82*Indicators!$G$261+P82*$H82*Indicators!$H$261+P82*$I82*Indicators!$I$261</f>
        <v>-2.8991007990990863E-3</v>
      </c>
      <c r="AA82" s="193">
        <f>Q82*$B82*Indicators!$B$262+Q82*$C82*Indicators!$C$262+Q82*$D82*Indicators!$D$262+Q82*$E82*Indicators!$E$262+Q82*$F82*Indicators!$F$262+Q82*$G82*Indicators!$G$262+Q82*$H82*Indicators!$H$262+Q82*$I82*Indicators!$I$262</f>
        <v>-8.0653765579449602E-3</v>
      </c>
      <c r="AB82" s="193">
        <f>R82*$B82*Indicators!$B$263+R82*$C82*Indicators!$C$263+R82*$D82*Indicators!$D$263+R82*$E82*Indicators!$E$263+R82*$F82*Indicators!$F$263+R82*$G82*Indicators!$G$263+R82*$H82*Indicators!$H$263+R82*$I82*Indicators!$I$263</f>
        <v>-3.0784117793827511E-3</v>
      </c>
      <c r="AC82" s="193">
        <f>S82*$B82*Indicators!$B$264+S82*$C82*Indicators!$C$264+S82*$D82*Indicators!$D$264+S82*$E82*Indicators!$E$264+S82*$F82*Indicators!$F$264+S82*$G82*Indicators!$G$264+S82*$H82*Indicators!$H$264+S82*$I82*Indicators!$I$264</f>
        <v>4.3236902982235649E-4</v>
      </c>
      <c r="AE82" s="177">
        <f t="shared" si="2"/>
        <v>-2.4017476125757575</v>
      </c>
    </row>
    <row r="83" spans="1:31" hidden="1" x14ac:dyDescent="0.25">
      <c r="A83" s="174">
        <f>Indicators!A95</f>
        <v>38261</v>
      </c>
      <c r="B83" s="193">
        <f>(Indicators!B95-Indicators!B94)/Indicators!B94</f>
        <v>-4.6312977573460833E-2</v>
      </c>
      <c r="C83" s="193">
        <f>(Indicators!C95-Indicators!C94)/-100</f>
        <v>3.4499999999999887E-3</v>
      </c>
      <c r="D83" s="193">
        <f>(Indicators!D95-Indicators!D94)/-100</f>
        <v>-1.0767863431321556E-2</v>
      </c>
      <c r="E83" s="193">
        <f>(Indicators!E95-Indicators!E94)/-Indicators!E94</f>
        <v>-1.3516367476240772E-2</v>
      </c>
      <c r="F83" s="193">
        <f>(Indicators!F95-Indicators!F94)/Indicators!F94</f>
        <v>3.3448673587081999E-2</v>
      </c>
      <c r="G83" s="193">
        <f>(Indicators!G95-Indicators!G94)/Indicators!G94</f>
        <v>2.9290728637133782E-2</v>
      </c>
      <c r="H83" s="193">
        <f>(Indicators!H95-Indicators!H94)/Indicators!H94</f>
        <v>2.6357608969222707E-2</v>
      </c>
      <c r="I83" s="193">
        <f>(Indicators!I95-Indicators!I94)/Indicators!I94</f>
        <v>3.7047756874095512E-2</v>
      </c>
      <c r="J83" s="174"/>
      <c r="K83" s="193">
        <f>Durban!C$73/100</f>
        <v>1.3668830573461681E-2</v>
      </c>
      <c r="L83" s="193">
        <f>Durban!D$73/100</f>
        <v>3.448305325547739E-3</v>
      </c>
      <c r="M83" s="193">
        <f>Durban!E$73/100</f>
        <v>0.20229117890343293</v>
      </c>
      <c r="N83" s="193">
        <f>Durban!F$73/100</f>
        <v>3.4824837058838168E-2</v>
      </c>
      <c r="O83" s="193">
        <f>Durban!G$73/100</f>
        <v>3.7114513106548584E-2</v>
      </c>
      <c r="P83" s="193">
        <f>Durban!H$73/100</f>
        <v>0.17664762117220842</v>
      </c>
      <c r="Q83" s="193">
        <f>Durban!I$73/100</f>
        <v>0.1391374796408438</v>
      </c>
      <c r="R83" s="193">
        <f>Durban!J$73/100</f>
        <v>0.18949013732394182</v>
      </c>
      <c r="S83" s="193">
        <f>Durban!K$73/100</f>
        <v>0.20337709689517683</v>
      </c>
      <c r="T83" s="193"/>
      <c r="U83" s="193">
        <f>K83*$B83*Indicators!$B$256+K83*$C83*Indicators!$C$256+K83*$D83*Indicators!$D$256+K83*$E83*Indicators!$E$256+K83*$F83*Indicators!$F$256+K83*$G83*Indicators!$G$256+K83*$H83*Indicators!$H$256+K83*$I83*Indicators!$I$256</f>
        <v>5.3040699182675265E-5</v>
      </c>
      <c r="V83" s="193">
        <f>L83*$B83*Indicators!$B$257+L83*$C83*Indicators!$C$257+L83*$D83*Indicators!$D$257+L83*$E83*Indicators!$E$257+L83*$F83*Indicators!$F$257+L83*$G83*Indicators!$G$257+L83*$H83*Indicators!$H$257+L83*$I83*Indicators!$I$257</f>
        <v>1.3380503327549599E-5</v>
      </c>
      <c r="W83" s="193">
        <f>M83*$B83*Indicators!$B$258+M83*$C83*Indicators!$C$258+M83*$D83*Indicators!$D$258+M83*$E83*Indicators!$E$258+M83*$F83*Indicators!$F$258+M83*$G83*Indicators!$G$258+M83*$H83*Indicators!$H$258+M83*$I83*Indicators!$I$258</f>
        <v>-1.4897247963209584E-3</v>
      </c>
      <c r="X83" s="193">
        <f>N83*$B83*Indicators!$B$259+N83*$C83*Indicators!$C$259+N83*$D83*Indicators!$D$259+N83*$E83*Indicators!$E$259+N83*$F83*Indicators!$F$259+N83*$G83*Indicators!$G$259+N83*$H83*Indicators!$H$259+N83*$I83*Indicators!$I$259</f>
        <v>4.687135731805261E-4</v>
      </c>
      <c r="Y83" s="193">
        <f>O83*$B83*Indicators!$B$260+O83*$C83*Indicators!$C$260+O83*$D83*Indicators!$D$260+O83*$E83*Indicators!$E$260+O83*$F83*Indicators!$F$260+O83*$G83*Indicators!$G$260+O83*$H83*Indicators!$H$260+O83*$I83*Indicators!$I$260</f>
        <v>1.1353816919455847E-4</v>
      </c>
      <c r="Z83" s="193">
        <f>P83*$B83*Indicators!$B$261+P83*$C83*Indicators!$C$261+P83*$D83*Indicators!$D$261+P83*$E83*Indicators!$E$261+P83*$F83*Indicators!$F$261+P83*$G83*Indicators!$G$261+P83*$H83*Indicators!$H$261+P83*$I83*Indicators!$I$261</f>
        <v>-5.999040636658166E-5</v>
      </c>
      <c r="AA83" s="193">
        <f>Q83*$B83*Indicators!$B$262+Q83*$C83*Indicators!$C$262+Q83*$D83*Indicators!$D$262+Q83*$E83*Indicators!$E$262+Q83*$F83*Indicators!$F$262+Q83*$G83*Indicators!$G$262+Q83*$H83*Indicators!$H$262+Q83*$I83*Indicators!$I$262</f>
        <v>-1.3454157681268525E-5</v>
      </c>
      <c r="AB83" s="193">
        <f>R83*$B83*Indicators!$B$263+R83*$C83*Indicators!$C$263+R83*$D83*Indicators!$D$263+R83*$E83*Indicators!$E$263+R83*$F83*Indicators!$F$263+R83*$G83*Indicators!$G$263+R83*$H83*Indicators!$H$263+R83*$I83*Indicators!$I$263</f>
        <v>7.4042317765650543E-4</v>
      </c>
      <c r="AC83" s="193">
        <f>S83*$B83*Indicators!$B$264+S83*$C83*Indicators!$C$264+S83*$D83*Indicators!$D$264+S83*$E83*Indicators!$E$264+S83*$F83*Indicators!$F$264+S83*$G83*Indicators!$G$264+S83*$H83*Indicators!$H$264+S83*$I83*Indicators!$I$264</f>
        <v>8.5058405082378283E-4</v>
      </c>
      <c r="AE83" s="177">
        <f t="shared" si="2"/>
        <v>6.7651081299678908E-2</v>
      </c>
    </row>
    <row r="84" spans="1:31" hidden="1" x14ac:dyDescent="0.25">
      <c r="A84" s="174">
        <f>Indicators!A96</f>
        <v>38292</v>
      </c>
      <c r="B84" s="193">
        <f>(Indicators!B96-Indicators!B95)/Indicators!B95</f>
        <v>-5.3414975735270216E-2</v>
      </c>
      <c r="C84" s="193">
        <f>(Indicators!C96-Indicators!C95)/-100</f>
        <v>3.3999999999999985E-3</v>
      </c>
      <c r="D84" s="193">
        <f>(Indicators!D96-Indicators!D95)/-100</f>
        <v>-1.3422567708021646E-2</v>
      </c>
      <c r="E84" s="193">
        <f>(Indicators!E96-Indicators!E95)/-Indicators!E95</f>
        <v>7.0014586372160847E-2</v>
      </c>
      <c r="F84" s="193">
        <f>(Indicators!F96-Indicators!F95)/Indicators!F95</f>
        <v>-3.2366071428571529E-2</v>
      </c>
      <c r="G84" s="193">
        <f>(Indicators!G96-Indicators!G95)/Indicators!G95</f>
        <v>6.7497648165569121E-2</v>
      </c>
      <c r="H84" s="193">
        <f>(Indicators!H96-Indicators!H95)/Indicators!H95</f>
        <v>2.232107423575613E-2</v>
      </c>
      <c r="I84" s="193">
        <f>(Indicators!I96-Indicators!I95)/Indicators!I95</f>
        <v>-3.7119732068099355E-2</v>
      </c>
      <c r="J84" s="174"/>
      <c r="K84" s="193">
        <f>Durban!C$73/100</f>
        <v>1.3668830573461681E-2</v>
      </c>
      <c r="L84" s="193">
        <f>Durban!D$73/100</f>
        <v>3.448305325547739E-3</v>
      </c>
      <c r="M84" s="193">
        <f>Durban!E$73/100</f>
        <v>0.20229117890343293</v>
      </c>
      <c r="N84" s="193">
        <f>Durban!F$73/100</f>
        <v>3.4824837058838168E-2</v>
      </c>
      <c r="O84" s="193">
        <f>Durban!G$73/100</f>
        <v>3.7114513106548584E-2</v>
      </c>
      <c r="P84" s="193">
        <f>Durban!H$73/100</f>
        <v>0.17664762117220842</v>
      </c>
      <c r="Q84" s="193">
        <f>Durban!I$73/100</f>
        <v>0.1391374796408438</v>
      </c>
      <c r="R84" s="193">
        <f>Durban!J$73/100</f>
        <v>0.18949013732394182</v>
      </c>
      <c r="S84" s="193">
        <f>Durban!K$73/100</f>
        <v>0.20337709689517683</v>
      </c>
      <c r="T84" s="193"/>
      <c r="U84" s="193">
        <f>K84*$B84*Indicators!$B$256+K84*$C84*Indicators!$C$256+K84*$D84*Indicators!$D$256+K84*$E84*Indicators!$E$256+K84*$F84*Indicators!$F$256+K84*$G84*Indicators!$G$256+K84*$H84*Indicators!$H$256+K84*$I84*Indicators!$I$256</f>
        <v>-1.3065948238243641E-4</v>
      </c>
      <c r="V84" s="193">
        <f>L84*$B84*Indicators!$B$257+L84*$C84*Indicators!$C$257+L84*$D84*Indicators!$D$257+L84*$E84*Indicators!$E$257+L84*$F84*Indicators!$F$257+L84*$G84*Indicators!$G$257+L84*$H84*Indicators!$H$257+L84*$I84*Indicators!$I$257</f>
        <v>3.638678941557917E-5</v>
      </c>
      <c r="W84" s="193">
        <f>M84*$B84*Indicators!$B$258+M84*$C84*Indicators!$C$258+M84*$D84*Indicators!$D$258+M84*$E84*Indicators!$E$258+M84*$F84*Indicators!$F$258+M84*$G84*Indicators!$G$258+M84*$H84*Indicators!$H$258+M84*$I84*Indicators!$I$258</f>
        <v>-3.414017703235931E-3</v>
      </c>
      <c r="X84" s="193">
        <f>N84*$B84*Indicators!$B$259+N84*$C84*Indicators!$C$259+N84*$D84*Indicators!$D$259+N84*$E84*Indicators!$E$259+N84*$F84*Indicators!$F$259+N84*$G84*Indicators!$G$259+N84*$H84*Indicators!$H$259+N84*$I84*Indicators!$I$259</f>
        <v>-2.8443071773071992E-4</v>
      </c>
      <c r="Y84" s="193">
        <f>O84*$B84*Indicators!$B$260+O84*$C84*Indicators!$C$260+O84*$D84*Indicators!$D$260+O84*$E84*Indicators!$E$260+O84*$F84*Indicators!$F$260+O84*$G84*Indicators!$G$260+O84*$H84*Indicators!$H$260+O84*$I84*Indicators!$I$260</f>
        <v>3.5922280925390626E-4</v>
      </c>
      <c r="Z84" s="193">
        <f>P84*$B84*Indicators!$B$261+P84*$C84*Indicators!$C$261+P84*$D84*Indicators!$D$261+P84*$E84*Indicators!$E$261+P84*$F84*Indicators!$F$261+P84*$G84*Indicators!$G$261+P84*$H84*Indicators!$H$261+P84*$I84*Indicators!$I$261</f>
        <v>1.0149670776437522E-3</v>
      </c>
      <c r="AA84" s="193">
        <f>Q84*$B84*Indicators!$B$262+Q84*$C84*Indicators!$C$262+Q84*$D84*Indicators!$D$262+Q84*$E84*Indicators!$E$262+Q84*$F84*Indicators!$F$262+Q84*$G84*Indicators!$G$262+Q84*$H84*Indicators!$H$262+Q84*$I84*Indicators!$I$262</f>
        <v>2.1918136838408402E-3</v>
      </c>
      <c r="AB84" s="193">
        <f>R84*$B84*Indicators!$B$263+R84*$C84*Indicators!$C$263+R84*$D84*Indicators!$D$263+R84*$E84*Indicators!$E$263+R84*$F84*Indicators!$F$263+R84*$G84*Indicators!$G$263+R84*$H84*Indicators!$H$263+R84*$I84*Indicators!$I$263</f>
        <v>1.2028909637978296E-3</v>
      </c>
      <c r="AC84" s="193">
        <f>S84*$B84*Indicators!$B$264+S84*$C84*Indicators!$C$264+S84*$D84*Indicators!$D$264+S84*$E84*Indicators!$E$264+S84*$F84*Indicators!$F$264+S84*$G84*Indicators!$G$264+S84*$H84*Indicators!$H$264+S84*$I84*Indicators!$I$264</f>
        <v>-4.0587467892047412E-4</v>
      </c>
      <c r="AE84" s="177">
        <f t="shared" si="2"/>
        <v>5.7029874168234566E-2</v>
      </c>
    </row>
    <row r="85" spans="1:31" hidden="1" x14ac:dyDescent="0.25">
      <c r="A85" s="174">
        <f>Indicators!A97</f>
        <v>38322</v>
      </c>
      <c r="B85" s="193">
        <f>(Indicators!B97-Indicators!B96)/Indicators!B96</f>
        <v>-2.8816708529745647E-2</v>
      </c>
      <c r="C85" s="193">
        <f>(Indicators!C97-Indicators!C96)/-100</f>
        <v>5.6000000000000051E-3</v>
      </c>
      <c r="D85" s="193">
        <f>(Indicators!D97-Indicators!D96)/-100</f>
        <v>3.3393313942342438E-3</v>
      </c>
      <c r="E85" s="193">
        <f>(Indicators!E97-Indicators!E96)/-Indicators!E96</f>
        <v>9.8364328926730901E-2</v>
      </c>
      <c r="F85" s="193">
        <f>(Indicators!F97-Indicators!F96)/Indicators!F96</f>
        <v>1.4994232987312662E-2</v>
      </c>
      <c r="G85" s="193">
        <f>(Indicators!G97-Indicators!G96)/Indicators!G96</f>
        <v>-3.9435999118748573E-2</v>
      </c>
      <c r="H85" s="193">
        <f>(Indicators!H97-Indicators!H96)/Indicators!H96</f>
        <v>7.5285899855963715E-3</v>
      </c>
      <c r="I85" s="193">
        <f>(Indicators!I97-Indicators!I96)/Indicators!I96</f>
        <v>1.7391304347826088E-3</v>
      </c>
      <c r="J85" s="174"/>
      <c r="K85" s="193">
        <f>Durban!C$73/100</f>
        <v>1.3668830573461681E-2</v>
      </c>
      <c r="L85" s="193">
        <f>Durban!D$73/100</f>
        <v>3.448305325547739E-3</v>
      </c>
      <c r="M85" s="193">
        <f>Durban!E$73/100</f>
        <v>0.20229117890343293</v>
      </c>
      <c r="N85" s="193">
        <f>Durban!F$73/100</f>
        <v>3.4824837058838168E-2</v>
      </c>
      <c r="O85" s="193">
        <f>Durban!G$73/100</f>
        <v>3.7114513106548584E-2</v>
      </c>
      <c r="P85" s="193">
        <f>Durban!H$73/100</f>
        <v>0.17664762117220842</v>
      </c>
      <c r="Q85" s="193">
        <f>Durban!I$73/100</f>
        <v>0.1391374796408438</v>
      </c>
      <c r="R85" s="193">
        <f>Durban!J$73/100</f>
        <v>0.18949013732394182</v>
      </c>
      <c r="S85" s="193">
        <f>Durban!K$73/100</f>
        <v>0.20337709689517683</v>
      </c>
      <c r="T85" s="193"/>
      <c r="U85" s="193">
        <f>K85*$B85*Indicators!$B$256+K85*$C85*Indicators!$C$256+K85*$D85*Indicators!$D$256+K85*$E85*Indicators!$E$256+K85*$F85*Indicators!$F$256+K85*$G85*Indicators!$G$256+K85*$H85*Indicators!$H$256+K85*$I85*Indicators!$I$256</f>
        <v>2.3340649199802099E-4</v>
      </c>
      <c r="V85" s="193">
        <f>L85*$B85*Indicators!$B$257+L85*$C85*Indicators!$C$257+L85*$D85*Indicators!$D$257+L85*$E85*Indicators!$E$257+L85*$F85*Indicators!$F$257+L85*$G85*Indicators!$G$257+L85*$H85*Indicators!$H$257+L85*$I85*Indicators!$I$257</f>
        <v>-4.9087154681940148E-5</v>
      </c>
      <c r="W85" s="193">
        <f>M85*$B85*Indicators!$B$258+M85*$C85*Indicators!$C$258+M85*$D85*Indicators!$D$258+M85*$E85*Indicators!$E$258+M85*$F85*Indicators!$F$258+M85*$G85*Indicators!$G$258+M85*$H85*Indicators!$H$258+M85*$I85*Indicators!$I$258</f>
        <v>4.3254639500052346E-4</v>
      </c>
      <c r="X85" s="193">
        <f>N85*$B85*Indicators!$B$259+N85*$C85*Indicators!$C$259+N85*$D85*Indicators!$D$259+N85*$E85*Indicators!$E$259+N85*$F85*Indicators!$F$259+N85*$G85*Indicators!$G$259+N85*$H85*Indicators!$H$259+N85*$I85*Indicators!$I$259</f>
        <v>6.568168244647937E-4</v>
      </c>
      <c r="Y85" s="193">
        <f>O85*$B85*Indicators!$B$260+O85*$C85*Indicators!$C$260+O85*$D85*Indicators!$D$260+O85*$E85*Indicators!$E$260+O85*$F85*Indicators!$F$260+O85*$G85*Indicators!$G$260+O85*$H85*Indicators!$H$260+O85*$I85*Indicators!$I$260</f>
        <v>6.0245929800662205E-4</v>
      </c>
      <c r="Z85" s="193">
        <f>P85*$B85*Indicators!$B$261+P85*$C85*Indicators!$C$261+P85*$D85*Indicators!$D$261+P85*$E85*Indicators!$E$261+P85*$F85*Indicators!$F$261+P85*$G85*Indicators!$G$261+P85*$H85*Indicators!$H$261+P85*$I85*Indicators!$I$261</f>
        <v>2.0252253749826078E-3</v>
      </c>
      <c r="AA85" s="193">
        <f>Q85*$B85*Indicators!$B$262+Q85*$C85*Indicators!$C$262+Q85*$D85*Indicators!$D$262+Q85*$E85*Indicators!$E$262+Q85*$F85*Indicators!$F$262+Q85*$G85*Indicators!$G$262+Q85*$H85*Indicators!$H$262+Q85*$I85*Indicators!$I$262</f>
        <v>4.1408972466920662E-3</v>
      </c>
      <c r="AB85" s="193">
        <f>R85*$B85*Indicators!$B$263+R85*$C85*Indicators!$C$263+R85*$D85*Indicators!$D$263+R85*$E85*Indicators!$E$263+R85*$F85*Indicators!$F$263+R85*$G85*Indicators!$G$263+R85*$H85*Indicators!$H$263+R85*$I85*Indicators!$I$263</f>
        <v>2.1969919878725504E-3</v>
      </c>
      <c r="AC85" s="193">
        <f>S85*$B85*Indicators!$B$264+S85*$C85*Indicators!$C$264+S85*$D85*Indicators!$D$264+S85*$E85*Indicators!$E$264+S85*$F85*Indicators!$F$264+S85*$G85*Indicators!$G$264+S85*$H85*Indicators!$H$264+S85*$I85*Indicators!$I$264</f>
        <v>4.2540975997800269E-4</v>
      </c>
      <c r="AE85" s="177">
        <f t="shared" si="2"/>
        <v>1.0664666224313246</v>
      </c>
    </row>
    <row r="86" spans="1:31" hidden="1" x14ac:dyDescent="0.25">
      <c r="A86" s="174">
        <f>Indicators!A98</f>
        <v>38353</v>
      </c>
      <c r="B86" s="193">
        <f>(Indicators!B98-Indicators!B97)/Indicators!B97</f>
        <v>5.5357743884076452E-2</v>
      </c>
      <c r="C86" s="193">
        <f>(Indicators!C98-Indicators!C97)/-100</f>
        <v>1.6000000000000014E-3</v>
      </c>
      <c r="D86" s="193">
        <f>(Indicators!D98-Indicators!D97)/-100</f>
        <v>4.3556739885993422E-3</v>
      </c>
      <c r="E86" s="193">
        <f>(Indicators!E98-Indicators!E97)/-Indicators!E97</f>
        <v>-9.5178926441351841E-2</v>
      </c>
      <c r="F86" s="193">
        <f>(Indicators!F98-Indicators!F97)/Indicators!F97</f>
        <v>1.3636363636363547E-2</v>
      </c>
      <c r="G86" s="193">
        <f>(Indicators!G98-Indicators!G97)/Indicators!G97</f>
        <v>-2.36238532110092E-2</v>
      </c>
      <c r="H86" s="193">
        <f>(Indicators!H98-Indicators!H97)/Indicators!H97</f>
        <v>2.0500900544467116E-2</v>
      </c>
      <c r="I86" s="193">
        <f>(Indicators!I98-Indicators!I97)/Indicators!I97</f>
        <v>4.1377314814814818E-2</v>
      </c>
      <c r="J86" s="174"/>
      <c r="K86" s="193">
        <f>Durban!C$74/100</f>
        <v>1.1826749161913621E-2</v>
      </c>
      <c r="L86" s="193">
        <f>Durban!D$74/100</f>
        <v>2.9704495297298373E-3</v>
      </c>
      <c r="M86" s="193">
        <f>Durban!E$74/100</f>
        <v>0.20212488132585676</v>
      </c>
      <c r="N86" s="193">
        <f>Durban!F$74/100</f>
        <v>3.4908977783482641E-2</v>
      </c>
      <c r="O86" s="193">
        <f>Durban!G$74/100</f>
        <v>3.9542472371149689E-2</v>
      </c>
      <c r="P86" s="193">
        <f>Durban!H$74/100</f>
        <v>0.17652572633162764</v>
      </c>
      <c r="Q86" s="193">
        <f>Durban!I$74/100</f>
        <v>0.1387440375559979</v>
      </c>
      <c r="R86" s="193">
        <f>Durban!J$74/100</f>
        <v>0.19554186019173186</v>
      </c>
      <c r="S86" s="193">
        <f>Durban!K$74/100</f>
        <v>0.19781484574851002</v>
      </c>
      <c r="T86" s="193"/>
      <c r="U86" s="193">
        <f>K86*$B86*Indicators!$B$256+K86*$C86*Indicators!$C$256+K86*$D86*Indicators!$D$256+K86*$E86*Indicators!$E$256+K86*$F86*Indicators!$F$256+K86*$G86*Indicators!$G$256+K86*$H86*Indicators!$H$256+K86*$I86*Indicators!$I$256</f>
        <v>5.5823430579464096E-5</v>
      </c>
      <c r="V86" s="193">
        <f>L86*$B86*Indicators!$B$257+L86*$C86*Indicators!$C$257+L86*$D86*Indicators!$D$257+L86*$E86*Indicators!$E$257+L86*$F86*Indicators!$F$257+L86*$G86*Indicators!$G$257+L86*$H86*Indicators!$H$257+L86*$I86*Indicators!$I$257</f>
        <v>1.7571255159627888E-5</v>
      </c>
      <c r="W86" s="193">
        <f>M86*$B86*Indicators!$B$258+M86*$C86*Indicators!$C$258+M86*$D86*Indicators!$D$258+M86*$E86*Indicators!$E$258+M86*$F86*Indicators!$F$258+M86*$G86*Indicators!$G$258+M86*$H86*Indicators!$H$258+M86*$I86*Indicators!$I$258</f>
        <v>4.1881598180886093E-3</v>
      </c>
      <c r="X86" s="193">
        <f>N86*$B86*Indicators!$B$259+N86*$C86*Indicators!$C$259+N86*$D86*Indicators!$D$259+N86*$E86*Indicators!$E$259+N86*$F86*Indicators!$F$259+N86*$G86*Indicators!$G$259+N86*$H86*Indicators!$H$259+N86*$I86*Indicators!$I$259</f>
        <v>3.3291017393769059E-4</v>
      </c>
      <c r="Y86" s="193">
        <f>O86*$B86*Indicators!$B$260+O86*$C86*Indicators!$C$260+O86*$D86*Indicators!$D$260+O86*$E86*Indicators!$E$260+O86*$F86*Indicators!$F$260+O86*$G86*Indicators!$G$260+O86*$H86*Indicators!$H$260+O86*$I86*Indicators!$I$260</f>
        <v>1.5565448413287626E-5</v>
      </c>
      <c r="Z86" s="193">
        <f>P86*$B86*Indicators!$B$261+P86*$C86*Indicators!$C$261+P86*$D86*Indicators!$D$261+P86*$E86*Indicators!$E$261+P86*$F86*Indicators!$F$261+P86*$G86*Indicators!$G$261+P86*$H86*Indicators!$H$261+P86*$I86*Indicators!$I$261</f>
        <v>4.5441988198135835E-4</v>
      </c>
      <c r="AA86" s="193">
        <f>Q86*$B86*Indicators!$B$262+Q86*$C86*Indicators!$C$262+Q86*$D86*Indicators!$D$262+Q86*$E86*Indicators!$E$262+Q86*$F86*Indicators!$F$262+Q86*$G86*Indicators!$G$262+Q86*$H86*Indicators!$H$262+Q86*$I86*Indicators!$I$262</f>
        <v>-1.945805287127306E-3</v>
      </c>
      <c r="AB86" s="193">
        <f>R86*$B86*Indicators!$B$263+R86*$C86*Indicators!$C$263+R86*$D86*Indicators!$D$263+R86*$E86*Indicators!$E$263+R86*$F86*Indicators!$F$263+R86*$G86*Indicators!$G$263+R86*$H86*Indicators!$H$263+R86*$I86*Indicators!$I$263</f>
        <v>1.0231894137435239E-3</v>
      </c>
      <c r="AC86" s="193">
        <f>S86*$B86*Indicators!$B$264+S86*$C86*Indicators!$C$264+S86*$D86*Indicators!$D$264+S86*$E86*Indicators!$E$264+S86*$F86*Indicators!$F$264+S86*$G86*Indicators!$G$264+S86*$H86*Indicators!$H$264+S86*$I86*Indicators!$I$264</f>
        <v>3.0040251670494906E-3</v>
      </c>
      <c r="AE86" s="177">
        <f t="shared" si="2"/>
        <v>0.71458593018257477</v>
      </c>
    </row>
    <row r="87" spans="1:31" hidden="1" x14ac:dyDescent="0.25">
      <c r="A87" s="174">
        <f>Indicators!A99</f>
        <v>38384</v>
      </c>
      <c r="B87" s="193">
        <f>(Indicators!B99-Indicators!B98)/Indicators!B98</f>
        <v>-2.8333557137102196E-2</v>
      </c>
      <c r="C87" s="193">
        <f>(Indicators!C99-Indicators!C98)/-100</f>
        <v>2.8500000000000014E-3</v>
      </c>
      <c r="D87" s="193">
        <f>(Indicators!D99-Indicators!D98)/-100</f>
        <v>3.4128593966323796E-3</v>
      </c>
      <c r="E87" s="193">
        <f>(Indicators!E99-Indicators!E98)/-Indicators!E98</f>
        <v>-0.1341048332198774</v>
      </c>
      <c r="F87" s="193">
        <f>(Indicators!F99-Indicators!F98)/Indicators!F98</f>
        <v>4.4843049327354299E-2</v>
      </c>
      <c r="G87" s="193">
        <f>(Indicators!G99-Indicators!G98)/Indicators!G98</f>
        <v>2.2316185106882783E-2</v>
      </c>
      <c r="H87" s="193">
        <f>(Indicators!H99-Indicators!H98)/Indicators!H98</f>
        <v>1.1319746782088112E-2</v>
      </c>
      <c r="I87" s="193">
        <f>(Indicators!I99-Indicators!I98)/Indicators!I98</f>
        <v>-5.3626007224228951E-2</v>
      </c>
      <c r="J87" s="174"/>
      <c r="K87" s="193">
        <f>Durban!C$74/100</f>
        <v>1.1826749161913621E-2</v>
      </c>
      <c r="L87" s="193">
        <f>Durban!D$74/100</f>
        <v>2.9704495297298373E-3</v>
      </c>
      <c r="M87" s="193">
        <f>Durban!E$74/100</f>
        <v>0.20212488132585676</v>
      </c>
      <c r="N87" s="193">
        <f>Durban!F$74/100</f>
        <v>3.4908977783482641E-2</v>
      </c>
      <c r="O87" s="193">
        <f>Durban!G$74/100</f>
        <v>3.9542472371149689E-2</v>
      </c>
      <c r="P87" s="193">
        <f>Durban!H$74/100</f>
        <v>0.17652572633162764</v>
      </c>
      <c r="Q87" s="193">
        <f>Durban!I$74/100</f>
        <v>0.1387440375559979</v>
      </c>
      <c r="R87" s="193">
        <f>Durban!J$74/100</f>
        <v>0.19554186019173186</v>
      </c>
      <c r="S87" s="193">
        <f>Durban!K$74/100</f>
        <v>0.19781484574851002</v>
      </c>
      <c r="T87" s="193"/>
      <c r="U87" s="193">
        <f>K87*$B87*Indicators!$B$256+K87*$C87*Indicators!$C$256+K87*$D87*Indicators!$D$256+K87*$E87*Indicators!$E$256+K87*$F87*Indicators!$F$256+K87*$G87*Indicators!$G$256+K87*$H87*Indicators!$H$256+K87*$I87*Indicators!$I$256</f>
        <v>-2.0949999506293963E-4</v>
      </c>
      <c r="V87" s="193">
        <f>L87*$B87*Indicators!$B$257+L87*$C87*Indicators!$C$257+L87*$D87*Indicators!$D$257+L87*$E87*Indicators!$E$257+L87*$F87*Indicators!$F$257+L87*$G87*Indicators!$G$257+L87*$H87*Indicators!$H$257+L87*$I87*Indicators!$I$257</f>
        <v>-7.0427213284950284E-5</v>
      </c>
      <c r="W87" s="193">
        <f>M87*$B87*Indicators!$B$258+M87*$C87*Indicators!$C$258+M87*$D87*Indicators!$D$258+M87*$E87*Indicators!$E$258+M87*$F87*Indicators!$F$258+M87*$G87*Indicators!$G$258+M87*$H87*Indicators!$H$258+M87*$I87*Indicators!$I$258</f>
        <v>-6.504340705192296E-3</v>
      </c>
      <c r="X87" s="193">
        <f>N87*$B87*Indicators!$B$259+N87*$C87*Indicators!$C$259+N87*$D87*Indicators!$D$259+N87*$E87*Indicators!$E$259+N87*$F87*Indicators!$F$259+N87*$G87*Indicators!$G$259+N87*$H87*Indicators!$H$259+N87*$I87*Indicators!$I$259</f>
        <v>-1.9207690479024649E-3</v>
      </c>
      <c r="Y87" s="193">
        <f>O87*$B87*Indicators!$B$260+O87*$C87*Indicators!$C$260+O87*$D87*Indicators!$D$260+O87*$E87*Indicators!$E$260+O87*$F87*Indicators!$F$260+O87*$G87*Indicators!$G$260+O87*$H87*Indicators!$H$260+O87*$I87*Indicators!$I$260</f>
        <v>-8.3190129881331146E-4</v>
      </c>
      <c r="Z87" s="193">
        <f>P87*$B87*Indicators!$B$261+P87*$C87*Indicators!$C$261+P87*$D87*Indicators!$D$261+P87*$E87*Indicators!$E$261+P87*$F87*Indicators!$F$261+P87*$G87*Indicators!$G$261+P87*$H87*Indicators!$H$261+P87*$I87*Indicators!$I$261</f>
        <v>-2.0713229447536278E-3</v>
      </c>
      <c r="AA87" s="193">
        <f>Q87*$B87*Indicators!$B$262+Q87*$C87*Indicators!$C$262+Q87*$D87*Indicators!$D$262+Q87*$E87*Indicators!$E$262+Q87*$F87*Indicators!$F$262+Q87*$G87*Indicators!$G$262+Q87*$H87*Indicators!$H$262+Q87*$I87*Indicators!$I$262</f>
        <v>-6.2784689274234537E-3</v>
      </c>
      <c r="AB87" s="193">
        <f>R87*$B87*Indicators!$B$263+R87*$C87*Indicators!$C$263+R87*$D87*Indicators!$D$263+R87*$E87*Indicators!$E$263+R87*$F87*Indicators!$F$263+R87*$G87*Indicators!$G$263+R87*$H87*Indicators!$H$263+R87*$I87*Indicators!$I$263</f>
        <v>-2.7748229662185467E-3</v>
      </c>
      <c r="AC87" s="193">
        <f>S87*$B87*Indicators!$B$264+S87*$C87*Indicators!$C$264+S87*$D87*Indicators!$D$264+S87*$E87*Indicators!$E$264+S87*$F87*Indicators!$F$264+S87*$G87*Indicators!$G$264+S87*$H87*Indicators!$H$264+S87*$I87*Indicators!$I$264</f>
        <v>-8.6773492078051433E-5</v>
      </c>
      <c r="AE87" s="177">
        <f t="shared" si="2"/>
        <v>-2.074832659072964</v>
      </c>
    </row>
    <row r="88" spans="1:31" hidden="1" x14ac:dyDescent="0.25">
      <c r="A88" s="174">
        <f>Indicators!A100</f>
        <v>38412</v>
      </c>
      <c r="B88" s="193">
        <f>(Indicators!B100-Indicators!B99)/Indicators!B99</f>
        <v>7.466141514648976E-2</v>
      </c>
      <c r="C88" s="193">
        <f>(Indicators!C100-Indicators!C99)/-100</f>
        <v>-9.0499999999999938E-3</v>
      </c>
      <c r="D88" s="193">
        <f>(Indicators!D100-Indicators!D99)/-100</f>
        <v>-3.8886766827944453E-3</v>
      </c>
      <c r="E88" s="193">
        <f>(Indicators!E100-Indicators!E99)/-Indicators!E99</f>
        <v>-6.0624249699879978E-2</v>
      </c>
      <c r="F88" s="193">
        <f>(Indicators!F100-Indicators!F99)/Indicators!F99</f>
        <v>-4.5064377682403421E-2</v>
      </c>
      <c r="G88" s="193">
        <f>(Indicators!G100-Indicators!G99)/Indicators!G99</f>
        <v>-1.8841911764705857E-2</v>
      </c>
      <c r="H88" s="193">
        <f>(Indicators!H100-Indicators!H99)/Indicators!H99</f>
        <v>1.3745022806217913E-2</v>
      </c>
      <c r="I88" s="193">
        <f>(Indicators!I100-Indicators!I99)/Indicators!I99</f>
        <v>6.9289489136817387E-2</v>
      </c>
      <c r="J88" s="174"/>
      <c r="K88" s="193">
        <f>Durban!C$74/100</f>
        <v>1.1826749161913621E-2</v>
      </c>
      <c r="L88" s="193">
        <f>Durban!D$74/100</f>
        <v>2.9704495297298373E-3</v>
      </c>
      <c r="M88" s="193">
        <f>Durban!E$74/100</f>
        <v>0.20212488132585676</v>
      </c>
      <c r="N88" s="193">
        <f>Durban!F$74/100</f>
        <v>3.4908977783482641E-2</v>
      </c>
      <c r="O88" s="193">
        <f>Durban!G$74/100</f>
        <v>3.9542472371149689E-2</v>
      </c>
      <c r="P88" s="193">
        <f>Durban!H$74/100</f>
        <v>0.17652572633162764</v>
      </c>
      <c r="Q88" s="193">
        <f>Durban!I$74/100</f>
        <v>0.1387440375559979</v>
      </c>
      <c r="R88" s="193">
        <f>Durban!J$74/100</f>
        <v>0.19554186019173186</v>
      </c>
      <c r="S88" s="193">
        <f>Durban!K$74/100</f>
        <v>0.19781484574851002</v>
      </c>
      <c r="T88" s="193"/>
      <c r="U88" s="193">
        <f>K88*$B88*Indicators!$B$256+K88*$C88*Indicators!$C$256+K88*$D88*Indicators!$D$256+K88*$E88*Indicators!$E$256+K88*$F88*Indicators!$F$256+K88*$G88*Indicators!$G$256+K88*$H88*Indicators!$H$256+K88*$I88*Indicators!$I$256</f>
        <v>-3.636636840493618E-5</v>
      </c>
      <c r="V88" s="193">
        <f>L88*$B88*Indicators!$B$257+L88*$C88*Indicators!$C$257+L88*$D88*Indicators!$D$257+L88*$E88*Indicators!$E$257+L88*$F88*Indicators!$F$257+L88*$G88*Indicators!$G$257+L88*$H88*Indicators!$H$257+L88*$I88*Indicators!$I$257</f>
        <v>6.730186916019645E-5</v>
      </c>
      <c r="W88" s="193">
        <f>M88*$B88*Indicators!$B$258+M88*$C88*Indicators!$C$258+M88*$D88*Indicators!$D$258+M88*$E88*Indicators!$E$258+M88*$F88*Indicators!$F$258+M88*$G88*Indicators!$G$258+M88*$H88*Indicators!$H$258+M88*$I88*Indicators!$I$258</f>
        <v>6.730159572314401E-3</v>
      </c>
      <c r="X88" s="193">
        <f>N88*$B88*Indicators!$B$259+N88*$C88*Indicators!$C$259+N88*$D88*Indicators!$D$259+N88*$E88*Indicators!$E$259+N88*$F88*Indicators!$F$259+N88*$G88*Indicators!$G$259+N88*$H88*Indicators!$H$259+N88*$I88*Indicators!$I$259</f>
        <v>1.0721805402677512E-3</v>
      </c>
      <c r="Y88" s="193">
        <f>O88*$B88*Indicators!$B$260+O88*$C88*Indicators!$C$260+O88*$D88*Indicators!$D$260+O88*$E88*Indicators!$E$260+O88*$F88*Indicators!$F$260+O88*$G88*Indicators!$G$260+O88*$H88*Indicators!$H$260+O88*$I88*Indicators!$I$260</f>
        <v>1.1295772608547081E-4</v>
      </c>
      <c r="Z88" s="193">
        <f>P88*$B88*Indicators!$B$261+P88*$C88*Indicators!$C$261+P88*$D88*Indicators!$D$261+P88*$E88*Indicators!$E$261+P88*$F88*Indicators!$F$261+P88*$G88*Indicators!$G$261+P88*$H88*Indicators!$H$261+P88*$I88*Indicators!$I$261</f>
        <v>1.5794408285284202E-4</v>
      </c>
      <c r="AA88" s="193">
        <f>Q88*$B88*Indicators!$B$262+Q88*$C88*Indicators!$C$262+Q88*$D88*Indicators!$D$262+Q88*$E88*Indicators!$E$262+Q88*$F88*Indicators!$F$262+Q88*$G88*Indicators!$G$262+Q88*$H88*Indicators!$H$262+Q88*$I88*Indicators!$I$262</f>
        <v>-4.4981477240064321E-4</v>
      </c>
      <c r="AB88" s="193">
        <f>R88*$B88*Indicators!$B$263+R88*$C88*Indicators!$C$263+R88*$D88*Indicators!$D$263+R88*$E88*Indicators!$E$263+R88*$F88*Indicators!$F$263+R88*$G88*Indicators!$G$263+R88*$H88*Indicators!$H$263+R88*$I88*Indicators!$I$263</f>
        <v>1.0628345731929158E-3</v>
      </c>
      <c r="AC88" s="193">
        <f>S88*$B88*Indicators!$B$264+S88*$C88*Indicators!$C$264+S88*$D88*Indicators!$D$264+S88*$E88*Indicators!$E$264+S88*$F88*Indicators!$F$264+S88*$G88*Indicators!$G$264+S88*$H88*Indicators!$H$264+S88*$I88*Indicators!$I$264</f>
        <v>2.1975028626600212E-3</v>
      </c>
      <c r="AE88" s="177">
        <f t="shared" si="2"/>
        <v>1.0914700085728022</v>
      </c>
    </row>
    <row r="89" spans="1:31" hidden="1" x14ac:dyDescent="0.25">
      <c r="A89" s="174">
        <f>Indicators!A101</f>
        <v>38443</v>
      </c>
      <c r="B89" s="193">
        <f>(Indicators!B101-Indicators!B100)/Indicators!B100</f>
        <v>-2.3050956437871684E-2</v>
      </c>
      <c r="C89" s="193">
        <f>(Indicators!C101-Indicators!C100)/-100</f>
        <v>2.5000000000000001E-3</v>
      </c>
      <c r="D89" s="193">
        <f>(Indicators!D101-Indicators!D100)/-100</f>
        <v>-4.0031888694772458E-3</v>
      </c>
      <c r="E89" s="193">
        <f>(Indicators!E101-Indicators!E100)/-Indicators!E100</f>
        <v>4.1124316166760988E-2</v>
      </c>
      <c r="F89" s="193">
        <f>(Indicators!F101-Indicators!F100)/Indicators!F100</f>
        <v>-4.1573033707865276E-2</v>
      </c>
      <c r="G89" s="193">
        <f>(Indicators!G101-Indicators!G100)/Indicators!G100</f>
        <v>9.3676814988290398E-3</v>
      </c>
      <c r="H89" s="193">
        <f>(Indicators!H101-Indicators!H100)/Indicators!H100</f>
        <v>2.2573946576642037E-2</v>
      </c>
      <c r="I89" s="193">
        <f>(Indicators!I101-Indicators!I100)/Indicators!I100</f>
        <v>-2.9654036243822075E-2</v>
      </c>
      <c r="J89" s="174"/>
      <c r="K89" s="193">
        <f>Durban!C$74/100</f>
        <v>1.1826749161913621E-2</v>
      </c>
      <c r="L89" s="193">
        <f>Durban!D$74/100</f>
        <v>2.9704495297298373E-3</v>
      </c>
      <c r="M89" s="193">
        <f>Durban!E$74/100</f>
        <v>0.20212488132585676</v>
      </c>
      <c r="N89" s="193">
        <f>Durban!F$74/100</f>
        <v>3.4908977783482641E-2</v>
      </c>
      <c r="O89" s="193">
        <f>Durban!G$74/100</f>
        <v>3.9542472371149689E-2</v>
      </c>
      <c r="P89" s="193">
        <f>Durban!H$74/100</f>
        <v>0.17652572633162764</v>
      </c>
      <c r="Q89" s="193">
        <f>Durban!I$74/100</f>
        <v>0.1387440375559979</v>
      </c>
      <c r="R89" s="193">
        <f>Durban!J$74/100</f>
        <v>0.19554186019173186</v>
      </c>
      <c r="S89" s="193">
        <f>Durban!K$74/100</f>
        <v>0.19781484574851002</v>
      </c>
      <c r="T89" s="193"/>
      <c r="U89" s="193">
        <f>K89*$B89*Indicators!$B$256+K89*$C89*Indicators!$C$256+K89*$D89*Indicators!$D$256+K89*$E89*Indicators!$E$256+K89*$F89*Indicators!$F$256+K89*$G89*Indicators!$G$256+K89*$H89*Indicators!$H$256+K89*$I89*Indicators!$I$256</f>
        <v>-1.2011311894403016E-4</v>
      </c>
      <c r="V89" s="193">
        <f>L89*$B89*Indicators!$B$257+L89*$C89*Indicators!$C$257+L89*$D89*Indicators!$D$257+L89*$E89*Indicators!$E$257+L89*$F89*Indicators!$F$257+L89*$G89*Indicators!$G$257+L89*$H89*Indicators!$H$257+L89*$I89*Indicators!$I$257</f>
        <v>-1.481241381327636E-5</v>
      </c>
      <c r="W89" s="193">
        <f>M89*$B89*Indicators!$B$258+M89*$C89*Indicators!$C$258+M89*$D89*Indicators!$D$258+M89*$E89*Indicators!$E$258+M89*$F89*Indicators!$F$258+M89*$G89*Indicators!$G$258+M89*$H89*Indicators!$H$258+M89*$I89*Indicators!$I$258</f>
        <v>-1.4813682367094637E-3</v>
      </c>
      <c r="X89" s="193">
        <f>N89*$B89*Indicators!$B$259+N89*$C89*Indicators!$C$259+N89*$D89*Indicators!$D$259+N89*$E89*Indicators!$E$259+N89*$F89*Indicators!$F$259+N89*$G89*Indicators!$G$259+N89*$H89*Indicators!$H$259+N89*$I89*Indicators!$I$259</f>
        <v>-2.347634103350766E-4</v>
      </c>
      <c r="Y89" s="193">
        <f>O89*$B89*Indicators!$B$260+O89*$C89*Indicators!$C$260+O89*$D89*Indicators!$D$260+O89*$E89*Indicators!$E$260+O89*$F89*Indicators!$F$260+O89*$G89*Indicators!$G$260+O89*$H89*Indicators!$H$260+O89*$I89*Indicators!$I$260</f>
        <v>3.7576084751643924E-4</v>
      </c>
      <c r="Z89" s="193">
        <f>P89*$B89*Indicators!$B$261+P89*$C89*Indicators!$C$261+P89*$D89*Indicators!$D$261+P89*$E89*Indicators!$E$261+P89*$F89*Indicators!$F$261+P89*$G89*Indicators!$G$261+P89*$H89*Indicators!$H$261+P89*$I89*Indicators!$I$261</f>
        <v>1.3283887202175135E-3</v>
      </c>
      <c r="AA89" s="193">
        <f>Q89*$B89*Indicators!$B$262+Q89*$C89*Indicators!$C$262+Q89*$D89*Indicators!$D$262+Q89*$E89*Indicators!$E$262+Q89*$F89*Indicators!$F$262+Q89*$G89*Indicators!$G$262+Q89*$H89*Indicators!$H$262+Q89*$I89*Indicators!$I$262</f>
        <v>1.6207060100262851E-3</v>
      </c>
      <c r="AB89" s="193">
        <f>R89*$B89*Indicators!$B$263+R89*$C89*Indicators!$C$263+R89*$D89*Indicators!$D$263+R89*$E89*Indicators!$E$263+R89*$F89*Indicators!$F$263+R89*$G89*Indicators!$G$263+R89*$H89*Indicators!$H$263+R89*$I89*Indicators!$I$263</f>
        <v>1.4805450471483666E-3</v>
      </c>
      <c r="AC89" s="193">
        <f>S89*$B89*Indicators!$B$264+S89*$C89*Indicators!$C$264+S89*$D89*Indicators!$D$264+S89*$E89*Indicators!$E$264+S89*$F89*Indicators!$F$264+S89*$G89*Indicators!$G$264+S89*$H89*Indicators!$H$264+S89*$I89*Indicators!$I$264</f>
        <v>6.0506591080351194E-4</v>
      </c>
      <c r="AE89" s="177">
        <f t="shared" si="2"/>
        <v>0.35594093559102696</v>
      </c>
    </row>
    <row r="90" spans="1:31" hidden="1" x14ac:dyDescent="0.25">
      <c r="A90" s="174">
        <f>Indicators!A102</f>
        <v>38473</v>
      </c>
      <c r="B90" s="193">
        <f>(Indicators!B102-Indicators!B101)/Indicators!B101</f>
        <v>0.10999407660918781</v>
      </c>
      <c r="C90" s="193">
        <f>(Indicators!C102-Indicators!C101)/-100</f>
        <v>-1.3000000000000077E-3</v>
      </c>
      <c r="D90" s="193">
        <f>(Indicators!D102-Indicators!D101)/-100</f>
        <v>8.3727583514323187E-4</v>
      </c>
      <c r="E90" s="193">
        <f>(Indicators!E102-Indicators!E101)/-Indicators!E101</f>
        <v>2.2427700177060802E-2</v>
      </c>
      <c r="F90" s="193">
        <f>(Indicators!F102-Indicators!F101)/Indicators!F101</f>
        <v>-2.344665885111322E-3</v>
      </c>
      <c r="G90" s="193">
        <f>(Indicators!G102-Indicators!G101)/Indicators!G101</f>
        <v>-2.5986078886310878E-2</v>
      </c>
      <c r="H90" s="193">
        <f>(Indicators!H102-Indicators!H101)/Indicators!H101</f>
        <v>1.260895365787584E-2</v>
      </c>
      <c r="I90" s="193">
        <f>(Indicators!I102-Indicators!I101)/Indicators!I101</f>
        <v>6.7911714770797962E-3</v>
      </c>
      <c r="J90" s="174"/>
      <c r="K90" s="193">
        <f>Durban!C$74/100</f>
        <v>1.1826749161913621E-2</v>
      </c>
      <c r="L90" s="193">
        <f>Durban!D$74/100</f>
        <v>2.9704495297298373E-3</v>
      </c>
      <c r="M90" s="193">
        <f>Durban!E$74/100</f>
        <v>0.20212488132585676</v>
      </c>
      <c r="N90" s="193">
        <f>Durban!F$74/100</f>
        <v>3.4908977783482641E-2</v>
      </c>
      <c r="O90" s="193">
        <f>Durban!G$74/100</f>
        <v>3.9542472371149689E-2</v>
      </c>
      <c r="P90" s="193">
        <f>Durban!H$74/100</f>
        <v>0.17652572633162764</v>
      </c>
      <c r="Q90" s="193">
        <f>Durban!I$74/100</f>
        <v>0.1387440375559979</v>
      </c>
      <c r="R90" s="193">
        <f>Durban!J$74/100</f>
        <v>0.19554186019173186</v>
      </c>
      <c r="S90" s="193">
        <f>Durban!K$74/100</f>
        <v>0.19781484574851002</v>
      </c>
      <c r="T90" s="193"/>
      <c r="U90" s="193">
        <f>K90*$B90*Indicators!$B$256+K90*$C90*Indicators!$C$256+K90*$D90*Indicators!$D$256+K90*$E90*Indicators!$E$256+K90*$F90*Indicators!$F$256+K90*$G90*Indicators!$G$256+K90*$H90*Indicators!$H$256+K90*$I90*Indicators!$I$256</f>
        <v>3.1724281831909827E-4</v>
      </c>
      <c r="V90" s="193">
        <f>L90*$B90*Indicators!$B$257+L90*$C90*Indicators!$C$257+L90*$D90*Indicators!$D$257+L90*$E90*Indicators!$E$257+L90*$F90*Indicators!$F$257+L90*$G90*Indicators!$G$257+L90*$H90*Indicators!$H$257+L90*$I90*Indicators!$I$257</f>
        <v>7.7840023186571519E-5</v>
      </c>
      <c r="W90" s="193">
        <f>M90*$B90*Indicators!$B$258+M90*$C90*Indicators!$C$258+M90*$D90*Indicators!$D$258+M90*$E90*Indicators!$E$258+M90*$F90*Indicators!$F$258+M90*$G90*Indicators!$G$258+M90*$H90*Indicators!$H$258+M90*$I90*Indicators!$I$258</f>
        <v>8.7200090288266207E-3</v>
      </c>
      <c r="X90" s="193">
        <f>N90*$B90*Indicators!$B$259+N90*$C90*Indicators!$C$259+N90*$D90*Indicators!$D$259+N90*$E90*Indicators!$E$259+N90*$F90*Indicators!$F$259+N90*$G90*Indicators!$G$259+N90*$H90*Indicators!$H$259+N90*$I90*Indicators!$I$259</f>
        <v>7.0230902915023911E-4</v>
      </c>
      <c r="Y90" s="193">
        <f>O90*$B90*Indicators!$B$260+O90*$C90*Indicators!$C$260+O90*$D90*Indicators!$D$260+O90*$E90*Indicators!$E$260+O90*$F90*Indicators!$F$260+O90*$G90*Indicators!$G$260+O90*$H90*Indicators!$H$260+O90*$I90*Indicators!$I$260</f>
        <v>7.1886375817264828E-4</v>
      </c>
      <c r="Z90" s="193">
        <f>P90*$B90*Indicators!$B$261+P90*$C90*Indicators!$C$261+P90*$D90*Indicators!$D$261+P90*$E90*Indicators!$E$261+P90*$F90*Indicators!$F$261+P90*$G90*Indicators!$G$261+P90*$H90*Indicators!$H$261+P90*$I90*Indicators!$I$261</f>
        <v>2.8432771481231365E-3</v>
      </c>
      <c r="AA90" s="193">
        <f>Q90*$B90*Indicators!$B$262+Q90*$C90*Indicators!$C$262+Q90*$D90*Indicators!$D$262+Q90*$E90*Indicators!$E$262+Q90*$F90*Indicators!$F$262+Q90*$G90*Indicators!$G$262+Q90*$H90*Indicators!$H$262+Q90*$I90*Indicators!$I$262</f>
        <v>2.8792652685420564E-3</v>
      </c>
      <c r="AB90" s="193">
        <f>R90*$B90*Indicators!$B$263+R90*$C90*Indicators!$C$263+R90*$D90*Indicators!$D$263+R90*$E90*Indicators!$E$263+R90*$F90*Indicators!$F$263+R90*$G90*Indicators!$G$263+R90*$H90*Indicators!$H$263+R90*$I90*Indicators!$I$263</f>
        <v>3.3228721484854216E-3</v>
      </c>
      <c r="AC90" s="193">
        <f>S90*$B90*Indicators!$B$264+S90*$C90*Indicators!$C$264+S90*$D90*Indicators!$D$264+S90*$E90*Indicators!$E$264+S90*$F90*Indicators!$F$264+S90*$G90*Indicators!$G$264+S90*$H90*Indicators!$H$264+S90*$I90*Indicators!$I$264</f>
        <v>2.9344066867639756E-3</v>
      </c>
      <c r="AE90" s="177">
        <f t="shared" si="2"/>
        <v>2.2516085909569772</v>
      </c>
    </row>
    <row r="91" spans="1:31" hidden="1" x14ac:dyDescent="0.25">
      <c r="A91" s="174">
        <f>Indicators!A103</f>
        <v>38504</v>
      </c>
      <c r="B91" s="193">
        <f>(Indicators!B103-Indicators!B102)/Indicators!B102</f>
        <v>-1.1399178784779381E-2</v>
      </c>
      <c r="C91" s="193">
        <f>(Indicators!C103-Indicators!C102)/-100</f>
        <v>4.5500000000000011E-3</v>
      </c>
      <c r="D91" s="193">
        <f>(Indicators!D103-Indicators!D102)/-100</f>
        <v>4.9497929961800982E-3</v>
      </c>
      <c r="E91" s="193">
        <f>(Indicators!E103-Indicators!E102)/-Indicators!E102</f>
        <v>-0.12094988931374533</v>
      </c>
      <c r="F91" s="193">
        <f>(Indicators!F103-Indicators!F102)/Indicators!F102</f>
        <v>6.1104582843713229E-2</v>
      </c>
      <c r="G91" s="193">
        <f>(Indicators!G103-Indicators!G102)/Indicators!G102</f>
        <v>4.1448308718437299E-2</v>
      </c>
      <c r="H91" s="193">
        <f>(Indicators!H103-Indicators!H102)/Indicators!H102</f>
        <v>1.2423283411593719E-2</v>
      </c>
      <c r="I91" s="193">
        <f>(Indicators!I103-Indicators!I102)/Indicators!I102</f>
        <v>-6.1832490163012928E-3</v>
      </c>
      <c r="J91" s="174"/>
      <c r="K91" s="193">
        <f>Durban!C$74/100</f>
        <v>1.1826749161913621E-2</v>
      </c>
      <c r="L91" s="193">
        <f>Durban!D$74/100</f>
        <v>2.9704495297298373E-3</v>
      </c>
      <c r="M91" s="193">
        <f>Durban!E$74/100</f>
        <v>0.20212488132585676</v>
      </c>
      <c r="N91" s="193">
        <f>Durban!F$74/100</f>
        <v>3.4908977783482641E-2</v>
      </c>
      <c r="O91" s="193">
        <f>Durban!G$74/100</f>
        <v>3.9542472371149689E-2</v>
      </c>
      <c r="P91" s="193">
        <f>Durban!H$74/100</f>
        <v>0.17652572633162764</v>
      </c>
      <c r="Q91" s="193">
        <f>Durban!I$74/100</f>
        <v>0.1387440375559979</v>
      </c>
      <c r="R91" s="193">
        <f>Durban!J$74/100</f>
        <v>0.19554186019173186</v>
      </c>
      <c r="S91" s="193">
        <f>Durban!K$74/100</f>
        <v>0.19781484574851002</v>
      </c>
      <c r="T91" s="193"/>
      <c r="U91" s="193">
        <f>K91*$B91*Indicators!$B$256+K91*$C91*Indicators!$C$256+K91*$D91*Indicators!$D$256+K91*$E91*Indicators!$E$256+K91*$F91*Indicators!$F$256+K91*$G91*Indicators!$G$256+K91*$H91*Indicators!$H$256+K91*$I91*Indicators!$I$256</f>
        <v>-3.6187298064774418E-5</v>
      </c>
      <c r="V91" s="193">
        <f>L91*$B91*Indicators!$B$257+L91*$C91*Indicators!$C$257+L91*$D91*Indicators!$D$257+L91*$E91*Indicators!$E$257+L91*$F91*Indicators!$F$257+L91*$G91*Indicators!$G$257+L91*$H91*Indicators!$H$257+L91*$I91*Indicators!$I$257</f>
        <v>-5.1112193167859632E-7</v>
      </c>
      <c r="W91" s="193">
        <f>M91*$B91*Indicators!$B$258+M91*$C91*Indicators!$C$258+M91*$D91*Indicators!$D$258+M91*$E91*Indicators!$E$258+M91*$F91*Indicators!$F$258+M91*$G91*Indicators!$G$258+M91*$H91*Indicators!$H$258+M91*$I91*Indicators!$I$258</f>
        <v>-3.0160131511691277E-3</v>
      </c>
      <c r="X91" s="193">
        <f>N91*$B91*Indicators!$B$259+N91*$C91*Indicators!$C$259+N91*$D91*Indicators!$D$259+N91*$E91*Indicators!$E$259+N91*$F91*Indicators!$F$259+N91*$G91*Indicators!$G$259+N91*$H91*Indicators!$H$259+N91*$I91*Indicators!$I$259</f>
        <v>-9.3221640336443618E-4</v>
      </c>
      <c r="Y91" s="193">
        <f>O91*$B91*Indicators!$B$260+O91*$C91*Indicators!$C$260+O91*$D91*Indicators!$D$260+O91*$E91*Indicators!$E$260+O91*$F91*Indicators!$F$260+O91*$G91*Indicators!$G$260+O91*$H91*Indicators!$H$260+O91*$I91*Indicators!$I$260</f>
        <v>-5.5377648497237559E-4</v>
      </c>
      <c r="Z91" s="193">
        <f>P91*$B91*Indicators!$B$261+P91*$C91*Indicators!$C$261+P91*$D91*Indicators!$D$261+P91*$E91*Indicators!$E$261+P91*$F91*Indicators!$F$261+P91*$G91*Indicators!$G$261+P91*$H91*Indicators!$H$261+P91*$I91*Indicators!$I$261</f>
        <v>-1.3321738756753058E-3</v>
      </c>
      <c r="AA91" s="193">
        <f>Q91*$B91*Indicators!$B$262+Q91*$C91*Indicators!$C$262+Q91*$D91*Indicators!$D$262+Q91*$E91*Indicators!$E$262+Q91*$F91*Indicators!$F$262+Q91*$G91*Indicators!$G$262+Q91*$H91*Indicators!$H$262+Q91*$I91*Indicators!$I$262</f>
        <v>-4.7386046971609024E-3</v>
      </c>
      <c r="AB91" s="193">
        <f>R91*$B91*Indicators!$B$263+R91*$C91*Indicators!$C$263+R91*$D91*Indicators!$D$263+R91*$E91*Indicators!$E$263+R91*$F91*Indicators!$F$263+R91*$G91*Indicators!$G$263+R91*$H91*Indicators!$H$263+R91*$I91*Indicators!$I$263</f>
        <v>-1.511461328039909E-3</v>
      </c>
      <c r="AC91" s="193">
        <f>S91*$B91*Indicators!$B$264+S91*$C91*Indicators!$C$264+S91*$D91*Indicators!$D$264+S91*$E91*Indicators!$E$264+S91*$F91*Indicators!$F$264+S91*$G91*Indicators!$G$264+S91*$H91*Indicators!$H$264+S91*$I91*Indicators!$I$264</f>
        <v>9.6145201516982157E-4</v>
      </c>
      <c r="AE91" s="177">
        <f t="shared" si="2"/>
        <v>-1.1159492345208688</v>
      </c>
    </row>
    <row r="92" spans="1:31" hidden="1" x14ac:dyDescent="0.25">
      <c r="A92" s="174">
        <f>Indicators!A104</f>
        <v>38534</v>
      </c>
      <c r="B92" s="193">
        <f>(Indicators!B104-Indicators!B103)/Indicators!B103</f>
        <v>-1.368979787680687E-2</v>
      </c>
      <c r="C92" s="193">
        <f>(Indicators!C104-Indicators!C103)/-100</f>
        <v>9.9999999999999655E-4</v>
      </c>
      <c r="D92" s="193">
        <f>(Indicators!D104-Indicators!D103)/-100</f>
        <v>-5.5406320593061496E-3</v>
      </c>
      <c r="E92" s="193">
        <f>(Indicators!E104-Indicators!E103)/-Indicators!E103</f>
        <v>-6.8581687612208259E-2</v>
      </c>
      <c r="F92" s="193">
        <f>(Indicators!F104-Indicators!F103)/Indicators!F103</f>
        <v>6.3122923588039906E-2</v>
      </c>
      <c r="G92" s="193">
        <f>(Indicators!G104-Indicators!G103)/Indicators!G103</f>
        <v>-2.2644098810612939E-2</v>
      </c>
      <c r="H92" s="193">
        <f>(Indicators!H104-Indicators!H103)/Indicators!H103</f>
        <v>1.6793496098644882E-2</v>
      </c>
      <c r="I92" s="193">
        <f>(Indicators!I104-Indicators!I103)/Indicators!I103</f>
        <v>5.0056561085972853E-2</v>
      </c>
      <c r="J92" s="174"/>
      <c r="K92" s="193">
        <f>Durban!C$74/100</f>
        <v>1.1826749161913621E-2</v>
      </c>
      <c r="L92" s="193">
        <f>Durban!D$74/100</f>
        <v>2.9704495297298373E-3</v>
      </c>
      <c r="M92" s="193">
        <f>Durban!E$74/100</f>
        <v>0.20212488132585676</v>
      </c>
      <c r="N92" s="193">
        <f>Durban!F$74/100</f>
        <v>3.4908977783482641E-2</v>
      </c>
      <c r="O92" s="193">
        <f>Durban!G$74/100</f>
        <v>3.9542472371149689E-2</v>
      </c>
      <c r="P92" s="193">
        <f>Durban!H$74/100</f>
        <v>0.17652572633162764</v>
      </c>
      <c r="Q92" s="193">
        <f>Durban!I$74/100</f>
        <v>0.1387440375559979</v>
      </c>
      <c r="R92" s="193">
        <f>Durban!J$74/100</f>
        <v>0.19554186019173186</v>
      </c>
      <c r="S92" s="193">
        <f>Durban!K$74/100</f>
        <v>0.19781484574851002</v>
      </c>
      <c r="T92" s="193"/>
      <c r="U92" s="193">
        <f>K92*$B92*Indicators!$B$256+K92*$C92*Indicators!$C$256+K92*$D92*Indicators!$D$256+K92*$E92*Indicators!$E$256+K92*$F92*Indicators!$F$256+K92*$G92*Indicators!$G$256+K92*$H92*Indicators!$H$256+K92*$I92*Indicators!$I$256</f>
        <v>1.1882185275487326E-4</v>
      </c>
      <c r="V92" s="193">
        <f>L92*$B92*Indicators!$B$257+L92*$C92*Indicators!$C$257+L92*$D92*Indicators!$D$257+L92*$E92*Indicators!$E$257+L92*$F92*Indicators!$F$257+L92*$G92*Indicators!$G$257+L92*$H92*Indicators!$H$257+L92*$I92*Indicators!$I$257</f>
        <v>-2.9738463668865793E-5</v>
      </c>
      <c r="W92" s="193">
        <f>M92*$B92*Indicators!$B$258+M92*$C92*Indicators!$C$258+M92*$D92*Indicators!$D$258+M92*$E92*Indicators!$E$258+M92*$F92*Indicators!$F$258+M92*$G92*Indicators!$G$258+M92*$H92*Indicators!$H$258+M92*$I92*Indicators!$I$258</f>
        <v>-7.2699860957188209E-6</v>
      </c>
      <c r="X92" s="193">
        <f>N92*$B92*Indicators!$B$259+N92*$C92*Indicators!$C$259+N92*$D92*Indicators!$D$259+N92*$E92*Indicators!$E$259+N92*$F92*Indicators!$F$259+N92*$G92*Indicators!$G$259+N92*$H92*Indicators!$H$259+N92*$I92*Indicators!$I$259</f>
        <v>3.9779761963543235E-4</v>
      </c>
      <c r="Y92" s="193">
        <f>O92*$B92*Indicators!$B$260+O92*$C92*Indicators!$C$260+O92*$D92*Indicators!$D$260+O92*$E92*Indicators!$E$260+O92*$F92*Indicators!$F$260+O92*$G92*Indicators!$G$260+O92*$H92*Indicators!$H$260+O92*$I92*Indicators!$I$260</f>
        <v>-1.7277764003240255E-4</v>
      </c>
      <c r="Z92" s="193">
        <f>P92*$B92*Indicators!$B$261+P92*$C92*Indicators!$C$261+P92*$D92*Indicators!$D$261+P92*$E92*Indicators!$E$261+P92*$F92*Indicators!$F$261+P92*$G92*Indicators!$G$261+P92*$H92*Indicators!$H$261+P92*$I92*Indicators!$I$261</f>
        <v>-8.4501116462286981E-4</v>
      </c>
      <c r="AA92" s="193">
        <f>Q92*$B92*Indicators!$B$262+Q92*$C92*Indicators!$C$262+Q92*$D92*Indicators!$D$262+Q92*$E92*Indicators!$E$262+Q92*$F92*Indicators!$F$262+Q92*$G92*Indicators!$G$262+Q92*$H92*Indicators!$H$262+Q92*$I92*Indicators!$I$262</f>
        <v>-1.9331475845277774E-3</v>
      </c>
      <c r="AB92" s="193">
        <f>R92*$B92*Indicators!$B$263+R92*$C92*Indicators!$C$263+R92*$D92*Indicators!$D$263+R92*$E92*Indicators!$E$263+R92*$F92*Indicators!$F$263+R92*$G92*Indicators!$G$263+R92*$H92*Indicators!$H$263+R92*$I92*Indicators!$I$263</f>
        <v>-1.7409773685717761E-4</v>
      </c>
      <c r="AC92" s="193">
        <f>S92*$B92*Indicators!$B$264+S92*$C92*Indicators!$C$264+S92*$D92*Indicators!$D$264+S92*$E92*Indicators!$E$264+S92*$F92*Indicators!$F$264+S92*$G92*Indicators!$G$264+S92*$H92*Indicators!$H$264+S92*$I92*Indicators!$I$264</f>
        <v>1.0709242128425381E-3</v>
      </c>
      <c r="AE92" s="177">
        <f t="shared" si="2"/>
        <v>-0.15744988905719681</v>
      </c>
    </row>
    <row r="93" spans="1:31" hidden="1" x14ac:dyDescent="0.25">
      <c r="A93" s="174">
        <f>Indicators!A105</f>
        <v>38565</v>
      </c>
      <c r="B93" s="193">
        <f>(Indicators!B105-Indicators!B104)/Indicators!B104</f>
        <v>-7.6620197935510998E-3</v>
      </c>
      <c r="C93" s="193">
        <f>(Indicators!C105-Indicators!C104)/-100</f>
        <v>-1.0999999999999942E-3</v>
      </c>
      <c r="D93" s="193">
        <f>(Indicators!D105-Indicators!D104)/-100</f>
        <v>-5.6950672355035306E-3</v>
      </c>
      <c r="E93" s="193">
        <f>(Indicators!E105-Indicators!E104)/-Indicators!E104</f>
        <v>-0.12768817204301078</v>
      </c>
      <c r="F93" s="193">
        <f>(Indicators!F105-Indicators!F104)/Indicators!F104</f>
        <v>2.9166666666666785E-2</v>
      </c>
      <c r="G93" s="193">
        <f>(Indicators!G105-Indicators!G104)/Indicators!G104</f>
        <v>8.1909665340510179E-3</v>
      </c>
      <c r="H93" s="193">
        <f>(Indicators!H105-Indicators!H104)/Indicators!H104</f>
        <v>7.6738396424306304E-3</v>
      </c>
      <c r="I93" s="193">
        <f>(Indicators!I105-Indicators!I104)/Indicators!I104</f>
        <v>-1.2658227848101266E-2</v>
      </c>
      <c r="J93" s="174"/>
      <c r="K93" s="193">
        <f>Durban!C$74/100</f>
        <v>1.1826749161913621E-2</v>
      </c>
      <c r="L93" s="193">
        <f>Durban!D$74/100</f>
        <v>2.9704495297298373E-3</v>
      </c>
      <c r="M93" s="193">
        <f>Durban!E$74/100</f>
        <v>0.20212488132585676</v>
      </c>
      <c r="N93" s="193">
        <f>Durban!F$74/100</f>
        <v>3.4908977783482641E-2</v>
      </c>
      <c r="O93" s="193">
        <f>Durban!G$74/100</f>
        <v>3.9542472371149689E-2</v>
      </c>
      <c r="P93" s="193">
        <f>Durban!H$74/100</f>
        <v>0.17652572633162764</v>
      </c>
      <c r="Q93" s="193">
        <f>Durban!I$74/100</f>
        <v>0.1387440375559979</v>
      </c>
      <c r="R93" s="193">
        <f>Durban!J$74/100</f>
        <v>0.19554186019173186</v>
      </c>
      <c r="S93" s="193">
        <f>Durban!K$74/100</f>
        <v>0.19781484574851002</v>
      </c>
      <c r="T93" s="193"/>
      <c r="U93" s="193">
        <f>K93*$B93*Indicators!$B$256+K93*$C93*Indicators!$C$256+K93*$D93*Indicators!$D$256+K93*$E93*Indicators!$E$256+K93*$F93*Indicators!$F$256+K93*$G93*Indicators!$G$256+K93*$H93*Indicators!$H$256+K93*$I93*Indicators!$I$256</f>
        <v>-1.7893186513802482E-4</v>
      </c>
      <c r="V93" s="193">
        <f>L93*$B93*Indicators!$B$257+L93*$C93*Indicators!$C$257+L93*$D93*Indicators!$D$257+L93*$E93*Indicators!$E$257+L93*$F93*Indicators!$F$257+L93*$G93*Indicators!$G$257+L93*$H93*Indicators!$H$257+L93*$I93*Indicators!$I$257</f>
        <v>-4.2544804303562003E-5</v>
      </c>
      <c r="W93" s="193">
        <f>M93*$B93*Indicators!$B$258+M93*$C93*Indicators!$C$258+M93*$D93*Indicators!$D$258+M93*$E93*Indicators!$E$258+M93*$F93*Indicators!$F$258+M93*$G93*Indicators!$G$258+M93*$H93*Indicators!$H$258+M93*$I93*Indicators!$I$258</f>
        <v>-3.5815597375739366E-3</v>
      </c>
      <c r="X93" s="193">
        <f>N93*$B93*Indicators!$B$259+N93*$C93*Indicators!$C$259+N93*$D93*Indicators!$D$259+N93*$E93*Indicators!$E$259+N93*$F93*Indicators!$F$259+N93*$G93*Indicators!$G$259+N93*$H93*Indicators!$H$259+N93*$I93*Indicators!$I$259</f>
        <v>-1.1242547902502878E-3</v>
      </c>
      <c r="Y93" s="193">
        <f>O93*$B93*Indicators!$B$260+O93*$C93*Indicators!$C$260+O93*$D93*Indicators!$D$260+O93*$E93*Indicators!$E$260+O93*$F93*Indicators!$F$260+O93*$G93*Indicators!$G$260+O93*$H93*Indicators!$H$260+O93*$I93*Indicators!$I$260</f>
        <v>-7.5722624626815632E-4</v>
      </c>
      <c r="Z93" s="193">
        <f>P93*$B93*Indicators!$B$261+P93*$C93*Indicators!$C$261+P93*$D93*Indicators!$D$261+P93*$E93*Indicators!$E$261+P93*$F93*Indicators!$F$261+P93*$G93*Indicators!$G$261+P93*$H93*Indicators!$H$261+P93*$I93*Indicators!$I$261</f>
        <v>-2.3196491438379151E-3</v>
      </c>
      <c r="AA93" s="193">
        <f>Q93*$B93*Indicators!$B$262+Q93*$C93*Indicators!$C$262+Q93*$D93*Indicators!$D$262+Q93*$E93*Indicators!$E$262+Q93*$F93*Indicators!$F$262+Q93*$G93*Indicators!$G$262+Q93*$H93*Indicators!$H$262+Q93*$I93*Indicators!$I$262</f>
        <v>-5.493322532805084E-3</v>
      </c>
      <c r="AB93" s="193">
        <f>R93*$B93*Indicators!$B$263+R93*$C93*Indicators!$C$263+R93*$D93*Indicators!$D$263+R93*$E93*Indicators!$E$263+R93*$F93*Indicators!$F$263+R93*$G93*Indicators!$G$263+R93*$H93*Indicators!$H$263+R93*$I93*Indicators!$I$263</f>
        <v>-2.5069024566507013E-3</v>
      </c>
      <c r="AC93" s="193">
        <f>S93*$B93*Indicators!$B$264+S93*$C93*Indicators!$C$264+S93*$D93*Indicators!$D$264+S93*$E93*Indicators!$E$264+S93*$F93*Indicators!$F$264+S93*$G93*Indicators!$G$264+S93*$H93*Indicators!$H$264+S93*$I93*Indicators!$I$264</f>
        <v>-1.2283805922643236E-4</v>
      </c>
      <c r="AE93" s="177">
        <f t="shared" si="2"/>
        <v>-1.6127229636054101</v>
      </c>
    </row>
    <row r="94" spans="1:31" hidden="1" x14ac:dyDescent="0.25">
      <c r="A94" s="174">
        <f>Indicators!A106</f>
        <v>38596</v>
      </c>
      <c r="B94" s="193">
        <f>(Indicators!B106-Indicators!B105)/Indicators!B105</f>
        <v>-2.6426656453466018E-2</v>
      </c>
      <c r="C94" s="193">
        <f>(Indicators!C106-Indicators!C105)/-100</f>
        <v>-8.9999999999999857E-4</v>
      </c>
      <c r="D94" s="193">
        <f>(Indicators!D106-Indicators!D105)/-100</f>
        <v>-4.0290088638195035E-3</v>
      </c>
      <c r="E94" s="193">
        <f>(Indicators!E106-Indicators!E105)/-Indicators!E105</f>
        <v>7.1811680572109765E-2</v>
      </c>
      <c r="F94" s="193">
        <f>(Indicators!F106-Indicators!F105)/Indicators!F105</f>
        <v>9.4129554655870404E-2</v>
      </c>
      <c r="G94" s="193">
        <f>(Indicators!G106-Indicators!G105)/Indicators!G105</f>
        <v>9.702878365831015E-2</v>
      </c>
      <c r="H94" s="193">
        <f>(Indicators!H106-Indicators!H105)/Indicators!H105</f>
        <v>2.3078521214329357E-2</v>
      </c>
      <c r="I94" s="193">
        <f>(Indicators!I106-Indicators!I105)/Indicators!I105</f>
        <v>-3.6824877250409165E-2</v>
      </c>
      <c r="J94" s="174"/>
      <c r="K94" s="193">
        <f>Durban!C$74/100</f>
        <v>1.1826749161913621E-2</v>
      </c>
      <c r="L94" s="193">
        <f>Durban!D$74/100</f>
        <v>2.9704495297298373E-3</v>
      </c>
      <c r="M94" s="193">
        <f>Durban!E$74/100</f>
        <v>0.20212488132585676</v>
      </c>
      <c r="N94" s="193">
        <f>Durban!F$74/100</f>
        <v>3.4908977783482641E-2</v>
      </c>
      <c r="O94" s="193">
        <f>Durban!G$74/100</f>
        <v>3.9542472371149689E-2</v>
      </c>
      <c r="P94" s="193">
        <f>Durban!H$74/100</f>
        <v>0.17652572633162764</v>
      </c>
      <c r="Q94" s="193">
        <f>Durban!I$74/100</f>
        <v>0.1387440375559979</v>
      </c>
      <c r="R94" s="193">
        <f>Durban!J$74/100</f>
        <v>0.19554186019173186</v>
      </c>
      <c r="S94" s="193">
        <f>Durban!K$74/100</f>
        <v>0.19781484574851002</v>
      </c>
      <c r="T94" s="193"/>
      <c r="U94" s="193">
        <f>K94*$B94*Indicators!$B$256+K94*$C94*Indicators!$C$256+K94*$D94*Indicators!$D$256+K94*$E94*Indicators!$E$256+K94*$F94*Indicators!$F$256+K94*$G94*Indicators!$G$256+K94*$H94*Indicators!$H$256+K94*$I94*Indicators!$I$256</f>
        <v>4.0485247665787239E-4</v>
      </c>
      <c r="V94" s="193">
        <f>L94*$B94*Indicators!$B$257+L94*$C94*Indicators!$C$257+L94*$D94*Indicators!$D$257+L94*$E94*Indicators!$E$257+L94*$F94*Indicators!$F$257+L94*$G94*Indicators!$G$257+L94*$H94*Indicators!$H$257+L94*$I94*Indicators!$I$257</f>
        <v>9.1191936561161078E-5</v>
      </c>
      <c r="W94" s="193">
        <f>M94*$B94*Indicators!$B$258+M94*$C94*Indicators!$C$258+M94*$D94*Indicators!$D$258+M94*$E94*Indicators!$E$258+M94*$F94*Indicators!$F$258+M94*$G94*Indicators!$G$258+M94*$H94*Indicators!$H$258+M94*$I94*Indicators!$I$258</f>
        <v>-1.5172980166938512E-3</v>
      </c>
      <c r="X94" s="193">
        <f>N94*$B94*Indicators!$B$259+N94*$C94*Indicators!$C$259+N94*$D94*Indicators!$D$259+N94*$E94*Indicators!$E$259+N94*$F94*Indicators!$F$259+N94*$G94*Indicators!$G$259+N94*$H94*Indicators!$H$259+N94*$I94*Indicators!$I$259</f>
        <v>-1.6167626948373294E-4</v>
      </c>
      <c r="Y94" s="193">
        <f>O94*$B94*Indicators!$B$260+O94*$C94*Indicators!$C$260+O94*$D94*Indicators!$D$260+O94*$E94*Indicators!$E$260+O94*$F94*Indicators!$F$260+O94*$G94*Indicators!$G$260+O94*$H94*Indicators!$H$260+O94*$I94*Indicators!$I$260</f>
        <v>4.9580321294980575E-4</v>
      </c>
      <c r="Z94" s="193">
        <f>P94*$B94*Indicators!$B$261+P94*$C94*Indicators!$C$261+P94*$D94*Indicators!$D$261+P94*$E94*Indicators!$E$261+P94*$F94*Indicators!$F$261+P94*$G94*Indicators!$G$261+P94*$H94*Indicators!$H$261+P94*$I94*Indicators!$I$261</f>
        <v>1.6218002677061208E-3</v>
      </c>
      <c r="AA94" s="193">
        <f>Q94*$B94*Indicators!$B$262+Q94*$C94*Indicators!$C$262+Q94*$D94*Indicators!$D$262+Q94*$E94*Indicators!$E$262+Q94*$F94*Indicators!$F$262+Q94*$G94*Indicators!$G$262+Q94*$H94*Indicators!$H$262+Q94*$I94*Indicators!$I$262</f>
        <v>2.6709828554563036E-3</v>
      </c>
      <c r="AB94" s="193">
        <f>R94*$B94*Indicators!$B$263+R94*$C94*Indicators!$C$263+R94*$D94*Indicators!$D$263+R94*$E94*Indicators!$E$263+R94*$F94*Indicators!$F$263+R94*$G94*Indicators!$G$263+R94*$H94*Indicators!$H$263+R94*$I94*Indicators!$I$263</f>
        <v>1.740892370017635E-3</v>
      </c>
      <c r="AC94" s="193">
        <f>S94*$B94*Indicators!$B$264+S94*$C94*Indicators!$C$264+S94*$D94*Indicators!$D$264+S94*$E94*Indicators!$E$264+S94*$F94*Indicators!$F$264+S94*$G94*Indicators!$G$264+S94*$H94*Indicators!$H$264+S94*$I94*Indicators!$I$264</f>
        <v>2.6088713679193586E-4</v>
      </c>
      <c r="AE94" s="177">
        <f t="shared" si="2"/>
        <v>0.56074359699632503</v>
      </c>
    </row>
    <row r="95" spans="1:31" hidden="1" x14ac:dyDescent="0.25">
      <c r="A95" s="174">
        <f>Indicators!A107</f>
        <v>38626</v>
      </c>
      <c r="B95" s="193">
        <f>(Indicators!B107-Indicators!B106)/Indicators!B106</f>
        <v>5.5751376868607296E-2</v>
      </c>
      <c r="C95" s="193">
        <f>(Indicators!C107-Indicators!C106)/-100</f>
        <v>2.5000000000000353E-4</v>
      </c>
      <c r="D95" s="193">
        <f>(Indicators!D107-Indicators!D106)/-100</f>
        <v>3.3848848143228859E-3</v>
      </c>
      <c r="E95" s="193">
        <f>(Indicators!E107-Indicators!E106)/-Indicators!E106</f>
        <v>5.9390048154093031E-2</v>
      </c>
      <c r="F95" s="193">
        <f>(Indicators!F107-Indicators!F106)/Indicators!F106</f>
        <v>7.4005550416281124E-2</v>
      </c>
      <c r="G95" s="193">
        <f>(Indicators!G107-Indicators!G106)/Indicators!G106</f>
        <v>2.1159542953872196E-3</v>
      </c>
      <c r="H95" s="193">
        <f>(Indicators!H107-Indicators!H106)/Indicators!H106</f>
        <v>1.5877573028132873E-2</v>
      </c>
      <c r="I95" s="193">
        <f>(Indicators!I107-Indicators!I106)/Indicators!I106</f>
        <v>5.1260266213537242E-2</v>
      </c>
      <c r="J95" s="174"/>
      <c r="K95" s="193">
        <f>Durban!C$74/100</f>
        <v>1.1826749161913621E-2</v>
      </c>
      <c r="L95" s="193">
        <f>Durban!D$74/100</f>
        <v>2.9704495297298373E-3</v>
      </c>
      <c r="M95" s="193">
        <f>Durban!E$74/100</f>
        <v>0.20212488132585676</v>
      </c>
      <c r="N95" s="193">
        <f>Durban!F$74/100</f>
        <v>3.4908977783482641E-2</v>
      </c>
      <c r="O95" s="193">
        <f>Durban!G$74/100</f>
        <v>3.9542472371149689E-2</v>
      </c>
      <c r="P95" s="193">
        <f>Durban!H$74/100</f>
        <v>0.17652572633162764</v>
      </c>
      <c r="Q95" s="193">
        <f>Durban!I$74/100</f>
        <v>0.1387440375559979</v>
      </c>
      <c r="R95" s="193">
        <f>Durban!J$74/100</f>
        <v>0.19554186019173186</v>
      </c>
      <c r="S95" s="193">
        <f>Durban!K$74/100</f>
        <v>0.19781484574851002</v>
      </c>
      <c r="T95" s="193"/>
      <c r="U95" s="193">
        <f>K95*$B95*Indicators!$B$256+K95*$C95*Indicators!$C$256+K95*$D95*Indicators!$D$256+K95*$E95*Indicators!$E$256+K95*$F95*Indicators!$F$256+K95*$G95*Indicators!$G$256+K95*$H95*Indicators!$H$256+K95*$I95*Indicators!$I$256</f>
        <v>5.8342620881949117E-4</v>
      </c>
      <c r="V95" s="193">
        <f>L95*$B95*Indicators!$B$257+L95*$C95*Indicators!$C$257+L95*$D95*Indicators!$D$257+L95*$E95*Indicators!$E$257+L95*$F95*Indicators!$F$257+L95*$G95*Indicators!$G$257+L95*$H95*Indicators!$H$257+L95*$I95*Indicators!$I$257</f>
        <v>1.0029085033157016E-4</v>
      </c>
      <c r="W95" s="193">
        <f>M95*$B95*Indicators!$B$258+M95*$C95*Indicators!$C$258+M95*$D95*Indicators!$D$258+M95*$E95*Indicators!$E$258+M95*$F95*Indicators!$F$258+M95*$G95*Indicators!$G$258+M95*$H95*Indicators!$H$258+M95*$I95*Indicators!$I$258</f>
        <v>7.581914812740561E-3</v>
      </c>
      <c r="X95" s="193">
        <f>N95*$B95*Indicators!$B$259+N95*$C95*Indicators!$C$259+N95*$D95*Indicators!$D$259+N95*$E95*Indicators!$E$259+N95*$F95*Indicators!$F$259+N95*$G95*Indicators!$G$259+N95*$H95*Indicators!$H$259+N95*$I95*Indicators!$I$259</f>
        <v>1.5657647692475134E-3</v>
      </c>
      <c r="Y95" s="193">
        <f>O95*$B95*Indicators!$B$260+O95*$C95*Indicators!$C$260+O95*$D95*Indicators!$D$260+O95*$E95*Indicators!$E$260+O95*$F95*Indicators!$F$260+O95*$G95*Indicators!$G$260+O95*$H95*Indicators!$H$260+O95*$I95*Indicators!$I$260</f>
        <v>8.787689163991272E-4</v>
      </c>
      <c r="Z95" s="193">
        <f>P95*$B95*Indicators!$B$261+P95*$C95*Indicators!$C$261+P95*$D95*Indicators!$D$261+P95*$E95*Indicators!$E$261+P95*$F95*Indicators!$F$261+P95*$G95*Indicators!$G$261+P95*$H95*Indicators!$H$261+P95*$I95*Indicators!$I$261</f>
        <v>2.8681922472262025E-3</v>
      </c>
      <c r="AA95" s="193">
        <f>Q95*$B95*Indicators!$B$262+Q95*$C95*Indicators!$C$262+Q95*$D95*Indicators!$D$262+Q95*$E95*Indicators!$E$262+Q95*$F95*Indicators!$F$262+Q95*$G95*Indicators!$G$262+Q95*$H95*Indicators!$H$262+Q95*$I95*Indicators!$I$262</f>
        <v>4.4512114422955995E-3</v>
      </c>
      <c r="AB95" s="193">
        <f>R95*$B95*Indicators!$B$263+R95*$C95*Indicators!$C$263+R95*$D95*Indicators!$D$263+R95*$E95*Indicators!$E$263+R95*$F95*Indicators!$F$263+R95*$G95*Indicators!$G$263+R95*$H95*Indicators!$H$263+R95*$I95*Indicators!$I$263</f>
        <v>3.7673908635273597E-3</v>
      </c>
      <c r="AC95" s="193">
        <f>S95*$B95*Indicators!$B$264+S95*$C95*Indicators!$C$264+S95*$D95*Indicators!$D$264+S95*$E95*Indicators!$E$264+S95*$F95*Indicators!$F$264+S95*$G95*Indicators!$G$264+S95*$H95*Indicators!$H$264+S95*$I95*Indicators!$I$264</f>
        <v>2.7033178745695702E-3</v>
      </c>
      <c r="AE95" s="177">
        <f t="shared" si="2"/>
        <v>2.4500277985156993</v>
      </c>
    </row>
    <row r="96" spans="1:31" hidden="1" x14ac:dyDescent="0.25">
      <c r="A96" s="174">
        <f>Indicators!A108</f>
        <v>38657</v>
      </c>
      <c r="B96" s="193">
        <f>(Indicators!B108-Indicators!B107)/Indicators!B107</f>
        <v>-3.6993427034116788E-2</v>
      </c>
      <c r="C96" s="193">
        <f>(Indicators!C108-Indicators!C107)/-100</f>
        <v>3.2999999999999917E-3</v>
      </c>
      <c r="D96" s="193">
        <f>(Indicators!D108-Indicators!D107)/-100</f>
        <v>6.6088578423020468E-3</v>
      </c>
      <c r="E96" s="193">
        <f>(Indicators!E108-Indicators!E107)/-Indicators!E107</f>
        <v>9.7440273037542671E-2</v>
      </c>
      <c r="F96" s="193">
        <f>(Indicators!F108-Indicators!F107)/Indicators!F107</f>
        <v>1.7226528854435923E-2</v>
      </c>
      <c r="G96" s="193">
        <f>(Indicators!G108-Indicators!G107)/Indicators!G107</f>
        <v>5.5743243243243194E-2</v>
      </c>
      <c r="H96" s="193">
        <f>(Indicators!H108-Indicators!H107)/Indicators!H107</f>
        <v>1.888784180730876E-2</v>
      </c>
      <c r="I96" s="193">
        <f>(Indicators!I108-Indicators!I107)/Indicators!I107</f>
        <v>-3.3135775862068964E-2</v>
      </c>
      <c r="J96" s="174"/>
      <c r="K96" s="193">
        <f>Durban!C$74/100</f>
        <v>1.1826749161913621E-2</v>
      </c>
      <c r="L96" s="193">
        <f>Durban!D$74/100</f>
        <v>2.9704495297298373E-3</v>
      </c>
      <c r="M96" s="193">
        <f>Durban!E$74/100</f>
        <v>0.20212488132585676</v>
      </c>
      <c r="N96" s="193">
        <f>Durban!F$74/100</f>
        <v>3.4908977783482641E-2</v>
      </c>
      <c r="O96" s="193">
        <f>Durban!G$74/100</f>
        <v>3.9542472371149689E-2</v>
      </c>
      <c r="P96" s="193">
        <f>Durban!H$74/100</f>
        <v>0.17652572633162764</v>
      </c>
      <c r="Q96" s="193">
        <f>Durban!I$74/100</f>
        <v>0.1387440375559979</v>
      </c>
      <c r="R96" s="193">
        <f>Durban!J$74/100</f>
        <v>0.19554186019173186</v>
      </c>
      <c r="S96" s="193">
        <f>Durban!K$74/100</f>
        <v>0.19781484574851002</v>
      </c>
      <c r="T96" s="193"/>
      <c r="U96" s="193">
        <f>K96*$B96*Indicators!$B$256+K96*$C96*Indicators!$C$256+K96*$D96*Indicators!$D$256+K96*$E96*Indicators!$E$256+K96*$F96*Indicators!$F$256+K96*$G96*Indicators!$G$256+K96*$H96*Indicators!$H$256+K96*$I96*Indicators!$I$256</f>
        <v>1.6832402614015238E-4</v>
      </c>
      <c r="V96" s="193">
        <f>L96*$B96*Indicators!$B$257+L96*$C96*Indicators!$C$257+L96*$D96*Indicators!$D$257+L96*$E96*Indicators!$E$257+L96*$F96*Indicators!$F$257+L96*$G96*Indicators!$G$257+L96*$H96*Indicators!$H$257+L96*$I96*Indicators!$I$257</f>
        <v>4.2525375246795242E-5</v>
      </c>
      <c r="W96" s="193">
        <f>M96*$B96*Indicators!$B$258+M96*$C96*Indicators!$C$258+M96*$D96*Indicators!$D$258+M96*$E96*Indicators!$E$258+M96*$F96*Indicators!$F$258+M96*$G96*Indicators!$G$258+M96*$H96*Indicators!$H$258+M96*$I96*Indicators!$I$258</f>
        <v>-1.4050913771234083E-3</v>
      </c>
      <c r="X96" s="193">
        <f>N96*$B96*Indicators!$B$259+N96*$C96*Indicators!$C$259+N96*$D96*Indicators!$D$259+N96*$E96*Indicators!$E$259+N96*$F96*Indicators!$F$259+N96*$G96*Indicators!$G$259+N96*$H96*Indicators!$H$259+N96*$I96*Indicators!$I$259</f>
        <v>5.6030691302970262E-5</v>
      </c>
      <c r="Y96" s="193">
        <f>O96*$B96*Indicators!$B$260+O96*$C96*Indicators!$C$260+O96*$D96*Indicators!$D$260+O96*$E96*Indicators!$E$260+O96*$F96*Indicators!$F$260+O96*$G96*Indicators!$G$260+O96*$H96*Indicators!$H$260+O96*$I96*Indicators!$I$260</f>
        <v>6.555014083021452E-4</v>
      </c>
      <c r="Z96" s="193">
        <f>P96*$B96*Indicators!$B$261+P96*$C96*Indicators!$C$261+P96*$D96*Indicators!$D$261+P96*$E96*Indicators!$E$261+P96*$F96*Indicators!$F$261+P96*$G96*Indicators!$G$261+P96*$H96*Indicators!$H$261+P96*$I96*Indicators!$I$261</f>
        <v>2.3378037380690931E-3</v>
      </c>
      <c r="AA96" s="193">
        <f>Q96*$B96*Indicators!$B$262+Q96*$C96*Indicators!$C$262+Q96*$D96*Indicators!$D$262+Q96*$E96*Indicators!$E$262+Q96*$F96*Indicators!$F$262+Q96*$G96*Indicators!$G$262+Q96*$H96*Indicators!$H$262+Q96*$I96*Indicators!$I$262</f>
        <v>3.790156307963611E-3</v>
      </c>
      <c r="AB96" s="193">
        <f>R96*$B96*Indicators!$B$263+R96*$C96*Indicators!$C$263+R96*$D96*Indicators!$D$263+R96*$E96*Indicators!$E$263+R96*$F96*Indicators!$F$263+R96*$G96*Indicators!$G$263+R96*$H96*Indicators!$H$263+R96*$I96*Indicators!$I$263</f>
        <v>2.3211081092216332E-3</v>
      </c>
      <c r="AC96" s="193">
        <f>S96*$B96*Indicators!$B$264+S96*$C96*Indicators!$C$264+S96*$D96*Indicators!$D$264+S96*$E96*Indicators!$E$264+S96*$F96*Indicators!$F$264+S96*$G96*Indicators!$G$264+S96*$H96*Indicators!$H$264+S96*$I96*Indicators!$I$264</f>
        <v>5.5130851406792682E-4</v>
      </c>
      <c r="AE96" s="177">
        <f t="shared" si="2"/>
        <v>0.85176667931909189</v>
      </c>
    </row>
    <row r="97" spans="1:31" hidden="1" x14ac:dyDescent="0.25">
      <c r="A97" s="174">
        <f>Indicators!A109</f>
        <v>38687</v>
      </c>
      <c r="B97" s="193">
        <f>(Indicators!B109-Indicators!B108)/Indicators!B108</f>
        <v>-2.2147931466778171E-2</v>
      </c>
      <c r="C97" s="193">
        <f>(Indicators!C109-Indicators!C108)/-100</f>
        <v>2.8500000000000014E-3</v>
      </c>
      <c r="D97" s="193">
        <f>(Indicators!D109-Indicators!D108)/-100</f>
        <v>-2.4804469273742758E-3</v>
      </c>
      <c r="E97" s="193">
        <f>(Indicators!E109-Indicators!E108)/-Indicators!E108</f>
        <v>-9.6804688977122286E-2</v>
      </c>
      <c r="F97" s="193">
        <f>(Indicators!F109-Indicators!F108)/Indicators!F108</f>
        <v>0.17950889077053336</v>
      </c>
      <c r="G97" s="193">
        <f>(Indicators!G109-Indicators!G108)/Indicators!G108</f>
        <v>3.2400000000000088E-2</v>
      </c>
      <c r="H97" s="193">
        <f>(Indicators!H109-Indicators!H108)/Indicators!H108</f>
        <v>1.8051574269693109E-2</v>
      </c>
      <c r="I97" s="193">
        <f>(Indicators!I109-Indicators!I108)/Indicators!I108</f>
        <v>-7.2443577598216777E-3</v>
      </c>
      <c r="J97" s="174"/>
      <c r="K97" s="193">
        <f>Durban!C$74/100</f>
        <v>1.1826749161913621E-2</v>
      </c>
      <c r="L97" s="193">
        <f>Durban!D$74/100</f>
        <v>2.9704495297298373E-3</v>
      </c>
      <c r="M97" s="193">
        <f>Durban!E$74/100</f>
        <v>0.20212488132585676</v>
      </c>
      <c r="N97" s="193">
        <f>Durban!F$74/100</f>
        <v>3.4908977783482641E-2</v>
      </c>
      <c r="O97" s="193">
        <f>Durban!G$74/100</f>
        <v>3.9542472371149689E-2</v>
      </c>
      <c r="P97" s="193">
        <f>Durban!H$74/100</f>
        <v>0.17652572633162764</v>
      </c>
      <c r="Q97" s="193">
        <f>Durban!I$74/100</f>
        <v>0.1387440375559979</v>
      </c>
      <c r="R97" s="193">
        <f>Durban!J$74/100</f>
        <v>0.19554186019173186</v>
      </c>
      <c r="S97" s="193">
        <f>Durban!K$74/100</f>
        <v>0.19781484574851002</v>
      </c>
      <c r="T97" s="193"/>
      <c r="U97" s="193">
        <f>K97*$B97*Indicators!$B$256+K97*$C97*Indicators!$C$256+K97*$D97*Indicators!$D$256+K97*$E97*Indicators!$E$256+K97*$F97*Indicators!$F$256+K97*$G97*Indicators!$G$256+K97*$H97*Indicators!$H$256+K97*$I97*Indicators!$I$256</f>
        <v>4.0628277969288984E-4</v>
      </c>
      <c r="V97" s="193">
        <f>L97*$B97*Indicators!$B$257+L97*$C97*Indicators!$C$257+L97*$D97*Indicators!$D$257+L97*$E97*Indicators!$E$257+L97*$F97*Indicators!$F$257+L97*$G97*Indicators!$G$257+L97*$H97*Indicators!$H$257+L97*$I97*Indicators!$I$257</f>
        <v>-1.4298911982640167E-5</v>
      </c>
      <c r="W97" s="193">
        <f>M97*$B97*Indicators!$B$258+M97*$C97*Indicators!$C$258+M97*$D97*Indicators!$D$258+M97*$E97*Indicators!$E$258+M97*$F97*Indicators!$F$258+M97*$G97*Indicators!$G$258+M97*$H97*Indicators!$H$258+M97*$I97*Indicators!$I$258</f>
        <v>-3.3613330133785758E-3</v>
      </c>
      <c r="X97" s="193">
        <f>N97*$B97*Indicators!$B$259+N97*$C97*Indicators!$C$259+N97*$D97*Indicators!$D$259+N97*$E97*Indicators!$E$259+N97*$F97*Indicators!$F$259+N97*$G97*Indicators!$G$259+N97*$H97*Indicators!$H$259+N97*$I97*Indicators!$I$259</f>
        <v>-8.15972037652989E-4</v>
      </c>
      <c r="Y97" s="193">
        <f>O97*$B97*Indicators!$B$260+O97*$C97*Indicators!$C$260+O97*$D97*Indicators!$D$260+O97*$E97*Indicators!$E$260+O97*$F97*Indicators!$F$260+O97*$G97*Indicators!$G$260+O97*$H97*Indicators!$H$260+O97*$I97*Indicators!$I$260</f>
        <v>-4.3794422201740056E-4</v>
      </c>
      <c r="Z97" s="193">
        <f>P97*$B97*Indicators!$B$261+P97*$C97*Indicators!$C$261+P97*$D97*Indicators!$D$261+P97*$E97*Indicators!$E$261+P97*$F97*Indicators!$F$261+P97*$G97*Indicators!$G$261+P97*$H97*Indicators!$H$261+P97*$I97*Indicators!$I$261</f>
        <v>-1.2146660845248312E-3</v>
      </c>
      <c r="AA97" s="193">
        <f>Q97*$B97*Indicators!$B$262+Q97*$C97*Indicators!$C$262+Q97*$D97*Indicators!$D$262+Q97*$E97*Indicators!$E$262+Q97*$F97*Indicators!$F$262+Q97*$G97*Indicators!$G$262+Q97*$H97*Indicators!$H$262+Q97*$I97*Indicators!$I$262</f>
        <v>-3.891543470016749E-3</v>
      </c>
      <c r="AB97" s="193">
        <f>R97*$B97*Indicators!$B$263+R97*$C97*Indicators!$C$263+R97*$D97*Indicators!$D$263+R97*$E97*Indicators!$E$263+R97*$F97*Indicators!$F$263+R97*$G97*Indicators!$G$263+R97*$H97*Indicators!$H$263+R97*$I97*Indicators!$I$263</f>
        <v>-1.1913490187024419E-3</v>
      </c>
      <c r="AC97" s="193">
        <f>S97*$B97*Indicators!$B$264+S97*$C97*Indicators!$C$264+S97*$D97*Indicators!$D$264+S97*$E97*Indicators!$E$264+S97*$F97*Indicators!$F$264+S97*$G97*Indicators!$G$264+S97*$H97*Indicators!$H$264+S97*$I97*Indicators!$I$264</f>
        <v>6.6067623695685476E-4</v>
      </c>
      <c r="AE97" s="177">
        <f t="shared" si="2"/>
        <v>-0.98601477416258831</v>
      </c>
    </row>
    <row r="98" spans="1:31" hidden="1" x14ac:dyDescent="0.25">
      <c r="A98" s="174">
        <f>Indicators!A110</f>
        <v>38718</v>
      </c>
      <c r="B98" s="193">
        <f>(Indicators!B110-Indicators!B109)/Indicators!B109</f>
        <v>-3.5834124723013602E-2</v>
      </c>
      <c r="C98" s="193">
        <f>(Indicators!C110-Indicators!C109)/-100</f>
        <v>7.5000000000000175E-4</v>
      </c>
      <c r="D98" s="193">
        <f>(Indicators!D110-Indicators!D109)/-100</f>
        <v>-3.8724082934609248E-3</v>
      </c>
      <c r="E98" s="193">
        <f>(Indicators!E110-Indicators!E109)/-Indicators!E109</f>
        <v>-0.12394414756076547</v>
      </c>
      <c r="F98" s="193">
        <f>(Indicators!F110-Indicators!F109)/Indicators!F109</f>
        <v>0.16223977027997141</v>
      </c>
      <c r="G98" s="193">
        <f>(Indicators!G110-Indicators!G109)/Indicators!G109</f>
        <v>9.8024021697016475E-2</v>
      </c>
      <c r="H98" s="193">
        <f>(Indicators!H110-Indicators!H109)/Indicators!H109</f>
        <v>1.8635250337010384E-2</v>
      </c>
      <c r="I98" s="193">
        <f>(Indicators!I110-Indicators!I109)/Indicators!I109</f>
        <v>1.3471793432500701E-2</v>
      </c>
      <c r="J98" s="174"/>
      <c r="K98" s="193">
        <f>Durban!C$75/100</f>
        <v>1.1249666195146618E-2</v>
      </c>
      <c r="L98" s="193">
        <f>Durban!D$75/100</f>
        <v>2.790966987094612E-3</v>
      </c>
      <c r="M98" s="193">
        <f>Durban!E$75/100</f>
        <v>0.20299204776295127</v>
      </c>
      <c r="N98" s="193">
        <f>Durban!F$75/100</f>
        <v>3.4344522837618831E-2</v>
      </c>
      <c r="O98" s="193">
        <f>Durban!G$75/100</f>
        <v>4.0241045539930152E-2</v>
      </c>
      <c r="P98" s="193">
        <f>Durban!H$75/100</f>
        <v>0.17797619860799738</v>
      </c>
      <c r="Q98" s="193">
        <f>Durban!I$75/100</f>
        <v>0.1385805208187782</v>
      </c>
      <c r="R98" s="193">
        <f>Durban!J$75/100</f>
        <v>0.19689984859370224</v>
      </c>
      <c r="S98" s="193">
        <f>Durban!K$75/100</f>
        <v>0.19492518265678069</v>
      </c>
      <c r="T98" s="193"/>
      <c r="U98" s="193">
        <f>K98*$B98*Indicators!$B$256+K98*$C98*Indicators!$C$256+K98*$D98*Indicators!$D$256+K98*$E98*Indicators!$E$256+K98*$F98*Indicators!$F$256+K98*$G98*Indicators!$G$256+K98*$H98*Indicators!$H$256+K98*$I98*Indicators!$I$256</f>
        <v>2.616362895288327E-4</v>
      </c>
      <c r="V98" s="193">
        <f>L98*$B98*Indicators!$B$257+L98*$C98*Indicators!$C$257+L98*$D98*Indicators!$D$257+L98*$E98*Indicators!$E$257+L98*$F98*Indicators!$F$257+L98*$G98*Indicators!$G$257+L98*$H98*Indicators!$H$257+L98*$I98*Indicators!$I$257</f>
        <v>5.2356629402284562E-5</v>
      </c>
      <c r="W98" s="193">
        <f>M98*$B98*Indicators!$B$258+M98*$C98*Indicators!$C$258+M98*$D98*Indicators!$D$258+M98*$E98*Indicators!$E$258+M98*$F98*Indicators!$F$258+M98*$G98*Indicators!$G$258+M98*$H98*Indicators!$H$258+M98*$I98*Indicators!$I$258</f>
        <v>-4.1455229046901505E-3</v>
      </c>
      <c r="X98" s="193">
        <f>N98*$B98*Indicators!$B$259+N98*$C98*Indicators!$C$259+N98*$D98*Indicators!$D$259+N98*$E98*Indicators!$E$259+N98*$F98*Indicators!$F$259+N98*$G98*Indicators!$G$259+N98*$H98*Indicators!$H$259+N98*$I98*Indicators!$I$259</f>
        <v>-6.8444995725517937E-4</v>
      </c>
      <c r="Y98" s="193">
        <f>O98*$B98*Indicators!$B$260+O98*$C98*Indicators!$C$260+O98*$D98*Indicators!$D$260+O98*$E98*Indicators!$E$260+O98*$F98*Indicators!$F$260+O98*$G98*Indicators!$G$260+O98*$H98*Indicators!$H$260+O98*$I98*Indicators!$I$260</f>
        <v>-6.4679877815949297E-4</v>
      </c>
      <c r="Z98" s="193">
        <f>P98*$B98*Indicators!$B$261+P98*$C98*Indicators!$C$261+P98*$D98*Indicators!$D$261+P98*$E98*Indicators!$E$261+P98*$F98*Indicators!$F$261+P98*$G98*Indicators!$G$261+P98*$H98*Indicators!$H$261+P98*$I98*Indicators!$I$261</f>
        <v>-2.1056357477207297E-3</v>
      </c>
      <c r="AA98" s="193">
        <f>Q98*$B98*Indicators!$B$262+Q98*$C98*Indicators!$C$262+Q98*$D98*Indicators!$D$262+Q98*$E98*Indicators!$E$262+Q98*$F98*Indicators!$F$262+Q98*$G98*Indicators!$G$262+Q98*$H98*Indicators!$H$262+Q98*$I98*Indicators!$I$262</f>
        <v>-4.9791521263512651E-3</v>
      </c>
      <c r="AB98" s="193">
        <f>R98*$B98*Indicators!$B$263+R98*$C98*Indicators!$C$263+R98*$D98*Indicators!$D$263+R98*$E98*Indicators!$E$263+R98*$F98*Indicators!$F$263+R98*$G98*Indicators!$G$263+R98*$H98*Indicators!$H$263+R98*$I98*Indicators!$I$263</f>
        <v>-1.9371801172194652E-3</v>
      </c>
      <c r="AC98" s="193">
        <f>S98*$B98*Indicators!$B$264+S98*$C98*Indicators!$C$264+S98*$D98*Indicators!$D$264+S98*$E98*Indicators!$E$264+S98*$F98*Indicators!$F$264+S98*$G98*Indicators!$G$264+S98*$H98*Indicators!$H$264+S98*$I98*Indicators!$I$264</f>
        <v>4.227480134807814E-4</v>
      </c>
      <c r="AE98" s="177">
        <f t="shared" si="2"/>
        <v>-1.3761998698984386</v>
      </c>
    </row>
    <row r="99" spans="1:31" hidden="1" x14ac:dyDescent="0.25">
      <c r="A99" s="174">
        <f>Indicators!A111</f>
        <v>38749</v>
      </c>
      <c r="B99" s="193">
        <f>(Indicators!B111-Indicators!B110)/Indicators!B110</f>
        <v>1.2246372053319361E-2</v>
      </c>
      <c r="C99" s="193">
        <f>(Indicators!C111-Indicators!C110)/-100</f>
        <v>5.9999999999999604E-4</v>
      </c>
      <c r="D99" s="193">
        <f>(Indicators!D111-Indicators!D110)/-100</f>
        <v>8.5966943995769091E-4</v>
      </c>
      <c r="E99" s="193">
        <f>(Indicators!E111-Indicators!E110)/-Indicators!E110</f>
        <v>8.6196319018404979E-2</v>
      </c>
      <c r="F99" s="193">
        <f>(Indicators!F111-Indicators!F110)/Indicators!F110</f>
        <v>0.11488573193329212</v>
      </c>
      <c r="G99" s="193">
        <f>(Indicators!G111-Indicators!G110)/Indicators!G110</f>
        <v>-1.9936485532815729E-2</v>
      </c>
      <c r="H99" s="193">
        <f>(Indicators!H111-Indicators!H110)/Indicators!H110</f>
        <v>2.536789032721037E-2</v>
      </c>
      <c r="I99" s="193">
        <f>(Indicators!I111-Indicators!I110)/Indicators!I110</f>
        <v>-5.5663251176959291E-2</v>
      </c>
      <c r="J99" s="174"/>
      <c r="K99" s="193">
        <f>Durban!C$75/100</f>
        <v>1.1249666195146618E-2</v>
      </c>
      <c r="L99" s="193">
        <f>Durban!D$75/100</f>
        <v>2.790966987094612E-3</v>
      </c>
      <c r="M99" s="193">
        <f>Durban!E$75/100</f>
        <v>0.20299204776295127</v>
      </c>
      <c r="N99" s="193">
        <f>Durban!F$75/100</f>
        <v>3.4344522837618831E-2</v>
      </c>
      <c r="O99" s="193">
        <f>Durban!G$75/100</f>
        <v>4.0241045539930152E-2</v>
      </c>
      <c r="P99" s="193">
        <f>Durban!H$75/100</f>
        <v>0.17797619860799738</v>
      </c>
      <c r="Q99" s="193">
        <f>Durban!I$75/100</f>
        <v>0.1385805208187782</v>
      </c>
      <c r="R99" s="193">
        <f>Durban!J$75/100</f>
        <v>0.19689984859370224</v>
      </c>
      <c r="S99" s="193">
        <f>Durban!K$75/100</f>
        <v>0.19492518265678069</v>
      </c>
      <c r="T99" s="193"/>
      <c r="U99" s="193">
        <f>K99*$B99*Indicators!$B$256+K99*$C99*Indicators!$C$256+K99*$D99*Indicators!$D$256+K99*$E99*Indicators!$E$256+K99*$F99*Indicators!$F$256+K99*$G99*Indicators!$G$256+K99*$H99*Indicators!$H$256+K99*$I99*Indicators!$I$256</f>
        <v>5.5972804864895726E-4</v>
      </c>
      <c r="V99" s="193">
        <f>L99*$B99*Indicators!$B$257+L99*$C99*Indicators!$C$257+L99*$D99*Indicators!$D$257+L99*$E99*Indicators!$E$257+L99*$F99*Indicators!$F$257+L99*$G99*Indicators!$G$257+L99*$H99*Indicators!$H$257+L99*$I99*Indicators!$I$257</f>
        <v>-1.9016814357468865E-5</v>
      </c>
      <c r="W99" s="193">
        <f>M99*$B99*Indicators!$B$258+M99*$C99*Indicators!$C$258+M99*$D99*Indicators!$D$258+M99*$E99*Indicators!$E$258+M99*$F99*Indicators!$F$258+M99*$G99*Indicators!$G$258+M99*$H99*Indicators!$H$258+M99*$I99*Indicators!$I$258</f>
        <v>9.079802609031724E-4</v>
      </c>
      <c r="X99" s="193">
        <f>N99*$B99*Indicators!$B$259+N99*$C99*Indicators!$C$259+N99*$D99*Indicators!$D$259+N99*$E99*Indicators!$E$259+N99*$F99*Indicators!$F$259+N99*$G99*Indicators!$G$259+N99*$H99*Indicators!$H$259+N99*$I99*Indicators!$I$259</f>
        <v>-2.3209863936670902E-4</v>
      </c>
      <c r="Y99" s="193">
        <f>O99*$B99*Indicators!$B$260+O99*$C99*Indicators!$C$260+O99*$D99*Indicators!$D$260+O99*$E99*Indicators!$E$260+O99*$F99*Indicators!$F$260+O99*$G99*Indicators!$G$260+O99*$H99*Indicators!$H$260+O99*$I99*Indicators!$I$260</f>
        <v>7.7452972700134068E-4</v>
      </c>
      <c r="Z99" s="193">
        <f>P99*$B99*Indicators!$B$261+P99*$C99*Indicators!$C$261+P99*$D99*Indicators!$D$261+P99*$E99*Indicators!$E$261+P99*$F99*Indicators!$F$261+P99*$G99*Indicators!$G$261+P99*$H99*Indicators!$H$261+P99*$I99*Indicators!$I$261</f>
        <v>2.9487409070583729E-3</v>
      </c>
      <c r="AA99" s="193">
        <f>Q99*$B99*Indicators!$B$262+Q99*$C99*Indicators!$C$262+Q99*$D99*Indicators!$D$262+Q99*$E99*Indicators!$E$262+Q99*$F99*Indicators!$F$262+Q99*$G99*Indicators!$G$262+Q99*$H99*Indicators!$H$262+Q99*$I99*Indicators!$I$262</f>
        <v>3.7135079596357168E-3</v>
      </c>
      <c r="AB99" s="193">
        <f>R99*$B99*Indicators!$B$263+R99*$C99*Indicators!$C$263+R99*$D99*Indicators!$D$263+R99*$E99*Indicators!$E$263+R99*$F99*Indicators!$F$263+R99*$G99*Indicators!$G$263+R99*$H99*Indicators!$H$263+R99*$I99*Indicators!$I$263</f>
        <v>2.9470867861014047E-3</v>
      </c>
      <c r="AC99" s="193">
        <f>S99*$B99*Indicators!$B$264+S99*$C99*Indicators!$C$264+S99*$D99*Indicators!$D$264+S99*$E99*Indicators!$E$264+S99*$F99*Indicators!$F$264+S99*$G99*Indicators!$G$264+S99*$H99*Indicators!$H$264+S99*$I99*Indicators!$I$264</f>
        <v>1.2541048903648272E-3</v>
      </c>
      <c r="AE99" s="177">
        <f t="shared" si="2"/>
        <v>1.2854563125989613</v>
      </c>
    </row>
    <row r="100" spans="1:31" hidden="1" x14ac:dyDescent="0.25">
      <c r="A100" s="174">
        <f>Indicators!A112</f>
        <v>38777</v>
      </c>
      <c r="B100" s="193">
        <f>(Indicators!B112-Indicators!B111)/Indicators!B111</f>
        <v>-3.5191852356394626E-3</v>
      </c>
      <c r="C100" s="193">
        <f>(Indicators!C112-Indicators!C111)/-100</f>
        <v>-1.7999999999999971E-3</v>
      </c>
      <c r="D100" s="193">
        <f>(Indicators!D112-Indicators!D111)/-100</f>
        <v>5.1277900749375684E-3</v>
      </c>
      <c r="E100" s="193">
        <f>(Indicators!E112-Indicators!E111)/-Indicators!E111</f>
        <v>-8.9963074857334666E-2</v>
      </c>
      <c r="F100" s="193">
        <f>(Indicators!F112-Indicators!F111)/Indicators!F111</f>
        <v>-5.373961218836578E-2</v>
      </c>
      <c r="G100" s="193">
        <f>(Indicators!G112-Indicators!G111)/Indicators!G111</f>
        <v>5.6165616561656251E-2</v>
      </c>
      <c r="H100" s="193">
        <f>(Indicators!H112-Indicators!H111)/Indicators!H111</f>
        <v>2.5773701862337874E-2</v>
      </c>
      <c r="I100" s="193">
        <f>(Indicators!I112-Indicators!I111)/Indicators!I111</f>
        <v>9.8826979472140766E-2</v>
      </c>
      <c r="J100" s="174"/>
      <c r="K100" s="193">
        <f>Durban!C$75/100</f>
        <v>1.1249666195146618E-2</v>
      </c>
      <c r="L100" s="193">
        <f>Durban!D$75/100</f>
        <v>2.790966987094612E-3</v>
      </c>
      <c r="M100" s="193">
        <f>Durban!E$75/100</f>
        <v>0.20299204776295127</v>
      </c>
      <c r="N100" s="193">
        <f>Durban!F$75/100</f>
        <v>3.4344522837618831E-2</v>
      </c>
      <c r="O100" s="193">
        <f>Durban!G$75/100</f>
        <v>4.0241045539930152E-2</v>
      </c>
      <c r="P100" s="193">
        <f>Durban!H$75/100</f>
        <v>0.17797619860799738</v>
      </c>
      <c r="Q100" s="193">
        <f>Durban!I$75/100</f>
        <v>0.1385805208187782</v>
      </c>
      <c r="R100" s="193">
        <f>Durban!J$75/100</f>
        <v>0.19689984859370224</v>
      </c>
      <c r="S100" s="193">
        <f>Durban!K$75/100</f>
        <v>0.19492518265678069</v>
      </c>
      <c r="T100" s="193"/>
      <c r="U100" s="193">
        <f>K100*$B100*Indicators!$B$256+K100*$C100*Indicators!$C$256+K100*$D100*Indicators!$D$256+K100*$E100*Indicators!$E$256+K100*$F100*Indicators!$F$256+K100*$G100*Indicators!$G$256+K100*$H100*Indicators!$H$256+K100*$I100*Indicators!$I$256</f>
        <v>-2.4253746386915763E-4</v>
      </c>
      <c r="V100" s="193">
        <f>L100*$B100*Indicators!$B$257+L100*$C100*Indicators!$C$257+L100*$D100*Indicators!$D$257+L100*$E100*Indicators!$E$257+L100*$F100*Indicators!$F$257+L100*$G100*Indicators!$G$257+L100*$H100*Indicators!$H$257+L100*$I100*Indicators!$I$257</f>
        <v>8.9812143938886756E-5</v>
      </c>
      <c r="W100" s="193">
        <f>M100*$B100*Indicators!$B$258+M100*$C100*Indicators!$C$258+M100*$D100*Indicators!$D$258+M100*$E100*Indicators!$E$258+M100*$F100*Indicators!$F$258+M100*$G100*Indicators!$G$258+M100*$H100*Indicators!$H$258+M100*$I100*Indicators!$I$258</f>
        <v>2.4381645376599561E-3</v>
      </c>
      <c r="X100" s="193">
        <f>N100*$B100*Indicators!$B$259+N100*$C100*Indicators!$C$259+N100*$D100*Indicators!$D$259+N100*$E100*Indicators!$E$259+N100*$F100*Indicators!$F$259+N100*$G100*Indicators!$G$259+N100*$H100*Indicators!$H$259+N100*$I100*Indicators!$I$259</f>
        <v>1.1612815944948402E-3</v>
      </c>
      <c r="Y100" s="193">
        <f>O100*$B100*Indicators!$B$260+O100*$C100*Indicators!$C$260+O100*$D100*Indicators!$D$260+O100*$E100*Indicators!$E$260+O100*$F100*Indicators!$F$260+O100*$G100*Indicators!$G$260+O100*$H100*Indicators!$H$260+O100*$I100*Indicators!$I$260</f>
        <v>-4.8294937181005647E-5</v>
      </c>
      <c r="Z100" s="193">
        <f>P100*$B100*Indicators!$B$261+P100*$C100*Indicators!$C$261+P100*$D100*Indicators!$D$261+P100*$E100*Indicators!$E$261+P100*$F100*Indicators!$F$261+P100*$G100*Indicators!$G$261+P100*$H100*Indicators!$H$261+P100*$I100*Indicators!$I$261</f>
        <v>-4.4658544664807074E-4</v>
      </c>
      <c r="AA100" s="193">
        <f>Q100*$B100*Indicators!$B$262+Q100*$C100*Indicators!$C$262+Q100*$D100*Indicators!$D$262+Q100*$E100*Indicators!$E$262+Q100*$F100*Indicators!$F$262+Q100*$G100*Indicators!$G$262+Q100*$H100*Indicators!$H$262+Q100*$I100*Indicators!$I$262</f>
        <v>-1.6838397541873204E-3</v>
      </c>
      <c r="AB100" s="193">
        <f>R100*$B100*Indicators!$B$263+R100*$C100*Indicators!$C$263+R100*$D100*Indicators!$D$263+R100*$E100*Indicators!$E$263+R100*$F100*Indicators!$F$263+R100*$G100*Indicators!$G$263+R100*$H100*Indicators!$H$263+R100*$I100*Indicators!$I$263</f>
        <v>6.3165718154308405E-4</v>
      </c>
      <c r="AC100" s="193">
        <f>S100*$B100*Indicators!$B$264+S100*$C100*Indicators!$C$264+S100*$D100*Indicators!$D$264+S100*$E100*Indicators!$E$264+S100*$F100*Indicators!$F$264+S100*$G100*Indicators!$G$264+S100*$H100*Indicators!$H$264+S100*$I100*Indicators!$I$264</f>
        <v>2.4788828500653215E-3</v>
      </c>
      <c r="AE100" s="177">
        <f t="shared" si="2"/>
        <v>0.43785407058165338</v>
      </c>
    </row>
    <row r="101" spans="1:31" hidden="1" x14ac:dyDescent="0.25">
      <c r="A101" s="174">
        <f>Indicators!A113</f>
        <v>38808</v>
      </c>
      <c r="B101" s="193">
        <f>(Indicators!B113-Indicators!B112)/Indicators!B112</f>
        <v>-2.0050451623403003E-2</v>
      </c>
      <c r="C101" s="193">
        <f>(Indicators!C113-Indicators!C112)/-100</f>
        <v>1.200000000000001E-3</v>
      </c>
      <c r="D101" s="193">
        <f>(Indicators!D113-Indicators!D112)/-100</f>
        <v>9.6958827699812568E-4</v>
      </c>
      <c r="E101" s="193">
        <f>(Indicators!E113-Indicators!E112)/-Indicators!E112</f>
        <v>-0.10933169079149999</v>
      </c>
      <c r="F101" s="193">
        <f>(Indicators!F113-Indicators!F112)/Indicators!F112</f>
        <v>2.2248243559719123E-2</v>
      </c>
      <c r="G101" s="193">
        <f>(Indicators!G113-Indicators!G112)/Indicators!G112</f>
        <v>8.2154423044145095E-2</v>
      </c>
      <c r="H101" s="193">
        <f>(Indicators!H113-Indicators!H112)/Indicators!H112</f>
        <v>1.1436424484776097E-2</v>
      </c>
      <c r="I101" s="193">
        <f>(Indicators!I113-Indicators!I112)/Indicators!I112</f>
        <v>-4.6704029890579132E-2</v>
      </c>
      <c r="J101" s="174"/>
      <c r="K101" s="193">
        <f>Durban!C$75/100</f>
        <v>1.1249666195146618E-2</v>
      </c>
      <c r="L101" s="193">
        <f>Durban!D$75/100</f>
        <v>2.790966987094612E-3</v>
      </c>
      <c r="M101" s="193">
        <f>Durban!E$75/100</f>
        <v>0.20299204776295127</v>
      </c>
      <c r="N101" s="193">
        <f>Durban!F$75/100</f>
        <v>3.4344522837618831E-2</v>
      </c>
      <c r="O101" s="193">
        <f>Durban!G$75/100</f>
        <v>4.0241045539930152E-2</v>
      </c>
      <c r="P101" s="193">
        <f>Durban!H$75/100</f>
        <v>0.17797619860799738</v>
      </c>
      <c r="Q101" s="193">
        <f>Durban!I$75/100</f>
        <v>0.1385805208187782</v>
      </c>
      <c r="R101" s="193">
        <f>Durban!J$75/100</f>
        <v>0.19689984859370224</v>
      </c>
      <c r="S101" s="193">
        <f>Durban!K$75/100</f>
        <v>0.19492518265678069</v>
      </c>
      <c r="T101" s="193"/>
      <c r="U101" s="193">
        <f>K101*$B101*Indicators!$B$256+K101*$C101*Indicators!$C$256+K101*$D101*Indicators!$D$256+K101*$E101*Indicators!$E$256+K101*$F101*Indicators!$F$256+K101*$G101*Indicators!$G$256+K101*$H101*Indicators!$H$256+K101*$I101*Indicators!$I$256</f>
        <v>-2.0638868467534146E-4</v>
      </c>
      <c r="V101" s="193">
        <f>L101*$B101*Indicators!$B$257+L101*$C101*Indicators!$C$257+L101*$D101*Indicators!$D$257+L101*$E101*Indicators!$E$257+L101*$F101*Indicators!$F$257+L101*$G101*Indicators!$G$257+L101*$H101*Indicators!$H$257+L101*$I101*Indicators!$I$257</f>
        <v>1.8344073374820396E-5</v>
      </c>
      <c r="W101" s="193">
        <f>M101*$B101*Indicators!$B$258+M101*$C101*Indicators!$C$258+M101*$D101*Indicators!$D$258+M101*$E101*Indicators!$E$258+M101*$F101*Indicators!$F$258+M101*$G101*Indicators!$G$258+M101*$H101*Indicators!$H$258+M101*$I101*Indicators!$I$258</f>
        <v>-5.2492751454517317E-3</v>
      </c>
      <c r="X101" s="193">
        <f>N101*$B101*Indicators!$B$259+N101*$C101*Indicators!$C$259+N101*$D101*Indicators!$D$259+N101*$E101*Indicators!$E$259+N101*$F101*Indicators!$F$259+N101*$G101*Indicators!$G$259+N101*$H101*Indicators!$H$259+N101*$I101*Indicators!$I$259</f>
        <v>-1.5788615523180086E-3</v>
      </c>
      <c r="Y101" s="193">
        <f>O101*$B101*Indicators!$B$260+O101*$C101*Indicators!$C$260+O101*$D101*Indicators!$D$260+O101*$E101*Indicators!$E$260+O101*$F101*Indicators!$F$260+O101*$G101*Indicators!$G$260+O101*$H101*Indicators!$H$260+O101*$I101*Indicators!$I$260</f>
        <v>-6.7814669104125679E-4</v>
      </c>
      <c r="Z101" s="193">
        <f>P101*$B101*Indicators!$B$261+P101*$C101*Indicators!$C$261+P101*$D101*Indicators!$D$261+P101*$E101*Indicators!$E$261+P101*$F101*Indicators!$F$261+P101*$G101*Indicators!$G$261+P101*$H101*Indicators!$H$261+P101*$I101*Indicators!$I$261</f>
        <v>-1.6845786180429692E-3</v>
      </c>
      <c r="AA101" s="193">
        <f>Q101*$B101*Indicators!$B$262+Q101*$C101*Indicators!$C$262+Q101*$D101*Indicators!$D$262+Q101*$E101*Indicators!$E$262+Q101*$F101*Indicators!$F$262+Q101*$G101*Indicators!$G$262+Q101*$H101*Indicators!$H$262+Q101*$I101*Indicators!$I$262</f>
        <v>-5.1067908149665152E-3</v>
      </c>
      <c r="AB101" s="193">
        <f>R101*$B101*Indicators!$B$263+R101*$C101*Indicators!$C$263+R101*$D101*Indicators!$D$263+R101*$E101*Indicators!$E$263+R101*$F101*Indicators!$F$263+R101*$G101*Indicators!$G$263+R101*$H101*Indicators!$H$263+R101*$I101*Indicators!$I$263</f>
        <v>-2.2299950561758728E-3</v>
      </c>
      <c r="AC101" s="193">
        <f>S101*$B101*Indicators!$B$264+S101*$C101*Indicators!$C$264+S101*$D101*Indicators!$D$264+S101*$E101*Indicators!$E$264+S101*$F101*Indicators!$F$264+S101*$G101*Indicators!$G$264+S101*$H101*Indicators!$H$264+S101*$I101*Indicators!$I$264</f>
        <v>-5.7581221760089312E-5</v>
      </c>
      <c r="AE101" s="177">
        <f t="shared" si="2"/>
        <v>-1.6773273711056962</v>
      </c>
    </row>
    <row r="102" spans="1:31" hidden="1" x14ac:dyDescent="0.25">
      <c r="A102" s="174">
        <f>Indicators!A114</f>
        <v>38838</v>
      </c>
      <c r="B102" s="193">
        <f>(Indicators!B114-Indicators!B113)/Indicators!B113</f>
        <v>0.11377941640509528</v>
      </c>
      <c r="C102" s="193">
        <f>(Indicators!C114-Indicators!C113)/-100</f>
        <v>-3.6000000000000034E-3</v>
      </c>
      <c r="D102" s="193">
        <f>(Indicators!D114-Indicators!D113)/-100</f>
        <v>-6.2695924764888918E-3</v>
      </c>
      <c r="E102" s="193">
        <f>(Indicators!E114-Indicators!E113)/-Indicators!E113</f>
        <v>5.6496390893947902E-2</v>
      </c>
      <c r="F102" s="193">
        <f>(Indicators!F114-Indicators!F113)/Indicators!F113</f>
        <v>-3.2073310423826017E-2</v>
      </c>
      <c r="G102" s="193">
        <f>(Indicators!G114-Indicators!G113)/Indicators!G113</f>
        <v>3.1816034021105756E-2</v>
      </c>
      <c r="H102" s="193">
        <f>(Indicators!H114-Indicators!H113)/Indicators!H113</f>
        <v>8.0780100464829425E-3</v>
      </c>
      <c r="I102" s="193">
        <f>(Indicators!I114-Indicators!I113)/Indicators!I113</f>
        <v>7.1108622620380743E-2</v>
      </c>
      <c r="J102" s="174"/>
      <c r="K102" s="193">
        <f>Durban!C$75/100</f>
        <v>1.1249666195146618E-2</v>
      </c>
      <c r="L102" s="193">
        <f>Durban!D$75/100</f>
        <v>2.790966987094612E-3</v>
      </c>
      <c r="M102" s="193">
        <f>Durban!E$75/100</f>
        <v>0.20299204776295127</v>
      </c>
      <c r="N102" s="193">
        <f>Durban!F$75/100</f>
        <v>3.4344522837618831E-2</v>
      </c>
      <c r="O102" s="193">
        <f>Durban!G$75/100</f>
        <v>4.0241045539930152E-2</v>
      </c>
      <c r="P102" s="193">
        <f>Durban!H$75/100</f>
        <v>0.17797619860799738</v>
      </c>
      <c r="Q102" s="193">
        <f>Durban!I$75/100</f>
        <v>0.1385805208187782</v>
      </c>
      <c r="R102" s="193">
        <f>Durban!J$75/100</f>
        <v>0.19689984859370224</v>
      </c>
      <c r="S102" s="193">
        <f>Durban!K$75/100</f>
        <v>0.19492518265678069</v>
      </c>
      <c r="T102" s="193"/>
      <c r="U102" s="193">
        <f>K102*$B102*Indicators!$B$256+K102*$C102*Indicators!$C$256+K102*$D102*Indicators!$D$256+K102*$E102*Indicators!$E$256+K102*$F102*Indicators!$F$256+K102*$G102*Indicators!$G$256+K102*$H102*Indicators!$H$256+K102*$I102*Indicators!$I$256</f>
        <v>3.2130495381185275E-4</v>
      </c>
      <c r="V102" s="193">
        <f>L102*$B102*Indicators!$B$257+L102*$C102*Indicators!$C$257+L102*$D102*Indicators!$D$257+L102*$E102*Indicators!$E$257+L102*$F102*Indicators!$F$257+L102*$G102*Indicators!$G$257+L102*$H102*Indicators!$H$257+L102*$I102*Indicators!$I$257</f>
        <v>1.8624569857827818E-4</v>
      </c>
      <c r="W102" s="193">
        <f>M102*$B102*Indicators!$B$258+M102*$C102*Indicators!$C$258+M102*$D102*Indicators!$D$258+M102*$E102*Indicators!$E$258+M102*$F102*Indicators!$F$258+M102*$G102*Indicators!$G$258+M102*$H102*Indicators!$H$258+M102*$I102*Indicators!$I$258</f>
        <v>1.2071628681968122E-2</v>
      </c>
      <c r="X102" s="193">
        <f>N102*$B102*Indicators!$B$259+N102*$C102*Indicators!$C$259+N102*$D102*Indicators!$D$259+N102*$E102*Indicators!$E$259+N102*$F102*Indicators!$F$259+N102*$G102*Indicators!$G$259+N102*$H102*Indicators!$H$259+N102*$I102*Indicators!$I$259</f>
        <v>2.0107293685883198E-3</v>
      </c>
      <c r="Y102" s="193">
        <f>O102*$B102*Indicators!$B$260+O102*$C102*Indicators!$C$260+O102*$D102*Indicators!$D$260+O102*$E102*Indicators!$E$260+O102*$F102*Indicators!$F$260+O102*$G102*Indicators!$G$260+O102*$H102*Indicators!$H$260+O102*$I102*Indicators!$I$260</f>
        <v>9.7078605581090794E-4</v>
      </c>
      <c r="Z102" s="193">
        <f>P102*$B102*Indicators!$B$261+P102*$C102*Indicators!$C$261+P102*$D102*Indicators!$D$261+P102*$E102*Indicators!$E$261+P102*$F102*Indicators!$F$261+P102*$G102*Indicators!$G$261+P102*$H102*Indicators!$H$261+P102*$I102*Indicators!$I$261</f>
        <v>2.9425098124932865E-3</v>
      </c>
      <c r="AA102" s="193">
        <f>Q102*$B102*Indicators!$B$262+Q102*$C102*Indicators!$C$262+Q102*$D102*Indicators!$D$262+Q102*$E102*Indicators!$E$262+Q102*$F102*Indicators!$F$262+Q102*$G102*Indicators!$G$262+Q102*$H102*Indicators!$H$262+Q102*$I102*Indicators!$I$262</f>
        <v>4.9482065102940112E-3</v>
      </c>
      <c r="AB102" s="193">
        <f>R102*$B102*Indicators!$B$263+R102*$C102*Indicators!$C$263+R102*$D102*Indicators!$D$263+R102*$E102*Indicators!$E$263+R102*$F102*Indicators!$F$263+R102*$G102*Indicators!$G$263+R102*$H102*Indicators!$H$263+R102*$I102*Indicators!$I$263</f>
        <v>4.1584176153809018E-3</v>
      </c>
      <c r="AC102" s="193">
        <f>S102*$B102*Indicators!$B$264+S102*$C102*Indicators!$C$264+S102*$D102*Indicators!$D$264+S102*$E102*Indicators!$E$264+S102*$F102*Indicators!$F$264+S102*$G102*Indicators!$G$264+S102*$H102*Indicators!$H$264+S102*$I102*Indicators!$I$264</f>
        <v>2.8932466684360213E-3</v>
      </c>
      <c r="AE102" s="177">
        <f t="shared" si="2"/>
        <v>3.0503075365361698</v>
      </c>
    </row>
    <row r="103" spans="1:31" hidden="1" x14ac:dyDescent="0.25">
      <c r="A103" s="174">
        <f>Indicators!A115</f>
        <v>38869</v>
      </c>
      <c r="B103" s="193">
        <f>(Indicators!B115-Indicators!B114)/Indicators!B114</f>
        <v>6.8054395801025805E-2</v>
      </c>
      <c r="C103" s="193">
        <f>(Indicators!C115-Indicators!C114)/-100</f>
        <v>-9.0500000000000025E-3</v>
      </c>
      <c r="D103" s="193">
        <f>(Indicators!D115-Indicators!D114)/-100</f>
        <v>-9.4806671161349991E-3</v>
      </c>
      <c r="E103" s="193">
        <f>(Indicators!E115-Indicators!E114)/-Indicators!E114</f>
        <v>-7.5768721494777189E-2</v>
      </c>
      <c r="F103" s="193">
        <f>(Indicators!F115-Indicators!F114)/Indicators!F114</f>
        <v>-7.1597633136094629E-2</v>
      </c>
      <c r="G103" s="193">
        <f>(Indicators!G115-Indicators!G114)/Indicators!G114</f>
        <v>-0.10425889177224862</v>
      </c>
      <c r="H103" s="193">
        <f>(Indicators!H115-Indicators!H114)/Indicators!H114</f>
        <v>1.7451758254650368E-2</v>
      </c>
      <c r="I103" s="193">
        <f>(Indicators!I115-Indicators!I114)/Indicators!I114</f>
        <v>1.1500261369576581E-2</v>
      </c>
      <c r="J103" s="174"/>
      <c r="K103" s="193">
        <f>Durban!C$75/100</f>
        <v>1.1249666195146618E-2</v>
      </c>
      <c r="L103" s="193">
        <f>Durban!D$75/100</f>
        <v>2.790966987094612E-3</v>
      </c>
      <c r="M103" s="193">
        <f>Durban!E$75/100</f>
        <v>0.20299204776295127</v>
      </c>
      <c r="N103" s="193">
        <f>Durban!F$75/100</f>
        <v>3.4344522837618831E-2</v>
      </c>
      <c r="O103" s="193">
        <f>Durban!G$75/100</f>
        <v>4.0241045539930152E-2</v>
      </c>
      <c r="P103" s="193">
        <f>Durban!H$75/100</f>
        <v>0.17797619860799738</v>
      </c>
      <c r="Q103" s="193">
        <f>Durban!I$75/100</f>
        <v>0.1385805208187782</v>
      </c>
      <c r="R103" s="193">
        <f>Durban!J$75/100</f>
        <v>0.19689984859370224</v>
      </c>
      <c r="S103" s="193">
        <f>Durban!K$75/100</f>
        <v>0.19492518265678069</v>
      </c>
      <c r="T103" s="193"/>
      <c r="U103" s="193">
        <f>K103*$B103*Indicators!$B$256+K103*$C103*Indicators!$C$256+K103*$D103*Indicators!$D$256+K103*$E103*Indicators!$E$256+K103*$F103*Indicators!$F$256+K103*$G103*Indicators!$G$256+K103*$H103*Indicators!$H$256+K103*$I103*Indicators!$I$256</f>
        <v>-2.1895146630398446E-4</v>
      </c>
      <c r="V103" s="193">
        <f>L103*$B103*Indicators!$B$257+L103*$C103*Indicators!$C$257+L103*$D103*Indicators!$D$257+L103*$E103*Indicators!$E$257+L103*$F103*Indicators!$F$257+L103*$G103*Indicators!$G$257+L103*$H103*Indicators!$H$257+L103*$I103*Indicators!$I$257</f>
        <v>-7.4139408486305805E-5</v>
      </c>
      <c r="W103" s="193">
        <f>M103*$B103*Indicators!$B$258+M103*$C103*Indicators!$C$258+M103*$D103*Indicators!$D$258+M103*$E103*Indicators!$E$258+M103*$F103*Indicators!$F$258+M103*$G103*Indicators!$G$258+M103*$H103*Indicators!$H$258+M103*$I103*Indicators!$I$258</f>
        <v>3.6545391412690109E-3</v>
      </c>
      <c r="X103" s="193">
        <f>N103*$B103*Indicators!$B$259+N103*$C103*Indicators!$C$259+N103*$D103*Indicators!$D$259+N103*$E103*Indicators!$E$259+N103*$F103*Indicators!$F$259+N103*$G103*Indicators!$G$259+N103*$H103*Indicators!$H$259+N103*$I103*Indicators!$I$259</f>
        <v>-6.1117162454015048E-5</v>
      </c>
      <c r="Y103" s="193">
        <f>O103*$B103*Indicators!$B$260+O103*$C103*Indicators!$C$260+O103*$D103*Indicators!$D$260+O103*$E103*Indicators!$E$260+O103*$F103*Indicators!$F$260+O103*$G103*Indicators!$G$260+O103*$H103*Indicators!$H$260+O103*$I103*Indicators!$I$260</f>
        <v>-9.7077289443849238E-5</v>
      </c>
      <c r="Z103" s="193">
        <f>P103*$B103*Indicators!$B$261+P103*$C103*Indicators!$C$261+P103*$D103*Indicators!$D$261+P103*$E103*Indicators!$E$261+P103*$F103*Indicators!$F$261+P103*$G103*Indicators!$G$261+P103*$H103*Indicators!$H$261+P103*$I103*Indicators!$I$261</f>
        <v>-2.6200346569302669E-4</v>
      </c>
      <c r="AA103" s="193">
        <f>Q103*$B103*Indicators!$B$262+Q103*$C103*Indicators!$C$262+Q103*$D103*Indicators!$D$262+Q103*$E103*Indicators!$E$262+Q103*$F103*Indicators!$F$262+Q103*$G103*Indicators!$G$262+Q103*$H103*Indicators!$H$262+Q103*$I103*Indicators!$I$262</f>
        <v>-1.9460676552513726E-3</v>
      </c>
      <c r="AB103" s="193">
        <f>R103*$B103*Indicators!$B$263+R103*$C103*Indicators!$C$263+R103*$D103*Indicators!$D$263+R103*$E103*Indicators!$E$263+R103*$F103*Indicators!$F$263+R103*$G103*Indicators!$G$263+R103*$H103*Indicators!$H$263+R103*$I103*Indicators!$I$263</f>
        <v>1.8184513502905204E-4</v>
      </c>
      <c r="AC103" s="193">
        <f>S103*$B103*Indicators!$B$264+S103*$C103*Indicators!$C$264+S103*$D103*Indicators!$D$264+S103*$E103*Indicators!$E$264+S103*$F103*Indicators!$F$264+S103*$G103*Indicators!$G$264+S103*$H103*Indicators!$H$264+S103*$I103*Indicators!$I$264</f>
        <v>1.47214256032586E-3</v>
      </c>
      <c r="AE103" s="177">
        <f t="shared" si="2"/>
        <v>0.26491703889913687</v>
      </c>
    </row>
    <row r="104" spans="1:31" hidden="1" x14ac:dyDescent="0.25">
      <c r="A104" s="174">
        <f>Indicators!A116</f>
        <v>38899</v>
      </c>
      <c r="B104" s="193">
        <f>(Indicators!B116-Indicators!B115)/Indicators!B115</f>
        <v>-3.3534372033283036E-2</v>
      </c>
      <c r="C104" s="193">
        <f>(Indicators!C116-Indicators!C115)/-100</f>
        <v>0</v>
      </c>
      <c r="D104" s="193">
        <f>(Indicators!D116-Indicators!D115)/-100</f>
        <v>-1.1398273766257373E-3</v>
      </c>
      <c r="E104" s="193">
        <f>(Indicators!E116-Indicators!E115)/-Indicators!E115</f>
        <v>-1.6411378555798529E-2</v>
      </c>
      <c r="F104" s="193">
        <f>(Indicators!F116-Indicators!F115)/Indicators!F115</f>
        <v>1.083492670490758E-2</v>
      </c>
      <c r="G104" s="193">
        <f>(Indicators!G116-Indicators!G115)/Indicators!G115</f>
        <v>8.5207907293796875E-2</v>
      </c>
      <c r="H104" s="193">
        <f>(Indicators!H116-Indicators!H115)/Indicators!H115</f>
        <v>2.8853849130122473E-2</v>
      </c>
      <c r="I104" s="193">
        <f>(Indicators!I116-Indicators!I115)/Indicators!I115</f>
        <v>-5.503875968992248E-2</v>
      </c>
      <c r="J104" s="174"/>
      <c r="K104" s="193">
        <f>Durban!C$75/100</f>
        <v>1.1249666195146618E-2</v>
      </c>
      <c r="L104" s="193">
        <f>Durban!D$75/100</f>
        <v>2.790966987094612E-3</v>
      </c>
      <c r="M104" s="193">
        <f>Durban!E$75/100</f>
        <v>0.20299204776295127</v>
      </c>
      <c r="N104" s="193">
        <f>Durban!F$75/100</f>
        <v>3.4344522837618831E-2</v>
      </c>
      <c r="O104" s="193">
        <f>Durban!G$75/100</f>
        <v>4.0241045539930152E-2</v>
      </c>
      <c r="P104" s="193">
        <f>Durban!H$75/100</f>
        <v>0.17797619860799738</v>
      </c>
      <c r="Q104" s="193">
        <f>Durban!I$75/100</f>
        <v>0.1385805208187782</v>
      </c>
      <c r="R104" s="193">
        <f>Durban!J$75/100</f>
        <v>0.19689984859370224</v>
      </c>
      <c r="S104" s="193">
        <f>Durban!K$75/100</f>
        <v>0.19492518265678069</v>
      </c>
      <c r="T104" s="193"/>
      <c r="U104" s="193">
        <f>K104*$B104*Indicators!$B$256+K104*$C104*Indicators!$C$256+K104*$D104*Indicators!$D$256+K104*$E104*Indicators!$E$256+K104*$F104*Indicators!$F$256+K104*$G104*Indicators!$G$256+K104*$H104*Indicators!$H$256+K104*$I104*Indicators!$I$256</f>
        <v>-8.7984066582246447E-5</v>
      </c>
      <c r="V104" s="193">
        <f>L104*$B104*Indicators!$B$257+L104*$C104*Indicators!$C$257+L104*$D104*Indicators!$D$257+L104*$E104*Indicators!$E$257+L104*$F104*Indicators!$F$257+L104*$G104*Indicators!$G$257+L104*$H104*Indicators!$H$257+L104*$I104*Indicators!$I$257</f>
        <v>3.1744351097973502E-5</v>
      </c>
      <c r="W104" s="193">
        <f>M104*$B104*Indicators!$B$258+M104*$C104*Indicators!$C$258+M104*$D104*Indicators!$D$258+M104*$E104*Indicators!$E$258+M104*$F104*Indicators!$F$258+M104*$G104*Indicators!$G$258+M104*$H104*Indicators!$H$258+M104*$I104*Indicators!$I$258</f>
        <v>-4.376006441028985E-3</v>
      </c>
      <c r="X104" s="193">
        <f>N104*$B104*Indicators!$B$259+N104*$C104*Indicators!$C$259+N104*$D104*Indicators!$D$259+N104*$E104*Indicators!$E$259+N104*$F104*Indicators!$F$259+N104*$G104*Indicators!$G$259+N104*$H104*Indicators!$H$259+N104*$I104*Indicators!$I$259</f>
        <v>-1.0759005366259976E-3</v>
      </c>
      <c r="Y104" s="193">
        <f>O104*$B104*Indicators!$B$260+O104*$C104*Indicators!$C$260+O104*$D104*Indicators!$D$260+O104*$E104*Indicators!$E$260+O104*$F104*Indicators!$F$260+O104*$G104*Indicators!$G$260+O104*$H104*Indicators!$H$260+O104*$I104*Indicators!$I$260</f>
        <v>-1.0024032299264877E-6</v>
      </c>
      <c r="Z104" s="193">
        <f>P104*$B104*Indicators!$B$261+P104*$C104*Indicators!$C$261+P104*$D104*Indicators!$D$261+P104*$E104*Indicators!$E$261+P104*$F104*Indicators!$F$261+P104*$G104*Indicators!$G$261+P104*$H104*Indicators!$H$261+P104*$I104*Indicators!$I$261</f>
        <v>3.5433668448794399E-4</v>
      </c>
      <c r="AA104" s="193">
        <f>Q104*$B104*Indicators!$B$262+Q104*$C104*Indicators!$C$262+Q104*$D104*Indicators!$D$262+Q104*$E104*Indicators!$E$262+Q104*$F104*Indicators!$F$262+Q104*$G104*Indicators!$G$262+Q104*$H104*Indicators!$H$262+Q104*$I104*Indicators!$I$262</f>
        <v>-1.1258197878940782E-3</v>
      </c>
      <c r="AB104" s="193">
        <f>R104*$B104*Indicators!$B$263+R104*$C104*Indicators!$C$263+R104*$D104*Indicators!$D$263+R104*$E104*Indicators!$E$263+R104*$F104*Indicators!$F$263+R104*$G104*Indicators!$G$263+R104*$H104*Indicators!$H$263+R104*$I104*Indicators!$I$263</f>
        <v>1.5666512835649379E-4</v>
      </c>
      <c r="AC104" s="193">
        <f>S104*$B104*Indicators!$B$264+S104*$C104*Indicators!$C$264+S104*$D104*Indicators!$D$264+S104*$E104*Indicators!$E$264+S104*$F104*Indicators!$F$264+S104*$G104*Indicators!$G$264+S104*$H104*Indicators!$H$264+S104*$I104*Indicators!$I$264</f>
        <v>4.5277495802004716E-4</v>
      </c>
      <c r="AE104" s="177">
        <f t="shared" si="2"/>
        <v>-0.56711921133987753</v>
      </c>
    </row>
    <row r="105" spans="1:31" hidden="1" x14ac:dyDescent="0.25">
      <c r="A105" s="174">
        <f>Indicators!A117</f>
        <v>38930</v>
      </c>
      <c r="B105" s="193">
        <f>(Indicators!B117-Indicators!B116)/Indicators!B116</f>
        <v>4.0591685204980743E-2</v>
      </c>
      <c r="C105" s="193">
        <f>(Indicators!C117-Indicators!C116)/-100</f>
        <v>-1.25E-3</v>
      </c>
      <c r="D105" s="193">
        <f>(Indicators!D117-Indicators!D116)/-100</f>
        <v>-4.4581184206557009E-3</v>
      </c>
      <c r="E105" s="193">
        <f>(Indicators!E117-Indicators!E116)/-Indicators!E116</f>
        <v>6.4585575888051638E-2</v>
      </c>
      <c r="F105" s="193">
        <f>(Indicators!F117-Indicators!F116)/Indicators!F116</f>
        <v>-0.18158890290037824</v>
      </c>
      <c r="G105" s="193">
        <f>(Indicators!G117-Indicators!G116)/Indicators!G116</f>
        <v>-2.9208542713567699E-2</v>
      </c>
      <c r="H105" s="193">
        <f>(Indicators!H117-Indicators!H116)/Indicators!H116</f>
        <v>2.3088564552428692E-2</v>
      </c>
      <c r="I105" s="193">
        <f>(Indicators!I117-Indicators!I116)/Indicators!I116</f>
        <v>-2.5704129067541701E-2</v>
      </c>
      <c r="J105" s="174"/>
      <c r="K105" s="193">
        <f>Durban!C$75/100</f>
        <v>1.1249666195146618E-2</v>
      </c>
      <c r="L105" s="193">
        <f>Durban!D$75/100</f>
        <v>2.790966987094612E-3</v>
      </c>
      <c r="M105" s="193">
        <f>Durban!E$75/100</f>
        <v>0.20299204776295127</v>
      </c>
      <c r="N105" s="193">
        <f>Durban!F$75/100</f>
        <v>3.4344522837618831E-2</v>
      </c>
      <c r="O105" s="193">
        <f>Durban!G$75/100</f>
        <v>4.0241045539930152E-2</v>
      </c>
      <c r="P105" s="193">
        <f>Durban!H$75/100</f>
        <v>0.17797619860799738</v>
      </c>
      <c r="Q105" s="193">
        <f>Durban!I$75/100</f>
        <v>0.1385805208187782</v>
      </c>
      <c r="R105" s="193">
        <f>Durban!J$75/100</f>
        <v>0.19689984859370224</v>
      </c>
      <c r="S105" s="193">
        <f>Durban!K$75/100</f>
        <v>0.19492518265678069</v>
      </c>
      <c r="T105" s="193"/>
      <c r="U105" s="193">
        <f>K105*$B105*Indicators!$B$256+K105*$C105*Indicators!$C$256+K105*$D105*Indicators!$D$256+K105*$E105*Indicators!$E$256+K105*$F105*Indicators!$F$256+K105*$G105*Indicators!$G$256+K105*$H105*Indicators!$H$256+K105*$I105*Indicators!$I$256</f>
        <v>-3.9907252289390839E-4</v>
      </c>
      <c r="V105" s="193">
        <f>L105*$B105*Indicators!$B$257+L105*$C105*Indicators!$C$257+L105*$D105*Indicators!$D$257+L105*$E105*Indicators!$E$257+L105*$F105*Indicators!$F$257+L105*$G105*Indicators!$G$257+L105*$H105*Indicators!$H$257+L105*$I105*Indicators!$I$257</f>
        <v>5.0567305081062886E-6</v>
      </c>
      <c r="W105" s="193">
        <f>M105*$B105*Indicators!$B$258+M105*$C105*Indicators!$C$258+M105*$D105*Indicators!$D$258+M105*$E105*Indicators!$E$258+M105*$F105*Indicators!$F$258+M105*$G105*Indicators!$G$258+M105*$H105*Indicators!$H$258+M105*$I105*Indicators!$I$258</f>
        <v>3.5240986856684472E-3</v>
      </c>
      <c r="X105" s="193">
        <f>N105*$B105*Indicators!$B$259+N105*$C105*Indicators!$C$259+N105*$D105*Indicators!$D$259+N105*$E105*Indicators!$E$259+N105*$F105*Indicators!$F$259+N105*$G105*Indicators!$G$259+N105*$H105*Indicators!$H$259+N105*$I105*Indicators!$I$259</f>
        <v>2.1113878235990661E-4</v>
      </c>
      <c r="Y105" s="193">
        <f>O105*$B105*Indicators!$B$260+O105*$C105*Indicators!$C$260+O105*$D105*Indicators!$D$260+O105*$E105*Indicators!$E$260+O105*$F105*Indicators!$F$260+O105*$G105*Indicators!$G$260+O105*$H105*Indicators!$H$260+O105*$I105*Indicators!$I$260</f>
        <v>7.4717786551460521E-4</v>
      </c>
      <c r="Z105" s="193">
        <f>P105*$B105*Indicators!$B$261+P105*$C105*Indicators!$C$261+P105*$D105*Indicators!$D$261+P105*$E105*Indicators!$E$261+P105*$F105*Indicators!$F$261+P105*$G105*Indicators!$G$261+P105*$H105*Indicators!$H$261+P105*$I105*Indicators!$I$261</f>
        <v>2.6626562677415097E-3</v>
      </c>
      <c r="AA105" s="193">
        <f>Q105*$B105*Indicators!$B$262+Q105*$C105*Indicators!$C$262+Q105*$D105*Indicators!$D$262+Q105*$E105*Indicators!$E$262+Q105*$F105*Indicators!$F$262+Q105*$G105*Indicators!$G$262+Q105*$H105*Indicators!$H$262+Q105*$I105*Indicators!$I$262</f>
        <v>3.4349024441699752E-3</v>
      </c>
      <c r="AB105" s="193">
        <f>R105*$B105*Indicators!$B$263+R105*$C105*Indicators!$C$263+R105*$D105*Indicators!$D$263+R105*$E105*Indicators!$E$263+R105*$F105*Indicators!$F$263+R105*$G105*Indicators!$G$263+R105*$H105*Indicators!$H$263+R105*$I105*Indicators!$I$263</f>
        <v>3.0077982138122434E-3</v>
      </c>
      <c r="AC105" s="193">
        <f>S105*$B105*Indicators!$B$264+S105*$C105*Indicators!$C$264+S105*$D105*Indicators!$D$264+S105*$E105*Indicators!$E$264+S105*$F105*Indicators!$F$264+S105*$G105*Indicators!$G$264+S105*$H105*Indicators!$H$264+S105*$I105*Indicators!$I$264</f>
        <v>1.6317981845133341E-3</v>
      </c>
      <c r="AE105" s="177">
        <f t="shared" si="2"/>
        <v>1.4825554651394217</v>
      </c>
    </row>
    <row r="106" spans="1:31" hidden="1" x14ac:dyDescent="0.25">
      <c r="A106" s="174">
        <f>Indicators!A118</f>
        <v>38961</v>
      </c>
      <c r="B106" s="193">
        <f>(Indicators!B118-Indicators!B117)/Indicators!B117</f>
        <v>7.6545060802931886E-2</v>
      </c>
      <c r="C106" s="193">
        <f>(Indicators!C118-Indicators!C117)/-100</f>
        <v>1.4499999999999958E-3</v>
      </c>
      <c r="D106" s="193">
        <f>(Indicators!D118-Indicators!D117)/-100</f>
        <v>1.7539133818202757E-3</v>
      </c>
      <c r="E106" s="193">
        <f>(Indicators!E118-Indicators!E117)/-Indicators!E117</f>
        <v>0.13521288837744533</v>
      </c>
      <c r="F106" s="193">
        <f>(Indicators!F118-Indicators!F117)/Indicators!F117</f>
        <v>-5.1617873651771951E-2</v>
      </c>
      <c r="G106" s="193">
        <f>(Indicators!G118-Indicators!G117)/Indicators!G117</f>
        <v>-1.9572953736654838E-2</v>
      </c>
      <c r="H106" s="193">
        <f>(Indicators!H118-Indicators!H117)/Indicators!H117</f>
        <v>2.3521755676566933E-2</v>
      </c>
      <c r="I106" s="193">
        <f>(Indicators!I118-Indicators!I117)/Indicators!I117</f>
        <v>-3.003087285994948E-2</v>
      </c>
      <c r="J106" s="174"/>
      <c r="K106" s="193">
        <f>Durban!C$75/100</f>
        <v>1.1249666195146618E-2</v>
      </c>
      <c r="L106" s="193">
        <f>Durban!D$75/100</f>
        <v>2.790966987094612E-3</v>
      </c>
      <c r="M106" s="193">
        <f>Durban!E$75/100</f>
        <v>0.20299204776295127</v>
      </c>
      <c r="N106" s="193">
        <f>Durban!F$75/100</f>
        <v>3.4344522837618831E-2</v>
      </c>
      <c r="O106" s="193">
        <f>Durban!G$75/100</f>
        <v>4.0241045539930152E-2</v>
      </c>
      <c r="P106" s="193">
        <f>Durban!H$75/100</f>
        <v>0.17797619860799738</v>
      </c>
      <c r="Q106" s="193">
        <f>Durban!I$75/100</f>
        <v>0.1385805208187782</v>
      </c>
      <c r="R106" s="193">
        <f>Durban!J$75/100</f>
        <v>0.19689984859370224</v>
      </c>
      <c r="S106" s="193">
        <f>Durban!K$75/100</f>
        <v>0.19492518265678069</v>
      </c>
      <c r="T106" s="193"/>
      <c r="U106" s="193">
        <f>K106*$B106*Indicators!$B$256+K106*$C106*Indicators!$C$256+K106*$D106*Indicators!$D$256+K106*$E106*Indicators!$E$256+K106*$F106*Indicators!$F$256+K106*$G106*Indicators!$G$256+K106*$H106*Indicators!$H$256+K106*$I106*Indicators!$I$256</f>
        <v>2.5865505317105219E-4</v>
      </c>
      <c r="V106" s="193">
        <f>L106*$B106*Indicators!$B$257+L106*$C106*Indicators!$C$257+L106*$D106*Indicators!$D$257+L106*$E106*Indicators!$E$257+L106*$F106*Indicators!$F$257+L106*$G106*Indicators!$G$257+L106*$H106*Indicators!$H$257+L106*$I106*Indicators!$I$257</f>
        <v>6.3213870050231235E-5</v>
      </c>
      <c r="W106" s="193">
        <f>M106*$B106*Indicators!$B$258+M106*$C106*Indicators!$C$258+M106*$D106*Indicators!$D$258+M106*$E106*Indicators!$E$258+M106*$F106*Indicators!$F$258+M106*$G106*Indicators!$G$258+M106*$H106*Indicators!$H$258+M106*$I106*Indicators!$I$258</f>
        <v>7.5179641099390633E-3</v>
      </c>
      <c r="X106" s="193">
        <f>N106*$B106*Indicators!$B$259+N106*$C106*Indicators!$C$259+N106*$D106*Indicators!$D$259+N106*$E106*Indicators!$E$259+N106*$F106*Indicators!$F$259+N106*$G106*Indicators!$G$259+N106*$H106*Indicators!$H$259+N106*$I106*Indicators!$I$259</f>
        <v>7.6224297738021419E-4</v>
      </c>
      <c r="Y106" s="193">
        <f>O106*$B106*Indicators!$B$260+O106*$C106*Indicators!$C$260+O106*$D106*Indicators!$D$260+O106*$E106*Indicators!$E$260+O106*$F106*Indicators!$F$260+O106*$G106*Indicators!$G$260+O106*$H106*Indicators!$H$260+O106*$I106*Indicators!$I$260</f>
        <v>1.3722926395069509E-3</v>
      </c>
      <c r="Z106" s="193">
        <f>P106*$B106*Indicators!$B$261+P106*$C106*Indicators!$C$261+P106*$D106*Indicators!$D$261+P106*$E106*Indicators!$E$261+P106*$F106*Indicators!$F$261+P106*$G106*Indicators!$G$261+P106*$H106*Indicators!$H$261+P106*$I106*Indicators!$I$261</f>
        <v>4.9681195350606416E-3</v>
      </c>
      <c r="AA106" s="193">
        <f>Q106*$B106*Indicators!$B$262+Q106*$C106*Indicators!$C$262+Q106*$D106*Indicators!$D$262+Q106*$E106*Indicators!$E$262+Q106*$F106*Indicators!$F$262+Q106*$G106*Indicators!$G$262+Q106*$H106*Indicators!$H$262+Q106*$I106*Indicators!$I$262</f>
        <v>6.9823833913633645E-3</v>
      </c>
      <c r="AB106" s="193">
        <f>R106*$B106*Indicators!$B$263+R106*$C106*Indicators!$C$263+R106*$D106*Indicators!$D$263+R106*$E106*Indicators!$E$263+R106*$F106*Indicators!$F$263+R106*$G106*Indicators!$G$263+R106*$H106*Indicators!$H$263+R106*$I106*Indicators!$I$263</f>
        <v>5.3977473377560953E-3</v>
      </c>
      <c r="AC106" s="193">
        <f>S106*$B106*Indicators!$B$264+S106*$C106*Indicators!$C$264+S106*$D106*Indicators!$D$264+S106*$E106*Indicators!$E$264+S106*$F106*Indicators!$F$264+S106*$G106*Indicators!$G$264+S106*$H106*Indicators!$H$264+S106*$I106*Indicators!$I$264</f>
        <v>2.7421629909304846E-3</v>
      </c>
      <c r="AE106" s="177">
        <f t="shared" si="2"/>
        <v>3.0064781905158098</v>
      </c>
    </row>
    <row r="107" spans="1:31" hidden="1" x14ac:dyDescent="0.25">
      <c r="A107" s="174">
        <f>Indicators!A119</f>
        <v>38991</v>
      </c>
      <c r="B107" s="193">
        <f>(Indicators!B119-Indicators!B118)/Indicators!B118</f>
        <v>-5.096067053513862E-2</v>
      </c>
      <c r="C107" s="193">
        <f>(Indicators!C119-Indicators!C118)/-100</f>
        <v>5.4499999999999991E-3</v>
      </c>
      <c r="D107" s="193">
        <f>(Indicators!D119-Indicators!D118)/-100</f>
        <v>-1.5026931693597589E-3</v>
      </c>
      <c r="E107" s="193">
        <f>(Indicators!E119-Indicators!E118)/-Indicators!E118</f>
        <v>6.9028609447771103E-2</v>
      </c>
      <c r="F107" s="193">
        <f>(Indicators!F119-Indicators!F118)/Indicators!F118</f>
        <v>-6.4987814784727913E-2</v>
      </c>
      <c r="G107" s="193">
        <f>(Indicators!G119-Indicators!G118)/Indicators!G118</f>
        <v>-1.1549249298796328E-3</v>
      </c>
      <c r="H107" s="193">
        <f>(Indicators!H119-Indicators!H118)/Indicators!H118</f>
        <v>2.0414958549333704E-2</v>
      </c>
      <c r="I107" s="193">
        <f>(Indicators!I119-Indicators!I118)/Indicators!I118</f>
        <v>3.8773148148148147E-2</v>
      </c>
      <c r="J107" s="174"/>
      <c r="K107" s="193">
        <f>Durban!C$75/100</f>
        <v>1.1249666195146618E-2</v>
      </c>
      <c r="L107" s="193">
        <f>Durban!D$75/100</f>
        <v>2.790966987094612E-3</v>
      </c>
      <c r="M107" s="193">
        <f>Durban!E$75/100</f>
        <v>0.20299204776295127</v>
      </c>
      <c r="N107" s="193">
        <f>Durban!F$75/100</f>
        <v>3.4344522837618831E-2</v>
      </c>
      <c r="O107" s="193">
        <f>Durban!G$75/100</f>
        <v>4.0241045539930152E-2</v>
      </c>
      <c r="P107" s="193">
        <f>Durban!H$75/100</f>
        <v>0.17797619860799738</v>
      </c>
      <c r="Q107" s="193">
        <f>Durban!I$75/100</f>
        <v>0.1385805208187782</v>
      </c>
      <c r="R107" s="193">
        <f>Durban!J$75/100</f>
        <v>0.19689984859370224</v>
      </c>
      <c r="S107" s="193">
        <f>Durban!K$75/100</f>
        <v>0.19492518265678069</v>
      </c>
      <c r="T107" s="193"/>
      <c r="U107" s="193">
        <f>K107*$B107*Indicators!$B$256+K107*$C107*Indicators!$C$256+K107*$D107*Indicators!$D$256+K107*$E107*Indicators!$E$256+K107*$F107*Indicators!$F$256+K107*$G107*Indicators!$G$256+K107*$H107*Indicators!$H$256+K107*$I107*Indicators!$I$256</f>
        <v>-1.3882540195404457E-4</v>
      </c>
      <c r="V107" s="193">
        <f>L107*$B107*Indicators!$B$257+L107*$C107*Indicators!$C$257+L107*$D107*Indicators!$D$257+L107*$E107*Indicators!$E$257+L107*$F107*Indicators!$F$257+L107*$G107*Indicators!$G$257+L107*$H107*Indicators!$H$257+L107*$I107*Indicators!$I$257</f>
        <v>-3.0496353650600918E-6</v>
      </c>
      <c r="W107" s="193">
        <f>M107*$B107*Indicators!$B$258+M107*$C107*Indicators!$C$258+M107*$D107*Indicators!$D$258+M107*$E107*Indicators!$E$258+M107*$F107*Indicators!$F$258+M107*$G107*Indicators!$G$258+M107*$H107*Indicators!$H$258+M107*$I107*Indicators!$I$258</f>
        <v>-2.484275881659611E-5</v>
      </c>
      <c r="X107" s="193">
        <f>N107*$B107*Indicators!$B$259+N107*$C107*Indicators!$C$259+N107*$D107*Indicators!$D$259+N107*$E107*Indicators!$E$259+N107*$F107*Indicators!$F$259+N107*$G107*Indicators!$G$259+N107*$H107*Indicators!$H$259+N107*$I107*Indicators!$I$259</f>
        <v>1.0418441949466555E-3</v>
      </c>
      <c r="Y107" s="193">
        <f>O107*$B107*Indicators!$B$260+O107*$C107*Indicators!$C$260+O107*$D107*Indicators!$D$260+O107*$E107*Indicators!$E$260+O107*$F107*Indicators!$F$260+O107*$G107*Indicators!$G$260+O107*$H107*Indicators!$H$260+O107*$I107*Indicators!$I$260</f>
        <v>5.9581294513025491E-4</v>
      </c>
      <c r="Z107" s="193">
        <f>P107*$B107*Indicators!$B$261+P107*$C107*Indicators!$C$261+P107*$D107*Indicators!$D$261+P107*$E107*Indicators!$E$261+P107*$F107*Indicators!$F$261+P107*$G107*Indicators!$G$261+P107*$H107*Indicators!$H$261+P107*$I107*Indicators!$I$261</f>
        <v>1.5159113630261309E-3</v>
      </c>
      <c r="AA107" s="193">
        <f>Q107*$B107*Indicators!$B$262+Q107*$C107*Indicators!$C$262+Q107*$D107*Indicators!$D$262+Q107*$E107*Indicators!$E$262+Q107*$F107*Indicators!$F$262+Q107*$G107*Indicators!$G$262+Q107*$H107*Indicators!$H$262+Q107*$I107*Indicators!$I$262</f>
        <v>3.3969623597529652E-3</v>
      </c>
      <c r="AB107" s="193">
        <f>R107*$B107*Indicators!$B$263+R107*$C107*Indicators!$C$263+R107*$D107*Indicators!$D$263+R107*$E107*Indicators!$E$263+R107*$F107*Indicators!$F$263+R107*$G107*Indicators!$G$263+R107*$H107*Indicators!$H$263+R107*$I107*Indicators!$I$263</f>
        <v>2.2893879232860053E-3</v>
      </c>
      <c r="AC107" s="193">
        <f>S107*$B107*Indicators!$B$264+S107*$C107*Indicators!$C$264+S107*$D107*Indicators!$D$264+S107*$E107*Indicators!$E$264+S107*$F107*Indicators!$F$264+S107*$G107*Indicators!$G$264+S107*$H107*Indicators!$H$264+S107*$I107*Indicators!$I$264</f>
        <v>8.9159544307316119E-4</v>
      </c>
      <c r="AE107" s="177">
        <f t="shared" si="2"/>
        <v>0.95647964330794732</v>
      </c>
    </row>
    <row r="108" spans="1:31" hidden="1" x14ac:dyDescent="0.25">
      <c r="A108" s="174">
        <f>Indicators!A120</f>
        <v>39022</v>
      </c>
      <c r="B108" s="193">
        <f>(Indicators!B120-Indicators!B119)/Indicators!B119</f>
        <v>-2.7473572651430675E-2</v>
      </c>
      <c r="C108" s="193">
        <f>(Indicators!C120-Indicators!C119)/-100</f>
        <v>6.0000000000000493E-4</v>
      </c>
      <c r="D108" s="193">
        <f>(Indicators!D120-Indicators!D119)/-100</f>
        <v>-4.1708375041702441E-5</v>
      </c>
      <c r="E108" s="193">
        <f>(Indicators!E120-Indicators!E119)/-Indicators!E119</f>
        <v>-0.14275504734679295</v>
      </c>
      <c r="F108" s="193">
        <f>(Indicators!F120-Indicators!F119)/Indicators!F119</f>
        <v>1.9113814074717694E-2</v>
      </c>
      <c r="G108" s="193">
        <f>(Indicators!G120-Indicators!G119)/Indicators!G119</f>
        <v>6.8797489263296957E-2</v>
      </c>
      <c r="H108" s="193">
        <f>(Indicators!H120-Indicators!H119)/Indicators!H119</f>
        <v>2.3709337829123708E-2</v>
      </c>
      <c r="I108" s="193">
        <f>(Indicators!I120-Indicators!I119)/Indicators!I119</f>
        <v>-4.094707520891365E-2</v>
      </c>
      <c r="J108" s="174"/>
      <c r="K108" s="193">
        <f>Durban!C$75/100</f>
        <v>1.1249666195146618E-2</v>
      </c>
      <c r="L108" s="193">
        <f>Durban!D$75/100</f>
        <v>2.790966987094612E-3</v>
      </c>
      <c r="M108" s="193">
        <f>Durban!E$75/100</f>
        <v>0.20299204776295127</v>
      </c>
      <c r="N108" s="193">
        <f>Durban!F$75/100</f>
        <v>3.4344522837618831E-2</v>
      </c>
      <c r="O108" s="193">
        <f>Durban!G$75/100</f>
        <v>4.0241045539930152E-2</v>
      </c>
      <c r="P108" s="193">
        <f>Durban!H$75/100</f>
        <v>0.17797619860799738</v>
      </c>
      <c r="Q108" s="193">
        <f>Durban!I$75/100</f>
        <v>0.1385805208187782</v>
      </c>
      <c r="R108" s="193">
        <f>Durban!J$75/100</f>
        <v>0.19689984859370224</v>
      </c>
      <c r="S108" s="193">
        <f>Durban!K$75/100</f>
        <v>0.19492518265678069</v>
      </c>
      <c r="T108" s="193"/>
      <c r="U108" s="193">
        <f>K108*$B108*Indicators!$B$256+K108*$C108*Indicators!$C$256+K108*$D108*Indicators!$D$256+K108*$E108*Indicators!$E$256+K108*$F108*Indicators!$F$256+K108*$G108*Indicators!$G$256+K108*$H108*Indicators!$H$256+K108*$I108*Indicators!$I$256</f>
        <v>-2.7984496392737749E-4</v>
      </c>
      <c r="V108" s="193">
        <f>L108*$B108*Indicators!$B$257+L108*$C108*Indicators!$C$257+L108*$D108*Indicators!$D$257+L108*$E108*Indicators!$E$257+L108*$F108*Indicators!$F$257+L108*$G108*Indicators!$G$257+L108*$H108*Indicators!$H$257+L108*$I108*Indicators!$I$257</f>
        <v>-8.8975912185977768E-6</v>
      </c>
      <c r="W108" s="193">
        <f>M108*$B108*Indicators!$B$258+M108*$C108*Indicators!$C$258+M108*$D108*Indicators!$D$258+M108*$E108*Indicators!$E$258+M108*$F108*Indicators!$F$258+M108*$G108*Indicators!$G$258+M108*$H108*Indicators!$H$258+M108*$I108*Indicators!$I$258</f>
        <v>-6.0069045123994236E-3</v>
      </c>
      <c r="X108" s="193">
        <f>N108*$B108*Indicators!$B$259+N108*$C108*Indicators!$C$259+N108*$D108*Indicators!$D$259+N108*$E108*Indicators!$E$259+N108*$F108*Indicators!$F$259+N108*$G108*Indicators!$G$259+N108*$H108*Indicators!$H$259+N108*$I108*Indicators!$I$259</f>
        <v>-1.6956940484894895E-3</v>
      </c>
      <c r="Y108" s="193">
        <f>O108*$B108*Indicators!$B$260+O108*$C108*Indicators!$C$260+O108*$D108*Indicators!$D$260+O108*$E108*Indicators!$E$260+O108*$F108*Indicators!$F$260+O108*$G108*Indicators!$G$260+O108*$H108*Indicators!$H$260+O108*$I108*Indicators!$I$260</f>
        <v>-7.6133392660584988E-4</v>
      </c>
      <c r="Z108" s="193">
        <f>P108*$B108*Indicators!$B$261+P108*$C108*Indicators!$C$261+P108*$D108*Indicators!$D$261+P108*$E108*Indicators!$E$261+P108*$F108*Indicators!$F$261+P108*$G108*Indicators!$G$261+P108*$H108*Indicators!$H$261+P108*$I108*Indicators!$I$261</f>
        <v>-1.9388494314721879E-3</v>
      </c>
      <c r="AA108" s="193">
        <f>Q108*$B108*Indicators!$B$262+Q108*$C108*Indicators!$C$262+Q108*$D108*Indicators!$D$262+Q108*$E108*Indicators!$E$262+Q108*$F108*Indicators!$F$262+Q108*$G108*Indicators!$G$262+Q108*$H108*Indicators!$H$262+Q108*$I108*Indicators!$I$262</f>
        <v>-6.2099154021825068E-3</v>
      </c>
      <c r="AB108" s="193">
        <f>R108*$B108*Indicators!$B$263+R108*$C108*Indicators!$C$263+R108*$D108*Indicators!$D$263+R108*$E108*Indicators!$E$263+R108*$F108*Indicators!$F$263+R108*$G108*Indicators!$G$263+R108*$H108*Indicators!$H$263+R108*$I108*Indicators!$I$263</f>
        <v>-2.3138853562709965E-3</v>
      </c>
      <c r="AC108" s="193">
        <f>S108*$B108*Indicators!$B$264+S108*$C108*Indicators!$C$264+S108*$D108*Indicators!$D$264+S108*$E108*Indicators!$E$264+S108*$F108*Indicators!$F$264+S108*$G108*Indicators!$G$264+S108*$H108*Indicators!$H$264+S108*$I108*Indicators!$I$264</f>
        <v>4.9116246548787032E-4</v>
      </c>
      <c r="AE108" s="177">
        <f t="shared" si="2"/>
        <v>-1.872416276707856</v>
      </c>
    </row>
    <row r="109" spans="1:31" hidden="1" x14ac:dyDescent="0.25">
      <c r="A109" s="174">
        <f>Indicators!A121</f>
        <v>39052</v>
      </c>
      <c r="B109" s="193">
        <f>(Indicators!B121-Indicators!B120)/Indicators!B120</f>
        <v>-1.5074885436459256E-2</v>
      </c>
      <c r="C109" s="193">
        <f>(Indicators!C121-Indicators!C120)/-100</f>
        <v>1.7500000000000072E-3</v>
      </c>
      <c r="D109" s="193">
        <f>(Indicators!D121-Indicators!D120)/-100</f>
        <v>-3.861003861003862E-3</v>
      </c>
      <c r="E109" s="193">
        <f>(Indicators!E121-Indicators!E120)/-Indicators!E120</f>
        <v>6.7229518449030704E-2</v>
      </c>
      <c r="F109" s="193">
        <f>(Indicators!F121-Indicators!F120)/Indicators!F120</f>
        <v>-2.557544757033345E-3</v>
      </c>
      <c r="G109" s="193">
        <f>(Indicators!G121-Indicators!G120)/Indicators!G120</f>
        <v>-1.754114828838561E-2</v>
      </c>
      <c r="H109" s="193">
        <f>(Indicators!H121-Indicators!H120)/Indicators!H120</f>
        <v>2.0315759835524992E-2</v>
      </c>
      <c r="I109" s="193">
        <f>(Indicators!I121-Indicators!I120)/Indicators!I120</f>
        <v>-4.0662213186174849E-3</v>
      </c>
      <c r="J109" s="174"/>
      <c r="K109" s="193">
        <f>Durban!C$75/100</f>
        <v>1.1249666195146618E-2</v>
      </c>
      <c r="L109" s="193">
        <f>Durban!D$75/100</f>
        <v>2.790966987094612E-3</v>
      </c>
      <c r="M109" s="193">
        <f>Durban!E$75/100</f>
        <v>0.20299204776295127</v>
      </c>
      <c r="N109" s="193">
        <f>Durban!F$75/100</f>
        <v>3.4344522837618831E-2</v>
      </c>
      <c r="O109" s="193">
        <f>Durban!G$75/100</f>
        <v>4.0241045539930152E-2</v>
      </c>
      <c r="P109" s="193">
        <f>Durban!H$75/100</f>
        <v>0.17797619860799738</v>
      </c>
      <c r="Q109" s="193">
        <f>Durban!I$75/100</f>
        <v>0.1385805208187782</v>
      </c>
      <c r="R109" s="193">
        <f>Durban!J$75/100</f>
        <v>0.19689984859370224</v>
      </c>
      <c r="S109" s="193">
        <f>Durban!K$75/100</f>
        <v>0.19492518265678069</v>
      </c>
      <c r="T109" s="193"/>
      <c r="U109" s="193">
        <f>K109*$B109*Indicators!$B$256+K109*$C109*Indicators!$C$256+K109*$D109*Indicators!$D$256+K109*$E109*Indicators!$E$256+K109*$F109*Indicators!$F$256+K109*$G109*Indicators!$G$256+K109*$H109*Indicators!$H$256+K109*$I109*Indicators!$I$256</f>
        <v>1.0501569813293424E-4</v>
      </c>
      <c r="V109" s="193">
        <f>L109*$B109*Indicators!$B$257+L109*$C109*Indicators!$C$257+L109*$D109*Indicators!$D$257+L109*$E109*Indicators!$E$257+L109*$F109*Indicators!$F$257+L109*$G109*Indicators!$G$257+L109*$H109*Indicators!$H$257+L109*$I109*Indicators!$I$257</f>
        <v>-1.5710959829208559E-5</v>
      </c>
      <c r="W109" s="193">
        <f>M109*$B109*Indicators!$B$258+M109*$C109*Indicators!$C$258+M109*$D109*Indicators!$D$258+M109*$E109*Indicators!$E$258+M109*$F109*Indicators!$F$258+M109*$G109*Indicators!$G$258+M109*$H109*Indicators!$H$258+M109*$I109*Indicators!$I$258</f>
        <v>5.7284832279141007E-4</v>
      </c>
      <c r="X109" s="193">
        <f>N109*$B109*Indicators!$B$259+N109*$C109*Indicators!$C$259+N109*$D109*Indicators!$D$259+N109*$E109*Indicators!$E$259+N109*$F109*Indicators!$F$259+N109*$G109*Indicators!$G$259+N109*$H109*Indicators!$H$259+N109*$I109*Indicators!$I$259</f>
        <v>4.0634139290998802E-4</v>
      </c>
      <c r="Y109" s="193">
        <f>O109*$B109*Indicators!$B$260+O109*$C109*Indicators!$C$260+O109*$D109*Indicators!$D$260+O109*$E109*Indicators!$E$260+O109*$F109*Indicators!$F$260+O109*$G109*Indicators!$G$260+O109*$H109*Indicators!$H$260+O109*$I109*Indicators!$I$260</f>
        <v>5.878112427358846E-4</v>
      </c>
      <c r="Z109" s="193">
        <f>P109*$B109*Indicators!$B$261+P109*$C109*Indicators!$C$261+P109*$D109*Indicators!$D$261+P109*$E109*Indicators!$E$261+P109*$F109*Indicators!$F$261+P109*$G109*Indicators!$G$261+P109*$H109*Indicators!$H$261+P109*$I109*Indicators!$I$261</f>
        <v>1.8037358228261517E-3</v>
      </c>
      <c r="AA109" s="193">
        <f>Q109*$B109*Indicators!$B$262+Q109*$C109*Indicators!$C$262+Q109*$D109*Indicators!$D$262+Q109*$E109*Indicators!$E$262+Q109*$F109*Indicators!$F$262+Q109*$G109*Indicators!$G$262+Q109*$H109*Indicators!$H$262+Q109*$I109*Indicators!$I$262</f>
        <v>3.0878229554617662E-3</v>
      </c>
      <c r="AB109" s="193">
        <f>R109*$B109*Indicators!$B$263+R109*$C109*Indicators!$C$263+R109*$D109*Indicators!$D$263+R109*$E109*Indicators!$E$263+R109*$F109*Indicators!$F$263+R109*$G109*Indicators!$G$263+R109*$H109*Indicators!$H$263+R109*$I109*Indicators!$I$263</f>
        <v>2.2315210766671026E-3</v>
      </c>
      <c r="AC109" s="193">
        <f>S109*$B109*Indicators!$B$264+S109*$C109*Indicators!$C$264+S109*$D109*Indicators!$D$264+S109*$E109*Indicators!$E$264+S109*$F109*Indicators!$F$264+S109*$G109*Indicators!$G$264+S109*$H109*Indicators!$H$264+S109*$I109*Indicators!$I$264</f>
        <v>8.2340833044772872E-4</v>
      </c>
      <c r="AE109" s="177">
        <f t="shared" si="2"/>
        <v>0.96027938821437586</v>
      </c>
    </row>
    <row r="110" spans="1:31" hidden="1" x14ac:dyDescent="0.25">
      <c r="A110" s="174">
        <f>Indicators!A122</f>
        <v>39083</v>
      </c>
      <c r="B110" s="193">
        <f>(Indicators!B122-Indicators!B121)/Indicators!B121</f>
        <v>2.8738811580634686E-2</v>
      </c>
      <c r="C110" s="193">
        <f>(Indicators!C122-Indicators!C121)/-100</f>
        <v>4.9999999999999828E-4</v>
      </c>
      <c r="D110" s="193">
        <f>(Indicators!D122-Indicators!D121)/-100</f>
        <v>-1.9008930051873563E-3</v>
      </c>
      <c r="E110" s="193">
        <f>(Indicators!E122-Indicators!E121)/-Indicators!E121</f>
        <v>5.5983908816627501E-2</v>
      </c>
      <c r="F110" s="193">
        <f>(Indicators!F122-Indicators!F121)/Indicators!F121</f>
        <v>-6.8376068376068286E-2</v>
      </c>
      <c r="G110" s="193">
        <f>(Indicators!G122-Indicators!G121)/Indicators!G121</f>
        <v>1.5573383671543144E-2</v>
      </c>
      <c r="H110" s="193">
        <f>(Indicators!H122-Indicators!H121)/Indicators!H121</f>
        <v>1.4511877276081213E-2</v>
      </c>
      <c r="I110" s="193">
        <f>(Indicators!I122-Indicators!I121)/Indicators!I121</f>
        <v>3.2662583843686206E-2</v>
      </c>
      <c r="J110" s="174"/>
      <c r="K110" s="193">
        <f>Durban!C$76/100</f>
        <v>1.1138615650754054E-2</v>
      </c>
      <c r="L110" s="193">
        <f>Durban!D$76/100</f>
        <v>2.6629350163319939E-3</v>
      </c>
      <c r="M110" s="193">
        <f>Durban!E$76/100</f>
        <v>0.20114176745417128</v>
      </c>
      <c r="N110" s="193">
        <f>Durban!F$76/100</f>
        <v>3.3400996689087734E-2</v>
      </c>
      <c r="O110" s="193">
        <f>Durban!G$76/100</f>
        <v>4.3604039384338919E-2</v>
      </c>
      <c r="P110" s="193">
        <f>Durban!H$76/100</f>
        <v>0.17765184943473808</v>
      </c>
      <c r="Q110" s="193">
        <f>Durban!I$76/100</f>
        <v>0.1414978431832819</v>
      </c>
      <c r="R110" s="193">
        <f>Durban!J$76/100</f>
        <v>0.19656950492447642</v>
      </c>
      <c r="S110" s="193">
        <f>Durban!K$76/100</f>
        <v>0.19233244826281964</v>
      </c>
      <c r="T110" s="193"/>
      <c r="U110" s="193">
        <f>K110*$B110*Indicators!$B$256+K110*$C110*Indicators!$C$256+K110*$D110*Indicators!$D$256+K110*$E110*Indicators!$E$256+K110*$F110*Indicators!$F$256+K110*$G110*Indicators!$G$256+K110*$H110*Indicators!$H$256+K110*$I110*Indicators!$I$256</f>
        <v>-1.3685392318804188E-5</v>
      </c>
      <c r="V110" s="193">
        <f>L110*$B110*Indicators!$B$257+L110*$C110*Indicators!$C$257+L110*$D110*Indicators!$D$257+L110*$E110*Indicators!$E$257+L110*$F110*Indicators!$F$257+L110*$G110*Indicators!$G$257+L110*$H110*Indicators!$H$257+L110*$I110*Indicators!$I$257</f>
        <v>7.1851058548581728E-5</v>
      </c>
      <c r="W110" s="193">
        <f>M110*$B110*Indicators!$B$258+M110*$C110*Indicators!$C$258+M110*$D110*Indicators!$D$258+M110*$E110*Indicators!$E$258+M110*$F110*Indicators!$F$258+M110*$G110*Indicators!$G$258+M110*$H110*Indicators!$H$258+M110*$I110*Indicators!$I$258</f>
        <v>4.7561247724203105E-3</v>
      </c>
      <c r="X110" s="193">
        <f>N110*$B110*Indicators!$B$259+N110*$C110*Indicators!$C$259+N110*$D110*Indicators!$D$259+N110*$E110*Indicators!$E$259+N110*$F110*Indicators!$F$259+N110*$G110*Indicators!$G$259+N110*$H110*Indicators!$H$259+N110*$I110*Indicators!$I$259</f>
        <v>1.0615871484142714E-3</v>
      </c>
      <c r="Y110" s="193">
        <f>O110*$B110*Indicators!$B$260+O110*$C110*Indicators!$C$260+O110*$D110*Indicators!$D$260+O110*$E110*Indicators!$E$260+O110*$F110*Indicators!$F$260+O110*$G110*Indicators!$G$260+O110*$H110*Indicators!$H$260+O110*$I110*Indicators!$I$260</f>
        <v>7.5077742660461882E-4</v>
      </c>
      <c r="Z110" s="193">
        <f>P110*$B110*Indicators!$B$261+P110*$C110*Indicators!$C$261+P110*$D110*Indicators!$D$261+P110*$E110*Indicators!$E$261+P110*$F110*Indicators!$F$261+P110*$G110*Indicators!$G$261+P110*$H110*Indicators!$H$261+P110*$I110*Indicators!$I$261</f>
        <v>2.1131798980492883E-3</v>
      </c>
      <c r="AA110" s="193">
        <f>Q110*$B110*Indicators!$B$262+Q110*$C110*Indicators!$C$262+Q110*$D110*Indicators!$D$262+Q110*$E110*Indicators!$E$262+Q110*$F110*Indicators!$F$262+Q110*$G110*Indicators!$G$262+Q110*$H110*Indicators!$H$262+Q110*$I110*Indicators!$I$262</f>
        <v>3.6432296325591201E-3</v>
      </c>
      <c r="AB110" s="193">
        <f>R110*$B110*Indicators!$B$263+R110*$C110*Indicators!$C$263+R110*$D110*Indicators!$D$263+R110*$E110*Indicators!$E$263+R110*$F110*Indicators!$F$263+R110*$G110*Indicators!$G$263+R110*$H110*Indicators!$H$263+R110*$I110*Indicators!$I$263</f>
        <v>2.8392253803924353E-3</v>
      </c>
      <c r="AC110" s="193">
        <f>S110*$B110*Indicators!$B$264+S110*$C110*Indicators!$C$264+S110*$D110*Indicators!$D$264+S110*$E110*Indicators!$E$264+S110*$F110*Indicators!$F$264+S110*$G110*Indicators!$G$264+S110*$H110*Indicators!$H$264+S110*$I110*Indicators!$I$264</f>
        <v>1.6647132979598297E-3</v>
      </c>
      <c r="AE110" s="177">
        <f t="shared" si="2"/>
        <v>1.6887003222629653</v>
      </c>
    </row>
    <row r="111" spans="1:31" hidden="1" x14ac:dyDescent="0.25">
      <c r="A111" s="174">
        <f>Indicators!A123</f>
        <v>39114</v>
      </c>
      <c r="B111" s="193">
        <f>(Indicators!B123-Indicators!B122)/Indicators!B122</f>
        <v>-8.4111247466320954E-4</v>
      </c>
      <c r="C111" s="193">
        <f>(Indicators!C123-Indicators!C122)/-100</f>
        <v>1.6999999999999993E-3</v>
      </c>
      <c r="D111" s="193">
        <f>(Indicators!D123-Indicators!D122)/-100</f>
        <v>2.3446865524291826E-3</v>
      </c>
      <c r="E111" s="193">
        <f>(Indicators!E123-Indicators!E122)/-Indicators!E122</f>
        <v>-6.0369318181818156E-2</v>
      </c>
      <c r="F111" s="193">
        <f>(Indicators!F123-Indicators!F122)/Indicators!F122</f>
        <v>-3.027522935779817E-2</v>
      </c>
      <c r="G111" s="193">
        <f>(Indicators!G123-Indicators!G122)/Indicators!G122</f>
        <v>5.9944237918215508E-2</v>
      </c>
      <c r="H111" s="193">
        <f>(Indicators!H123-Indicators!H122)/Indicators!H122</f>
        <v>3.0641691704681926E-2</v>
      </c>
      <c r="I111" s="193">
        <f>(Indicators!I123-Indicators!I122)/Indicators!I122</f>
        <v>-6.0717311493928269E-2</v>
      </c>
      <c r="J111" s="174"/>
      <c r="K111" s="193">
        <f>Durban!C$76/100</f>
        <v>1.1138615650754054E-2</v>
      </c>
      <c r="L111" s="193">
        <f>Durban!D$76/100</f>
        <v>2.6629350163319939E-3</v>
      </c>
      <c r="M111" s="193">
        <f>Durban!E$76/100</f>
        <v>0.20114176745417128</v>
      </c>
      <c r="N111" s="193">
        <f>Durban!F$76/100</f>
        <v>3.3400996689087734E-2</v>
      </c>
      <c r="O111" s="193">
        <f>Durban!G$76/100</f>
        <v>4.3604039384338919E-2</v>
      </c>
      <c r="P111" s="193">
        <f>Durban!H$76/100</f>
        <v>0.17765184943473808</v>
      </c>
      <c r="Q111" s="193">
        <f>Durban!I$76/100</f>
        <v>0.1414978431832819</v>
      </c>
      <c r="R111" s="193">
        <f>Durban!J$76/100</f>
        <v>0.19656950492447642</v>
      </c>
      <c r="S111" s="193">
        <f>Durban!K$76/100</f>
        <v>0.19233244826281964</v>
      </c>
      <c r="T111" s="193"/>
      <c r="U111" s="193">
        <f>K111*$B111*Indicators!$B$256+K111*$C111*Indicators!$C$256+K111*$D111*Indicators!$D$256+K111*$E111*Indicators!$E$256+K111*$F111*Indicators!$F$256+K111*$G111*Indicators!$G$256+K111*$H111*Indicators!$H$256+K111*$I111*Indicators!$I$256</f>
        <v>-2.341287645070821E-4</v>
      </c>
      <c r="V111" s="193">
        <f>L111*$B111*Indicators!$B$257+L111*$C111*Indicators!$C$257+L111*$D111*Indicators!$D$257+L111*$E111*Indicators!$E$257+L111*$F111*Indicators!$F$257+L111*$G111*Indicators!$G$257+L111*$H111*Indicators!$H$257+L111*$I111*Indicators!$I$257</f>
        <v>1.4765887608675719E-5</v>
      </c>
      <c r="W111" s="193">
        <f>M111*$B111*Indicators!$B$258+M111*$C111*Indicators!$C$258+M111*$D111*Indicators!$D$258+M111*$E111*Indicators!$E$258+M111*$F111*Indicators!$F$258+M111*$G111*Indicators!$G$258+M111*$H111*Indicators!$H$258+M111*$I111*Indicators!$I$258</f>
        <v>-3.0077492795987293E-3</v>
      </c>
      <c r="X111" s="193">
        <f>N111*$B111*Indicators!$B$259+N111*$C111*Indicators!$C$259+N111*$D111*Indicators!$D$259+N111*$E111*Indicators!$E$259+N111*$F111*Indicators!$F$259+N111*$G111*Indicators!$G$259+N111*$H111*Indicators!$H$259+N111*$I111*Indicators!$I$259</f>
        <v>-1.3109967065054024E-3</v>
      </c>
      <c r="Y111" s="193">
        <f>O111*$B111*Indicators!$B$260+O111*$C111*Indicators!$C$260+O111*$D111*Indicators!$D$260+O111*$E111*Indicators!$E$260+O111*$F111*Indicators!$F$260+O111*$G111*Indicators!$G$260+O111*$H111*Indicators!$H$260+O111*$I111*Indicators!$I$260</f>
        <v>-9.7603211240926803E-5</v>
      </c>
      <c r="Z111" s="193">
        <f>P111*$B111*Indicators!$B$261+P111*$C111*Indicators!$C$261+P111*$D111*Indicators!$D$261+P111*$E111*Indicators!$E$261+P111*$F111*Indicators!$F$261+P111*$G111*Indicators!$G$261+P111*$H111*Indicators!$H$261+P111*$I111*Indicators!$I$261</f>
        <v>4.6248411009481368E-4</v>
      </c>
      <c r="AA111" s="193">
        <f>Q111*$B111*Indicators!$B$262+Q111*$C111*Indicators!$C$262+Q111*$D111*Indicators!$D$262+Q111*$E111*Indicators!$E$262+Q111*$F111*Indicators!$F$262+Q111*$G111*Indicators!$G$262+Q111*$H111*Indicators!$H$262+Q111*$I111*Indicators!$I$262</f>
        <v>-2.4852441840503567E-3</v>
      </c>
      <c r="AB111" s="193">
        <f>R111*$B111*Indicators!$B$263+R111*$C111*Indicators!$C$263+R111*$D111*Indicators!$D$263+R111*$E111*Indicators!$E$263+R111*$F111*Indicators!$F$263+R111*$G111*Indicators!$G$263+R111*$H111*Indicators!$H$263+R111*$I111*Indicators!$I$263</f>
        <v>1.7004589537161134E-4</v>
      </c>
      <c r="AC111" s="193">
        <f>S111*$B111*Indicators!$B$264+S111*$C111*Indicators!$C$264+S111*$D111*Indicators!$D$264+S111*$E111*Indicators!$E$264+S111*$F111*Indicators!$F$264+S111*$G111*Indicators!$G$264+S111*$H111*Indicators!$H$264+S111*$I111*Indicators!$I$264</f>
        <v>1.3725743623368915E-3</v>
      </c>
      <c r="AE111" s="177">
        <f t="shared" si="2"/>
        <v>-0.51158518904905059</v>
      </c>
    </row>
    <row r="112" spans="1:31" hidden="1" x14ac:dyDescent="0.25">
      <c r="A112" s="174">
        <f>Indicators!A124</f>
        <v>39142</v>
      </c>
      <c r="B112" s="193">
        <f>(Indicators!B124-Indicators!B123)/Indicators!B123</f>
        <v>5.4925340178299817E-3</v>
      </c>
      <c r="C112" s="193">
        <f>(Indicators!C124-Indicators!C123)/-100</f>
        <v>-2.0999999999999994E-3</v>
      </c>
      <c r="D112" s="193">
        <f>(Indicators!D124-Indicators!D123)/-100</f>
        <v>-3.5043453882814823E-3</v>
      </c>
      <c r="E112" s="193">
        <f>(Indicators!E124-Indicators!E123)/-Indicators!E123</f>
        <v>-0.15087073007367724</v>
      </c>
      <c r="F112" s="193">
        <f>(Indicators!F124-Indicators!F123)/Indicators!F123</f>
        <v>-1.892147587511836E-2</v>
      </c>
      <c r="G112" s="193">
        <f>(Indicators!G124-Indicators!G123)/Indicators!G123</f>
        <v>-3.2003507233669411E-2</v>
      </c>
      <c r="H112" s="193">
        <f>(Indicators!H124-Indicators!H123)/Indicators!H123</f>
        <v>1.3129935641476E-2</v>
      </c>
      <c r="I112" s="193">
        <f>(Indicators!I124-Indicators!I123)/Indicators!I123</f>
        <v>9.7414311485267593E-2</v>
      </c>
      <c r="J112" s="174"/>
      <c r="K112" s="193">
        <f>Durban!C$76/100</f>
        <v>1.1138615650754054E-2</v>
      </c>
      <c r="L112" s="193">
        <f>Durban!D$76/100</f>
        <v>2.6629350163319939E-3</v>
      </c>
      <c r="M112" s="193">
        <f>Durban!E$76/100</f>
        <v>0.20114176745417128</v>
      </c>
      <c r="N112" s="193">
        <f>Durban!F$76/100</f>
        <v>3.3400996689087734E-2</v>
      </c>
      <c r="O112" s="193">
        <f>Durban!G$76/100</f>
        <v>4.3604039384338919E-2</v>
      </c>
      <c r="P112" s="193">
        <f>Durban!H$76/100</f>
        <v>0.17765184943473808</v>
      </c>
      <c r="Q112" s="193">
        <f>Durban!I$76/100</f>
        <v>0.1414978431832819</v>
      </c>
      <c r="R112" s="193">
        <f>Durban!J$76/100</f>
        <v>0.19656950492447642</v>
      </c>
      <c r="S112" s="193">
        <f>Durban!K$76/100</f>
        <v>0.19233244826281964</v>
      </c>
      <c r="T112" s="193"/>
      <c r="U112" s="193">
        <f>K112*$B112*Indicators!$B$256+K112*$C112*Indicators!$C$256+K112*$D112*Indicators!$D$256+K112*$E112*Indicators!$E$256+K112*$F112*Indicators!$F$256+K112*$G112*Indicators!$G$256+K112*$H112*Indicators!$H$256+K112*$I112*Indicators!$I$256</f>
        <v>-2.3953636239312134E-4</v>
      </c>
      <c r="V112" s="193">
        <f>L112*$B112*Indicators!$B$257+L112*$C112*Indicators!$C$257+L112*$D112*Indicators!$D$257+L112*$E112*Indicators!$E$257+L112*$F112*Indicators!$F$257+L112*$G112*Indicators!$G$257+L112*$H112*Indicators!$H$257+L112*$I112*Indicators!$I$257</f>
        <v>-1.7995724449925328E-5</v>
      </c>
      <c r="W112" s="193">
        <f>M112*$B112*Indicators!$B$258+M112*$C112*Indicators!$C$258+M112*$D112*Indicators!$D$258+M112*$E112*Indicators!$E$258+M112*$F112*Indicators!$F$258+M112*$G112*Indicators!$G$258+M112*$H112*Indicators!$H$258+M112*$I112*Indicators!$I$258</f>
        <v>1.4152239196948938E-3</v>
      </c>
      <c r="X112" s="193">
        <f>N112*$B112*Indicators!$B$259+N112*$C112*Indicators!$C$259+N112*$D112*Indicators!$D$259+N112*$E112*Indicators!$E$259+N112*$F112*Indicators!$F$259+N112*$G112*Indicators!$G$259+N112*$H112*Indicators!$H$259+N112*$I112*Indicators!$I$259</f>
        <v>6.7186236521575061E-4</v>
      </c>
      <c r="Y112" s="193">
        <f>O112*$B112*Indicators!$B$260+O112*$C112*Indicators!$C$260+O112*$D112*Indicators!$D$260+O112*$E112*Indicators!$E$260+O112*$F112*Indicators!$F$260+O112*$G112*Indicators!$G$260+O112*$H112*Indicators!$H$260+O112*$I112*Indicators!$I$260</f>
        <v>-6.2144888471546932E-4</v>
      </c>
      <c r="Z112" s="193">
        <f>P112*$B112*Indicators!$B$261+P112*$C112*Indicators!$C$261+P112*$D112*Indicators!$D$261+P112*$E112*Indicators!$E$261+P112*$F112*Indicators!$F$261+P112*$G112*Indicators!$G$261+P112*$H112*Indicators!$H$261+P112*$I112*Indicators!$I$261</f>
        <v>-2.2546159994556903E-3</v>
      </c>
      <c r="AA112" s="193">
        <f>Q112*$B112*Indicators!$B$262+Q112*$C112*Indicators!$C$262+Q112*$D112*Indicators!$D$262+Q112*$E112*Indicators!$E$262+Q112*$F112*Indicators!$F$262+Q112*$G112*Indicators!$G$262+Q112*$H112*Indicators!$H$262+Q112*$I112*Indicators!$I$262</f>
        <v>-4.6856985134026367E-3</v>
      </c>
      <c r="AB112" s="193">
        <f>R112*$B112*Indicators!$B$263+R112*$C112*Indicators!$C$263+R112*$D112*Indicators!$D$263+R112*$E112*Indicators!$E$263+R112*$F112*Indicators!$F$263+R112*$G112*Indicators!$G$263+R112*$H112*Indicators!$H$263+R112*$I112*Indicators!$I$263</f>
        <v>-1.3393376987950712E-3</v>
      </c>
      <c r="AC112" s="193">
        <f>S112*$B112*Indicators!$B$264+S112*$C112*Indicators!$C$264+S112*$D112*Indicators!$D$264+S112*$E112*Indicators!$E$264+S112*$F112*Indicators!$F$264+S112*$G112*Indicators!$G$264+S112*$H112*Indicators!$H$264+S112*$I112*Indicators!$I$264</f>
        <v>1.5238654878185157E-3</v>
      </c>
      <c r="AE112" s="177">
        <f t="shared" si="2"/>
        <v>-0.55476814104827543</v>
      </c>
    </row>
    <row r="113" spans="1:31" hidden="1" x14ac:dyDescent="0.25">
      <c r="A113" s="174">
        <f>Indicators!A125</f>
        <v>39173</v>
      </c>
      <c r="B113" s="193">
        <f>(Indicators!B125-Indicators!B124)/Indicators!B124</f>
        <v>-3.5671150150974475E-2</v>
      </c>
      <c r="C113" s="193">
        <f>(Indicators!C125-Indicators!C124)/-100</f>
        <v>1.899999999999995E-3</v>
      </c>
      <c r="D113" s="193">
        <f>(Indicators!D125-Indicators!D124)/-100</f>
        <v>-8.8271216551314684E-3</v>
      </c>
      <c r="E113" s="193">
        <f>(Indicators!E125-Indicators!E124)/-Indicators!E124</f>
        <v>2.2697512003491956E-2</v>
      </c>
      <c r="F113" s="193">
        <f>(Indicators!F125-Indicators!F124)/Indicators!F124</f>
        <v>-7.5216972034715474E-2</v>
      </c>
      <c r="G113" s="193">
        <f>(Indicators!G125-Indicators!G124)/Indicators!G124</f>
        <v>2.717391304347826E-2</v>
      </c>
      <c r="H113" s="193">
        <f>(Indicators!H125-Indicators!H124)/Indicators!H124</f>
        <v>2.0859781375335631E-2</v>
      </c>
      <c r="I113" s="193">
        <f>(Indicators!I125-Indicators!I124)/Indicators!I124</f>
        <v>-6.4109589041095885E-2</v>
      </c>
      <c r="J113" s="174"/>
      <c r="K113" s="193">
        <f>Durban!C$76/100</f>
        <v>1.1138615650754054E-2</v>
      </c>
      <c r="L113" s="193">
        <f>Durban!D$76/100</f>
        <v>2.6629350163319939E-3</v>
      </c>
      <c r="M113" s="193">
        <f>Durban!E$76/100</f>
        <v>0.20114176745417128</v>
      </c>
      <c r="N113" s="193">
        <f>Durban!F$76/100</f>
        <v>3.3400996689087734E-2</v>
      </c>
      <c r="O113" s="193">
        <f>Durban!G$76/100</f>
        <v>4.3604039384338919E-2</v>
      </c>
      <c r="P113" s="193">
        <f>Durban!H$76/100</f>
        <v>0.17765184943473808</v>
      </c>
      <c r="Q113" s="193">
        <f>Durban!I$76/100</f>
        <v>0.1414978431832819</v>
      </c>
      <c r="R113" s="193">
        <f>Durban!J$76/100</f>
        <v>0.19656950492447642</v>
      </c>
      <c r="S113" s="193">
        <f>Durban!K$76/100</f>
        <v>0.19233244826281964</v>
      </c>
      <c r="T113" s="193"/>
      <c r="U113" s="193">
        <f>K113*$B113*Indicators!$B$256+K113*$C113*Indicators!$C$256+K113*$D113*Indicators!$D$256+K113*$E113*Indicators!$E$256+K113*$F113*Indicators!$F$256+K113*$G113*Indicators!$G$256+K113*$H113*Indicators!$H$256+K113*$I113*Indicators!$I$256</f>
        <v>-3.2452233804484282E-4</v>
      </c>
      <c r="V113" s="193">
        <f>L113*$B113*Indicators!$B$257+L113*$C113*Indicators!$C$257+L113*$D113*Indicators!$D$257+L113*$E113*Indicators!$E$257+L113*$F113*Indicators!$F$257+L113*$G113*Indicators!$G$257+L113*$H113*Indicators!$H$257+L113*$I113*Indicators!$I$257</f>
        <v>-2.7651774571530447E-5</v>
      </c>
      <c r="W113" s="193">
        <f>M113*$B113*Indicators!$B$258+M113*$C113*Indicators!$C$258+M113*$D113*Indicators!$D$258+M113*$E113*Indicators!$E$258+M113*$F113*Indicators!$F$258+M113*$G113*Indicators!$G$258+M113*$H113*Indicators!$H$258+M113*$I113*Indicators!$I$258</f>
        <v>-4.2264807494248637E-3</v>
      </c>
      <c r="X113" s="193">
        <f>N113*$B113*Indicators!$B$259+N113*$C113*Indicators!$C$259+N113*$D113*Indicators!$D$259+N113*$E113*Indicators!$E$259+N113*$F113*Indicators!$F$259+N113*$G113*Indicators!$G$259+N113*$H113*Indicators!$H$259+N113*$I113*Indicators!$I$259</f>
        <v>-9.8007826731137128E-4</v>
      </c>
      <c r="Y113" s="193">
        <f>O113*$B113*Indicators!$B$260+O113*$C113*Indicators!$C$260+O113*$D113*Indicators!$D$260+O113*$E113*Indicators!$E$260+O113*$F113*Indicators!$F$260+O113*$G113*Indicators!$G$260+O113*$H113*Indicators!$H$260+O113*$I113*Indicators!$I$260</f>
        <v>1.1237871022980615E-4</v>
      </c>
      <c r="Z113" s="193">
        <f>P113*$B113*Indicators!$B$261+P113*$C113*Indicators!$C$261+P113*$D113*Indicators!$D$261+P113*$E113*Indicators!$E$261+P113*$F113*Indicators!$F$261+P113*$G113*Indicators!$G$261+P113*$H113*Indicators!$H$261+P113*$I113*Indicators!$I$261</f>
        <v>5.0047318638363008E-4</v>
      </c>
      <c r="AA113" s="193">
        <f>Q113*$B113*Indicators!$B$262+Q113*$C113*Indicators!$C$262+Q113*$D113*Indicators!$D$262+Q113*$E113*Indicators!$E$262+Q113*$F113*Indicators!$F$262+Q113*$G113*Indicators!$G$262+Q113*$H113*Indicators!$H$262+Q113*$I113*Indicators!$I$262</f>
        <v>7.0808887159926363E-5</v>
      </c>
      <c r="AB113" s="193">
        <f>R113*$B113*Indicators!$B$263+R113*$C113*Indicators!$C$263+R113*$D113*Indicators!$D$263+R113*$E113*Indicators!$E$263+R113*$F113*Indicators!$F$263+R113*$G113*Indicators!$G$263+R113*$H113*Indicators!$H$263+R113*$I113*Indicators!$I$263</f>
        <v>3.0220182503581927E-4</v>
      </c>
      <c r="AC113" s="193">
        <f>S113*$B113*Indicators!$B$264+S113*$C113*Indicators!$C$264+S113*$D113*Indicators!$D$264+S113*$E113*Indicators!$E$264+S113*$F113*Indicators!$F$264+S113*$G113*Indicators!$G$264+S113*$H113*Indicators!$H$264+S113*$I113*Indicators!$I$264</f>
        <v>-3.1063313402923947E-4</v>
      </c>
      <c r="AE113" s="177">
        <f t="shared" si="2"/>
        <v>-0.48835036545726651</v>
      </c>
    </row>
    <row r="114" spans="1:31" hidden="1" x14ac:dyDescent="0.25">
      <c r="A114" s="174">
        <f>Indicators!A126</f>
        <v>39203</v>
      </c>
      <c r="B114" s="193">
        <f>(Indicators!B126-Indicators!B125)/Indicators!B125</f>
        <v>1.3777202146283144E-2</v>
      </c>
      <c r="C114" s="193">
        <f>(Indicators!C126-Indicators!C125)/-100</f>
        <v>-3.3999999999999985E-3</v>
      </c>
      <c r="D114" s="193">
        <f>(Indicators!D126-Indicators!D125)/-100</f>
        <v>4.21132617865414E-4</v>
      </c>
      <c r="E114" s="193">
        <f>(Indicators!E126-Indicators!E125)/-Indicators!E125</f>
        <v>1.4887598630348542E-4</v>
      </c>
      <c r="F114" s="193">
        <f>(Indicators!F126-Indicators!F125)/Indicators!F125</f>
        <v>-5.213764337851929E-2</v>
      </c>
      <c r="G114" s="193">
        <f>(Indicators!G126-Indicators!G125)/Indicators!G125</f>
        <v>-3.7477954144620809E-2</v>
      </c>
      <c r="H114" s="193">
        <f>(Indicators!H126-Indicators!H125)/Indicators!H125</f>
        <v>8.6574994978966691E-3</v>
      </c>
      <c r="I114" s="193">
        <f>(Indicators!I126-Indicators!I125)/Indicators!I125</f>
        <v>8.3723653395784539E-2</v>
      </c>
      <c r="J114" s="174"/>
      <c r="K114" s="193">
        <f>Durban!C$76/100</f>
        <v>1.1138615650754054E-2</v>
      </c>
      <c r="L114" s="193">
        <f>Durban!D$76/100</f>
        <v>2.6629350163319939E-3</v>
      </c>
      <c r="M114" s="193">
        <f>Durban!E$76/100</f>
        <v>0.20114176745417128</v>
      </c>
      <c r="N114" s="193">
        <f>Durban!F$76/100</f>
        <v>3.3400996689087734E-2</v>
      </c>
      <c r="O114" s="193">
        <f>Durban!G$76/100</f>
        <v>4.3604039384338919E-2</v>
      </c>
      <c r="P114" s="193">
        <f>Durban!H$76/100</f>
        <v>0.17765184943473808</v>
      </c>
      <c r="Q114" s="193">
        <f>Durban!I$76/100</f>
        <v>0.1414978431832819</v>
      </c>
      <c r="R114" s="193">
        <f>Durban!J$76/100</f>
        <v>0.19656950492447642</v>
      </c>
      <c r="S114" s="193">
        <f>Durban!K$76/100</f>
        <v>0.19233244826281964</v>
      </c>
      <c r="T114" s="193"/>
      <c r="U114" s="193">
        <f>K114*$B114*Indicators!$B$256+K114*$C114*Indicators!$C$256+K114*$D114*Indicators!$D$256+K114*$E114*Indicators!$E$256+K114*$F114*Indicators!$F$256+K114*$G114*Indicators!$G$256+K114*$H114*Indicators!$H$256+K114*$I114*Indicators!$I$256</f>
        <v>-6.2552736940566005E-5</v>
      </c>
      <c r="V114" s="193">
        <f>L114*$B114*Indicators!$B$257+L114*$C114*Indicators!$C$257+L114*$D114*Indicators!$D$257+L114*$E114*Indicators!$E$257+L114*$F114*Indicators!$F$257+L114*$G114*Indicators!$G$257+L114*$H114*Indicators!$H$257+L114*$I114*Indicators!$I$257</f>
        <v>1.5715570006125688E-5</v>
      </c>
      <c r="W114" s="193">
        <f>M114*$B114*Indicators!$B$258+M114*$C114*Indicators!$C$258+M114*$D114*Indicators!$D$258+M114*$E114*Indicators!$E$258+M114*$F114*Indicators!$F$258+M114*$G114*Indicators!$G$258+M114*$H114*Indicators!$H$258+M114*$I114*Indicators!$I$258</f>
        <v>4.3825664600079606E-3</v>
      </c>
      <c r="X114" s="193">
        <f>N114*$B114*Indicators!$B$259+N114*$C114*Indicators!$C$259+N114*$D114*Indicators!$D$259+N114*$E114*Indicators!$E$259+N114*$F114*Indicators!$F$259+N114*$G114*Indicators!$G$259+N114*$H114*Indicators!$H$259+N114*$I114*Indicators!$I$259</f>
        <v>1.4691805387559824E-3</v>
      </c>
      <c r="Y114" s="193">
        <f>O114*$B114*Indicators!$B$260+O114*$C114*Indicators!$C$260+O114*$D114*Indicators!$D$260+O114*$E114*Indicators!$E$260+O114*$F114*Indicators!$F$260+O114*$G114*Indicators!$G$260+O114*$H114*Indicators!$H$260+O114*$I114*Indicators!$I$260</f>
        <v>3.141931525346752E-4</v>
      </c>
      <c r="Z114" s="193">
        <f>P114*$B114*Indicators!$B$261+P114*$C114*Indicators!$C$261+P114*$D114*Indicators!$D$261+P114*$E114*Indicators!$E$261+P114*$F114*Indicators!$F$261+P114*$G114*Indicators!$G$261+P114*$H114*Indicators!$H$261+P114*$I114*Indicators!$I$261</f>
        <v>4.3546184973996123E-4</v>
      </c>
      <c r="AA114" s="193">
        <f>Q114*$B114*Indicators!$B$262+Q114*$C114*Indicators!$C$262+Q114*$D114*Indicators!$D$262+Q114*$E114*Indicators!$E$262+Q114*$F114*Indicators!$F$262+Q114*$G114*Indicators!$G$262+Q114*$H114*Indicators!$H$262+Q114*$I114*Indicators!$I$262</f>
        <v>1.5406796696719716E-3</v>
      </c>
      <c r="AB114" s="193">
        <f>R114*$B114*Indicators!$B$263+R114*$C114*Indicators!$C$263+R114*$D114*Indicators!$D$263+R114*$E114*Indicators!$E$263+R114*$F114*Indicators!$F$263+R114*$G114*Indicators!$G$263+R114*$H114*Indicators!$H$263+R114*$I114*Indicators!$I$263</f>
        <v>1.3815206725457483E-3</v>
      </c>
      <c r="AC114" s="193">
        <f>S114*$B114*Indicators!$B$264+S114*$C114*Indicators!$C$264+S114*$D114*Indicators!$D$264+S114*$E114*Indicators!$E$264+S114*$F114*Indicators!$F$264+S114*$G114*Indicators!$G$264+S114*$H114*Indicators!$H$264+S114*$I114*Indicators!$I$264</f>
        <v>1.3569783659906909E-3</v>
      </c>
      <c r="AE114" s="177">
        <f t="shared" si="2"/>
        <v>1.0833743542312551</v>
      </c>
    </row>
    <row r="115" spans="1:31" hidden="1" x14ac:dyDescent="0.25">
      <c r="A115" s="174">
        <f>Indicators!A127</f>
        <v>39234</v>
      </c>
      <c r="B115" s="193">
        <f>(Indicators!B127-Indicators!B126)/Indicators!B126</f>
        <v>-9.616869533476442E-3</v>
      </c>
      <c r="C115" s="193">
        <f>(Indicators!C127-Indicators!C126)/-100</f>
        <v>-5.0000000000000001E-3</v>
      </c>
      <c r="D115" s="193">
        <f>(Indicators!D127-Indicators!D126)/-100</f>
        <v>-9.7768264376216327E-4</v>
      </c>
      <c r="E115" s="193">
        <f>(Indicators!E127-Indicators!E126)/-Indicators!E126</f>
        <v>-8.3085169743895154E-2</v>
      </c>
      <c r="F115" s="193">
        <f>(Indicators!F127-Indicators!F126)/Indicators!F126</f>
        <v>1.8701870187018695E-2</v>
      </c>
      <c r="G115" s="193">
        <f>(Indicators!G127-Indicators!G126)/Indicators!G126</f>
        <v>-8.3982287372117888E-3</v>
      </c>
      <c r="H115" s="193">
        <f>(Indicators!H127-Indicators!H126)/Indicators!H126</f>
        <v>1.9866741312988802E-2</v>
      </c>
      <c r="I115" s="193">
        <f>(Indicators!I127-Indicators!I126)/Indicators!I126</f>
        <v>-1.5937331172339277E-2</v>
      </c>
      <c r="J115" s="174"/>
      <c r="K115" s="193">
        <f>Durban!C$76/100</f>
        <v>1.1138615650754054E-2</v>
      </c>
      <c r="L115" s="193">
        <f>Durban!D$76/100</f>
        <v>2.6629350163319939E-3</v>
      </c>
      <c r="M115" s="193">
        <f>Durban!E$76/100</f>
        <v>0.20114176745417128</v>
      </c>
      <c r="N115" s="193">
        <f>Durban!F$76/100</f>
        <v>3.3400996689087734E-2</v>
      </c>
      <c r="O115" s="193">
        <f>Durban!G$76/100</f>
        <v>4.3604039384338919E-2</v>
      </c>
      <c r="P115" s="193">
        <f>Durban!H$76/100</f>
        <v>0.17765184943473808</v>
      </c>
      <c r="Q115" s="193">
        <f>Durban!I$76/100</f>
        <v>0.1414978431832819</v>
      </c>
      <c r="R115" s="193">
        <f>Durban!J$76/100</f>
        <v>0.19656950492447642</v>
      </c>
      <c r="S115" s="193">
        <f>Durban!K$76/100</f>
        <v>0.19233244826281964</v>
      </c>
      <c r="T115" s="193"/>
      <c r="U115" s="193">
        <f>K115*$B115*Indicators!$B$256+K115*$C115*Indicators!$C$256+K115*$D115*Indicators!$D$256+K115*$E115*Indicators!$E$256+K115*$F115*Indicators!$F$256+K115*$G115*Indicators!$G$256+K115*$H115*Indicators!$H$256+K115*$I115*Indicators!$I$256</f>
        <v>-1.1444357508725791E-4</v>
      </c>
      <c r="V115" s="193">
        <f>L115*$B115*Indicators!$B$257+L115*$C115*Indicators!$C$257+L115*$D115*Indicators!$D$257+L115*$E115*Indicators!$E$257+L115*$F115*Indicators!$F$257+L115*$G115*Indicators!$G$257+L115*$H115*Indicators!$H$257+L115*$I115*Indicators!$I$257</f>
        <v>-4.7241360774282909E-5</v>
      </c>
      <c r="W115" s="193">
        <f>M115*$B115*Indicators!$B$258+M115*$C115*Indicators!$C$258+M115*$D115*Indicators!$D$258+M115*$E115*Indicators!$E$258+M115*$F115*Indicators!$F$258+M115*$G115*Indicators!$G$258+M115*$H115*Indicators!$H$258+M115*$I115*Indicators!$I$258</f>
        <v>-2.8007175906999294E-3</v>
      </c>
      <c r="X115" s="193">
        <f>N115*$B115*Indicators!$B$259+N115*$C115*Indicators!$C$259+N115*$D115*Indicators!$D$259+N115*$E115*Indicators!$E$259+N115*$F115*Indicators!$F$259+N115*$G115*Indicators!$G$259+N115*$H115*Indicators!$H$259+N115*$I115*Indicators!$I$259</f>
        <v>-7.9693430333825557E-4</v>
      </c>
      <c r="Y115" s="193">
        <f>O115*$B115*Indicators!$B$260+O115*$C115*Indicators!$C$260+O115*$D115*Indicators!$D$260+O115*$E115*Indicators!$E$260+O115*$F115*Indicators!$F$260+O115*$G115*Indicators!$G$260+O115*$H115*Indicators!$H$260+O115*$I115*Indicators!$I$260</f>
        <v>-4.2989548779216199E-4</v>
      </c>
      <c r="Z115" s="193">
        <f>P115*$B115*Indicators!$B$261+P115*$C115*Indicators!$C$261+P115*$D115*Indicators!$D$261+P115*$E115*Indicators!$E$261+P115*$F115*Indicators!$F$261+P115*$G115*Indicators!$G$261+P115*$H115*Indicators!$H$261+P115*$I115*Indicators!$I$261</f>
        <v>-1.1101562007518953E-3</v>
      </c>
      <c r="AA115" s="193">
        <f>Q115*$B115*Indicators!$B$262+Q115*$C115*Indicators!$C$262+Q115*$D115*Indicators!$D$262+Q115*$E115*Indicators!$E$262+Q115*$F115*Indicators!$F$262+Q115*$G115*Indicators!$G$262+Q115*$H115*Indicators!$H$262+Q115*$I115*Indicators!$I$262</f>
        <v>-3.4816097565486381E-3</v>
      </c>
      <c r="AB115" s="193">
        <f>R115*$B115*Indicators!$B$263+R115*$C115*Indicators!$C$263+R115*$D115*Indicators!$D$263+R115*$E115*Indicators!$E$263+R115*$F115*Indicators!$F$263+R115*$G115*Indicators!$G$263+R115*$H115*Indicators!$H$263+R115*$I115*Indicators!$I$263</f>
        <v>-1.1705353031789749E-3</v>
      </c>
      <c r="AC115" s="193">
        <f>S115*$B115*Indicators!$B$264+S115*$C115*Indicators!$C$264+S115*$D115*Indicators!$D$264+S115*$E115*Indicators!$E$264+S115*$F115*Indicators!$F$264+S115*$G115*Indicators!$G$264+S115*$H115*Indicators!$H$264+S115*$I115*Indicators!$I$264</f>
        <v>4.3388899260233637E-4</v>
      </c>
      <c r="AE115" s="177">
        <f t="shared" si="2"/>
        <v>-0.95176445855690606</v>
      </c>
    </row>
    <row r="116" spans="1:31" hidden="1" x14ac:dyDescent="0.25">
      <c r="A116" s="174">
        <f>Indicators!A128</f>
        <v>39264</v>
      </c>
      <c r="B116" s="193">
        <f>(Indicators!B128-Indicators!B127)/Indicators!B127</f>
        <v>4.1250850533000229E-3</v>
      </c>
      <c r="C116" s="193">
        <f>(Indicators!C128-Indicators!C127)/-100</f>
        <v>-7.4999999999999286E-4</v>
      </c>
      <c r="D116" s="193">
        <f>(Indicators!D128-Indicators!D127)/-100</f>
        <v>-6.325377414182043E-5</v>
      </c>
      <c r="E116" s="193">
        <f>(Indicators!E128-Indicators!E127)/-Indicators!E127</f>
        <v>-6.6400879846026925E-2</v>
      </c>
      <c r="F116" s="193">
        <f>(Indicators!F128-Indicators!F127)/Indicators!F127</f>
        <v>6.9114470842332673E-2</v>
      </c>
      <c r="G116" s="193">
        <f>(Indicators!G128-Indicators!G127)/Indicators!G127</f>
        <v>2.5100092392978241E-2</v>
      </c>
      <c r="H116" s="193">
        <f>(Indicators!H128-Indicators!H127)/Indicators!H127</f>
        <v>1.5959427790091636E-2</v>
      </c>
      <c r="I116" s="193">
        <f>(Indicators!I128-Indicators!I127)/Indicators!I127</f>
        <v>4.4468844359044746E-2</v>
      </c>
      <c r="J116" s="174"/>
      <c r="K116" s="193">
        <f>Durban!C$76/100</f>
        <v>1.1138615650754054E-2</v>
      </c>
      <c r="L116" s="193">
        <f>Durban!D$76/100</f>
        <v>2.6629350163319939E-3</v>
      </c>
      <c r="M116" s="193">
        <f>Durban!E$76/100</f>
        <v>0.20114176745417128</v>
      </c>
      <c r="N116" s="193">
        <f>Durban!F$76/100</f>
        <v>3.3400996689087734E-2</v>
      </c>
      <c r="O116" s="193">
        <f>Durban!G$76/100</f>
        <v>4.3604039384338919E-2</v>
      </c>
      <c r="P116" s="193">
        <f>Durban!H$76/100</f>
        <v>0.17765184943473808</v>
      </c>
      <c r="Q116" s="193">
        <f>Durban!I$76/100</f>
        <v>0.1414978431832819</v>
      </c>
      <c r="R116" s="193">
        <f>Durban!J$76/100</f>
        <v>0.19656950492447642</v>
      </c>
      <c r="S116" s="193">
        <f>Durban!K$76/100</f>
        <v>0.19233244826281964</v>
      </c>
      <c r="T116" s="193"/>
      <c r="U116" s="193">
        <f>K116*$B116*Indicators!$B$256+K116*$C116*Indicators!$C$256+K116*$D116*Indicators!$D$256+K116*$E116*Indicators!$E$256+K116*$F116*Indicators!$F$256+K116*$G116*Indicators!$G$256+K116*$H116*Indicators!$H$256+K116*$I116*Indicators!$I$256</f>
        <v>1.7093872418954783E-4</v>
      </c>
      <c r="V116" s="193">
        <f>L116*$B116*Indicators!$B$257+L116*$C116*Indicators!$C$257+L116*$D116*Indicators!$D$257+L116*$E116*Indicators!$E$257+L116*$F116*Indicators!$F$257+L116*$G116*Indicators!$G$257+L116*$H116*Indicators!$H$257+L116*$I116*Indicators!$I$257</f>
        <v>3.6032821758885829E-5</v>
      </c>
      <c r="W116" s="193">
        <f>M116*$B116*Indicators!$B$258+M116*$C116*Indicators!$C$258+M116*$D116*Indicators!$D$258+M116*$E116*Indicators!$E$258+M116*$F116*Indicators!$F$258+M116*$G116*Indicators!$G$258+M116*$H116*Indicators!$H$258+M116*$I116*Indicators!$I$258</f>
        <v>1.0339171088232417E-3</v>
      </c>
      <c r="X116" s="193">
        <f>N116*$B116*Indicators!$B$259+N116*$C116*Indicators!$C$259+N116*$D116*Indicators!$D$259+N116*$E116*Indicators!$E$259+N116*$F116*Indicators!$F$259+N116*$G116*Indicators!$G$259+N116*$H116*Indicators!$H$259+N116*$I116*Indicators!$I$259</f>
        <v>3.6480684839160563E-4</v>
      </c>
      <c r="Y116" s="193">
        <f>O116*$B116*Indicators!$B$260+O116*$C116*Indicators!$C$260+O116*$D116*Indicators!$D$260+O116*$E116*Indicators!$E$260+O116*$F116*Indicators!$F$260+O116*$G116*Indicators!$G$260+O116*$H116*Indicators!$H$260+O116*$I116*Indicators!$I$260</f>
        <v>-1.2068195333512602E-4</v>
      </c>
      <c r="Z116" s="193">
        <f>P116*$B116*Indicators!$B$261+P116*$C116*Indicators!$C$261+P116*$D116*Indicators!$D$261+P116*$E116*Indicators!$E$261+P116*$F116*Indicators!$F$261+P116*$G116*Indicators!$G$261+P116*$H116*Indicators!$H$261+P116*$I116*Indicators!$I$261</f>
        <v>-4.4641658675575557E-4</v>
      </c>
      <c r="AA116" s="193">
        <f>Q116*$B116*Indicators!$B$262+Q116*$C116*Indicators!$C$262+Q116*$D116*Indicators!$D$262+Q116*$E116*Indicators!$E$262+Q116*$F116*Indicators!$F$262+Q116*$G116*Indicators!$G$262+Q116*$H116*Indicators!$H$262+Q116*$I116*Indicators!$I$262</f>
        <v>-1.7015555463322347E-3</v>
      </c>
      <c r="AB116" s="193">
        <f>R116*$B116*Indicators!$B$263+R116*$C116*Indicators!$C$263+R116*$D116*Indicators!$D$263+R116*$E116*Indicators!$E$263+R116*$F116*Indicators!$F$263+R116*$G116*Indicators!$G$263+R116*$H116*Indicators!$H$263+R116*$I116*Indicators!$I$263</f>
        <v>1.0120689541602193E-4</v>
      </c>
      <c r="AC116" s="193">
        <f>S116*$B116*Indicators!$B$264+S116*$C116*Indicators!$C$264+S116*$D116*Indicators!$D$264+S116*$E116*Indicators!$E$264+S116*$F116*Indicators!$F$264+S116*$G116*Indicators!$G$264+S116*$H116*Indicators!$H$264+S116*$I116*Indicators!$I$264</f>
        <v>1.3749131837141235E-3</v>
      </c>
      <c r="AE116" s="177">
        <f t="shared" si="2"/>
        <v>8.1316149587031011E-2</v>
      </c>
    </row>
    <row r="117" spans="1:31" hidden="1" x14ac:dyDescent="0.25">
      <c r="A117" s="174">
        <f>Indicators!A129</f>
        <v>39295</v>
      </c>
      <c r="B117" s="193">
        <f>(Indicators!B129-Indicators!B128)/Indicators!B128</f>
        <v>1.2564410249170667E-2</v>
      </c>
      <c r="C117" s="193">
        <f>(Indicators!C129-Indicators!C128)/-100</f>
        <v>-4.4999999999999928E-4</v>
      </c>
      <c r="D117" s="193">
        <f>(Indicators!D129-Indicators!D128)/-100</f>
        <v>3.510770505385299E-3</v>
      </c>
      <c r="E117" s="193">
        <f>(Indicators!E129-Indicators!E128)/-Indicators!E128</f>
        <v>7.0130204976150551E-2</v>
      </c>
      <c r="F117" s="193">
        <f>(Indicators!F129-Indicators!F128)/Indicators!F128</f>
        <v>-2.9292929292929384E-2</v>
      </c>
      <c r="G117" s="193">
        <f>(Indicators!G129-Indicators!G128)/Indicators!G128</f>
        <v>1.3519603424965859E-3</v>
      </c>
      <c r="H117" s="193">
        <f>(Indicators!H129-Indicators!H128)/Indicators!H128</f>
        <v>1.6071351006993209E-2</v>
      </c>
      <c r="I117" s="193">
        <f>(Indicators!I129-Indicators!I128)/Indicators!I128</f>
        <v>-1.7608409986859395E-2</v>
      </c>
      <c r="J117" s="174"/>
      <c r="K117" s="193">
        <f>Durban!C$76/100</f>
        <v>1.1138615650754054E-2</v>
      </c>
      <c r="L117" s="193">
        <f>Durban!D$76/100</f>
        <v>2.6629350163319939E-3</v>
      </c>
      <c r="M117" s="193">
        <f>Durban!E$76/100</f>
        <v>0.20114176745417128</v>
      </c>
      <c r="N117" s="193">
        <f>Durban!F$76/100</f>
        <v>3.3400996689087734E-2</v>
      </c>
      <c r="O117" s="193">
        <f>Durban!G$76/100</f>
        <v>4.3604039384338919E-2</v>
      </c>
      <c r="P117" s="193">
        <f>Durban!H$76/100</f>
        <v>0.17765184943473808</v>
      </c>
      <c r="Q117" s="193">
        <f>Durban!I$76/100</f>
        <v>0.1414978431832819</v>
      </c>
      <c r="R117" s="193">
        <f>Durban!J$76/100</f>
        <v>0.19656950492447642</v>
      </c>
      <c r="S117" s="193">
        <f>Durban!K$76/100</f>
        <v>0.19233244826281964</v>
      </c>
      <c r="T117" s="193"/>
      <c r="U117" s="193">
        <f>K117*$B117*Indicators!$B$256+K117*$C117*Indicators!$C$256+K117*$D117*Indicators!$D$256+K117*$E117*Indicators!$E$256+K117*$F117*Indicators!$F$256+K117*$G117*Indicators!$G$256+K117*$H117*Indicators!$H$256+K117*$I117*Indicators!$I$256</f>
        <v>6.6565914671588887E-5</v>
      </c>
      <c r="V117" s="193">
        <f>L117*$B117*Indicators!$B$257+L117*$C117*Indicators!$C$257+L117*$D117*Indicators!$D$257+L117*$E117*Indicators!$E$257+L117*$F117*Indicators!$F$257+L117*$G117*Indicators!$G$257+L117*$H117*Indicators!$H$257+L117*$I117*Indicators!$I$257</f>
        <v>2.0774742964479274E-5</v>
      </c>
      <c r="W117" s="193">
        <f>M117*$B117*Indicators!$B$258+M117*$C117*Indicators!$C$258+M117*$D117*Indicators!$D$258+M117*$E117*Indicators!$E$258+M117*$F117*Indicators!$F$258+M117*$G117*Indicators!$G$258+M117*$H117*Indicators!$H$258+M117*$I117*Indicators!$I$258</f>
        <v>1.9272510511582127E-3</v>
      </c>
      <c r="X117" s="193">
        <f>N117*$B117*Indicators!$B$259+N117*$C117*Indicators!$C$259+N117*$D117*Indicators!$D$259+N117*$E117*Indicators!$E$259+N117*$F117*Indicators!$F$259+N117*$G117*Indicators!$G$259+N117*$H117*Indicators!$H$259+N117*$I117*Indicators!$I$259</f>
        <v>2.751724629735799E-4</v>
      </c>
      <c r="Y117" s="193">
        <f>O117*$B117*Indicators!$B$260+O117*$C117*Indicators!$C$260+O117*$D117*Indicators!$D$260+O117*$E117*Indicators!$E$260+O117*$F117*Indicators!$F$260+O117*$G117*Indicators!$G$260+O117*$H117*Indicators!$H$260+O117*$I117*Indicators!$I$260</f>
        <v>6.9474462568050119E-4</v>
      </c>
      <c r="Z117" s="193">
        <f>P117*$B117*Indicators!$B$261+P117*$C117*Indicators!$C$261+P117*$D117*Indicators!$D$261+P117*$E117*Indicators!$E$261+P117*$F117*Indicators!$F$261+P117*$G117*Indicators!$G$261+P117*$H117*Indicators!$H$261+P117*$I117*Indicators!$I$261</f>
        <v>2.2796202489925874E-3</v>
      </c>
      <c r="AA117" s="193">
        <f>Q117*$B117*Indicators!$B$262+Q117*$C117*Indicators!$C$262+Q117*$D117*Indicators!$D$262+Q117*$E117*Indicators!$E$262+Q117*$F117*Indicators!$F$262+Q117*$G117*Indicators!$G$262+Q117*$H117*Indicators!$H$262+Q117*$I117*Indicators!$I$262</f>
        <v>3.3973644559100865E-3</v>
      </c>
      <c r="AB117" s="193">
        <f>R117*$B117*Indicators!$B$263+R117*$C117*Indicators!$C$263+R117*$D117*Indicators!$D$263+R117*$E117*Indicators!$E$263+R117*$F117*Indicators!$F$263+R117*$G117*Indicators!$G$263+R117*$H117*Indicators!$H$263+R117*$I117*Indicators!$I$263</f>
        <v>2.4382527340576802E-3</v>
      </c>
      <c r="AC117" s="193">
        <f>S117*$B117*Indicators!$B$264+S117*$C117*Indicators!$C$264+S117*$D117*Indicators!$D$264+S117*$E117*Indicators!$E$264+S117*$F117*Indicators!$F$264+S117*$G117*Indicators!$G$264+S117*$H117*Indicators!$H$264+S117*$I117*Indicators!$I$264</f>
        <v>1.1043882908171149E-3</v>
      </c>
      <c r="AE117" s="177">
        <f t="shared" si="2"/>
        <v>1.2204134527225832</v>
      </c>
    </row>
    <row r="118" spans="1:31" hidden="1" x14ac:dyDescent="0.25">
      <c r="A118" s="174">
        <f>Indicators!A130</f>
        <v>39326</v>
      </c>
      <c r="B118" s="193">
        <f>(Indicators!B130-Indicators!B129)/Indicators!B129</f>
        <v>-4.1003834088532622E-2</v>
      </c>
      <c r="C118" s="193">
        <f>(Indicators!C130-Indicators!C129)/-100</f>
        <v>3.4999999999999966E-3</v>
      </c>
      <c r="D118" s="193">
        <f>(Indicators!D130-Indicators!D129)/-100</f>
        <v>-4.9884553968321567E-3</v>
      </c>
      <c r="E118" s="193">
        <f>(Indicators!E130-Indicators!E129)/-Indicators!E129</f>
        <v>-0.11063357826147241</v>
      </c>
      <c r="F118" s="193">
        <f>(Indicators!F130-Indicators!F129)/Indicators!F129</f>
        <v>2.4973985431841855E-2</v>
      </c>
      <c r="G118" s="193">
        <f>(Indicators!G130-Indicators!G129)/Indicators!G129</f>
        <v>0.10111011101110107</v>
      </c>
      <c r="H118" s="193">
        <f>(Indicators!H130-Indicators!H129)/Indicators!H129</f>
        <v>2.259999715006341E-2</v>
      </c>
      <c r="I118" s="193">
        <f>(Indicators!I130-Indicators!I129)/Indicators!I129</f>
        <v>-4.2001070090957729E-2</v>
      </c>
      <c r="J118" s="174"/>
      <c r="K118" s="193">
        <f>Durban!C$76/100</f>
        <v>1.1138615650754054E-2</v>
      </c>
      <c r="L118" s="193">
        <f>Durban!D$76/100</f>
        <v>2.6629350163319939E-3</v>
      </c>
      <c r="M118" s="193">
        <f>Durban!E$76/100</f>
        <v>0.20114176745417128</v>
      </c>
      <c r="N118" s="193">
        <f>Durban!F$76/100</f>
        <v>3.3400996689087734E-2</v>
      </c>
      <c r="O118" s="193">
        <f>Durban!G$76/100</f>
        <v>4.3604039384338919E-2</v>
      </c>
      <c r="P118" s="193">
        <f>Durban!H$76/100</f>
        <v>0.17765184943473808</v>
      </c>
      <c r="Q118" s="193">
        <f>Durban!I$76/100</f>
        <v>0.1414978431832819</v>
      </c>
      <c r="R118" s="193">
        <f>Durban!J$76/100</f>
        <v>0.19656950492447642</v>
      </c>
      <c r="S118" s="193">
        <f>Durban!K$76/100</f>
        <v>0.19233244826281964</v>
      </c>
      <c r="T118" s="193"/>
      <c r="U118" s="193">
        <f>K118*$B118*Indicators!$B$256+K118*$C118*Indicators!$C$256+K118*$D118*Indicators!$D$256+K118*$E118*Indicators!$E$256+K118*$F118*Indicators!$F$256+K118*$G118*Indicators!$G$256+K118*$H118*Indicators!$H$256+K118*$I118*Indicators!$I$256</f>
        <v>-2.2851747902767614E-4</v>
      </c>
      <c r="V118" s="193">
        <f>L118*$B118*Indicators!$B$257+L118*$C118*Indicators!$C$257+L118*$D118*Indicators!$D$257+L118*$E118*Indicators!$E$257+L118*$F118*Indicators!$F$257+L118*$G118*Indicators!$G$257+L118*$H118*Indicators!$H$257+L118*$I118*Indicators!$I$257</f>
        <v>2.3112471360020912E-5</v>
      </c>
      <c r="W118" s="193">
        <f>M118*$B118*Indicators!$B$258+M118*$C118*Indicators!$C$258+M118*$D118*Indicators!$D$258+M118*$E118*Indicators!$E$258+M118*$F118*Indicators!$F$258+M118*$G118*Indicators!$G$258+M118*$H118*Indicators!$H$258+M118*$I118*Indicators!$I$258</f>
        <v>-6.2563812855083532E-3</v>
      </c>
      <c r="X118" s="193">
        <f>N118*$B118*Indicators!$B$259+N118*$C118*Indicators!$C$259+N118*$D118*Indicators!$D$259+N118*$E118*Indicators!$E$259+N118*$F118*Indicators!$F$259+N118*$G118*Indicators!$G$259+N118*$H118*Indicators!$H$259+N118*$I118*Indicators!$I$259</f>
        <v>-1.5044496021196885E-3</v>
      </c>
      <c r="Y118" s="193">
        <f>O118*$B118*Indicators!$B$260+O118*$C118*Indicators!$C$260+O118*$D118*Indicators!$D$260+O118*$E118*Indicators!$E$260+O118*$F118*Indicators!$F$260+O118*$G118*Indicators!$G$260+O118*$H118*Indicators!$H$260+O118*$I118*Indicators!$I$260</f>
        <v>-6.7430682039388971E-4</v>
      </c>
      <c r="Z118" s="193">
        <f>P118*$B118*Indicators!$B$261+P118*$C118*Indicators!$C$261+P118*$D118*Indicators!$D$261+P118*$E118*Indicators!$E$261+P118*$F118*Indicators!$F$261+P118*$G118*Indicators!$G$261+P118*$H118*Indicators!$H$261+P118*$I118*Indicators!$I$261</f>
        <v>-1.6497520018719282E-3</v>
      </c>
      <c r="AA118" s="193">
        <f>Q118*$B118*Indicators!$B$262+Q118*$C118*Indicators!$C$262+Q118*$D118*Indicators!$D$262+Q118*$E118*Indicators!$E$262+Q118*$F118*Indicators!$F$262+Q118*$G118*Indicators!$G$262+Q118*$H118*Indicators!$H$262+Q118*$I118*Indicators!$I$262</f>
        <v>-5.2027922109794573E-3</v>
      </c>
      <c r="AB118" s="193">
        <f>R118*$B118*Indicators!$B$263+R118*$C118*Indicators!$C$263+R118*$D118*Indicators!$D$263+R118*$E118*Indicators!$E$263+R118*$F118*Indicators!$F$263+R118*$G118*Indicators!$G$263+R118*$H118*Indicators!$H$263+R118*$I118*Indicators!$I$263</f>
        <v>-1.9180546869828744E-3</v>
      </c>
      <c r="AC118" s="193">
        <f>S118*$B118*Indicators!$B$264+S118*$C118*Indicators!$C$264+S118*$D118*Indicators!$D$264+S118*$E118*Indicators!$E$264+S118*$F118*Indicators!$F$264+S118*$G118*Indicators!$G$264+S118*$H118*Indicators!$H$264+S118*$I118*Indicators!$I$264</f>
        <v>1.5518750414516202E-4</v>
      </c>
      <c r="AE118" s="177">
        <f t="shared" si="2"/>
        <v>-1.7255954111378689</v>
      </c>
    </row>
    <row r="119" spans="1:31" hidden="1" x14ac:dyDescent="0.25">
      <c r="A119" s="174">
        <f>Indicators!A131</f>
        <v>39356</v>
      </c>
      <c r="B119" s="193">
        <f>(Indicators!B131-Indicators!B130)/Indicators!B130</f>
        <v>-4.8514189346359669E-2</v>
      </c>
      <c r="C119" s="193">
        <f>(Indicators!C131-Indicators!C130)/-100</f>
        <v>2.1499999999999987E-3</v>
      </c>
      <c r="D119" s="193">
        <f>(Indicators!D131-Indicators!D130)/-100</f>
        <v>-7.1627374375491651E-3</v>
      </c>
      <c r="E119" s="193">
        <f>(Indicators!E131-Indicators!E130)/-Indicators!E130</f>
        <v>-0.12245662214455127</v>
      </c>
      <c r="F119" s="193">
        <f>(Indicators!F131-Indicators!F130)/Indicators!F130</f>
        <v>1.4213197969543205E-2</v>
      </c>
      <c r="G119" s="193">
        <f>(Indicators!G131-Indicators!G130)/Indicators!G130</f>
        <v>7.0708446866484989E-2</v>
      </c>
      <c r="H119" s="193">
        <f>(Indicators!H131-Indicators!H130)/Indicators!H130</f>
        <v>1.4729672039149067E-2</v>
      </c>
      <c r="I119" s="193">
        <f>(Indicators!I131-Indicators!I130)/Indicators!I130</f>
        <v>3.1276179838034067E-2</v>
      </c>
      <c r="J119" s="174"/>
      <c r="K119" s="193">
        <f>Durban!C$76/100</f>
        <v>1.1138615650754054E-2</v>
      </c>
      <c r="L119" s="193">
        <f>Durban!D$76/100</f>
        <v>2.6629350163319939E-3</v>
      </c>
      <c r="M119" s="193">
        <f>Durban!E$76/100</f>
        <v>0.20114176745417128</v>
      </c>
      <c r="N119" s="193">
        <f>Durban!F$76/100</f>
        <v>3.3400996689087734E-2</v>
      </c>
      <c r="O119" s="193">
        <f>Durban!G$76/100</f>
        <v>4.3604039384338919E-2</v>
      </c>
      <c r="P119" s="193">
        <f>Durban!H$76/100</f>
        <v>0.17765184943473808</v>
      </c>
      <c r="Q119" s="193">
        <f>Durban!I$76/100</f>
        <v>0.1414978431832819</v>
      </c>
      <c r="R119" s="193">
        <f>Durban!J$76/100</f>
        <v>0.19656950492447642</v>
      </c>
      <c r="S119" s="193">
        <f>Durban!K$76/100</f>
        <v>0.19233244826281964</v>
      </c>
      <c r="T119" s="193"/>
      <c r="U119" s="193">
        <f>K119*$B119*Indicators!$B$256+K119*$C119*Indicators!$C$256+K119*$D119*Indicators!$D$256+K119*$E119*Indicators!$E$256+K119*$F119*Indicators!$F$256+K119*$G119*Indicators!$G$256+K119*$H119*Indicators!$H$256+K119*$I119*Indicators!$I$256</f>
        <v>-2.4977877244651949E-4</v>
      </c>
      <c r="V119" s="193">
        <f>L119*$B119*Indicators!$B$257+L119*$C119*Indicators!$C$257+L119*$D119*Indicators!$D$257+L119*$E119*Indicators!$E$257+L119*$F119*Indicators!$F$257+L119*$G119*Indicators!$G$257+L119*$H119*Indicators!$H$257+L119*$I119*Indicators!$I$257</f>
        <v>2.0607643749184111E-5</v>
      </c>
      <c r="W119" s="193">
        <f>M119*$B119*Indicators!$B$258+M119*$C119*Indicators!$C$258+M119*$D119*Indicators!$D$258+M119*$E119*Indicators!$E$258+M119*$F119*Indicators!$F$258+M119*$G119*Indicators!$G$258+M119*$H119*Indicators!$H$258+M119*$I119*Indicators!$I$258</f>
        <v>-4.3095754467986896E-3</v>
      </c>
      <c r="X119" s="193">
        <f>N119*$B119*Indicators!$B$259+N119*$C119*Indicators!$C$259+N119*$D119*Indicators!$D$259+N119*$E119*Indicators!$E$259+N119*$F119*Indicators!$F$259+N119*$G119*Indicators!$G$259+N119*$H119*Indicators!$H$259+N119*$I119*Indicators!$I$259</f>
        <v>-4.1692203295245979E-4</v>
      </c>
      <c r="Y119" s="193">
        <f>O119*$B119*Indicators!$B$260+O119*$C119*Indicators!$C$260+O119*$D119*Indicators!$D$260+O119*$E119*Indicators!$E$260+O119*$F119*Indicators!$F$260+O119*$G119*Indicators!$G$260+O119*$H119*Indicators!$H$260+O119*$I119*Indicators!$I$260</f>
        <v>-7.5471944286867071E-4</v>
      </c>
      <c r="Z119" s="193">
        <f>P119*$B119*Indicators!$B$261+P119*$C119*Indicators!$C$261+P119*$D119*Indicators!$D$261+P119*$E119*Indicators!$E$261+P119*$F119*Indicators!$F$261+P119*$G119*Indicators!$G$261+P119*$H119*Indicators!$H$261+P119*$I119*Indicators!$I$261</f>
        <v>-2.5039514101009037E-3</v>
      </c>
      <c r="AA119" s="193">
        <f>Q119*$B119*Indicators!$B$262+Q119*$C119*Indicators!$C$262+Q119*$D119*Indicators!$D$262+Q119*$E119*Indicators!$E$262+Q119*$F119*Indicators!$F$262+Q119*$G119*Indicators!$G$262+Q119*$H119*Indicators!$H$262+Q119*$I119*Indicators!$I$262</f>
        <v>-5.0657822441433215E-3</v>
      </c>
      <c r="AB119" s="193">
        <f>R119*$B119*Indicators!$B$263+R119*$C119*Indicators!$C$263+R119*$D119*Indicators!$D$263+R119*$E119*Indicators!$E$263+R119*$F119*Indicators!$F$263+R119*$G119*Indicators!$G$263+R119*$H119*Indicators!$H$263+R119*$I119*Indicators!$I$263</f>
        <v>-2.1776253384098794E-3</v>
      </c>
      <c r="AC119" s="193">
        <f>S119*$B119*Indicators!$B$264+S119*$C119*Indicators!$C$264+S119*$D119*Indicators!$D$264+S119*$E119*Indicators!$E$264+S119*$F119*Indicators!$F$264+S119*$G119*Indicators!$G$264+S119*$H119*Indicators!$H$264+S119*$I119*Indicators!$I$264</f>
        <v>8.6788898192367023E-5</v>
      </c>
      <c r="AE119" s="177">
        <f t="shared" si="2"/>
        <v>-1.537095814577889</v>
      </c>
    </row>
    <row r="120" spans="1:31" hidden="1" x14ac:dyDescent="0.25">
      <c r="A120" s="174">
        <f>Indicators!A132</f>
        <v>39387</v>
      </c>
      <c r="B120" s="193">
        <f>(Indicators!B132-Indicators!B131)/Indicators!B131</f>
        <v>3.992543584885485E-2</v>
      </c>
      <c r="C120" s="193">
        <f>(Indicators!C132-Indicators!C131)/-100</f>
        <v>-4.6499999999999988E-3</v>
      </c>
      <c r="D120" s="193">
        <f>(Indicators!D132-Indicators!D131)/-100</f>
        <v>-5.1861267088206195E-3</v>
      </c>
      <c r="E120" s="193">
        <f>(Indicators!E132-Indicators!E131)/-Indicators!E131</f>
        <v>1.1120996441281139E-2</v>
      </c>
      <c r="F120" s="193">
        <f>(Indicators!F132-Indicators!F131)/Indicators!F131</f>
        <v>-9.0090090090089951E-3</v>
      </c>
      <c r="G120" s="193">
        <f>(Indicators!G132-Indicators!G131)/Indicators!G131</f>
        <v>1.272426517368622E-2</v>
      </c>
      <c r="H120" s="193">
        <f>(Indicators!H132-Indicators!H131)/Indicators!H131</f>
        <v>1.3254966633188538E-2</v>
      </c>
      <c r="I120" s="193">
        <f>(Indicators!I132-Indicators!I131)/Indicators!I131</f>
        <v>-3.2223124830760896E-2</v>
      </c>
      <c r="J120" s="174"/>
      <c r="K120" s="193">
        <f>Durban!C$76/100</f>
        <v>1.1138615650754054E-2</v>
      </c>
      <c r="L120" s="193">
        <f>Durban!D$76/100</f>
        <v>2.6629350163319939E-3</v>
      </c>
      <c r="M120" s="193">
        <f>Durban!E$76/100</f>
        <v>0.20114176745417128</v>
      </c>
      <c r="N120" s="193">
        <f>Durban!F$76/100</f>
        <v>3.3400996689087734E-2</v>
      </c>
      <c r="O120" s="193">
        <f>Durban!G$76/100</f>
        <v>4.3604039384338919E-2</v>
      </c>
      <c r="P120" s="193">
        <f>Durban!H$76/100</f>
        <v>0.17765184943473808</v>
      </c>
      <c r="Q120" s="193">
        <f>Durban!I$76/100</f>
        <v>0.1414978431832819</v>
      </c>
      <c r="R120" s="193">
        <f>Durban!J$76/100</f>
        <v>0.19656950492447642</v>
      </c>
      <c r="S120" s="193">
        <f>Durban!K$76/100</f>
        <v>0.19233244826281964</v>
      </c>
      <c r="T120" s="193"/>
      <c r="U120" s="193">
        <f>K120*$B120*Indicators!$B$256+K120*$C120*Indicators!$C$256+K120*$D120*Indicators!$D$256+K120*$E120*Indicators!$E$256+K120*$F120*Indicators!$F$256+K120*$G120*Indicators!$G$256+K120*$H120*Indicators!$H$256+K120*$I120*Indicators!$I$256</f>
        <v>5.7879523941061292E-5</v>
      </c>
      <c r="V120" s="193">
        <f>L120*$B120*Indicators!$B$257+L120*$C120*Indicators!$C$257+L120*$D120*Indicators!$D$257+L120*$E120*Indicators!$E$257+L120*$F120*Indicators!$F$257+L120*$G120*Indicators!$G$257+L120*$H120*Indicators!$H$257+L120*$I120*Indicators!$I$257</f>
        <v>3.1249040459015843E-5</v>
      </c>
      <c r="W120" s="193">
        <f>M120*$B120*Indicators!$B$258+M120*$C120*Indicators!$C$258+M120*$D120*Indicators!$D$258+M120*$E120*Indicators!$E$258+M120*$F120*Indicators!$F$258+M120*$G120*Indicators!$G$258+M120*$H120*Indicators!$H$258+M120*$I120*Indicators!$I$258</f>
        <v>1.7655354515493426E-3</v>
      </c>
      <c r="X120" s="193">
        <f>N120*$B120*Indicators!$B$259+N120*$C120*Indicators!$C$259+N120*$D120*Indicators!$D$259+N120*$E120*Indicators!$E$259+N120*$F120*Indicators!$F$259+N120*$G120*Indicators!$G$259+N120*$H120*Indicators!$H$259+N120*$I120*Indicators!$I$259</f>
        <v>-3.0265074688826495E-4</v>
      </c>
      <c r="Y120" s="193">
        <f>O120*$B120*Indicators!$B$260+O120*$C120*Indicators!$C$260+O120*$D120*Indicators!$D$260+O120*$E120*Indicators!$E$260+O120*$F120*Indicators!$F$260+O120*$G120*Indicators!$G$260+O120*$H120*Indicators!$H$260+O120*$I120*Indicators!$I$260</f>
        <v>2.6652594639747936E-4</v>
      </c>
      <c r="Z120" s="193">
        <f>P120*$B120*Indicators!$B$261+P120*$C120*Indicators!$C$261+P120*$D120*Indicators!$D$261+P120*$E120*Indicators!$E$261+P120*$F120*Indicators!$F$261+P120*$G120*Indicators!$G$261+P120*$H120*Indicators!$H$261+P120*$I120*Indicators!$I$261</f>
        <v>1.0221482592841901E-3</v>
      </c>
      <c r="AA120" s="193">
        <f>Q120*$B120*Indicators!$B$262+Q120*$C120*Indicators!$C$262+Q120*$D120*Indicators!$D$262+Q120*$E120*Indicators!$E$262+Q120*$F120*Indicators!$F$262+Q120*$G120*Indicators!$G$262+Q120*$H120*Indicators!$H$262+Q120*$I120*Indicators!$I$262</f>
        <v>7.5119941228050653E-4</v>
      </c>
      <c r="AB120" s="193">
        <f>R120*$B120*Indicators!$B$263+R120*$C120*Indicators!$C$263+R120*$D120*Indicators!$D$263+R120*$E120*Indicators!$E$263+R120*$F120*Indicators!$F$263+R120*$G120*Indicators!$G$263+R120*$H120*Indicators!$H$263+R120*$I120*Indicators!$I$263</f>
        <v>1.0465093710236351E-3</v>
      </c>
      <c r="AC120" s="193">
        <f>S120*$B120*Indicators!$B$264+S120*$C120*Indicators!$C$264+S120*$D120*Indicators!$D$264+S120*$E120*Indicators!$E$264+S120*$F120*Indicators!$F$264+S120*$G120*Indicators!$G$264+S120*$H120*Indicators!$H$264+S120*$I120*Indicators!$I$264</f>
        <v>7.1031296433957287E-4</v>
      </c>
      <c r="AE120" s="177">
        <f t="shared" si="2"/>
        <v>0.53487092223865385</v>
      </c>
    </row>
    <row r="121" spans="1:31" hidden="1" x14ac:dyDescent="0.25">
      <c r="A121" s="174">
        <f>Indicators!A133</f>
        <v>39417</v>
      </c>
      <c r="B121" s="193">
        <f>(Indicators!B133-Indicators!B132)/Indicators!B132</f>
        <v>3.5263003232441992E-3</v>
      </c>
      <c r="C121" s="193">
        <f>(Indicators!C133-Indicators!C132)/-100</f>
        <v>9.9999999999997863E-5</v>
      </c>
      <c r="D121" s="193">
        <f>(Indicators!D133-Indicators!D132)/-100</f>
        <v>-5.5319376487260466E-3</v>
      </c>
      <c r="E121" s="193">
        <f>(Indicators!E133-Indicators!E132)/-Indicators!E132</f>
        <v>-6.016644174538905E-2</v>
      </c>
      <c r="F121" s="193">
        <f>(Indicators!F133-Indicators!F132)/Indicators!F132</f>
        <v>5.5555555555555448E-2</v>
      </c>
      <c r="G121" s="193">
        <f>(Indicators!G133-Indicators!G132)/Indicators!G132</f>
        <v>5.4906395275788472E-2</v>
      </c>
      <c r="H121" s="193">
        <f>(Indicators!H133-Indicators!H132)/Indicators!H132</f>
        <v>1.1561188608714723E-2</v>
      </c>
      <c r="I121" s="193">
        <f>(Indicators!I133-Indicators!I132)/Indicators!I132</f>
        <v>-1.3989927252378288E-2</v>
      </c>
      <c r="J121" s="174"/>
      <c r="K121" s="193">
        <f>Durban!C$76/100</f>
        <v>1.1138615650754054E-2</v>
      </c>
      <c r="L121" s="193">
        <f>Durban!D$76/100</f>
        <v>2.6629350163319939E-3</v>
      </c>
      <c r="M121" s="193">
        <f>Durban!E$76/100</f>
        <v>0.20114176745417128</v>
      </c>
      <c r="N121" s="193">
        <f>Durban!F$76/100</f>
        <v>3.3400996689087734E-2</v>
      </c>
      <c r="O121" s="193">
        <f>Durban!G$76/100</f>
        <v>4.3604039384338919E-2</v>
      </c>
      <c r="P121" s="193">
        <f>Durban!H$76/100</f>
        <v>0.17765184943473808</v>
      </c>
      <c r="Q121" s="193">
        <f>Durban!I$76/100</f>
        <v>0.1414978431832819</v>
      </c>
      <c r="R121" s="193">
        <f>Durban!J$76/100</f>
        <v>0.19656950492447642</v>
      </c>
      <c r="S121" s="193">
        <f>Durban!K$76/100</f>
        <v>0.19233244826281964</v>
      </c>
      <c r="T121" s="193"/>
      <c r="U121" s="193">
        <f>K121*$B121*Indicators!$B$256+K121*$C121*Indicators!$C$256+K121*$D121*Indicators!$D$256+K121*$E121*Indicators!$E$256+K121*$F121*Indicators!$F$256+K121*$G121*Indicators!$G$256+K121*$H121*Indicators!$H$256+K121*$I121*Indicators!$I$256</f>
        <v>7.7011936747357497E-5</v>
      </c>
      <c r="V121" s="193">
        <f>L121*$B121*Indicators!$B$257+L121*$C121*Indicators!$C$257+L121*$D121*Indicators!$D$257+L121*$E121*Indicators!$E$257+L121*$F121*Indicators!$F$257+L121*$G121*Indicators!$G$257+L121*$H121*Indicators!$H$257+L121*$I121*Indicators!$I$257</f>
        <v>3.7829171738397388E-5</v>
      </c>
      <c r="W121" s="193">
        <f>M121*$B121*Indicators!$B$258+M121*$C121*Indicators!$C$258+M121*$D121*Indicators!$D$258+M121*$E121*Indicators!$E$258+M121*$F121*Indicators!$F$258+M121*$G121*Indicators!$G$258+M121*$H121*Indicators!$H$258+M121*$I121*Indicators!$I$258</f>
        <v>-1.3438085437659617E-3</v>
      </c>
      <c r="X121" s="193">
        <f>N121*$B121*Indicators!$B$259+N121*$C121*Indicators!$C$259+N121*$D121*Indicators!$D$259+N121*$E121*Indicators!$E$259+N121*$F121*Indicators!$F$259+N121*$G121*Indicators!$G$259+N121*$H121*Indicators!$H$259+N121*$I121*Indicators!$I$259</f>
        <v>-5.9424047100973935E-4</v>
      </c>
      <c r="Y121" s="193">
        <f>O121*$B121*Indicators!$B$260+O121*$C121*Indicators!$C$260+O121*$D121*Indicators!$D$260+O121*$E121*Indicators!$E$260+O121*$F121*Indicators!$F$260+O121*$G121*Indicators!$G$260+O121*$H121*Indicators!$H$260+O121*$I121*Indicators!$I$260</f>
        <v>-2.8022876195137931E-4</v>
      </c>
      <c r="Z121" s="193">
        <f>P121*$B121*Indicators!$B$261+P121*$C121*Indicators!$C$261+P121*$D121*Indicators!$D$261+P121*$E121*Indicators!$E$261+P121*$F121*Indicators!$F$261+P121*$G121*Indicators!$G$261+P121*$H121*Indicators!$H$261+P121*$I121*Indicators!$I$261</f>
        <v>-6.8308992920896759E-4</v>
      </c>
      <c r="AA121" s="193">
        <f>Q121*$B121*Indicators!$B$262+Q121*$C121*Indicators!$C$262+Q121*$D121*Indicators!$D$262+Q121*$E121*Indicators!$E$262+Q121*$F121*Indicators!$F$262+Q121*$G121*Indicators!$G$262+Q121*$H121*Indicators!$H$262+Q121*$I121*Indicators!$I$262</f>
        <v>-2.450353703104831E-3</v>
      </c>
      <c r="AB121" s="193">
        <f>R121*$B121*Indicators!$B$263+R121*$C121*Indicators!$C$263+R121*$D121*Indicators!$D$263+R121*$E121*Indicators!$E$263+R121*$F121*Indicators!$F$263+R121*$G121*Indicators!$G$263+R121*$H121*Indicators!$H$263+R121*$I121*Indicators!$I$263</f>
        <v>-6.7096006498670012E-4</v>
      </c>
      <c r="AC121" s="193">
        <f>S121*$B121*Indicators!$B$264+S121*$C121*Indicators!$C$264+S121*$D121*Indicators!$D$264+S121*$E121*Indicators!$E$264+S121*$F121*Indicators!$F$264+S121*$G121*Indicators!$G$264+S121*$H121*Indicators!$H$264+S121*$I121*Indicators!$I$264</f>
        <v>3.9430127582306643E-4</v>
      </c>
      <c r="AE121" s="177">
        <f t="shared" si="2"/>
        <v>-0.55135390897187575</v>
      </c>
    </row>
    <row r="122" spans="1:31" hidden="1" x14ac:dyDescent="0.25">
      <c r="A122" s="174">
        <f>Indicators!A134</f>
        <v>39448</v>
      </c>
      <c r="B122" s="193">
        <f>(Indicators!B134-Indicators!B133)/Indicators!B133</f>
        <v>9.187408491947284E-2</v>
      </c>
      <c r="C122" s="193">
        <f>(Indicators!C134-Indicators!C133)/-100</f>
        <v>-2.3000000000000043E-3</v>
      </c>
      <c r="D122" s="193">
        <f>(Indicators!D134-Indicators!D133)/-100</f>
        <v>-2.8383702874285712E-3</v>
      </c>
      <c r="E122" s="193">
        <f>(Indicators!E134-Indicators!E133)/-Indicators!E133</f>
        <v>3.405112973374344E-2</v>
      </c>
      <c r="F122" s="193">
        <f>(Indicators!F134-Indicators!F133)/Indicators!F133</f>
        <v>0.11578947368421062</v>
      </c>
      <c r="G122" s="193">
        <f>(Indicators!G134-Indicators!G133)/Indicators!G133</f>
        <v>9.8141972367794164E-2</v>
      </c>
      <c r="H122" s="193">
        <f>(Indicators!H134-Indicators!H133)/Indicators!H133</f>
        <v>2.811863026729507E-2</v>
      </c>
      <c r="I122" s="193">
        <f>(Indicators!I134-Indicators!I133)/Indicators!I133</f>
        <v>7.9455164585698068E-3</v>
      </c>
      <c r="J122" s="174"/>
      <c r="K122" s="193">
        <f>Durban!C$77/100</f>
        <v>1.3034315023541833E-2</v>
      </c>
      <c r="L122" s="193">
        <f>Durban!D$77/100</f>
        <v>2.2827539778573652E-3</v>
      </c>
      <c r="M122" s="193">
        <f>Durban!E$77/100</f>
        <v>0.19795240608685666</v>
      </c>
      <c r="N122" s="193">
        <f>Durban!F$77/100</f>
        <v>3.0706170995328224E-2</v>
      </c>
      <c r="O122" s="193">
        <f>Durban!G$77/100</f>
        <v>4.6304821107354316E-2</v>
      </c>
      <c r="P122" s="193">
        <f>Durban!H$77/100</f>
        <v>0.1737416440810815</v>
      </c>
      <c r="Q122" s="193">
        <f>Durban!I$77/100</f>
        <v>0.14169967132852684</v>
      </c>
      <c r="R122" s="193">
        <f>Durban!J$77/100</f>
        <v>0.19956482270916603</v>
      </c>
      <c r="S122" s="193">
        <f>Durban!K$77/100</f>
        <v>0.19471339469028728</v>
      </c>
      <c r="T122" s="193"/>
      <c r="U122" s="193">
        <f>K122*$B122*Indicators!$B$256+K122*$C122*Indicators!$C$256+K122*$D122*Indicators!$D$256+K122*$E122*Indicators!$E$256+K122*$F122*Indicators!$F$256+K122*$G122*Indicators!$G$256+K122*$H122*Indicators!$H$256+K122*$I122*Indicators!$I$256</f>
        <v>8.0781388638444501E-4</v>
      </c>
      <c r="V122" s="193">
        <f>L122*$B122*Indicators!$B$257+L122*$C122*Indicators!$C$257+L122*$D122*Indicators!$D$257+L122*$E122*Indicators!$E$257+L122*$F122*Indicators!$F$257+L122*$G122*Indicators!$G$257+L122*$H122*Indicators!$H$257+L122*$I122*Indicators!$I$257</f>
        <v>1.6393193801592977E-4</v>
      </c>
      <c r="W122" s="193">
        <f>M122*$B122*Indicators!$B$258+M122*$C122*Indicators!$C$258+M122*$D122*Indicators!$D$258+M122*$E122*Indicators!$E$258+M122*$F122*Indicators!$F$258+M122*$G122*Indicators!$G$258+M122*$H122*Indicators!$H$258+M122*$I122*Indicators!$I$258</f>
        <v>7.7914246181253156E-3</v>
      </c>
      <c r="X122" s="193">
        <f>N122*$B122*Indicators!$B$259+N122*$C122*Indicators!$C$259+N122*$D122*Indicators!$D$259+N122*$E122*Indicators!$E$259+N122*$F122*Indicators!$F$259+N122*$G122*Indicators!$G$259+N122*$H122*Indicators!$H$259+N122*$I122*Indicators!$I$259</f>
        <v>6.9166685518691246E-4</v>
      </c>
      <c r="Y122" s="193">
        <f>O122*$B122*Indicators!$B$260+O122*$C122*Indicators!$C$260+O122*$D122*Indicators!$D$260+O122*$E122*Indicators!$E$260+O122*$F122*Indicators!$F$260+O122*$G122*Indicators!$G$260+O122*$H122*Indicators!$H$260+O122*$I122*Indicators!$I$260</f>
        <v>1.0258419070840585E-3</v>
      </c>
      <c r="Z122" s="193">
        <f>P122*$B122*Indicators!$B$261+P122*$C122*Indicators!$C$261+P122*$D122*Indicators!$D$261+P122*$E122*Indicators!$E$261+P122*$F122*Indicators!$F$261+P122*$G122*Indicators!$G$261+P122*$H122*Indicators!$H$261+P122*$I122*Indicators!$I$261</f>
        <v>3.1706989979632485E-3</v>
      </c>
      <c r="AA122" s="193">
        <f>Q122*$B122*Indicators!$B$262+Q122*$C122*Indicators!$C$262+Q122*$D122*Indicators!$D$262+Q122*$E122*Indicators!$E$262+Q122*$F122*Indicators!$F$262+Q122*$G122*Indicators!$G$262+Q122*$H122*Indicators!$H$262+Q122*$I122*Indicators!$I$262</f>
        <v>3.5534293091542277E-3</v>
      </c>
      <c r="AB122" s="193">
        <f>R122*$B122*Indicators!$B$263+R122*$C122*Indicators!$C$263+R122*$D122*Indicators!$D$263+R122*$E122*Indicators!$E$263+R122*$F122*Indicators!$F$263+R122*$G122*Indicators!$G$263+R122*$H122*Indicators!$H$263+R122*$I122*Indicators!$I$263</f>
        <v>4.0584598634925964E-3</v>
      </c>
      <c r="AC122" s="193">
        <f>S122*$B122*Indicators!$B$264+S122*$C122*Indicators!$C$264+S122*$D122*Indicators!$D$264+S122*$E122*Indicators!$E$264+S122*$F122*Indicators!$F$264+S122*$G122*Indicators!$G$264+S122*$H122*Indicators!$H$264+S122*$I122*Indicators!$I$264</f>
        <v>3.2415105804637035E-3</v>
      </c>
      <c r="AE122" s="177">
        <f t="shared" si="2"/>
        <v>2.450477795587044</v>
      </c>
    </row>
    <row r="123" spans="1:31" hidden="1" x14ac:dyDescent="0.25">
      <c r="A123" s="174">
        <f>Indicators!A135</f>
        <v>39479</v>
      </c>
      <c r="B123" s="193">
        <f>(Indicators!B135-Indicators!B134)/Indicators!B134</f>
        <v>3.8042239356352738E-2</v>
      </c>
      <c r="C123" s="193">
        <f>(Indicators!C135-Indicators!C134)/-100</f>
        <v>-2.5499999999999902E-3</v>
      </c>
      <c r="D123" s="193">
        <f>(Indicators!D135-Indicators!D134)/-100</f>
        <v>-5.2066947712828696E-3</v>
      </c>
      <c r="E123" s="193">
        <f>(Indicators!E135-Indicators!E134)/-Indicators!E134</f>
        <v>-0.10081265099934102</v>
      </c>
      <c r="F123" s="193">
        <f>(Indicators!F135-Indicators!F134)/Indicators!F134</f>
        <v>0.16723842195540303</v>
      </c>
      <c r="G123" s="193">
        <f>(Indicators!G135-Indicators!G134)/Indicators!G134</f>
        <v>5.2386117136659388E-2</v>
      </c>
      <c r="H123" s="193">
        <f>(Indicators!H135-Indicators!H134)/Indicators!H134</f>
        <v>1.2920747653586777E-2</v>
      </c>
      <c r="I123" s="193">
        <f>(Indicators!I135-Indicators!I134)/Indicators!I134</f>
        <v>-4.5608108108108107E-2</v>
      </c>
      <c r="J123" s="174"/>
      <c r="K123" s="193">
        <f>Durban!C$77/100</f>
        <v>1.3034315023541833E-2</v>
      </c>
      <c r="L123" s="193">
        <f>Durban!D$77/100</f>
        <v>2.2827539778573652E-3</v>
      </c>
      <c r="M123" s="193">
        <f>Durban!E$77/100</f>
        <v>0.19795240608685666</v>
      </c>
      <c r="N123" s="193">
        <f>Durban!F$77/100</f>
        <v>3.0706170995328224E-2</v>
      </c>
      <c r="O123" s="193">
        <f>Durban!G$77/100</f>
        <v>4.6304821107354316E-2</v>
      </c>
      <c r="P123" s="193">
        <f>Durban!H$77/100</f>
        <v>0.1737416440810815</v>
      </c>
      <c r="Q123" s="193">
        <f>Durban!I$77/100</f>
        <v>0.14169967132852684</v>
      </c>
      <c r="R123" s="193">
        <f>Durban!J$77/100</f>
        <v>0.19956482270916603</v>
      </c>
      <c r="S123" s="193">
        <f>Durban!K$77/100</f>
        <v>0.19471339469028728</v>
      </c>
      <c r="T123" s="193"/>
      <c r="U123" s="193">
        <f>K123*$B123*Indicators!$B$256+K123*$C123*Indicators!$C$256+K123*$D123*Indicators!$D$256+K123*$E123*Indicators!$E$256+K123*$F123*Indicators!$F$256+K123*$G123*Indicators!$G$256+K123*$H123*Indicators!$H$256+K123*$I123*Indicators!$I$256</f>
        <v>4.9230497268804127E-4</v>
      </c>
      <c r="V123" s="193">
        <f>L123*$B123*Indicators!$B$257+L123*$C123*Indicators!$C$257+L123*$D123*Indicators!$D$257+L123*$E123*Indicators!$E$257+L123*$F123*Indicators!$F$257+L123*$G123*Indicators!$G$257+L123*$H123*Indicators!$H$257+L123*$I123*Indicators!$I$257</f>
        <v>3.0050702826503605E-5</v>
      </c>
      <c r="W123" s="193">
        <f>M123*$B123*Indicators!$B$258+M123*$C123*Indicators!$C$258+M123*$D123*Indicators!$D$258+M123*$E123*Indicators!$E$258+M123*$F123*Indicators!$F$258+M123*$G123*Indicators!$G$258+M123*$H123*Indicators!$H$258+M123*$I123*Indicators!$I$258</f>
        <v>-1.0622844519567586E-3</v>
      </c>
      <c r="X123" s="193">
        <f>N123*$B123*Indicators!$B$259+N123*$C123*Indicators!$C$259+N123*$D123*Indicators!$D$259+N123*$E123*Indicators!$E$259+N123*$F123*Indicators!$F$259+N123*$G123*Indicators!$G$259+N123*$H123*Indicators!$H$259+N123*$I123*Indicators!$I$259</f>
        <v>-1.1747603836304034E-3</v>
      </c>
      <c r="Y123" s="193">
        <f>O123*$B123*Indicators!$B$260+O123*$C123*Indicators!$C$260+O123*$D123*Indicators!$D$260+O123*$E123*Indicators!$E$260+O123*$F123*Indicators!$F$260+O123*$G123*Indicators!$G$260+O123*$H123*Indicators!$H$260+O123*$I123*Indicators!$I$260</f>
        <v>-5.097014435798586E-4</v>
      </c>
      <c r="Z123" s="193">
        <f>P123*$B123*Indicators!$B$261+P123*$C123*Indicators!$C$261+P123*$D123*Indicators!$D$261+P123*$E123*Indicators!$E$261+P123*$F123*Indicators!$F$261+P123*$G123*Indicators!$G$261+P123*$H123*Indicators!$H$261+P123*$I123*Indicators!$I$261</f>
        <v>-8.6535382612774479E-4</v>
      </c>
      <c r="AA123" s="193">
        <f>Q123*$B123*Indicators!$B$262+Q123*$C123*Indicators!$C$262+Q123*$D123*Indicators!$D$262+Q123*$E123*Indicators!$E$262+Q123*$F123*Indicators!$F$262+Q123*$G123*Indicators!$G$262+Q123*$H123*Indicators!$H$262+Q123*$I123*Indicators!$I$262</f>
        <v>-4.1726163522440886E-3</v>
      </c>
      <c r="AB123" s="193">
        <f>R123*$B123*Indicators!$B$263+R123*$C123*Indicators!$C$263+R123*$D123*Indicators!$D$263+R123*$E123*Indicators!$E$263+R123*$F123*Indicators!$F$263+R123*$G123*Indicators!$G$263+R123*$H123*Indicators!$H$263+R123*$I123*Indicators!$I$263</f>
        <v>-1.216226209259922E-3</v>
      </c>
      <c r="AC123" s="193">
        <f>S123*$B123*Indicators!$B$264+S123*$C123*Indicators!$C$264+S123*$D123*Indicators!$D$264+S123*$E123*Indicators!$E$264+S123*$F123*Indicators!$F$264+S123*$G123*Indicators!$G$264+S123*$H123*Indicators!$H$264+S123*$I123*Indicators!$I$264</f>
        <v>6.7491632261534342E-4</v>
      </c>
      <c r="AE123" s="177">
        <f t="shared" si="2"/>
        <v>-0.78036706686688884</v>
      </c>
    </row>
    <row r="124" spans="1:31" hidden="1" x14ac:dyDescent="0.25">
      <c r="A124" s="174">
        <f>Indicators!A136</f>
        <v>39508</v>
      </c>
      <c r="B124" s="193">
        <f>(Indicators!B136-Indicators!B135)/Indicators!B135</f>
        <v>5.0883583940474278E-2</v>
      </c>
      <c r="C124" s="193">
        <f>(Indicators!C136-Indicators!C135)/-100</f>
        <v>-2.4500000000000099E-3</v>
      </c>
      <c r="D124" s="193">
        <f>(Indicators!D136-Indicators!D135)/-100</f>
        <v>-7.7773613193404499E-3</v>
      </c>
      <c r="E124" s="193">
        <f>(Indicators!E136-Indicators!E135)/-Indicators!E135</f>
        <v>-3.2920989624900072E-3</v>
      </c>
      <c r="F124" s="193">
        <f>(Indicators!F136-Indicators!F135)/Indicators!F135</f>
        <v>-5.3637031594415775E-2</v>
      </c>
      <c r="G124" s="193">
        <f>(Indicators!G136-Indicators!G135)/Indicators!G135</f>
        <v>-3.9781510872925807E-2</v>
      </c>
      <c r="H124" s="193">
        <f>(Indicators!H136-Indicators!H135)/Indicators!H135</f>
        <v>2.5546365322673081E-2</v>
      </c>
      <c r="I124" s="193">
        <f>(Indicators!I136-Indicators!I135)/Indicators!I135</f>
        <v>-7.9646017699115043E-3</v>
      </c>
      <c r="J124" s="174"/>
      <c r="K124" s="193">
        <f>Durban!C$77/100</f>
        <v>1.3034315023541833E-2</v>
      </c>
      <c r="L124" s="193">
        <f>Durban!D$77/100</f>
        <v>2.2827539778573652E-3</v>
      </c>
      <c r="M124" s="193">
        <f>Durban!E$77/100</f>
        <v>0.19795240608685666</v>
      </c>
      <c r="N124" s="193">
        <f>Durban!F$77/100</f>
        <v>3.0706170995328224E-2</v>
      </c>
      <c r="O124" s="193">
        <f>Durban!G$77/100</f>
        <v>4.6304821107354316E-2</v>
      </c>
      <c r="P124" s="193">
        <f>Durban!H$77/100</f>
        <v>0.1737416440810815</v>
      </c>
      <c r="Q124" s="193">
        <f>Durban!I$77/100</f>
        <v>0.14169967132852684</v>
      </c>
      <c r="R124" s="193">
        <f>Durban!J$77/100</f>
        <v>0.19956482270916603</v>
      </c>
      <c r="S124" s="193">
        <f>Durban!K$77/100</f>
        <v>0.19471339469028728</v>
      </c>
      <c r="T124" s="193"/>
      <c r="U124" s="193">
        <f>K124*$B124*Indicators!$B$256+K124*$C124*Indicators!$C$256+K124*$D124*Indicators!$D$256+K124*$E124*Indicators!$E$256+K124*$F124*Indicators!$F$256+K124*$G124*Indicators!$G$256+K124*$H124*Indicators!$H$256+K124*$I124*Indicators!$I$256</f>
        <v>-6.7653949845013797E-5</v>
      </c>
      <c r="V124" s="193">
        <f>L124*$B124*Indicators!$B$257+L124*$C124*Indicators!$C$257+L124*$D124*Indicators!$D$257+L124*$E124*Indicators!$E$257+L124*$F124*Indicators!$F$257+L124*$G124*Indicators!$G$257+L124*$H124*Indicators!$H$257+L124*$I124*Indicators!$I$257</f>
        <v>-5.8659002564874083E-6</v>
      </c>
      <c r="W124" s="193">
        <f>M124*$B124*Indicators!$B$258+M124*$C124*Indicators!$C$258+M124*$D124*Indicators!$D$258+M124*$E124*Indicators!$E$258+M124*$F124*Indicators!$F$258+M124*$G124*Indicators!$G$258+M124*$H124*Indicators!$H$258+M124*$I124*Indicators!$I$258</f>
        <v>3.4766168470718025E-3</v>
      </c>
      <c r="X124" s="193">
        <f>N124*$B124*Indicators!$B$259+N124*$C124*Indicators!$C$259+N124*$D124*Indicators!$D$259+N124*$E124*Indicators!$E$259+N124*$F124*Indicators!$F$259+N124*$G124*Indicators!$G$259+N124*$H124*Indicators!$H$259+N124*$I124*Indicators!$I$259</f>
        <v>7.6486191185262242E-5</v>
      </c>
      <c r="Y124" s="193">
        <f>O124*$B124*Indicators!$B$260+O124*$C124*Indicators!$C$260+O124*$D124*Indicators!$D$260+O124*$E124*Indicators!$E$260+O124*$F124*Indicators!$F$260+O124*$G124*Indicators!$G$260+O124*$H124*Indicators!$H$260+O124*$I124*Indicators!$I$260</f>
        <v>4.7913853102125815E-4</v>
      </c>
      <c r="Z124" s="193">
        <f>P124*$B124*Indicators!$B$261+P124*$C124*Indicators!$C$261+P124*$D124*Indicators!$D$261+P124*$E124*Indicators!$E$261+P124*$F124*Indicators!$F$261+P124*$G124*Indicators!$G$261+P124*$H124*Indicators!$H$261+P124*$I124*Indicators!$I$261</f>
        <v>1.5172453940513035E-3</v>
      </c>
      <c r="AA124" s="193">
        <f>Q124*$B124*Indicators!$B$262+Q124*$C124*Indicators!$C$262+Q124*$D124*Indicators!$D$262+Q124*$E124*Indicators!$E$262+Q124*$F124*Indicators!$F$262+Q124*$G124*Indicators!$G$262+Q124*$H124*Indicators!$H$262+Q124*$I124*Indicators!$I$262</f>
        <v>1.0125582851885173E-3</v>
      </c>
      <c r="AB124" s="193">
        <f>R124*$B124*Indicators!$B$263+R124*$C124*Indicators!$C$263+R124*$D124*Indicators!$D$263+R124*$E124*Indicators!$E$263+R124*$F124*Indicators!$F$263+R124*$G124*Indicators!$G$263+R124*$H124*Indicators!$H$263+R124*$I124*Indicators!$I$263</f>
        <v>2.0733970603894732E-3</v>
      </c>
      <c r="AC124" s="193">
        <f>S124*$B124*Indicators!$B$264+S124*$C124*Indicators!$C$264+S124*$D124*Indicators!$D$264+S124*$E124*Indicators!$E$264+S124*$F124*Indicators!$F$264+S124*$G124*Indicators!$G$264+S124*$H124*Indicators!$H$264+S124*$I124*Indicators!$I$264</f>
        <v>1.9356586373085152E-3</v>
      </c>
      <c r="AE124" s="177">
        <f t="shared" si="2"/>
        <v>1.049758109611463</v>
      </c>
    </row>
    <row r="125" spans="1:31" hidden="1" x14ac:dyDescent="0.25">
      <c r="A125" s="174">
        <f>Indicators!A137</f>
        <v>39539</v>
      </c>
      <c r="B125" s="193">
        <f>(Indicators!B137-Indicators!B136)/Indicators!B136</f>
        <v>-7.0201964327420624E-2</v>
      </c>
      <c r="C125" s="193">
        <f>(Indicators!C137-Indicators!C136)/-100</f>
        <v>-2.6999999999999958E-3</v>
      </c>
      <c r="D125" s="193">
        <f>(Indicators!D137-Indicators!D136)/-100</f>
        <v>-5.0348495964782107E-3</v>
      </c>
      <c r="E125" s="193">
        <f>(Indicators!E137-Indicators!E136)/-Indicators!E136</f>
        <v>-0.11325444963706872</v>
      </c>
      <c r="F125" s="193">
        <f>(Indicators!F137-Indicators!F136)/Indicators!F136</f>
        <v>-2.7950310559006302E-2</v>
      </c>
      <c r="G125" s="193">
        <f>(Indicators!G137-Indicators!G136)/Indicators!G136</f>
        <v>-6.4613072877535732E-2</v>
      </c>
      <c r="H125" s="193">
        <f>(Indicators!H137-Indicators!H136)/Indicators!H136</f>
        <v>7.7042252637689289E-3</v>
      </c>
      <c r="I125" s="193">
        <f>(Indicators!I137-Indicators!I136)/Indicators!I136</f>
        <v>-1.2191495688373476E-2</v>
      </c>
      <c r="J125" s="174"/>
      <c r="K125" s="193">
        <f>Durban!C$77/100</f>
        <v>1.3034315023541833E-2</v>
      </c>
      <c r="L125" s="193">
        <f>Durban!D$77/100</f>
        <v>2.2827539778573652E-3</v>
      </c>
      <c r="M125" s="193">
        <f>Durban!E$77/100</f>
        <v>0.19795240608685666</v>
      </c>
      <c r="N125" s="193">
        <f>Durban!F$77/100</f>
        <v>3.0706170995328224E-2</v>
      </c>
      <c r="O125" s="193">
        <f>Durban!G$77/100</f>
        <v>4.6304821107354316E-2</v>
      </c>
      <c r="P125" s="193">
        <f>Durban!H$77/100</f>
        <v>0.1737416440810815</v>
      </c>
      <c r="Q125" s="193">
        <f>Durban!I$77/100</f>
        <v>0.14169967132852684</v>
      </c>
      <c r="R125" s="193">
        <f>Durban!J$77/100</f>
        <v>0.19956482270916603</v>
      </c>
      <c r="S125" s="193">
        <f>Durban!K$77/100</f>
        <v>0.19471339469028728</v>
      </c>
      <c r="T125" s="193"/>
      <c r="U125" s="193">
        <f>K125*$B125*Indicators!$B$256+K125*$C125*Indicators!$C$256+K125*$D125*Indicators!$D$256+K125*$E125*Indicators!$E$256+K125*$F125*Indicators!$F$256+K125*$G125*Indicators!$G$256+K125*$H125*Indicators!$H$256+K125*$I125*Indicators!$I$256</f>
        <v>-5.527251087244356E-4</v>
      </c>
      <c r="V125" s="193">
        <f>L125*$B125*Indicators!$B$257+L125*$C125*Indicators!$C$257+L125*$D125*Indicators!$D$257+L125*$E125*Indicators!$E$257+L125*$F125*Indicators!$F$257+L125*$G125*Indicators!$G$257+L125*$H125*Indicators!$H$257+L125*$I125*Indicators!$I$257</f>
        <v>-1.3849368524729871E-4</v>
      </c>
      <c r="W125" s="193">
        <f>M125*$B125*Indicators!$B$258+M125*$C125*Indicators!$C$258+M125*$D125*Indicators!$D$258+M125*$E125*Indicators!$E$258+M125*$F125*Indicators!$F$258+M125*$G125*Indicators!$G$258+M125*$H125*Indicators!$H$258+M125*$I125*Indicators!$I$258</f>
        <v>-7.5926133104375661E-3</v>
      </c>
      <c r="X125" s="193">
        <f>N125*$B125*Indicators!$B$259+N125*$C125*Indicators!$C$259+N125*$D125*Indicators!$D$259+N125*$E125*Indicators!$E$259+N125*$F125*Indicators!$F$259+N125*$G125*Indicators!$G$259+N125*$H125*Indicators!$H$259+N125*$I125*Indicators!$I$259</f>
        <v>-1.0864811819231452E-3</v>
      </c>
      <c r="Y125" s="193">
        <f>O125*$B125*Indicators!$B$260+O125*$C125*Indicators!$C$260+O125*$D125*Indicators!$D$260+O125*$E125*Indicators!$E$260+O125*$F125*Indicators!$F$260+O125*$G125*Indicators!$G$260+O125*$H125*Indicators!$H$260+O125*$I125*Indicators!$I$260</f>
        <v>-1.0937271001099382E-3</v>
      </c>
      <c r="Z125" s="193">
        <f>P125*$B125*Indicators!$B$261+P125*$C125*Indicators!$C$261+P125*$D125*Indicators!$D$261+P125*$E125*Indicators!$E$261+P125*$F125*Indicators!$F$261+P125*$G125*Indicators!$G$261+P125*$H125*Indicators!$H$261+P125*$I125*Indicators!$I$261</f>
        <v>-3.1919041699916724E-3</v>
      </c>
      <c r="AA125" s="193">
        <f>Q125*$B125*Indicators!$B$262+Q125*$C125*Indicators!$C$262+Q125*$D125*Indicators!$D$262+Q125*$E125*Indicators!$E$262+Q125*$F125*Indicators!$F$262+Q125*$G125*Indicators!$G$262+Q125*$H125*Indicators!$H$262+Q125*$I125*Indicators!$I$262</f>
        <v>-5.9114723456805242E-3</v>
      </c>
      <c r="AB125" s="193">
        <f>R125*$B125*Indicators!$B$263+R125*$C125*Indicators!$C$263+R125*$D125*Indicators!$D$263+R125*$E125*Indicators!$E$263+R125*$F125*Indicators!$F$263+R125*$G125*Indicators!$G$263+R125*$H125*Indicators!$H$263+R125*$I125*Indicators!$I$263</f>
        <v>-3.6106132960551131E-3</v>
      </c>
      <c r="AC125" s="193">
        <f>S125*$B125*Indicators!$B$264+S125*$C125*Indicators!$C$264+S125*$D125*Indicators!$D$264+S125*$E125*Indicators!$E$264+S125*$F125*Indicators!$F$264+S125*$G125*Indicators!$G$264+S125*$H125*Indicators!$H$264+S125*$I125*Indicators!$I$264</f>
        <v>-1.415658587352856E-3</v>
      </c>
      <c r="AE125" s="177">
        <f t="shared" si="2"/>
        <v>-2.4593688785522554</v>
      </c>
    </row>
    <row r="126" spans="1:31" hidden="1" x14ac:dyDescent="0.25">
      <c r="A126" s="174">
        <f>Indicators!A138</f>
        <v>39569</v>
      </c>
      <c r="B126" s="193">
        <f>(Indicators!B138-Indicators!B137)/Indicators!B137</f>
        <v>2.2871496562664791E-3</v>
      </c>
      <c r="C126" s="193">
        <f>(Indicators!C138-Indicators!C137)/-100</f>
        <v>-6.3000000000000079E-3</v>
      </c>
      <c r="D126" s="193">
        <f>(Indicators!D138-Indicators!D137)/-100</f>
        <v>-6.4279926777300747E-3</v>
      </c>
      <c r="E126" s="193">
        <f>(Indicators!E138-Indicators!E137)/-Indicators!E137</f>
        <v>-0.13987138263665605</v>
      </c>
      <c r="F126" s="193">
        <f>(Indicators!F138-Indicators!F137)/Indicators!F137</f>
        <v>-0.12699680511182107</v>
      </c>
      <c r="G126" s="193">
        <f>(Indicators!G138-Indicators!G137)/Indicators!G137</f>
        <v>7.2289156626505506E-3</v>
      </c>
      <c r="H126" s="193">
        <f>(Indicators!H138-Indicators!H137)/Indicators!H137</f>
        <v>8.032371674445345E-3</v>
      </c>
      <c r="I126" s="193">
        <f>(Indicators!I138-Indicators!I137)/Indicators!I137</f>
        <v>2.8597230583985552E-2</v>
      </c>
      <c r="J126" s="174"/>
      <c r="K126" s="193">
        <f>Durban!C$77/100</f>
        <v>1.3034315023541833E-2</v>
      </c>
      <c r="L126" s="193">
        <f>Durban!D$77/100</f>
        <v>2.2827539778573652E-3</v>
      </c>
      <c r="M126" s="193">
        <f>Durban!E$77/100</f>
        <v>0.19795240608685666</v>
      </c>
      <c r="N126" s="193">
        <f>Durban!F$77/100</f>
        <v>3.0706170995328224E-2</v>
      </c>
      <c r="O126" s="193">
        <f>Durban!G$77/100</f>
        <v>4.6304821107354316E-2</v>
      </c>
      <c r="P126" s="193">
        <f>Durban!H$77/100</f>
        <v>0.1737416440810815</v>
      </c>
      <c r="Q126" s="193">
        <f>Durban!I$77/100</f>
        <v>0.14169967132852684</v>
      </c>
      <c r="R126" s="193">
        <f>Durban!J$77/100</f>
        <v>0.19956482270916603</v>
      </c>
      <c r="S126" s="193">
        <f>Durban!K$77/100</f>
        <v>0.19471339469028728</v>
      </c>
      <c r="T126" s="193"/>
      <c r="U126" s="193">
        <f>K126*$B126*Indicators!$B$256+K126*$C126*Indicators!$C$256+K126*$D126*Indicators!$D$256+K126*$E126*Indicators!$E$256+K126*$F126*Indicators!$F$256+K126*$G126*Indicators!$G$256+K126*$H126*Indicators!$H$256+K126*$I126*Indicators!$I$256</f>
        <v>-7.7267589779273231E-4</v>
      </c>
      <c r="V126" s="193">
        <f>L126*$B126*Indicators!$B$257+L126*$C126*Indicators!$C$257+L126*$D126*Indicators!$D$257+L126*$E126*Indicators!$E$257+L126*$F126*Indicators!$F$257+L126*$G126*Indicators!$G$257+L126*$H126*Indicators!$H$257+L126*$I126*Indicators!$I$257</f>
        <v>-1.0706072749420553E-5</v>
      </c>
      <c r="W126" s="193">
        <f>M126*$B126*Indicators!$B$258+M126*$C126*Indicators!$C$258+M126*$D126*Indicators!$D$258+M126*$E126*Indicators!$E$258+M126*$F126*Indicators!$F$258+M126*$G126*Indicators!$G$258+M126*$H126*Indicators!$H$258+M126*$I126*Indicators!$I$258</f>
        <v>-1.6321873136781622E-3</v>
      </c>
      <c r="X126" s="193">
        <f>N126*$B126*Indicators!$B$259+N126*$C126*Indicators!$C$259+N126*$D126*Indicators!$D$259+N126*$E126*Indicators!$E$259+N126*$F126*Indicators!$F$259+N126*$G126*Indicators!$G$259+N126*$H126*Indicators!$H$259+N126*$I126*Indicators!$I$259</f>
        <v>-4.0778128968888943E-4</v>
      </c>
      <c r="Y126" s="193">
        <f>O126*$B126*Indicators!$B$260+O126*$C126*Indicators!$C$260+O126*$D126*Indicators!$D$260+O126*$E126*Indicators!$E$260+O126*$F126*Indicators!$F$260+O126*$G126*Indicators!$G$260+O126*$H126*Indicators!$H$260+O126*$I126*Indicators!$I$260</f>
        <v>-9.0040737172769787E-4</v>
      </c>
      <c r="Z126" s="193">
        <f>P126*$B126*Indicators!$B$261+P126*$C126*Indicators!$C$261+P126*$D126*Indicators!$D$261+P126*$E126*Indicators!$E$261+P126*$F126*Indicators!$F$261+P126*$G126*Indicators!$G$261+P126*$H126*Indicators!$H$261+P126*$I126*Indicators!$I$261</f>
        <v>-2.6479840470104133E-3</v>
      </c>
      <c r="AA126" s="193">
        <f>Q126*$B126*Indicators!$B$262+Q126*$C126*Indicators!$C$262+Q126*$D126*Indicators!$D$262+Q126*$E126*Indicators!$E$262+Q126*$F126*Indicators!$F$262+Q126*$G126*Indicators!$G$262+Q126*$H126*Indicators!$H$262+Q126*$I126*Indicators!$I$262</f>
        <v>-5.5502771770374396E-3</v>
      </c>
      <c r="AB126" s="193">
        <f>R126*$B126*Indicators!$B$263+R126*$C126*Indicators!$C$263+R126*$D126*Indicators!$D$263+R126*$E126*Indicators!$E$263+R126*$F126*Indicators!$F$263+R126*$G126*Indicators!$G$263+R126*$H126*Indicators!$H$263+R126*$I126*Indicators!$I$263</f>
        <v>-2.547774150898463E-3</v>
      </c>
      <c r="AC126" s="193">
        <f>S126*$B126*Indicators!$B$264+S126*$C126*Indicators!$C$264+S126*$D126*Indicators!$D$264+S126*$E126*Indicators!$E$264+S126*$F126*Indicators!$F$264+S126*$G126*Indicators!$G$264+S126*$H126*Indicators!$H$264+S126*$I126*Indicators!$I$264</f>
        <v>1.1248387614757124E-4</v>
      </c>
      <c r="AE126" s="177">
        <f t="shared" si="2"/>
        <v>-1.4357309444435646</v>
      </c>
    </row>
    <row r="127" spans="1:31" hidden="1" x14ac:dyDescent="0.25">
      <c r="A127" s="174">
        <f>Indicators!A139</f>
        <v>39600</v>
      </c>
      <c r="B127" s="193">
        <f>(Indicators!B139-Indicators!B138)/Indicators!B138</f>
        <v>4.4016197749726343E-2</v>
      </c>
      <c r="C127" s="193">
        <f>(Indicators!C139-Indicators!C138)/-100</f>
        <v>-5.8499999999999906E-3</v>
      </c>
      <c r="D127" s="193">
        <f>(Indicators!D139-Indicators!D138)/-100</f>
        <v>-4.6120311282512464E-3</v>
      </c>
      <c r="E127" s="193">
        <f>(Indicators!E139-Indicators!E138)/-Indicators!E138</f>
        <v>-0.10868202476100927</v>
      </c>
      <c r="F127" s="193">
        <f>(Indicators!F139-Indicators!F138)/Indicators!F138</f>
        <v>0.10430009149130838</v>
      </c>
      <c r="G127" s="193">
        <f>(Indicators!G139-Indicators!G138)/Indicators!G138</f>
        <v>4.4429254955570749E-2</v>
      </c>
      <c r="H127" s="193">
        <f>(Indicators!H139-Indicators!H138)/Indicators!H138</f>
        <v>2.1171324657478112E-2</v>
      </c>
      <c r="I127" s="193">
        <f>(Indicators!I139-Indicators!I138)/Indicators!I138</f>
        <v>-2.4582967515364356E-2</v>
      </c>
      <c r="J127" s="174"/>
      <c r="K127" s="193">
        <f>Durban!C$77/100</f>
        <v>1.3034315023541833E-2</v>
      </c>
      <c r="L127" s="193">
        <f>Durban!D$77/100</f>
        <v>2.2827539778573652E-3</v>
      </c>
      <c r="M127" s="193">
        <f>Durban!E$77/100</f>
        <v>0.19795240608685666</v>
      </c>
      <c r="N127" s="193">
        <f>Durban!F$77/100</f>
        <v>3.0706170995328224E-2</v>
      </c>
      <c r="O127" s="193">
        <f>Durban!G$77/100</f>
        <v>4.6304821107354316E-2</v>
      </c>
      <c r="P127" s="193">
        <f>Durban!H$77/100</f>
        <v>0.1737416440810815</v>
      </c>
      <c r="Q127" s="193">
        <f>Durban!I$77/100</f>
        <v>0.14169967132852684</v>
      </c>
      <c r="R127" s="193">
        <f>Durban!J$77/100</f>
        <v>0.19956482270916603</v>
      </c>
      <c r="S127" s="193">
        <f>Durban!K$77/100</f>
        <v>0.19471339469028728</v>
      </c>
      <c r="T127" s="193"/>
      <c r="U127" s="193">
        <f>K127*$B127*Indicators!$B$256+K127*$C127*Indicators!$C$256+K127*$D127*Indicators!$D$256+K127*$E127*Indicators!$E$256+K127*$F127*Indicators!$F$256+K127*$G127*Indicators!$G$256+K127*$H127*Indicators!$H$256+K127*$I127*Indicators!$I$256</f>
        <v>2.7309778764439326E-4</v>
      </c>
      <c r="V127" s="193">
        <f>L127*$B127*Indicators!$B$257+L127*$C127*Indicators!$C$257+L127*$D127*Indicators!$D$257+L127*$E127*Indicators!$E$257+L127*$F127*Indicators!$F$257+L127*$G127*Indicators!$G$257+L127*$H127*Indicators!$H$257+L127*$I127*Indicators!$I$257</f>
        <v>3.4679062733104598E-5</v>
      </c>
      <c r="W127" s="193">
        <f>M127*$B127*Indicators!$B$258+M127*$C127*Indicators!$C$258+M127*$D127*Indicators!$D$258+M127*$E127*Indicators!$E$258+M127*$F127*Indicators!$F$258+M127*$G127*Indicators!$G$258+M127*$H127*Indicators!$H$258+M127*$I127*Indicators!$I$258</f>
        <v>6.6789961844547084E-5</v>
      </c>
      <c r="X127" s="193">
        <f>N127*$B127*Indicators!$B$259+N127*$C127*Indicators!$C$259+N127*$D127*Indicators!$D$259+N127*$E127*Indicators!$E$259+N127*$F127*Indicators!$F$259+N127*$G127*Indicators!$G$259+N127*$H127*Indicators!$H$259+N127*$I127*Indicators!$I$259</f>
        <v>-8.607626941950833E-4</v>
      </c>
      <c r="Y127" s="193">
        <f>O127*$B127*Indicators!$B$260+O127*$C127*Indicators!$C$260+O127*$D127*Indicators!$D$260+O127*$E127*Indicators!$E$260+O127*$F127*Indicators!$F$260+O127*$G127*Indicators!$G$260+O127*$H127*Indicators!$H$260+O127*$I127*Indicators!$I$260</f>
        <v>-4.1649510492903542E-4</v>
      </c>
      <c r="Z127" s="193">
        <f>P127*$B127*Indicators!$B$261+P127*$C127*Indicators!$C$261+P127*$D127*Indicators!$D$261+P127*$E127*Indicators!$E$261+P127*$F127*Indicators!$F$261+P127*$G127*Indicators!$G$261+P127*$H127*Indicators!$H$261+P127*$I127*Indicators!$I$261</f>
        <v>-7.1992591215027681E-4</v>
      </c>
      <c r="AA127" s="193">
        <f>Q127*$B127*Indicators!$B$262+Q127*$C127*Indicators!$C$262+Q127*$D127*Indicators!$D$262+Q127*$E127*Indicators!$E$262+Q127*$F127*Indicators!$F$262+Q127*$G127*Indicators!$G$262+Q127*$H127*Indicators!$H$262+Q127*$I127*Indicators!$I$262</f>
        <v>-3.9758409185266337E-3</v>
      </c>
      <c r="AB127" s="193">
        <f>R127*$B127*Indicators!$B$263+R127*$C127*Indicators!$C$263+R127*$D127*Indicators!$D$263+R127*$E127*Indicators!$E$263+R127*$F127*Indicators!$F$263+R127*$G127*Indicators!$G$263+R127*$H127*Indicators!$H$263+R127*$I127*Indicators!$I$263</f>
        <v>-7.6893060438280566E-4</v>
      </c>
      <c r="AC127" s="193">
        <f>S127*$B127*Indicators!$B$264+S127*$C127*Indicators!$C$264+S127*$D127*Indicators!$D$264+S127*$E127*Indicators!$E$264+S127*$F127*Indicators!$F$264+S127*$G127*Indicators!$G$264+S127*$H127*Indicators!$H$264+S127*$I127*Indicators!$I$264</f>
        <v>1.2761443008330836E-3</v>
      </c>
      <c r="AE127" s="177">
        <f t="shared" si="2"/>
        <v>-0.50912441211287063</v>
      </c>
    </row>
    <row r="128" spans="1:31" hidden="1" x14ac:dyDescent="0.25">
      <c r="A128" s="174">
        <f>Indicators!A140</f>
        <v>39630</v>
      </c>
      <c r="B128" s="193">
        <f>(Indicators!B140-Indicators!B139)/Indicators!B139</f>
        <v>-7.5994946304485111E-2</v>
      </c>
      <c r="C128" s="193">
        <f>(Indicators!C140-Indicators!C139)/-100</f>
        <v>1.4949999999999993E-2</v>
      </c>
      <c r="D128" s="193">
        <f>(Indicators!D140-Indicators!D139)/-100</f>
        <v>-1.2670708792592435E-2</v>
      </c>
      <c r="E128" s="193">
        <f>(Indicators!E140-Indicators!E139)/-Indicators!E139</f>
        <v>0.12029118665630087</v>
      </c>
      <c r="F128" s="193">
        <f>(Indicators!F140-Indicators!F139)/Indicators!F139</f>
        <v>9.4449047224523658E-2</v>
      </c>
      <c r="G128" s="193">
        <f>(Indicators!G140-Indicators!G139)/Indicators!G139</f>
        <v>-1.1125654450261707E-2</v>
      </c>
      <c r="H128" s="193">
        <f>(Indicators!H140-Indicators!H139)/Indicators!H139</f>
        <v>4.2762105485357315E-3</v>
      </c>
      <c r="I128" s="193">
        <f>(Indicators!I140-Indicators!I139)/Indicators!I139</f>
        <v>7.1407140714071407E-2</v>
      </c>
      <c r="J128" s="174"/>
      <c r="K128" s="193">
        <f>Durban!C$77/100</f>
        <v>1.3034315023541833E-2</v>
      </c>
      <c r="L128" s="193">
        <f>Durban!D$77/100</f>
        <v>2.2827539778573652E-3</v>
      </c>
      <c r="M128" s="193">
        <f>Durban!E$77/100</f>
        <v>0.19795240608685666</v>
      </c>
      <c r="N128" s="193">
        <f>Durban!F$77/100</f>
        <v>3.0706170995328224E-2</v>
      </c>
      <c r="O128" s="193">
        <f>Durban!G$77/100</f>
        <v>4.6304821107354316E-2</v>
      </c>
      <c r="P128" s="193">
        <f>Durban!H$77/100</f>
        <v>0.1737416440810815</v>
      </c>
      <c r="Q128" s="193">
        <f>Durban!I$77/100</f>
        <v>0.14169967132852684</v>
      </c>
      <c r="R128" s="193">
        <f>Durban!J$77/100</f>
        <v>0.19956482270916603</v>
      </c>
      <c r="S128" s="193">
        <f>Durban!K$77/100</f>
        <v>0.19471339469028728</v>
      </c>
      <c r="T128" s="193"/>
      <c r="U128" s="193">
        <f>K128*$B128*Indicators!$B$256+K128*$C128*Indicators!$C$256+K128*$D128*Indicators!$D$256+K128*$E128*Indicators!$E$256+K128*$F128*Indicators!$F$256+K128*$G128*Indicators!$G$256+K128*$H128*Indicators!$H$256+K128*$I128*Indicators!$I$256</f>
        <v>5.2902222549809988E-4</v>
      </c>
      <c r="V128" s="193">
        <f>L128*$B128*Indicators!$B$257+L128*$C128*Indicators!$C$257+L128*$D128*Indicators!$D$257+L128*$E128*Indicators!$E$257+L128*$F128*Indicators!$F$257+L128*$G128*Indicators!$G$257+L128*$H128*Indicators!$H$257+L128*$I128*Indicators!$I$257</f>
        <v>-2.1416771865478569E-6</v>
      </c>
      <c r="W128" s="193">
        <f>M128*$B128*Indicators!$B$258+M128*$C128*Indicators!$C$258+M128*$D128*Indicators!$D$258+M128*$E128*Indicators!$E$258+M128*$F128*Indicators!$F$258+M128*$G128*Indicators!$G$258+M128*$H128*Indicators!$H$258+M128*$I128*Indicators!$I$258</f>
        <v>4.9416862748281193E-4</v>
      </c>
      <c r="X128" s="193">
        <f>N128*$B128*Indicators!$B$259+N128*$C128*Indicators!$C$259+N128*$D128*Indicators!$D$259+N128*$E128*Indicators!$E$259+N128*$F128*Indicators!$F$259+N128*$G128*Indicators!$G$259+N128*$H128*Indicators!$H$259+N128*$I128*Indicators!$I$259</f>
        <v>1.6183349247757802E-3</v>
      </c>
      <c r="Y128" s="193">
        <f>O128*$B128*Indicators!$B$260+O128*$C128*Indicators!$C$260+O128*$D128*Indicators!$D$260+O128*$E128*Indicators!$E$260+O128*$F128*Indicators!$F$260+O128*$G128*Indicators!$G$260+O128*$H128*Indicators!$H$260+O128*$I128*Indicators!$I$260</f>
        <v>8.5734916790737147E-4</v>
      </c>
      <c r="Z128" s="193">
        <f>P128*$B128*Indicators!$B$261+P128*$C128*Indicators!$C$261+P128*$D128*Indicators!$D$261+P128*$E128*Indicators!$E$261+P128*$F128*Indicators!$F$261+P128*$G128*Indicators!$G$261+P128*$H128*Indicators!$H$261+P128*$I128*Indicators!$I$261</f>
        <v>1.4241663225131201E-3</v>
      </c>
      <c r="AA128" s="193">
        <f>Q128*$B128*Indicators!$B$262+Q128*$C128*Indicators!$C$262+Q128*$D128*Indicators!$D$262+Q128*$E128*Indicators!$E$262+Q128*$F128*Indicators!$F$262+Q128*$G128*Indicators!$G$262+Q128*$H128*Indicators!$H$262+Q128*$I128*Indicators!$I$262</f>
        <v>5.4138834454299433E-3</v>
      </c>
      <c r="AB128" s="193">
        <f>R128*$B128*Indicators!$B$263+R128*$C128*Indicators!$C$263+R128*$D128*Indicators!$D$263+R128*$E128*Indicators!$E$263+R128*$F128*Indicators!$F$263+R128*$G128*Indicators!$G$263+R128*$H128*Indicators!$H$263+R128*$I128*Indicators!$I$263</f>
        <v>2.6438893235299511E-3</v>
      </c>
      <c r="AC128" s="193">
        <f>S128*$B128*Indicators!$B$264+S128*$C128*Indicators!$C$264+S128*$D128*Indicators!$D$264+S128*$E128*Indicators!$E$264+S128*$F128*Indicators!$F$264+S128*$G128*Indicators!$G$264+S128*$H128*Indicators!$H$264+S128*$I128*Indicators!$I$264</f>
        <v>-9.3299237629253977E-6</v>
      </c>
      <c r="AE128" s="177">
        <f t="shared" si="2"/>
        <v>1.2969342436187603</v>
      </c>
    </row>
    <row r="129" spans="1:31" hidden="1" x14ac:dyDescent="0.25">
      <c r="A129" s="174">
        <f>Indicators!A141</f>
        <v>39661</v>
      </c>
      <c r="B129" s="193">
        <f>(Indicators!B141-Indicators!B140)/Indicators!B140</f>
        <v>5.2888493881178646E-2</v>
      </c>
      <c r="C129" s="193">
        <f>(Indicators!C141-Indicators!C140)/-100</f>
        <v>6.0000000000000493E-4</v>
      </c>
      <c r="D129" s="193">
        <f>(Indicators!D141-Indicators!D140)/-100</f>
        <v>-2.7977648426627155E-3</v>
      </c>
      <c r="E129" s="193">
        <f>(Indicators!E141-Indicators!E140)/-Indicators!E140</f>
        <v>8.9901181007471659E-2</v>
      </c>
      <c r="F129" s="193">
        <f>(Indicators!F141-Indicators!F140)/Indicators!F140</f>
        <v>3.5579106737320121E-2</v>
      </c>
      <c r="G129" s="193">
        <f>(Indicators!G141-Indicators!G140)/Indicators!G140</f>
        <v>-7.9307302007500524E-2</v>
      </c>
      <c r="H129" s="193">
        <f>(Indicators!H141-Indicators!H140)/Indicators!H140</f>
        <v>1.0991765891424496E-2</v>
      </c>
      <c r="I129" s="193">
        <f>(Indicators!I141-Indicators!I140)/Indicators!I140</f>
        <v>1.1201344161299357E-3</v>
      </c>
      <c r="J129" s="174"/>
      <c r="K129" s="193">
        <f>Durban!C$77/100</f>
        <v>1.3034315023541833E-2</v>
      </c>
      <c r="L129" s="193">
        <f>Durban!D$77/100</f>
        <v>2.2827539778573652E-3</v>
      </c>
      <c r="M129" s="193">
        <f>Durban!E$77/100</f>
        <v>0.19795240608685666</v>
      </c>
      <c r="N129" s="193">
        <f>Durban!F$77/100</f>
        <v>3.0706170995328224E-2</v>
      </c>
      <c r="O129" s="193">
        <f>Durban!G$77/100</f>
        <v>4.6304821107354316E-2</v>
      </c>
      <c r="P129" s="193">
        <f>Durban!H$77/100</f>
        <v>0.1737416440810815</v>
      </c>
      <c r="Q129" s="193">
        <f>Durban!I$77/100</f>
        <v>0.14169967132852684</v>
      </c>
      <c r="R129" s="193">
        <f>Durban!J$77/100</f>
        <v>0.19956482270916603</v>
      </c>
      <c r="S129" s="193">
        <f>Durban!K$77/100</f>
        <v>0.19471339469028728</v>
      </c>
      <c r="T129" s="193"/>
      <c r="U129" s="193">
        <f>K129*$B129*Indicators!$B$256+K129*$C129*Indicators!$C$256+K129*$D129*Indicators!$D$256+K129*$E129*Indicators!$E$256+K129*$F129*Indicators!$F$256+K129*$G129*Indicators!$G$256+K129*$H129*Indicators!$H$256+K129*$I129*Indicators!$I$256</f>
        <v>4.9065763733812599E-4</v>
      </c>
      <c r="V129" s="193">
        <f>L129*$B129*Indicators!$B$257+L129*$C129*Indicators!$C$257+L129*$D129*Indicators!$D$257+L129*$E129*Indicators!$E$257+L129*$F129*Indicators!$F$257+L129*$G129*Indicators!$G$257+L129*$H129*Indicators!$H$257+L129*$I129*Indicators!$I$257</f>
        <v>-1.516257160054006E-5</v>
      </c>
      <c r="W129" s="193">
        <f>M129*$B129*Indicators!$B$258+M129*$C129*Indicators!$C$258+M129*$D129*Indicators!$D$258+M129*$E129*Indicators!$E$258+M129*$F129*Indicators!$F$258+M129*$G129*Indicators!$G$258+M129*$H129*Indicators!$H$258+M129*$I129*Indicators!$I$258</f>
        <v>5.7019015110938848E-3</v>
      </c>
      <c r="X129" s="193">
        <f>N129*$B129*Indicators!$B$259+N129*$C129*Indicators!$C$259+N129*$D129*Indicators!$D$259+N129*$E129*Indicators!$E$259+N129*$F129*Indicators!$F$259+N129*$G129*Indicators!$G$259+N129*$H129*Indicators!$H$259+N129*$I129*Indicators!$I$259</f>
        <v>7.620792976262325E-4</v>
      </c>
      <c r="Y129" s="193">
        <f>O129*$B129*Indicators!$B$260+O129*$C129*Indicators!$C$260+O129*$D129*Indicators!$D$260+O129*$E129*Indicators!$E$260+O129*$F129*Indicators!$F$260+O129*$G129*Indicators!$G$260+O129*$H129*Indicators!$H$260+O129*$I129*Indicators!$I$260</f>
        <v>1.0199927152741493E-3</v>
      </c>
      <c r="Z129" s="193">
        <f>P129*$B129*Indicators!$B$261+P129*$C129*Indicators!$C$261+P129*$D129*Indicators!$D$261+P129*$E129*Indicators!$E$261+P129*$F129*Indicators!$F$261+P129*$G129*Indicators!$G$261+P129*$H129*Indicators!$H$261+P129*$I129*Indicators!$I$261</f>
        <v>2.8975512491820673E-3</v>
      </c>
      <c r="AA129" s="193">
        <f>Q129*$B129*Indicators!$B$262+Q129*$C129*Indicators!$C$262+Q129*$D129*Indicators!$D$262+Q129*$E129*Indicators!$E$262+Q129*$F129*Indicators!$F$262+Q129*$G129*Indicators!$G$262+Q129*$H129*Indicators!$H$262+Q129*$I129*Indicators!$I$262</f>
        <v>4.8758564756252948E-3</v>
      </c>
      <c r="AB129" s="193">
        <f>R129*$B129*Indicators!$B$263+R129*$C129*Indicators!$C$263+R129*$D129*Indicators!$D$263+R129*$E129*Indicators!$E$263+R129*$F129*Indicators!$F$263+R129*$G129*Indicators!$G$263+R129*$H129*Indicators!$H$263+R129*$I129*Indicators!$I$263</f>
        <v>3.5049025983965357E-3</v>
      </c>
      <c r="AC129" s="193">
        <f>S129*$B129*Indicators!$B$264+S129*$C129*Indicators!$C$264+S129*$D129*Indicators!$D$264+S129*$E129*Indicators!$E$264+S129*$F129*Indicators!$F$264+S129*$G129*Indicators!$G$264+S129*$H129*Indicators!$H$264+S129*$I129*Indicators!$I$264</f>
        <v>1.6147256470807967E-3</v>
      </c>
      <c r="AE129" s="177">
        <f t="shared" si="2"/>
        <v>2.0852504560016545</v>
      </c>
    </row>
    <row r="130" spans="1:31" hidden="1" x14ac:dyDescent="0.25">
      <c r="A130" s="174">
        <f>Indicators!A142</f>
        <v>39692</v>
      </c>
      <c r="B130" s="193">
        <f>(Indicators!B142-Indicators!B141)/Indicators!B141</f>
        <v>8.419152500551913E-2</v>
      </c>
      <c r="C130" s="193">
        <f>(Indicators!C142-Indicators!C141)/-100</f>
        <v>3.000000000000007E-3</v>
      </c>
      <c r="D130" s="193">
        <f>(Indicators!D142-Indicators!D141)/-100</f>
        <v>5.7299575312358894E-3</v>
      </c>
      <c r="E130" s="193">
        <f>(Indicators!E142-Indicators!E141)/-Indicators!E141</f>
        <v>0.16278248587570621</v>
      </c>
      <c r="F130" s="193">
        <f>(Indicators!F142-Indicators!F141)/Indicators!F141</f>
        <v>2.4853801169590635E-2</v>
      </c>
      <c r="G130" s="193">
        <f>(Indicators!G142-Indicators!G141)/Indicators!G141</f>
        <v>8.4461483167605128E-2</v>
      </c>
      <c r="H130" s="193">
        <f>(Indicators!H142-Indicators!H141)/Indicators!H141</f>
        <v>5.5392708368300061E-3</v>
      </c>
      <c r="I130" s="193">
        <f>(Indicators!I142-Indicators!I141)/Indicators!I141</f>
        <v>-3.2167832167832165E-2</v>
      </c>
      <c r="J130" s="174"/>
      <c r="K130" s="193">
        <f>Durban!C$77/100</f>
        <v>1.3034315023541833E-2</v>
      </c>
      <c r="L130" s="193">
        <f>Durban!D$77/100</f>
        <v>2.2827539778573652E-3</v>
      </c>
      <c r="M130" s="193">
        <f>Durban!E$77/100</f>
        <v>0.19795240608685666</v>
      </c>
      <c r="N130" s="193">
        <f>Durban!F$77/100</f>
        <v>3.0706170995328224E-2</v>
      </c>
      <c r="O130" s="193">
        <f>Durban!G$77/100</f>
        <v>4.6304821107354316E-2</v>
      </c>
      <c r="P130" s="193">
        <f>Durban!H$77/100</f>
        <v>0.1737416440810815</v>
      </c>
      <c r="Q130" s="193">
        <f>Durban!I$77/100</f>
        <v>0.14169967132852684</v>
      </c>
      <c r="R130" s="193">
        <f>Durban!J$77/100</f>
        <v>0.19956482270916603</v>
      </c>
      <c r="S130" s="193">
        <f>Durban!K$77/100</f>
        <v>0.19471339469028728</v>
      </c>
      <c r="T130" s="193"/>
      <c r="U130" s="193">
        <f>K130*$B130*Indicators!$B$256+K130*$C130*Indicators!$C$256+K130*$D130*Indicators!$D$256+K130*$E130*Indicators!$E$256+K130*$F130*Indicators!$F$256+K130*$G130*Indicators!$G$256+K130*$H130*Indicators!$H$256+K130*$I130*Indicators!$I$256</f>
        <v>6.5868215379175196E-4</v>
      </c>
      <c r="V130" s="193">
        <f>L130*$B130*Indicators!$B$257+L130*$C130*Indicators!$C$257+L130*$D130*Indicators!$D$257+L130*$E130*Indicators!$E$257+L130*$F130*Indicators!$F$257+L130*$G130*Indicators!$G$257+L130*$H130*Indicators!$H$257+L130*$I130*Indicators!$I$257</f>
        <v>1.5725146360089589E-4</v>
      </c>
      <c r="W130" s="193">
        <f>M130*$B130*Indicators!$B$258+M130*$C130*Indicators!$C$258+M130*$D130*Indicators!$D$258+M130*$E130*Indicators!$E$258+M130*$F130*Indicators!$F$258+M130*$G130*Indicators!$G$258+M130*$H130*Indicators!$H$258+M130*$I130*Indicators!$I$258</f>
        <v>8.0669843376509828E-3</v>
      </c>
      <c r="X130" s="193">
        <f>N130*$B130*Indicators!$B$259+N130*$C130*Indicators!$C$259+N130*$D130*Indicators!$D$259+N130*$E130*Indicators!$E$259+N130*$F130*Indicators!$F$259+N130*$G130*Indicators!$G$259+N130*$H130*Indicators!$H$259+N130*$I130*Indicators!$I$259</f>
        <v>7.9474198622658029E-4</v>
      </c>
      <c r="Y130" s="193">
        <f>O130*$B130*Indicators!$B$260+O130*$C130*Indicators!$C$260+O130*$D130*Indicators!$D$260+O130*$E130*Indicators!$E$260+O130*$F130*Indicators!$F$260+O130*$G130*Indicators!$G$260+O130*$H130*Indicators!$H$260+O130*$I130*Indicators!$I$260</f>
        <v>1.5911684362888588E-3</v>
      </c>
      <c r="Z130" s="193">
        <f>P130*$B130*Indicators!$B$261+P130*$C130*Indicators!$C$261+P130*$D130*Indicators!$D$261+P130*$E130*Indicators!$E$261+P130*$F130*Indicators!$F$261+P130*$G130*Indicators!$G$261+P130*$H130*Indicators!$H$261+P130*$I130*Indicators!$I$261</f>
        <v>4.9131027498140849E-3</v>
      </c>
      <c r="AA130" s="193">
        <f>Q130*$B130*Indicators!$B$262+Q130*$C130*Indicators!$C$262+Q130*$D130*Indicators!$D$262+Q130*$E130*Indicators!$E$262+Q130*$F130*Indicators!$F$262+Q130*$G130*Indicators!$G$262+Q130*$H130*Indicators!$H$262+Q130*$I130*Indicators!$I$262</f>
        <v>7.9802371257111614E-3</v>
      </c>
      <c r="AB130" s="193">
        <f>R130*$B130*Indicators!$B$263+R130*$C130*Indicators!$C$263+R130*$D130*Indicators!$D$263+R130*$E130*Indicators!$E$263+R130*$F130*Indicators!$F$263+R130*$G130*Indicators!$G$263+R130*$H130*Indicators!$H$263+R130*$I130*Indicators!$I$263</f>
        <v>5.2632800238296053E-3</v>
      </c>
      <c r="AC130" s="193">
        <f>S130*$B130*Indicators!$B$264+S130*$C130*Indicators!$C$264+S130*$D130*Indicators!$D$264+S130*$E130*Indicators!$E$264+S130*$F130*Indicators!$F$264+S130*$G130*Indicators!$G$264+S130*$H130*Indicators!$H$264+S130*$I130*Indicators!$I$264</f>
        <v>2.0773064032532321E-3</v>
      </c>
      <c r="AE130" s="177">
        <f t="shared" si="2"/>
        <v>3.1502754680167153</v>
      </c>
    </row>
    <row r="131" spans="1:31" hidden="1" x14ac:dyDescent="0.25">
      <c r="A131" s="174">
        <f>Indicators!A143</f>
        <v>39722</v>
      </c>
      <c r="B131" s="193">
        <f>(Indicators!B143-Indicators!B142)/Indicators!B142</f>
        <v>0.16612366145221963</v>
      </c>
      <c r="C131" s="193">
        <f>(Indicators!C143-Indicators!C142)/-100</f>
        <v>-2.2500000000000141E-3</v>
      </c>
      <c r="D131" s="193">
        <f>(Indicators!D143-Indicators!D142)/-100</f>
        <v>9.9785745530329532E-3</v>
      </c>
      <c r="E131" s="193">
        <f>(Indicators!E143-Indicators!E142)/-Indicators!E142</f>
        <v>0.36303247574862935</v>
      </c>
      <c r="F131" s="193">
        <f>(Indicators!F143-Indicators!F142)/Indicators!F142</f>
        <v>-0.16547788873038519</v>
      </c>
      <c r="G131" s="193">
        <f>(Indicators!G143-Indicators!G142)/Indicators!G142</f>
        <v>-0.18614670790985416</v>
      </c>
      <c r="H131" s="193">
        <f>(Indicators!H143-Indicators!H142)/Indicators!H142</f>
        <v>9.9239456716337538E-3</v>
      </c>
      <c r="I131" s="193">
        <f>(Indicators!I143-Indicators!I142)/Indicators!I142</f>
        <v>3.3236994219653176E-2</v>
      </c>
      <c r="J131" s="174"/>
      <c r="K131" s="193">
        <f>Durban!C$77/100</f>
        <v>1.3034315023541833E-2</v>
      </c>
      <c r="L131" s="193">
        <f>Durban!D$77/100</f>
        <v>2.2827539778573652E-3</v>
      </c>
      <c r="M131" s="193">
        <f>Durban!E$77/100</f>
        <v>0.19795240608685666</v>
      </c>
      <c r="N131" s="193">
        <f>Durban!F$77/100</f>
        <v>3.0706170995328224E-2</v>
      </c>
      <c r="O131" s="193">
        <f>Durban!G$77/100</f>
        <v>4.6304821107354316E-2</v>
      </c>
      <c r="P131" s="193">
        <f>Durban!H$77/100</f>
        <v>0.1737416440810815</v>
      </c>
      <c r="Q131" s="193">
        <f>Durban!I$77/100</f>
        <v>0.14169967132852684</v>
      </c>
      <c r="R131" s="193">
        <f>Durban!J$77/100</f>
        <v>0.19956482270916603</v>
      </c>
      <c r="S131" s="193">
        <f>Durban!K$77/100</f>
        <v>0.19471339469028728</v>
      </c>
      <c r="T131" s="193"/>
      <c r="U131" s="193">
        <f>K131*$B131*Indicators!$B$256+K131*$C131*Indicators!$C$256+K131*$D131*Indicators!$D$256+K131*$E131*Indicators!$E$256+K131*$F131*Indicators!$F$256+K131*$G131*Indicators!$G$256+K131*$H131*Indicators!$H$256+K131*$I131*Indicators!$I$256</f>
        <v>6.4157726185386287E-4</v>
      </c>
      <c r="V131" s="193">
        <f>L131*$B131*Indicators!$B$257+L131*$C131*Indicators!$C$257+L131*$D131*Indicators!$D$257+L131*$E131*Indicators!$E$257+L131*$F131*Indicators!$F$257+L131*$G131*Indicators!$G$257+L131*$H131*Indicators!$H$257+L131*$I131*Indicators!$I$257</f>
        <v>4.1840738484422545E-5</v>
      </c>
      <c r="W131" s="193">
        <f>M131*$B131*Indicators!$B$258+M131*$C131*Indicators!$C$258+M131*$D131*Indicators!$D$258+M131*$E131*Indicators!$E$258+M131*$F131*Indicators!$F$258+M131*$G131*Indicators!$G$258+M131*$H131*Indicators!$H$258+M131*$I131*Indicators!$I$258</f>
        <v>2.0217918725657796E-2</v>
      </c>
      <c r="X131" s="193">
        <f>N131*$B131*Indicators!$B$259+N131*$C131*Indicators!$C$259+N131*$D131*Indicators!$D$259+N131*$E131*Indicators!$E$259+N131*$F131*Indicators!$F$259+N131*$G131*Indicators!$G$259+N131*$H131*Indicators!$H$259+N131*$I131*Indicators!$I$259</f>
        <v>3.2921984087337739E-3</v>
      </c>
      <c r="Y131" s="193">
        <f>O131*$B131*Indicators!$B$260+O131*$C131*Indicators!$C$260+O131*$D131*Indicators!$D$260+O131*$E131*Indicators!$E$260+O131*$F131*Indicators!$F$260+O131*$G131*Indicators!$G$260+O131*$H131*Indicators!$H$260+O131*$I131*Indicators!$I$260</f>
        <v>3.5205151883659922E-3</v>
      </c>
      <c r="Z131" s="193">
        <f>P131*$B131*Indicators!$B$261+P131*$C131*Indicators!$C$261+P131*$D131*Indicators!$D$261+P131*$E131*Indicators!$E$261+P131*$F131*Indicators!$F$261+P131*$G131*Indicators!$G$261+P131*$H131*Indicators!$H$261+P131*$I131*Indicators!$I$261</f>
        <v>9.8346136294492938E-3</v>
      </c>
      <c r="AA131" s="193">
        <f>Q131*$B131*Indicators!$B$262+Q131*$C131*Indicators!$C$262+Q131*$D131*Indicators!$D$262+Q131*$E131*Indicators!$E$262+Q131*$F131*Indicators!$F$262+Q131*$G131*Indicators!$G$262+Q131*$H131*Indicators!$H$262+Q131*$I131*Indicators!$I$262</f>
        <v>1.8616283876344938E-2</v>
      </c>
      <c r="AB131" s="193">
        <f>R131*$B131*Indicators!$B$263+R131*$C131*Indicators!$C$263+R131*$D131*Indicators!$D$263+R131*$E131*Indicators!$E$263+R131*$F131*Indicators!$F$263+R131*$G131*Indicators!$G$263+R131*$H131*Indicators!$H$263+R131*$I131*Indicators!$I$263</f>
        <v>1.1527862899370637E-2</v>
      </c>
      <c r="AC131" s="193">
        <f>S131*$B131*Indicators!$B$264+S131*$C131*Indicators!$C$264+S131*$D131*Indicators!$D$264+S131*$E131*Indicators!$E$264+S131*$F131*Indicators!$F$264+S131*$G131*Indicators!$G$264+S131*$H131*Indicators!$H$264+S131*$I131*Indicators!$I$264</f>
        <v>4.3731877765580442E-3</v>
      </c>
      <c r="AE131" s="177">
        <f t="shared" ref="AE131:AE161" si="3">SUM(U131:AD131)*100</f>
        <v>7.2065998504818749</v>
      </c>
    </row>
    <row r="132" spans="1:31" hidden="1" x14ac:dyDescent="0.25">
      <c r="A132" s="174">
        <f>Indicators!A144</f>
        <v>39753</v>
      </c>
      <c r="B132" s="193">
        <f>(Indicators!B144-Indicators!B143)/Indicators!B143</f>
        <v>3.2386626264701408E-2</v>
      </c>
      <c r="C132" s="193">
        <f>(Indicators!C144-Indicators!C143)/-100</f>
        <v>8.0000000000000071E-3</v>
      </c>
      <c r="D132" s="193">
        <f>(Indicators!D144-Indicators!D143)/-100</f>
        <v>3.8706956617404311E-3</v>
      </c>
      <c r="E132" s="193">
        <f>(Indicators!E144-Indicators!E143)/-Indicators!E143</f>
        <v>0.20145671246482363</v>
      </c>
      <c r="F132" s="193">
        <f>(Indicators!F144-Indicators!F143)/Indicators!F143</f>
        <v>1.1111111111111179E-2</v>
      </c>
      <c r="G132" s="193">
        <f>(Indicators!G144-Indicators!G143)/Indicators!G143</f>
        <v>9.7597393783086697E-2</v>
      </c>
      <c r="H132" s="193">
        <f>(Indicators!H144-Indicators!H143)/Indicators!H143</f>
        <v>8.8310436455298832E-3</v>
      </c>
      <c r="I132" s="193">
        <f>(Indicators!I144-Indicators!I143)/Indicators!I143</f>
        <v>-4.195804195804196E-2</v>
      </c>
      <c r="J132" s="174"/>
      <c r="K132" s="193">
        <f>Durban!C$77/100</f>
        <v>1.3034315023541833E-2</v>
      </c>
      <c r="L132" s="193">
        <f>Durban!D$77/100</f>
        <v>2.2827539778573652E-3</v>
      </c>
      <c r="M132" s="193">
        <f>Durban!E$77/100</f>
        <v>0.19795240608685666</v>
      </c>
      <c r="N132" s="193">
        <f>Durban!F$77/100</f>
        <v>3.0706170995328224E-2</v>
      </c>
      <c r="O132" s="193">
        <f>Durban!G$77/100</f>
        <v>4.6304821107354316E-2</v>
      </c>
      <c r="P132" s="193">
        <f>Durban!H$77/100</f>
        <v>0.1737416440810815</v>
      </c>
      <c r="Q132" s="193">
        <f>Durban!I$77/100</f>
        <v>0.14169967132852684</v>
      </c>
      <c r="R132" s="193">
        <f>Durban!J$77/100</f>
        <v>0.19956482270916603</v>
      </c>
      <c r="S132" s="193">
        <f>Durban!K$77/100</f>
        <v>0.19471339469028728</v>
      </c>
      <c r="T132" s="193"/>
      <c r="U132" s="193">
        <f>K132*$B132*Indicators!$B$256+K132*$C132*Indicators!$C$256+K132*$D132*Indicators!$D$256+K132*$E132*Indicators!$E$256+K132*$F132*Indicators!$F$256+K132*$G132*Indicators!$G$256+K132*$H132*Indicators!$H$256+K132*$I132*Indicators!$I$256</f>
        <v>5.5497891666410044E-4</v>
      </c>
      <c r="V132" s="193">
        <f>L132*$B132*Indicators!$B$257+L132*$C132*Indicators!$C$257+L132*$D132*Indicators!$D$257+L132*$E132*Indicators!$E$257+L132*$F132*Indicators!$F$257+L132*$G132*Indicators!$G$257+L132*$H132*Indicators!$H$257+L132*$I132*Indicators!$I$257</f>
        <v>1.381271792732283E-4</v>
      </c>
      <c r="W132" s="193">
        <f>M132*$B132*Indicators!$B$258+M132*$C132*Indicators!$C$258+M132*$D132*Indicators!$D$258+M132*$E132*Indicators!$E$258+M132*$F132*Indicators!$F$258+M132*$G132*Indicators!$G$258+M132*$H132*Indicators!$H$258+M132*$I132*Indicators!$I$258</f>
        <v>5.1004458908667644E-3</v>
      </c>
      <c r="X132" s="193">
        <f>N132*$B132*Indicators!$B$259+N132*$C132*Indicators!$C$259+N132*$D132*Indicators!$D$259+N132*$E132*Indicators!$E$259+N132*$F132*Indicators!$F$259+N132*$G132*Indicators!$G$259+N132*$H132*Indicators!$H$259+N132*$I132*Indicators!$I$259</f>
        <v>7.3779630929431356E-4</v>
      </c>
      <c r="Y132" s="193">
        <f>O132*$B132*Indicators!$B$260+O132*$C132*Indicators!$C$260+O132*$D132*Indicators!$D$260+O132*$E132*Indicators!$E$260+O132*$F132*Indicators!$F$260+O132*$G132*Indicators!$G$260+O132*$H132*Indicators!$H$260+O132*$I132*Indicators!$I$260</f>
        <v>1.7038159934702711E-3</v>
      </c>
      <c r="Z132" s="193">
        <f>P132*$B132*Indicators!$B$261+P132*$C132*Indicators!$C$261+P132*$D132*Indicators!$D$261+P132*$E132*Indicators!$E$261+P132*$F132*Indicators!$F$261+P132*$G132*Indicators!$G$261+P132*$H132*Indicators!$H$261+P132*$I132*Indicators!$I$261</f>
        <v>5.0673894323379157E-3</v>
      </c>
      <c r="AA132" s="193">
        <f>Q132*$B132*Indicators!$B$262+Q132*$C132*Indicators!$C$262+Q132*$D132*Indicators!$D$262+Q132*$E132*Indicators!$E$262+Q132*$F132*Indicators!$F$262+Q132*$G132*Indicators!$G$262+Q132*$H132*Indicators!$H$262+Q132*$I132*Indicators!$I$262</f>
        <v>8.9601166380134795E-3</v>
      </c>
      <c r="AB132" s="193">
        <f>R132*$B132*Indicators!$B$263+R132*$C132*Indicators!$C$263+R132*$D132*Indicators!$D$263+R132*$E132*Indicators!$E$263+R132*$F132*Indicators!$F$263+R132*$G132*Indicators!$G$263+R132*$H132*Indicators!$H$263+R132*$I132*Indicators!$I$263</f>
        <v>5.4127596540711189E-3</v>
      </c>
      <c r="AC132" s="193">
        <f>S132*$B132*Indicators!$B$264+S132*$C132*Indicators!$C$264+S132*$D132*Indicators!$D$264+S132*$E132*Indicators!$E$264+S132*$F132*Indicators!$F$264+S132*$G132*Indicators!$G$264+S132*$H132*Indicators!$H$264+S132*$I132*Indicators!$I$264</f>
        <v>1.4339108646648285E-3</v>
      </c>
      <c r="AE132" s="177">
        <f t="shared" si="3"/>
        <v>2.910934087865602</v>
      </c>
    </row>
    <row r="133" spans="1:31" hidden="1" x14ac:dyDescent="0.25">
      <c r="A133" s="174">
        <f>Indicators!A145</f>
        <v>39783</v>
      </c>
      <c r="B133" s="193">
        <f>(Indicators!B145-Indicators!B144)/Indicators!B144</f>
        <v>-7.0979424523421014E-2</v>
      </c>
      <c r="C133" s="193">
        <f>(Indicators!C145-Indicators!C144)/-100</f>
        <v>1.0750000000000003E-2</v>
      </c>
      <c r="D133" s="193">
        <f>(Indicators!D145-Indicators!D144)/-100</f>
        <v>2.245705182744711E-2</v>
      </c>
      <c r="E133" s="193">
        <f>(Indicators!E145-Indicators!E144)/-Indicators!E144</f>
        <v>0.23237976782752903</v>
      </c>
      <c r="F133" s="193">
        <f>(Indicators!F145-Indicators!F144)/Indicators!F144</f>
        <v>-4.3110735418427706E-2</v>
      </c>
      <c r="G133" s="193">
        <f>(Indicators!G145-Indicators!G144)/Indicators!G144</f>
        <v>8.1375216423447874E-2</v>
      </c>
      <c r="H133" s="193">
        <f>(Indicators!H145-Indicators!H144)/Indicators!H144</f>
        <v>-1.0821680354292842E-2</v>
      </c>
      <c r="I133" s="193">
        <f>(Indicators!I145-Indicators!I144)/Indicators!I144</f>
        <v>-4.8759124087591241E-2</v>
      </c>
      <c r="J133" s="174"/>
      <c r="K133" s="193">
        <f>Durban!C$77/100</f>
        <v>1.3034315023541833E-2</v>
      </c>
      <c r="L133" s="193">
        <f>Durban!D$77/100</f>
        <v>2.2827539778573652E-3</v>
      </c>
      <c r="M133" s="193">
        <f>Durban!E$77/100</f>
        <v>0.19795240608685666</v>
      </c>
      <c r="N133" s="193">
        <f>Durban!F$77/100</f>
        <v>3.0706170995328224E-2</v>
      </c>
      <c r="O133" s="193">
        <f>Durban!G$77/100</f>
        <v>4.6304821107354316E-2</v>
      </c>
      <c r="P133" s="193">
        <f>Durban!H$77/100</f>
        <v>0.1737416440810815</v>
      </c>
      <c r="Q133" s="193">
        <f>Durban!I$77/100</f>
        <v>0.14169967132852684</v>
      </c>
      <c r="R133" s="193">
        <f>Durban!J$77/100</f>
        <v>0.19956482270916603</v>
      </c>
      <c r="S133" s="193">
        <f>Durban!K$77/100</f>
        <v>0.19471339469028728</v>
      </c>
      <c r="T133" s="193"/>
      <c r="U133" s="193">
        <f>K133*$B133*Indicators!$B$256+K133*$C133*Indicators!$C$256+K133*$D133*Indicators!$D$256+K133*$E133*Indicators!$E$256+K133*$F133*Indicators!$F$256+K133*$G133*Indicators!$G$256+K133*$H133*Indicators!$H$256+K133*$I133*Indicators!$I$256</f>
        <v>1.2500442031445038E-4</v>
      </c>
      <c r="V133" s="193">
        <f>L133*$B133*Indicators!$B$257+L133*$C133*Indicators!$C$257+L133*$D133*Indicators!$D$257+L133*$E133*Indicators!$E$257+L133*$F133*Indicators!$F$257+L133*$G133*Indicators!$G$257+L133*$H133*Indicators!$H$257+L133*$I133*Indicators!$I$257</f>
        <v>5.64808375374204E-5</v>
      </c>
      <c r="W133" s="193">
        <f>M133*$B133*Indicators!$B$258+M133*$C133*Indicators!$C$258+M133*$D133*Indicators!$D$258+M133*$E133*Indicators!$E$258+M133*$F133*Indicators!$F$258+M133*$G133*Indicators!$G$258+M133*$H133*Indicators!$H$258+M133*$I133*Indicators!$I$258</f>
        <v>-1.8144242442776309E-3</v>
      </c>
      <c r="X133" s="193">
        <f>N133*$B133*Indicators!$B$259+N133*$C133*Indicators!$C$259+N133*$D133*Indicators!$D$259+N133*$E133*Indicators!$E$259+N133*$F133*Indicators!$F$259+N133*$G133*Indicators!$G$259+N133*$H133*Indicators!$H$259+N133*$I133*Indicators!$I$259</f>
        <v>4.7829877563038397E-4</v>
      </c>
      <c r="Y133" s="193">
        <f>O133*$B133*Indicators!$B$260+O133*$C133*Indicators!$C$260+O133*$D133*Indicators!$D$260+O133*$E133*Indicators!$E$260+O133*$F133*Indicators!$F$260+O133*$G133*Indicators!$G$260+O133*$H133*Indicators!$H$260+O133*$I133*Indicators!$I$260</f>
        <v>1.2754786882881021E-3</v>
      </c>
      <c r="Z133" s="193">
        <f>P133*$B133*Indicators!$B$261+P133*$C133*Indicators!$C$261+P133*$D133*Indicators!$D$261+P133*$E133*Indicators!$E$261+P133*$F133*Indicators!$F$261+P133*$G133*Indicators!$G$261+P133*$H133*Indicators!$H$261+P133*$I133*Indicators!$I$261</f>
        <v>3.7681999229699885E-3</v>
      </c>
      <c r="AA133" s="193">
        <f>Q133*$B133*Indicators!$B$262+Q133*$C133*Indicators!$C$262+Q133*$D133*Indicators!$D$262+Q133*$E133*Indicators!$E$262+Q133*$F133*Indicators!$F$262+Q133*$G133*Indicators!$G$262+Q133*$H133*Indicators!$H$262+Q133*$I133*Indicators!$I$262</f>
        <v>8.4979339887814396E-3</v>
      </c>
      <c r="AB133" s="193">
        <f>R133*$B133*Indicators!$B$263+R133*$C133*Indicators!$C$263+R133*$D133*Indicators!$D$263+R133*$E133*Indicators!$E$263+R133*$F133*Indicators!$F$263+R133*$G133*Indicators!$G$263+R133*$H133*Indicators!$H$263+R133*$I133*Indicators!$I$263</f>
        <v>3.2855911776673925E-3</v>
      </c>
      <c r="AC133" s="193">
        <f>S133*$B133*Indicators!$B$264+S133*$C133*Indicators!$C$264+S133*$D133*Indicators!$D$264+S133*$E133*Indicators!$E$264+S133*$F133*Indicators!$F$264+S133*$G133*Indicators!$G$264+S133*$H133*Indicators!$H$264+S133*$I133*Indicators!$I$264</f>
        <v>-8.8175812755029537E-4</v>
      </c>
      <c r="AE133" s="177">
        <f t="shared" si="3"/>
        <v>1.4790805439361252</v>
      </c>
    </row>
    <row r="134" spans="1:31" hidden="1" x14ac:dyDescent="0.25">
      <c r="A134" s="174">
        <f>Indicators!A146</f>
        <v>39814</v>
      </c>
      <c r="B134" s="193">
        <f>(Indicators!B146-Indicators!B145)/Indicators!B145</f>
        <v>9.4405294835821427E-2</v>
      </c>
      <c r="C134" s="193">
        <f>(Indicators!C146-Indicators!C145)/-100</f>
        <v>-6.7499999999999982E-3</v>
      </c>
      <c r="D134" s="193">
        <f>(Indicators!D146-Indicators!D145)/-100</f>
        <v>1.7704657999534648E-2</v>
      </c>
      <c r="E134" s="193">
        <f>(Indicators!E146-Indicators!E145)/-Indicators!E145</f>
        <v>-0.21577099648933301</v>
      </c>
      <c r="F134" s="193">
        <f>(Indicators!F146-Indicators!F145)/Indicators!F145</f>
        <v>8.1272084805653705E-2</v>
      </c>
      <c r="G134" s="193">
        <f>(Indicators!G146-Indicators!G145)/Indicators!G145</f>
        <v>3.9913083257090552E-2</v>
      </c>
      <c r="H134" s="193">
        <f>(Indicators!H146-Indicators!H145)/Indicators!H145</f>
        <v>5.0984563585919646E-3</v>
      </c>
      <c r="I134" s="193">
        <f>(Indicators!I146-Indicators!I145)/Indicators!I145</f>
        <v>3.3763044812768567E-2</v>
      </c>
      <c r="J134" s="174"/>
      <c r="K134" s="193">
        <f>Durban!C$78/100</f>
        <v>1.2371590921115108E-2</v>
      </c>
      <c r="L134" s="193">
        <f>Durban!D$78/100</f>
        <v>2.3084652348355538E-3</v>
      </c>
      <c r="M134" s="193">
        <f>Durban!E$78/100</f>
        <v>0.1813337924896227</v>
      </c>
      <c r="N134" s="193">
        <f>Durban!F$78/100</f>
        <v>2.9768669878685757E-2</v>
      </c>
      <c r="O134" s="193">
        <f>Durban!G$78/100</f>
        <v>5.1199378300257781E-2</v>
      </c>
      <c r="P134" s="193">
        <f>Durban!H$78/100</f>
        <v>0.17568780390940883</v>
      </c>
      <c r="Q134" s="193">
        <f>Durban!I$78/100</f>
        <v>0.14371251219714737</v>
      </c>
      <c r="R134" s="193">
        <f>Durban!J$78/100</f>
        <v>0.20328448882133687</v>
      </c>
      <c r="S134" s="193">
        <f>Durban!K$78/100</f>
        <v>0.20033329824758991</v>
      </c>
      <c r="T134" s="193"/>
      <c r="U134" s="193">
        <f>K134*$B134*Indicators!$B$256+K134*$C134*Indicators!$C$256+K134*$D134*Indicators!$D$256+K134*$E134*Indicators!$E$256+K134*$F134*Indicators!$F$256+K134*$G134*Indicators!$G$256+K134*$H134*Indicators!$H$256+K134*$I134*Indicators!$I$256</f>
        <v>1.2374977182089442E-4</v>
      </c>
      <c r="V134" s="193">
        <f>L134*$B134*Indicators!$B$257+L134*$C134*Indicators!$C$257+L134*$D134*Indicators!$D$257+L134*$E134*Indicators!$E$257+L134*$F134*Indicators!$F$257+L134*$G134*Indicators!$G$257+L134*$H134*Indicators!$H$257+L134*$I134*Indicators!$I$257</f>
        <v>6.801276700585374E-5</v>
      </c>
      <c r="W134" s="193">
        <f>M134*$B134*Indicators!$B$258+M134*$C134*Indicators!$C$258+M134*$D134*Indicators!$D$258+M134*$E134*Indicators!$E$258+M134*$F134*Indicators!$F$258+M134*$G134*Indicators!$G$258+M134*$H134*Indicators!$H$258+M134*$I134*Indicators!$I$258</f>
        <v>3.311597694262881E-3</v>
      </c>
      <c r="X134" s="193">
        <f>N134*$B134*Indicators!$B$259+N134*$C134*Indicators!$C$259+N134*$D134*Indicators!$D$259+N134*$E134*Indicators!$E$259+N134*$F134*Indicators!$F$259+N134*$G134*Indicators!$G$259+N134*$H134*Indicators!$H$259+N134*$I134*Indicators!$I$259</f>
        <v>-4.6958793323107308E-4</v>
      </c>
      <c r="Y134" s="193">
        <f>O134*$B134*Indicators!$B$260+O134*$C134*Indicators!$C$260+O134*$D134*Indicators!$D$260+O134*$E134*Indicators!$E$260+O134*$F134*Indicators!$F$260+O134*$G134*Indicators!$G$260+O134*$H134*Indicators!$H$260+O134*$I134*Indicators!$I$260</f>
        <v>-1.0220401997838736E-3</v>
      </c>
      <c r="Z134" s="193">
        <f>P134*$B134*Indicators!$B$261+P134*$C134*Indicators!$C$261+P134*$D134*Indicators!$D$261+P134*$E134*Indicators!$E$261+P134*$F134*Indicators!$F$261+P134*$G134*Indicators!$G$261+P134*$H134*Indicators!$H$261+P134*$I134*Indicators!$I$261</f>
        <v>-1.7012771492556497E-3</v>
      </c>
      <c r="AA134" s="193">
        <f>Q134*$B134*Indicators!$B$262+Q134*$C134*Indicators!$C$262+Q134*$D134*Indicators!$D$262+Q134*$E134*Indicators!$E$262+Q134*$F134*Indicators!$F$262+Q134*$G134*Indicators!$G$262+Q134*$H134*Indicators!$H$262+Q134*$I134*Indicators!$I$262</f>
        <v>-7.2537895911971104E-3</v>
      </c>
      <c r="AB134" s="193">
        <f>R134*$B134*Indicators!$B$263+R134*$C134*Indicators!$C$263+R134*$D134*Indicators!$D$263+R134*$E134*Indicators!$E$263+R134*$F134*Indicators!$F$263+R134*$G134*Indicators!$G$263+R134*$H134*Indicators!$H$263+R134*$I134*Indicators!$I$263</f>
        <v>-1.9334215381478516E-3</v>
      </c>
      <c r="AC134" s="193">
        <f>S134*$B134*Indicators!$B$264+S134*$C134*Indicators!$C$264+S134*$D134*Indicators!$D$264+S134*$E134*Indicators!$E$264+S134*$F134*Indicators!$F$264+S134*$G134*Indicators!$G$264+S134*$H134*Indicators!$H$264+S134*$I134*Indicators!$I$264</f>
        <v>2.7719417776157608E-3</v>
      </c>
      <c r="AE134" s="177">
        <f t="shared" si="3"/>
        <v>-0.6104814400910169</v>
      </c>
    </row>
    <row r="135" spans="1:31" hidden="1" x14ac:dyDescent="0.25">
      <c r="A135" s="174">
        <f>Indicators!A147</f>
        <v>39845</v>
      </c>
      <c r="B135" s="193">
        <f>(Indicators!B147-Indicators!B146)/Indicators!B146</f>
        <v>-1.5500689898129968E-2</v>
      </c>
      <c r="C135" s="193">
        <f>(Indicators!C147-Indicators!C146)/-100</f>
        <v>-6.6500000000000092E-3</v>
      </c>
      <c r="D135" s="193">
        <f>(Indicators!D147-Indicators!D146)/-100</f>
        <v>-4.8001776392269232E-3</v>
      </c>
      <c r="E135" s="193">
        <f>(Indicators!E147-Indicators!E146)/-Indicators!E146</f>
        <v>9.9955575299867355E-3</v>
      </c>
      <c r="F135" s="193">
        <f>(Indicators!F147-Indicators!F146)/Indicators!F146</f>
        <v>8.7418300653594794E-2</v>
      </c>
      <c r="G135" s="193">
        <f>(Indicators!G147-Indicators!G146)/Indicators!G146</f>
        <v>4.091059056417029E-2</v>
      </c>
      <c r="H135" s="193">
        <f>(Indicators!H147-Indicators!H146)/Indicators!H146</f>
        <v>3.5667091553331074E-4</v>
      </c>
      <c r="I135" s="193">
        <f>(Indicators!I147-Indicators!I146)/Indicators!I146</f>
        <v>-5.1068883610451303E-2</v>
      </c>
      <c r="J135" s="174"/>
      <c r="K135" s="193">
        <f>Durban!C$78/100</f>
        <v>1.2371590921115108E-2</v>
      </c>
      <c r="L135" s="193">
        <f>Durban!D$78/100</f>
        <v>2.3084652348355538E-3</v>
      </c>
      <c r="M135" s="193">
        <f>Durban!E$78/100</f>
        <v>0.1813337924896227</v>
      </c>
      <c r="N135" s="193">
        <f>Durban!F$78/100</f>
        <v>2.9768669878685757E-2</v>
      </c>
      <c r="O135" s="193">
        <f>Durban!G$78/100</f>
        <v>5.1199378300257781E-2</v>
      </c>
      <c r="P135" s="193">
        <f>Durban!H$78/100</f>
        <v>0.17568780390940883</v>
      </c>
      <c r="Q135" s="193">
        <f>Durban!I$78/100</f>
        <v>0.14371251219714737</v>
      </c>
      <c r="R135" s="193">
        <f>Durban!J$78/100</f>
        <v>0.20328448882133687</v>
      </c>
      <c r="S135" s="193">
        <f>Durban!K$78/100</f>
        <v>0.20033329824758991</v>
      </c>
      <c r="T135" s="193"/>
      <c r="U135" s="193">
        <f>K135*$B135*Indicators!$B$256+K135*$C135*Indicators!$C$256+K135*$D135*Indicators!$D$256+K135*$E135*Indicators!$E$256+K135*$F135*Indicators!$F$256+K135*$G135*Indicators!$G$256+K135*$H135*Indicators!$H$256+K135*$I135*Indicators!$I$256</f>
        <v>2.4582035087518042E-4</v>
      </c>
      <c r="V135" s="193">
        <f>L135*$B135*Indicators!$B$257+L135*$C135*Indicators!$C$257+L135*$D135*Indicators!$D$257+L135*$E135*Indicators!$E$257+L135*$F135*Indicators!$F$257+L135*$G135*Indicators!$G$257+L135*$H135*Indicators!$H$257+L135*$I135*Indicators!$I$257</f>
        <v>5.7707205246108217E-6</v>
      </c>
      <c r="W135" s="193">
        <f>M135*$B135*Indicators!$B$258+M135*$C135*Indicators!$C$258+M135*$D135*Indicators!$D$258+M135*$E135*Indicators!$E$258+M135*$F135*Indicators!$F$258+M135*$G135*Indicators!$G$258+M135*$H135*Indicators!$H$258+M135*$I135*Indicators!$I$258</f>
        <v>-2.9328572588945096E-3</v>
      </c>
      <c r="X135" s="193">
        <f>N135*$B135*Indicators!$B$259+N135*$C135*Indicators!$C$259+N135*$D135*Indicators!$D$259+N135*$E135*Indicators!$E$259+N135*$F135*Indicators!$F$259+N135*$G135*Indicators!$G$259+N135*$H135*Indicators!$H$259+N135*$I135*Indicators!$I$259</f>
        <v>-7.6274003624622773E-4</v>
      </c>
      <c r="Y135" s="193">
        <f>O135*$B135*Indicators!$B$260+O135*$C135*Indicators!$C$260+O135*$D135*Indicators!$D$260+O135*$E135*Indicators!$E$260+O135*$F135*Indicators!$F$260+O135*$G135*Indicators!$G$260+O135*$H135*Indicators!$H$260+O135*$I135*Indicators!$I$260</f>
        <v>-2.5457334552814279E-4</v>
      </c>
      <c r="Z135" s="193">
        <f>P135*$B135*Indicators!$B$261+P135*$C135*Indicators!$C$261+P135*$D135*Indicators!$D$261+P135*$E135*Indicators!$E$261+P135*$F135*Indicators!$F$261+P135*$G135*Indicators!$G$261+P135*$H135*Indicators!$H$261+P135*$I135*Indicators!$I$261</f>
        <v>-6.5863267629318273E-4</v>
      </c>
      <c r="AA135" s="193">
        <f>Q135*$B135*Indicators!$B$262+Q135*$C135*Indicators!$C$262+Q135*$D135*Indicators!$D$262+Q135*$E135*Indicators!$E$262+Q135*$F135*Indicators!$F$262+Q135*$G135*Indicators!$G$262+Q135*$H135*Indicators!$H$262+Q135*$I135*Indicators!$I$262</f>
        <v>-7.7561264476244034E-4</v>
      </c>
      <c r="AB135" s="193">
        <f>R135*$B135*Indicators!$B$263+R135*$C135*Indicators!$C$263+R135*$D135*Indicators!$D$263+R135*$E135*Indicators!$E$263+R135*$F135*Indicators!$F$263+R135*$G135*Indicators!$G$263+R135*$H135*Indicators!$H$263+R135*$I135*Indicators!$I$263</f>
        <v>-1.1799595109798864E-3</v>
      </c>
      <c r="AC135" s="193">
        <f>S135*$B135*Indicators!$B$264+S135*$C135*Indicators!$C$264+S135*$D135*Indicators!$D$264+S135*$E135*Indicators!$E$264+S135*$F135*Indicators!$F$264+S135*$G135*Indicators!$G$264+S135*$H135*Indicators!$H$264+S135*$I135*Indicators!$I$264</f>
        <v>-1.4592372449458127E-3</v>
      </c>
      <c r="AE135" s="177">
        <f t="shared" si="3"/>
        <v>-0.7772021646250411</v>
      </c>
    </row>
    <row r="136" spans="1:31" hidden="1" x14ac:dyDescent="0.25">
      <c r="A136" s="174">
        <f>Indicators!A148</f>
        <v>39873</v>
      </c>
      <c r="B136" s="193">
        <f>(Indicators!B148-Indicators!B147)/Indicators!B147</f>
        <v>-5.26315789473683E-2</v>
      </c>
      <c r="C136" s="193">
        <f>(Indicators!C148-Indicators!C147)/-100</f>
        <v>-3.9999999999999145E-4</v>
      </c>
      <c r="D136" s="193">
        <f>(Indicators!D148-Indicators!D147)/-100</f>
        <v>-8.7088769711025189E-4</v>
      </c>
      <c r="E136" s="193">
        <f>(Indicators!E148-Indicators!E147)/-Indicators!E147</f>
        <v>-4.8911824096926175E-2</v>
      </c>
      <c r="F136" s="193">
        <f>(Indicators!F148-Indicators!F147)/Indicators!F147</f>
        <v>-2.8549962434260012E-2</v>
      </c>
      <c r="G136" s="193">
        <f>(Indicators!G148-Indicators!G147)/Indicators!G147</f>
        <v>-3.1378763866878018E-2</v>
      </c>
      <c r="H136" s="193">
        <f>(Indicators!H148-Indicators!H147)/Indicators!H147</f>
        <v>-1.8331981017632177E-4</v>
      </c>
      <c r="I136" s="193">
        <f>(Indicators!I148-Indicators!I147)/Indicators!I147</f>
        <v>0.11170212765957446</v>
      </c>
      <c r="J136" s="174"/>
      <c r="K136" s="193">
        <f>Durban!C$78/100</f>
        <v>1.2371590921115108E-2</v>
      </c>
      <c r="L136" s="193">
        <f>Durban!D$78/100</f>
        <v>2.3084652348355538E-3</v>
      </c>
      <c r="M136" s="193">
        <f>Durban!E$78/100</f>
        <v>0.1813337924896227</v>
      </c>
      <c r="N136" s="193">
        <f>Durban!F$78/100</f>
        <v>2.9768669878685757E-2</v>
      </c>
      <c r="O136" s="193">
        <f>Durban!G$78/100</f>
        <v>5.1199378300257781E-2</v>
      </c>
      <c r="P136" s="193">
        <f>Durban!H$78/100</f>
        <v>0.17568780390940883</v>
      </c>
      <c r="Q136" s="193">
        <f>Durban!I$78/100</f>
        <v>0.14371251219714737</v>
      </c>
      <c r="R136" s="193">
        <f>Durban!J$78/100</f>
        <v>0.20328448882133687</v>
      </c>
      <c r="S136" s="193">
        <f>Durban!K$78/100</f>
        <v>0.20033329824758991</v>
      </c>
      <c r="T136" s="193"/>
      <c r="U136" s="193">
        <f>K136*$B136*Indicators!$B$256+K136*$C136*Indicators!$C$256+K136*$D136*Indicators!$D$256+K136*$E136*Indicators!$E$256+K136*$F136*Indicators!$F$256+K136*$G136*Indicators!$G$256+K136*$H136*Indicators!$H$256+K136*$I136*Indicators!$I$256</f>
        <v>-2.2976544353668215E-4</v>
      </c>
      <c r="V136" s="193">
        <f>L136*$B136*Indicators!$B$257+L136*$C136*Indicators!$C$257+L136*$D136*Indicators!$D$257+L136*$E136*Indicators!$E$257+L136*$F136*Indicators!$F$257+L136*$G136*Indicators!$G$257+L136*$H136*Indicators!$H$257+L136*$I136*Indicators!$I$257</f>
        <v>-2.5143194154028039E-5</v>
      </c>
      <c r="W136" s="193">
        <f>M136*$B136*Indicators!$B$258+M136*$C136*Indicators!$C$258+M136*$D136*Indicators!$D$258+M136*$E136*Indicators!$E$258+M136*$F136*Indicators!$F$258+M136*$G136*Indicators!$G$258+M136*$H136*Indicators!$H$258+M136*$I136*Indicators!$I$258</f>
        <v>-2.0194888339753955E-4</v>
      </c>
      <c r="X136" s="193">
        <f>N136*$B136*Indicators!$B$259+N136*$C136*Indicators!$C$259+N136*$D136*Indicators!$D$259+N136*$E136*Indicators!$E$259+N136*$F136*Indicators!$F$259+N136*$G136*Indicators!$G$259+N136*$H136*Indicators!$H$259+N136*$I136*Indicators!$I$259</f>
        <v>1.2122893321868306E-3</v>
      </c>
      <c r="Y136" s="193">
        <f>O136*$B136*Indicators!$B$260+O136*$C136*Indicators!$C$260+O136*$D136*Indicators!$D$260+O136*$E136*Indicators!$E$260+O136*$F136*Indicators!$F$260+O136*$G136*Indicators!$G$260+O136*$H136*Indicators!$H$260+O136*$I136*Indicators!$I$260</f>
        <v>-3.7257325970694964E-4</v>
      </c>
      <c r="Z136" s="193">
        <f>P136*$B136*Indicators!$B$261+P136*$C136*Indicators!$C$261+P136*$D136*Indicators!$D$261+P136*$E136*Indicators!$E$261+P136*$F136*Indicators!$F$261+P136*$G136*Indicators!$G$261+P136*$H136*Indicators!$H$261+P136*$I136*Indicators!$I$261</f>
        <v>-1.8472426738884709E-3</v>
      </c>
      <c r="AA136" s="193">
        <f>Q136*$B136*Indicators!$B$262+Q136*$C136*Indicators!$C$262+Q136*$D136*Indicators!$D$262+Q136*$E136*Indicators!$E$262+Q136*$F136*Indicators!$F$262+Q136*$G136*Indicators!$G$262+Q136*$H136*Indicators!$H$262+Q136*$I136*Indicators!$I$262</f>
        <v>-1.2891364568510472E-3</v>
      </c>
      <c r="AB136" s="193">
        <f>R136*$B136*Indicators!$B$263+R136*$C136*Indicators!$C$263+R136*$D136*Indicators!$D$263+R136*$E136*Indicators!$E$263+R136*$F136*Indicators!$F$263+R136*$G136*Indicators!$G$263+R136*$H136*Indicators!$H$263+R136*$I136*Indicators!$I$263</f>
        <v>-9.8619782866574981E-4</v>
      </c>
      <c r="AC136" s="193">
        <f>S136*$B136*Indicators!$B$264+S136*$C136*Indicators!$C$264+S136*$D136*Indicators!$D$264+S136*$E136*Indicators!$E$264+S136*$F136*Indicators!$F$264+S136*$G136*Indicators!$G$264+S136*$H136*Indicators!$H$264+S136*$I136*Indicators!$I$264</f>
        <v>-9.4607388544305261E-6</v>
      </c>
      <c r="AE136" s="177">
        <f t="shared" si="3"/>
        <v>-0.37491791468680674</v>
      </c>
    </row>
    <row r="137" spans="1:31" hidden="1" x14ac:dyDescent="0.25">
      <c r="A137" s="174">
        <f>Indicators!A149</f>
        <v>39904</v>
      </c>
      <c r="B137" s="193">
        <f>(Indicators!B149-Indicators!B148)/Indicators!B148</f>
        <v>-0.11306263770853009</v>
      </c>
      <c r="C137" s="193">
        <f>(Indicators!C149-Indicators!C148)/-100</f>
        <v>8.9999999999999857E-4</v>
      </c>
      <c r="D137" s="193">
        <f>(Indicators!D149-Indicators!D148)/-100</f>
        <v>2.6288579038070024E-3</v>
      </c>
      <c r="E137" s="193">
        <f>(Indicators!E149-Indicators!E148)/-Indicators!E148</f>
        <v>-4.6844919786096208E-2</v>
      </c>
      <c r="F137" s="193">
        <f>(Indicators!F149-Indicators!F148)/Indicators!F148</f>
        <v>4.1763341067285457E-2</v>
      </c>
      <c r="G137" s="193">
        <f>(Indicators!G149-Indicators!G148)/Indicators!G148</f>
        <v>-1.9088132635253056E-2</v>
      </c>
      <c r="H137" s="193">
        <f>(Indicators!H149-Indicators!H148)/Indicators!H148</f>
        <v>-1.462044247166791E-3</v>
      </c>
      <c r="I137" s="193">
        <f>(Indicators!I149-Indicators!I148)/Indicators!I148</f>
        <v>-4.0247678018575851E-2</v>
      </c>
      <c r="J137" s="174"/>
      <c r="K137" s="193">
        <f>Durban!C$78/100</f>
        <v>1.2371590921115108E-2</v>
      </c>
      <c r="L137" s="193">
        <f>Durban!D$78/100</f>
        <v>2.3084652348355538E-3</v>
      </c>
      <c r="M137" s="193">
        <f>Durban!E$78/100</f>
        <v>0.1813337924896227</v>
      </c>
      <c r="N137" s="193">
        <f>Durban!F$78/100</f>
        <v>2.9768669878685757E-2</v>
      </c>
      <c r="O137" s="193">
        <f>Durban!G$78/100</f>
        <v>5.1199378300257781E-2</v>
      </c>
      <c r="P137" s="193">
        <f>Durban!H$78/100</f>
        <v>0.17568780390940883</v>
      </c>
      <c r="Q137" s="193">
        <f>Durban!I$78/100</f>
        <v>0.14371251219714737</v>
      </c>
      <c r="R137" s="193">
        <f>Durban!J$78/100</f>
        <v>0.20328448882133687</v>
      </c>
      <c r="S137" s="193">
        <f>Durban!K$78/100</f>
        <v>0.20033329824758991</v>
      </c>
      <c r="T137" s="193"/>
      <c r="U137" s="193">
        <f>K137*$B137*Indicators!$B$256+K137*$C137*Indicators!$C$256+K137*$D137*Indicators!$D$256+K137*$E137*Indicators!$E$256+K137*$F137*Indicators!$F$256+K137*$G137*Indicators!$G$256+K137*$H137*Indicators!$H$256+K137*$I137*Indicators!$I$256</f>
        <v>-2.6217550547823795E-4</v>
      </c>
      <c r="V137" s="193">
        <f>L137*$B137*Indicators!$B$257+L137*$C137*Indicators!$C$257+L137*$D137*Indicators!$D$257+L137*$E137*Indicators!$E$257+L137*$F137*Indicators!$F$257+L137*$G137*Indicators!$G$257+L137*$H137*Indicators!$H$257+L137*$I137*Indicators!$I$257</f>
        <v>-1.2532212676048322E-4</v>
      </c>
      <c r="W137" s="193">
        <f>M137*$B137*Indicators!$B$258+M137*$C137*Indicators!$C$258+M137*$D137*Indicators!$D$258+M137*$E137*Indicators!$E$258+M137*$F137*Indicators!$F$258+M137*$G137*Indicators!$G$258+M137*$H137*Indicators!$H$258+M137*$I137*Indicators!$I$258</f>
        <v>-9.4548731062530367E-3</v>
      </c>
      <c r="X137" s="193">
        <f>N137*$B137*Indicators!$B$259+N137*$C137*Indicators!$C$259+N137*$D137*Indicators!$D$259+N137*$E137*Indicators!$E$259+N137*$F137*Indicators!$F$259+N137*$G137*Indicators!$G$259+N137*$H137*Indicators!$H$259+N137*$I137*Indicators!$I$259</f>
        <v>-1.2136343853911744E-3</v>
      </c>
      <c r="Y137" s="193">
        <f>O137*$B137*Indicators!$B$260+O137*$C137*Indicators!$C$260+O137*$D137*Indicators!$D$260+O137*$E137*Indicators!$E$260+O137*$F137*Indicators!$F$260+O137*$G137*Indicators!$G$260+O137*$H137*Indicators!$H$260+O137*$I137*Indicators!$I$260</f>
        <v>-1.0368444018096286E-3</v>
      </c>
      <c r="Z137" s="193">
        <f>P137*$B137*Indicators!$B$261+P137*$C137*Indicators!$C$261+P137*$D137*Indicators!$D$261+P137*$E137*Indicators!$E$261+P137*$F137*Indicators!$F$261+P137*$G137*Indicators!$G$261+P137*$H137*Indicators!$H$261+P137*$I137*Indicators!$I$261</f>
        <v>-2.7258832836122098E-3</v>
      </c>
      <c r="AA137" s="193">
        <f>Q137*$B137*Indicators!$B$262+Q137*$C137*Indicators!$C$262+Q137*$D137*Indicators!$D$262+Q137*$E137*Indicators!$E$262+Q137*$F137*Indicators!$F$262+Q137*$G137*Indicators!$G$262+Q137*$H137*Indicators!$H$262+Q137*$I137*Indicators!$I$262</f>
        <v>-4.2012959745168612E-3</v>
      </c>
      <c r="AB137" s="193">
        <f>R137*$B137*Indicators!$B$263+R137*$C137*Indicators!$C$263+R137*$D137*Indicators!$D$263+R137*$E137*Indicators!$E$263+R137*$F137*Indicators!$F$263+R137*$G137*Indicators!$G$263+R137*$H137*Indicators!$H$263+R137*$I137*Indicators!$I$263</f>
        <v>-3.6314470987401501E-3</v>
      </c>
      <c r="AC137" s="193">
        <f>S137*$B137*Indicators!$B$264+S137*$C137*Indicators!$C$264+S137*$D137*Indicators!$D$264+S137*$E137*Indicators!$E$264+S137*$F137*Indicators!$F$264+S137*$G137*Indicators!$G$264+S137*$H137*Indicators!$H$264+S137*$I137*Indicators!$I$264</f>
        <v>-2.5876029163045128E-3</v>
      </c>
      <c r="AE137" s="177">
        <f t="shared" si="3"/>
        <v>-2.5239078798866297</v>
      </c>
    </row>
    <row r="138" spans="1:31" hidden="1" x14ac:dyDescent="0.25">
      <c r="A138" s="174">
        <f>Indicators!A150</f>
        <v>39934</v>
      </c>
      <c r="B138" s="193">
        <f>(Indicators!B150-Indicators!B149)/Indicators!B149</f>
        <v>-5.4889157025575556E-2</v>
      </c>
      <c r="C138" s="193">
        <f>(Indicators!C150-Indicators!C149)/-100</f>
        <v>-2.7999999999999935E-3</v>
      </c>
      <c r="D138" s="193">
        <f>(Indicators!D150-Indicators!D149)/-100</f>
        <v>3.5249882500389962E-3</v>
      </c>
      <c r="E138" s="193">
        <f>(Indicators!E150-Indicators!E149)/-Indicators!E149</f>
        <v>-0.31548835308541068</v>
      </c>
      <c r="F138" s="193">
        <f>(Indicators!F150-Indicators!F149)/Indicators!F149</f>
        <v>0.14847809948032664</v>
      </c>
      <c r="G138" s="193">
        <f>(Indicators!G150-Indicators!G149)/Indicators!G149</f>
        <v>6.7496942066051432E-2</v>
      </c>
      <c r="H138" s="193">
        <f>(Indicators!H150-Indicators!H149)/Indicators!H149</f>
        <v>-1.1836426430693915E-2</v>
      </c>
      <c r="I138" s="193">
        <f>(Indicators!I150-Indicators!I149)/Indicators!I149</f>
        <v>5.0733137829912026E-2</v>
      </c>
      <c r="J138" s="174"/>
      <c r="K138" s="193">
        <f>Durban!C$78/100</f>
        <v>1.2371590921115108E-2</v>
      </c>
      <c r="L138" s="193">
        <f>Durban!D$78/100</f>
        <v>2.3084652348355538E-3</v>
      </c>
      <c r="M138" s="193">
        <f>Durban!E$78/100</f>
        <v>0.1813337924896227</v>
      </c>
      <c r="N138" s="193">
        <f>Durban!F$78/100</f>
        <v>2.9768669878685757E-2</v>
      </c>
      <c r="O138" s="193">
        <f>Durban!G$78/100</f>
        <v>5.1199378300257781E-2</v>
      </c>
      <c r="P138" s="193">
        <f>Durban!H$78/100</f>
        <v>0.17568780390940883</v>
      </c>
      <c r="Q138" s="193">
        <f>Durban!I$78/100</f>
        <v>0.14371251219714737</v>
      </c>
      <c r="R138" s="193">
        <f>Durban!J$78/100</f>
        <v>0.20328448882133687</v>
      </c>
      <c r="S138" s="193">
        <f>Durban!K$78/100</f>
        <v>0.20033329824758991</v>
      </c>
      <c r="T138" s="193"/>
      <c r="U138" s="193">
        <f>K138*$B138*Indicators!$B$256+K138*$C138*Indicators!$C$256+K138*$D138*Indicators!$D$256+K138*$E138*Indicators!$E$256+K138*$F138*Indicators!$F$256+K138*$G138*Indicators!$G$256+K138*$H138*Indicators!$H$256+K138*$I138*Indicators!$I$256</f>
        <v>-2.139810629109137E-4</v>
      </c>
      <c r="V138" s="193">
        <f>L138*$B138*Indicators!$B$257+L138*$C138*Indicators!$C$257+L138*$D138*Indicators!$D$257+L138*$E138*Indicators!$E$257+L138*$F138*Indicators!$F$257+L138*$G138*Indicators!$G$257+L138*$H138*Indicators!$H$257+L138*$I138*Indicators!$I$257</f>
        <v>-2.5093428064440555E-5</v>
      </c>
      <c r="W138" s="193">
        <f>M138*$B138*Indicators!$B$258+M138*$C138*Indicators!$C$258+M138*$D138*Indicators!$D$258+M138*$E138*Indicators!$E$258+M138*$F138*Indicators!$F$258+M138*$G138*Indicators!$G$258+M138*$H138*Indicators!$H$258+M138*$I138*Indicators!$I$258</f>
        <v>-7.6488055099323965E-3</v>
      </c>
      <c r="X138" s="193">
        <f>N138*$B138*Indicators!$B$259+N138*$C138*Indicators!$C$259+N138*$D138*Indicators!$D$259+N138*$E138*Indicators!$E$259+N138*$F138*Indicators!$F$259+N138*$G138*Indicators!$G$259+N138*$H138*Indicators!$H$259+N138*$I138*Indicators!$I$259</f>
        <v>-1.3207588005728823E-3</v>
      </c>
      <c r="Y138" s="193">
        <f>O138*$B138*Indicators!$B$260+O138*$C138*Indicators!$C$260+O138*$D138*Indicators!$D$260+O138*$E138*Indicators!$E$260+O138*$F138*Indicators!$F$260+O138*$G138*Indicators!$G$260+O138*$H138*Indicators!$H$260+O138*$I138*Indicators!$I$260</f>
        <v>-2.7808400059945422E-3</v>
      </c>
      <c r="Z138" s="193">
        <f>P138*$B138*Indicators!$B$261+P138*$C138*Indicators!$C$261+P138*$D138*Indicators!$D$261+P138*$E138*Indicators!$E$261+P138*$F138*Indicators!$F$261+P138*$G138*Indicators!$G$261+P138*$H138*Indicators!$H$261+P138*$I138*Indicators!$I$261</f>
        <v>-7.0752746372594348E-3</v>
      </c>
      <c r="AA138" s="193">
        <f>Q138*$B138*Indicators!$B$262+Q138*$C138*Indicators!$C$262+Q138*$D138*Indicators!$D$262+Q138*$E138*Indicators!$E$262+Q138*$F138*Indicators!$F$262+Q138*$G138*Indicators!$G$262+Q138*$H138*Indicators!$H$262+Q138*$I138*Indicators!$I$262</f>
        <v>-1.403164336388924E-2</v>
      </c>
      <c r="AB138" s="193">
        <f>R138*$B138*Indicators!$B$263+R138*$C138*Indicators!$C$263+R138*$D138*Indicators!$D$263+R138*$E138*Indicators!$E$263+R138*$F138*Indicators!$F$263+R138*$G138*Indicators!$G$263+R138*$H138*Indicators!$H$263+R138*$I138*Indicators!$I$263</f>
        <v>-7.8629471064046944E-3</v>
      </c>
      <c r="AC138" s="193">
        <f>S138*$B138*Indicators!$B$264+S138*$C138*Indicators!$C$264+S138*$D138*Indicators!$D$264+S138*$E138*Indicators!$E$264+S138*$F138*Indicators!$F$264+S138*$G138*Indicators!$G$264+S138*$H138*Indicators!$H$264+S138*$I138*Indicators!$I$264</f>
        <v>-1.3578969765980831E-3</v>
      </c>
      <c r="AE138" s="177">
        <f t="shared" si="3"/>
        <v>-4.2317240891626628</v>
      </c>
    </row>
    <row r="139" spans="1:31" hidden="1" x14ac:dyDescent="0.25">
      <c r="A139" s="174">
        <f>Indicators!A151</f>
        <v>39965</v>
      </c>
      <c r="B139" s="193">
        <f>(Indicators!B151-Indicators!B150)/Indicators!B150</f>
        <v>-3.046536661075918E-2</v>
      </c>
      <c r="C139" s="193">
        <f>(Indicators!C151-Indicators!C150)/-100</f>
        <v>-1.6000000000000014E-3</v>
      </c>
      <c r="D139" s="193">
        <f>(Indicators!D151-Indicators!D150)/-100</f>
        <v>6.7827963619547663E-3</v>
      </c>
      <c r="E139" s="193">
        <f>(Indicators!E151-Indicators!E150)/-Indicators!E150</f>
        <v>-5.0636843740292099E-2</v>
      </c>
      <c r="F139" s="193">
        <f>(Indicators!F151-Indicators!F150)/Indicators!F150</f>
        <v>7.1751777634130418E-2</v>
      </c>
      <c r="G139" s="193">
        <f>(Indicators!G151-Indicators!G150)/Indicators!G150</f>
        <v>-2.2604166666666713E-2</v>
      </c>
      <c r="H139" s="193">
        <f>(Indicators!H151-Indicators!H150)/Indicators!H150</f>
        <v>4.3546828595158304E-3</v>
      </c>
      <c r="I139" s="193">
        <f>(Indicators!I151-Indicators!I150)/Indicators!I150</f>
        <v>-1.5071169411108009E-2</v>
      </c>
      <c r="J139" s="174"/>
      <c r="K139" s="193">
        <f>Durban!C$78/100</f>
        <v>1.2371590921115108E-2</v>
      </c>
      <c r="L139" s="193">
        <f>Durban!D$78/100</f>
        <v>2.3084652348355538E-3</v>
      </c>
      <c r="M139" s="193">
        <f>Durban!E$78/100</f>
        <v>0.1813337924896227</v>
      </c>
      <c r="N139" s="193">
        <f>Durban!F$78/100</f>
        <v>2.9768669878685757E-2</v>
      </c>
      <c r="O139" s="193">
        <f>Durban!G$78/100</f>
        <v>5.1199378300257781E-2</v>
      </c>
      <c r="P139" s="193">
        <f>Durban!H$78/100</f>
        <v>0.17568780390940883</v>
      </c>
      <c r="Q139" s="193">
        <f>Durban!I$78/100</f>
        <v>0.14371251219714737</v>
      </c>
      <c r="R139" s="193">
        <f>Durban!J$78/100</f>
        <v>0.20328448882133687</v>
      </c>
      <c r="S139" s="193">
        <f>Durban!K$78/100</f>
        <v>0.20033329824758991</v>
      </c>
      <c r="T139" s="193"/>
      <c r="U139" s="193">
        <f>K139*$B139*Indicators!$B$256+K139*$C139*Indicators!$C$256+K139*$D139*Indicators!$D$256+K139*$E139*Indicators!$E$256+K139*$F139*Indicators!$F$256+K139*$G139*Indicators!$G$256+K139*$H139*Indicators!$H$256+K139*$I139*Indicators!$I$256</f>
        <v>7.7113500489672511E-5</v>
      </c>
      <c r="V139" s="193">
        <f>L139*$B139*Indicators!$B$257+L139*$C139*Indicators!$C$257+L139*$D139*Indicators!$D$257+L139*$E139*Indicators!$E$257+L139*$F139*Indicators!$F$257+L139*$G139*Indicators!$G$257+L139*$H139*Indicators!$H$257+L139*$I139*Indicators!$I$257</f>
        <v>-6.0618438535607182E-5</v>
      </c>
      <c r="W139" s="193">
        <f>M139*$B139*Indicators!$B$258+M139*$C139*Indicators!$C$258+M139*$D139*Indicators!$D$258+M139*$E139*Indicators!$E$258+M139*$F139*Indicators!$F$258+M139*$G139*Indicators!$G$258+M139*$H139*Indicators!$H$258+M139*$I139*Indicators!$I$258</f>
        <v>-3.3159039047138288E-3</v>
      </c>
      <c r="X139" s="193">
        <f>N139*$B139*Indicators!$B$259+N139*$C139*Indicators!$C$259+N139*$D139*Indicators!$D$259+N139*$E139*Indicators!$E$259+N139*$F139*Indicators!$F$259+N139*$G139*Indicators!$G$259+N139*$H139*Indicators!$H$259+N139*$I139*Indicators!$I$259</f>
        <v>-5.9581641523555925E-4</v>
      </c>
      <c r="Y139" s="193">
        <f>O139*$B139*Indicators!$B$260+O139*$C139*Indicators!$C$260+O139*$D139*Indicators!$D$260+O139*$E139*Indicators!$E$260+O139*$F139*Indicators!$F$260+O139*$G139*Indicators!$G$260+O139*$H139*Indicators!$H$260+O139*$I139*Indicators!$I$260</f>
        <v>-5.0640983537648856E-4</v>
      </c>
      <c r="Z139" s="193">
        <f>P139*$B139*Indicators!$B$261+P139*$C139*Indicators!$C$261+P139*$D139*Indicators!$D$261+P139*$E139*Indicators!$E$261+P139*$F139*Indicators!$F$261+P139*$G139*Indicators!$G$261+P139*$H139*Indicators!$H$261+P139*$I139*Indicators!$I$261</f>
        <v>-1.0936550065498993E-3</v>
      </c>
      <c r="AA139" s="193">
        <f>Q139*$B139*Indicators!$B$262+Q139*$C139*Indicators!$C$262+Q139*$D139*Indicators!$D$262+Q139*$E139*Indicators!$E$262+Q139*$F139*Indicators!$F$262+Q139*$G139*Indicators!$G$262+Q139*$H139*Indicators!$H$262+Q139*$I139*Indicators!$I$262</f>
        <v>-2.6609076566420677E-3</v>
      </c>
      <c r="AB139" s="193">
        <f>R139*$B139*Indicators!$B$263+R139*$C139*Indicators!$C$263+R139*$D139*Indicators!$D$263+R139*$E139*Indicators!$E$263+R139*$F139*Indicators!$F$263+R139*$G139*Indicators!$G$263+R139*$H139*Indicators!$H$263+R139*$I139*Indicators!$I$263</f>
        <v>-1.5122526267285577E-3</v>
      </c>
      <c r="AC139" s="193">
        <f>S139*$B139*Indicators!$B$264+S139*$C139*Indicators!$C$264+S139*$D139*Indicators!$D$264+S139*$E139*Indicators!$E$264+S139*$F139*Indicators!$F$264+S139*$G139*Indicators!$G$264+S139*$H139*Indicators!$H$264+S139*$I139*Indicators!$I$264</f>
        <v>-3.3999185106581574E-4</v>
      </c>
      <c r="AE139" s="177">
        <f t="shared" si="3"/>
        <v>-1.0008442234358153</v>
      </c>
    </row>
    <row r="140" spans="1:31" hidden="1" x14ac:dyDescent="0.25">
      <c r="A140" s="174">
        <f>Indicators!A152</f>
        <v>39995</v>
      </c>
      <c r="B140" s="193">
        <f>(Indicators!B152-Indicators!B151)/Indicators!B151</f>
        <v>5.034856700232339E-3</v>
      </c>
      <c r="C140" s="193">
        <f>(Indicators!C152-Indicators!C151)/-100</f>
        <v>8.0000000000000069E-4</v>
      </c>
      <c r="D140" s="193">
        <f>(Indicators!D152-Indicators!D151)/-100</f>
        <v>1.9584623793041534E-3</v>
      </c>
      <c r="E140" s="193">
        <f>(Indicators!E152-Indicators!E151)/-Indicators!E151</f>
        <v>-2.9716144293317637E-2</v>
      </c>
      <c r="F140" s="193">
        <f>(Indicators!F152-Indicators!F151)/Indicators!F151</f>
        <v>7.3582629674306552E-2</v>
      </c>
      <c r="G140" s="193">
        <f>(Indicators!G152-Indicators!G151)/Indicators!G151</f>
        <v>-3.8367259938185115E-3</v>
      </c>
      <c r="H140" s="193">
        <f>(Indicators!H152-Indicators!H151)/Indicators!H151</f>
        <v>3.1715438403995908E-3</v>
      </c>
      <c r="I140" s="193">
        <f>(Indicators!I152-Indicators!I151)/Indicators!I151</f>
        <v>4.5338622839331252E-2</v>
      </c>
      <c r="J140" s="174"/>
      <c r="K140" s="193">
        <f>Durban!C$78/100</f>
        <v>1.2371590921115108E-2</v>
      </c>
      <c r="L140" s="193">
        <f>Durban!D$78/100</f>
        <v>2.3084652348355538E-3</v>
      </c>
      <c r="M140" s="193">
        <f>Durban!E$78/100</f>
        <v>0.1813337924896227</v>
      </c>
      <c r="N140" s="193">
        <f>Durban!F$78/100</f>
        <v>2.9768669878685757E-2</v>
      </c>
      <c r="O140" s="193">
        <f>Durban!G$78/100</f>
        <v>5.1199378300257781E-2</v>
      </c>
      <c r="P140" s="193">
        <f>Durban!H$78/100</f>
        <v>0.17568780390940883</v>
      </c>
      <c r="Q140" s="193">
        <f>Durban!I$78/100</f>
        <v>0.14371251219714737</v>
      </c>
      <c r="R140" s="193">
        <f>Durban!J$78/100</f>
        <v>0.20328448882133687</v>
      </c>
      <c r="S140" s="193">
        <f>Durban!K$78/100</f>
        <v>0.20033329824758991</v>
      </c>
      <c r="T140" s="193"/>
      <c r="U140" s="193">
        <f>K140*$B140*Indicators!$B$256+K140*$C140*Indicators!$C$256+K140*$D140*Indicators!$D$256+K140*$E140*Indicators!$E$256+K140*$F140*Indicators!$F$256+K140*$G140*Indicators!$G$256+K140*$H140*Indicators!$H$256+K140*$I140*Indicators!$I$256</f>
        <v>2.7405774661303314E-4</v>
      </c>
      <c r="V140" s="193">
        <f>L140*$B140*Indicators!$B$257+L140*$C140*Indicators!$C$257+L140*$D140*Indicators!$D$257+L140*$E140*Indicators!$E$257+L140*$F140*Indicators!$F$257+L140*$G140*Indicators!$G$257+L140*$H140*Indicators!$H$257+L140*$I140*Indicators!$I$257</f>
        <v>1.4016716390067008E-5</v>
      </c>
      <c r="W140" s="193">
        <f>M140*$B140*Indicators!$B$258+M140*$C140*Indicators!$C$258+M140*$D140*Indicators!$D$258+M140*$E140*Indicators!$E$258+M140*$F140*Indicators!$F$258+M140*$G140*Indicators!$G$258+M140*$H140*Indicators!$H$258+M140*$I140*Indicators!$I$258</f>
        <v>1.5292581364835082E-3</v>
      </c>
      <c r="X140" s="193">
        <f>N140*$B140*Indicators!$B$259+N140*$C140*Indicators!$C$259+N140*$D140*Indicators!$D$259+N140*$E140*Indicators!$E$259+N140*$F140*Indicators!$F$259+N140*$G140*Indicators!$G$259+N140*$H140*Indicators!$H$259+N140*$I140*Indicators!$I$259</f>
        <v>5.2644838077786226E-4</v>
      </c>
      <c r="Y140" s="193">
        <f>O140*$B140*Indicators!$B$260+O140*$C140*Indicators!$C$260+O140*$D140*Indicators!$D$260+O140*$E140*Indicators!$E$260+O140*$F140*Indicators!$F$260+O140*$G140*Indicators!$G$260+O140*$H140*Indicators!$H$260+O140*$I140*Indicators!$I$260</f>
        <v>-1.5344220307647851E-5</v>
      </c>
      <c r="Z140" s="193">
        <f>P140*$B140*Indicators!$B$261+P140*$C140*Indicators!$C$261+P140*$D140*Indicators!$D$261+P140*$E140*Indicators!$E$261+P140*$F140*Indicators!$F$261+P140*$G140*Indicators!$G$261+P140*$H140*Indicators!$H$261+P140*$I140*Indicators!$I$261</f>
        <v>-1.7631155242155236E-4</v>
      </c>
      <c r="AA140" s="193">
        <f>Q140*$B140*Indicators!$B$262+Q140*$C140*Indicators!$C$262+Q140*$D140*Indicators!$D$262+Q140*$E140*Indicators!$E$262+Q140*$F140*Indicators!$F$262+Q140*$G140*Indicators!$G$262+Q140*$H140*Indicators!$H$262+Q140*$I140*Indicators!$I$262</f>
        <v>-4.1494693210912515E-4</v>
      </c>
      <c r="AB140" s="193">
        <f>R140*$B140*Indicators!$B$263+R140*$C140*Indicators!$C$263+R140*$D140*Indicators!$D$263+R140*$E140*Indicators!$E$263+R140*$F140*Indicators!$F$263+R140*$G140*Indicators!$G$263+R140*$H140*Indicators!$H$263+R140*$I140*Indicators!$I$263</f>
        <v>2.4924950495283508E-4</v>
      </c>
      <c r="AC140" s="193">
        <f>S140*$B140*Indicators!$B$264+S140*$C140*Indicators!$C$264+S140*$D140*Indicators!$D$264+S140*$E140*Indicators!$E$264+S140*$F140*Indicators!$F$264+S140*$G140*Indicators!$G$264+S140*$H140*Indicators!$H$264+S140*$I140*Indicators!$I$264</f>
        <v>8.8017885798900245E-4</v>
      </c>
      <c r="AE140" s="177">
        <f t="shared" si="3"/>
        <v>0.28666066383679822</v>
      </c>
    </row>
    <row r="141" spans="1:31" hidden="1" x14ac:dyDescent="0.25">
      <c r="A141" s="174">
        <f>Indicators!A153</f>
        <v>40026</v>
      </c>
      <c r="B141" s="193">
        <f>(Indicators!B153-Indicators!B152)/Indicators!B152</f>
        <v>-6.9364161849709051E-4</v>
      </c>
      <c r="C141" s="193">
        <f>(Indicators!C153-Indicators!C152)/-100</f>
        <v>1.6999999999999993E-3</v>
      </c>
      <c r="D141" s="193">
        <f>(Indicators!D153-Indicators!D152)/-100</f>
        <v>2.3017788504512992E-3</v>
      </c>
      <c r="E141" s="193">
        <f>(Indicators!E153-Indicators!E152)/-Indicators!E152</f>
        <v>1.6223977027997265E-2</v>
      </c>
      <c r="F141" s="193">
        <f>(Indicators!F153-Indicators!F152)/Indicators!F152</f>
        <v>0.22022471910112348</v>
      </c>
      <c r="G141" s="193">
        <f>(Indicators!G153-Indicators!G152)/Indicators!G152</f>
        <v>2.342997753289823E-2</v>
      </c>
      <c r="H141" s="193">
        <f>(Indicators!H153-Indicators!H152)/Indicators!H152</f>
        <v>-1.1830295928464398E-3</v>
      </c>
      <c r="I141" s="193">
        <f>(Indicators!I153-Indicators!I152)/Indicators!I152</f>
        <v>-1.8704255895906751E-2</v>
      </c>
      <c r="J141" s="174"/>
      <c r="K141" s="193">
        <f>Durban!C$78/100</f>
        <v>1.2371590921115108E-2</v>
      </c>
      <c r="L141" s="193">
        <f>Durban!D$78/100</f>
        <v>2.3084652348355538E-3</v>
      </c>
      <c r="M141" s="193">
        <f>Durban!E$78/100</f>
        <v>0.1813337924896227</v>
      </c>
      <c r="N141" s="193">
        <f>Durban!F$78/100</f>
        <v>2.9768669878685757E-2</v>
      </c>
      <c r="O141" s="193">
        <f>Durban!G$78/100</f>
        <v>5.1199378300257781E-2</v>
      </c>
      <c r="P141" s="193">
        <f>Durban!H$78/100</f>
        <v>0.17568780390940883</v>
      </c>
      <c r="Q141" s="193">
        <f>Durban!I$78/100</f>
        <v>0.14371251219714737</v>
      </c>
      <c r="R141" s="193">
        <f>Durban!J$78/100</f>
        <v>0.20328448882133687</v>
      </c>
      <c r="S141" s="193">
        <f>Durban!K$78/100</f>
        <v>0.20033329824758991</v>
      </c>
      <c r="T141" s="193"/>
      <c r="U141" s="193">
        <f>K141*$B141*Indicators!$B$256+K141*$C141*Indicators!$C$256+K141*$D141*Indicators!$D$256+K141*$E141*Indicators!$E$256+K141*$F141*Indicators!$F$256+K141*$G141*Indicators!$G$256+K141*$H141*Indicators!$H$256+K141*$I141*Indicators!$I$256</f>
        <v>8.3331583549642004E-4</v>
      </c>
      <c r="V141" s="193">
        <f>L141*$B141*Indicators!$B$257+L141*$C141*Indicators!$C$257+L141*$D141*Indicators!$D$257+L141*$E141*Indicators!$E$257+L141*$F141*Indicators!$F$257+L141*$G141*Indicators!$G$257+L141*$H141*Indicators!$H$257+L141*$I141*Indicators!$I$257</f>
        <v>1.6264164964705286E-5</v>
      </c>
      <c r="W141" s="193">
        <f>M141*$B141*Indicators!$B$258+M141*$C141*Indicators!$C$258+M141*$D141*Indicators!$D$258+M141*$E141*Indicators!$E$258+M141*$F141*Indicators!$F$258+M141*$G141*Indicators!$G$258+M141*$H141*Indicators!$H$258+M141*$I141*Indicators!$I$258</f>
        <v>-3.6709975634597773E-4</v>
      </c>
      <c r="X141" s="193">
        <f>N141*$B141*Indicators!$B$259+N141*$C141*Indicators!$C$259+N141*$D141*Indicators!$D$259+N141*$E141*Indicators!$E$259+N141*$F141*Indicators!$F$259+N141*$G141*Indicators!$G$259+N141*$H141*Indicators!$H$259+N141*$I141*Indicators!$I$259</f>
        <v>-1.8143738519249086E-4</v>
      </c>
      <c r="Y141" s="193">
        <f>O141*$B141*Indicators!$B$260+O141*$C141*Indicators!$C$260+O141*$D141*Indicators!$D$260+O141*$E141*Indicators!$E$260+O141*$F141*Indicators!$F$260+O141*$G141*Indicators!$G$260+O141*$H141*Indicators!$H$260+O141*$I141*Indicators!$I$260</f>
        <v>9.2890448620224045E-5</v>
      </c>
      <c r="Z141" s="193">
        <f>P141*$B141*Indicators!$B$261+P141*$C141*Indicators!$C$261+P141*$D141*Indicators!$D$261+P141*$E141*Indicators!$E$261+P141*$F141*Indicators!$F$261+P141*$G141*Indicators!$G$261+P141*$H141*Indicators!$H$261+P141*$I141*Indicators!$I$261</f>
        <v>4.0630122201568391E-4</v>
      </c>
      <c r="AA141" s="193">
        <f>Q141*$B141*Indicators!$B$262+Q141*$C141*Indicators!$C$262+Q141*$D141*Indicators!$D$262+Q141*$E141*Indicators!$E$262+Q141*$F141*Indicators!$F$262+Q141*$G141*Indicators!$G$262+Q141*$H141*Indicators!$H$262+Q141*$I141*Indicators!$I$262</f>
        <v>4.6864295594369678E-4</v>
      </c>
      <c r="AB141" s="193">
        <f>R141*$B141*Indicators!$B$263+R141*$C141*Indicators!$C$263+R141*$D141*Indicators!$D$263+R141*$E141*Indicators!$E$263+R141*$F141*Indicators!$F$263+R141*$G141*Indicators!$G$263+R141*$H141*Indicators!$H$263+R141*$I141*Indicators!$I$263</f>
        <v>2.2119176930065118E-4</v>
      </c>
      <c r="AC141" s="193">
        <f>S141*$B141*Indicators!$B$264+S141*$C141*Indicators!$C$264+S141*$D141*Indicators!$D$264+S141*$E141*Indicators!$E$264+S141*$F141*Indicators!$F$264+S141*$G141*Indicators!$G$264+S141*$H141*Indicators!$H$264+S141*$I141*Indicators!$I$264</f>
        <v>-6.0927378899250633E-5</v>
      </c>
      <c r="AE141" s="177">
        <f t="shared" si="3"/>
        <v>0.1429141875903662</v>
      </c>
    </row>
    <row r="142" spans="1:31" hidden="1" x14ac:dyDescent="0.25">
      <c r="A142" s="174">
        <f>Indicators!A154</f>
        <v>40057</v>
      </c>
      <c r="B142" s="193">
        <f>(Indicators!B154-Indicators!B153)/Indicators!B153</f>
        <v>-3.4950383053113328E-2</v>
      </c>
      <c r="C142" s="193">
        <f>(Indicators!C154-Indicators!C153)/-100</f>
        <v>-8.9999999999999857E-4</v>
      </c>
      <c r="D142" s="193">
        <f>(Indicators!D154-Indicators!D153)/-100</f>
        <v>2.4654051850253288E-3</v>
      </c>
      <c r="E142" s="193">
        <f>(Indicators!E154-Indicators!E153)/-Indicators!E153</f>
        <v>2.3058960887332142E-2</v>
      </c>
      <c r="F142" s="193">
        <f>(Indicators!F154-Indicators!F153)/Indicators!F153</f>
        <v>7.9650092081031326E-2</v>
      </c>
      <c r="G142" s="193">
        <f>(Indicators!G154-Indicators!G153)/Indicators!G153</f>
        <v>3.7737821450972216E-2</v>
      </c>
      <c r="H142" s="193">
        <f>(Indicators!H154-Indicators!H153)/Indicators!H153</f>
        <v>-4.0885074352068713E-3</v>
      </c>
      <c r="I142" s="193">
        <f>(Indicators!I154-Indicators!I153)/Indicators!I153</f>
        <v>-2.9005524861878452E-2</v>
      </c>
      <c r="J142" s="174"/>
      <c r="K142" s="193">
        <f>Durban!C$78/100</f>
        <v>1.2371590921115108E-2</v>
      </c>
      <c r="L142" s="193">
        <f>Durban!D$78/100</f>
        <v>2.3084652348355538E-3</v>
      </c>
      <c r="M142" s="193">
        <f>Durban!E$78/100</f>
        <v>0.1813337924896227</v>
      </c>
      <c r="N142" s="193">
        <f>Durban!F$78/100</f>
        <v>2.9768669878685757E-2</v>
      </c>
      <c r="O142" s="193">
        <f>Durban!G$78/100</f>
        <v>5.1199378300257781E-2</v>
      </c>
      <c r="P142" s="193">
        <f>Durban!H$78/100</f>
        <v>0.17568780390940883</v>
      </c>
      <c r="Q142" s="193">
        <f>Durban!I$78/100</f>
        <v>0.14371251219714737</v>
      </c>
      <c r="R142" s="193">
        <f>Durban!J$78/100</f>
        <v>0.20328448882133687</v>
      </c>
      <c r="S142" s="193">
        <f>Durban!K$78/100</f>
        <v>0.20033329824758991</v>
      </c>
      <c r="T142" s="193"/>
      <c r="U142" s="193">
        <f>K142*$B142*Indicators!$B$256+K142*$C142*Indicators!$C$256+K142*$D142*Indicators!$D$256+K142*$E142*Indicators!$E$256+K142*$F142*Indicators!$F$256+K142*$G142*Indicators!$G$256+K142*$H142*Indicators!$H$256+K142*$I142*Indicators!$I$256</f>
        <v>2.2428397662790665E-4</v>
      </c>
      <c r="V142" s="193">
        <f>L142*$B142*Indicators!$B$257+L142*$C142*Indicators!$C$257+L142*$D142*Indicators!$D$257+L142*$E142*Indicators!$E$257+L142*$F142*Indicators!$F$257+L142*$G142*Indicators!$G$257+L142*$H142*Indicators!$H$257+L142*$I142*Indicators!$I$257</f>
        <v>2.5734880801339269E-6</v>
      </c>
      <c r="W142" s="193">
        <f>M142*$B142*Indicators!$B$258+M142*$C142*Indicators!$C$258+M142*$D142*Indicators!$D$258+M142*$E142*Indicators!$E$258+M142*$F142*Indicators!$F$258+M142*$G142*Indicators!$G$258+M142*$H142*Indicators!$H$258+M142*$I142*Indicators!$I$258</f>
        <v>-2.9364148851311667E-3</v>
      </c>
      <c r="X142" s="193">
        <f>N142*$B142*Indicators!$B$259+N142*$C142*Indicators!$C$259+N142*$D142*Indicators!$D$259+N142*$E142*Indicators!$E$259+N142*$F142*Indicators!$F$259+N142*$G142*Indicators!$G$259+N142*$H142*Indicators!$H$259+N142*$I142*Indicators!$I$259</f>
        <v>-4.0832461108425931E-4</v>
      </c>
      <c r="Y142" s="193">
        <f>O142*$B142*Indicators!$B$260+O142*$C142*Indicators!$C$260+O142*$D142*Indicators!$D$260+O142*$E142*Indicators!$E$260+O142*$F142*Indicators!$F$260+O142*$G142*Indicators!$G$260+O142*$H142*Indicators!$H$260+O142*$I142*Indicators!$I$260</f>
        <v>-1.4010618365085291E-4</v>
      </c>
      <c r="Z142" s="193">
        <f>P142*$B142*Indicators!$B$261+P142*$C142*Indicators!$C$261+P142*$D142*Indicators!$D$261+P142*$E142*Indicators!$E$261+P142*$F142*Indicators!$F$261+P142*$G142*Indicators!$G$261+P142*$H142*Indicators!$H$261+P142*$I142*Indicators!$I$261</f>
        <v>-3.5720634139694229E-4</v>
      </c>
      <c r="AA142" s="193">
        <f>Q142*$B142*Indicators!$B$262+Q142*$C142*Indicators!$C$262+Q142*$D142*Indicators!$D$262+Q142*$E142*Indicators!$E$262+Q142*$F142*Indicators!$F$262+Q142*$G142*Indicators!$G$262+Q142*$H142*Indicators!$H$262+Q142*$I142*Indicators!$I$262</f>
        <v>-3.291929015216907E-5</v>
      </c>
      <c r="AB142" s="193">
        <f>R142*$B142*Indicators!$B$263+R142*$C142*Indicators!$C$263+R142*$D142*Indicators!$D$263+R142*$E142*Indicators!$E$263+R142*$F142*Indicators!$F$263+R142*$G142*Indicators!$G$263+R142*$H142*Indicators!$H$263+R142*$I142*Indicators!$I$263</f>
        <v>-7.9980862626369666E-4</v>
      </c>
      <c r="AC142" s="193">
        <f>S142*$B142*Indicators!$B$264+S142*$C142*Indicators!$C$264+S142*$D142*Indicators!$D$264+S142*$E142*Indicators!$E$264+S142*$F142*Indicators!$F$264+S142*$G142*Indicators!$G$264+S142*$H142*Indicators!$H$264+S142*$I142*Indicators!$I$264</f>
        <v>-1.2007548666766754E-3</v>
      </c>
      <c r="AE142" s="177">
        <f t="shared" si="3"/>
        <v>-0.56486773396477208</v>
      </c>
    </row>
    <row r="143" spans="1:31" hidden="1" x14ac:dyDescent="0.25">
      <c r="A143" s="174">
        <f>Indicators!A155</f>
        <v>40087</v>
      </c>
      <c r="B143" s="193">
        <f>(Indicators!B155-Indicators!B154)/Indicators!B154</f>
        <v>4.346204563314994E-2</v>
      </c>
      <c r="C143" s="193">
        <f>(Indicators!C155-Indicators!C154)/-100</f>
        <v>-1.8000000000000149E-3</v>
      </c>
      <c r="D143" s="193">
        <f>(Indicators!D155-Indicators!D154)/-100</f>
        <v>3.1619616487711167E-3</v>
      </c>
      <c r="E143" s="193">
        <f>(Indicators!E155-Indicators!E154)/-Indicators!E154</f>
        <v>-0.12877203465790268</v>
      </c>
      <c r="F143" s="193">
        <f>(Indicators!F155-Indicators!F154)/Indicators!F154</f>
        <v>-1.2366737739872033E-2</v>
      </c>
      <c r="G143" s="193">
        <f>(Indicators!G155-Indicators!G154)/Indicators!G154</f>
        <v>5.4497834189583871E-2</v>
      </c>
      <c r="H143" s="193">
        <f>(Indicators!H155-Indicators!H154)/Indicators!H154</f>
        <v>2.0099217044136053E-4</v>
      </c>
      <c r="I143" s="193">
        <f>(Indicators!I155-Indicators!I154)/Indicators!I154</f>
        <v>3.2432432432432434E-2</v>
      </c>
      <c r="J143" s="174"/>
      <c r="K143" s="193">
        <f>Durban!C$78/100</f>
        <v>1.2371590921115108E-2</v>
      </c>
      <c r="L143" s="193">
        <f>Durban!D$78/100</f>
        <v>2.3084652348355538E-3</v>
      </c>
      <c r="M143" s="193">
        <f>Durban!E$78/100</f>
        <v>0.1813337924896227</v>
      </c>
      <c r="N143" s="193">
        <f>Durban!F$78/100</f>
        <v>2.9768669878685757E-2</v>
      </c>
      <c r="O143" s="193">
        <f>Durban!G$78/100</f>
        <v>5.1199378300257781E-2</v>
      </c>
      <c r="P143" s="193">
        <f>Durban!H$78/100</f>
        <v>0.17568780390940883</v>
      </c>
      <c r="Q143" s="193">
        <f>Durban!I$78/100</f>
        <v>0.14371251219714737</v>
      </c>
      <c r="R143" s="193">
        <f>Durban!J$78/100</f>
        <v>0.20328448882133687</v>
      </c>
      <c r="S143" s="193">
        <f>Durban!K$78/100</f>
        <v>0.20033329824758991</v>
      </c>
      <c r="T143" s="193"/>
      <c r="U143" s="193">
        <f>K143*$B143*Indicators!$B$256+K143*$C143*Indicators!$C$256+K143*$D143*Indicators!$D$256+K143*$E143*Indicators!$E$256+K143*$F143*Indicators!$F$256+K143*$G143*Indicators!$G$256+K143*$H143*Indicators!$H$256+K143*$I143*Indicators!$I$256</f>
        <v>-1.7711251454061158E-4</v>
      </c>
      <c r="V143" s="193">
        <f>L143*$B143*Indicators!$B$257+L143*$C143*Indicators!$C$257+L143*$D143*Indicators!$D$257+L143*$E143*Indicators!$E$257+L143*$F143*Indicators!$F$257+L143*$G143*Indicators!$G$257+L143*$H143*Indicators!$H$257+L143*$I143*Indicators!$I$257</f>
        <v>6.5668980681487564E-5</v>
      </c>
      <c r="W143" s="193">
        <f>M143*$B143*Indicators!$B$258+M143*$C143*Indicators!$C$258+M143*$D143*Indicators!$D$258+M143*$E143*Indicators!$E$258+M143*$F143*Indicators!$F$258+M143*$G143*Indicators!$G$258+M143*$H143*Indicators!$H$258+M143*$I143*Indicators!$I$258</f>
        <v>1.5665782276510041E-3</v>
      </c>
      <c r="X143" s="193">
        <f>N143*$B143*Indicators!$B$259+N143*$C143*Indicators!$C$259+N143*$D143*Indicators!$D$259+N143*$E143*Indicators!$E$259+N143*$F143*Indicators!$F$259+N143*$G143*Indicators!$G$259+N143*$H143*Indicators!$H$259+N143*$I143*Indicators!$I$259</f>
        <v>-1.519330054825726E-4</v>
      </c>
      <c r="Y143" s="193">
        <f>O143*$B143*Indicators!$B$260+O143*$C143*Indicators!$C$260+O143*$D143*Indicators!$D$260+O143*$E143*Indicators!$E$260+O143*$F143*Indicators!$F$260+O143*$G143*Indicators!$G$260+O143*$H143*Indicators!$H$260+O143*$I143*Indicators!$I$260</f>
        <v>-6.9177964203738626E-4</v>
      </c>
      <c r="Z143" s="193">
        <f>P143*$B143*Indicators!$B$261+P143*$C143*Indicators!$C$261+P143*$D143*Indicators!$D$261+P143*$E143*Indicators!$E$261+P143*$F143*Indicators!$F$261+P143*$G143*Indicators!$G$261+P143*$H143*Indicators!$H$261+P143*$I143*Indicators!$I$261</f>
        <v>-1.4895441909117549E-3</v>
      </c>
      <c r="AA143" s="193">
        <f>Q143*$B143*Indicators!$B$262+Q143*$C143*Indicators!$C$262+Q143*$D143*Indicators!$D$262+Q143*$E143*Indicators!$E$262+Q143*$F143*Indicators!$F$262+Q143*$G143*Indicators!$G$262+Q143*$H143*Indicators!$H$262+Q143*$I143*Indicators!$I$262</f>
        <v>-4.4616653111981463E-3</v>
      </c>
      <c r="AB143" s="193">
        <f>R143*$B143*Indicators!$B$263+R143*$C143*Indicators!$C$263+R143*$D143*Indicators!$D$263+R143*$E143*Indicators!$E$263+R143*$F143*Indicators!$F$263+R143*$G143*Indicators!$G$263+R143*$H143*Indicators!$H$263+R143*$I143*Indicators!$I$263</f>
        <v>-1.4561031036376471E-3</v>
      </c>
      <c r="AC143" s="193">
        <f>S143*$B143*Indicators!$B$264+S143*$C143*Indicators!$C$264+S143*$D143*Indicators!$D$264+S143*$E143*Indicators!$E$264+S143*$F143*Indicators!$F$264+S143*$G143*Indicators!$G$264+S143*$H143*Indicators!$H$264+S143*$I143*Indicators!$I$264</f>
        <v>1.2081131936347799E-3</v>
      </c>
      <c r="AE143" s="177">
        <f t="shared" si="3"/>
        <v>-0.55877773658408481</v>
      </c>
    </row>
    <row r="144" spans="1:31" hidden="1" x14ac:dyDescent="0.25">
      <c r="A144" s="174">
        <f>Indicators!A156</f>
        <v>40118</v>
      </c>
      <c r="B144" s="193">
        <f>(Indicators!B156-Indicators!B155)/Indicators!B155</f>
        <v>-5.4378350778657047E-2</v>
      </c>
      <c r="C144" s="193">
        <f>(Indicators!C156-Indicators!C155)/-100</f>
        <v>-8.9999999999999857E-4</v>
      </c>
      <c r="D144" s="193">
        <f>(Indicators!D156-Indicators!D155)/-100</f>
        <v>1.0293715266966252E-3</v>
      </c>
      <c r="E144" s="193">
        <f>(Indicators!E156-Indicators!E155)/-Indicators!E155</f>
        <v>-5.9555320275278302E-3</v>
      </c>
      <c r="F144" s="193">
        <f>(Indicators!F156-Indicators!F155)/Indicators!F155</f>
        <v>-1.6839378238341994E-2</v>
      </c>
      <c r="G144" s="193">
        <f>(Indicators!G156-Indicators!G155)/Indicators!G155</f>
        <v>0.12504776461597258</v>
      </c>
      <c r="H144" s="193">
        <f>(Indicators!H156-Indicators!H155)/Indicators!H155</f>
        <v>1.3217683971623889E-4</v>
      </c>
      <c r="I144" s="193">
        <f>(Indicators!I156-Indicators!I155)/Indicators!I155</f>
        <v>-3.830256268944613E-2</v>
      </c>
      <c r="J144" s="174"/>
      <c r="K144" s="193">
        <f>Durban!C$78/100</f>
        <v>1.2371590921115108E-2</v>
      </c>
      <c r="L144" s="193">
        <f>Durban!D$78/100</f>
        <v>2.3084652348355538E-3</v>
      </c>
      <c r="M144" s="193">
        <f>Durban!E$78/100</f>
        <v>0.1813337924896227</v>
      </c>
      <c r="N144" s="193">
        <f>Durban!F$78/100</f>
        <v>2.9768669878685757E-2</v>
      </c>
      <c r="O144" s="193">
        <f>Durban!G$78/100</f>
        <v>5.1199378300257781E-2</v>
      </c>
      <c r="P144" s="193">
        <f>Durban!H$78/100</f>
        <v>0.17568780390940883</v>
      </c>
      <c r="Q144" s="193">
        <f>Durban!I$78/100</f>
        <v>0.14371251219714737</v>
      </c>
      <c r="R144" s="193">
        <f>Durban!J$78/100</f>
        <v>0.20328448882133687</v>
      </c>
      <c r="S144" s="193">
        <f>Durban!K$78/100</f>
        <v>0.20033329824758991</v>
      </c>
      <c r="T144" s="193"/>
      <c r="U144" s="193">
        <f>K144*$B144*Indicators!$B$256+K144*$C144*Indicators!$C$256+K144*$D144*Indicators!$D$256+K144*$E144*Indicators!$E$256+K144*$F144*Indicators!$F$256+K144*$G144*Indicators!$G$256+K144*$H144*Indicators!$H$256+K144*$I144*Indicators!$I$256</f>
        <v>-2.4779607303057491E-4</v>
      </c>
      <c r="V144" s="193">
        <f>L144*$B144*Indicators!$B$257+L144*$C144*Indicators!$C$257+L144*$D144*Indicators!$D$257+L144*$E144*Indicators!$E$257+L144*$F144*Indicators!$F$257+L144*$G144*Indicators!$G$257+L144*$H144*Indicators!$H$257+L144*$I144*Indicators!$I$257</f>
        <v>5.8749366495093161E-5</v>
      </c>
      <c r="W144" s="193">
        <f>M144*$B144*Indicators!$B$258+M144*$C144*Indicators!$C$258+M144*$D144*Indicators!$D$258+M144*$E144*Indicators!$E$258+M144*$F144*Indicators!$F$258+M144*$G144*Indicators!$G$258+M144*$H144*Indicators!$H$258+M144*$I144*Indicators!$I$258</f>
        <v>-4.9692353911477711E-3</v>
      </c>
      <c r="X144" s="193">
        <f>N144*$B144*Indicators!$B$259+N144*$C144*Indicators!$C$259+N144*$D144*Indicators!$D$259+N144*$E144*Indicators!$E$259+N144*$F144*Indicators!$F$259+N144*$G144*Indicators!$G$259+N144*$H144*Indicators!$H$259+N144*$I144*Indicators!$I$259</f>
        <v>-7.6685690898429008E-4</v>
      </c>
      <c r="Y144" s="193">
        <f>O144*$B144*Indicators!$B$260+O144*$C144*Indicators!$C$260+O144*$D144*Indicators!$D$260+O144*$E144*Indicators!$E$260+O144*$F144*Indicators!$F$260+O144*$G144*Indicators!$G$260+O144*$H144*Indicators!$H$260+O144*$I144*Indicators!$I$260</f>
        <v>-4.2872837803951215E-4</v>
      </c>
      <c r="Z144" s="193">
        <f>P144*$B144*Indicators!$B$261+P144*$C144*Indicators!$C$261+P144*$D144*Indicators!$D$261+P144*$E144*Indicators!$E$261+P144*$F144*Indicators!$F$261+P144*$G144*Indicators!$G$261+P144*$H144*Indicators!$H$261+P144*$I144*Indicators!$I$261</f>
        <v>-1.0733593261252909E-3</v>
      </c>
      <c r="AA144" s="193">
        <f>Q144*$B144*Indicators!$B$262+Q144*$C144*Indicators!$C$262+Q144*$D144*Indicators!$D$262+Q144*$E144*Indicators!$E$262+Q144*$F144*Indicators!$F$262+Q144*$G144*Indicators!$G$262+Q144*$H144*Indicators!$H$262+Q144*$I144*Indicators!$I$262</f>
        <v>-1.5959818337156601E-3</v>
      </c>
      <c r="AB144" s="193">
        <f>R144*$B144*Indicators!$B$263+R144*$C144*Indicators!$C$263+R144*$D144*Indicators!$D$263+R144*$E144*Indicators!$E$263+R144*$F144*Indicators!$F$263+R144*$G144*Indicators!$G$263+R144*$H144*Indicators!$H$263+R144*$I144*Indicators!$I$263</f>
        <v>-1.6508583334585614E-3</v>
      </c>
      <c r="AC144" s="193">
        <f>S144*$B144*Indicators!$B$264+S144*$C144*Indicators!$C$264+S144*$D144*Indicators!$D$264+S144*$E144*Indicators!$E$264+S144*$F144*Indicators!$F$264+S144*$G144*Indicators!$G$264+S144*$H144*Indicators!$H$264+S144*$I144*Indicators!$I$264</f>
        <v>-1.4869610558801111E-3</v>
      </c>
      <c r="AE144" s="177">
        <f t="shared" si="3"/>
        <v>-1.2161027933886679</v>
      </c>
    </row>
    <row r="145" spans="1:31" hidden="1" x14ac:dyDescent="0.25">
      <c r="A145" s="174">
        <f>Indicators!A157</f>
        <v>40148</v>
      </c>
      <c r="B145" s="193">
        <f>(Indicators!B157-Indicators!B156)/Indicators!B156</f>
        <v>-4.1171706263498876E-3</v>
      </c>
      <c r="C145" s="193">
        <f>(Indicators!C157-Indicators!C156)/-100</f>
        <v>-1.9999999999999573E-4</v>
      </c>
      <c r="D145" s="193">
        <f>(Indicators!D157-Indicators!D156)/-100</f>
        <v>-6.8602753167841613E-3</v>
      </c>
      <c r="E145" s="193">
        <f>(Indicators!E157-Indicators!E156)/-Indicators!E156</f>
        <v>-2.2233916589922346E-2</v>
      </c>
      <c r="F145" s="193">
        <f>(Indicators!F157-Indicators!F156)/Indicators!F156</f>
        <v>9.3544137022397847E-2</v>
      </c>
      <c r="G145" s="193">
        <f>(Indicators!G157-Indicators!G156)/Indicators!G156</f>
        <v>-7.1834932495542278E-2</v>
      </c>
      <c r="H145" s="193">
        <f>(Indicators!H157-Indicators!H156)/Indicators!H156</f>
        <v>-1.3968063634200052E-5</v>
      </c>
      <c r="I145" s="193">
        <f>(Indicators!I157-Indicators!I156)/Indicators!I156</f>
        <v>2.5787965616045844E-3</v>
      </c>
      <c r="J145" s="174"/>
      <c r="K145" s="193">
        <f>Durban!C$78/100</f>
        <v>1.2371590921115108E-2</v>
      </c>
      <c r="L145" s="193">
        <f>Durban!D$78/100</f>
        <v>2.3084652348355538E-3</v>
      </c>
      <c r="M145" s="193">
        <f>Durban!E$78/100</f>
        <v>0.1813337924896227</v>
      </c>
      <c r="N145" s="193">
        <f>Durban!F$78/100</f>
        <v>2.9768669878685757E-2</v>
      </c>
      <c r="O145" s="193">
        <f>Durban!G$78/100</f>
        <v>5.1199378300257781E-2</v>
      </c>
      <c r="P145" s="193">
        <f>Durban!H$78/100</f>
        <v>0.17568780390940883</v>
      </c>
      <c r="Q145" s="193">
        <f>Durban!I$78/100</f>
        <v>0.14371251219714737</v>
      </c>
      <c r="R145" s="193">
        <f>Durban!J$78/100</f>
        <v>0.20328448882133687</v>
      </c>
      <c r="S145" s="193">
        <f>Durban!K$78/100</f>
        <v>0.20033329824758991</v>
      </c>
      <c r="T145" s="193"/>
      <c r="U145" s="193">
        <f>K145*$B145*Indicators!$B$256+K145*$C145*Indicators!$C$256+K145*$D145*Indicators!$D$256+K145*$E145*Indicators!$E$256+K145*$F145*Indicators!$F$256+K145*$G145*Indicators!$G$256+K145*$H145*Indicators!$H$256+K145*$I145*Indicators!$I$256</f>
        <v>2.8828199900212125E-4</v>
      </c>
      <c r="V145" s="193">
        <f>L145*$B145*Indicators!$B$257+L145*$C145*Indicators!$C$257+L145*$D145*Indicators!$D$257+L145*$E145*Indicators!$E$257+L145*$F145*Indicators!$F$257+L145*$G145*Indicators!$G$257+L145*$H145*Indicators!$H$257+L145*$I145*Indicators!$I$257</f>
        <v>-7.3124691208303105E-5</v>
      </c>
      <c r="W145" s="193">
        <f>M145*$B145*Indicators!$B$258+M145*$C145*Indicators!$C$258+M145*$D145*Indicators!$D$258+M145*$E145*Indicators!$E$258+M145*$F145*Indicators!$F$258+M145*$G145*Indicators!$G$258+M145*$H145*Indicators!$H$258+M145*$I145*Indicators!$I$258</f>
        <v>-6.4066183393148761E-4</v>
      </c>
      <c r="X145" s="193">
        <f>N145*$B145*Indicators!$B$259+N145*$C145*Indicators!$C$259+N145*$D145*Indicators!$D$259+N145*$E145*Indicators!$E$259+N145*$F145*Indicators!$F$259+N145*$G145*Indicators!$G$259+N145*$H145*Indicators!$H$259+N145*$I145*Indicators!$I$259</f>
        <v>-1.1679775349819751E-4</v>
      </c>
      <c r="Y145" s="193">
        <f>O145*$B145*Indicators!$B$260+O145*$C145*Indicators!$C$260+O145*$D145*Indicators!$D$260+O145*$E145*Indicators!$E$260+O145*$F145*Indicators!$F$260+O145*$G145*Indicators!$G$260+O145*$H145*Indicators!$H$260+O145*$I145*Indicators!$I$260</f>
        <v>-2.2364311726329113E-4</v>
      </c>
      <c r="Z145" s="193">
        <f>P145*$B145*Indicators!$B$261+P145*$C145*Indicators!$C$261+P145*$D145*Indicators!$D$261+P145*$E145*Indicators!$E$261+P145*$F145*Indicators!$F$261+P145*$G145*Indicators!$G$261+P145*$H145*Indicators!$H$261+P145*$I145*Indicators!$I$261</f>
        <v>-7.1692145616901145E-4</v>
      </c>
      <c r="AA145" s="193">
        <f>Q145*$B145*Indicators!$B$262+Q145*$C145*Indicators!$C$262+Q145*$D145*Indicators!$D$262+Q145*$E145*Indicators!$E$262+Q145*$F145*Indicators!$F$262+Q145*$G145*Indicators!$G$262+Q145*$H145*Indicators!$H$262+Q145*$I145*Indicators!$I$262</f>
        <v>-1.0854366804950992E-3</v>
      </c>
      <c r="AB145" s="193">
        <f>R145*$B145*Indicators!$B$263+R145*$C145*Indicators!$C$263+R145*$D145*Indicators!$D$263+R145*$E145*Indicators!$E$263+R145*$F145*Indicators!$F$263+R145*$G145*Indicators!$G$263+R145*$H145*Indicators!$H$263+R145*$I145*Indicators!$I$263</f>
        <v>-6.6400577993945054E-4</v>
      </c>
      <c r="AC145" s="193">
        <f>S145*$B145*Indicators!$B$264+S145*$C145*Indicators!$C$264+S145*$D145*Indicators!$D$264+S145*$E145*Indicators!$E$264+S145*$F145*Indicators!$F$264+S145*$G145*Indicators!$G$264+S145*$H145*Indicators!$H$264+S145*$I145*Indicators!$I$264</f>
        <v>-3.4638082364198993E-4</v>
      </c>
      <c r="AE145" s="177">
        <f t="shared" si="3"/>
        <v>-0.35786901371447094</v>
      </c>
    </row>
    <row r="146" spans="1:31" x14ac:dyDescent="0.25">
      <c r="A146" s="174">
        <f>Indicators!A158</f>
        <v>40179</v>
      </c>
      <c r="B146" s="193">
        <f>(Indicators!B158-Indicators!B157)/Indicators!B157</f>
        <v>2.6309725516773935E-2</v>
      </c>
      <c r="C146" s="193">
        <f>(Indicators!C158-Indicators!C157)/-100</f>
        <v>3.0000000000001136E-4</v>
      </c>
      <c r="D146" s="193">
        <f>(Indicators!D158-Indicators!D157)/-100</f>
        <v>-1.8775887608858E-3</v>
      </c>
      <c r="E146" s="193">
        <f>(Indicators!E158-Indicators!E157)/-Indicators!E157</f>
        <v>7.0141570141570173E-2</v>
      </c>
      <c r="F146" s="193">
        <f>(Indicators!F158-Indicators!F157)/Indicators!F157</f>
        <v>-0.12008032128514051</v>
      </c>
      <c r="G146" s="193">
        <f>(Indicators!G158-Indicators!G157)/Indicators!G157</f>
        <v>-6.1293568749426573E-3</v>
      </c>
      <c r="H146" s="193">
        <f>(Indicators!H158-Indicators!H157)/Indicators!H157</f>
        <v>2.8371682471393274E-3</v>
      </c>
      <c r="I146" s="193">
        <f>(Indicators!I158-Indicators!I157)/Indicators!I157</f>
        <v>1.1717633609602743E-2</v>
      </c>
      <c r="J146" s="174"/>
      <c r="K146" s="193">
        <f>Durban!C$79/100</f>
        <v>1.2309240998263991E-2</v>
      </c>
      <c r="L146" s="193">
        <f>Durban!D$79/100</f>
        <v>2.3065498636501819E-3</v>
      </c>
      <c r="M146" s="193">
        <f>Durban!E$79/100</f>
        <v>0.18729297403444536</v>
      </c>
      <c r="N146" s="193">
        <f>Durban!F$79/100</f>
        <v>2.9218702113531714E-2</v>
      </c>
      <c r="O146" s="193">
        <f>Durban!G$79/100</f>
        <v>5.0551281489778811E-2</v>
      </c>
      <c r="P146" s="193">
        <f>Durban!H$79/100</f>
        <v>0.17809548761783475</v>
      </c>
      <c r="Q146" s="193">
        <f>Durban!I$79/100</f>
        <v>0.14294969954285533</v>
      </c>
      <c r="R146" s="193">
        <f>Durban!J$79/100</f>
        <v>0.19919868014584574</v>
      </c>
      <c r="S146" s="193">
        <f>Durban!K$79/100</f>
        <v>0.1980773841937942</v>
      </c>
      <c r="T146" s="193"/>
      <c r="U146" s="193">
        <f>K146*$B146*Indicators!$B$256+K146*$C146*Indicators!$C$256+K146*$D146*Indicators!$D$256+K146*$E146*Indicators!$E$256+K146*$F146*Indicators!$F$256+K146*$G146*Indicators!$G$256+K146*$H146*Indicators!$H$256+K146*$I146*Indicators!$I$256</f>
        <v>-2.1763767485438981E-4</v>
      </c>
      <c r="V146" s="193">
        <f>L146*$B146*Indicators!$B$257+L146*$C146*Indicators!$C$257+L146*$D146*Indicators!$D$257+L146*$E146*Indicators!$E$257+L146*$F146*Indicators!$F$257+L146*$G146*Indicators!$G$257+L146*$H146*Indicators!$H$257+L146*$I146*Indicators!$I$257</f>
        <v>3.4134305380882903E-5</v>
      </c>
      <c r="W146" s="193">
        <f>M146*$B146*Indicators!$B$258+M146*$C146*Indicators!$C$258+M146*$D146*Indicators!$D$258+M146*$E146*Indicators!$E$258+M146*$F146*Indicators!$F$258+M146*$G146*Indicators!$G$258+M146*$H146*Indicators!$H$258+M146*$I146*Indicators!$I$258</f>
        <v>3.5240905625013629E-3</v>
      </c>
      <c r="X146" s="193">
        <f>N146*$B146*Indicators!$B$259+N146*$C146*Indicators!$C$259+N146*$D146*Indicators!$D$259+N146*$E146*Indicators!$E$259+N146*$F146*Indicators!$F$259+N146*$G146*Indicators!$G$259+N146*$H146*Indicators!$H$259+N146*$I146*Indicators!$I$259</f>
        <v>6.6393483754478573E-4</v>
      </c>
      <c r="Y146" s="193">
        <f>O146*$B146*Indicators!$B$260+O146*$C146*Indicators!$C$260+O146*$D146*Indicators!$D$260+O146*$E146*Indicators!$E$260+O146*$F146*Indicators!$F$260+O146*$G146*Indicators!$G$260+O146*$H146*Indicators!$H$260+O146*$I146*Indicators!$I$260</f>
        <v>7.3256295300084097E-4</v>
      </c>
      <c r="Z146" s="193">
        <f>P146*$B146*Indicators!$B$261+P146*$C146*Indicators!$C$261+P146*$D146*Indicators!$D$261+P146*$E146*Indicators!$E$261+P146*$F146*Indicators!$F$261+P146*$G146*Indicators!$G$261+P146*$H146*Indicators!$H$261+P146*$I146*Indicators!$I$261</f>
        <v>1.7958977777882321E-3</v>
      </c>
      <c r="AA146" s="193">
        <f>Q146*$B146*Indicators!$B$262+Q146*$C146*Indicators!$C$262+Q146*$D146*Indicators!$D$262+Q146*$E146*Indicators!$E$262+Q146*$F146*Indicators!$F$262+Q146*$G146*Indicators!$G$262+Q146*$H146*Indicators!$H$262+Q146*$I146*Indicators!$I$262</f>
        <v>3.6144662460582747E-3</v>
      </c>
      <c r="AB146" s="193">
        <f>R146*$B146*Indicators!$B$263+R146*$C146*Indicators!$C$263+R146*$D146*Indicators!$D$263+R146*$E146*Indicators!$E$263+R146*$F146*Indicators!$F$263+R146*$G146*Indicators!$G$263+R146*$H146*Indicators!$H$263+R146*$I146*Indicators!$I$263</f>
        <v>2.1910665289905217E-3</v>
      </c>
      <c r="AC146" s="193">
        <f>S146*$B146*Indicators!$B$264+S146*$C146*Indicators!$C$264+S146*$D146*Indicators!$D$264+S146*$E146*Indicators!$E$264+S146*$F146*Indicators!$F$264+S146*$G146*Indicators!$G$264+S146*$H146*Indicators!$H$264+S146*$I146*Indicators!$I$264</f>
        <v>7.5219628238257891E-4</v>
      </c>
      <c r="AE146" s="177">
        <f t="shared" si="3"/>
        <v>1.309071181879309</v>
      </c>
    </row>
    <row r="147" spans="1:31" x14ac:dyDescent="0.25">
      <c r="A147" s="174">
        <f>Indicators!A159</f>
        <v>40210</v>
      </c>
      <c r="B147" s="193">
        <f>(Indicators!B159-Indicators!B158)/Indicators!B158</f>
        <v>9.3771461778223535E-3</v>
      </c>
      <c r="C147" s="193">
        <f>(Indicators!C159-Indicators!C158)/-100</f>
        <v>2.6999999999999958E-3</v>
      </c>
      <c r="D147" s="193">
        <f>(Indicators!D159-Indicators!D158)/-100</f>
        <v>6.4227035100820999E-3</v>
      </c>
      <c r="E147" s="193">
        <f>(Indicators!E159-Indicators!E158)/-Indicators!E158</f>
        <v>-6.0207612456747328E-2</v>
      </c>
      <c r="F147" s="193">
        <f>(Indicators!F159-Indicators!F158)/Indicators!F158</f>
        <v>3.1948881789137509E-3</v>
      </c>
      <c r="G147" s="193">
        <f>(Indicators!G159-Indicators!G158)/Indicators!G158</f>
        <v>1.951399116347553E-2</v>
      </c>
      <c r="H147" s="193">
        <f>(Indicators!H159-Indicators!H158)/Indicators!H158</f>
        <v>4.956488757363482E-3</v>
      </c>
      <c r="I147" s="193">
        <f>(Indicators!I159-Indicators!I158)/Indicators!I158</f>
        <v>-7.3163841807909608E-2</v>
      </c>
      <c r="J147" s="174"/>
      <c r="K147" s="193">
        <f>Durban!C$79/100</f>
        <v>1.2309240998263991E-2</v>
      </c>
      <c r="L147" s="193">
        <f>Durban!D$79/100</f>
        <v>2.3065498636501819E-3</v>
      </c>
      <c r="M147" s="193">
        <f>Durban!E$79/100</f>
        <v>0.18729297403444536</v>
      </c>
      <c r="N147" s="193">
        <f>Durban!F$79/100</f>
        <v>2.9218702113531714E-2</v>
      </c>
      <c r="O147" s="193">
        <f>Durban!G$79/100</f>
        <v>5.0551281489778811E-2</v>
      </c>
      <c r="P147" s="193">
        <f>Durban!H$79/100</f>
        <v>0.17809548761783475</v>
      </c>
      <c r="Q147" s="193">
        <f>Durban!I$79/100</f>
        <v>0.14294969954285533</v>
      </c>
      <c r="R147" s="193">
        <f>Durban!J$79/100</f>
        <v>0.19919868014584574</v>
      </c>
      <c r="S147" s="193">
        <f>Durban!K$79/100</f>
        <v>0.1980773841937942</v>
      </c>
      <c r="T147" s="193"/>
      <c r="U147" s="193">
        <f>K147*$B147*Indicators!$B$256+K147*$C147*Indicators!$C$256+K147*$D147*Indicators!$D$256+K147*$E147*Indicators!$E$256+K147*$F147*Indicators!$F$256+K147*$G147*Indicators!$G$256+K147*$H147*Indicators!$H$256+K147*$I147*Indicators!$I$256</f>
        <v>-1.4977541907345733E-4</v>
      </c>
      <c r="V147" s="193">
        <f>L147*$B147*Indicators!$B$257+L147*$C147*Indicators!$C$257+L147*$D147*Indicators!$D$257+L147*$E147*Indicators!$E$257+L147*$F147*Indicators!$F$257+L147*$G147*Indicators!$G$257+L147*$H147*Indicators!$H$257+L147*$I147*Indicators!$I$257</f>
        <v>-2.3145741865193506E-5</v>
      </c>
      <c r="W147" s="193">
        <f>M147*$B147*Indicators!$B$258+M147*$C147*Indicators!$C$258+M147*$D147*Indicators!$D$258+M147*$E147*Indicators!$E$258+M147*$F147*Indicators!$F$258+M147*$G147*Indicators!$G$258+M147*$H147*Indicators!$H$258+M147*$I147*Indicators!$I$258</f>
        <v>-2.9994491059122134E-3</v>
      </c>
      <c r="X147" s="193">
        <f>N147*$B147*Indicators!$B$259+N147*$C147*Indicators!$C$259+N147*$D147*Indicators!$D$259+N147*$E147*Indicators!$E$259+N147*$F147*Indicators!$F$259+N147*$G147*Indicators!$G$259+N147*$H147*Indicators!$H$259+N147*$I147*Indicators!$I$259</f>
        <v>-1.3655052095474778E-3</v>
      </c>
      <c r="Y147" s="193">
        <f>O147*$B147*Indicators!$B$260+O147*$C147*Indicators!$C$260+O147*$D147*Indicators!$D$260+O147*$E147*Indicators!$E$260+O147*$F147*Indicators!$F$260+O147*$G147*Indicators!$G$260+O147*$H147*Indicators!$H$260+O147*$I147*Indicators!$I$260</f>
        <v>-4.4547823244855879E-4</v>
      </c>
      <c r="Z147" s="193">
        <f>P147*$B147*Indicators!$B$261+P147*$C147*Indicators!$C$261+P147*$D147*Indicators!$D$261+P147*$E147*Indicators!$E$261+P147*$F147*Indicators!$F$261+P147*$G147*Indicators!$G$261+P147*$H147*Indicators!$H$261+P147*$I147*Indicators!$I$261</f>
        <v>-2.8751445876053997E-4</v>
      </c>
      <c r="AA147" s="193">
        <f>Q147*$B147*Indicators!$B$262+Q147*$C147*Indicators!$C$262+Q147*$D147*Indicators!$D$262+Q147*$E147*Indicators!$E$262+Q147*$F147*Indicators!$F$262+Q147*$G147*Indicators!$G$262+Q147*$H147*Indicators!$H$262+Q147*$I147*Indicators!$I$262</f>
        <v>-3.1831160235950848E-3</v>
      </c>
      <c r="AB147" s="193">
        <f>R147*$B147*Indicators!$B$263+R147*$C147*Indicators!$C$263+R147*$D147*Indicators!$D$263+R147*$E147*Indicators!$E$263+R147*$F147*Indicators!$F$263+R147*$G147*Indicators!$G$263+R147*$H147*Indicators!$H$263+R147*$I147*Indicators!$I$263</f>
        <v>-1.1288632509799026E-3</v>
      </c>
      <c r="AC147" s="193">
        <f>S147*$B147*Indicators!$B$264+S147*$C147*Indicators!$C$264+S147*$D147*Indicators!$D$264+S147*$E147*Indicators!$E$264+S147*$F147*Indicators!$F$264+S147*$G147*Indicators!$G$264+S147*$H147*Indicators!$H$264+S147*$I147*Indicators!$I$264</f>
        <v>1.9728702702898407E-4</v>
      </c>
      <c r="AE147" s="177">
        <f t="shared" si="3"/>
        <v>-0.93855604151534444</v>
      </c>
    </row>
    <row r="148" spans="1:31" x14ac:dyDescent="0.25">
      <c r="A148" s="174">
        <f>Indicators!A160</f>
        <v>40238</v>
      </c>
      <c r="B148" s="193">
        <f>(Indicators!B160-Indicators!B159)/Indicators!B159</f>
        <v>-4.9145578729751588E-2</v>
      </c>
      <c r="C148" s="193">
        <f>(Indicators!C160-Indicators!C159)/-100</f>
        <v>2.5999999999999977E-3</v>
      </c>
      <c r="D148" s="193">
        <f>(Indicators!D160-Indicators!D159)/-100</f>
        <v>4.7202797202797612E-3</v>
      </c>
      <c r="E148" s="193">
        <f>(Indicators!E160-Indicators!E159)/-Indicators!E159</f>
        <v>-6.0052219321148938E-2</v>
      </c>
      <c r="F148" s="193">
        <f>(Indicators!F160-Indicators!F159)/Indicators!F159</f>
        <v>-0.17424931756141956</v>
      </c>
      <c r="G148" s="193">
        <f>(Indicators!G160-Indicators!G159)/Indicators!G159</f>
        <v>-2.9794149512458964E-3</v>
      </c>
      <c r="H148" s="193">
        <f>(Indicators!H160-Indicators!H159)/Indicators!H159</f>
        <v>-2.0736757261596592E-4</v>
      </c>
      <c r="I148" s="193">
        <f>(Indicators!I160-Indicators!I159)/Indicators!I159</f>
        <v>0.10606522401706797</v>
      </c>
      <c r="J148" s="174"/>
      <c r="K148" s="193">
        <f>Durban!C$79/100</f>
        <v>1.2309240998263991E-2</v>
      </c>
      <c r="L148" s="193">
        <f>Durban!D$79/100</f>
        <v>2.3065498636501819E-3</v>
      </c>
      <c r="M148" s="193">
        <f>Durban!E$79/100</f>
        <v>0.18729297403444536</v>
      </c>
      <c r="N148" s="193">
        <f>Durban!F$79/100</f>
        <v>2.9218702113531714E-2</v>
      </c>
      <c r="O148" s="193">
        <f>Durban!G$79/100</f>
        <v>5.0551281489778811E-2</v>
      </c>
      <c r="P148" s="193">
        <f>Durban!H$79/100</f>
        <v>0.17809548761783475</v>
      </c>
      <c r="Q148" s="193">
        <f>Durban!I$79/100</f>
        <v>0.14294969954285533</v>
      </c>
      <c r="R148" s="193">
        <f>Durban!J$79/100</f>
        <v>0.19919868014584574</v>
      </c>
      <c r="S148" s="193">
        <f>Durban!K$79/100</f>
        <v>0.1980773841937942</v>
      </c>
      <c r="T148" s="193"/>
      <c r="U148" s="193">
        <f>K148*$B148*Indicators!$B$256+K148*$C148*Indicators!$C$256+K148*$D148*Indicators!$D$256+K148*$E148*Indicators!$E$256+K148*$F148*Indicators!$F$256+K148*$G148*Indicators!$G$256+K148*$H148*Indicators!$H$256+K148*$I148*Indicators!$I$256</f>
        <v>-7.7981864416190876E-4</v>
      </c>
      <c r="V148" s="193">
        <f>L148*$B148*Indicators!$B$257+L148*$C148*Indicators!$C$257+L148*$D148*Indicators!$D$257+L148*$E148*Indicators!$E$257+L148*$F148*Indicators!$F$257+L148*$G148*Indicators!$G$257+L148*$H148*Indicators!$H$257+L148*$I148*Indicators!$I$257</f>
        <v>-1.6782842650466144E-6</v>
      </c>
      <c r="W148" s="193">
        <f>M148*$B148*Indicators!$B$258+M148*$C148*Indicators!$C$258+M148*$D148*Indicators!$D$258+M148*$E148*Indicators!$E$258+M148*$F148*Indicators!$F$258+M148*$G148*Indicators!$G$258+M148*$H148*Indicators!$H$258+M148*$I148*Indicators!$I$258</f>
        <v>-2.3558692726127067E-4</v>
      </c>
      <c r="X148" s="193">
        <f>N148*$B148*Indicators!$B$259+N148*$C148*Indicators!$C$259+N148*$D148*Indicators!$D$259+N148*$E148*Indicators!$E$259+N148*$F148*Indicators!$F$259+N148*$G148*Indicators!$G$259+N148*$H148*Indicators!$H$259+N148*$I148*Indicators!$I$259</f>
        <v>1.0651060610429629E-3</v>
      </c>
      <c r="Y148" s="193">
        <f>O148*$B148*Indicators!$B$260+O148*$C148*Indicators!$C$260+O148*$D148*Indicators!$D$260+O148*$E148*Indicators!$E$260+O148*$F148*Indicators!$F$260+O148*$G148*Indicators!$G$260+O148*$H148*Indicators!$H$260+O148*$I148*Indicators!$I$260</f>
        <v>-3.755612356182988E-4</v>
      </c>
      <c r="Z148" s="193">
        <f>P148*$B148*Indicators!$B$261+P148*$C148*Indicators!$C$261+P148*$D148*Indicators!$D$261+P148*$E148*Indicators!$E$261+P148*$F148*Indicators!$F$261+P148*$G148*Indicators!$G$261+P148*$H148*Indicators!$H$261+P148*$I148*Indicators!$I$261</f>
        <v>-1.6237973188797995E-3</v>
      </c>
      <c r="AA148" s="193">
        <f>Q148*$B148*Indicators!$B$262+Q148*$C148*Indicators!$C$262+Q148*$D148*Indicators!$D$262+Q148*$E148*Indicators!$E$262+Q148*$F148*Indicators!$F$262+Q148*$G148*Indicators!$G$262+Q148*$H148*Indicators!$H$262+Q148*$I148*Indicators!$I$262</f>
        <v>-1.6257879193617589E-3</v>
      </c>
      <c r="AB148" s="193">
        <f>R148*$B148*Indicators!$B$263+R148*$C148*Indicators!$C$263+R148*$D148*Indicators!$D$263+R148*$E148*Indicators!$E$263+R148*$F148*Indicators!$F$263+R148*$G148*Indicators!$G$263+R148*$H148*Indicators!$H$263+R148*$I148*Indicators!$I$263</f>
        <v>-8.55897149056961E-4</v>
      </c>
      <c r="AC148" s="193">
        <f>S148*$B148*Indicators!$B$264+S148*$C148*Indicators!$C$264+S148*$D148*Indicators!$D$264+S148*$E148*Indicators!$E$264+S148*$F148*Indicators!$F$264+S148*$G148*Indicators!$G$264+S148*$H148*Indicators!$H$264+S148*$I148*Indicators!$I$264</f>
        <v>4.3191744205598674E-4</v>
      </c>
      <c r="AE148" s="177">
        <f t="shared" si="3"/>
        <v>-0.4001103975506094</v>
      </c>
    </row>
    <row r="149" spans="1:31" x14ac:dyDescent="0.25">
      <c r="A149" s="174">
        <f>Indicators!A161</f>
        <v>40269</v>
      </c>
      <c r="B149" s="193">
        <f>(Indicators!B161-Indicators!B160)/Indicators!B160</f>
        <v>1.4655291041695278E-2</v>
      </c>
      <c r="C149" s="193">
        <f>(Indicators!C161-Indicators!C160)/-100</f>
        <v>4.9999999999998939E-4</v>
      </c>
      <c r="D149" s="193">
        <f>(Indicators!D161-Indicators!D160)/-100</f>
        <v>2.1527718276067899E-3</v>
      </c>
      <c r="E149" s="193">
        <f>(Indicators!E161-Indicators!E160)/-Indicators!E160</f>
        <v>-5.3448275862069003E-2</v>
      </c>
      <c r="F149" s="193">
        <f>(Indicators!F161-Indicators!F160)/Indicators!F160</f>
        <v>-6.9421487603305687E-2</v>
      </c>
      <c r="G149" s="193">
        <f>(Indicators!G161-Indicators!G160)/Indicators!G160</f>
        <v>5.7864710676446704E-2</v>
      </c>
      <c r="H149" s="193">
        <f>(Indicators!H161-Indicators!H160)/Indicators!H160</f>
        <v>-1.190611392012933E-3</v>
      </c>
      <c r="I149" s="193">
        <f>(Indicators!I161-Indicators!I160)/Indicators!I160</f>
        <v>-5.4284926977128688E-2</v>
      </c>
      <c r="J149" s="174"/>
      <c r="K149" s="193">
        <f>Durban!C$79/100</f>
        <v>1.2309240998263991E-2</v>
      </c>
      <c r="L149" s="193">
        <f>Durban!D$79/100</f>
        <v>2.3065498636501819E-3</v>
      </c>
      <c r="M149" s="193">
        <f>Durban!E$79/100</f>
        <v>0.18729297403444536</v>
      </c>
      <c r="N149" s="193">
        <f>Durban!F$79/100</f>
        <v>2.9218702113531714E-2</v>
      </c>
      <c r="O149" s="193">
        <f>Durban!G$79/100</f>
        <v>5.0551281489778811E-2</v>
      </c>
      <c r="P149" s="193">
        <f>Durban!H$79/100</f>
        <v>0.17809548761783475</v>
      </c>
      <c r="Q149" s="193">
        <f>Durban!I$79/100</f>
        <v>0.14294969954285533</v>
      </c>
      <c r="R149" s="193">
        <f>Durban!J$79/100</f>
        <v>0.19919868014584574</v>
      </c>
      <c r="S149" s="193">
        <f>Durban!K$79/100</f>
        <v>0.1980773841937942</v>
      </c>
      <c r="T149" s="193"/>
      <c r="U149" s="193">
        <f>K149*$B149*Indicators!$B$256+K149*$C149*Indicators!$C$256+K149*$D149*Indicators!$D$256+K149*$E149*Indicators!$E$256+K149*$F149*Indicators!$F$256+K149*$G149*Indicators!$G$256+K149*$H149*Indicators!$H$256+K149*$I149*Indicators!$I$256</f>
        <v>-3.851045957362843E-4</v>
      </c>
      <c r="V149" s="193">
        <f>L149*$B149*Indicators!$B$257+L149*$C149*Indicators!$C$257+L149*$D149*Indicators!$D$257+L149*$E149*Indicators!$E$257+L149*$F149*Indicators!$F$257+L149*$G149*Indicators!$G$257+L149*$H149*Indicators!$H$257+L149*$I149*Indicators!$I$257</f>
        <v>2.6157794550888432E-5</v>
      </c>
      <c r="W149" s="193">
        <f>M149*$B149*Indicators!$B$258+M149*$C149*Indicators!$C$258+M149*$D149*Indicators!$D$258+M149*$E149*Indicators!$E$258+M149*$F149*Indicators!$F$258+M149*$G149*Indicators!$G$258+M149*$H149*Indicators!$H$258+M149*$I149*Indicators!$I$258</f>
        <v>-2.057204238040039E-3</v>
      </c>
      <c r="X149" s="193">
        <f>N149*$B149*Indicators!$B$259+N149*$C149*Indicators!$C$259+N149*$D149*Indicators!$D$259+N149*$E149*Indicators!$E$259+N149*$F149*Indicators!$F$259+N149*$G149*Indicators!$G$259+N149*$H149*Indicators!$H$259+N149*$I149*Indicators!$I$259</f>
        <v>-1.062187831614784E-3</v>
      </c>
      <c r="Y149" s="193">
        <f>O149*$B149*Indicators!$B$260+O149*$C149*Indicators!$C$260+O149*$D149*Indicators!$D$260+O149*$E149*Indicators!$E$260+O149*$F149*Indicators!$F$260+O149*$G149*Indicators!$G$260+O149*$H149*Indicators!$H$260+O149*$I149*Indicators!$I$260</f>
        <v>-4.679969324735755E-4</v>
      </c>
      <c r="Z149" s="193">
        <f>P149*$B149*Indicators!$B$261+P149*$C149*Indicators!$C$261+P149*$D149*Indicators!$D$261+P149*$E149*Indicators!$E$261+P149*$F149*Indicators!$F$261+P149*$G149*Indicators!$G$261+P149*$H149*Indicators!$H$261+P149*$I149*Indicators!$I$261</f>
        <v>-6.3604968387291107E-4</v>
      </c>
      <c r="AA149" s="193">
        <f>Q149*$B149*Indicators!$B$262+Q149*$C149*Indicators!$C$262+Q149*$D149*Indicators!$D$262+Q149*$E149*Indicators!$E$262+Q149*$F149*Indicators!$F$262+Q149*$G149*Indicators!$G$262+Q149*$H149*Indicators!$H$262+Q149*$I149*Indicators!$I$262</f>
        <v>-2.8475996772699711E-3</v>
      </c>
      <c r="AB149" s="193">
        <f>R149*$B149*Indicators!$B$263+R149*$C149*Indicators!$C$263+R149*$D149*Indicators!$D$263+R149*$E149*Indicators!$E$263+R149*$F149*Indicators!$F$263+R149*$G149*Indicators!$G$263+R149*$H149*Indicators!$H$263+R149*$I149*Indicators!$I$263</f>
        <v>-1.3068331934562197E-3</v>
      </c>
      <c r="AC149" s="193">
        <f>S149*$B149*Indicators!$B$264+S149*$C149*Indicators!$C$264+S149*$D149*Indicators!$D$264+S149*$E149*Indicators!$E$264+S149*$F149*Indicators!$F$264+S149*$G149*Indicators!$G$264+S149*$H149*Indicators!$H$264+S149*$I149*Indicators!$I$264</f>
        <v>-1.9814597775203807E-4</v>
      </c>
      <c r="AE149" s="177">
        <f t="shared" si="3"/>
        <v>-0.89349643356649333</v>
      </c>
    </row>
    <row r="150" spans="1:31" x14ac:dyDescent="0.25">
      <c r="A150" s="174">
        <f>Indicators!A162</f>
        <v>40299</v>
      </c>
      <c r="B150" s="193">
        <f>(Indicators!B162-Indicators!B161)/Indicators!B161</f>
        <v>2.8412558486471857E-2</v>
      </c>
      <c r="C150" s="193">
        <f>(Indicators!C162-Indicators!C161)/-100</f>
        <v>-2.1999999999999884E-3</v>
      </c>
      <c r="D150" s="193">
        <f>(Indicators!D162-Indicators!D161)/-100</f>
        <v>2.0338310432066729E-3</v>
      </c>
      <c r="E150" s="193">
        <f>(Indicators!E162-Indicators!E161)/-Indicators!E161</f>
        <v>0.13946691606266082</v>
      </c>
      <c r="F150" s="193">
        <f>(Indicators!F162-Indicators!F161)/Indicators!F161</f>
        <v>-0.10538780343398467</v>
      </c>
      <c r="G150" s="193">
        <f>(Indicators!G162-Indicators!G161)/Indicators!G161</f>
        <v>4.0318438623523287E-2</v>
      </c>
      <c r="H150" s="193">
        <f>(Indicators!H162-Indicators!H161)/Indicators!H161</f>
        <v>4.0554665254522292E-3</v>
      </c>
      <c r="I150" s="193">
        <f>(Indicators!I162-Indicators!I161)/Indicators!I161</f>
        <v>3.4382284382284384E-2</v>
      </c>
      <c r="J150" s="174"/>
      <c r="K150" s="193">
        <f>Durban!C$79/100</f>
        <v>1.2309240998263991E-2</v>
      </c>
      <c r="L150" s="193">
        <f>Durban!D$79/100</f>
        <v>2.3065498636501819E-3</v>
      </c>
      <c r="M150" s="193">
        <f>Durban!E$79/100</f>
        <v>0.18729297403444536</v>
      </c>
      <c r="N150" s="193">
        <f>Durban!F$79/100</f>
        <v>2.9218702113531714E-2</v>
      </c>
      <c r="O150" s="193">
        <f>Durban!G$79/100</f>
        <v>5.0551281489778811E-2</v>
      </c>
      <c r="P150" s="193">
        <f>Durban!H$79/100</f>
        <v>0.17809548761783475</v>
      </c>
      <c r="Q150" s="193">
        <f>Durban!I$79/100</f>
        <v>0.14294969954285533</v>
      </c>
      <c r="R150" s="193">
        <f>Durban!J$79/100</f>
        <v>0.19919868014584574</v>
      </c>
      <c r="S150" s="193">
        <f>Durban!K$79/100</f>
        <v>0.1980773841937942</v>
      </c>
      <c r="T150" s="193"/>
      <c r="U150" s="193">
        <f>K150*$B150*Indicators!$B$256+K150*$C150*Indicators!$C$256+K150*$D150*Indicators!$D$256+K150*$E150*Indicators!$E$256+K150*$F150*Indicators!$F$256+K150*$G150*Indicators!$G$256+K150*$H150*Indicators!$H$256+K150*$I150*Indicators!$I$256</f>
        <v>1.0011934768684803E-5</v>
      </c>
      <c r="V150" s="193">
        <f>L150*$B150*Indicators!$B$257+L150*$C150*Indicators!$C$257+L150*$D150*Indicators!$D$257+L150*$E150*Indicators!$E$257+L150*$F150*Indicators!$F$257+L150*$G150*Indicators!$G$257+L150*$H150*Indicators!$H$257+L150*$I150*Indicators!$I$257</f>
        <v>1.0488872080833983E-4</v>
      </c>
      <c r="W150" s="193">
        <f>M150*$B150*Indicators!$B$258+M150*$C150*Indicators!$C$258+M150*$D150*Indicators!$D$258+M150*$E150*Indicators!$E$258+M150*$F150*Indicators!$F$258+M150*$G150*Indicators!$G$258+M150*$H150*Indicators!$H$258+M150*$I150*Indicators!$I$258</f>
        <v>5.7751380540186992E-3</v>
      </c>
      <c r="X150" s="193">
        <f>N150*$B150*Indicators!$B$259+N150*$C150*Indicators!$C$259+N150*$D150*Indicators!$D$259+N150*$E150*Indicators!$E$259+N150*$F150*Indicators!$F$259+N150*$G150*Indicators!$G$259+N150*$H150*Indicators!$H$259+N150*$I150*Indicators!$I$259</f>
        <v>1.4119359107412719E-3</v>
      </c>
      <c r="Y150" s="193">
        <f>O150*$B150*Indicators!$B$260+O150*$C150*Indicators!$C$260+O150*$D150*Indicators!$D$260+O150*$E150*Indicators!$E$260+O150*$F150*Indicators!$F$260+O150*$G150*Indicators!$G$260+O150*$H150*Indicators!$H$260+O150*$I150*Indicators!$I$260</f>
        <v>1.326487390595885E-3</v>
      </c>
      <c r="Z150" s="193">
        <f>P150*$B150*Indicators!$B$261+P150*$C150*Indicators!$C$261+P150*$D150*Indicators!$D$261+P150*$E150*Indicators!$E$261+P150*$F150*Indicators!$F$261+P150*$G150*Indicators!$G$261+P150*$H150*Indicators!$H$261+P150*$I150*Indicators!$I$261</f>
        <v>3.1057324609861259E-3</v>
      </c>
      <c r="AA150" s="193">
        <f>Q150*$B150*Indicators!$B$262+Q150*$C150*Indicators!$C$262+Q150*$D150*Indicators!$D$262+Q150*$E150*Indicators!$E$262+Q150*$F150*Indicators!$F$262+Q150*$G150*Indicators!$G$262+Q150*$H150*Indicators!$H$262+Q150*$I150*Indicators!$I$262</f>
        <v>6.960797746410524E-3</v>
      </c>
      <c r="AB150" s="193">
        <f>R150*$B150*Indicators!$B$263+R150*$C150*Indicators!$C$263+R150*$D150*Indicators!$D$263+R150*$E150*Indicators!$E$263+R150*$F150*Indicators!$F$263+R150*$G150*Indicators!$G$263+R150*$H150*Indicators!$H$263+R150*$I150*Indicators!$I$263</f>
        <v>3.8160659948501064E-3</v>
      </c>
      <c r="AC150" s="193">
        <f>S150*$B150*Indicators!$B$264+S150*$C150*Indicators!$C$264+S150*$D150*Indicators!$D$264+S150*$E150*Indicators!$E$264+S150*$F150*Indicators!$F$264+S150*$G150*Indicators!$G$264+S150*$H150*Indicators!$H$264+S150*$I150*Indicators!$I$264</f>
        <v>1.072346635048859E-3</v>
      </c>
      <c r="AE150" s="177">
        <f t="shared" si="3"/>
        <v>2.3583404848228495</v>
      </c>
    </row>
    <row r="151" spans="1:31" x14ac:dyDescent="0.25">
      <c r="A151" s="174">
        <f>Indicators!A163</f>
        <v>40330</v>
      </c>
      <c r="B151" s="193">
        <f>(Indicators!B163-Indicators!B162)/Indicators!B162</f>
        <v>1.1829091388632423E-2</v>
      </c>
      <c r="C151" s="193">
        <f>(Indicators!C163-Indicators!C162)/-100</f>
        <v>-9.9999999999999655E-4</v>
      </c>
      <c r="D151" s="193">
        <f>(Indicators!D163-Indicators!D162)/-100</f>
        <v>4.878769958604234E-3</v>
      </c>
      <c r="E151" s="193">
        <f>(Indicators!E163-Indicators!E162)/-Indicators!E162</f>
        <v>1.0868088574921655E-3</v>
      </c>
      <c r="F151" s="193">
        <f>(Indicators!F163-Indicators!F162)/Indicators!F162</f>
        <v>7.8755790866975595E-2</v>
      </c>
      <c r="G151" s="193">
        <f>(Indicators!G163-Indicators!G162)/Indicators!G162</f>
        <v>2.1805315559944048E-2</v>
      </c>
      <c r="H151" s="193">
        <f>(Indicators!H163-Indicators!H162)/Indicators!H162</f>
        <v>4.125748124140358E-3</v>
      </c>
      <c r="I151" s="193">
        <f>(Indicators!I163-Indicators!I162)/Indicators!I162</f>
        <v>2.5352112676056337E-3</v>
      </c>
      <c r="J151" s="174"/>
      <c r="K151" s="193">
        <f>Durban!C$79/100</f>
        <v>1.2309240998263991E-2</v>
      </c>
      <c r="L151" s="193">
        <f>Durban!D$79/100</f>
        <v>2.3065498636501819E-3</v>
      </c>
      <c r="M151" s="193">
        <f>Durban!E$79/100</f>
        <v>0.18729297403444536</v>
      </c>
      <c r="N151" s="193">
        <f>Durban!F$79/100</f>
        <v>2.9218702113531714E-2</v>
      </c>
      <c r="O151" s="193">
        <f>Durban!G$79/100</f>
        <v>5.0551281489778811E-2</v>
      </c>
      <c r="P151" s="193">
        <f>Durban!H$79/100</f>
        <v>0.17809548761783475</v>
      </c>
      <c r="Q151" s="193">
        <f>Durban!I$79/100</f>
        <v>0.14294969954285533</v>
      </c>
      <c r="R151" s="193">
        <f>Durban!J$79/100</f>
        <v>0.19919868014584574</v>
      </c>
      <c r="S151" s="193">
        <f>Durban!K$79/100</f>
        <v>0.1980773841937942</v>
      </c>
      <c r="T151" s="193"/>
      <c r="U151" s="193">
        <f>K151*$B151*Indicators!$B$256+K151*$C151*Indicators!$C$256+K151*$D151*Indicators!$D$256+K151*$E151*Indicators!$E$256+K151*$F151*Indicators!$F$256+K151*$G151*Indicators!$G$256+K151*$H151*Indicators!$H$256+K151*$I151*Indicators!$I$256</f>
        <v>3.3156963351431038E-4</v>
      </c>
      <c r="V151" s="193">
        <f>L151*$B151*Indicators!$B$257+L151*$C151*Indicators!$C$257+L151*$D151*Indicators!$D$257+L151*$E151*Indicators!$E$257+L151*$F151*Indicators!$F$257+L151*$G151*Indicators!$G$257+L151*$H151*Indicators!$H$257+L151*$I151*Indicators!$I$257</f>
        <v>2.9723531914452225E-5</v>
      </c>
      <c r="W151" s="193">
        <f>M151*$B151*Indicators!$B$258+M151*$C151*Indicators!$C$258+M151*$D151*Indicators!$D$258+M151*$E151*Indicators!$E$258+M151*$F151*Indicators!$F$258+M151*$G151*Indicators!$G$258+M151*$H151*Indicators!$H$258+M151*$I151*Indicators!$I$258</f>
        <v>9.7624935072222632E-4</v>
      </c>
      <c r="X151" s="193">
        <f>N151*$B151*Indicators!$B$259+N151*$C151*Indicators!$C$259+N151*$D151*Indicators!$D$259+N151*$E151*Indicators!$E$259+N151*$F151*Indicators!$F$259+N151*$G151*Indicators!$G$259+N151*$H151*Indicators!$H$259+N151*$I151*Indicators!$I$259</f>
        <v>9.5673421762461331E-5</v>
      </c>
      <c r="Y151" s="193">
        <f>O151*$B151*Indicators!$B$260+O151*$C151*Indicators!$C$260+O151*$D151*Indicators!$D$260+O151*$E151*Indicators!$E$260+O151*$F151*Indicators!$F$260+O151*$G151*Indicators!$G$260+O151*$H151*Indicators!$H$260+O151*$I151*Indicators!$I$260</f>
        <v>1.4651239818584604E-4</v>
      </c>
      <c r="Z151" s="193">
        <f>P151*$B151*Indicators!$B$261+P151*$C151*Indicators!$C$261+P151*$D151*Indicators!$D$261+P151*$E151*Indicators!$E$261+P151*$F151*Indicators!$F$261+P151*$G151*Indicators!$G$261+P151*$H151*Indicators!$H$261+P151*$I151*Indicators!$I$261</f>
        <v>5.2516459850930402E-4</v>
      </c>
      <c r="AA151" s="193">
        <f>Q151*$B151*Indicators!$B$262+Q151*$C151*Indicators!$C$262+Q151*$D151*Indicators!$D$262+Q151*$E151*Indicators!$E$262+Q151*$F151*Indicators!$F$262+Q151*$G151*Indicators!$G$262+Q151*$H151*Indicators!$H$262+Q151*$I151*Indicators!$I$262</f>
        <v>4.1105179578751261E-4</v>
      </c>
      <c r="AB151" s="193">
        <f>R151*$B151*Indicators!$B$263+R151*$C151*Indicators!$C$263+R151*$D151*Indicators!$D$263+R151*$E151*Indicators!$E$263+R151*$F151*Indicators!$F$263+R151*$G151*Indicators!$G$263+R151*$H151*Indicators!$H$263+R151*$I151*Indicators!$I$263</f>
        <v>5.565515549929964E-4</v>
      </c>
      <c r="AC151" s="193">
        <f>S151*$B151*Indicators!$B$264+S151*$C151*Indicators!$C$264+S151*$D151*Indicators!$D$264+S151*$E151*Indicators!$E$264+S151*$F151*Indicators!$F$264+S151*$G151*Indicators!$G$264+S151*$H151*Indicators!$H$264+S151*$I151*Indicators!$I$264</f>
        <v>6.2852888148880583E-4</v>
      </c>
      <c r="AE151" s="177">
        <f t="shared" si="3"/>
        <v>0.37010251668779148</v>
      </c>
    </row>
    <row r="152" spans="1:31" x14ac:dyDescent="0.25">
      <c r="A152" s="174">
        <f>Indicators!A164</f>
        <v>40360</v>
      </c>
      <c r="B152" s="193">
        <f>(Indicators!B164-Indicators!B163)/Indicators!B163</f>
        <v>-4.6671966843483965E-2</v>
      </c>
      <c r="C152" s="193">
        <f>(Indicators!C164-Indicators!C163)/-100</f>
        <v>5.899999999999999E-3</v>
      </c>
      <c r="D152" s="193">
        <f>(Indicators!D164-Indicators!D163)/-100</f>
        <v>7.9748256400128618E-3</v>
      </c>
      <c r="E152" s="193">
        <f>(Indicators!E164-Indicators!E163)/-Indicators!E163</f>
        <v>-5.2087583299333579E-2</v>
      </c>
      <c r="F152" s="193">
        <f>(Indicators!F164-Indicators!F163)/Indicators!F163</f>
        <v>8.5276073619631937E-2</v>
      </c>
      <c r="G152" s="193">
        <f>(Indicators!G164-Indicators!G163)/Indicators!G163</f>
        <v>-5.9832501207923945E-2</v>
      </c>
      <c r="H152" s="193">
        <f>(Indicators!H164-Indicators!H163)/Indicators!H163</f>
        <v>7.8898419013560608E-3</v>
      </c>
      <c r="I152" s="193">
        <f>(Indicators!I164-Indicators!I163)/Indicators!I163</f>
        <v>3.5122225344197809E-2</v>
      </c>
      <c r="J152" s="174"/>
      <c r="K152" s="193">
        <f>Durban!C$79/100</f>
        <v>1.2309240998263991E-2</v>
      </c>
      <c r="L152" s="193">
        <f>Durban!D$79/100</f>
        <v>2.3065498636501819E-3</v>
      </c>
      <c r="M152" s="193">
        <f>Durban!E$79/100</f>
        <v>0.18729297403444536</v>
      </c>
      <c r="N152" s="193">
        <f>Durban!F$79/100</f>
        <v>2.9218702113531714E-2</v>
      </c>
      <c r="O152" s="193">
        <f>Durban!G$79/100</f>
        <v>5.0551281489778811E-2</v>
      </c>
      <c r="P152" s="193">
        <f>Durban!H$79/100</f>
        <v>0.17809548761783475</v>
      </c>
      <c r="Q152" s="193">
        <f>Durban!I$79/100</f>
        <v>0.14294969954285533</v>
      </c>
      <c r="R152" s="193">
        <f>Durban!J$79/100</f>
        <v>0.19919868014584574</v>
      </c>
      <c r="S152" s="193">
        <f>Durban!K$79/100</f>
        <v>0.1980773841937942</v>
      </c>
      <c r="T152" s="193"/>
      <c r="U152" s="193">
        <f>K152*$B152*Indicators!$B$256+K152*$C152*Indicators!$C$256+K152*$D152*Indicators!$D$256+K152*$E152*Indicators!$E$256+K152*$F152*Indicators!$F$256+K152*$G152*Indicators!$G$256+K152*$H152*Indicators!$H$256+K152*$I152*Indicators!$I$256</f>
        <v>1.4747754638661236E-4</v>
      </c>
      <c r="V152" s="193">
        <f>L152*$B152*Indicators!$B$257+L152*$C152*Indicators!$C$257+L152*$D152*Indicators!$D$257+L152*$E152*Indicators!$E$257+L152*$F152*Indicators!$F$257+L152*$G152*Indicators!$G$257+L152*$H152*Indicators!$H$257+L152*$I152*Indicators!$I$257</f>
        <v>-8.3310052628876111E-5</v>
      </c>
      <c r="W152" s="193">
        <f>M152*$B152*Indicators!$B$258+M152*$C152*Indicators!$C$258+M152*$D152*Indicators!$D$258+M152*$E152*Indicators!$E$258+M152*$F152*Indicators!$F$258+M152*$G152*Indicators!$G$258+M152*$H152*Indicators!$H$258+M152*$I152*Indicators!$I$258</f>
        <v>-2.2759423013354414E-3</v>
      </c>
      <c r="X152" s="193">
        <f>N152*$B152*Indicators!$B$259+N152*$C152*Indicators!$C$259+N152*$D152*Indicators!$D$259+N152*$E152*Indicators!$E$259+N152*$F152*Indicators!$F$259+N152*$G152*Indicators!$G$259+N152*$H152*Indicators!$H$259+N152*$I152*Indicators!$I$259</f>
        <v>1.1568048816208135E-4</v>
      </c>
      <c r="Y152" s="193">
        <f>O152*$B152*Indicators!$B$260+O152*$C152*Indicators!$C$260+O152*$D152*Indicators!$D$260+O152*$E152*Indicators!$E$260+O152*$F152*Indicators!$F$260+O152*$G152*Indicators!$G$260+O152*$H152*Indicators!$H$260+O152*$I152*Indicators!$I$260</f>
        <v>-2.926811917130772E-4</v>
      </c>
      <c r="Z152" s="193">
        <f>P152*$B152*Indicators!$B$261+P152*$C152*Indicators!$C$261+P152*$D152*Indicators!$D$261+P152*$E152*Indicators!$E$261+P152*$F152*Indicators!$F$261+P152*$G152*Indicators!$G$261+P152*$H152*Indicators!$H$261+P152*$I152*Indicators!$I$261</f>
        <v>-7.5575343966201216E-4</v>
      </c>
      <c r="AA152" s="193">
        <f>Q152*$B152*Indicators!$B$262+Q152*$C152*Indicators!$C$262+Q152*$D152*Indicators!$D$262+Q152*$E152*Indicators!$E$262+Q152*$F152*Indicators!$F$262+Q152*$G152*Indicators!$G$262+Q152*$H152*Indicators!$H$262+Q152*$I152*Indicators!$I$262</f>
        <v>-1.8906238782549008E-3</v>
      </c>
      <c r="AB152" s="193">
        <f>R152*$B152*Indicators!$B$263+R152*$C152*Indicators!$C$263+R152*$D152*Indicators!$D$263+R152*$E152*Indicators!$E$263+R152*$F152*Indicators!$F$263+R152*$G152*Indicators!$G$263+R152*$H152*Indicators!$H$263+R152*$I152*Indicators!$I$263</f>
        <v>-5.7576558072480613E-4</v>
      </c>
      <c r="AC152" s="193">
        <f>S152*$B152*Indicators!$B$264+S152*$C152*Indicators!$C$264+S152*$D152*Indicators!$D$264+S152*$E152*Indicators!$E$264+S152*$F152*Indicators!$F$264+S152*$G152*Indicators!$G$264+S152*$H152*Indicators!$H$264+S152*$I152*Indicators!$I$264</f>
        <v>6.1717590786071908E-4</v>
      </c>
      <c r="AE152" s="177">
        <f t="shared" si="3"/>
        <v>-0.49937425019097009</v>
      </c>
    </row>
    <row r="153" spans="1:31" x14ac:dyDescent="0.25">
      <c r="A153" s="174">
        <f>Indicators!A165</f>
        <v>40391</v>
      </c>
      <c r="B153" s="193">
        <f>(Indicators!B165-Indicators!B164)/Indicators!B164</f>
        <v>4.8396357968992438E-3</v>
      </c>
      <c r="C153" s="193">
        <f>(Indicators!C165-Indicators!C164)/-100</f>
        <v>3.5999999999999943E-3</v>
      </c>
      <c r="D153" s="193">
        <f>(Indicators!D165-Indicators!D164)/-100</f>
        <v>1.9551051199690316E-3</v>
      </c>
      <c r="E153" s="193">
        <f>(Indicators!E165-Indicators!E164)/-Indicators!E164</f>
        <v>3.1928645294725944E-2</v>
      </c>
      <c r="F153" s="193">
        <f>(Indicators!F165-Indicators!F164)/Indicators!F164</f>
        <v>5.1441492368569819E-2</v>
      </c>
      <c r="G153" s="193">
        <f>(Indicators!G165-Indicators!G164)/Indicators!G164</f>
        <v>5.9871520342612498E-2</v>
      </c>
      <c r="H153" s="193">
        <f>(Indicators!H165-Indicators!H164)/Indicators!H164</f>
        <v>7.4787290153251959E-3</v>
      </c>
      <c r="I153" s="193">
        <f>(Indicators!I165-Indicators!I164)/Indicators!I164</f>
        <v>-2.4158523344191097E-2</v>
      </c>
      <c r="J153" s="174"/>
      <c r="K153" s="193">
        <f>Durban!C$79/100</f>
        <v>1.2309240998263991E-2</v>
      </c>
      <c r="L153" s="193">
        <f>Durban!D$79/100</f>
        <v>2.3065498636501819E-3</v>
      </c>
      <c r="M153" s="193">
        <f>Durban!E$79/100</f>
        <v>0.18729297403444536</v>
      </c>
      <c r="N153" s="193">
        <f>Durban!F$79/100</f>
        <v>2.9218702113531714E-2</v>
      </c>
      <c r="O153" s="193">
        <f>Durban!G$79/100</f>
        <v>5.0551281489778811E-2</v>
      </c>
      <c r="P153" s="193">
        <f>Durban!H$79/100</f>
        <v>0.17809548761783475</v>
      </c>
      <c r="Q153" s="193">
        <f>Durban!I$79/100</f>
        <v>0.14294969954285533</v>
      </c>
      <c r="R153" s="193">
        <f>Durban!J$79/100</f>
        <v>0.19919868014584574</v>
      </c>
      <c r="S153" s="193">
        <f>Durban!K$79/100</f>
        <v>0.1980773841937942</v>
      </c>
      <c r="T153" s="193"/>
      <c r="U153" s="193">
        <f>K153*$B153*Indicators!$B$256+K153*$C153*Indicators!$C$256+K153*$D153*Indicators!$D$256+K153*$E153*Indicators!$E$256+K153*$F153*Indicators!$F$256+K153*$G153*Indicators!$G$256+K153*$H153*Indicators!$H$256+K153*$I153*Indicators!$I$256</f>
        <v>2.5973964364671946E-4</v>
      </c>
      <c r="V153" s="193">
        <f>L153*$B153*Indicators!$B$257+L153*$C153*Indicators!$C$257+L153*$D153*Indicators!$D$257+L153*$E153*Indicators!$E$257+L153*$F153*Indicators!$F$257+L153*$G153*Indicators!$G$257+L153*$H153*Indicators!$H$257+L153*$I153*Indicators!$I$257</f>
        <v>5.4807450719350899E-5</v>
      </c>
      <c r="W153" s="193">
        <f>M153*$B153*Indicators!$B$258+M153*$C153*Indicators!$C$258+M153*$D153*Indicators!$D$258+M153*$E153*Indicators!$E$258+M153*$F153*Indicators!$F$258+M153*$G153*Indicators!$G$258+M153*$H153*Indicators!$H$258+M153*$I153*Indicators!$I$258</f>
        <v>3.0353833376291954E-4</v>
      </c>
      <c r="X153" s="193">
        <f>N153*$B153*Indicators!$B$259+N153*$C153*Indicators!$C$259+N153*$D153*Indicators!$D$259+N153*$E153*Indicators!$E$259+N153*$F153*Indicators!$F$259+N153*$G153*Indicators!$G$259+N153*$H153*Indicators!$H$259+N153*$I153*Indicators!$I$259</f>
        <v>-1.2224932211441199E-4</v>
      </c>
      <c r="Y153" s="193">
        <f>O153*$B153*Indicators!$B$260+O153*$C153*Indicators!$C$260+O153*$D153*Indicators!$D$260+O153*$E153*Indicators!$E$260+O153*$F153*Indicators!$F$260+O153*$G153*Indicators!$G$260+O153*$H153*Indicators!$H$260+O153*$I153*Indicators!$I$260</f>
        <v>3.8340434545934679E-4</v>
      </c>
      <c r="Z153" s="193">
        <f>P153*$B153*Indicators!$B$261+P153*$C153*Indicators!$C$261+P153*$D153*Indicators!$D$261+P153*$E153*Indicators!$E$261+P153*$F153*Indicators!$F$261+P153*$G153*Indicators!$G$261+P153*$H153*Indicators!$H$261+P153*$I153*Indicators!$I$261</f>
        <v>1.281847862010231E-3</v>
      </c>
      <c r="AA153" s="193">
        <f>Q153*$B153*Indicators!$B$262+Q153*$C153*Indicators!$C$262+Q153*$D153*Indicators!$D$262+Q153*$E153*Indicators!$E$262+Q153*$F153*Indicators!$F$262+Q153*$G153*Indicators!$G$262+Q153*$H153*Indicators!$H$262+Q153*$I153*Indicators!$I$262</f>
        <v>1.4377825242276017E-3</v>
      </c>
      <c r="AB153" s="193">
        <f>R153*$B153*Indicators!$B$263+R153*$C153*Indicators!$C$263+R153*$D153*Indicators!$D$263+R153*$E153*Indicators!$E$263+R153*$F153*Indicators!$F$263+R153*$G153*Indicators!$G$263+R153*$H153*Indicators!$H$263+R153*$I153*Indicators!$I$263</f>
        <v>1.2286636658810986E-3</v>
      </c>
      <c r="AC153" s="193">
        <f>S153*$B153*Indicators!$B$264+S153*$C153*Indicators!$C$264+S153*$D153*Indicators!$D$264+S153*$E153*Indicators!$E$264+S153*$F153*Indicators!$F$264+S153*$G153*Indicators!$G$264+S153*$H153*Indicators!$H$264+S153*$I153*Indicators!$I$264</f>
        <v>6.2803943422654659E-4</v>
      </c>
      <c r="AE153" s="177">
        <f t="shared" si="3"/>
        <v>0.54555739378194024</v>
      </c>
    </row>
    <row r="154" spans="1:31" x14ac:dyDescent="0.25">
      <c r="A154" s="174">
        <f>Indicators!A166</f>
        <v>40422</v>
      </c>
      <c r="B154" s="193">
        <f>(Indicators!B166-Indicators!B165)/Indicators!B165</f>
        <v>-5.3088435374149555E-2</v>
      </c>
      <c r="C154" s="193">
        <f>(Indicators!C166-Indicators!C165)/-100</f>
        <v>0</v>
      </c>
      <c r="D154" s="193">
        <f>(Indicators!D166-Indicators!D165)/-100</f>
        <v>4.7953552930024741E-3</v>
      </c>
      <c r="E154" s="193">
        <f>(Indicators!E166-Indicators!E165)/-Indicators!E165</f>
        <v>-5.9286954199492557E-2</v>
      </c>
      <c r="F154" s="193">
        <f>(Indicators!F166-Indicators!F165)/Indicators!F165</f>
        <v>0.21881720430107526</v>
      </c>
      <c r="G154" s="193">
        <f>(Indicators!G166-Indicators!G165)/Indicators!G165</f>
        <v>5.9398739292064004E-2</v>
      </c>
      <c r="H154" s="193">
        <f>(Indicators!H166-Indicators!H165)/Indicators!H165</f>
        <v>9.9834807964258448E-3</v>
      </c>
      <c r="I154" s="193">
        <f>(Indicators!I166-Indicators!I165)/Indicators!I165</f>
        <v>-3.3657858136300414E-2</v>
      </c>
      <c r="J154" s="174"/>
      <c r="K154" s="193">
        <f>Durban!C$79/100</f>
        <v>1.2309240998263991E-2</v>
      </c>
      <c r="L154" s="193">
        <f>Durban!D$79/100</f>
        <v>2.3065498636501819E-3</v>
      </c>
      <c r="M154" s="193">
        <f>Durban!E$79/100</f>
        <v>0.18729297403444536</v>
      </c>
      <c r="N154" s="193">
        <f>Durban!F$79/100</f>
        <v>2.9218702113531714E-2</v>
      </c>
      <c r="O154" s="193">
        <f>Durban!G$79/100</f>
        <v>5.0551281489778811E-2</v>
      </c>
      <c r="P154" s="193">
        <f>Durban!H$79/100</f>
        <v>0.17809548761783475</v>
      </c>
      <c r="Q154" s="193">
        <f>Durban!I$79/100</f>
        <v>0.14294969954285533</v>
      </c>
      <c r="R154" s="193">
        <f>Durban!J$79/100</f>
        <v>0.19919868014584574</v>
      </c>
      <c r="S154" s="193">
        <f>Durban!K$79/100</f>
        <v>0.1980773841937942</v>
      </c>
      <c r="T154" s="193"/>
      <c r="U154" s="193">
        <f>K154*$B154*Indicators!$B$256+K154*$C154*Indicators!$C$256+K154*$D154*Indicators!$D$256+K154*$E154*Indicators!$E$256+K154*$F154*Indicators!$F$256+K154*$G154*Indicators!$G$256+K154*$H154*Indicators!$H$256+K154*$I154*Indicators!$I$256</f>
        <v>5.3538033373253598E-4</v>
      </c>
      <c r="V154" s="193">
        <f>L154*$B154*Indicators!$B$257+L154*$C154*Indicators!$C$257+L154*$D154*Indicators!$D$257+L154*$E154*Indicators!$E$257+L154*$F154*Indicators!$F$257+L154*$G154*Indicators!$G$257+L154*$H154*Indicators!$H$257+L154*$I154*Indicators!$I$257</f>
        <v>-1.1134412637568268E-5</v>
      </c>
      <c r="W154" s="193">
        <f>M154*$B154*Indicators!$B$258+M154*$C154*Indicators!$C$258+M154*$D154*Indicators!$D$258+M154*$E154*Indicators!$E$258+M154*$F154*Indicators!$F$258+M154*$G154*Indicators!$G$258+M154*$H154*Indicators!$H$258+M154*$I154*Indicators!$I$258</f>
        <v>-5.6193705004863462E-3</v>
      </c>
      <c r="X154" s="193">
        <f>N154*$B154*Indicators!$B$259+N154*$C154*Indicators!$C$259+N154*$D154*Indicators!$D$259+N154*$E154*Indicators!$E$259+N154*$F154*Indicators!$F$259+N154*$G154*Indicators!$G$259+N154*$H154*Indicators!$H$259+N154*$I154*Indicators!$I$259</f>
        <v>-9.5711841597739312E-4</v>
      </c>
      <c r="Y154" s="193">
        <f>O154*$B154*Indicators!$B$260+O154*$C154*Indicators!$C$260+O154*$D154*Indicators!$D$260+O154*$E154*Indicators!$E$260+O154*$F154*Indicators!$F$260+O154*$G154*Indicators!$G$260+O154*$H154*Indicators!$H$260+O154*$I154*Indicators!$I$260</f>
        <v>-6.2735150373375648E-4</v>
      </c>
      <c r="Z154" s="193">
        <f>P154*$B154*Indicators!$B$261+P154*$C154*Indicators!$C$261+P154*$D154*Indicators!$D$261+P154*$E154*Indicators!$E$261+P154*$F154*Indicators!$F$261+P154*$G154*Indicators!$G$261+P154*$H154*Indicators!$H$261+P154*$I154*Indicators!$I$261</f>
        <v>-1.3860455322538981E-3</v>
      </c>
      <c r="AA154" s="193">
        <f>Q154*$B154*Indicators!$B$262+Q154*$C154*Indicators!$C$262+Q154*$D154*Indicators!$D$262+Q154*$E154*Indicators!$E$262+Q154*$F154*Indicators!$F$262+Q154*$G154*Indicators!$G$262+Q154*$H154*Indicators!$H$262+Q154*$I154*Indicators!$I$262</f>
        <v>-3.42857477038428E-3</v>
      </c>
      <c r="AB154" s="193">
        <f>R154*$B154*Indicators!$B$263+R154*$C154*Indicators!$C$263+R154*$D154*Indicators!$D$263+R154*$E154*Indicators!$E$263+R154*$F154*Indicators!$F$263+R154*$G154*Indicators!$G$263+R154*$H154*Indicators!$H$263+R154*$I154*Indicators!$I$263</f>
        <v>-1.8816012703663559E-3</v>
      </c>
      <c r="AC154" s="193">
        <f>S154*$B154*Indicators!$B$264+S154*$C154*Indicators!$C$264+S154*$D154*Indicators!$D$264+S154*$E154*Indicators!$E$264+S154*$F154*Indicators!$F$264+S154*$G154*Indicators!$G$264+S154*$H154*Indicators!$H$264+S154*$I154*Indicators!$I$264</f>
        <v>-6.0168405091043202E-4</v>
      </c>
      <c r="AE154" s="177">
        <f t="shared" si="3"/>
        <v>-1.3977500123017492</v>
      </c>
    </row>
    <row r="155" spans="1:31" x14ac:dyDescent="0.25">
      <c r="A155" s="174">
        <f>Indicators!A167</f>
        <v>40452</v>
      </c>
      <c r="B155" s="193">
        <f>(Indicators!B167-Indicators!B166)/Indicators!B166</f>
        <v>4.26736400471266E-3</v>
      </c>
      <c r="C155" s="193">
        <f>(Indicators!C167-Indicators!C166)/-100</f>
        <v>1.200000000000001E-3</v>
      </c>
      <c r="D155" s="193">
        <f>(Indicators!D167-Indicators!D166)/-100</f>
        <v>-1.8029078616538952E-3</v>
      </c>
      <c r="E155" s="193">
        <f>(Indicators!E167-Indicators!E166)/-Indicators!E166</f>
        <v>-3.3782932055968821E-2</v>
      </c>
      <c r="F155" s="193">
        <f>(Indicators!F167-Indicators!F166)/Indicators!F166</f>
        <v>0.18835465372739299</v>
      </c>
      <c r="G155" s="193">
        <f>(Indicators!G167-Indicators!G166)/Indicators!G166</f>
        <v>2.6088946525287829E-2</v>
      </c>
      <c r="H155" s="193">
        <f>(Indicators!H167-Indicators!H166)/Indicators!H166</f>
        <v>-7.3105981989907652E-4</v>
      </c>
      <c r="I155" s="193">
        <f>(Indicators!I167-Indicators!I166)/Indicators!I166</f>
        <v>2.9648819804260217E-2</v>
      </c>
      <c r="J155" s="174"/>
      <c r="K155" s="193">
        <f>Durban!C$79/100</f>
        <v>1.2309240998263991E-2</v>
      </c>
      <c r="L155" s="193">
        <f>Durban!D$79/100</f>
        <v>2.3065498636501819E-3</v>
      </c>
      <c r="M155" s="193">
        <f>Durban!E$79/100</f>
        <v>0.18729297403444536</v>
      </c>
      <c r="N155" s="193">
        <f>Durban!F$79/100</f>
        <v>2.9218702113531714E-2</v>
      </c>
      <c r="O155" s="193">
        <f>Durban!G$79/100</f>
        <v>5.0551281489778811E-2</v>
      </c>
      <c r="P155" s="193">
        <f>Durban!H$79/100</f>
        <v>0.17809548761783475</v>
      </c>
      <c r="Q155" s="193">
        <f>Durban!I$79/100</f>
        <v>0.14294969954285533</v>
      </c>
      <c r="R155" s="193">
        <f>Durban!J$79/100</f>
        <v>0.19919868014584574</v>
      </c>
      <c r="S155" s="193">
        <f>Durban!K$79/100</f>
        <v>0.1980773841937942</v>
      </c>
      <c r="T155" s="193"/>
      <c r="U155" s="193">
        <f>K155*$B155*Indicators!$B$256+K155*$C155*Indicators!$C$256+K155*$D155*Indicators!$D$256+K155*$E155*Indicators!$E$256+K155*$F155*Indicators!$F$256+K155*$G155*Indicators!$G$256+K155*$H155*Indicators!$H$256+K155*$I155*Indicators!$I$256</f>
        <v>6.6402723312644965E-4</v>
      </c>
      <c r="V155" s="193">
        <f>L155*$B155*Indicators!$B$257+L155*$C155*Indicators!$C$257+L155*$D155*Indicators!$D$257+L155*$E155*Indicators!$E$257+L155*$F155*Indicators!$F$257+L155*$G155*Indicators!$G$257+L155*$H155*Indicators!$H$257+L155*$I155*Indicators!$I$257</f>
        <v>3.290814330187774E-5</v>
      </c>
      <c r="W155" s="193">
        <f>M155*$B155*Indicators!$B$258+M155*$C155*Indicators!$C$258+M155*$D155*Indicators!$D$258+M155*$E155*Indicators!$E$258+M155*$F155*Indicators!$F$258+M155*$G155*Indicators!$G$258+M155*$H155*Indicators!$H$258+M155*$I155*Indicators!$I$258</f>
        <v>7.7198357763491945E-4</v>
      </c>
      <c r="X155" s="193">
        <f>N155*$B155*Indicators!$B$259+N155*$C155*Indicators!$C$259+N155*$D155*Indicators!$D$259+N155*$E155*Indicators!$E$259+N155*$F155*Indicators!$F$259+N155*$G155*Indicators!$G$259+N155*$H155*Indicators!$H$259+N155*$I155*Indicators!$I$259</f>
        <v>2.4518314388153435E-4</v>
      </c>
      <c r="Y155" s="193">
        <f>O155*$B155*Indicators!$B$260+O155*$C155*Indicators!$C$260+O155*$D155*Indicators!$D$260+O155*$E155*Indicators!$E$260+O155*$F155*Indicators!$F$260+O155*$G155*Indicators!$G$260+O155*$H155*Indicators!$H$260+O155*$I155*Indicators!$I$260</f>
        <v>-1.6165648466391576E-4</v>
      </c>
      <c r="Z155" s="193">
        <f>P155*$B155*Indicators!$B$261+P155*$C155*Indicators!$C$261+P155*$D155*Indicators!$D$261+P155*$E155*Indicators!$E$261+P155*$F155*Indicators!$F$261+P155*$G155*Indicators!$G$261+P155*$H155*Indicators!$H$261+P155*$I155*Indicators!$I$261</f>
        <v>-5.4762640836703328E-4</v>
      </c>
      <c r="AA155" s="193">
        <f>Q155*$B155*Indicators!$B$262+Q155*$C155*Indicators!$C$262+Q155*$D155*Indicators!$D$262+Q155*$E155*Indicators!$E$262+Q155*$F155*Indicators!$F$262+Q155*$G155*Indicators!$G$262+Q155*$H155*Indicators!$H$262+Q155*$I155*Indicators!$I$262</f>
        <v>-9.763127097528264E-4</v>
      </c>
      <c r="AB155" s="193">
        <f>R155*$B155*Indicators!$B$263+R155*$C155*Indicators!$C$263+R155*$D155*Indicators!$D$263+R155*$E155*Indicators!$E$263+R155*$F155*Indicators!$F$263+R155*$G155*Indicators!$G$263+R155*$H155*Indicators!$H$263+R155*$I155*Indicators!$I$263</f>
        <v>-2.8858401766679352E-4</v>
      </c>
      <c r="AC155" s="193">
        <f>S155*$B155*Indicators!$B$264+S155*$C155*Indicators!$C$264+S155*$D155*Indicators!$D$264+S155*$E155*Indicators!$E$264+S155*$F155*Indicators!$F$264+S155*$G155*Indicators!$G$264+S155*$H155*Indicators!$H$264+S155*$I155*Indicators!$I$264</f>
        <v>3.46492385189864E-4</v>
      </c>
      <c r="AE155" s="177">
        <f t="shared" si="3"/>
        <v>8.6414862684076176E-3</v>
      </c>
    </row>
    <row r="156" spans="1:31" x14ac:dyDescent="0.25">
      <c r="A156" s="174">
        <f>Indicators!A168</f>
        <v>40483</v>
      </c>
      <c r="B156" s="193">
        <f>(Indicators!B168-Indicators!B167)/Indicators!B167</f>
        <v>1.6195722154660558E-2</v>
      </c>
      <c r="C156" s="193">
        <f>(Indicators!C168-Indicators!C167)/-100</f>
        <v>-5.4000000000000003E-3</v>
      </c>
      <c r="D156" s="193">
        <f>(Indicators!D168-Indicators!D167)/-100</f>
        <v>-9.1659028414293521E-4</v>
      </c>
      <c r="E156" s="193">
        <f>(Indicators!E168-Indicators!E167)/-Indicators!E167</f>
        <v>-5.4627484453115348E-2</v>
      </c>
      <c r="F156" s="193">
        <f>(Indicators!F168-Indicators!F167)/Indicators!F167</f>
        <v>-1.9302152932442449E-2</v>
      </c>
      <c r="G156" s="193">
        <f>(Indicators!G168-Indicators!G167)/Indicators!G167</f>
        <v>1.7247788268530257E-2</v>
      </c>
      <c r="H156" s="193">
        <f>(Indicators!H168-Indicators!H167)/Indicators!H167</f>
        <v>3.9886375496125549E-3</v>
      </c>
      <c r="I156" s="193">
        <f>(Indicators!I168-Indicators!I167)/Indicators!I167</f>
        <v>-4.0257198769918928E-2</v>
      </c>
      <c r="J156" s="174"/>
      <c r="K156" s="193">
        <f>Durban!C$79/100</f>
        <v>1.2309240998263991E-2</v>
      </c>
      <c r="L156" s="193">
        <f>Durban!D$79/100</f>
        <v>2.3065498636501819E-3</v>
      </c>
      <c r="M156" s="193">
        <f>Durban!E$79/100</f>
        <v>0.18729297403444536</v>
      </c>
      <c r="N156" s="193">
        <f>Durban!F$79/100</f>
        <v>2.9218702113531714E-2</v>
      </c>
      <c r="O156" s="193">
        <f>Durban!G$79/100</f>
        <v>5.0551281489778811E-2</v>
      </c>
      <c r="P156" s="193">
        <f>Durban!H$79/100</f>
        <v>0.17809548761783475</v>
      </c>
      <c r="Q156" s="193">
        <f>Durban!I$79/100</f>
        <v>0.14294969954285533</v>
      </c>
      <c r="R156" s="193">
        <f>Durban!J$79/100</f>
        <v>0.19919868014584574</v>
      </c>
      <c r="S156" s="193">
        <f>Durban!K$79/100</f>
        <v>0.1980773841937942</v>
      </c>
      <c r="T156" s="193"/>
      <c r="U156" s="193">
        <f>K156*$B156*Indicators!$B$256+K156*$C156*Indicators!$C$256+K156*$D156*Indicators!$D$256+K156*$E156*Indicators!$E$256+K156*$F156*Indicators!$F$256+K156*$G156*Indicators!$G$256+K156*$H156*Indicators!$H$256+K156*$I156*Indicators!$I$256</f>
        <v>-1.8766318587019735E-4</v>
      </c>
      <c r="V156" s="193">
        <f>L156*$B156*Indicators!$B$257+L156*$C156*Indicators!$C$257+L156*$D156*Indicators!$D$257+L156*$E156*Indicators!$E$257+L156*$F156*Indicators!$F$257+L156*$G156*Indicators!$G$257+L156*$H156*Indicators!$H$257+L156*$I156*Indicators!$I$257</f>
        <v>-4.0511232585446866E-6</v>
      </c>
      <c r="W156" s="193">
        <f>M156*$B156*Indicators!$B$258+M156*$C156*Indicators!$C$258+M156*$D156*Indicators!$D$258+M156*$E156*Indicators!$E$258+M156*$F156*Indicators!$F$258+M156*$G156*Indicators!$G$258+M156*$H156*Indicators!$H$258+M156*$I156*Indicators!$I$258</f>
        <v>-1.6055973394339222E-3</v>
      </c>
      <c r="X156" s="193">
        <f>N156*$B156*Indicators!$B$259+N156*$C156*Indicators!$C$259+N156*$D156*Indicators!$D$259+N156*$E156*Indicators!$E$259+N156*$F156*Indicators!$F$259+N156*$G156*Indicators!$G$259+N156*$H156*Indicators!$H$259+N156*$I156*Indicators!$I$259</f>
        <v>-8.5761243762030783E-4</v>
      </c>
      <c r="Y156" s="193">
        <f>O156*$B156*Indicators!$B$260+O156*$C156*Indicators!$C$260+O156*$D156*Indicators!$D$260+O156*$E156*Indicators!$E$260+O156*$F156*Indicators!$F$260+O156*$G156*Indicators!$G$260+O156*$H156*Indicators!$H$260+O156*$I156*Indicators!$I$260</f>
        <v>-4.6014193544409318E-4</v>
      </c>
      <c r="Z156" s="193">
        <f>P156*$B156*Indicators!$B$261+P156*$C156*Indicators!$C$261+P156*$D156*Indicators!$D$261+P156*$E156*Indicators!$E$261+P156*$F156*Indicators!$F$261+P156*$G156*Indicators!$G$261+P156*$H156*Indicators!$H$261+P156*$I156*Indicators!$I$261</f>
        <v>-8.7611134764108785E-4</v>
      </c>
      <c r="AA156" s="193">
        <f>Q156*$B156*Indicators!$B$262+Q156*$C156*Indicators!$C$262+Q156*$D156*Indicators!$D$262+Q156*$E156*Indicators!$E$262+Q156*$F156*Indicators!$F$262+Q156*$G156*Indicators!$G$262+Q156*$H156*Indicators!$H$262+Q156*$I156*Indicators!$I$262</f>
        <v>-2.7401062302953184E-3</v>
      </c>
      <c r="AB156" s="193">
        <f>R156*$B156*Indicators!$B$263+R156*$C156*Indicators!$C$263+R156*$D156*Indicators!$D$263+R156*$E156*Indicators!$E$263+R156*$F156*Indicators!$F$263+R156*$G156*Indicators!$G$263+R156*$H156*Indicators!$H$263+R156*$I156*Indicators!$I$263</f>
        <v>-1.3228991379402796E-3</v>
      </c>
      <c r="AC156" s="193">
        <f>S156*$B156*Indicators!$B$264+S156*$C156*Indicators!$C$264+S156*$D156*Indicators!$D$264+S156*$E156*Indicators!$E$264+S156*$F156*Indicators!$F$264+S156*$G156*Indicators!$G$264+S156*$H156*Indicators!$H$264+S156*$I156*Indicators!$I$264</f>
        <v>-2.5156115301434108E-4</v>
      </c>
      <c r="AE156" s="177">
        <f t="shared" si="3"/>
        <v>-0.83057438905180925</v>
      </c>
    </row>
    <row r="157" spans="1:31" x14ac:dyDescent="0.25">
      <c r="A157" s="174">
        <f>Indicators!A169</f>
        <v>40513</v>
      </c>
      <c r="B157" s="193">
        <f>(Indicators!B169-Indicators!B168)/Indicators!B168</f>
        <v>-6.8297971194052856E-2</v>
      </c>
      <c r="C157" s="193">
        <f>(Indicators!C169-Indicators!C168)/-100</f>
        <v>2.1499999999999987E-3</v>
      </c>
      <c r="D157" s="193">
        <f>(Indicators!D169-Indicators!D168)/-100</f>
        <v>7.4702108157659102E-4</v>
      </c>
      <c r="E157" s="193">
        <f>(Indicators!E169-Indicators!E168)/-Indicators!E168</f>
        <v>-7.9315527806682856E-2</v>
      </c>
      <c r="F157" s="193">
        <f>(Indicators!F169-Indicators!F168)/Indicators!F168</f>
        <v>6.1317183951551751E-2</v>
      </c>
      <c r="G157" s="193">
        <f>(Indicators!G169-Indicators!G168)/Indicators!G168</f>
        <v>2.6894686837681762E-2</v>
      </c>
      <c r="H157" s="193">
        <f>(Indicators!H169-Indicators!H168)/Indicators!H168</f>
        <v>-1.4795046155397901E-3</v>
      </c>
      <c r="I157" s="193">
        <f>(Indicators!I169-Indicators!I168)/Indicators!I168</f>
        <v>-1.8060005825808332E-2</v>
      </c>
      <c r="J157" s="174"/>
      <c r="K157" s="193">
        <f>Durban!C$79/100</f>
        <v>1.2309240998263991E-2</v>
      </c>
      <c r="L157" s="193">
        <f>Durban!D$79/100</f>
        <v>2.3065498636501819E-3</v>
      </c>
      <c r="M157" s="193">
        <f>Durban!E$79/100</f>
        <v>0.18729297403444536</v>
      </c>
      <c r="N157" s="193">
        <f>Durban!F$79/100</f>
        <v>2.9218702113531714E-2</v>
      </c>
      <c r="O157" s="193">
        <f>Durban!G$79/100</f>
        <v>5.0551281489778811E-2</v>
      </c>
      <c r="P157" s="193">
        <f>Durban!H$79/100</f>
        <v>0.17809548761783475</v>
      </c>
      <c r="Q157" s="193">
        <f>Durban!I$79/100</f>
        <v>0.14294969954285533</v>
      </c>
      <c r="R157" s="193">
        <f>Durban!J$79/100</f>
        <v>0.19919868014584574</v>
      </c>
      <c r="S157" s="193">
        <f>Durban!K$79/100</f>
        <v>0.1980773841937942</v>
      </c>
      <c r="T157" s="193"/>
      <c r="U157" s="193">
        <f>K157*$B157*Indicators!$B$256+K157*$C157*Indicators!$C$256+K157*$D157*Indicators!$D$256+K157*$E157*Indicators!$E$256+K157*$F157*Indicators!$F$256+K157*$G157*Indicators!$G$256+K157*$H157*Indicators!$H$256+K157*$I157*Indicators!$I$256</f>
        <v>-1.2418151505818584E-4</v>
      </c>
      <c r="V157" s="193">
        <f>L157*$B157*Indicators!$B$257+L157*$C157*Indicators!$C$257+L157*$D157*Indicators!$D$257+L157*$E157*Indicators!$E$257+L157*$F157*Indicators!$F$257+L157*$G157*Indicators!$G$257+L157*$H157*Indicators!$H$257+L157*$I157*Indicators!$I$257</f>
        <v>-4.9072011120012917E-5</v>
      </c>
      <c r="W157" s="193">
        <f>M157*$B157*Indicators!$B$258+M157*$C157*Indicators!$C$258+M157*$D157*Indicators!$D$258+M157*$E157*Indicators!$E$258+M157*$F157*Indicators!$F$258+M157*$G157*Indicators!$G$258+M157*$H157*Indicators!$H$258+M157*$I157*Indicators!$I$258</f>
        <v>-6.5793106134677693E-3</v>
      </c>
      <c r="X157" s="193">
        <f>N157*$B157*Indicators!$B$259+N157*$C157*Indicators!$C$259+N157*$D157*Indicators!$D$259+N157*$E157*Indicators!$E$259+N157*$F157*Indicators!$F$259+N157*$G157*Indicators!$G$259+N157*$H157*Indicators!$H$259+N157*$I157*Indicators!$I$259</f>
        <v>-9.2699268938017682E-4</v>
      </c>
      <c r="Y157" s="193">
        <f>O157*$B157*Indicators!$B$260+O157*$C157*Indicators!$C$260+O157*$D157*Indicators!$D$260+O157*$E157*Indicators!$E$260+O157*$F157*Indicators!$F$260+O157*$G157*Indicators!$G$260+O157*$H157*Indicators!$H$260+O157*$I157*Indicators!$I$260</f>
        <v>-9.7838344693882036E-4</v>
      </c>
      <c r="Z157" s="193">
        <f>P157*$B157*Indicators!$B$261+P157*$C157*Indicators!$C$261+P157*$D157*Indicators!$D$261+P157*$E157*Indicators!$E$261+P157*$F157*Indicators!$F$261+P157*$G157*Indicators!$G$261+P157*$H157*Indicators!$H$261+P157*$I157*Indicators!$I$261</f>
        <v>-2.5341780111461701E-3</v>
      </c>
      <c r="AA157" s="193">
        <f>Q157*$B157*Indicators!$B$262+Q157*$C157*Indicators!$C$262+Q157*$D157*Indicators!$D$262+Q157*$E157*Indicators!$E$262+Q157*$F157*Indicators!$F$262+Q157*$G157*Indicators!$G$262+Q157*$H157*Indicators!$H$262+Q157*$I157*Indicators!$I$262</f>
        <v>-4.60607588085924E-3</v>
      </c>
      <c r="AB157" s="193">
        <f>R157*$B157*Indicators!$B$263+R157*$C157*Indicators!$C$263+R157*$D157*Indicators!$D$263+R157*$E157*Indicators!$E$263+R157*$F157*Indicators!$F$263+R157*$G157*Indicators!$G$263+R157*$H157*Indicators!$H$263+R157*$I157*Indicators!$I$263</f>
        <v>-3.04395492530873E-3</v>
      </c>
      <c r="AC157" s="193">
        <f>S157*$B157*Indicators!$B$264+S157*$C157*Indicators!$C$264+S157*$D157*Indicators!$D$264+S157*$E157*Indicators!$E$264+S157*$F157*Indicators!$F$264+S157*$G157*Indicators!$G$264+S157*$H157*Indicators!$H$264+S157*$I157*Indicators!$I$264</f>
        <v>-1.4409623768946876E-3</v>
      </c>
      <c r="AE157" s="177">
        <f t="shared" si="3"/>
        <v>-2.0283111470173791</v>
      </c>
    </row>
    <row r="158" spans="1:31" x14ac:dyDescent="0.25">
      <c r="A158" s="174">
        <f>Indicators!A170</f>
        <v>40544</v>
      </c>
      <c r="B158" s="193">
        <f>(Indicators!B170-Indicators!B169)/Indicators!B169</f>
        <v>8.3141924564796799E-2</v>
      </c>
      <c r="C158" s="193">
        <f>(Indicators!C170-Indicators!C169)/-100</f>
        <v>-4.8000000000000039E-3</v>
      </c>
      <c r="D158" s="193">
        <f>(Indicators!D170-Indicators!D169)/-100</f>
        <v>0</v>
      </c>
      <c r="E158" s="193">
        <f>(Indicators!E170-Indicators!E169)/-Indicators!E169</f>
        <v>-7.1023031601499836E-2</v>
      </c>
      <c r="F158" s="193">
        <f>(Indicators!F170-Indicators!F169)/Indicators!F169</f>
        <v>6.062767475035661E-2</v>
      </c>
      <c r="G158" s="193">
        <f>(Indicators!G170-Indicators!G169)/Indicators!G169</f>
        <v>-4.6900576471425426E-2</v>
      </c>
      <c r="H158" s="193">
        <f>(Indicators!H170-Indicators!H169)/Indicators!H169</f>
        <v>7.5615496847722284E-3</v>
      </c>
      <c r="I158" s="193">
        <f>(Indicators!I170-Indicators!I169)/Indicators!I169</f>
        <v>1.3645802432512608E-2</v>
      </c>
      <c r="J158" s="174"/>
      <c r="K158" s="193">
        <f>Durban!C$80/100</f>
        <v>1.3065996496719951E-2</v>
      </c>
      <c r="L158" s="193">
        <f>Durban!D$80/100</f>
        <v>2.0956774876041513E-3</v>
      </c>
      <c r="M158" s="193">
        <f>Durban!E$80/100</f>
        <v>0.18723060612811293</v>
      </c>
      <c r="N158" s="193">
        <f>Durban!F$80/100</f>
        <v>2.8564814201730487E-2</v>
      </c>
      <c r="O158" s="193">
        <f>Durban!G$80/100</f>
        <v>4.9151482663124767E-2</v>
      </c>
      <c r="P158" s="193">
        <f>Durban!H$80/100</f>
        <v>0.1804035964532017</v>
      </c>
      <c r="Q158" s="193">
        <f>Durban!I$80/100</f>
        <v>0.14210490902183046</v>
      </c>
      <c r="R158" s="193">
        <f>Durban!J$80/100</f>
        <v>0.200474503244576</v>
      </c>
      <c r="S158" s="193">
        <f>Durban!K$80/100</f>
        <v>0.19690841430309958</v>
      </c>
      <c r="T158" s="193"/>
      <c r="U158" s="193">
        <f>K158*$B158*Indicators!$B$256+K158*$C158*Indicators!$C$256+K158*$D158*Indicators!$D$256+K158*$E158*Indicators!$E$256+K158*$F158*Indicators!$F$256+K158*$G158*Indicators!$G$256+K158*$H158*Indicators!$H$256+K158*$I158*Indicators!$I$256</f>
        <v>3.1502889922391865E-4</v>
      </c>
      <c r="V158" s="193">
        <f>L158*$B158*Indicators!$B$257+L158*$C158*Indicators!$C$257+L158*$D158*Indicators!$D$257+L158*$E158*Indicators!$E$257+L158*$F158*Indicators!$F$257+L158*$G158*Indicators!$G$257+L158*$H158*Indicators!$H$257+L158*$I158*Indicators!$I$257</f>
        <v>3.7915083179848677E-6</v>
      </c>
      <c r="W158" s="193">
        <f>M158*$B158*Indicators!$B$258+M158*$C158*Indicators!$C$258+M158*$D158*Indicators!$D$258+M158*$E158*Indicators!$E$258+M158*$F158*Indicators!$F$258+M158*$G158*Indicators!$G$258+M158*$H158*Indicators!$H$258+M158*$I158*Indicators!$I$258</f>
        <v>4.5913973435437166E-3</v>
      </c>
      <c r="X158" s="193">
        <f>N158*$B158*Indicators!$B$259+N158*$C158*Indicators!$C$259+N158*$D158*Indicators!$D$259+N158*$E158*Indicators!$E$259+N158*$F158*Indicators!$F$259+N158*$G158*Indicators!$G$259+N158*$H158*Indicators!$H$259+N158*$I158*Indicators!$I$259</f>
        <v>4.1380198741650267E-5</v>
      </c>
      <c r="Y158" s="193">
        <f>O158*$B158*Indicators!$B$260+O158*$C158*Indicators!$C$260+O158*$D158*Indicators!$D$260+O158*$E158*Indicators!$E$260+O158*$F158*Indicators!$F$260+O158*$G158*Indicators!$G$260+O158*$H158*Indicators!$H$260+O158*$I158*Indicators!$I$260</f>
        <v>-4.072236006337312E-5</v>
      </c>
      <c r="Z158" s="193">
        <f>P158*$B158*Indicators!$B$261+P158*$C158*Indicators!$C$261+P158*$D158*Indicators!$D$261+P158*$E158*Indicators!$E$261+P158*$F158*Indicators!$F$261+P158*$G158*Indicators!$G$261+P158*$H158*Indicators!$H$261+P158*$I158*Indicators!$I$261</f>
        <v>2.5658383499275902E-4</v>
      </c>
      <c r="AA158" s="193">
        <f>Q158*$B158*Indicators!$B$262+Q158*$C158*Indicators!$C$262+Q158*$D158*Indicators!$D$262+Q158*$E158*Indicators!$E$262+Q158*$F158*Indicators!$F$262+Q158*$G158*Indicators!$G$262+Q158*$H158*Indicators!$H$262+Q158*$I158*Indicators!$I$262</f>
        <v>-1.5739293659747106E-3</v>
      </c>
      <c r="AB158" s="193">
        <f>R158*$B158*Indicators!$B$263+R158*$C158*Indicators!$C$263+R158*$D158*Indicators!$D$263+R158*$E158*Indicators!$E$263+R158*$F158*Indicators!$F$263+R158*$G158*Indicators!$G$263+R158*$H158*Indicators!$H$263+R158*$I158*Indicators!$I$263</f>
        <v>4.9770688746397426E-4</v>
      </c>
      <c r="AC158" s="193">
        <f>S158*$B158*Indicators!$B$264+S158*$C158*Indicators!$C$264+S158*$D158*Indicators!$D$264+S158*$E158*Indicators!$E$264+S158*$F158*Indicators!$F$264+S158*$G158*Indicators!$G$264+S158*$H158*Indicators!$H$264+S158*$I158*Indicators!$I$264</f>
        <v>1.8873568101617508E-3</v>
      </c>
      <c r="AE158" s="177">
        <f t="shared" si="3"/>
        <v>0.59785937564076719</v>
      </c>
    </row>
    <row r="159" spans="1:31" x14ac:dyDescent="0.25">
      <c r="A159" s="174">
        <f>Indicators!A171</f>
        <v>40575</v>
      </c>
      <c r="B159" s="193">
        <f>(Indicators!B171-Indicators!B170)/Indicators!B170</f>
        <v>-2.3131225759647305E-2</v>
      </c>
      <c r="C159" s="193">
        <f>(Indicators!C171-Indicators!C170)/-100</f>
        <v>-1.9999999999999573E-4</v>
      </c>
      <c r="D159" s="193">
        <f>(Indicators!D171-Indicators!D170)/-100</f>
        <v>-2.0000000000000018E-3</v>
      </c>
      <c r="E159" s="193">
        <f>(Indicators!E171-Indicators!E170)/-Indicators!E170</f>
        <v>-0.1201240248049609</v>
      </c>
      <c r="F159" s="193">
        <f>(Indicators!F171-Indicators!F170)/Indicators!F170</f>
        <v>-1.4458641560188289E-2</v>
      </c>
      <c r="G159" s="193">
        <f>(Indicators!G171-Indicators!G170)/Indicators!G170</f>
        <v>5.3315412186379828E-2</v>
      </c>
      <c r="H159" s="193">
        <f>(Indicators!H171-Indicators!H170)/Indicators!H170</f>
        <v>8.4613161535844993E-3</v>
      </c>
      <c r="I159" s="193">
        <f>(Indicators!I171-Indicators!I170)/Indicators!I170</f>
        <v>-4.7117354404448343E-2</v>
      </c>
      <c r="J159" s="174"/>
      <c r="K159" s="193">
        <f>Durban!C$80/100</f>
        <v>1.3065996496719951E-2</v>
      </c>
      <c r="L159" s="193">
        <f>Durban!D$80/100</f>
        <v>2.0956774876041513E-3</v>
      </c>
      <c r="M159" s="193">
        <f>Durban!E$80/100</f>
        <v>0.18723060612811293</v>
      </c>
      <c r="N159" s="193">
        <f>Durban!F$80/100</f>
        <v>2.8564814201730487E-2</v>
      </c>
      <c r="O159" s="193">
        <f>Durban!G$80/100</f>
        <v>4.9151482663124767E-2</v>
      </c>
      <c r="P159" s="193">
        <f>Durban!H$80/100</f>
        <v>0.1804035964532017</v>
      </c>
      <c r="Q159" s="193">
        <f>Durban!I$80/100</f>
        <v>0.14210490902183046</v>
      </c>
      <c r="R159" s="193">
        <f>Durban!J$80/100</f>
        <v>0.200474503244576</v>
      </c>
      <c r="S159" s="193">
        <f>Durban!K$80/100</f>
        <v>0.19690841430309958</v>
      </c>
      <c r="T159" s="193"/>
      <c r="U159" s="193">
        <f>K159*$B159*Indicators!$B$256+K159*$C159*Indicators!$C$256+K159*$D159*Indicators!$D$256+K159*$E159*Indicators!$E$256+K159*$F159*Indicators!$F$256+K159*$G159*Indicators!$G$256+K159*$H159*Indicators!$H$256+K159*$I159*Indicators!$I$256</f>
        <v>-4.2370646764062895E-4</v>
      </c>
      <c r="V159" s="193">
        <f>L159*$B159*Indicators!$B$257+L159*$C159*Indicators!$C$257+L159*$D159*Indicators!$D$257+L159*$E159*Indicators!$E$257+L159*$F159*Indicators!$F$257+L159*$G159*Indicators!$G$257+L159*$H159*Indicators!$H$257+L159*$I159*Indicators!$I$257</f>
        <v>-1.4772590331611394E-5</v>
      </c>
      <c r="W159" s="193">
        <f>M159*$B159*Indicators!$B$258+M159*$C159*Indicators!$C$258+M159*$D159*Indicators!$D$258+M159*$E159*Indicators!$E$258+M159*$F159*Indicators!$F$258+M159*$G159*Indicators!$G$258+M159*$H159*Indicators!$H$258+M159*$I159*Indicators!$I$258</f>
        <v>-5.3970478088006838E-3</v>
      </c>
      <c r="X159" s="193">
        <f>N159*$B159*Indicators!$B$259+N159*$C159*Indicators!$C$259+N159*$D159*Indicators!$D$259+N159*$E159*Indicators!$E$259+N159*$F159*Indicators!$F$259+N159*$G159*Indicators!$G$259+N159*$H159*Indicators!$H$259+N159*$I159*Indicators!$I$259</f>
        <v>-1.4042597808511588E-3</v>
      </c>
      <c r="Y159" s="193">
        <f>O159*$B159*Indicators!$B$260+O159*$C159*Indicators!$C$260+O159*$D159*Indicators!$D$260+O159*$E159*Indicators!$E$260+O159*$F159*Indicators!$F$260+O159*$G159*Indicators!$G$260+O159*$H159*Indicators!$H$260+O159*$I159*Indicators!$I$260</f>
        <v>-1.0031423992145857E-3</v>
      </c>
      <c r="Z159" s="193">
        <f>P159*$B159*Indicators!$B$261+P159*$C159*Indicators!$C$261+P159*$D159*Indicators!$D$261+P159*$E159*Indicators!$E$261+P159*$F159*Indicators!$F$261+P159*$G159*Indicators!$G$261+P159*$H159*Indicators!$H$261+P159*$I159*Indicators!$I$261</f>
        <v>-2.2875529653904382E-3</v>
      </c>
      <c r="AA159" s="193">
        <f>Q159*$B159*Indicators!$B$262+Q159*$C159*Indicators!$C$262+Q159*$D159*Indicators!$D$262+Q159*$E159*Indicators!$E$262+Q159*$F159*Indicators!$F$262+Q159*$G159*Indicators!$G$262+Q159*$H159*Indicators!$H$262+Q159*$I159*Indicators!$I$262</f>
        <v>-5.9129571599099056E-3</v>
      </c>
      <c r="AB159" s="193">
        <f>R159*$B159*Indicators!$B$263+R159*$C159*Indicators!$C$263+R159*$D159*Indicators!$D$263+R159*$E159*Indicators!$E$263+R159*$F159*Indicators!$F$263+R159*$G159*Indicators!$G$263+R159*$H159*Indicators!$H$263+R159*$I159*Indicators!$I$263</f>
        <v>-2.8894386004037179E-3</v>
      </c>
      <c r="AC159" s="193">
        <f>S159*$B159*Indicators!$B$264+S159*$C159*Indicators!$C$264+S159*$D159*Indicators!$D$264+S159*$E159*Indicators!$E$264+S159*$F159*Indicators!$F$264+S159*$G159*Indicators!$G$264+S159*$H159*Indicators!$H$264+S159*$I159*Indicators!$I$264</f>
        <v>-5.1207912632536946E-4</v>
      </c>
      <c r="AE159" s="177">
        <f t="shared" si="3"/>
        <v>-1.9844956898868098</v>
      </c>
    </row>
    <row r="160" spans="1:31" x14ac:dyDescent="0.25">
      <c r="A160" s="174">
        <f>Indicators!A172</f>
        <v>40603</v>
      </c>
      <c r="B160" s="193">
        <f>(Indicators!B172-Indicators!B171)/Indicators!B171</f>
        <v>-2.7420736932305081E-2</v>
      </c>
      <c r="C160" s="193">
        <f>(Indicators!C172-Indicators!C171)/-100</f>
        <v>-6.0000000000000493E-4</v>
      </c>
      <c r="D160" s="193">
        <f>(Indicators!D172-Indicators!D171)/-100</f>
        <v>0</v>
      </c>
      <c r="E160" s="193">
        <f>(Indicators!E172-Indicators!E171)/-Indicators!E171</f>
        <v>-4.6432717206893501E-2</v>
      </c>
      <c r="F160" s="193">
        <f>(Indicators!F172-Indicators!F171)/Indicators!F171</f>
        <v>-0.1163425452064142</v>
      </c>
      <c r="G160" s="193">
        <f>(Indicators!G172-Indicators!G171)/Indicators!G171</f>
        <v>1.0066638309939067E-2</v>
      </c>
      <c r="H160" s="193">
        <f>(Indicators!H172-Indicators!H171)/Indicators!H171</f>
        <v>1.8315473506472296E-3</v>
      </c>
      <c r="I160" s="193">
        <f>(Indicators!I172-Indicators!I171)/Indicators!I171</f>
        <v>0.11517199017199017</v>
      </c>
      <c r="J160" s="174"/>
      <c r="K160" s="193">
        <f>Durban!C$80/100</f>
        <v>1.3065996496719951E-2</v>
      </c>
      <c r="L160" s="193">
        <f>Durban!D$80/100</f>
        <v>2.0956774876041513E-3</v>
      </c>
      <c r="M160" s="193">
        <f>Durban!E$80/100</f>
        <v>0.18723060612811293</v>
      </c>
      <c r="N160" s="193">
        <f>Durban!F$80/100</f>
        <v>2.8564814201730487E-2</v>
      </c>
      <c r="O160" s="193">
        <f>Durban!G$80/100</f>
        <v>4.9151482663124767E-2</v>
      </c>
      <c r="P160" s="193">
        <f>Durban!H$80/100</f>
        <v>0.1804035964532017</v>
      </c>
      <c r="Q160" s="193">
        <f>Durban!I$80/100</f>
        <v>0.14210490902183046</v>
      </c>
      <c r="R160" s="193">
        <f>Durban!J$80/100</f>
        <v>0.200474503244576</v>
      </c>
      <c r="S160" s="193">
        <f>Durban!K$80/100</f>
        <v>0.19690841430309958</v>
      </c>
      <c r="T160" s="193"/>
      <c r="U160" s="193">
        <f>K160*$B160*Indicators!$B$256+K160*$C160*Indicators!$C$256+K160*$D160*Indicators!$D$256+K160*$E160*Indicators!$E$256+K160*$F160*Indicators!$F$256+K160*$G160*Indicators!$G$256+K160*$H160*Indicators!$H$256+K160*$I160*Indicators!$I$256</f>
        <v>-5.0883640448037143E-4</v>
      </c>
      <c r="V160" s="193">
        <f>L160*$B160*Indicators!$B$257+L160*$C160*Indicators!$C$257+L160*$D160*Indicators!$D$257+L160*$E160*Indicators!$E$257+L160*$F160*Indicators!$F$257+L160*$G160*Indicators!$G$257+L160*$H160*Indicators!$H$257+L160*$I160*Indicators!$I$257</f>
        <v>2.9740933975356489E-5</v>
      </c>
      <c r="W160" s="193">
        <f>M160*$B160*Indicators!$B$258+M160*$C160*Indicators!$C$258+M160*$D160*Indicators!$D$258+M160*$E160*Indicators!$E$258+M160*$F160*Indicators!$F$258+M160*$G160*Indicators!$G$258+M160*$H160*Indicators!$H$258+M160*$I160*Indicators!$I$258</f>
        <v>1.6583058077101385E-3</v>
      </c>
      <c r="X160" s="193">
        <f>N160*$B160*Indicators!$B$259+N160*$C160*Indicators!$C$259+N160*$D160*Indicators!$D$259+N160*$E160*Indicators!$E$259+N160*$F160*Indicators!$F$259+N160*$G160*Indicators!$G$259+N160*$H160*Indicators!$H$259+N160*$I160*Indicators!$I$259</f>
        <v>1.3057128732505898E-3</v>
      </c>
      <c r="Y160" s="193">
        <f>O160*$B160*Indicators!$B$260+O160*$C160*Indicators!$C$260+O160*$D160*Indicators!$D$260+O160*$E160*Indicators!$E$260+O160*$F160*Indicators!$F$260+O160*$G160*Indicators!$G$260+O160*$H160*Indicators!$H$260+O160*$I160*Indicators!$I$260</f>
        <v>-1.7590910442623613E-4</v>
      </c>
      <c r="Z160" s="193">
        <f>P160*$B160*Indicators!$B$261+P160*$C160*Indicators!$C$261+P160*$D160*Indicators!$D$261+P160*$E160*Indicators!$E$261+P160*$F160*Indicators!$F$261+P160*$G160*Indicators!$G$261+P160*$H160*Indicators!$H$261+P160*$I160*Indicators!$I$261</f>
        <v>-1.2876231966927013E-3</v>
      </c>
      <c r="AA160" s="193">
        <f>Q160*$B160*Indicators!$B$262+Q160*$C160*Indicators!$C$262+Q160*$D160*Indicators!$D$262+Q160*$E160*Indicators!$E$262+Q160*$F160*Indicators!$F$262+Q160*$G160*Indicators!$G$262+Q160*$H160*Indicators!$H$262+Q160*$I160*Indicators!$I$262</f>
        <v>-6.9750494563492892E-4</v>
      </c>
      <c r="AB160" s="193">
        <f>R160*$B160*Indicators!$B$263+R160*$C160*Indicators!$C$263+R160*$D160*Indicators!$D$263+R160*$E160*Indicators!$E$263+R160*$F160*Indicators!$F$263+R160*$G160*Indicators!$G$263+R160*$H160*Indicators!$H$263+R160*$I160*Indicators!$I$263</f>
        <v>-2.5806715936862968E-4</v>
      </c>
      <c r="AC160" s="193">
        <f>S160*$B160*Indicators!$B$264+S160*$C160*Indicators!$C$264+S160*$D160*Indicators!$D$264+S160*$E160*Indicators!$E$264+S160*$F160*Indicators!$F$264+S160*$G160*Indicators!$G$264+S160*$H160*Indicators!$H$264+S160*$I160*Indicators!$I$264</f>
        <v>6.6082267336611974E-4</v>
      </c>
      <c r="AE160" s="177">
        <f t="shared" si="3"/>
        <v>7.266414776993374E-2</v>
      </c>
    </row>
    <row r="161" spans="1:31" x14ac:dyDescent="0.25">
      <c r="A161" s="174">
        <f>Indicators!A173</f>
        <v>40634</v>
      </c>
      <c r="B161" s="193">
        <f>(Indicators!B173-Indicators!B172)/Indicators!B172</f>
        <v>-3.0910425844346504E-2</v>
      </c>
      <c r="C161" s="193">
        <f>(Indicators!C173-Indicators!C172)/-100</f>
        <v>2.7000000000000136E-3</v>
      </c>
      <c r="D161" s="193">
        <f>(Indicators!D173-Indicators!D172)/-100</f>
        <v>-3.9999999999999949E-3</v>
      </c>
      <c r="E161" s="193">
        <f>(Indicators!E173-Indicators!E172)/-Indicators!E172</f>
        <v>-7.065449270415565E-2</v>
      </c>
      <c r="F161" s="193">
        <f>(Indicators!F173-Indicators!F172)/Indicators!F172</f>
        <v>-7.6833976833976775E-2</v>
      </c>
      <c r="G161" s="193">
        <f>(Indicators!G173-Indicators!G172)/Indicators!G172</f>
        <v>7.8607523862998324E-2</v>
      </c>
      <c r="H161" s="193">
        <f>(Indicators!H173-Indicators!H172)/Indicators!H172</f>
        <v>5.6278757047501784E-3</v>
      </c>
      <c r="I161" s="193">
        <f>(Indicators!I173-Indicators!I172)/Indicators!I172</f>
        <v>-5.480583861195263E-2</v>
      </c>
      <c r="J161" s="174"/>
      <c r="K161" s="193">
        <f>Durban!C$80/100</f>
        <v>1.3065996496719951E-2</v>
      </c>
      <c r="L161" s="193">
        <f>Durban!D$80/100</f>
        <v>2.0956774876041513E-3</v>
      </c>
      <c r="M161" s="193">
        <f>Durban!E$80/100</f>
        <v>0.18723060612811293</v>
      </c>
      <c r="N161" s="193">
        <f>Durban!F$80/100</f>
        <v>2.8564814201730487E-2</v>
      </c>
      <c r="O161" s="193">
        <f>Durban!G$80/100</f>
        <v>4.9151482663124767E-2</v>
      </c>
      <c r="P161" s="193">
        <f>Durban!H$80/100</f>
        <v>0.1804035964532017</v>
      </c>
      <c r="Q161" s="193">
        <f>Durban!I$80/100</f>
        <v>0.14210490902183046</v>
      </c>
      <c r="R161" s="193">
        <f>Durban!J$80/100</f>
        <v>0.200474503244576</v>
      </c>
      <c r="S161" s="193">
        <f>Durban!K$80/100</f>
        <v>0.19690841430309958</v>
      </c>
      <c r="T161" s="193"/>
      <c r="U161" s="193">
        <f>K161*$B161*Indicators!$B$256+K161*$C161*Indicators!$C$256+K161*$D161*Indicators!$D$256+K161*$E161*Indicators!$E$256+K161*$F161*Indicators!$F$256+K161*$G161*Indicators!$G$256+K161*$H161*Indicators!$H$256+K161*$I161*Indicators!$I$256</f>
        <v>-5.8790740645220656E-4</v>
      </c>
      <c r="V161" s="193">
        <f>L161*$B161*Indicators!$B$257+L161*$C161*Indicators!$C$257+L161*$D161*Indicators!$D$257+L161*$E161*Indicators!$E$257+L161*$F161*Indicators!$F$257+L161*$G161*Indicators!$G$257+L161*$H161*Indicators!$H$257+L161*$I161*Indicators!$I$257</f>
        <v>8.6829467646341551E-6</v>
      </c>
      <c r="W161" s="193">
        <f>M161*$B161*Indicators!$B$258+M161*$C161*Indicators!$C$258+M161*$D161*Indicators!$D$258+M161*$E161*Indicators!$E$258+M161*$F161*Indicators!$F$258+M161*$G161*Indicators!$G$258+M161*$H161*Indicators!$H$258+M161*$I161*Indicators!$I$258</f>
        <v>-5.2316871802577398E-3</v>
      </c>
      <c r="X161" s="193">
        <f>N161*$B161*Indicators!$B$259+N161*$C161*Indicators!$C$259+N161*$D161*Indicators!$D$259+N161*$E161*Indicators!$E$259+N161*$F161*Indicators!$F$259+N161*$G161*Indicators!$G$259+N161*$H161*Indicators!$H$259+N161*$I161*Indicators!$I$259</f>
        <v>-1.2604816375340355E-3</v>
      </c>
      <c r="Y161" s="193">
        <f>O161*$B161*Indicators!$B$260+O161*$C161*Indicators!$C$260+O161*$D161*Indicators!$D$260+O161*$E161*Indicators!$E$260+O161*$F161*Indicators!$F$260+O161*$G161*Indicators!$G$260+O161*$H161*Indicators!$H$260+O161*$I161*Indicators!$I$260</f>
        <v>-7.0439705986996136E-4</v>
      </c>
      <c r="Z161" s="193">
        <f>P161*$B161*Indicators!$B$261+P161*$C161*Indicators!$C$261+P161*$D161*Indicators!$D$261+P161*$E161*Indicators!$E$261+P161*$F161*Indicators!$F$261+P161*$G161*Indicators!$G$261+P161*$H161*Indicators!$H$261+P161*$I161*Indicators!$I$261</f>
        <v>-1.5522868820947808E-3</v>
      </c>
      <c r="AA161" s="193">
        <f>Q161*$B161*Indicators!$B$262+Q161*$C161*Indicators!$C$262+Q161*$D161*Indicators!$D$262+Q161*$E161*Indicators!$E$262+Q161*$F161*Indicators!$F$262+Q161*$G161*Indicators!$G$262+Q161*$H161*Indicators!$H$262+Q161*$I161*Indicators!$I$262</f>
        <v>-4.0503308332726458E-3</v>
      </c>
      <c r="AB161" s="193">
        <f>R161*$B161*Indicators!$B$263+R161*$C161*Indicators!$C$263+R161*$D161*Indicators!$D$263+R161*$E161*Indicators!$E$263+R161*$F161*Indicators!$F$263+R161*$G161*Indicators!$G$263+R161*$H161*Indicators!$H$263+R161*$I161*Indicators!$I$263</f>
        <v>-2.1377440427024618E-3</v>
      </c>
      <c r="AC161" s="193">
        <f>S161*$B161*Indicators!$B$264+S161*$C161*Indicators!$C$264+S161*$D161*Indicators!$D$264+S161*$E161*Indicators!$E$264+S161*$F161*Indicators!$F$264+S161*$G161*Indicators!$G$264+S161*$H161*Indicators!$H$264+S161*$I161*Indicators!$I$264</f>
        <v>-7.8723428827680135E-4</v>
      </c>
      <c r="AE161" s="177">
        <f t="shared" si="3"/>
        <v>-1.6303386383695999</v>
      </c>
    </row>
    <row r="162" spans="1:31" x14ac:dyDescent="0.25">
      <c r="A162" s="174">
        <f>Indicators!A174</f>
        <v>40664</v>
      </c>
      <c r="B162" s="193">
        <f>(Indicators!B174-Indicators!B173)/Indicators!B173</f>
        <v>4.9246155011743342E-2</v>
      </c>
      <c r="C162" s="193">
        <f>(Indicators!C174-Indicators!C173)/-100</f>
        <v>1.25E-3</v>
      </c>
      <c r="D162" s="193">
        <f>(Indicators!D174-Indicators!D173)/-100</f>
        <v>-1.0000000000000052E-3</v>
      </c>
      <c r="E162" s="193">
        <f>(Indicators!E174-Indicators!E173)/-Indicators!E173</f>
        <v>7.2128795728062467E-2</v>
      </c>
      <c r="F162" s="193">
        <f>(Indicators!F174-Indicators!F173)/Indicators!F173</f>
        <v>-8.6156419907988238E-2</v>
      </c>
      <c r="G162" s="193">
        <f>(Indicators!G174-Indicators!G173)/Indicators!G173</f>
        <v>2.1473191046329741E-3</v>
      </c>
      <c r="H162" s="193">
        <f>(Indicators!H174-Indicators!H173)/Indicators!H173</f>
        <v>-7.3252364717230772E-4</v>
      </c>
      <c r="I162" s="193">
        <f>(Indicators!I174-Indicators!I173)/Indicators!I173</f>
        <v>5.5944055944055944E-2</v>
      </c>
      <c r="J162" s="174"/>
      <c r="K162" s="193">
        <f>Durban!C$80/100</f>
        <v>1.3065996496719951E-2</v>
      </c>
      <c r="L162" s="193">
        <f>Durban!D$80/100</f>
        <v>2.0956774876041513E-3</v>
      </c>
      <c r="M162" s="193">
        <f>Durban!E$80/100</f>
        <v>0.18723060612811293</v>
      </c>
      <c r="N162" s="193">
        <f>Durban!F$80/100</f>
        <v>2.8564814201730487E-2</v>
      </c>
      <c r="O162" s="193">
        <f>Durban!G$80/100</f>
        <v>4.9151482663124767E-2</v>
      </c>
      <c r="P162" s="193">
        <f>Durban!H$80/100</f>
        <v>0.1804035964532017</v>
      </c>
      <c r="Q162" s="193">
        <f>Durban!I$80/100</f>
        <v>0.14210490902183046</v>
      </c>
      <c r="R162" s="193">
        <f>Durban!J$80/100</f>
        <v>0.200474503244576</v>
      </c>
      <c r="S162" s="193">
        <f>Durban!K$80/100</f>
        <v>0.19690841430309958</v>
      </c>
      <c r="T162" s="193"/>
      <c r="U162" s="193">
        <f>K162*$B162*Indicators!$B$256+K162*$C162*Indicators!$C$256+K162*$D162*Indicators!$D$256+K162*$E162*Indicators!$E$256+K162*$F162*Indicators!$F$256+K162*$G162*Indicators!$G$256+K162*$H162*Indicators!$H$256+K162*$I162*Indicators!$I$256</f>
        <v>9.6880759706642885E-6</v>
      </c>
      <c r="V162" s="193">
        <f>L162*$B162*Indicators!$B$257+L162*$C162*Indicators!$C$257+L162*$D162*Indicators!$D$257+L162*$E162*Indicators!$E$257+L162*$F162*Indicators!$F$257+L162*$G162*Indicators!$G$257+L162*$H162*Indicators!$H$257+L162*$I162*Indicators!$I$257</f>
        <v>7.1325261908240063E-5</v>
      </c>
      <c r="W162" s="193">
        <f>M162*$B162*Indicators!$B$258+M162*$C162*Indicators!$C$258+M162*$D162*Indicators!$D$258+M162*$E162*Indicators!$E$258+M162*$F162*Indicators!$F$258+M162*$G162*Indicators!$G$258+M162*$H162*Indicators!$H$258+M162*$I162*Indicators!$I$258</f>
        <v>6.6962263599737257E-3</v>
      </c>
      <c r="X162" s="193">
        <f>N162*$B162*Indicators!$B$259+N162*$C162*Indicators!$C$259+N162*$D162*Indicators!$D$259+N162*$E162*Indicators!$E$259+N162*$F162*Indicators!$F$259+N162*$G162*Indicators!$G$259+N162*$H162*Indicators!$H$259+N162*$I162*Indicators!$I$259</f>
        <v>1.3500202583754655E-3</v>
      </c>
      <c r="Y162" s="193">
        <f>O162*$B162*Indicators!$B$260+O162*$C162*Indicators!$C$260+O162*$D162*Indicators!$D$260+O162*$E162*Indicators!$E$260+O162*$F162*Indicators!$F$260+O162*$G162*Indicators!$G$260+O162*$H162*Indicators!$H$260+O162*$I162*Indicators!$I$260</f>
        <v>9.1403967686053643E-4</v>
      </c>
      <c r="Z162" s="193">
        <f>P162*$B162*Indicators!$B$261+P162*$C162*Indicators!$C$261+P162*$D162*Indicators!$D$261+P162*$E162*Indicators!$E$261+P162*$F162*Indicators!$F$261+P162*$G162*Indicators!$G$261+P162*$H162*Indicators!$H$261+P162*$I162*Indicators!$I$261</f>
        <v>2.1994561423275263E-3</v>
      </c>
      <c r="AA162" s="193">
        <f>Q162*$B162*Indicators!$B$262+Q162*$C162*Indicators!$C$262+Q162*$D162*Indicators!$D$262+Q162*$E162*Indicators!$E$262+Q162*$F162*Indicators!$F$262+Q162*$G162*Indicators!$G$262+Q162*$H162*Indicators!$H$262+Q162*$I162*Indicators!$I$262</f>
        <v>4.5702580173289766E-3</v>
      </c>
      <c r="AB162" s="193">
        <f>R162*$B162*Indicators!$B$263+R162*$C162*Indicators!$C$263+R162*$D162*Indicators!$D$263+R162*$E162*Indicators!$E$263+R162*$F162*Indicators!$F$263+R162*$G162*Indicators!$G$263+R162*$H162*Indicators!$H$263+R162*$I162*Indicators!$I$263</f>
        <v>3.017630587393827E-3</v>
      </c>
      <c r="AC162" s="193">
        <f>S162*$B162*Indicators!$B$264+S162*$C162*Indicators!$C$264+S162*$D162*Indicators!$D$264+S162*$E162*Indicators!$E$264+S162*$F162*Indicators!$F$264+S162*$G162*Indicators!$G$264+S162*$H162*Indicators!$H$264+S162*$I162*Indicators!$I$264</f>
        <v>1.5239847241258187E-3</v>
      </c>
      <c r="AE162" s="177">
        <f t="shared" ref="AE162:AE169" si="4">SUM(U162:AD162)*100</f>
        <v>2.0352629104264777</v>
      </c>
    </row>
    <row r="163" spans="1:31" x14ac:dyDescent="0.25">
      <c r="A163" s="174">
        <f>Indicators!A175</f>
        <v>40695</v>
      </c>
      <c r="B163" s="193">
        <f>(Indicators!B175-Indicators!B174)/Indicators!B174</f>
        <v>-1.9293811827568834E-2</v>
      </c>
      <c r="C163" s="193">
        <f>(Indicators!C175-Indicators!C174)/-100</f>
        <v>-9.5000000000000639E-4</v>
      </c>
      <c r="D163" s="193">
        <f>(Indicators!D175-Indicators!D174)/-100</f>
        <v>-3.9999999999999949E-3</v>
      </c>
      <c r="E163" s="193">
        <f>(Indicators!E175-Indicators!E174)/-Indicators!E174</f>
        <v>3.8653152379316269E-2</v>
      </c>
      <c r="F163" s="193">
        <f>(Indicators!F175-Indicators!F174)/Indicators!F174</f>
        <v>0.14050343249427918</v>
      </c>
      <c r="G163" s="193">
        <f>(Indicators!G175-Indicators!G174)/Indicators!G174</f>
        <v>-2.4024413999090971E-2</v>
      </c>
      <c r="H163" s="193">
        <f>(Indicators!H175-Indicators!H174)/Indicators!H174</f>
        <v>4.937453050111622E-3</v>
      </c>
      <c r="I163" s="193">
        <f>(Indicators!I175-Indicators!I174)/Indicators!I174</f>
        <v>-2.6766004415011039E-2</v>
      </c>
      <c r="J163" s="174"/>
      <c r="K163" s="193">
        <f>Durban!C$80/100</f>
        <v>1.3065996496719951E-2</v>
      </c>
      <c r="L163" s="193">
        <f>Durban!D$80/100</f>
        <v>2.0956774876041513E-3</v>
      </c>
      <c r="M163" s="193">
        <f>Durban!E$80/100</f>
        <v>0.18723060612811293</v>
      </c>
      <c r="N163" s="193">
        <f>Durban!F$80/100</f>
        <v>2.8564814201730487E-2</v>
      </c>
      <c r="O163" s="193">
        <f>Durban!G$80/100</f>
        <v>4.9151482663124767E-2</v>
      </c>
      <c r="P163" s="193">
        <f>Durban!H$80/100</f>
        <v>0.1804035964532017</v>
      </c>
      <c r="Q163" s="193">
        <f>Durban!I$80/100</f>
        <v>0.14210490902183046</v>
      </c>
      <c r="R163" s="193">
        <f>Durban!J$80/100</f>
        <v>0.200474503244576</v>
      </c>
      <c r="S163" s="193">
        <f>Durban!K$80/100</f>
        <v>0.19690841430309958</v>
      </c>
      <c r="T163" s="193"/>
      <c r="U163" s="193">
        <f>K163*$B163*Indicators!$B$256+K163*$C163*Indicators!$C$256+K163*$D163*Indicators!$D$256+K163*$E163*Indicators!$E$256+K163*$F163*Indicators!$F$256+K163*$G163*Indicators!$G$256+K163*$H163*Indicators!$H$256+K163*$I163*Indicators!$I$256</f>
        <v>5.6080260744813975E-4</v>
      </c>
      <c r="V163" s="193">
        <f>L163*$B163*Indicators!$B$257+L163*$C163*Indicators!$C$257+L163*$D163*Indicators!$D$257+L163*$E163*Indicators!$E$257+L163*$F163*Indicators!$F$257+L163*$G163*Indicators!$G$257+L163*$H163*Indicators!$H$257+L163*$I163*Indicators!$I$257</f>
        <v>-3.5387180007946596E-5</v>
      </c>
      <c r="W163" s="193">
        <f>M163*$B163*Indicators!$B$258+M163*$C163*Indicators!$C$258+M163*$D163*Indicators!$D$258+M163*$E163*Indicators!$E$258+M163*$F163*Indicators!$F$258+M163*$G163*Indicators!$G$258+M163*$H163*Indicators!$H$258+M163*$I163*Indicators!$I$258</f>
        <v>-1.523490663884811E-3</v>
      </c>
      <c r="X163" s="193">
        <f>N163*$B163*Indicators!$B$259+N163*$C163*Indicators!$C$259+N163*$D163*Indicators!$D$259+N163*$E163*Indicators!$E$259+N163*$F163*Indicators!$F$259+N163*$G163*Indicators!$G$259+N163*$H163*Indicators!$H$259+N163*$I163*Indicators!$I$259</f>
        <v>-2.0953741193754799E-4</v>
      </c>
      <c r="Y163" s="193">
        <f>O163*$B163*Indicators!$B$260+O163*$C163*Indicators!$C$260+O163*$D163*Indicators!$D$260+O163*$E163*Indicators!$E$260+O163*$F163*Indicators!$F$260+O163*$G163*Indicators!$G$260+O163*$H163*Indicators!$H$260+O163*$I163*Indicators!$I$260</f>
        <v>1.6350375227747719E-4</v>
      </c>
      <c r="Z163" s="193">
        <f>P163*$B163*Indicators!$B$261+P163*$C163*Indicators!$C$261+P163*$D163*Indicators!$D$261+P163*$E163*Indicators!$E$261+P163*$F163*Indicators!$F$261+P163*$G163*Indicators!$G$261+P163*$H163*Indicators!$H$261+P163*$I163*Indicators!$I$261</f>
        <v>3.6762596495624534E-4</v>
      </c>
      <c r="AA163" s="193">
        <f>Q163*$B163*Indicators!$B$262+Q163*$C163*Indicators!$C$262+Q163*$D163*Indicators!$D$262+Q163*$E163*Indicators!$E$262+Q163*$F163*Indicators!$F$262+Q163*$G163*Indicators!$G$262+Q163*$H163*Indicators!$H$262+Q163*$I163*Indicators!$I$262</f>
        <v>1.0497935779837559E-3</v>
      </c>
      <c r="AB163" s="193">
        <f>R163*$B163*Indicators!$B$263+R163*$C163*Indicators!$C$263+R163*$D163*Indicators!$D$263+R163*$E163*Indicators!$E$263+R163*$F163*Indicators!$F$263+R163*$G163*Indicators!$G$263+R163*$H163*Indicators!$H$263+R163*$I163*Indicators!$I$263</f>
        <v>2.6991280670605198E-4</v>
      </c>
      <c r="AC163" s="193">
        <f>S163*$B163*Indicators!$B$264+S163*$C163*Indicators!$C$264+S163*$D163*Indicators!$D$264+S163*$E163*Indicators!$E$264+S163*$F163*Indicators!$F$264+S163*$G163*Indicators!$G$264+S163*$H163*Indicators!$H$264+S163*$I163*Indicators!$I$264</f>
        <v>-5.7476492757259194E-4</v>
      </c>
      <c r="AE163" s="177">
        <f t="shared" si="4"/>
        <v>6.8458525968772633E-3</v>
      </c>
    </row>
    <row r="164" spans="1:31" x14ac:dyDescent="0.25">
      <c r="A164" s="174">
        <f>Indicators!A176</f>
        <v>40725</v>
      </c>
      <c r="B164" s="193">
        <f>(Indicators!B176-Indicators!B175)/Indicators!B175</f>
        <v>-8.5113902428248702E-3</v>
      </c>
      <c r="C164" s="193">
        <f>(Indicators!C176-Indicators!C175)/-100</f>
        <v>1.8500000000000051E-3</v>
      </c>
      <c r="D164" s="193">
        <f>(Indicators!D176-Indicators!D175)/-100</f>
        <v>-4.0000000000000036E-3</v>
      </c>
      <c r="E164" s="193">
        <f>(Indicators!E176-Indicators!E175)/-Indicators!E175</f>
        <v>-3.8867047891350912E-2</v>
      </c>
      <c r="F164" s="193">
        <f>(Indicators!F176-Indicators!F175)/Indicators!F175</f>
        <v>0.18258426966292121</v>
      </c>
      <c r="G164" s="193">
        <f>(Indicators!G176-Indicators!G175)/Indicators!G175</f>
        <v>7.6575078171778416E-2</v>
      </c>
      <c r="H164" s="193">
        <f>(Indicators!H176-Indicators!H175)/Indicators!H175</f>
        <v>1.2704618252316596E-2</v>
      </c>
      <c r="I164" s="193">
        <f>(Indicators!I176-Indicators!I175)/Indicators!I175</f>
        <v>3.1755032605613839E-2</v>
      </c>
      <c r="J164" s="174"/>
      <c r="K164" s="193">
        <f>Durban!C$80/100</f>
        <v>1.3065996496719951E-2</v>
      </c>
      <c r="L164" s="193">
        <f>Durban!D$80/100</f>
        <v>2.0956774876041513E-3</v>
      </c>
      <c r="M164" s="193">
        <f>Durban!E$80/100</f>
        <v>0.18723060612811293</v>
      </c>
      <c r="N164" s="193">
        <f>Durban!F$80/100</f>
        <v>2.8564814201730487E-2</v>
      </c>
      <c r="O164" s="193">
        <f>Durban!G$80/100</f>
        <v>4.9151482663124767E-2</v>
      </c>
      <c r="P164" s="193">
        <f>Durban!H$80/100</f>
        <v>0.1804035964532017</v>
      </c>
      <c r="Q164" s="193">
        <f>Durban!I$80/100</f>
        <v>0.14210490902183046</v>
      </c>
      <c r="R164" s="193">
        <f>Durban!J$80/100</f>
        <v>0.200474503244576</v>
      </c>
      <c r="S164" s="193">
        <f>Durban!K$80/100</f>
        <v>0.19690841430309958</v>
      </c>
      <c r="T164" s="193"/>
      <c r="U164" s="193">
        <f>K164*$B164*Indicators!$B$256+K164*$C164*Indicators!$C$256+K164*$D164*Indicators!$D$256+K164*$E164*Indicators!$E$256+K164*$F164*Indicators!$F$256+K164*$G164*Indicators!$G$256+K164*$H164*Indicators!$H$256+K164*$I164*Indicators!$I$256</f>
        <v>6.5671617973541297E-4</v>
      </c>
      <c r="V164" s="193">
        <f>L164*$B164*Indicators!$B$257+L164*$C164*Indicators!$C$257+L164*$D164*Indicators!$D$257+L164*$E164*Indicators!$E$257+L164*$F164*Indicators!$F$257+L164*$G164*Indicators!$G$257+L164*$H164*Indicators!$H$257+L164*$I164*Indicators!$I$257</f>
        <v>6.4003909960809615E-5</v>
      </c>
      <c r="W164" s="193">
        <f>M164*$B164*Indicators!$B$258+M164*$C164*Indicators!$C$258+M164*$D164*Indicators!$D$258+M164*$E164*Indicators!$E$258+M164*$F164*Indicators!$F$258+M164*$G164*Indicators!$G$258+M164*$H164*Indicators!$H$258+M164*$I164*Indicators!$I$258</f>
        <v>1.7333378365019065E-4</v>
      </c>
      <c r="X164" s="193">
        <f>N164*$B164*Indicators!$B$259+N164*$C164*Indicators!$C$259+N164*$D164*Indicators!$D$259+N164*$E164*Indicators!$E$259+N164*$F164*Indicators!$F$259+N164*$G164*Indicators!$G$259+N164*$H164*Indicators!$H$259+N164*$I164*Indicators!$I$259</f>
        <v>2.4039946323036284E-4</v>
      </c>
      <c r="Y164" s="193">
        <f>O164*$B164*Indicators!$B$260+O164*$C164*Indicators!$C$260+O164*$D164*Indicators!$D$260+O164*$E164*Indicators!$E$260+O164*$F164*Indicators!$F$260+O164*$G164*Indicators!$G$260+O164*$H164*Indicators!$H$260+O164*$I164*Indicators!$I$260</f>
        <v>-5.5396625912734534E-5</v>
      </c>
      <c r="Z164" s="193">
        <f>P164*$B164*Indicators!$B$261+P164*$C164*Indicators!$C$261+P164*$D164*Indicators!$D$261+P164*$E164*Indicators!$E$261+P164*$F164*Indicators!$F$261+P164*$G164*Indicators!$G$261+P164*$H164*Indicators!$H$261+P164*$I164*Indicators!$I$261</f>
        <v>-3.0924590576247022E-4</v>
      </c>
      <c r="AA164" s="193">
        <f>Q164*$B164*Indicators!$B$262+Q164*$C164*Indicators!$C$262+Q164*$D164*Indicators!$D$262+Q164*$E164*Indicators!$E$262+Q164*$F164*Indicators!$F$262+Q164*$G164*Indicators!$G$262+Q164*$H164*Indicators!$H$262+Q164*$I164*Indicators!$I$262</f>
        <v>-9.6984134612440316E-4</v>
      </c>
      <c r="AB164" s="193">
        <f>R164*$B164*Indicators!$B$263+R164*$C164*Indicators!$C$263+R164*$D164*Indicators!$D$263+R164*$E164*Indicators!$E$263+R164*$F164*Indicators!$F$263+R164*$G164*Indicators!$G$263+R164*$H164*Indicators!$H$263+R164*$I164*Indicators!$I$263</f>
        <v>1.8218988387758649E-4</v>
      </c>
      <c r="AC164" s="193">
        <f>S164*$B164*Indicators!$B$264+S164*$C164*Indicators!$C$264+S164*$D164*Indicators!$D$264+S164*$E164*Indicators!$E$264+S164*$F164*Indicators!$F$264+S164*$G164*Indicators!$G$264+S164*$H164*Indicators!$H$264+S164*$I164*Indicators!$I$264</f>
        <v>8.6551055733852104E-4</v>
      </c>
      <c r="AE164" s="177">
        <f t="shared" si="4"/>
        <v>8.476698999932758E-2</v>
      </c>
    </row>
    <row r="165" spans="1:31" x14ac:dyDescent="0.25">
      <c r="A165" s="174">
        <f>Indicators!A177</f>
        <v>40756</v>
      </c>
      <c r="B165" s="193">
        <f>(Indicators!B177-Indicators!B176)/Indicators!B176</f>
        <v>5.0125499398493922E-2</v>
      </c>
      <c r="C165" s="193">
        <f>(Indicators!C177-Indicators!C176)/-100</f>
        <v>5.0499999999999903E-3</v>
      </c>
      <c r="D165" s="193">
        <f>(Indicators!D177-Indicators!D176)/-100</f>
        <v>-2.9999999999999983E-3</v>
      </c>
      <c r="E165" s="193">
        <f>(Indicators!E177-Indicators!E176)/-Indicators!E176</f>
        <v>4.1283220091166235E-3</v>
      </c>
      <c r="F165" s="193">
        <f>(Indicators!F177-Indicators!F176)/Indicators!F176</f>
        <v>-2.0359687818120052E-2</v>
      </c>
      <c r="G165" s="193">
        <f>(Indicators!G177-Indicators!G176)/Indicators!G176</f>
        <v>0.13465579038437761</v>
      </c>
      <c r="H165" s="193">
        <f>(Indicators!H177-Indicators!H176)/Indicators!H176</f>
        <v>6.5703946098209379E-3</v>
      </c>
      <c r="I165" s="193">
        <f>(Indicators!I177-Indicators!I176)/Indicators!I176</f>
        <v>-1.7862050013740038E-2</v>
      </c>
      <c r="J165" s="174"/>
      <c r="K165" s="193">
        <f>Durban!C$80/100</f>
        <v>1.3065996496719951E-2</v>
      </c>
      <c r="L165" s="193">
        <f>Durban!D$80/100</f>
        <v>2.0956774876041513E-3</v>
      </c>
      <c r="M165" s="193">
        <f>Durban!E$80/100</f>
        <v>0.18723060612811293</v>
      </c>
      <c r="N165" s="193">
        <f>Durban!F$80/100</f>
        <v>2.8564814201730487E-2</v>
      </c>
      <c r="O165" s="193">
        <f>Durban!G$80/100</f>
        <v>4.9151482663124767E-2</v>
      </c>
      <c r="P165" s="193">
        <f>Durban!H$80/100</f>
        <v>0.1804035964532017</v>
      </c>
      <c r="Q165" s="193">
        <f>Durban!I$80/100</f>
        <v>0.14210490902183046</v>
      </c>
      <c r="R165" s="193">
        <f>Durban!J$80/100</f>
        <v>0.200474503244576</v>
      </c>
      <c r="S165" s="193">
        <f>Durban!K$80/100</f>
        <v>0.19690841430309958</v>
      </c>
      <c r="T165" s="193"/>
      <c r="U165" s="193">
        <f>K165*$B165*Indicators!$B$256+K165*$C165*Indicators!$C$256+K165*$D165*Indicators!$D$256+K165*$E165*Indicators!$E$256+K165*$F165*Indicators!$F$256+K165*$G165*Indicators!$G$256+K165*$H165*Indicators!$H$256+K165*$I165*Indicators!$I$256</f>
        <v>5.4904411369521097E-5</v>
      </c>
      <c r="V165" s="193">
        <f>L165*$B165*Indicators!$B$257+L165*$C165*Indicators!$C$257+L165*$D165*Indicators!$D$257+L165*$E165*Indicators!$E$257+L165*$F165*Indicators!$F$257+L165*$G165*Indicators!$G$257+L165*$H165*Indicators!$H$257+L165*$I165*Indicators!$I$257</f>
        <v>1.3777065151729297E-4</v>
      </c>
      <c r="W165" s="193">
        <f>M165*$B165*Indicators!$B$258+M165*$C165*Indicators!$C$258+M165*$D165*Indicators!$D$258+M165*$E165*Indicators!$E$258+M165*$F165*Indicators!$F$258+M165*$G165*Indicators!$G$258+M165*$H165*Indicators!$H$258+M165*$I165*Indicators!$I$258</f>
        <v>2.9772262230522255E-3</v>
      </c>
      <c r="X165" s="193">
        <f>N165*$B165*Indicators!$B$259+N165*$C165*Indicators!$C$259+N165*$D165*Indicators!$D$259+N165*$E165*Indicators!$E$259+N165*$F165*Indicators!$F$259+N165*$G165*Indicators!$G$259+N165*$H165*Indicators!$H$259+N165*$I165*Indicators!$I$259</f>
        <v>-6.664945843065534E-5</v>
      </c>
      <c r="Y165" s="193">
        <f>O165*$B165*Indicators!$B$260+O165*$C165*Indicators!$C$260+O165*$D165*Indicators!$D$260+O165*$E165*Indicators!$E$260+O165*$F165*Indicators!$F$260+O165*$G165*Indicators!$G$260+O165*$H165*Indicators!$H$260+O165*$I165*Indicators!$I$260</f>
        <v>3.8951636399852491E-4</v>
      </c>
      <c r="Z165" s="193">
        <f>P165*$B165*Indicators!$B$261+P165*$C165*Indicators!$C$261+P165*$D165*Indicators!$D$261+P165*$E165*Indicators!$E$261+P165*$F165*Indicators!$F$261+P165*$G165*Indicators!$G$261+P165*$H165*Indicators!$H$261+P165*$I165*Indicators!$I$261</f>
        <v>1.4857103536174841E-3</v>
      </c>
      <c r="AA165" s="193">
        <f>Q165*$B165*Indicators!$B$262+Q165*$C165*Indicators!$C$262+Q165*$D165*Indicators!$D$262+Q165*$E165*Indicators!$E$262+Q165*$F165*Indicators!$F$262+Q165*$G165*Indicators!$G$262+Q165*$H165*Indicators!$H$262+Q165*$I165*Indicators!$I$262</f>
        <v>9.2210745206931484E-4</v>
      </c>
      <c r="AB165" s="193">
        <f>R165*$B165*Indicators!$B$263+R165*$C165*Indicators!$C$263+R165*$D165*Indicators!$D$263+R165*$E165*Indicators!$E$263+R165*$F165*Indicators!$F$263+R165*$G165*Indicators!$G$263+R165*$H165*Indicators!$H$263+R165*$I165*Indicators!$I$263</f>
        <v>1.5979618215781737E-3</v>
      </c>
      <c r="AC165" s="193">
        <f>S165*$B165*Indicators!$B$264+S165*$C165*Indicators!$C$264+S165*$D165*Indicators!$D$264+S165*$E165*Indicators!$E$264+S165*$F165*Indicators!$F$264+S165*$G165*Indicators!$G$264+S165*$H165*Indicators!$H$264+S165*$I165*Indicators!$I$264</f>
        <v>1.4291742319389408E-3</v>
      </c>
      <c r="AE165" s="177">
        <f t="shared" si="4"/>
        <v>0.89277220507108213</v>
      </c>
    </row>
    <row r="166" spans="1:31" x14ac:dyDescent="0.25">
      <c r="A166" s="174">
        <f>Indicators!A178</f>
        <v>40787</v>
      </c>
      <c r="B166" s="193">
        <f>(Indicators!B178-Indicators!B177)/Indicators!B177</f>
        <v>0.12689163578762774</v>
      </c>
      <c r="C166" s="193">
        <f>(Indicators!C178-Indicators!C177)/-100</f>
        <v>-4.2999999999999974E-3</v>
      </c>
      <c r="D166" s="193">
        <f>(Indicators!D178-Indicators!D177)/-100</f>
        <v>0</v>
      </c>
      <c r="E166" s="193">
        <f>(Indicators!E178-Indicators!E177)/-Indicators!E177</f>
        <v>8.4895068658778924E-2</v>
      </c>
      <c r="F166" s="193">
        <f>(Indicators!F178-Indicators!F177)/Indicators!F177</f>
        <v>-7.7242812608243866E-2</v>
      </c>
      <c r="G166" s="193">
        <f>(Indicators!G178-Indicators!G177)/Indicators!G177</f>
        <v>-0.11938347584554208</v>
      </c>
      <c r="H166" s="193">
        <f>(Indicators!H178-Indicators!H177)/Indicators!H177</f>
        <v>3.3217885524694062E-3</v>
      </c>
      <c r="I166" s="193">
        <f>(Indicators!I178-Indicators!I177)/Indicators!I177</f>
        <v>-5.4001119194180193E-2</v>
      </c>
      <c r="J166" s="174"/>
      <c r="K166" s="193">
        <f>Durban!C$80/100</f>
        <v>1.3065996496719951E-2</v>
      </c>
      <c r="L166" s="193">
        <f>Durban!D$80/100</f>
        <v>2.0956774876041513E-3</v>
      </c>
      <c r="M166" s="193">
        <f>Durban!E$80/100</f>
        <v>0.18723060612811293</v>
      </c>
      <c r="N166" s="193">
        <f>Durban!F$80/100</f>
        <v>2.8564814201730487E-2</v>
      </c>
      <c r="O166" s="193">
        <f>Durban!G$80/100</f>
        <v>4.9151482663124767E-2</v>
      </c>
      <c r="P166" s="193">
        <f>Durban!H$80/100</f>
        <v>0.1804035964532017</v>
      </c>
      <c r="Q166" s="193">
        <f>Durban!I$80/100</f>
        <v>0.14210490902183046</v>
      </c>
      <c r="R166" s="193">
        <f>Durban!J$80/100</f>
        <v>0.200474503244576</v>
      </c>
      <c r="S166" s="193">
        <f>Durban!K$80/100</f>
        <v>0.19690841430309958</v>
      </c>
      <c r="T166" s="193"/>
      <c r="U166" s="193">
        <f>K166*$B166*Indicators!$B$256+K166*$C166*Indicators!$C$256+K166*$D166*Indicators!$D$256+K166*$E166*Indicators!$E$256+K166*$F166*Indicators!$F$256+K166*$G166*Indicators!$G$256+K166*$H166*Indicators!$H$256+K166*$I166*Indicators!$I$256</f>
        <v>1.5966300642689972E-4</v>
      </c>
      <c r="V166" s="193">
        <f>L166*$B166*Indicators!$B$257+L166*$C166*Indicators!$C$257+L166*$D166*Indicators!$D$257+L166*$E166*Indicators!$E$257+L166*$F166*Indicators!$F$257+L166*$G166*Indicators!$G$257+L166*$H166*Indicators!$H$257+L166*$I166*Indicators!$I$257</f>
        <v>-2.5141039283408793E-5</v>
      </c>
      <c r="W166" s="193">
        <f>M166*$B166*Indicators!$B$258+M166*$C166*Indicators!$C$258+M166*$D166*Indicators!$D$258+M166*$E166*Indicators!$E$258+M166*$F166*Indicators!$F$258+M166*$G166*Indicators!$G$258+M166*$H166*Indicators!$H$258+M166*$I166*Indicators!$I$258</f>
        <v>7.7838380460900271E-3</v>
      </c>
      <c r="X166" s="193">
        <f>N166*$B166*Indicators!$B$259+N166*$C166*Indicators!$C$259+N166*$D166*Indicators!$D$259+N166*$E166*Indicators!$E$259+N166*$F166*Indicators!$F$259+N166*$G166*Indicators!$G$259+N166*$H166*Indicators!$H$259+N166*$I166*Indicators!$I$259</f>
        <v>7.9547196573829496E-5</v>
      </c>
      <c r="Y166" s="193">
        <f>O166*$B166*Indicators!$B$260+O166*$C166*Indicators!$C$260+O166*$D166*Indicators!$D$260+O166*$E166*Indicators!$E$260+O166*$F166*Indicators!$F$260+O166*$G166*Indicators!$G$260+O166*$H166*Indicators!$H$260+O166*$I166*Indicators!$I$260</f>
        <v>1.1024630613617715E-3</v>
      </c>
      <c r="Z166" s="193">
        <f>P166*$B166*Indicators!$B$261+P166*$C166*Indicators!$C$261+P166*$D166*Indicators!$D$261+P166*$E166*Indicators!$E$261+P166*$F166*Indicators!$F$261+P166*$G166*Indicators!$G$261+P166*$H166*Indicators!$H$261+P166*$I166*Indicators!$I$261</f>
        <v>3.6990165540288751E-3</v>
      </c>
      <c r="AA166" s="193">
        <f>Q166*$B166*Indicators!$B$262+Q166*$C166*Indicators!$C$262+Q166*$D166*Indicators!$D$262+Q166*$E166*Indicators!$E$262+Q166*$F166*Indicators!$F$262+Q166*$G166*Indicators!$G$262+Q166*$H166*Indicators!$H$262+Q166*$I166*Indicators!$I$262</f>
        <v>4.6272100956028673E-3</v>
      </c>
      <c r="AB166" s="193">
        <f>R166*$B166*Indicators!$B$263+R166*$C166*Indicators!$C$263+R166*$D166*Indicators!$D$263+R166*$E166*Indicators!$E$263+R166*$F166*Indicators!$F$263+R166*$G166*Indicators!$G$263+R166*$H166*Indicators!$H$263+R166*$I166*Indicators!$I$263</f>
        <v>3.6025571051135612E-3</v>
      </c>
      <c r="AC166" s="193">
        <f>S166*$B166*Indicators!$B$264+S166*$C166*Indicators!$C$264+S166*$D166*Indicators!$D$264+S166*$E166*Indicators!$E$264+S166*$F166*Indicators!$F$264+S166*$G166*Indicators!$G$264+S166*$H166*Indicators!$H$264+S166*$I166*Indicators!$I$264</f>
        <v>1.8668186129998045E-3</v>
      </c>
      <c r="AE166" s="177">
        <f t="shared" si="4"/>
        <v>2.2895972638914226</v>
      </c>
    </row>
    <row r="167" spans="1:31" x14ac:dyDescent="0.25">
      <c r="A167" s="174">
        <f>Indicators!A179</f>
        <v>40817</v>
      </c>
      <c r="B167" s="193">
        <f>(Indicators!B179-Indicators!B178)/Indicators!B178</f>
        <v>-3.3534978287607715E-2</v>
      </c>
      <c r="C167" s="193">
        <f>(Indicators!C179-Indicators!C178)/-100</f>
        <v>4.1999999999999989E-3</v>
      </c>
      <c r="D167" s="193">
        <f>(Indicators!D179-Indicators!D178)/-100</f>
        <v>-4.0000000000000036E-3</v>
      </c>
      <c r="E167" s="193">
        <f>(Indicators!E179-Indicators!E178)/-Indicators!E178</f>
        <v>-2.9067572668931792E-2</v>
      </c>
      <c r="F167" s="193">
        <f>(Indicators!F179-Indicators!F178)/Indicators!F178</f>
        <v>-1.2762762762762758E-2</v>
      </c>
      <c r="G167" s="193">
        <f>(Indicators!G179-Indicators!G178)/Indicators!G178</f>
        <v>7.8854598305399218E-2</v>
      </c>
      <c r="H167" s="193">
        <f>(Indicators!H179-Indicators!H178)/Indicators!H178</f>
        <v>6.0397177249367157E-3</v>
      </c>
      <c r="I167" s="193">
        <f>(Indicators!I179-Indicators!I178)/Indicators!I178</f>
        <v>4.9097900029577049E-2</v>
      </c>
      <c r="J167" s="174"/>
      <c r="K167" s="193">
        <f>Durban!C$80/100</f>
        <v>1.3065996496719951E-2</v>
      </c>
      <c r="L167" s="193">
        <f>Durban!D$80/100</f>
        <v>2.0956774876041513E-3</v>
      </c>
      <c r="M167" s="193">
        <f>Durban!E$80/100</f>
        <v>0.18723060612811293</v>
      </c>
      <c r="N167" s="193">
        <f>Durban!F$80/100</f>
        <v>2.8564814201730487E-2</v>
      </c>
      <c r="O167" s="193">
        <f>Durban!G$80/100</f>
        <v>4.9151482663124767E-2</v>
      </c>
      <c r="P167" s="193">
        <f>Durban!H$80/100</f>
        <v>0.1804035964532017</v>
      </c>
      <c r="Q167" s="193">
        <f>Durban!I$80/100</f>
        <v>0.14210490902183046</v>
      </c>
      <c r="R167" s="193">
        <f>Durban!J$80/100</f>
        <v>0.200474503244576</v>
      </c>
      <c r="S167" s="193">
        <f>Durban!K$80/100</f>
        <v>0.19690841430309958</v>
      </c>
      <c r="T167" s="193"/>
      <c r="U167" s="193">
        <f>K167*$B167*Indicators!$B$256+K167*$C167*Indicators!$C$256+K167*$D167*Indicators!$D$256+K167*$E167*Indicators!$E$256+K167*$F167*Indicators!$F$256+K167*$G167*Indicators!$G$256+K167*$H167*Indicators!$H$256+K167*$I167*Indicators!$I$256</f>
        <v>-1.4013945080556159E-4</v>
      </c>
      <c r="V167" s="193">
        <f>L167*$B167*Indicators!$B$257+L167*$C167*Indicators!$C$257+L167*$D167*Indicators!$D$257+L167*$E167*Indicators!$E$257+L167*$F167*Indicators!$F$257+L167*$G167*Indicators!$G$257+L167*$H167*Indicators!$H$257+L167*$I167*Indicators!$I$257</f>
        <v>5.9505019861654361E-5</v>
      </c>
      <c r="W167" s="193">
        <f>M167*$B167*Indicators!$B$258+M167*$C167*Indicators!$C$258+M167*$D167*Indicators!$D$258+M167*$E167*Indicators!$E$258+M167*$F167*Indicators!$F$258+M167*$G167*Indicators!$G$258+M167*$H167*Indicators!$H$258+M167*$I167*Indicators!$I$258</f>
        <v>-6.7036942849507761E-4</v>
      </c>
      <c r="X167" s="193">
        <f>N167*$B167*Indicators!$B$259+N167*$C167*Indicators!$C$259+N167*$D167*Indicators!$D$259+N167*$E167*Indicators!$E$259+N167*$F167*Indicators!$F$259+N167*$G167*Indicators!$G$259+N167*$H167*Indicators!$H$259+N167*$I167*Indicators!$I$259</f>
        <v>4.5692018070526676E-4</v>
      </c>
      <c r="Y167" s="193">
        <f>O167*$B167*Indicators!$B$260+O167*$C167*Indicators!$C$260+O167*$D167*Indicators!$D$260+O167*$E167*Indicators!$E$260+O167*$F167*Indicators!$F$260+O167*$G167*Indicators!$G$260+O167*$H167*Indicators!$H$260+O167*$I167*Indicators!$I$260</f>
        <v>-1.2714620599609466E-4</v>
      </c>
      <c r="Z167" s="193">
        <f>P167*$B167*Indicators!$B$261+P167*$C167*Indicators!$C$261+P167*$D167*Indicators!$D$261+P167*$E167*Indicators!$E$261+P167*$F167*Indicators!$F$261+P167*$G167*Indicators!$G$261+P167*$H167*Indicators!$H$261+P167*$I167*Indicators!$I$261</f>
        <v>-7.3610542456162688E-4</v>
      </c>
      <c r="AA167" s="193">
        <f>Q167*$B167*Indicators!$B$262+Q167*$C167*Indicators!$C$262+Q167*$D167*Indicators!$D$262+Q167*$E167*Indicators!$E$262+Q167*$F167*Indicators!$F$262+Q167*$G167*Indicators!$G$262+Q167*$H167*Indicators!$H$262+Q167*$I167*Indicators!$I$262</f>
        <v>-7.8385580552201841E-4</v>
      </c>
      <c r="AB167" s="193">
        <f>R167*$B167*Indicators!$B$263+R167*$C167*Indicators!$C$263+R167*$D167*Indicators!$D$263+R167*$E167*Indicators!$E$263+R167*$F167*Indicators!$F$263+R167*$G167*Indicators!$G$263+R167*$H167*Indicators!$H$263+R167*$I167*Indicators!$I$263</f>
        <v>-1.8512713288154506E-4</v>
      </c>
      <c r="AC167" s="193">
        <f>S167*$B167*Indicators!$B$264+S167*$C167*Indicators!$C$264+S167*$D167*Indicators!$D$264+S167*$E167*Indicators!$E$264+S167*$F167*Indicators!$F$264+S167*$G167*Indicators!$G$264+S167*$H167*Indicators!$H$264+S167*$I167*Indicators!$I$264</f>
        <v>3.1176755179139552E-4</v>
      </c>
      <c r="AE167" s="177">
        <f t="shared" si="4"/>
        <v>-0.18145506959036073</v>
      </c>
    </row>
    <row r="168" spans="1:31" x14ac:dyDescent="0.25">
      <c r="A168" s="174">
        <f>Indicators!A180</f>
        <v>40848</v>
      </c>
      <c r="B168" s="193">
        <f>(Indicators!B180-Indicators!B179)/Indicators!B179</f>
        <v>8.1785834870010066E-2</v>
      </c>
      <c r="C168" s="193">
        <f>(Indicators!C180-Indicators!C179)/-100</f>
        <v>-4.4999999999999928E-4</v>
      </c>
      <c r="D168" s="193">
        <f>(Indicators!D180-Indicators!D179)/-100</f>
        <v>-2.9999999999999983E-3</v>
      </c>
      <c r="E168" s="193">
        <f>(Indicators!E180-Indicators!E179)/-Indicators!E179</f>
        <v>-2.311078503301537E-2</v>
      </c>
      <c r="F168" s="193">
        <f>(Indicators!F180-Indicators!F179)/Indicators!F179</f>
        <v>-6.7680608365019046E-2</v>
      </c>
      <c r="G168" s="193">
        <f>(Indicators!G180-Indicators!G179)/Indicators!G179</f>
        <v>-1.6051364365971106E-2</v>
      </c>
      <c r="H168" s="193">
        <f>(Indicators!H180-Indicators!H179)/Indicators!H179</f>
        <v>3.8283559508594431E-3</v>
      </c>
      <c r="I168" s="193">
        <f>(Indicators!I180-Indicators!I179)/Indicators!I179</f>
        <v>-3.3267550042289255E-2</v>
      </c>
      <c r="J168" s="174"/>
      <c r="K168" s="193">
        <f>Durban!C$80/100</f>
        <v>1.3065996496719951E-2</v>
      </c>
      <c r="L168" s="193">
        <f>Durban!D$80/100</f>
        <v>2.0956774876041513E-3</v>
      </c>
      <c r="M168" s="193">
        <f>Durban!E$80/100</f>
        <v>0.18723060612811293</v>
      </c>
      <c r="N168" s="193">
        <f>Durban!F$80/100</f>
        <v>2.8564814201730487E-2</v>
      </c>
      <c r="O168" s="193">
        <f>Durban!G$80/100</f>
        <v>4.9151482663124767E-2</v>
      </c>
      <c r="P168" s="193">
        <f>Durban!H$80/100</f>
        <v>0.1804035964532017</v>
      </c>
      <c r="Q168" s="193">
        <f>Durban!I$80/100</f>
        <v>0.14210490902183046</v>
      </c>
      <c r="R168" s="193">
        <f>Durban!J$80/100</f>
        <v>0.200474503244576</v>
      </c>
      <c r="S168" s="193">
        <f>Durban!K$80/100</f>
        <v>0.19690841430309958</v>
      </c>
      <c r="T168" s="193"/>
      <c r="U168" s="193">
        <f>K168*$B168*Indicators!$B$256+K168*$C168*Indicators!$C$256+K168*$D168*Indicators!$D$256+K168*$E168*Indicators!$E$256+K168*$F168*Indicators!$F$256+K168*$G168*Indicators!$G$256+K168*$H168*Indicators!$H$256+K168*$I168*Indicators!$I$256</f>
        <v>-1.352254514838294E-4</v>
      </c>
      <c r="V168" s="193">
        <f>L168*$B168*Indicators!$B$257+L168*$C168*Indicators!$C$257+L168*$D168*Indicators!$D$257+L168*$E168*Indicators!$E$257+L168*$F168*Indicators!$F$257+L168*$G168*Indicators!$G$257+L168*$H168*Indicators!$H$257+L168*$I168*Indicators!$I$257</f>
        <v>1.9176740374029405E-5</v>
      </c>
      <c r="W168" s="193">
        <f>M168*$B168*Indicators!$B$258+M168*$C168*Indicators!$C$258+M168*$D168*Indicators!$D$258+M168*$E168*Indicators!$E$258+M168*$F168*Indicators!$F$258+M168*$G168*Indicators!$G$258+M168*$H168*Indicators!$H$258+M168*$I168*Indicators!$I$258</f>
        <v>3.7077818566907915E-3</v>
      </c>
      <c r="X168" s="193">
        <f>N168*$B168*Indicators!$B$259+N168*$C168*Indicators!$C$259+N168*$D168*Indicators!$D$259+N168*$E168*Indicators!$E$259+N168*$F168*Indicators!$F$259+N168*$G168*Indicators!$G$259+N168*$H168*Indicators!$H$259+N168*$I168*Indicators!$I$259</f>
        <v>-3.675438341240602E-4</v>
      </c>
      <c r="Y168" s="193">
        <f>O168*$B168*Indicators!$B$260+O168*$C168*Indicators!$C$260+O168*$D168*Indicators!$D$260+O168*$E168*Indicators!$E$260+O168*$F168*Indicators!$F$260+O168*$G168*Indicators!$G$260+O168*$H168*Indicators!$H$260+O168*$I168*Indicators!$I$260</f>
        <v>1.8491254791624129E-4</v>
      </c>
      <c r="Z168" s="193">
        <f>P168*$B168*Indicators!$B$261+P168*$C168*Indicators!$C$261+P168*$D168*Indicators!$D$261+P168*$E168*Indicators!$E$261+P168*$F168*Indicators!$F$261+P168*$G168*Indicators!$G$261+P168*$H168*Indicators!$H$261+P168*$I168*Indicators!$I$261</f>
        <v>1.0945255724626839E-3</v>
      </c>
      <c r="AA168" s="193">
        <f>Q168*$B168*Indicators!$B$262+Q168*$C168*Indicators!$C$262+Q168*$D168*Indicators!$D$262+Q168*$E168*Indicators!$E$262+Q168*$F168*Indicators!$F$262+Q168*$G168*Indicators!$G$262+Q168*$H168*Indicators!$H$262+Q168*$I168*Indicators!$I$262</f>
        <v>-2.4239343592656758E-4</v>
      </c>
      <c r="AB168" s="193">
        <f>R168*$B168*Indicators!$B$263+R168*$C168*Indicators!$C$263+R168*$D168*Indicators!$D$263+R168*$E168*Indicators!$E$263+R168*$F168*Indicators!$F$263+R168*$G168*Indicators!$G$263+R168*$H168*Indicators!$H$263+R168*$I168*Indicators!$I$263</f>
        <v>9.8134961046082042E-4</v>
      </c>
      <c r="AC168" s="193">
        <f>S168*$B168*Indicators!$B$264+S168*$C168*Indicators!$C$264+S168*$D168*Indicators!$D$264+S168*$E168*Indicators!$E$264+S168*$F168*Indicators!$F$264+S168*$G168*Indicators!$G$264+S168*$H168*Indicators!$H$264+S168*$I168*Indicators!$I$264</f>
        <v>1.3598914054089462E-3</v>
      </c>
      <c r="AE168" s="177">
        <f t="shared" si="4"/>
        <v>0.66024750117790554</v>
      </c>
    </row>
    <row r="169" spans="1:31" x14ac:dyDescent="0.25">
      <c r="A169" s="174">
        <f>Indicators!A181</f>
        <v>40878</v>
      </c>
      <c r="B169" s="193">
        <f>(Indicators!B181-Indicators!B180)/Indicators!B180</f>
        <v>-2.0539229808892629E-2</v>
      </c>
      <c r="C169" s="193">
        <f>(Indicators!C181-Indicators!C180)/-100</f>
        <v>-1.4999999999999682E-4</v>
      </c>
      <c r="D169" s="193">
        <f>(Indicators!D181-Indicators!D180)/-100</f>
        <v>0</v>
      </c>
      <c r="E169" s="193">
        <f>(Indicators!E181-Indicators!E180)/-Indicators!E180</f>
        <v>2.8953029759770561E-2</v>
      </c>
      <c r="F169" s="193">
        <f>(Indicators!F181-Indicators!F180)/Indicators!F180</f>
        <v>-4.4861337683523565E-2</v>
      </c>
      <c r="G169" s="193">
        <f>(Indicators!G181-Indicators!G180)/Indicators!G180</f>
        <v>-9.8986250291307434E-2</v>
      </c>
      <c r="H169" s="193">
        <f>(Indicators!H181-Indicators!H180)/Indicators!H180</f>
        <v>1.1796576405682239E-2</v>
      </c>
      <c r="I169" s="193">
        <f>(Indicators!I181-Indicators!I180)/Indicators!I180</f>
        <v>1.079031787693205E-2</v>
      </c>
      <c r="J169" s="174"/>
      <c r="K169" s="193">
        <f>Durban!C$80/100</f>
        <v>1.3065996496719951E-2</v>
      </c>
      <c r="L169" s="193">
        <f>Durban!D$80/100</f>
        <v>2.0956774876041513E-3</v>
      </c>
      <c r="M169" s="193">
        <f>Durban!E$80/100</f>
        <v>0.18723060612811293</v>
      </c>
      <c r="N169" s="193">
        <f>Durban!F$80/100</f>
        <v>2.8564814201730487E-2</v>
      </c>
      <c r="O169" s="193">
        <f>Durban!G$80/100</f>
        <v>4.9151482663124767E-2</v>
      </c>
      <c r="P169" s="193">
        <f>Durban!H$80/100</f>
        <v>0.1804035964532017</v>
      </c>
      <c r="Q169" s="193">
        <f>Durban!I$80/100</f>
        <v>0.14210490902183046</v>
      </c>
      <c r="R169" s="193">
        <f>Durban!J$80/100</f>
        <v>0.200474503244576</v>
      </c>
      <c r="S169" s="193">
        <f>Durban!K$80/100</f>
        <v>0.19690841430309958</v>
      </c>
      <c r="T169" s="193"/>
      <c r="U169" s="193">
        <f>K169*$B169*Indicators!$B$256+K169*$C169*Indicators!$C$256+K169*$D169*Indicators!$D$256+K169*$E169*Indicators!$E$256+K169*$F169*Indicators!$F$256+K169*$G169*Indicators!$G$256+K169*$H169*Indicators!$H$256+K169*$I169*Indicators!$I$256</f>
        <v>-1.3871318063136826E-4</v>
      </c>
      <c r="V169" s="193">
        <f>L169*$B169*Indicators!$B$257+L169*$C169*Indicators!$C$257+L169*$D169*Indicators!$D$257+L169*$E169*Indicators!$E$257+L169*$F169*Indicators!$F$257+L169*$G169*Indicators!$G$257+L169*$H169*Indicators!$H$257+L169*$I169*Indicators!$I$257</f>
        <v>-8.5300156465800223E-5</v>
      </c>
      <c r="W169" s="193">
        <f>M169*$B169*Indicators!$B$258+M169*$C169*Indicators!$C$258+M169*$D169*Indicators!$D$258+M169*$E169*Indicators!$E$258+M169*$F169*Indicators!$F$258+M169*$G169*Indicators!$G$258+M169*$H169*Indicators!$H$258+M169*$I169*Indicators!$I$258</f>
        <v>-1.8455437700053183E-4</v>
      </c>
      <c r="X169" s="193">
        <f>N169*$B169*Indicators!$B$259+N169*$C169*Indicators!$C$259+N169*$D169*Indicators!$D$259+N169*$E169*Indicators!$E$259+N169*$F169*Indicators!$F$259+N169*$G169*Indicators!$G$259+N169*$H169*Indicators!$H$259+N169*$I169*Indicators!$I$259</f>
        <v>2.9433183268329525E-4</v>
      </c>
      <c r="Y169" s="193">
        <f>O169*$B169*Indicators!$B$260+O169*$C169*Indicators!$C$260+O169*$D169*Indicators!$D$260+O169*$E169*Indicators!$E$260+O169*$F169*Indicators!$F$260+O169*$G169*Indicators!$G$260+O169*$H169*Indicators!$H$260+O169*$I169*Indicators!$I$260</f>
        <v>3.1076124684524872E-4</v>
      </c>
      <c r="Z169" s="193">
        <f>P169*$B169*Indicators!$B$261+P169*$C169*Indicators!$C$261+P169*$D169*Indicators!$D$261+P169*$E169*Indicators!$E$261+P169*$F169*Indicators!$F$261+P169*$G169*Indicators!$G$261+P169*$H169*Indicators!$H$261+P169*$I169*Indicators!$I$261</f>
        <v>6.7435299063883705E-4</v>
      </c>
      <c r="AA169" s="193">
        <f>Q169*$B169*Indicators!$B$262+Q169*$C169*Indicators!$C$262+Q169*$D169*Indicators!$D$262+Q169*$E169*Indicators!$E$262+Q169*$F169*Indicators!$F$262+Q169*$G169*Indicators!$G$262+Q169*$H169*Indicators!$H$262+Q169*$I169*Indicators!$I$262</f>
        <v>1.4267806097693085E-3</v>
      </c>
      <c r="AB169" s="193">
        <f>R169*$B169*Indicators!$B$263+R169*$C169*Indicators!$C$263+R169*$D169*Indicators!$D$263+R169*$E169*Indicators!$E$263+R169*$F169*Indicators!$F$263+R169*$G169*Indicators!$G$263+R169*$H169*Indicators!$H$263+R169*$I169*Indicators!$I$263</f>
        <v>9.7578334442100997E-4</v>
      </c>
      <c r="AC169" s="193">
        <f>S169*$B169*Indicators!$B$264+S169*$C169*Indicators!$C$264+S169*$D169*Indicators!$D$264+S169*$E169*Indicators!$E$264+S169*$F169*Indicators!$F$264+S169*$G169*Indicators!$G$264+S169*$H169*Indicators!$H$264+S169*$I169*Indicators!$I$264</f>
        <v>3.8831635640461539E-4</v>
      </c>
      <c r="AE169" s="177">
        <f t="shared" si="4"/>
        <v>0.36617586666646146</v>
      </c>
    </row>
    <row r="170" spans="1:31" x14ac:dyDescent="0.25">
      <c r="A170" s="174">
        <f>Indicators!A182</f>
        <v>40909</v>
      </c>
      <c r="B170" s="193">
        <f>(Indicators!B182-Indicators!B181)/Indicators!B181</f>
        <v>-3.995440785361485E-2</v>
      </c>
      <c r="C170" s="193">
        <f>(Indicators!C182-Indicators!C181)/-100</f>
        <v>2.4500000000000012E-3</v>
      </c>
      <c r="D170" s="193">
        <f>(Indicators!D182-Indicators!D181)/-100</f>
        <v>-9.9999999999999655E-4</v>
      </c>
      <c r="E170" s="193">
        <f>(Indicators!E182-Indicators!E181)/-Indicators!E181</f>
        <v>-1.9846764515831308E-2</v>
      </c>
      <c r="F170" s="193">
        <f>(Indicators!F182-Indicators!F181)/Indicators!F181</f>
        <v>2.561912894961562E-2</v>
      </c>
      <c r="G170" s="193">
        <f>(Indicators!G182-Indicators!G181)/Indicators!G181</f>
        <v>0.11949563530552858</v>
      </c>
      <c r="H170" s="193">
        <f>(Indicators!H182-Indicators!H181)/Indicators!H181</f>
        <v>5.9664846385927978E-3</v>
      </c>
      <c r="I170" s="193">
        <f>(Indicators!I182-Indicators!I181)/Indicators!I181</f>
        <v>1.7599538372763995E-2</v>
      </c>
      <c r="J170" s="174"/>
      <c r="K170" s="193">
        <f>Durban!C$81/100</f>
        <v>1.2846124682357605E-2</v>
      </c>
      <c r="L170" s="193">
        <f>Durban!D$81/100</f>
        <v>2.049957449538814E-3</v>
      </c>
      <c r="M170" s="193">
        <f>Durban!E$81/100</f>
        <v>0.18708969412125401</v>
      </c>
      <c r="N170" s="193">
        <f>Durban!F$81/100</f>
        <v>2.7909030022227062E-2</v>
      </c>
      <c r="O170" s="193">
        <f>Durban!G$81/100</f>
        <v>4.908891138116396E-2</v>
      </c>
      <c r="P170" s="193">
        <f>Durban!H$81/100</f>
        <v>0.18209233592193874</v>
      </c>
      <c r="Q170" s="193">
        <f>Durban!I$81/100</f>
        <v>0.14222635847108223</v>
      </c>
      <c r="R170" s="193">
        <f>Durban!J$81/100</f>
        <v>0.19927862134537022</v>
      </c>
      <c r="S170" s="193">
        <f>Durban!K$81/100</f>
        <v>0.1974189666050673</v>
      </c>
      <c r="T170" s="193"/>
      <c r="U170" s="193">
        <f>K170*$B170*Indicators!$B$256+K170*$C170*Indicators!$C$256+K170*$D170*Indicators!$D$256+K170*$E170*Indicators!$E$256+K170*$F170*Indicators!$F$256+K170*$G170*Indicators!$G$256+K170*$H170*Indicators!$H$256+K170*$I170*Indicators!$I$256</f>
        <v>-1.9005601500001942E-5</v>
      </c>
      <c r="V170" s="193">
        <f>L170*$B170*Indicators!$B$257+L170*$C170*Indicators!$C$257+L170*$D170*Indicators!$D$257+L170*$E170*Indicators!$E$257+L170*$F170*Indicators!$F$257+L170*$G170*Indicators!$G$257+L170*$H170*Indicators!$H$257+L170*$I170*Indicators!$I$257</f>
        <v>7.6560094988638942E-5</v>
      </c>
      <c r="W170" s="193">
        <f>M170*$B170*Indicators!$B$258+M170*$C170*Indicators!$C$258+M170*$D170*Indicators!$D$258+M170*$E170*Indicators!$E$258+M170*$F170*Indicators!$F$258+M170*$G170*Indicators!$G$258+M170*$H170*Indicators!$H$258+M170*$I170*Indicators!$I$258</f>
        <v>-2.1350980965195261E-3</v>
      </c>
      <c r="X170" s="193">
        <f>N170*$B170*Indicators!$B$259+N170*$C170*Indicators!$C$259+N170*$D170*Indicators!$D$259+N170*$E170*Indicators!$E$259+N170*$F170*Indicators!$F$259+N170*$G170*Indicators!$G$259+N170*$H170*Indicators!$H$259+N170*$I170*Indicators!$I$259</f>
        <v>4.1978640804614067E-5</v>
      </c>
      <c r="Y170" s="193">
        <f>O170*$B170*Indicators!$B$260+O170*$C170*Indicators!$C$260+O170*$D170*Indicators!$D$260+O170*$E170*Indicators!$E$260+O170*$F170*Indicators!$F$260+O170*$G170*Indicators!$G$260+O170*$H170*Indicators!$H$260+O170*$I170*Indicators!$I$260</f>
        <v>-1.8003520991154208E-4</v>
      </c>
      <c r="Z170" s="193">
        <f>P170*$B170*Indicators!$B$261+P170*$C170*Indicators!$C$261+P170*$D170*Indicators!$D$261+P170*$E170*Indicators!$E$261+P170*$F170*Indicators!$F$261+P170*$G170*Indicators!$G$261+P170*$H170*Indicators!$H$261+P170*$I170*Indicators!$I$261</f>
        <v>-6.9759502462268851E-4</v>
      </c>
      <c r="AA170" s="193">
        <f>Q170*$B170*Indicators!$B$262+Q170*$C170*Indicators!$C$262+Q170*$D170*Indicators!$D$262+Q170*$E170*Indicators!$E$262+Q170*$F170*Indicators!$F$262+Q170*$G170*Indicators!$G$262+Q170*$H170*Indicators!$H$262+Q170*$I170*Indicators!$I$262</f>
        <v>-9.3957852498384518E-4</v>
      </c>
      <c r="AB170" s="193">
        <f>R170*$B170*Indicators!$B$263+R170*$C170*Indicators!$C$263+R170*$D170*Indicators!$D$263+R170*$E170*Indicators!$E$263+R170*$F170*Indicators!$F$263+R170*$G170*Indicators!$G$263+R170*$H170*Indicators!$H$263+R170*$I170*Indicators!$I$263</f>
        <v>-5.0869752571379163E-4</v>
      </c>
      <c r="AC170" s="193">
        <f>S170*$B170*Indicators!$B$264+S170*$C170*Indicators!$C$264+S170*$D170*Indicators!$D$264+S170*$E170*Indicators!$E$264+S170*$F170*Indicators!$F$264+S170*$G170*Indicators!$G$264+S170*$H170*Indicators!$H$264+S170*$I170*Indicators!$I$264</f>
        <v>-1.3187951703630678E-4</v>
      </c>
      <c r="AE170" s="177">
        <f t="shared" ref="AE170:AE177" si="5">SUM(U170:AD170)*100</f>
        <v>-0.44933507644944487</v>
      </c>
    </row>
    <row r="171" spans="1:31" x14ac:dyDescent="0.25">
      <c r="A171" s="174">
        <f>Indicators!A183</f>
        <v>40940</v>
      </c>
      <c r="B171" s="193">
        <f>(Indicators!B183-Indicators!B182)/Indicators!B182</f>
        <v>-4.5115085596108995E-2</v>
      </c>
      <c r="C171" s="193">
        <f>(Indicators!C183-Indicators!C182)/-100</f>
        <v>-5.0000000000000706E-4</v>
      </c>
      <c r="D171" s="193">
        <f>(Indicators!D183-Indicators!D182)/-100</f>
        <v>-2.0000000000000018E-3</v>
      </c>
      <c r="E171" s="193">
        <f>(Indicators!E183-Indicators!E182)/-Indicators!E182</f>
        <v>-0.10400072411296157</v>
      </c>
      <c r="F171" s="193">
        <f>(Indicators!F183-Indicators!F182)/Indicators!F182</f>
        <v>-2.4979184013322143E-2</v>
      </c>
      <c r="G171" s="193">
        <f>(Indicators!G183-Indicators!G182)/Indicators!G182</f>
        <v>3.0959394674522116E-2</v>
      </c>
      <c r="H171" s="193">
        <f>(Indicators!H183-Indicators!H182)/Indicators!H182</f>
        <v>1.6689764100959792E-2</v>
      </c>
      <c r="I171" s="193">
        <f>(Indicators!I183-Indicators!I182)/Indicators!I182</f>
        <v>-7.2582931669974482E-2</v>
      </c>
      <c r="J171" s="174"/>
      <c r="K171" s="193">
        <f>Durban!C$81/100</f>
        <v>1.2846124682357605E-2</v>
      </c>
      <c r="L171" s="193">
        <f>Durban!D$81/100</f>
        <v>2.049957449538814E-3</v>
      </c>
      <c r="M171" s="193">
        <f>Durban!E$81/100</f>
        <v>0.18708969412125401</v>
      </c>
      <c r="N171" s="193">
        <f>Durban!F$81/100</f>
        <v>2.7909030022227062E-2</v>
      </c>
      <c r="O171" s="193">
        <f>Durban!G$81/100</f>
        <v>4.908891138116396E-2</v>
      </c>
      <c r="P171" s="193">
        <f>Durban!H$81/100</f>
        <v>0.18209233592193874</v>
      </c>
      <c r="Q171" s="193">
        <f>Durban!I$81/100</f>
        <v>0.14222635847108223</v>
      </c>
      <c r="R171" s="193">
        <f>Durban!J$81/100</f>
        <v>0.19927862134537022</v>
      </c>
      <c r="S171" s="193">
        <f>Durban!K$81/100</f>
        <v>0.1974189666050673</v>
      </c>
      <c r="T171" s="193"/>
      <c r="U171" s="193">
        <f>K171*$B171*Indicators!$B$256+K171*$C171*Indicators!$C$256+K171*$D171*Indicators!$D$256+K171*$E171*Indicators!$E$256+K171*$F171*Indicators!$F$256+K171*$G171*Indicators!$G$256+K171*$H171*Indicators!$H$256+K171*$I171*Indicators!$I$256</f>
        <v>-4.943773731958058E-4</v>
      </c>
      <c r="V171" s="193">
        <f>L171*$B171*Indicators!$B$257+L171*$C171*Indicators!$C$257+L171*$D171*Indicators!$D$257+L171*$E171*Indicators!$E$257+L171*$F171*Indicators!$F$257+L171*$G171*Indicators!$G$257+L171*$H171*Indicators!$H$257+L171*$I171*Indicators!$I$257</f>
        <v>-5.3437115255323735E-5</v>
      </c>
      <c r="W171" s="193">
        <f>M171*$B171*Indicators!$B$258+M171*$C171*Indicators!$C$258+M171*$D171*Indicators!$D$258+M171*$E171*Indicators!$E$258+M171*$F171*Indicators!$F$258+M171*$G171*Indicators!$G$258+M171*$H171*Indicators!$H$258+M171*$I171*Indicators!$I$258</f>
        <v>-7.3410183634945551E-3</v>
      </c>
      <c r="X171" s="193">
        <f>N171*$B171*Indicators!$B$259+N171*$C171*Indicators!$C$259+N171*$D171*Indicators!$D$259+N171*$E171*Indicators!$E$259+N171*$F171*Indicators!$F$259+N171*$G171*Indicators!$G$259+N171*$H171*Indicators!$H$259+N171*$I171*Indicators!$I$259</f>
        <v>-1.6761924197124221E-3</v>
      </c>
      <c r="Y171" s="193">
        <f>O171*$B171*Indicators!$B$260+O171*$C171*Indicators!$C$260+O171*$D171*Indicators!$D$260+O171*$E171*Indicators!$E$260+O171*$F171*Indicators!$F$260+O171*$G171*Indicators!$G$260+O171*$H171*Indicators!$H$260+O171*$I171*Indicators!$I$260</f>
        <v>-9.3680466204447638E-4</v>
      </c>
      <c r="Z171" s="193">
        <f>P171*$B171*Indicators!$B$261+P171*$C171*Indicators!$C$261+P171*$D171*Indicators!$D$261+P171*$E171*Indicators!$E$261+P171*$F171*Indicators!$F$261+P171*$G171*Indicators!$G$261+P171*$H171*Indicators!$H$261+P171*$I171*Indicators!$I$261</f>
        <v>-2.0602181716542411E-3</v>
      </c>
      <c r="AA171" s="193">
        <f>Q171*$B171*Indicators!$B$262+Q171*$C171*Indicators!$C$262+Q171*$D171*Indicators!$D$262+Q171*$E171*Indicators!$E$262+Q171*$F171*Indicators!$F$262+Q171*$G171*Indicators!$G$262+Q171*$H171*Indicators!$H$262+Q171*$I171*Indicators!$I$262</f>
        <v>-5.6793923533619648E-3</v>
      </c>
      <c r="AB171" s="193">
        <f>R171*$B171*Indicators!$B$263+R171*$C171*Indicators!$C$263+R171*$D171*Indicators!$D$263+R171*$E171*Indicators!$E$263+R171*$F171*Indicators!$F$263+R171*$G171*Indicators!$G$263+R171*$H171*Indicators!$H$263+R171*$I171*Indicators!$I$263</f>
        <v>-2.7717261546010008E-3</v>
      </c>
      <c r="AC171" s="193">
        <f>S171*$B171*Indicators!$B$264+S171*$C171*Indicators!$C$264+S171*$D171*Indicators!$D$264+S171*$E171*Indicators!$E$264+S171*$F171*Indicators!$F$264+S171*$G171*Indicators!$G$264+S171*$H171*Indicators!$H$264+S171*$I171*Indicators!$I$264</f>
        <v>-7.321728371306929E-4</v>
      </c>
      <c r="AE171" s="177">
        <f t="shared" si="5"/>
        <v>-2.1745339450450487</v>
      </c>
    </row>
    <row r="172" spans="1:31" x14ac:dyDescent="0.25">
      <c r="A172" s="174">
        <f>Indicators!A184</f>
        <v>40969</v>
      </c>
      <c r="B172" s="193">
        <f>(Indicators!B184-Indicators!B183)/Indicators!B183</f>
        <v>3.1323948181125438E-2</v>
      </c>
      <c r="C172" s="193">
        <f>(Indicators!C184-Indicators!C183)/-100</f>
        <v>-9.9999999999999655E-4</v>
      </c>
      <c r="D172" s="193">
        <f>(Indicators!D184-Indicators!D183)/-100</f>
        <v>2.0000000000000018E-3</v>
      </c>
      <c r="E172" s="193">
        <f>(Indicators!E184-Indicators!E183)/-Indicators!E183</f>
        <v>-1.5905550545216019E-2</v>
      </c>
      <c r="F172" s="193">
        <f>(Indicators!F184-Indicators!F183)/Indicators!F183</f>
        <v>1.5798462852262912E-2</v>
      </c>
      <c r="G172" s="193">
        <f>(Indicators!G184-Indicators!G183)/Indicators!G183</f>
        <v>-6.8631295870917139E-2</v>
      </c>
      <c r="H172" s="193">
        <f>(Indicators!H184-Indicators!H183)/Indicators!H183</f>
        <v>1.131613843166999E-2</v>
      </c>
      <c r="I172" s="193">
        <f>(Indicators!I184-Indicators!I183)/Indicators!I183</f>
        <v>3.3628859675940079E-3</v>
      </c>
      <c r="J172" s="174"/>
      <c r="K172" s="193">
        <f>Durban!C$81/100</f>
        <v>1.2846124682357605E-2</v>
      </c>
      <c r="L172" s="193">
        <f>Durban!D$81/100</f>
        <v>2.049957449538814E-3</v>
      </c>
      <c r="M172" s="193">
        <f>Durban!E$81/100</f>
        <v>0.18708969412125401</v>
      </c>
      <c r="N172" s="193">
        <f>Durban!F$81/100</f>
        <v>2.7909030022227062E-2</v>
      </c>
      <c r="O172" s="193">
        <f>Durban!G$81/100</f>
        <v>4.908891138116396E-2</v>
      </c>
      <c r="P172" s="193">
        <f>Durban!H$81/100</f>
        <v>0.18209233592193874</v>
      </c>
      <c r="Q172" s="193">
        <f>Durban!I$81/100</f>
        <v>0.14222635847108223</v>
      </c>
      <c r="R172" s="193">
        <f>Durban!J$81/100</f>
        <v>0.19927862134537022</v>
      </c>
      <c r="S172" s="193">
        <f>Durban!K$81/100</f>
        <v>0.1974189666050673</v>
      </c>
      <c r="T172" s="193"/>
      <c r="U172" s="193">
        <f>K172*$B172*Indicators!$B$256+K172*$C172*Indicators!$C$256+K172*$D172*Indicators!$D$256+K172*$E172*Indicators!$E$256+K172*$F172*Indicators!$F$256+K172*$G172*Indicators!$G$256+K172*$H172*Indicators!$H$256+K172*$I172*Indicators!$I$256</f>
        <v>1.2462063604308914E-4</v>
      </c>
      <c r="V172" s="193">
        <f>L172*$B172*Indicators!$B$257+L172*$C172*Indicators!$C$257+L172*$D172*Indicators!$D$257+L172*$E172*Indicators!$E$257+L172*$F172*Indicators!$F$257+L172*$G172*Indicators!$G$257+L172*$H172*Indicators!$H$257+L172*$I172*Indicators!$I$257</f>
        <v>-3.8894481774650255E-5</v>
      </c>
      <c r="W172" s="193">
        <f>M172*$B172*Indicators!$B$258+M172*$C172*Indicators!$C$258+M172*$D172*Indicators!$D$258+M172*$E172*Indicators!$E$258+M172*$F172*Indicators!$F$258+M172*$G172*Indicators!$G$258+M172*$H172*Indicators!$H$258+M172*$I172*Indicators!$I$258</f>
        <v>2.0723958805011372E-3</v>
      </c>
      <c r="X172" s="193">
        <f>N172*$B172*Indicators!$B$259+N172*$C172*Indicators!$C$259+N172*$D172*Indicators!$D$259+N172*$E172*Indicators!$E$259+N172*$F172*Indicators!$F$259+N172*$G172*Indicators!$G$259+N172*$H172*Indicators!$H$259+N172*$I172*Indicators!$I$259</f>
        <v>7.8545542421955213E-5</v>
      </c>
      <c r="Y172" s="193">
        <f>O172*$B172*Indicators!$B$260+O172*$C172*Indicators!$C$260+O172*$D172*Indicators!$D$260+O172*$E172*Indicators!$E$260+O172*$F172*Indicators!$F$260+O172*$G172*Indicators!$G$260+O172*$H172*Indicators!$H$260+O172*$I172*Indicators!$I$260</f>
        <v>2.0664213187879618E-4</v>
      </c>
      <c r="Z172" s="193">
        <f>P172*$B172*Indicators!$B$261+P172*$C172*Indicators!$C$261+P172*$D172*Indicators!$D$261+P172*$E172*Indicators!$E$261+P172*$F172*Indicators!$F$261+P172*$G172*Indicators!$G$261+P172*$H172*Indicators!$H$261+P172*$I172*Indicators!$I$261</f>
        <v>8.0500734112540478E-4</v>
      </c>
      <c r="AA172" s="193">
        <f>Q172*$B172*Indicators!$B$262+Q172*$C172*Indicators!$C$262+Q172*$D172*Indicators!$D$262+Q172*$E172*Indicators!$E$262+Q172*$F172*Indicators!$F$262+Q172*$G172*Indicators!$G$262+Q172*$H172*Indicators!$H$262+Q172*$I172*Indicators!$I$262</f>
        <v>1.3657228294734904E-4</v>
      </c>
      <c r="AB172" s="193">
        <f>R172*$B172*Indicators!$B$263+R172*$C172*Indicators!$C$263+R172*$D172*Indicators!$D$263+R172*$E172*Indicators!$E$263+R172*$F172*Indicators!$F$263+R172*$G172*Indicators!$G$263+R172*$H172*Indicators!$H$263+R172*$I172*Indicators!$I$263</f>
        <v>9.8739081287522708E-4</v>
      </c>
      <c r="AC172" s="193">
        <f>S172*$B172*Indicators!$B$264+S172*$C172*Indicators!$C$264+S172*$D172*Indicators!$D$264+S172*$E172*Indicators!$E$264+S172*$F172*Indicators!$F$264+S172*$G172*Indicators!$G$264+S172*$H172*Indicators!$H$264+S172*$I172*Indicators!$I$264</f>
        <v>1.3316660764898076E-3</v>
      </c>
      <c r="AE172" s="177">
        <f t="shared" si="5"/>
        <v>0.57039462225081161</v>
      </c>
    </row>
    <row r="173" spans="1:31" x14ac:dyDescent="0.25">
      <c r="A173" s="174">
        <f>Indicators!A185</f>
        <v>41000</v>
      </c>
      <c r="B173" s="193">
        <f>(Indicators!B185-Indicators!B184)/Indicators!B184</f>
        <v>4.1611573461927086E-3</v>
      </c>
      <c r="C173" s="193">
        <f>(Indicators!C185-Indicators!C184)/-100</f>
        <v>2.9000000000000002E-3</v>
      </c>
      <c r="D173" s="193">
        <f>(Indicators!D185-Indicators!D184)/-100</f>
        <v>9.9999999999999655E-4</v>
      </c>
      <c r="E173" s="193">
        <f>(Indicators!E185-Indicators!E184)/-Indicators!E184</f>
        <v>3.4864014203857582E-2</v>
      </c>
      <c r="F173" s="193">
        <f>(Indicators!F185-Indicators!F184)/Indicators!F184</f>
        <v>-5.5065153425809109E-2</v>
      </c>
      <c r="G173" s="193">
        <f>(Indicators!G185-Indicators!G184)/Indicators!G184</f>
        <v>8.4215591915294964E-4</v>
      </c>
      <c r="H173" s="193">
        <f>(Indicators!H185-Indicators!H184)/Indicators!H184</f>
        <v>-8.1070074896708588E-3</v>
      </c>
      <c r="I173" s="193">
        <f>(Indicators!I185-Indicators!I184)/Indicators!I184</f>
        <v>-3.9000609384521635E-2</v>
      </c>
      <c r="J173" s="174"/>
      <c r="K173" s="193">
        <f>Durban!C$81/100</f>
        <v>1.2846124682357605E-2</v>
      </c>
      <c r="L173" s="193">
        <f>Durban!D$81/100</f>
        <v>2.049957449538814E-3</v>
      </c>
      <c r="M173" s="193">
        <f>Durban!E$81/100</f>
        <v>0.18708969412125401</v>
      </c>
      <c r="N173" s="193">
        <f>Durban!F$81/100</f>
        <v>2.7909030022227062E-2</v>
      </c>
      <c r="O173" s="193">
        <f>Durban!G$81/100</f>
        <v>4.908891138116396E-2</v>
      </c>
      <c r="P173" s="193">
        <f>Durban!H$81/100</f>
        <v>0.18209233592193874</v>
      </c>
      <c r="Q173" s="193">
        <f>Durban!I$81/100</f>
        <v>0.14222635847108223</v>
      </c>
      <c r="R173" s="193">
        <f>Durban!J$81/100</f>
        <v>0.19927862134537022</v>
      </c>
      <c r="S173" s="193">
        <f>Durban!K$81/100</f>
        <v>0.1974189666050673</v>
      </c>
      <c r="T173" s="193"/>
      <c r="U173" s="193">
        <f>K173*$B173*Indicators!$B$256+K173*$C173*Indicators!$C$256+K173*$D173*Indicators!$D$256+K173*$E173*Indicators!$E$256+K173*$F173*Indicators!$F$256+K173*$G173*Indicators!$G$256+K173*$H173*Indicators!$H$256+K173*$I173*Indicators!$I$256</f>
        <v>-1.7151094405019705E-4</v>
      </c>
      <c r="V173" s="193">
        <f>L173*$B173*Indicators!$B$257+L173*$C173*Indicators!$C$257+L173*$D173*Indicators!$D$257+L173*$E173*Indicators!$E$257+L173*$F173*Indicators!$F$257+L173*$G173*Indicators!$G$257+L173*$H173*Indicators!$H$257+L173*$I173*Indicators!$I$257</f>
        <v>-5.5933312148526253E-6</v>
      </c>
      <c r="W173" s="193">
        <f>M173*$B173*Indicators!$B$258+M173*$C173*Indicators!$C$258+M173*$D173*Indicators!$D$258+M173*$E173*Indicators!$E$258+M173*$F173*Indicators!$F$258+M173*$G173*Indicators!$G$258+M173*$H173*Indicators!$H$258+M173*$I173*Indicators!$I$258</f>
        <v>-5.6838150930502802E-4</v>
      </c>
      <c r="X173" s="193">
        <f>N173*$B173*Indicators!$B$259+N173*$C173*Indicators!$C$259+N173*$D173*Indicators!$D$259+N173*$E173*Indicators!$E$259+N173*$F173*Indicators!$F$259+N173*$G173*Indicators!$G$259+N173*$H173*Indicators!$H$259+N173*$I173*Indicators!$I$259</f>
        <v>-3.5520064943413978E-4</v>
      </c>
      <c r="Y173" s="193">
        <f>O173*$B173*Indicators!$B$260+O173*$C173*Indicators!$C$260+O173*$D173*Indicators!$D$260+O173*$E173*Indicators!$E$260+O173*$F173*Indicators!$F$260+O173*$G173*Indicators!$G$260+O173*$H173*Indicators!$H$260+O173*$I173*Indicators!$I$260</f>
        <v>1.0964426344500902E-4</v>
      </c>
      <c r="Z173" s="193">
        <f>P173*$B173*Indicators!$B$261+P173*$C173*Indicators!$C$261+P173*$D173*Indicators!$D$261+P173*$E173*Indicators!$E$261+P173*$F173*Indicators!$F$261+P173*$G173*Indicators!$G$261+P173*$H173*Indicators!$H$261+P173*$I173*Indicators!$I$261</f>
        <v>5.6280467009275502E-4</v>
      </c>
      <c r="AA173" s="193">
        <f>Q173*$B173*Indicators!$B$262+Q173*$C173*Indicators!$C$262+Q173*$D173*Indicators!$D$262+Q173*$E173*Indicators!$E$262+Q173*$F173*Indicators!$F$262+Q173*$G173*Indicators!$G$262+Q173*$H173*Indicators!$H$262+Q173*$I173*Indicators!$I$262</f>
        <v>8.5817358820528108E-4</v>
      </c>
      <c r="AB173" s="193">
        <f>R173*$B173*Indicators!$B$263+R173*$C173*Indicators!$C$263+R173*$D173*Indicators!$D$263+R173*$E173*Indicators!$E$263+R173*$F173*Indicators!$F$263+R173*$G173*Indicators!$G$263+R173*$H173*Indicators!$H$263+R173*$I173*Indicators!$I$263</f>
        <v>1.2661853500384776E-4</v>
      </c>
      <c r="AC173" s="193">
        <f>S173*$B173*Indicators!$B$264+S173*$C173*Indicators!$C$264+S173*$D173*Indicators!$D$264+S173*$E173*Indicators!$E$264+S173*$F173*Indicators!$F$264+S173*$G173*Indicators!$G$264+S173*$H173*Indicators!$H$264+S173*$I173*Indicators!$I$264</f>
        <v>-5.4310292960231456E-4</v>
      </c>
      <c r="AE173" s="177">
        <f t="shared" si="5"/>
        <v>1.3451693140360691E-3</v>
      </c>
    </row>
    <row r="174" spans="1:31" x14ac:dyDescent="0.25">
      <c r="A174" s="174">
        <f>Indicators!A186</f>
        <v>41030</v>
      </c>
      <c r="B174" s="193">
        <f>(Indicators!B186-Indicators!B185)/Indicators!B185</f>
        <v>0.10175180408711253</v>
      </c>
      <c r="C174" s="193">
        <f>(Indicators!C186-Indicators!C185)/-100</f>
        <v>-1.9999999999999573E-4</v>
      </c>
      <c r="D174" s="193">
        <f>(Indicators!D186-Indicators!D185)/-100</f>
        <v>-9.9999999999999655E-4</v>
      </c>
      <c r="E174" s="193">
        <f>(Indicators!E186-Indicators!E185)/-Indicators!E185</f>
        <v>0.14173425871728407</v>
      </c>
      <c r="F174" s="193">
        <f>(Indicators!F186-Indicators!F185)/Indicators!F185</f>
        <v>-9.8309608540925297E-2</v>
      </c>
      <c r="G174" s="193">
        <f>(Indicators!G186-Indicators!G185)/Indicators!G185</f>
        <v>-5.9045558360379863E-2</v>
      </c>
      <c r="H174" s="193">
        <f>(Indicators!H186-Indicators!H185)/Indicators!H185</f>
        <v>2.7569992289193132E-3</v>
      </c>
      <c r="I174" s="193">
        <f>(Indicators!I186-Indicators!I185)/Indicators!I185</f>
        <v>5.1997463538363979E-2</v>
      </c>
      <c r="J174" s="174"/>
      <c r="K174" s="193">
        <f>Durban!C$81/100</f>
        <v>1.2846124682357605E-2</v>
      </c>
      <c r="L174" s="193">
        <f>Durban!D$81/100</f>
        <v>2.049957449538814E-3</v>
      </c>
      <c r="M174" s="193">
        <f>Durban!E$81/100</f>
        <v>0.18708969412125401</v>
      </c>
      <c r="N174" s="193">
        <f>Durban!F$81/100</f>
        <v>2.7909030022227062E-2</v>
      </c>
      <c r="O174" s="193">
        <f>Durban!G$81/100</f>
        <v>4.908891138116396E-2</v>
      </c>
      <c r="P174" s="193">
        <f>Durban!H$81/100</f>
        <v>0.18209233592193874</v>
      </c>
      <c r="Q174" s="193">
        <f>Durban!I$81/100</f>
        <v>0.14222635847108223</v>
      </c>
      <c r="R174" s="193">
        <f>Durban!J$81/100</f>
        <v>0.19927862134537022</v>
      </c>
      <c r="S174" s="193">
        <f>Durban!K$81/100</f>
        <v>0.1974189666050673</v>
      </c>
      <c r="T174" s="193"/>
      <c r="U174" s="193">
        <f>K174*$B174*Indicators!$B$256+K174*$C174*Indicators!$C$256+K174*$D174*Indicators!$D$256+K174*$E174*Indicators!$E$256+K174*$F174*Indicators!$F$256+K174*$G174*Indicators!$G$256+K174*$H174*Indicators!$H$256+K174*$I174*Indicators!$I$256</f>
        <v>2.4815885766489999E-4</v>
      </c>
      <c r="V174" s="193">
        <f>L174*$B174*Indicators!$B$257+L174*$C174*Indicators!$C$257+L174*$D174*Indicators!$D$257+L174*$E174*Indicators!$E$257+L174*$F174*Indicators!$F$257+L174*$G174*Indicators!$G$257+L174*$H174*Indicators!$H$257+L174*$I174*Indicators!$I$257</f>
        <v>6.4533145247255494E-5</v>
      </c>
      <c r="W174" s="193">
        <f>M174*$B174*Indicators!$B$258+M174*$C174*Indicators!$C$258+M174*$D174*Indicators!$D$258+M174*$E174*Indicators!$E$258+M174*$F174*Indicators!$F$258+M174*$G174*Indicators!$G$258+M174*$H174*Indicators!$H$258+M174*$I174*Indicators!$I$258</f>
        <v>1.1294932228489119E-2</v>
      </c>
      <c r="X174" s="193">
        <f>N174*$B174*Indicators!$B$259+N174*$C174*Indicators!$C$259+N174*$D174*Indicators!$D$259+N174*$E174*Indicators!$E$259+N174*$F174*Indicators!$F$259+N174*$G174*Indicators!$G$259+N174*$H174*Indicators!$H$259+N174*$I174*Indicators!$I$259</f>
        <v>1.8067319129617663E-3</v>
      </c>
      <c r="Y174" s="193">
        <f>O174*$B174*Indicators!$B$260+O174*$C174*Indicators!$C$260+O174*$D174*Indicators!$D$260+O174*$E174*Indicators!$E$260+O174*$F174*Indicators!$F$260+O174*$G174*Indicators!$G$260+O174*$H174*Indicators!$H$260+O174*$I174*Indicators!$I$260</f>
        <v>1.7034977446586646E-3</v>
      </c>
      <c r="Z174" s="193">
        <f>P174*$B174*Indicators!$B$261+P174*$C174*Indicators!$C$261+P174*$D174*Indicators!$D$261+P174*$E174*Indicators!$E$261+P174*$F174*Indicators!$F$261+P174*$G174*Indicators!$G$261+P174*$H174*Indicators!$H$261+P174*$I174*Indicators!$I$261</f>
        <v>4.5100367707821484E-3</v>
      </c>
      <c r="AA174" s="193">
        <f>Q174*$B174*Indicators!$B$262+Q174*$C174*Indicators!$C$262+Q174*$D174*Indicators!$D$262+Q174*$E174*Indicators!$E$262+Q174*$F174*Indicators!$F$262+Q174*$G174*Indicators!$G$262+Q174*$H174*Indicators!$H$262+Q174*$I174*Indicators!$I$262</f>
        <v>8.2927359935254085E-3</v>
      </c>
      <c r="AB174" s="193">
        <f>R174*$B174*Indicators!$B$263+R174*$C174*Indicators!$C$263+R174*$D174*Indicators!$D$263+R174*$E174*Indicators!$E$263+R174*$F174*Indicators!$F$263+R174*$G174*Indicators!$G$263+R174*$H174*Indicators!$H$263+R174*$I174*Indicators!$I$263</f>
        <v>5.5012017696043783E-3</v>
      </c>
      <c r="AC174" s="193">
        <f>S174*$B174*Indicators!$B$264+S174*$C174*Indicators!$C$264+S174*$D174*Indicators!$D$264+S174*$E174*Indicators!$E$264+S174*$F174*Indicators!$F$264+S174*$G174*Indicators!$G$264+S174*$H174*Indicators!$H$264+S174*$I174*Indicators!$I$264</f>
        <v>2.6320199378272241E-3</v>
      </c>
      <c r="AE174" s="177">
        <f t="shared" si="5"/>
        <v>3.6053848360760865</v>
      </c>
    </row>
    <row r="175" spans="1:31" x14ac:dyDescent="0.25">
      <c r="A175" s="174">
        <f>Indicators!A187</f>
        <v>41061</v>
      </c>
      <c r="B175" s="193">
        <f>(Indicators!B187-Indicators!B186)/Indicators!B186</f>
        <v>-1.5782998418184865E-2</v>
      </c>
      <c r="C175" s="193">
        <f>(Indicators!C187-Indicators!C186)/-100</f>
        <v>4.8999999999999929E-3</v>
      </c>
      <c r="D175" s="193">
        <f>(Indicators!D187-Indicators!D186)/-100</f>
        <v>3.9999999999999949E-3</v>
      </c>
      <c r="E175" s="193">
        <f>(Indicators!E187-Indicators!E186)/-Indicators!E186</f>
        <v>6.1574434918160635E-2</v>
      </c>
      <c r="F175" s="193">
        <f>(Indicators!F187-Indicators!F186)/Indicators!F186</f>
        <v>-8.3867784903797812E-3</v>
      </c>
      <c r="G175" s="193">
        <f>(Indicators!G187-Indicators!G186)/Indicators!G186</f>
        <v>-8.0226883671018333E-3</v>
      </c>
      <c r="H175" s="193">
        <f>(Indicators!H187-Indicators!H186)/Indicators!H186</f>
        <v>5.491843374510889E-3</v>
      </c>
      <c r="I175" s="193">
        <f>(Indicators!I187-Indicators!I186)/Indicators!I186</f>
        <v>-9.0415913200723324E-4</v>
      </c>
      <c r="J175" s="193"/>
      <c r="K175" s="193">
        <f>Durban!C$81/100</f>
        <v>1.2846124682357605E-2</v>
      </c>
      <c r="L175" s="193">
        <f>Durban!D$81/100</f>
        <v>2.049957449538814E-3</v>
      </c>
      <c r="M175" s="193">
        <f>Durban!E$81/100</f>
        <v>0.18708969412125401</v>
      </c>
      <c r="N175" s="193">
        <f>Durban!F$81/100</f>
        <v>2.7909030022227062E-2</v>
      </c>
      <c r="O175" s="193">
        <f>Durban!G$81/100</f>
        <v>4.908891138116396E-2</v>
      </c>
      <c r="P175" s="193">
        <f>Durban!H$81/100</f>
        <v>0.18209233592193874</v>
      </c>
      <c r="Q175" s="193">
        <f>Durban!I$81/100</f>
        <v>0.14222635847108223</v>
      </c>
      <c r="R175" s="193">
        <f>Durban!J$81/100</f>
        <v>0.19927862134537022</v>
      </c>
      <c r="S175" s="193">
        <f>Durban!K$81/100</f>
        <v>0.1974189666050673</v>
      </c>
      <c r="T175" s="193"/>
      <c r="U175" s="193">
        <f>K175*$B175*Indicators!$B$256+K175*$C175*Indicators!$C$256+K175*$D175*Indicators!$D$256+K175*$E175*Indicators!$E$256+K175*$F175*Indicators!$F$256+K175*$G175*Indicators!$G$256+K175*$H175*Indicators!$H$256+K175*$I175*Indicators!$I$256</f>
        <v>7.6586955063162522E-5</v>
      </c>
      <c r="V175" s="193">
        <f>L175*$B175*Indicators!$B$257+L175*$C175*Indicators!$C$257+L175*$D175*Indicators!$D$257+L175*$E175*Indicators!$E$257+L175*$F175*Indicators!$F$257+L175*$G175*Indicators!$G$257+L175*$H175*Indicators!$H$257+L175*$I175*Indicators!$I$257</f>
        <v>-4.0330108618954575E-6</v>
      </c>
      <c r="W175" s="193">
        <f>M175*$B175*Indicators!$B$258+M175*$C175*Indicators!$C$258+M175*$D175*Indicators!$D$258+M175*$E175*Indicators!$E$258+M175*$F175*Indicators!$F$258+M175*$G175*Indicators!$G$258+M175*$H175*Indicators!$H$258+M175*$I175*Indicators!$I$258</f>
        <v>4.0818229590587179E-4</v>
      </c>
      <c r="X175" s="193">
        <f>N175*$B175*Indicators!$B$259+N175*$C175*Indicators!$C$259+N175*$D175*Indicators!$D$259+N175*$E175*Indicators!$E$259+N175*$F175*Indicators!$F$259+N175*$G175*Indicators!$G$259+N175*$H175*Indicators!$H$259+N175*$I175*Indicators!$I$259</f>
        <v>3.1477735121865396E-4</v>
      </c>
      <c r="Y175" s="193">
        <f>O175*$B175*Indicators!$B$260+O175*$C175*Indicators!$C$260+O175*$D175*Indicators!$D$260+O175*$E175*Indicators!$E$260+O175*$F175*Indicators!$F$260+O175*$G175*Indicators!$G$260+O175*$H175*Indicators!$H$260+O175*$I175*Indicators!$I$260</f>
        <v>5.4636991451516954E-4</v>
      </c>
      <c r="Z175" s="193">
        <f>P175*$B175*Indicators!$B$261+P175*$C175*Indicators!$C$261+P175*$D175*Indicators!$D$261+P175*$E175*Indicators!$E$261+P175*$F175*Indicators!$F$261+P175*$G175*Indicators!$G$261+P175*$H175*Indicators!$H$261+P175*$I175*Indicators!$I$261</f>
        <v>1.5417948357393744E-3</v>
      </c>
      <c r="AA175" s="193">
        <f>Q175*$B175*Indicators!$B$262+Q175*$C175*Indicators!$C$262+Q175*$D175*Indicators!$D$262+Q175*$E175*Indicators!$E$262+Q175*$F175*Indicators!$F$262+Q175*$G175*Indicators!$G$262+Q175*$H175*Indicators!$H$262+Q175*$I175*Indicators!$I$262</f>
        <v>2.7424062824178241E-3</v>
      </c>
      <c r="AB175" s="193">
        <f>R175*$B175*Indicators!$B$263+R175*$C175*Indicators!$C$263+R175*$D175*Indicators!$D$263+R175*$E175*Indicators!$E$263+R175*$F175*Indicators!$F$263+R175*$G175*Indicators!$G$263+R175*$H175*Indicators!$H$263+R175*$I175*Indicators!$I$263</f>
        <v>1.6533128312893905E-3</v>
      </c>
      <c r="AC175" s="193">
        <f>S175*$B175*Indicators!$B$264+S175*$C175*Indicators!$C$264+S175*$D175*Indicators!$D$264+S175*$E175*Indicators!$E$264+S175*$F175*Indicators!$F$264+S175*$G175*Indicators!$G$264+S175*$H175*Indicators!$H$264+S175*$I175*Indicators!$I$264</f>
        <v>5.0125568229847416E-4</v>
      </c>
      <c r="AD175" s="193"/>
      <c r="AE175" s="177">
        <f t="shared" si="5"/>
        <v>0.77806531375860244</v>
      </c>
    </row>
    <row r="176" spans="1:31" x14ac:dyDescent="0.25">
      <c r="A176" s="174">
        <f>Indicators!A188</f>
        <v>41091</v>
      </c>
      <c r="B176" s="193">
        <f>(Indicators!B188-Indicators!B187)/Indicators!B187</f>
        <v>-2.5798233291268981E-2</v>
      </c>
      <c r="C176" s="193">
        <f>(Indicators!C188-Indicators!C187)/-100</f>
        <v>5.899999999999999E-3</v>
      </c>
      <c r="D176" s="193">
        <f>(Indicators!D188-Indicators!D187)/-100</f>
        <v>2.0000000000000018E-3</v>
      </c>
      <c r="E176" s="193">
        <f>(Indicators!E188-Indicators!E187)/-Indicators!E187</f>
        <v>-9.8733388704318997E-2</v>
      </c>
      <c r="F176" s="193">
        <f>(Indicators!F188-Indicators!F187)/Indicators!F187</f>
        <v>0.13233830845771144</v>
      </c>
      <c r="G176" s="193">
        <f>(Indicators!G188-Indicators!G187)/Indicators!G187</f>
        <v>4.5009658725048349E-2</v>
      </c>
      <c r="H176" s="193">
        <f>(Indicators!H188-Indicators!H187)/Indicators!H187</f>
        <v>4.7828849427009176E-3</v>
      </c>
      <c r="I176" s="193">
        <f>(Indicators!I188-Indicators!I187)/Indicators!I187</f>
        <v>3.8009049773755653E-2</v>
      </c>
      <c r="K176" s="193">
        <f>Durban!C$81/100</f>
        <v>1.2846124682357605E-2</v>
      </c>
      <c r="L176" s="193">
        <f>Durban!D$81/100</f>
        <v>2.049957449538814E-3</v>
      </c>
      <c r="M176" s="193">
        <f>Durban!E$81/100</f>
        <v>0.18708969412125401</v>
      </c>
      <c r="N176" s="193">
        <f>Durban!F$81/100</f>
        <v>2.7909030022227062E-2</v>
      </c>
      <c r="O176" s="193">
        <f>Durban!G$81/100</f>
        <v>4.908891138116396E-2</v>
      </c>
      <c r="P176" s="193">
        <f>Durban!H$81/100</f>
        <v>0.18209233592193874</v>
      </c>
      <c r="Q176" s="193">
        <f>Durban!I$81/100</f>
        <v>0.14222635847108223</v>
      </c>
      <c r="R176" s="193">
        <f>Durban!J$81/100</f>
        <v>0.19927862134537022</v>
      </c>
      <c r="S176" s="193">
        <f>Durban!K$81/100</f>
        <v>0.1974189666050673</v>
      </c>
      <c r="U176" s="193">
        <f>K176*$B176*Indicators!$B$256+K176*$C176*Indicators!$C$256+K176*$D176*Indicators!$D$256+K176*$E176*Indicators!$E$256+K176*$F176*Indicators!$F$256+K176*$G176*Indicators!$G$256+K176*$H176*Indicators!$H$256+K176*$I176*Indicators!$I$256</f>
        <v>2.8218031630641459E-4</v>
      </c>
      <c r="V176" s="193">
        <f>L176*$B176*Indicators!$B$257+L176*$C176*Indicators!$C$257+L176*$D176*Indicators!$D$257+L176*$E176*Indicators!$E$257+L176*$F176*Indicators!$F$257+L176*$G176*Indicators!$G$257+L176*$H176*Indicators!$H$257+L176*$I176*Indicators!$I$257</f>
        <v>1.6385032303189274E-5</v>
      </c>
      <c r="W176" s="193">
        <f>M176*$B176*Indicators!$B$258+M176*$C176*Indicators!$C$258+M176*$D176*Indicators!$D$258+M176*$E176*Indicators!$E$258+M176*$F176*Indicators!$F$258+M176*$G176*Indicators!$G$258+M176*$H176*Indicators!$H$258+M176*$I176*Indicators!$I$258</f>
        <v>-1.7853262448186808E-3</v>
      </c>
      <c r="X176" s="193">
        <f>N176*$B176*Indicators!$B$259+N176*$C176*Indicators!$C$259+N176*$D176*Indicators!$D$259+N176*$E176*Indicators!$E$259+N176*$F176*Indicators!$F$259+N176*$G176*Indicators!$G$259+N176*$H176*Indicators!$H$259+N176*$I176*Indicators!$I$259</f>
        <v>-6.8340498222970976E-5</v>
      </c>
      <c r="Y176" s="193">
        <f>O176*$B176*Indicators!$B$260+O176*$C176*Indicators!$C$260+O176*$D176*Indicators!$D$260+O176*$E176*Indicators!$E$260+O176*$F176*Indicators!$F$260+O176*$G176*Indicators!$G$260+O176*$H176*Indicators!$H$260+O176*$I176*Indicators!$I$260</f>
        <v>-5.9321562030105446E-4</v>
      </c>
      <c r="Z176" s="193">
        <f>P176*$B176*Indicators!$B$261+P176*$C176*Indicators!$C$261+P176*$D176*Indicators!$D$261+P176*$E176*Indicators!$E$261+P176*$F176*Indicators!$F$261+P176*$G176*Indicators!$G$261+P176*$H176*Indicators!$H$261+P176*$I176*Indicators!$I$261</f>
        <v>-1.6010361135693019E-3</v>
      </c>
      <c r="AA176" s="193">
        <f>Q176*$B176*Indicators!$B$262+Q176*$C176*Indicators!$C$262+Q176*$D176*Indicators!$D$262+Q176*$E176*Indicators!$E$262+Q176*$F176*Indicators!$F$262+Q176*$G176*Indicators!$G$262+Q176*$H176*Indicators!$H$262+Q176*$I176*Indicators!$I$262</f>
        <v>-3.7067542678838792E-3</v>
      </c>
      <c r="AB176" s="193">
        <f>R176*$B176*Indicators!$B$263+R176*$C176*Indicators!$C$263+R176*$D176*Indicators!$D$263+R176*$E176*Indicators!$E$263+R176*$F176*Indicators!$F$263+R176*$G176*Indicators!$G$263+R176*$H176*Indicators!$H$263+R176*$I176*Indicators!$I$263</f>
        <v>-1.365625350062522E-3</v>
      </c>
      <c r="AC176" s="193">
        <f>S176*$B176*Indicators!$B$264+S176*$C176*Indicators!$C$264+S176*$D176*Indicators!$D$264+S176*$E176*Indicators!$E$264+S176*$F176*Indicators!$F$264+S176*$G176*Indicators!$G$264+S176*$H176*Indicators!$H$264+S176*$I176*Indicators!$I$264</f>
        <v>6.3578672425407018E-4</v>
      </c>
      <c r="AE176" s="177">
        <f t="shared" si="5"/>
        <v>-0.81859460219947333</v>
      </c>
    </row>
    <row r="177" spans="1:31" x14ac:dyDescent="0.25">
      <c r="A177" s="174">
        <f>Indicators!A189</f>
        <v>41122</v>
      </c>
      <c r="B177" s="193">
        <f>(Indicators!B189-Indicators!B188)/Indicators!B188</f>
        <v>3.5707739120871204E-2</v>
      </c>
      <c r="C177" s="193">
        <f>(Indicators!C189-Indicators!C188)/-100</f>
        <v>-2.9999999999999363E-4</v>
      </c>
      <c r="D177" s="193">
        <f>(Indicators!D189-Indicators!D188)/-100</f>
        <v>5.9999999999999967E-3</v>
      </c>
      <c r="E177" s="193">
        <f>(Indicators!E189-Indicators!E188)/-Indicators!E188</f>
        <v>-7.937257866389498E-2</v>
      </c>
      <c r="F177" s="193">
        <f>(Indicators!F189-Indicators!F188)/Indicators!F188</f>
        <v>-9.6660808435852494E-2</v>
      </c>
      <c r="G177" s="193">
        <f>(Indicators!G189-Indicators!G188)/Indicators!G188</f>
        <v>2.0580442417893807E-2</v>
      </c>
      <c r="H177" s="193">
        <f>(Indicators!H189-Indicators!H188)/Indicators!H188</f>
        <v>1.1588507590202456E-2</v>
      </c>
      <c r="I177" s="193">
        <f>(Indicators!I189-Indicators!I188)/Indicators!I188</f>
        <v>-1.4530659691950015E-3</v>
      </c>
      <c r="K177" s="193">
        <f>Durban!C$81/100</f>
        <v>1.2846124682357605E-2</v>
      </c>
      <c r="L177" s="193">
        <f>Durban!D$81/100</f>
        <v>2.049957449538814E-3</v>
      </c>
      <c r="M177" s="193">
        <f>Durban!E$81/100</f>
        <v>0.18708969412125401</v>
      </c>
      <c r="N177" s="193">
        <f>Durban!F$81/100</f>
        <v>2.7909030022227062E-2</v>
      </c>
      <c r="O177" s="193">
        <f>Durban!G$81/100</f>
        <v>4.908891138116396E-2</v>
      </c>
      <c r="P177" s="193">
        <f>Durban!H$81/100</f>
        <v>0.18209233592193874</v>
      </c>
      <c r="Q177" s="193">
        <f>Durban!I$81/100</f>
        <v>0.14222635847108223</v>
      </c>
      <c r="R177" s="193">
        <f>Durban!J$81/100</f>
        <v>0.19927862134537022</v>
      </c>
      <c r="S177" s="193">
        <f>Durban!K$81/100</f>
        <v>0.1974189666050673</v>
      </c>
      <c r="U177" s="193">
        <f>K177*$B177*Indicators!$B$256+K177*$C177*Indicators!$C$256+K177*$D177*Indicators!$D$256+K177*$E177*Indicators!$E$256+K177*$F177*Indicators!$F$256+K177*$G177*Indicators!$G$256+K177*$H177*Indicators!$H$256+K177*$I177*Indicators!$I$256</f>
        <v>-4.3724903879010114E-4</v>
      </c>
      <c r="V177" s="193">
        <f>L177*$B177*Indicators!$B$257+L177*$C177*Indicators!$C$257+L177*$D177*Indicators!$D$257+L177*$E177*Indicators!$E$257+L177*$F177*Indicators!$F$257+L177*$G177*Indicators!$G$257+L177*$H177*Indicators!$H$257+L177*$I177*Indicators!$I$257</f>
        <v>2.1968630671091713E-5</v>
      </c>
      <c r="W177" s="193">
        <f>M177*$B177*Indicators!$B$258+M177*$C177*Indicators!$C$258+M177*$D177*Indicators!$D$258+M177*$E177*Indicators!$E$258+M177*$F177*Indicators!$F$258+M177*$G177*Indicators!$G$258+M177*$H177*Indicators!$H$258+M177*$I177*Indicators!$I$258</f>
        <v>1.060553177158979E-3</v>
      </c>
      <c r="X177" s="193">
        <f>N177*$B177*Indicators!$B$259+N177*$C177*Indicators!$C$259+N177*$D177*Indicators!$D$259+N177*$E177*Indicators!$E$259+N177*$F177*Indicators!$F$259+N177*$G177*Indicators!$G$259+N177*$H177*Indicators!$H$259+N177*$I177*Indicators!$I$259</f>
        <v>-3.2336585655757871E-4</v>
      </c>
      <c r="Y177" s="193">
        <f>O177*$B177*Indicators!$B$260+O177*$C177*Indicators!$C$260+O177*$D177*Indicators!$D$260+O177*$E177*Indicators!$E$260+O177*$F177*Indicators!$F$260+O177*$G177*Indicators!$G$260+O177*$H177*Indicators!$H$260+O177*$I177*Indicators!$I$260</f>
        <v>-2.1703257777097197E-4</v>
      </c>
      <c r="Z177" s="193">
        <f>P177*$B177*Indicators!$B$261+P177*$C177*Indicators!$C$261+P177*$D177*Indicators!$D$261+P177*$E177*Indicators!$E$261+P177*$F177*Indicators!$F$261+P177*$G177*Indicators!$G$261+P177*$H177*Indicators!$H$261+P177*$I177*Indicators!$I$261</f>
        <v>-6.816755093279022E-5</v>
      </c>
      <c r="AA177" s="193">
        <f>Q177*$B177*Indicators!$B$262+Q177*$C177*Indicators!$C$262+Q177*$D177*Indicators!$D$262+Q177*$E177*Indicators!$E$262+Q177*$F177*Indicators!$F$262+Q177*$G177*Indicators!$G$262+Q177*$H177*Indicators!$H$262+Q177*$I177*Indicators!$I$262</f>
        <v>-2.4930296249414019E-3</v>
      </c>
      <c r="AB177" s="193">
        <f>R177*$B177*Indicators!$B$263+R177*$C177*Indicators!$C$263+R177*$D177*Indicators!$D$263+R177*$E177*Indicators!$E$263+R177*$F177*Indicators!$F$263+R177*$G177*Indicators!$G$263+R177*$H177*Indicators!$H$263+R177*$I177*Indicators!$I$263</f>
        <v>-9.3179689319581148E-5</v>
      </c>
      <c r="AC177" s="193">
        <f>S177*$B177*Indicators!$B$264+S177*$C177*Indicators!$C$264+S177*$D177*Indicators!$D$264+S177*$E177*Indicators!$E$264+S177*$F177*Indicators!$F$264+S177*$G177*Indicators!$G$264+S177*$H177*Indicators!$H$264+S177*$I177*Indicators!$I$264</f>
        <v>1.5931064829205726E-3</v>
      </c>
      <c r="AE177" s="177">
        <f t="shared" si="5"/>
        <v>-9.5639604756178151E-2</v>
      </c>
    </row>
    <row r="178" spans="1:31" x14ac:dyDescent="0.25">
      <c r="A178" s="174">
        <f>Indicators!A190</f>
        <v>41153</v>
      </c>
      <c r="B178" s="193">
        <f>(Indicators!B190-Indicators!B189)/Indicators!B189</f>
        <v>-2.8423772609819105E-2</v>
      </c>
      <c r="C178" s="193">
        <f>(Indicators!C190-Indicators!C189)/-100</f>
        <v>1.4499999999999958E-3</v>
      </c>
      <c r="D178" s="193">
        <f>(Indicators!D190-Indicators!D189)/-100</f>
        <v>-9.9999999999999655E-4</v>
      </c>
      <c r="E178" s="193">
        <f>(Indicators!E190-Indicators!E189)/-Indicators!E189</f>
        <v>1.9434474306224275E-2</v>
      </c>
      <c r="F178" s="193">
        <f>(Indicators!F190-Indicators!F189)/Indicators!F189</f>
        <v>-1.7023346303501843E-2</v>
      </c>
      <c r="G178" s="193">
        <f>(Indicators!G190-Indicators!G189)/Indicators!G189</f>
        <v>7.3839280323612852E-2</v>
      </c>
      <c r="H178" s="193">
        <f>(Indicators!H190-Indicators!H189)/Indicators!H189</f>
        <v>1.2472338192685875E-2</v>
      </c>
      <c r="I178" s="193">
        <f>(Indicators!I190-Indicators!I189)/Indicators!I189</f>
        <v>-3.4924330616996506E-2</v>
      </c>
      <c r="K178" s="193">
        <f>Durban!C$81/100</f>
        <v>1.2846124682357605E-2</v>
      </c>
      <c r="L178" s="193">
        <f>Durban!D$81/100</f>
        <v>2.049957449538814E-3</v>
      </c>
      <c r="M178" s="193">
        <f>Durban!E$81/100</f>
        <v>0.18708969412125401</v>
      </c>
      <c r="N178" s="193">
        <f>Durban!F$81/100</f>
        <v>2.7909030022227062E-2</v>
      </c>
      <c r="O178" s="193">
        <f>Durban!G$81/100</f>
        <v>4.908891138116396E-2</v>
      </c>
      <c r="P178" s="193">
        <f>Durban!H$81/100</f>
        <v>0.18209233592193874</v>
      </c>
      <c r="Q178" s="193">
        <f>Durban!I$81/100</f>
        <v>0.14222635847108223</v>
      </c>
      <c r="R178" s="193">
        <f>Durban!J$81/100</f>
        <v>0.19927862134537022</v>
      </c>
      <c r="S178" s="193">
        <f>Durban!K$81/100</f>
        <v>0.1974189666050673</v>
      </c>
      <c r="U178" s="193">
        <f>K178*$B178*Indicators!$B$256+K178*$C178*Indicators!$C$256+K178*$D178*Indicators!$D$256+K178*$E178*Indicators!$E$256+K178*$F178*Indicators!$F$256+K178*$G178*Indicators!$G$256+K178*$H178*Indicators!$H$256+K178*$I178*Indicators!$I$256</f>
        <v>-1.1483934995201676E-4</v>
      </c>
      <c r="V178" s="193">
        <f>L178*$B178*Indicators!$B$257+L178*$C178*Indicators!$C$257+L178*$D178*Indicators!$D$257+L178*$E178*Indicators!$E$257+L178*$F178*Indicators!$F$257+L178*$G178*Indicators!$G$257+L178*$H178*Indicators!$H$257+L178*$I178*Indicators!$I$257</f>
        <v>3.2732001980039008E-5</v>
      </c>
      <c r="W178" s="193">
        <f>M178*$B178*Indicators!$B$258+M178*$C178*Indicators!$C$258+M178*$D178*Indicators!$D$258+M178*$E178*Indicators!$E$258+M178*$F178*Indicators!$F$258+M178*$G178*Indicators!$G$258+M178*$H178*Indicators!$H$258+M178*$I178*Indicators!$I$258</f>
        <v>-2.5261795840051502E-3</v>
      </c>
      <c r="X178" s="193">
        <f>N178*$B178*Indicators!$B$259+N178*$C178*Indicators!$C$259+N178*$D178*Indicators!$D$259+N178*$E178*Indicators!$E$259+N178*$F178*Indicators!$F$259+N178*$G178*Indicators!$G$259+N178*$H178*Indicators!$H$259+N178*$I178*Indicators!$I$259</f>
        <v>-4.2276358350128249E-4</v>
      </c>
      <c r="Y178" s="193">
        <f>O178*$B178*Indicators!$B$260+O178*$C178*Indicators!$C$260+O178*$D178*Indicators!$D$260+O178*$E178*Indicators!$E$260+O178*$F178*Indicators!$F$260+O178*$G178*Indicators!$G$260+O178*$H178*Indicators!$H$260+O178*$I178*Indicators!$I$260</f>
        <v>1.1797434062196448E-4</v>
      </c>
      <c r="Z178" s="193">
        <f>P178*$B178*Indicators!$B$261+P178*$C178*Indicators!$C$261+P178*$D178*Indicators!$D$261+P178*$E178*Indicators!$E$261+P178*$F178*Indicators!$F$261+P178*$G178*Indicators!$G$261+P178*$H178*Indicators!$H$261+P178*$I178*Indicators!$I$261</f>
        <v>4.6008445963457132E-4</v>
      </c>
      <c r="AA178" s="193">
        <f>Q178*$B178*Indicators!$B$262+Q178*$C178*Indicators!$C$262+Q178*$D178*Indicators!$D$262+Q178*$E178*Indicators!$E$262+Q178*$F178*Indicators!$F$262+Q178*$G178*Indicators!$G$262+Q178*$H178*Indicators!$H$262+Q178*$I178*Indicators!$I$262</f>
        <v>3.1005340567481516E-4</v>
      </c>
      <c r="AB178" s="193">
        <f>R178*$B178*Indicators!$B$263+R178*$C178*Indicators!$C$263+R178*$D178*Indicators!$D$263+R178*$E178*Indicators!$E$263+R178*$F178*Indicators!$F$263+R178*$G178*Indicators!$G$263+R178*$H178*Indicators!$H$263+R178*$I178*Indicators!$I$263</f>
        <v>2.9972602607721878E-4</v>
      </c>
      <c r="AC178" s="193">
        <f>S178*$B178*Indicators!$B$264+S178*$C178*Indicators!$C$264+S178*$D178*Indicators!$D$264+S178*$E178*Indicators!$E$264+S178*$F178*Indicators!$F$264+S178*$G178*Indicators!$G$264+S178*$H178*Indicators!$H$264+S178*$I178*Indicators!$I$264</f>
        <v>-1.064862771781031E-4</v>
      </c>
      <c r="AE178" s="177">
        <f>SUM(U178:AD178)*100</f>
        <v>-0.19496985606479439</v>
      </c>
    </row>
    <row r="179" spans="1:31" x14ac:dyDescent="0.25">
      <c r="A179" s="174">
        <f>Indicators!A191</f>
        <v>41183</v>
      </c>
      <c r="B179" s="193">
        <f>(Indicators!B191-Indicators!B190)/Indicators!B190</f>
        <v>4.9232488098707665E-2</v>
      </c>
      <c r="C179" s="193">
        <f>(Indicators!C191-Indicators!C190)/-100</f>
        <v>-4.9999999999998932E-5</v>
      </c>
      <c r="D179" s="193">
        <f>(Indicators!D191-Indicators!D190)/-100</f>
        <v>-5.0000000000000001E-3</v>
      </c>
      <c r="E179" s="193">
        <f>(Indicators!E191-Indicators!E190)/-Indicators!E190</f>
        <v>2.7140433889831318E-2</v>
      </c>
      <c r="F179" s="193">
        <f>(Indicators!F191-Indicators!F190)/Indicators!F190</f>
        <v>8.9064819396338299E-3</v>
      </c>
      <c r="G179" s="193">
        <f>(Indicators!G191-Indicators!G190)/Indicators!G190</f>
        <v>-3.8569661531541614E-2</v>
      </c>
      <c r="H179" s="193">
        <f>(Indicators!H191-Indicators!H190)/Indicators!H190</f>
        <v>3.4623938422296682E-3</v>
      </c>
      <c r="I179" s="193">
        <f>(Indicators!I191-Indicators!I190)/Indicators!I190</f>
        <v>4.2822677925211099E-2</v>
      </c>
      <c r="K179" s="193">
        <f>Durban!C$81/100</f>
        <v>1.2846124682357605E-2</v>
      </c>
      <c r="L179" s="193">
        <f>Durban!D$81/100</f>
        <v>2.049957449538814E-3</v>
      </c>
      <c r="M179" s="193">
        <f>Durban!E$81/100</f>
        <v>0.18708969412125401</v>
      </c>
      <c r="N179" s="193">
        <f>Durban!F$81/100</f>
        <v>2.7909030022227062E-2</v>
      </c>
      <c r="O179" s="193">
        <f>Durban!G$81/100</f>
        <v>4.908891138116396E-2</v>
      </c>
      <c r="P179" s="193">
        <f>Durban!H$81/100</f>
        <v>0.18209233592193874</v>
      </c>
      <c r="Q179" s="193">
        <f>Durban!I$81/100</f>
        <v>0.14222635847108223</v>
      </c>
      <c r="R179" s="193">
        <f>Durban!J$81/100</f>
        <v>0.19927862134537022</v>
      </c>
      <c r="S179" s="193">
        <f>Durban!K$81/100</f>
        <v>0.1974189666050673</v>
      </c>
      <c r="U179" s="193">
        <f>K179*$B179*Indicators!$B$256+K179*$C179*Indicators!$C$256+K179*$D179*Indicators!$D$256+K179*$E179*Indicators!$E$256+K179*$F179*Indicators!$F$256+K179*$G179*Indicators!$G$256+K179*$H179*Indicators!$H$256+K179*$I179*Indicators!$I$256</f>
        <v>2.6526437625144366E-4</v>
      </c>
      <c r="V179" s="193">
        <f>L179*$B179*Indicators!$B$257+L179*$C179*Indicators!$C$257+L179*$D179*Indicators!$D$257+L179*$E179*Indicators!$E$257+L179*$F179*Indicators!$F$257+L179*$G179*Indicators!$G$257+L179*$H179*Indicators!$H$257+L179*$I179*Indicators!$I$257</f>
        <v>2.1771492716088391E-5</v>
      </c>
      <c r="W179" s="193">
        <f>M179*$B179*Indicators!$B$258+M179*$C179*Indicators!$C$258+M179*$D179*Indicators!$D$258+M179*$E179*Indicators!$E$258+M179*$F179*Indicators!$F$258+M179*$G179*Indicators!$G$258+M179*$H179*Indicators!$H$258+M179*$I179*Indicators!$I$258</f>
        <v>5.350052289113714E-3</v>
      </c>
      <c r="X179" s="193">
        <f>N179*$B179*Indicators!$B$259+N179*$C179*Indicators!$C$259+N179*$D179*Indicators!$D$259+N179*$E179*Indicators!$E$259+N179*$F179*Indicators!$F$259+N179*$G179*Indicators!$G$259+N179*$H179*Indicators!$H$259+N179*$I179*Indicators!$I$259</f>
        <v>8.8908161290307324E-4</v>
      </c>
      <c r="Y179" s="193">
        <f>O179*$B179*Indicators!$B$260+O179*$C179*Indicators!$C$260+O179*$D179*Indicators!$D$260+O179*$E179*Indicators!$E$260+O179*$F179*Indicators!$F$260+O179*$G179*Indicators!$G$260+O179*$H179*Indicators!$H$260+O179*$I179*Indicators!$I$260</f>
        <v>5.723357637186185E-4</v>
      </c>
      <c r="Z179" s="193">
        <f>P179*$B179*Indicators!$B$261+P179*$C179*Indicators!$C$261+P179*$D179*Indicators!$D$261+P179*$E179*Indicators!$E$261+P179*$F179*Indicators!$F$261+P179*$G179*Indicators!$G$261+P179*$H179*Indicators!$H$261+P179*$I179*Indicators!$I$261</f>
        <v>1.363032270460468E-3</v>
      </c>
      <c r="AA179" s="193">
        <f>Q179*$B179*Indicators!$B$262+Q179*$C179*Indicators!$C$262+Q179*$D179*Indicators!$D$262+Q179*$E179*Indicators!$E$262+Q179*$F179*Indicators!$F$262+Q179*$G179*Indicators!$G$262+Q179*$H179*Indicators!$H$262+Q179*$I179*Indicators!$I$262</f>
        <v>2.4932459187803962E-3</v>
      </c>
      <c r="AB179" s="193">
        <f>R179*$B179*Indicators!$B$263+R179*$C179*Indicators!$C$263+R179*$D179*Indicators!$D$263+R179*$E179*Indicators!$E$263+R179*$F179*Indicators!$F$263+R179*$G179*Indicators!$G$263+R179*$H179*Indicators!$H$263+R179*$I179*Indicators!$I$263</f>
        <v>2.0524989060460392E-3</v>
      </c>
      <c r="AC179" s="193">
        <f>S179*$B179*Indicators!$B$264+S179*$C179*Indicators!$C$264+S179*$D179*Indicators!$D$264+S179*$E179*Indicators!$E$264+S179*$F179*Indicators!$F$264+S179*$G179*Indicators!$G$264+S179*$H179*Indicators!$H$264+S179*$I179*Indicators!$I$264</f>
        <v>1.3988319993203174E-3</v>
      </c>
      <c r="AE179" s="177">
        <f>SUM(U179:AD179)*100</f>
        <v>1.4406114629310161</v>
      </c>
    </row>
    <row r="180" spans="1:31" x14ac:dyDescent="0.25">
      <c r="A180" s="174">
        <f>Indicators!A192</f>
        <v>41214</v>
      </c>
      <c r="B180" s="193">
        <f>(Indicators!B192-Indicators!B191)/Indicators!B191</f>
        <v>1.6632329452070747E-2</v>
      </c>
      <c r="C180" s="193">
        <f>(Indicators!C192-Indicators!C191)/-100</f>
        <v>-8.9999999999999857E-4</v>
      </c>
      <c r="D180" s="193">
        <f>(Indicators!D192-Indicators!D191)/-100</f>
        <v>-9.9999999999999655E-4</v>
      </c>
      <c r="E180" s="193">
        <f>(Indicators!E192-Indicators!E191)/-Indicators!E191</f>
        <v>-1.5692392401578489E-2</v>
      </c>
      <c r="F180" s="193">
        <f>(Indicators!F192-Indicators!F191)/Indicators!F191</f>
        <v>-5.2967140755272278E-2</v>
      </c>
      <c r="G180" s="193">
        <f>(Indicators!G192-Indicators!G191)/Indicators!G191</f>
        <v>9.8245614035087445E-3</v>
      </c>
      <c r="H180" s="193">
        <f>(Indicators!H192-Indicators!H191)/Indicators!H191</f>
        <v>1.6441157819665975E-2</v>
      </c>
      <c r="I180" s="193">
        <f>(Indicators!I192-Indicators!I191)/Indicators!I191</f>
        <v>-1.0410641989589358E-2</v>
      </c>
      <c r="K180" s="193">
        <f>Durban!C$81/100</f>
        <v>1.2846124682357605E-2</v>
      </c>
      <c r="L180" s="193">
        <f>Durban!D$81/100</f>
        <v>2.049957449538814E-3</v>
      </c>
      <c r="M180" s="193">
        <f>Durban!E$81/100</f>
        <v>0.18708969412125401</v>
      </c>
      <c r="N180" s="193">
        <f>Durban!F$81/100</f>
        <v>2.7909030022227062E-2</v>
      </c>
      <c r="O180" s="193">
        <f>Durban!G$81/100</f>
        <v>4.908891138116396E-2</v>
      </c>
      <c r="P180" s="193">
        <f>Durban!H$81/100</f>
        <v>0.18209233592193874</v>
      </c>
      <c r="Q180" s="193">
        <f>Durban!I$81/100</f>
        <v>0.14222635847108223</v>
      </c>
      <c r="R180" s="193">
        <f>Durban!J$81/100</f>
        <v>0.19927862134537022</v>
      </c>
      <c r="S180" s="193">
        <f>Durban!K$81/100</f>
        <v>0.1974189666050673</v>
      </c>
      <c r="U180" s="193">
        <f>K180*$B180*Indicators!$B$256+K180*$C180*Indicators!$C$256+K180*$D180*Indicators!$D$256+K180*$E180*Indicators!$E$256+K180*$F180*Indicators!$F$256+K180*$G180*Indicators!$G$256+K180*$H180*Indicators!$H$256+K180*$I180*Indicators!$I$256</f>
        <v>-1.8704109920345831E-4</v>
      </c>
      <c r="V180" s="193">
        <f>L180*$B180*Indicators!$B$257+L180*$C180*Indicators!$C$257+L180*$D180*Indicators!$D$257+L180*$E180*Indicators!$E$257+L180*$F180*Indicators!$F$257+L180*$G180*Indicators!$G$257+L180*$H180*Indicators!$H$257+L180*$I180*Indicators!$I$257</f>
        <v>1.0799495143388309E-5</v>
      </c>
      <c r="W180" s="193">
        <f>M180*$B180*Indicators!$B$258+M180*$C180*Indicators!$C$258+M180*$D180*Indicators!$D$258+M180*$E180*Indicators!$E$258+M180*$F180*Indicators!$F$258+M180*$G180*Indicators!$G$258+M180*$H180*Indicators!$H$258+M180*$I180*Indicators!$I$258</f>
        <v>6.7054133496748027E-4</v>
      </c>
      <c r="X180" s="193">
        <f>N180*$B180*Indicators!$B$259+N180*$C180*Indicators!$C$259+N180*$D180*Indicators!$D$259+N180*$E180*Indicators!$E$259+N180*$F180*Indicators!$F$259+N180*$G180*Indicators!$G$259+N180*$H180*Indicators!$H$259+N180*$I180*Indicators!$I$259</f>
        <v>-1.4321381298174499E-4</v>
      </c>
      <c r="Y180" s="193">
        <f>O180*$B180*Indicators!$B$260+O180*$C180*Indicators!$C$260+O180*$D180*Indicators!$D$260+O180*$E180*Indicators!$E$260+O180*$F180*Indicators!$F$260+O180*$G180*Indicators!$G$260+O180*$H180*Indicators!$H$260+O180*$I180*Indicators!$I$260</f>
        <v>1.645062361101366E-4</v>
      </c>
      <c r="Z180" s="193">
        <f>P180*$B180*Indicators!$B$261+P180*$C180*Indicators!$C$261+P180*$D180*Indicators!$D$261+P180*$E180*Indicators!$E$261+P180*$F180*Indicators!$F$261+P180*$G180*Indicators!$G$261+P180*$H180*Indicators!$H$261+P180*$I180*Indicators!$I$261</f>
        <v>6.7179018847562965E-4</v>
      </c>
      <c r="AA180" s="193">
        <f>Q180*$B180*Indicators!$B$262+Q180*$C180*Indicators!$C$262+Q180*$D180*Indicators!$D$262+Q180*$E180*Indicators!$E$262+Q180*$F180*Indicators!$F$262+Q180*$G180*Indicators!$G$262+Q180*$H180*Indicators!$H$262+Q180*$I180*Indicators!$I$262</f>
        <v>-1.5322293218335793E-4</v>
      </c>
      <c r="AB180" s="193">
        <f>R180*$B180*Indicators!$B$263+R180*$C180*Indicators!$C$263+R180*$D180*Indicators!$D$263+R180*$E180*Indicators!$E$263+R180*$F180*Indicators!$F$263+R180*$G180*Indicators!$G$263+R180*$H180*Indicators!$H$263+R180*$I180*Indicators!$I$263</f>
        <v>8.1521076803615184E-4</v>
      </c>
      <c r="AC180" s="193">
        <f>S180*$B180*Indicators!$B$264+S180*$C180*Indicators!$C$264+S180*$D180*Indicators!$D$264+S180*$E180*Indicators!$E$264+S180*$F180*Indicators!$F$264+S180*$G180*Indicators!$G$264+S180*$H180*Indicators!$H$264+S180*$I180*Indicators!$I$264</f>
        <v>1.0976589682654544E-3</v>
      </c>
      <c r="AE180" s="177">
        <f t="shared" ref="AE180:AE189" si="6">SUM(U180:AD180)*100</f>
        <v>0.29470291466296794</v>
      </c>
    </row>
    <row r="181" spans="1:31" x14ac:dyDescent="0.25">
      <c r="A181" s="174">
        <f>Indicators!A193</f>
        <v>41244</v>
      </c>
      <c r="B181" s="193">
        <f>(Indicators!B193-Indicators!B192)/Indicators!B192</f>
        <v>-3.5407297774235777E-2</v>
      </c>
      <c r="C181" s="193">
        <f>(Indicators!C193-Indicators!C192)/-100</f>
        <v>2.0500000000000006E-3</v>
      </c>
      <c r="D181" s="193">
        <f>(Indicators!D193-Indicators!D192)/-100</f>
        <v>0</v>
      </c>
      <c r="E181" s="193">
        <f>(Indicators!E193-Indicators!E192)/-Indicators!E192</f>
        <v>5.4210336104085894E-4</v>
      </c>
      <c r="F181" s="193">
        <f>(Indicators!F193-Indicators!F192)/Indicators!F192</f>
        <v>-5.6965302951838132E-3</v>
      </c>
      <c r="G181" s="193">
        <f>(Indicators!G193-Indicators!G192)/Indicators!G192</f>
        <v>-4.0247857308315961E-2</v>
      </c>
      <c r="H181" s="193">
        <f>(Indicators!H193-Indicators!H192)/Indicators!H192</f>
        <v>1.3153493805663205E-2</v>
      </c>
      <c r="I181" s="193">
        <f>(Indicators!I193-Indicators!I192)/Indicators!I192</f>
        <v>-1.9579193454120396E-2</v>
      </c>
      <c r="K181" s="193">
        <f>Durban!C$81/100</f>
        <v>1.2846124682357605E-2</v>
      </c>
      <c r="L181" s="193">
        <f>Durban!D$81/100</f>
        <v>2.049957449538814E-3</v>
      </c>
      <c r="M181" s="193">
        <f>Durban!E$81/100</f>
        <v>0.18708969412125401</v>
      </c>
      <c r="N181" s="193">
        <f>Durban!F$81/100</f>
        <v>2.7909030022227062E-2</v>
      </c>
      <c r="O181" s="193">
        <f>Durban!G$81/100</f>
        <v>4.908891138116396E-2</v>
      </c>
      <c r="P181" s="193">
        <f>Durban!H$81/100</f>
        <v>0.18209233592193874</v>
      </c>
      <c r="Q181" s="193">
        <f>Durban!I$81/100</f>
        <v>0.14222635847108223</v>
      </c>
      <c r="R181" s="193">
        <f>Durban!J$81/100</f>
        <v>0.19927862134537022</v>
      </c>
      <c r="S181" s="193">
        <f>Durban!K$81/100</f>
        <v>0.1974189666050673</v>
      </c>
      <c r="U181" s="193">
        <f>K181*$B181*Indicators!$B$256+K181*$C181*Indicators!$C$256+K181*$D181*Indicators!$D$256+K181*$E181*Indicators!$E$256+K181*$F181*Indicators!$F$256+K181*$G181*Indicators!$G$256+K181*$H181*Indicators!$H$256+K181*$I181*Indicators!$I$256</f>
        <v>-1.1232968937076554E-4</v>
      </c>
      <c r="V181" s="193">
        <f>L181*$B181*Indicators!$B$257+L181*$C181*Indicators!$C$257+L181*$D181*Indicators!$D$257+L181*$E181*Indicators!$E$257+L181*$F181*Indicators!$F$257+L181*$G181*Indicators!$G$257+L181*$H181*Indicators!$H$257+L181*$I181*Indicators!$I$257</f>
        <v>-6.2693767932071669E-5</v>
      </c>
      <c r="W181" s="193">
        <f>M181*$B181*Indicators!$B$258+M181*$C181*Indicators!$C$258+M181*$D181*Indicators!$D$258+M181*$E181*Indicators!$E$258+M181*$F181*Indicators!$F$258+M181*$G181*Indicators!$G$258+M181*$H181*Indicators!$H$258+M181*$I181*Indicators!$I$258</f>
        <v>-2.7181949584167519E-3</v>
      </c>
      <c r="X181" s="193">
        <f>N181*$B181*Indicators!$B$259+N181*$C181*Indicators!$C$259+N181*$D181*Indicators!$D$259+N181*$E181*Indicators!$E$259+N181*$F181*Indicators!$F$259+N181*$G181*Indicators!$G$259+N181*$H181*Indicators!$H$259+N181*$I181*Indicators!$I$259</f>
        <v>-3.2943976589481746E-4</v>
      </c>
      <c r="Y181" s="193">
        <f>O181*$B181*Indicators!$B$260+O181*$C181*Indicators!$C$260+O181*$D181*Indicators!$D$260+O181*$E181*Indicators!$E$260+O181*$F181*Indicators!$F$260+O181*$G181*Indicators!$G$260+O181*$H181*Indicators!$H$260+O181*$I181*Indicators!$I$260</f>
        <v>6.0219427227242543E-6</v>
      </c>
      <c r="Z181" s="193">
        <f>P181*$B181*Indicators!$B$261+P181*$C181*Indicators!$C$261+P181*$D181*Indicators!$D$261+P181*$E181*Indicators!$E$261+P181*$F181*Indicators!$F$261+P181*$G181*Indicators!$G$261+P181*$H181*Indicators!$H$261+P181*$I181*Indicators!$I$261</f>
        <v>9.4570384868863109E-5</v>
      </c>
      <c r="AA181" s="193">
        <f>Q181*$B181*Indicators!$B$262+Q181*$C181*Indicators!$C$262+Q181*$D181*Indicators!$D$262+Q181*$E181*Indicators!$E$262+Q181*$F181*Indicators!$F$262+Q181*$G181*Indicators!$G$262+Q181*$H181*Indicators!$H$262+Q181*$I181*Indicators!$I$262</f>
        <v>-3.2645491316096097E-4</v>
      </c>
      <c r="AB181" s="193">
        <f>R181*$B181*Indicators!$B$263+R181*$C181*Indicators!$C$263+R181*$D181*Indicators!$D$263+R181*$E181*Indicators!$E$263+R181*$F181*Indicators!$F$263+R181*$G181*Indicators!$G$263+R181*$H181*Indicators!$H$263+R181*$I181*Indicators!$I$263</f>
        <v>3.9470922765982928E-5</v>
      </c>
      <c r="AC181" s="193">
        <f>S181*$B181*Indicators!$B$264+S181*$C181*Indicators!$C$264+S181*$D181*Indicators!$D$264+S181*$E181*Indicators!$E$264+S181*$F181*Indicators!$F$264+S181*$G181*Indicators!$G$264+S181*$H181*Indicators!$H$264+S181*$I181*Indicators!$I$264</f>
        <v>2.8400434226780982E-5</v>
      </c>
      <c r="AE181" s="177">
        <f t="shared" si="6"/>
        <v>-0.33806494101910167</v>
      </c>
    </row>
    <row r="182" spans="1:31" x14ac:dyDescent="0.25">
      <c r="A182" s="174">
        <f>Indicators!A194</f>
        <v>41275</v>
      </c>
      <c r="B182" s="193">
        <f>(Indicators!B194-Indicators!B193)/Indicators!B193</f>
        <v>6.3239893773974626E-2</v>
      </c>
      <c r="C182" s="193">
        <f>(Indicators!C194-Indicators!C193)/-100</f>
        <v>-1.4999999999999682E-4</v>
      </c>
      <c r="D182" s="193">
        <f>(Indicators!D194-Indicators!D193)/-100</f>
        <v>1.9999999999999931E-3</v>
      </c>
      <c r="E182" s="193">
        <f>(Indicators!E194-Indicators!E193)/-Indicators!E193</f>
        <v>-3.8691014283131452E-2</v>
      </c>
      <c r="F182" s="193">
        <f>(Indicators!F194-Indicators!F193)/Indicators!F193</f>
        <v>-1.8229166666666557E-2</v>
      </c>
      <c r="G182" s="193">
        <f>(Indicators!G194-Indicators!G193)/Indicators!G193</f>
        <v>1.2731551318409544E-2</v>
      </c>
      <c r="H182" s="193">
        <f>(Indicators!H194-Indicators!H193)/Indicators!H193</f>
        <v>-4.6017373390078789E-3</v>
      </c>
      <c r="I182" s="193">
        <f>(Indicators!I194-Indicators!I193)/Indicators!I193</f>
        <v>1.6095380029806261E-2</v>
      </c>
      <c r="K182" s="193">
        <f>Durban!C$82/100</f>
        <v>1.2781430632159429E-2</v>
      </c>
      <c r="L182" s="193">
        <f>Durban!D$82/100</f>
        <v>2.3138261598051016E-3</v>
      </c>
      <c r="M182" s="193">
        <f>Durban!E$82/100</f>
        <v>0.18541722322941687</v>
      </c>
      <c r="N182" s="193">
        <f>Durban!F$82/100</f>
        <v>2.7242105886392875E-2</v>
      </c>
      <c r="O182" s="193">
        <f>Durban!G$82/100</f>
        <v>4.9725724116399202E-2</v>
      </c>
      <c r="P182" s="193">
        <f>Durban!H$82/100</f>
        <v>0.18126035188732226</v>
      </c>
      <c r="Q182" s="193">
        <f>Durban!I$82/100</f>
        <v>0.14261219842545528</v>
      </c>
      <c r="R182" s="193">
        <f>Durban!J$82/100</f>
        <v>0.2016446332940158</v>
      </c>
      <c r="S182" s="193">
        <f>Durban!K$82/100</f>
        <v>0.19700250636903338</v>
      </c>
      <c r="U182" s="193">
        <f>K182*$B182*Indicators!$B$256+K182*$C182*Indicators!$C$256+K182*$D182*Indicators!$D$256+K182*$E182*Indicators!$E$256+K182*$F182*Indicators!$F$256+K182*$G182*Indicators!$G$256+K182*$H182*Indicators!$H$256+K182*$I182*Indicators!$I$256</f>
        <v>1.9353808359777122E-5</v>
      </c>
      <c r="V182" s="193">
        <f>L182*$B182*Indicators!$B$257+L182*$C182*Indicators!$C$257+L182*$D182*Indicators!$D$257+L182*$E182*Indicators!$E$257+L182*$F182*Indicators!$F$257+L182*$G182*Indicators!$G$257+L182*$H182*Indicators!$H$257+L182*$I182*Indicators!$I$257</f>
        <v>5.4177228938654167E-5</v>
      </c>
      <c r="W182" s="193">
        <f>M182*$B182*Indicators!$B$258+M182*$C182*Indicators!$C$258+M182*$D182*Indicators!$D$258+M182*$E182*Indicators!$E$258+M182*$F182*Indicators!$F$258+M182*$G182*Indicators!$G$258+M182*$H182*Indicators!$H$258+M182*$I182*Indicators!$I$258</f>
        <v>3.9111470861548274E-3</v>
      </c>
      <c r="X182" s="193">
        <f>N182*$B182*Indicators!$B$259+N182*$C182*Indicators!$C$259+N182*$D182*Indicators!$D$259+N182*$E182*Indicators!$E$259+N182*$F182*Indicators!$F$259+N182*$G182*Indicators!$G$259+N182*$H182*Indicators!$H$259+N182*$I182*Indicators!$I$259</f>
        <v>1.7069366338917123E-4</v>
      </c>
      <c r="Y182" s="193">
        <f>O182*$B182*Indicators!$B$260+O182*$C182*Indicators!$C$260+O182*$D182*Indicators!$D$260+O182*$E182*Indicators!$E$260+O182*$F182*Indicators!$F$260+O182*$G182*Indicators!$G$260+O182*$H182*Indicators!$H$260+O182*$I182*Indicators!$I$260</f>
        <v>4.9519379623946778E-6</v>
      </c>
      <c r="Z182" s="193">
        <f>P182*$B182*Indicators!$B$261+P182*$C182*Indicators!$C$261+P182*$D182*Indicators!$D$261+P182*$E182*Indicators!$E$261+P182*$F182*Indicators!$F$261+P182*$G182*Indicators!$G$261+P182*$H182*Indicators!$H$261+P182*$I182*Indicators!$I$261</f>
        <v>2.994336934354152E-4</v>
      </c>
      <c r="AA182" s="193">
        <f>Q182*$B182*Indicators!$B$262+Q182*$C182*Indicators!$C$262+Q182*$D182*Indicators!$D$262+Q182*$E182*Indicators!$E$262+Q182*$F182*Indicators!$F$262+Q182*$G182*Indicators!$G$262+Q182*$H182*Indicators!$H$262+Q182*$I182*Indicators!$I$262</f>
        <v>-6.3093410285031376E-4</v>
      </c>
      <c r="AB182" s="193">
        <f>R182*$B182*Indicators!$B$263+R182*$C182*Indicators!$C$263+R182*$D182*Indicators!$D$263+R182*$E182*Indicators!$E$263+R182*$F182*Indicators!$F$263+R182*$G182*Indicators!$G$263+R182*$H182*Indicators!$H$263+R182*$I182*Indicators!$I$263</f>
        <v>4.0866022240189143E-4</v>
      </c>
      <c r="AC182" s="193">
        <f>S182*$B182*Indicators!$B$264+S182*$C182*Indicators!$C$264+S182*$D182*Indicators!$D$264+S182*$E182*Indicators!$E$264+S182*$F182*Indicators!$F$264+S182*$G182*Indicators!$G$264+S182*$H182*Indicators!$H$264+S182*$I182*Indicators!$I$264</f>
        <v>1.200875502072423E-3</v>
      </c>
      <c r="AE182" s="177">
        <f t="shared" si="6"/>
        <v>0.54383590398642401</v>
      </c>
    </row>
    <row r="183" spans="1:31" x14ac:dyDescent="0.25">
      <c r="A183" s="174">
        <f>Indicators!A195</f>
        <v>41306</v>
      </c>
      <c r="B183" s="193">
        <f>(Indicators!B195-Indicators!B194)/Indicators!B194</f>
        <v>-2.0236892643451004E-2</v>
      </c>
      <c r="C183" s="193">
        <f>(Indicators!C195-Indicators!C194)/-100</f>
        <v>-3.0000000000000247E-4</v>
      </c>
      <c r="D183" s="193">
        <f>(Indicators!D195-Indicators!D194)/-100</f>
        <v>-5.0000000000000001E-3</v>
      </c>
      <c r="E183" s="193">
        <f>(Indicators!E195-Indicators!E194)/-Indicators!E194</f>
        <v>2.6370757180156666E-2</v>
      </c>
      <c r="F183" s="193">
        <f>(Indicators!F195-Indicators!F194)/Indicators!F194</f>
        <v>-3.3952254641909839E-2</v>
      </c>
      <c r="G183" s="193">
        <f>(Indicators!G195-Indicators!G194)/Indicators!G194</f>
        <v>-4.8319828408007706E-2</v>
      </c>
      <c r="H183" s="193">
        <f>(Indicators!H195-Indicators!H194)/Indicators!H194</f>
        <v>8.2256478108385777E-3</v>
      </c>
      <c r="I183" s="193">
        <f>(Indicators!I195-Indicators!I194)/Indicators!I194</f>
        <v>-7.9788794367849802E-2</v>
      </c>
      <c r="K183" s="193">
        <f>Durban!C$82/100</f>
        <v>1.2781430632159429E-2</v>
      </c>
      <c r="L183" s="193">
        <f>Durban!D$82/100</f>
        <v>2.3138261598051016E-3</v>
      </c>
      <c r="M183" s="193">
        <f>Durban!E$82/100</f>
        <v>0.18541722322941687</v>
      </c>
      <c r="N183" s="193">
        <f>Durban!F$82/100</f>
        <v>2.7242105886392875E-2</v>
      </c>
      <c r="O183" s="193">
        <f>Durban!G$82/100</f>
        <v>4.9725724116399202E-2</v>
      </c>
      <c r="P183" s="193">
        <f>Durban!H$82/100</f>
        <v>0.18126035188732226</v>
      </c>
      <c r="Q183" s="193">
        <f>Durban!I$82/100</f>
        <v>0.14261219842545528</v>
      </c>
      <c r="R183" s="193">
        <f>Durban!J$82/100</f>
        <v>0.2016446332940158</v>
      </c>
      <c r="S183" s="193">
        <f>Durban!K$82/100</f>
        <v>0.19700250636903338</v>
      </c>
      <c r="U183" s="193">
        <f>K183*$B183*Indicators!$B$256+K183*$C183*Indicators!$C$256+K183*$D183*Indicators!$D$256+K183*$E183*Indicators!$E$256+K183*$F183*Indicators!$F$256+K183*$G183*Indicators!$G$256+K183*$H183*Indicators!$H$256+K183*$I183*Indicators!$I$256</f>
        <v>-1.9926972466720091E-4</v>
      </c>
      <c r="V183" s="193">
        <f>L183*$B183*Indicators!$B$257+L183*$C183*Indicators!$C$257+L183*$D183*Indicators!$D$257+L183*$E183*Indicators!$E$257+L183*$F183*Indicators!$F$257+L183*$G183*Indicators!$G$257+L183*$H183*Indicators!$H$257+L183*$I183*Indicators!$I$257</f>
        <v>-8.9590613832368779E-5</v>
      </c>
      <c r="W183" s="193">
        <f>M183*$B183*Indicators!$B$258+M183*$C183*Indicators!$C$258+M183*$D183*Indicators!$D$258+M183*$E183*Indicators!$E$258+M183*$F183*Indicators!$F$258+M183*$G183*Indicators!$G$258+M183*$H183*Indicators!$H$258+M183*$I183*Indicators!$I$258</f>
        <v>-3.6881396980471557E-3</v>
      </c>
      <c r="X183" s="193">
        <f>N183*$B183*Indicators!$B$259+N183*$C183*Indicators!$C$259+N183*$D183*Indicators!$D$259+N183*$E183*Indicators!$E$259+N183*$F183*Indicators!$F$259+N183*$G183*Indicators!$G$259+N183*$H183*Indicators!$H$259+N183*$I183*Indicators!$I$259</f>
        <v>-9.8306871889269508E-4</v>
      </c>
      <c r="Y183" s="193">
        <f>O183*$B183*Indicators!$B$260+O183*$C183*Indicators!$C$260+O183*$D183*Indicators!$D$260+O183*$E183*Indicators!$E$260+O183*$F183*Indicators!$F$260+O183*$G183*Indicators!$G$260+O183*$H183*Indicators!$H$260+O183*$I183*Indicators!$I$260</f>
        <v>-8.9417325423289825E-6</v>
      </c>
      <c r="Z183" s="193">
        <f>P183*$B183*Indicators!$B$261+P183*$C183*Indicators!$C$261+P183*$D183*Indicators!$D$261+P183*$E183*Indicators!$E$261+P183*$F183*Indicators!$F$261+P183*$G183*Indicators!$G$261+P183*$H183*Indicators!$H$261+P183*$I183*Indicators!$I$261</f>
        <v>2.8363590977319782E-4</v>
      </c>
      <c r="AA183" s="193">
        <f>Q183*$B183*Indicators!$B$262+Q183*$C183*Indicators!$C$262+Q183*$D183*Indicators!$D$262+Q183*$E183*Indicators!$E$262+Q183*$F183*Indicators!$F$262+Q183*$G183*Indicators!$G$262+Q183*$H183*Indicators!$H$262+Q183*$I183*Indicators!$I$262</f>
        <v>-1.4349810325082145E-4</v>
      </c>
      <c r="AB183" s="193">
        <f>R183*$B183*Indicators!$B$263+R183*$C183*Indicators!$C$263+R183*$D183*Indicators!$D$263+R183*$E183*Indicators!$E$263+R183*$F183*Indicators!$F$263+R183*$G183*Indicators!$G$263+R183*$H183*Indicators!$H$263+R183*$I183*Indicators!$I$263</f>
        <v>-3.0516070476211625E-4</v>
      </c>
      <c r="AC183" s="193">
        <f>S183*$B183*Indicators!$B$264+S183*$C183*Indicators!$C$264+S183*$D183*Indicators!$D$264+S183*$E183*Indicators!$E$264+S183*$F183*Indicators!$F$264+S183*$G183*Indicators!$G$264+S183*$H183*Indicators!$H$264+S183*$I183*Indicators!$I$264</f>
        <v>-9.1614727968411785E-4</v>
      </c>
      <c r="AE183" s="177">
        <f t="shared" si="6"/>
        <v>-0.60501806659056079</v>
      </c>
    </row>
    <row r="184" spans="1:31" x14ac:dyDescent="0.25">
      <c r="A184" s="174">
        <f>Indicators!A196</f>
        <v>41334</v>
      </c>
      <c r="B184" s="193">
        <f>(Indicators!B196-Indicators!B195)/Indicators!B195</f>
        <v>4.8515748923634756E-2</v>
      </c>
      <c r="C184" s="193">
        <f>(Indicators!C196-Indicators!C195)/-100</f>
        <v>-1.0000000000000052E-3</v>
      </c>
      <c r="D184" s="193">
        <f>(Indicators!D196-Indicators!D195)/-100</f>
        <v>0</v>
      </c>
      <c r="E184" s="193">
        <f>(Indicators!E196-Indicators!E195)/-Indicators!E195</f>
        <v>2.5654777867167286E-2</v>
      </c>
      <c r="F184" s="193">
        <f>(Indicators!F196-Indicators!F195)/Indicators!F195</f>
        <v>7.1389346512904447E-3</v>
      </c>
      <c r="G184" s="193">
        <f>(Indicators!G196-Indicators!G195)/Indicators!G195</f>
        <v>5.6971138796720316E-3</v>
      </c>
      <c r="H184" s="193">
        <f>(Indicators!H196-Indicators!H195)/Indicators!H195</f>
        <v>1.3302654621143977E-2</v>
      </c>
      <c r="I184" s="193">
        <f>(Indicators!I196-Indicators!I195)/Indicators!I195</f>
        <v>0.10105196047178833</v>
      </c>
      <c r="K184" s="193">
        <f>Durban!C$82/100</f>
        <v>1.2781430632159429E-2</v>
      </c>
      <c r="L184" s="193">
        <f>Durban!D$82/100</f>
        <v>2.3138261598051016E-3</v>
      </c>
      <c r="M184" s="193">
        <f>Durban!E$82/100</f>
        <v>0.18541722322941687</v>
      </c>
      <c r="N184" s="193">
        <f>Durban!F$82/100</f>
        <v>2.7242105886392875E-2</v>
      </c>
      <c r="O184" s="193">
        <f>Durban!G$82/100</f>
        <v>4.9725724116399202E-2</v>
      </c>
      <c r="P184" s="193">
        <f>Durban!H$82/100</f>
        <v>0.18126035188732226</v>
      </c>
      <c r="Q184" s="193">
        <f>Durban!I$82/100</f>
        <v>0.14261219842545528</v>
      </c>
      <c r="R184" s="193">
        <f>Durban!J$82/100</f>
        <v>0.2016446332940158</v>
      </c>
      <c r="S184" s="193">
        <f>Durban!K$82/100</f>
        <v>0.19700250636903338</v>
      </c>
      <c r="U184" s="193">
        <f>K184*$B184*Indicators!$B$256+K184*$C184*Indicators!$C$256+K184*$D184*Indicators!$D$256+K184*$E184*Indicators!$E$256+K184*$F184*Indicators!$F$256+K184*$G184*Indicators!$G$256+K184*$H184*Indicators!$H$256+K184*$I184*Indicators!$I$256</f>
        <v>3.2618932762885553E-4</v>
      </c>
      <c r="V184" s="193">
        <f>L184*$B184*Indicators!$B$257+L184*$C184*Indicators!$C$257+L184*$D184*Indicators!$D$257+L184*$E184*Indicators!$E$257+L184*$F184*Indicators!$F$257+L184*$G184*Indicators!$G$257+L184*$H184*Indicators!$H$257+L184*$I184*Indicators!$I$257</f>
        <v>9.1649358701829283E-5</v>
      </c>
      <c r="W184" s="193">
        <f>M184*$B184*Indicators!$B$258+M184*$C184*Indicators!$C$258+M184*$D184*Indicators!$D$258+M184*$E184*Indicators!$E$258+M184*$F184*Indicators!$F$258+M184*$G184*Indicators!$G$258+M184*$H184*Indicators!$H$258+M184*$I184*Indicators!$I$258</f>
        <v>7.5810886403912623E-3</v>
      </c>
      <c r="X184" s="193">
        <f>N184*$B184*Indicators!$B$259+N184*$C184*Indicators!$C$259+N184*$D184*Indicators!$D$259+N184*$E184*Indicators!$E$259+N184*$F184*Indicators!$F$259+N184*$G184*Indicators!$G$259+N184*$H184*Indicators!$H$259+N184*$I184*Indicators!$I$259</f>
        <v>1.6832563828450174E-3</v>
      </c>
      <c r="Y184" s="193">
        <f>O184*$B184*Indicators!$B$260+O184*$C184*Indicators!$C$260+O184*$D184*Indicators!$D$260+O184*$E184*Indicators!$E$260+O184*$F184*Indicators!$F$260+O184*$G184*Indicators!$G$260+O184*$H184*Indicators!$H$260+O184*$I184*Indicators!$I$260</f>
        <v>8.6737505387043099E-4</v>
      </c>
      <c r="Z184" s="193">
        <f>P184*$B184*Indicators!$B$261+P184*$C184*Indicators!$C$261+P184*$D184*Indicators!$D$261+P184*$E184*Indicators!$E$261+P184*$F184*Indicators!$F$261+P184*$G184*Indicators!$G$261+P184*$H184*Indicators!$H$261+P184*$I184*Indicators!$I$261</f>
        <v>1.8837874198323386E-3</v>
      </c>
      <c r="AA184" s="193">
        <f>Q184*$B184*Indicators!$B$262+Q184*$C184*Indicators!$C$262+Q184*$D184*Indicators!$D$262+Q184*$E184*Indicators!$E$262+Q184*$F184*Indicators!$F$262+Q184*$G184*Indicators!$G$262+Q184*$H184*Indicators!$H$262+Q184*$I184*Indicators!$I$262</f>
        <v>3.5815249909582087E-3</v>
      </c>
      <c r="AB184" s="193">
        <f>R184*$B184*Indicators!$B$263+R184*$C184*Indicators!$C$263+R184*$D184*Indicators!$D$263+R184*$E184*Indicators!$E$263+R184*$F184*Indicators!$F$263+R184*$G184*Indicators!$G$263+R184*$H184*Indicators!$H$263+R184*$I184*Indicators!$I$263</f>
        <v>3.2485851954666325E-3</v>
      </c>
      <c r="AC184" s="193">
        <f>S184*$B184*Indicators!$B$264+S184*$C184*Indicators!$C$264+S184*$D184*Indicators!$D$264+S184*$E184*Indicators!$E$264+S184*$F184*Indicators!$F$264+S184*$G184*Indicators!$G$264+S184*$H184*Indicators!$H$264+S184*$I184*Indicators!$I$264</f>
        <v>2.6683929012439457E-3</v>
      </c>
      <c r="AE184" s="177">
        <f t="shared" si="6"/>
        <v>2.1931849270938524</v>
      </c>
    </row>
    <row r="185" spans="1:31" x14ac:dyDescent="0.25">
      <c r="A185" s="174">
        <f>Indicators!A197</f>
        <v>41365</v>
      </c>
      <c r="B185" s="193">
        <f>(Indicators!B197-Indicators!B196)/Indicators!B196</f>
        <v>-3.0904886429945468E-2</v>
      </c>
      <c r="C185" s="193">
        <f>(Indicators!C197-Indicators!C196)/-100</f>
        <v>3.6500000000000022E-3</v>
      </c>
      <c r="D185" s="193">
        <f>(Indicators!D197-Indicators!D196)/-100</f>
        <v>0</v>
      </c>
      <c r="E185" s="193">
        <f>(Indicators!E197-Indicators!E196)/-Indicators!E196</f>
        <v>4.5871559633027525E-2</v>
      </c>
      <c r="F185" s="193">
        <f>(Indicators!F197-Indicators!F196)/Indicators!F196</f>
        <v>-3.7077426390403477E-2</v>
      </c>
      <c r="G185" s="193">
        <f>(Indicators!G197-Indicators!G196)/Indicators!G196</f>
        <v>-8.0241533864541886E-2</v>
      </c>
      <c r="H185" s="193">
        <f>(Indicators!H197-Indicators!H196)/Indicators!H196</f>
        <v>-2.6557936225788344E-3</v>
      </c>
      <c r="I185" s="193">
        <f>(Indicators!I197-Indicators!I196)/Indicators!I196</f>
        <v>-2.9530978575564564E-2</v>
      </c>
      <c r="K185" s="193">
        <f>Durban!C$82/100</f>
        <v>1.2781430632159429E-2</v>
      </c>
      <c r="L185" s="193">
        <f>Durban!D$82/100</f>
        <v>2.3138261598051016E-3</v>
      </c>
      <c r="M185" s="193">
        <f>Durban!E$82/100</f>
        <v>0.18541722322941687</v>
      </c>
      <c r="N185" s="193">
        <f>Durban!F$82/100</f>
        <v>2.7242105886392875E-2</v>
      </c>
      <c r="O185" s="193">
        <f>Durban!G$82/100</f>
        <v>4.9725724116399202E-2</v>
      </c>
      <c r="P185" s="193">
        <f>Durban!H$82/100</f>
        <v>0.18126035188732226</v>
      </c>
      <c r="Q185" s="193">
        <f>Durban!I$82/100</f>
        <v>0.14261219842545528</v>
      </c>
      <c r="R185" s="193">
        <f>Durban!J$82/100</f>
        <v>0.2016446332940158</v>
      </c>
      <c r="S185" s="193">
        <f>Durban!K$82/100</f>
        <v>0.19700250636903338</v>
      </c>
      <c r="U185" s="193">
        <f>K185*$B185*Indicators!$B$256+K185*$C185*Indicators!$C$256+K185*$D185*Indicators!$D$256+K185*$E185*Indicators!$E$256+K185*$F185*Indicators!$F$256+K185*$G185*Indicators!$G$256+K185*$H185*Indicators!$H$256+K185*$I185*Indicators!$I$256</f>
        <v>-1.5042590603202172E-4</v>
      </c>
      <c r="V185" s="193">
        <f>L185*$B185*Indicators!$B$257+L185*$C185*Indicators!$C$257+L185*$D185*Indicators!$D$257+L185*$E185*Indicators!$E$257+L185*$F185*Indicators!$F$257+L185*$G185*Indicators!$G$257+L185*$H185*Indicators!$H$257+L185*$I185*Indicators!$I$257</f>
        <v>-9.8770573153250831E-5</v>
      </c>
      <c r="W185" s="193">
        <f>M185*$B185*Indicators!$B$258+M185*$C185*Indicators!$C$258+M185*$D185*Indicators!$D$258+M185*$E185*Indicators!$E$258+M185*$F185*Indicators!$F$258+M185*$G185*Indicators!$G$258+M185*$H185*Indicators!$H$258+M185*$I185*Indicators!$I$258</f>
        <v>-2.1640654821706217E-3</v>
      </c>
      <c r="X185" s="193">
        <f>N185*$B185*Indicators!$B$259+N185*$C185*Indicators!$C$259+N185*$D185*Indicators!$D$259+N185*$E185*Indicators!$E$259+N185*$F185*Indicators!$F$259+N185*$G185*Indicators!$G$259+N185*$H185*Indicators!$H$259+N185*$I185*Indicators!$I$259</f>
        <v>-2.3877012133953574E-4</v>
      </c>
      <c r="Y185" s="193">
        <f>O185*$B185*Indicators!$B$260+O185*$C185*Indicators!$C$260+O185*$D185*Indicators!$D$260+O185*$E185*Indicators!$E$260+O185*$F185*Indicators!$F$260+O185*$G185*Indicators!$G$260+O185*$H185*Indicators!$H$260+O185*$I185*Indicators!$I$260</f>
        <v>1.2988151715345224E-4</v>
      </c>
      <c r="Z185" s="193">
        <f>P185*$B185*Indicators!$B$261+P185*$C185*Indicators!$C$261+P185*$D185*Indicators!$D$261+P185*$E185*Indicators!$E$261+P185*$F185*Indicators!$F$261+P185*$G185*Indicators!$G$261+P185*$H185*Indicators!$H$261+P185*$I185*Indicators!$I$261</f>
        <v>3.8249902303118889E-4</v>
      </c>
      <c r="AA185" s="193">
        <f>Q185*$B185*Indicators!$B$262+Q185*$C185*Indicators!$C$262+Q185*$D185*Indicators!$D$262+Q185*$E185*Indicators!$E$262+Q185*$F185*Indicators!$F$262+Q185*$G185*Indicators!$G$262+Q185*$H185*Indicators!$H$262+Q185*$I185*Indicators!$I$262</f>
        <v>1.1290212235576733E-3</v>
      </c>
      <c r="AB185" s="193">
        <f>R185*$B185*Indicators!$B$263+R185*$C185*Indicators!$C$263+R185*$D185*Indicators!$D$263+R185*$E185*Indicators!$E$263+R185*$F185*Indicators!$F$263+R185*$G185*Indicators!$G$263+R185*$H185*Indicators!$H$263+R185*$I185*Indicators!$I$263</f>
        <v>1.009998253767845E-4</v>
      </c>
      <c r="AC185" s="193">
        <f>S185*$B185*Indicators!$B$264+S185*$C185*Indicators!$C$264+S185*$D185*Indicators!$D$264+S185*$E185*Indicators!$E$264+S185*$F185*Indicators!$F$264+S185*$G185*Indicators!$G$264+S185*$H185*Indicators!$H$264+S185*$I185*Indicators!$I$264</f>
        <v>-8.0500654644841824E-4</v>
      </c>
      <c r="AE185" s="177">
        <f t="shared" si="6"/>
        <v>-0.1714637040024749</v>
      </c>
    </row>
    <row r="186" spans="1:31" x14ac:dyDescent="0.25">
      <c r="A186" s="174">
        <f>Indicators!A198</f>
        <v>41395</v>
      </c>
      <c r="B186" s="193">
        <f>(Indicators!B198-Indicators!B197)/Indicators!B197</f>
        <v>0.11838496019268083</v>
      </c>
      <c r="C186" s="193">
        <f>(Indicators!C198-Indicators!C197)/-100</f>
        <v>-6.9500000000000031E-3</v>
      </c>
      <c r="D186" s="193">
        <f>(Indicators!D198-Indicators!D197)/-100</f>
        <v>3.000000000000007E-3</v>
      </c>
      <c r="E186" s="193">
        <f>(Indicators!E198-Indicators!E197)/-Indicators!E197</f>
        <v>1.9230769230769232E-2</v>
      </c>
      <c r="F186" s="193">
        <f>(Indicators!F198-Indicators!F197)/Indicators!F197</f>
        <v>-1.3023782559456423E-2</v>
      </c>
      <c r="G186" s="193">
        <f>(Indicators!G198-Indicators!G197)/Indicators!G197</f>
        <v>-4.2504230118443287E-2</v>
      </c>
      <c r="H186" s="193">
        <f>(Indicators!H198-Indicators!H197)/Indicators!H197</f>
        <v>7.6304236592151147E-3</v>
      </c>
      <c r="I186" s="193">
        <f>(Indicators!I198-Indicators!I197)/Indicators!I197</f>
        <v>3.0727923627684964E-2</v>
      </c>
      <c r="K186" s="193">
        <f>Durban!C$82/100</f>
        <v>1.2781430632159429E-2</v>
      </c>
      <c r="L186" s="193">
        <f>Durban!D$82/100</f>
        <v>2.3138261598051016E-3</v>
      </c>
      <c r="M186" s="193">
        <f>Durban!E$82/100</f>
        <v>0.18541722322941687</v>
      </c>
      <c r="N186" s="193">
        <f>Durban!F$82/100</f>
        <v>2.7242105886392875E-2</v>
      </c>
      <c r="O186" s="193">
        <f>Durban!G$82/100</f>
        <v>4.9725724116399202E-2</v>
      </c>
      <c r="P186" s="193">
        <f>Durban!H$82/100</f>
        <v>0.18126035188732226</v>
      </c>
      <c r="Q186" s="193">
        <f>Durban!I$82/100</f>
        <v>0.14261219842545528</v>
      </c>
      <c r="R186" s="193">
        <f>Durban!J$82/100</f>
        <v>0.2016446332940158</v>
      </c>
      <c r="S186" s="193">
        <f>Durban!K$82/100</f>
        <v>0.19700250636903338</v>
      </c>
      <c r="U186" s="193">
        <f>K186*$B186*Indicators!$B$256+K186*$C186*Indicators!$C$256+K186*$D186*Indicators!$D$256+K186*$E186*Indicators!$E$256+K186*$F186*Indicators!$F$256+K186*$G186*Indicators!$G$256+K186*$H186*Indicators!$H$256+K186*$I186*Indicators!$I$256</f>
        <v>3.2867914493088095E-4</v>
      </c>
      <c r="V186" s="193">
        <f>L186*$B186*Indicators!$B$257+L186*$C186*Indicators!$C$257+L186*$D186*Indicators!$D$257+L186*$E186*Indicators!$E$257+L186*$F186*Indicators!$F$257+L186*$G186*Indicators!$G$257+L186*$H186*Indicators!$H$257+L186*$I186*Indicators!$I$257</f>
        <v>6.1507185923400189E-5</v>
      </c>
      <c r="W186" s="193">
        <f>M186*$B186*Indicators!$B$258+M186*$C186*Indicators!$C$258+M186*$D186*Indicators!$D$258+M186*$E186*Indicators!$E$258+M186*$F186*Indicators!$F$258+M186*$G186*Indicators!$G$258+M186*$H186*Indicators!$H$258+M186*$I186*Indicators!$I$258</f>
        <v>9.0903463848229522E-3</v>
      </c>
      <c r="X186" s="193">
        <f>N186*$B186*Indicators!$B$259+N186*$C186*Indicators!$C$259+N186*$D186*Indicators!$D$259+N186*$E186*Indicators!$E$259+N186*$F186*Indicators!$F$259+N186*$G186*Indicators!$G$259+N186*$H186*Indicators!$H$259+N186*$I186*Indicators!$I$259</f>
        <v>8.6123613200769062E-4</v>
      </c>
      <c r="Y186" s="193">
        <f>O186*$B186*Indicators!$B$260+O186*$C186*Indicators!$C$260+O186*$D186*Indicators!$D$260+O186*$E186*Indicators!$E$260+O186*$F186*Indicators!$F$260+O186*$G186*Indicators!$G$260+O186*$H186*Indicators!$H$260+O186*$I186*Indicators!$I$260</f>
        <v>8.3358387343656281E-4</v>
      </c>
      <c r="Z186" s="193">
        <f>P186*$B186*Indicators!$B$261+P186*$C186*Indicators!$C$261+P186*$D186*Indicators!$D$261+P186*$E186*Indicators!$E$261+P186*$F186*Indicators!$F$261+P186*$G186*Indicators!$G$261+P186*$H186*Indicators!$H$261+P186*$I186*Indicators!$I$261</f>
        <v>2.5080412785986606E-3</v>
      </c>
      <c r="AA186" s="193">
        <f>Q186*$B186*Indicators!$B$262+Q186*$C186*Indicators!$C$262+Q186*$D186*Indicators!$D$262+Q186*$E186*Indicators!$E$262+Q186*$F186*Indicators!$F$262+Q186*$G186*Indicators!$G$262+Q186*$H186*Indicators!$H$262+Q186*$I186*Indicators!$I$262</f>
        <v>3.0114853030498759E-3</v>
      </c>
      <c r="AB186" s="193">
        <f>R186*$B186*Indicators!$B$263+R186*$C186*Indicators!$C$263+R186*$D186*Indicators!$D$263+R186*$E186*Indicators!$E$263+R186*$F186*Indicators!$F$263+R186*$G186*Indicators!$G$263+R186*$H186*Indicators!$H$263+R186*$I186*Indicators!$I$263</f>
        <v>3.1163363877901975E-3</v>
      </c>
      <c r="AC186" s="193">
        <f>S186*$B186*Indicators!$B$264+S186*$C186*Indicators!$C$264+S186*$D186*Indicators!$D$264+S186*$E186*Indicators!$E$264+S186*$F186*Indicators!$F$264+S186*$G186*Indicators!$G$264+S186*$H186*Indicators!$H$264+S186*$I186*Indicators!$I$264</f>
        <v>2.7248439686797764E-3</v>
      </c>
      <c r="AE186" s="177">
        <f t="shared" si="6"/>
        <v>2.2536059659239998</v>
      </c>
    </row>
    <row r="187" spans="1:31" x14ac:dyDescent="0.25">
      <c r="A187" s="174">
        <f>Indicators!A199</f>
        <v>41426</v>
      </c>
      <c r="B187" s="193">
        <f>(Indicators!B199-Indicators!B198)/Indicators!B198</f>
        <v>-9.381947975553015E-3</v>
      </c>
      <c r="C187" s="193">
        <f>(Indicators!C199-Indicators!C198)/-100</f>
        <v>-5.749999999999993E-3</v>
      </c>
      <c r="D187" s="193">
        <f>(Indicators!D199-Indicators!D198)/-100</f>
        <v>9.9999999999999655E-4</v>
      </c>
      <c r="E187" s="193">
        <f>(Indicators!E199-Indicators!E198)/-Indicators!E198</f>
        <v>-9.8039215686274508E-3</v>
      </c>
      <c r="F187" s="193">
        <f>(Indicators!F199-Indicators!F198)/Indicators!F198</f>
        <v>-2.9259896729776136E-2</v>
      </c>
      <c r="G187" s="193">
        <f>(Indicators!G199-Indicators!G198)/Indicators!G198</f>
        <v>-0.15049127023397194</v>
      </c>
      <c r="H187" s="193">
        <f>(Indicators!H199-Indicators!H198)/Indicators!H198</f>
        <v>7.7006583495346148E-3</v>
      </c>
      <c r="I187" s="193">
        <f>(Indicators!I199-Indicators!I198)/Indicators!I198</f>
        <v>-7.8147612156295228E-3</v>
      </c>
      <c r="K187" s="193">
        <f>Durban!C$82/100</f>
        <v>1.2781430632159429E-2</v>
      </c>
      <c r="L187" s="193">
        <f>Durban!D$82/100</f>
        <v>2.3138261598051016E-3</v>
      </c>
      <c r="M187" s="193">
        <f>Durban!E$82/100</f>
        <v>0.18541722322941687</v>
      </c>
      <c r="N187" s="193">
        <f>Durban!F$82/100</f>
        <v>2.7242105886392875E-2</v>
      </c>
      <c r="O187" s="193">
        <f>Durban!G$82/100</f>
        <v>4.9725724116399202E-2</v>
      </c>
      <c r="P187" s="193">
        <f>Durban!H$82/100</f>
        <v>0.18126035188732226</v>
      </c>
      <c r="Q187" s="193">
        <f>Durban!I$82/100</f>
        <v>0.14261219842545528</v>
      </c>
      <c r="R187" s="193">
        <f>Durban!J$82/100</f>
        <v>0.2016446332940158</v>
      </c>
      <c r="S187" s="193">
        <f>Durban!K$82/100</f>
        <v>0.19700250636903338</v>
      </c>
      <c r="U187" s="193">
        <f>K187*$B187*Indicators!$B$256+K187*$C187*Indicators!$C$256+K187*$D187*Indicators!$D$256+K187*$E187*Indicators!$E$256+K187*$F187*Indicators!$F$256+K187*$G187*Indicators!$G$256+K187*$H187*Indicators!$H$256+K187*$I187*Indicators!$I$256</f>
        <v>-1.6233874424346573E-4</v>
      </c>
      <c r="V187" s="193">
        <f>L187*$B187*Indicators!$B$257+L187*$C187*Indicators!$C$257+L187*$D187*Indicators!$D$257+L187*$E187*Indicators!$E$257+L187*$F187*Indicators!$F$257+L187*$G187*Indicators!$G$257+L187*$H187*Indicators!$H$257+L187*$I187*Indicators!$I$257</f>
        <v>-1.516815709586823E-4</v>
      </c>
      <c r="W187" s="193">
        <f>M187*$B187*Indicators!$B$258+M187*$C187*Indicators!$C$258+M187*$D187*Indicators!$D$258+M187*$E187*Indicators!$E$258+M187*$F187*Indicators!$F$258+M187*$G187*Indicators!$G$258+M187*$H187*Indicators!$H$258+M187*$I187*Indicators!$I$258</f>
        <v>-1.1416064928318889E-3</v>
      </c>
      <c r="X187" s="193">
        <f>N187*$B187*Indicators!$B$259+N187*$C187*Indicators!$C$259+N187*$D187*Indicators!$D$259+N187*$E187*Indicators!$E$259+N187*$F187*Indicators!$F$259+N187*$G187*Indicators!$G$259+N187*$H187*Indicators!$H$259+N187*$I187*Indicators!$I$259</f>
        <v>-1.7091135730120288E-4</v>
      </c>
      <c r="Y187" s="193">
        <f>O187*$B187*Indicators!$B$260+O187*$C187*Indicators!$C$260+O187*$D187*Indicators!$D$260+O187*$E187*Indicators!$E$260+O187*$F187*Indicators!$F$260+O187*$G187*Indicators!$G$260+O187*$H187*Indicators!$H$260+O187*$I187*Indicators!$I$260</f>
        <v>-1.0513627146799742E-4</v>
      </c>
      <c r="Z187" s="193">
        <f>P187*$B187*Indicators!$B$261+P187*$C187*Indicators!$C$261+P187*$D187*Indicators!$D$261+P187*$E187*Indicators!$E$261+P187*$F187*Indicators!$F$261+P187*$G187*Indicators!$G$261+P187*$H187*Indicators!$H$261+P187*$I187*Indicators!$I$261</f>
        <v>-3.2734212372983969E-4</v>
      </c>
      <c r="AA187" s="193">
        <f>Q187*$B187*Indicators!$B$262+Q187*$C187*Indicators!$C$262+Q187*$D187*Indicators!$D$262+Q187*$E187*Indicators!$E$262+Q187*$F187*Indicators!$F$262+Q187*$G187*Indicators!$G$262+Q187*$H187*Indicators!$H$262+Q187*$I187*Indicators!$I$262</f>
        <v>-5.94794937808221E-4</v>
      </c>
      <c r="AB187" s="193">
        <f>R187*$B187*Indicators!$B$263+R187*$C187*Indicators!$C$263+R187*$D187*Indicators!$D$263+R187*$E187*Indicators!$E$263+R187*$F187*Indicators!$F$263+R187*$G187*Indicators!$G$263+R187*$H187*Indicators!$H$263+R187*$I187*Indicators!$I$263</f>
        <v>-3.8546942831708757E-4</v>
      </c>
      <c r="AC187" s="193">
        <f>S187*$B187*Indicators!$B$264+S187*$C187*Indicators!$C$264+S187*$D187*Indicators!$D$264+S187*$E187*Indicators!$E$264+S187*$F187*Indicators!$F$264+S187*$G187*Indicators!$G$264+S187*$H187*Indicators!$H$264+S187*$I187*Indicators!$I$264</f>
        <v>-1.6375544801739862E-4</v>
      </c>
      <c r="AE187" s="177">
        <f t="shared" si="6"/>
        <v>-0.32030363746757839</v>
      </c>
    </row>
    <row r="188" spans="1:31" x14ac:dyDescent="0.25">
      <c r="A188" s="174">
        <f>Indicators!A200</f>
        <v>41456</v>
      </c>
      <c r="B188" s="193">
        <f>(Indicators!B200-Indicators!B199)/Indicators!B199</f>
        <v>-1.4080396143239679E-2</v>
      </c>
      <c r="C188" s="193">
        <f>(Indicators!C200-Indicators!C199)/-100</f>
        <v>-8.9999999999999857E-4</v>
      </c>
      <c r="D188" s="193">
        <f>(Indicators!D200-Indicators!D199)/-100</f>
        <v>-7.9999999999999984E-3</v>
      </c>
      <c r="E188" s="193">
        <f>(Indicators!E200-Indicators!E199)/-Indicators!E199</f>
        <v>-3.8834951456310676E-2</v>
      </c>
      <c r="F188" s="193">
        <f>(Indicators!F200-Indicators!F199)/Indicators!F199</f>
        <v>1.0638297872340408E-2</v>
      </c>
      <c r="G188" s="193">
        <f>(Indicators!G200-Indicators!G199)/Indicators!G199</f>
        <v>0.10500915293726082</v>
      </c>
      <c r="H188" s="193">
        <f>(Indicators!H200-Indicators!H199)/Indicators!H199</f>
        <v>-3.1132991909317963E-3</v>
      </c>
      <c r="I188" s="193">
        <f>(Indicators!I200-Indicators!I199)/Indicators!I199</f>
        <v>6.0676779463243874E-2</v>
      </c>
      <c r="K188" s="193">
        <f>Durban!C$82/100</f>
        <v>1.2781430632159429E-2</v>
      </c>
      <c r="L188" s="193">
        <f>Durban!D$82/100</f>
        <v>2.3138261598051016E-3</v>
      </c>
      <c r="M188" s="193">
        <f>Durban!E$82/100</f>
        <v>0.18541722322941687</v>
      </c>
      <c r="N188" s="193">
        <f>Durban!F$82/100</f>
        <v>2.7242105886392875E-2</v>
      </c>
      <c r="O188" s="193">
        <f>Durban!G$82/100</f>
        <v>4.9725724116399202E-2</v>
      </c>
      <c r="P188" s="193">
        <f>Durban!H$82/100</f>
        <v>0.18126035188732226</v>
      </c>
      <c r="Q188" s="193">
        <f>Durban!I$82/100</f>
        <v>0.14261219842545528</v>
      </c>
      <c r="R188" s="193">
        <f>Durban!J$82/100</f>
        <v>0.2016446332940158</v>
      </c>
      <c r="S188" s="193">
        <f>Durban!K$82/100</f>
        <v>0.19700250636903338</v>
      </c>
      <c r="U188" s="193">
        <f>K188*$B188*Indicators!$B$256+K188*$C188*Indicators!$C$256+K188*$D188*Indicators!$D$256+K188*$E188*Indicators!$E$256+K188*$F188*Indicators!$F$256+K188*$G188*Indicators!$G$256+K188*$H188*Indicators!$H$256+K188*$I188*Indicators!$I$256</f>
        <v>-2.7783240868897935E-5</v>
      </c>
      <c r="V188" s="193">
        <f>L188*$B188*Indicators!$B$257+L188*$C188*Indicators!$C$257+L188*$D188*Indicators!$D$257+L188*$E188*Indicators!$E$257+L188*$F188*Indicators!$F$257+L188*$G188*Indicators!$G$257+L188*$H188*Indicators!$H$257+L188*$I188*Indicators!$I$257</f>
        <v>1.0650866461660791E-4</v>
      </c>
      <c r="W188" s="193">
        <f>M188*$B188*Indicators!$B$258+M188*$C188*Indicators!$C$258+M188*$D188*Indicators!$D$258+M188*$E188*Indicators!$E$258+M188*$F188*Indicators!$F$258+M188*$G188*Indicators!$G$258+M188*$H188*Indicators!$H$258+M188*$I188*Indicators!$I$258</f>
        <v>4.5100740341089433E-4</v>
      </c>
      <c r="X188" s="193">
        <f>N188*$B188*Indicators!$B$259+N188*$C188*Indicators!$C$259+N188*$D188*Indicators!$D$259+N188*$E188*Indicators!$E$259+N188*$F188*Indicators!$F$259+N188*$G188*Indicators!$G$259+N188*$H188*Indicators!$H$259+N188*$I188*Indicators!$I$259</f>
        <v>5.5593046955171787E-4</v>
      </c>
      <c r="Y188" s="193">
        <f>O188*$B188*Indicators!$B$260+O188*$C188*Indicators!$C$260+O188*$D188*Indicators!$D$260+O188*$E188*Indicators!$E$260+O188*$F188*Indicators!$F$260+O188*$G188*Indicators!$G$260+O188*$H188*Indicators!$H$260+O188*$I188*Indicators!$I$260</f>
        <v>-3.0847020374490282E-4</v>
      </c>
      <c r="Z188" s="193">
        <f>P188*$B188*Indicators!$B$261+P188*$C188*Indicators!$C$261+P188*$D188*Indicators!$D$261+P188*$E188*Indicators!$E$261+P188*$F188*Indicators!$F$261+P188*$G188*Indicators!$G$261+P188*$H188*Indicators!$H$261+P188*$I188*Indicators!$I$261</f>
        <v>-1.4473384531973725E-3</v>
      </c>
      <c r="AA188" s="193">
        <f>Q188*$B188*Indicators!$B$262+Q188*$C188*Indicators!$C$262+Q188*$D188*Indicators!$D$262+Q188*$E188*Indicators!$E$262+Q188*$F188*Indicators!$F$262+Q188*$G188*Indicators!$G$262+Q188*$H188*Indicators!$H$262+Q188*$I188*Indicators!$I$262</f>
        <v>-1.2255389173369299E-3</v>
      </c>
      <c r="AB188" s="193">
        <f>R188*$B188*Indicators!$B$263+R188*$C188*Indicators!$C$263+R188*$D188*Indicators!$D$263+R188*$E188*Indicators!$E$263+R188*$F188*Indicators!$F$263+R188*$G188*Indicators!$G$263+R188*$H188*Indicators!$H$263+R188*$I188*Indicators!$I$263</f>
        <v>-8.6842002724711403E-4</v>
      </c>
      <c r="AC188" s="193">
        <f>S188*$B188*Indicators!$B$264+S188*$C188*Indicators!$C$264+S188*$D188*Indicators!$D$264+S188*$E188*Indicators!$E$264+S188*$F188*Indicators!$F$264+S188*$G188*Indicators!$G$264+S188*$H188*Indicators!$H$264+S188*$I188*Indicators!$I$264</f>
        <v>-2.4097157425947513E-4</v>
      </c>
      <c r="AE188" s="177">
        <f t="shared" si="6"/>
        <v>-0.30050758790754722</v>
      </c>
    </row>
    <row r="189" spans="1:31" x14ac:dyDescent="0.25">
      <c r="A189" s="174">
        <f>Indicators!A201</f>
        <v>41487</v>
      </c>
      <c r="B189" s="193">
        <f>(Indicators!B201-Indicators!B200)/Indicators!B200</f>
        <v>5.5482395696158586E-2</v>
      </c>
      <c r="C189" s="193">
        <f>(Indicators!C201-Indicators!C200)/-100</f>
        <v>-3.9500000000000047E-3</v>
      </c>
      <c r="D189" s="193">
        <f>(Indicators!D201-Indicators!D200)/-100</f>
        <v>-1.0000000000000052E-3</v>
      </c>
      <c r="E189" s="193">
        <f>(Indicators!E201-Indicators!E200)/-Indicators!E200</f>
        <v>-7.476635514018691E-2</v>
      </c>
      <c r="F189" s="193">
        <f>(Indicators!F201-Indicators!F200)/Indicators!F200</f>
        <v>8.187134502923802E-3</v>
      </c>
      <c r="G189" s="193">
        <f>(Indicators!G201-Indicators!G200)/Indicators!G200</f>
        <v>6.0240963855421686E-2</v>
      </c>
      <c r="H189" s="193">
        <f>(Indicators!H201-Indicators!H200)/Indicators!H200</f>
        <v>1.5077756963294296E-2</v>
      </c>
      <c r="I189" s="193">
        <f>(Indicators!I201-Indicators!I200)/Indicators!I200</f>
        <v>-1.65016501650165E-2</v>
      </c>
      <c r="K189" s="193">
        <f>Durban!C$82/100</f>
        <v>1.2781430632159429E-2</v>
      </c>
      <c r="L189" s="193">
        <f>Durban!D$82/100</f>
        <v>2.3138261598051016E-3</v>
      </c>
      <c r="M189" s="193">
        <f>Durban!E$82/100</f>
        <v>0.18541722322941687</v>
      </c>
      <c r="N189" s="193">
        <f>Durban!F$82/100</f>
        <v>2.7242105886392875E-2</v>
      </c>
      <c r="O189" s="193">
        <f>Durban!G$82/100</f>
        <v>4.9725724116399202E-2</v>
      </c>
      <c r="P189" s="193">
        <f>Durban!H$82/100</f>
        <v>0.18126035188732226</v>
      </c>
      <c r="Q189" s="193">
        <f>Durban!I$82/100</f>
        <v>0.14261219842545528</v>
      </c>
      <c r="R189" s="193">
        <f>Durban!J$82/100</f>
        <v>0.2016446332940158</v>
      </c>
      <c r="S189" s="193">
        <f>Durban!K$82/100</f>
        <v>0.19700250636903338</v>
      </c>
      <c r="U189" s="193">
        <f>K189*$B189*Indicators!$B$256+K189*$C189*Indicators!$C$256+K189*$D189*Indicators!$D$256+K189*$E189*Indicators!$E$256+K189*$F189*Indicators!$F$256+K189*$G189*Indicators!$G$256+K189*$H189*Indicators!$H$256+K189*$I189*Indicators!$I$256</f>
        <v>7.4769170716039262E-6</v>
      </c>
      <c r="V189" s="193">
        <f>L189*$B189*Indicators!$B$257+L189*$C189*Indicators!$C$257+L189*$D189*Indicators!$D$257+L189*$E189*Indicators!$E$257+L189*$F189*Indicators!$F$257+L189*$G189*Indicators!$G$257+L189*$H189*Indicators!$H$257+L189*$I189*Indicators!$I$257</f>
        <v>6.9331807989330449E-5</v>
      </c>
      <c r="W189" s="193">
        <f>M189*$B189*Indicators!$B$258+M189*$C189*Indicators!$C$258+M189*$D189*Indicators!$D$258+M189*$E189*Indicators!$E$258+M189*$F189*Indicators!$F$258+M189*$G189*Indicators!$G$258+M189*$H189*Indicators!$H$258+M189*$I189*Indicators!$I$258</f>
        <v>1.726169200619698E-3</v>
      </c>
      <c r="X189" s="193">
        <f>N189*$B189*Indicators!$B$259+N189*$C189*Indicators!$C$259+N189*$D189*Indicators!$D$259+N189*$E189*Indicators!$E$259+N189*$F189*Indicators!$F$259+N189*$G189*Indicators!$G$259+N189*$H189*Indicators!$H$259+N189*$I189*Indicators!$I$259</f>
        <v>-4.4665014943751736E-4</v>
      </c>
      <c r="Y189" s="193">
        <f>O189*$B189*Indicators!$B$260+O189*$C189*Indicators!$C$260+O189*$D189*Indicators!$D$260+O189*$E189*Indicators!$E$260+O189*$F189*Indicators!$F$260+O189*$G189*Indicators!$G$260+O189*$H189*Indicators!$H$260+O189*$I189*Indicators!$I$260</f>
        <v>-1.6178110791589481E-4</v>
      </c>
      <c r="Z189" s="193">
        <f>P189*$B189*Indicators!$B$261+P189*$C189*Indicators!$C$261+P189*$D189*Indicators!$D$261+P189*$E189*Indicators!$E$261+P189*$F189*Indicators!$F$261+P189*$G189*Indicators!$G$261+P189*$H189*Indicators!$H$261+P189*$I189*Indicators!$I$261</f>
        <v>4.6863648887331523E-5</v>
      </c>
      <c r="AA189" s="193">
        <f>Q189*$B189*Indicators!$B$262+Q189*$C189*Indicators!$C$262+Q189*$D189*Indicators!$D$262+Q189*$E189*Indicators!$E$262+Q189*$F189*Indicators!$F$262+Q189*$G189*Indicators!$G$262+Q189*$H189*Indicators!$H$262+Q189*$I189*Indicators!$I$262</f>
        <v>-2.3397357438208087E-3</v>
      </c>
      <c r="AB189" s="193">
        <f>R189*$B189*Indicators!$B$263+R189*$C189*Indicators!$C$263+R189*$D189*Indicators!$D$263+R189*$E189*Indicators!$E$263+R189*$F189*Indicators!$F$263+R189*$G189*Indicators!$G$263+R189*$H189*Indicators!$H$263+R189*$I189*Indicators!$I$263</f>
        <v>5.7942310401231582E-5</v>
      </c>
      <c r="AC189" s="193">
        <f>S189*$B189*Indicators!$B$264+S189*$C189*Indicators!$C$264+S189*$D189*Indicators!$D$264+S189*$E189*Indicators!$E$264+S189*$F189*Indicators!$F$264+S189*$G189*Indicators!$G$264+S189*$H189*Indicators!$H$264+S189*$I189*Indicators!$I$264</f>
        <v>1.5098240863921509E-3</v>
      </c>
      <c r="AE189" s="177">
        <f t="shared" si="6"/>
        <v>4.6944097018712549E-2</v>
      </c>
    </row>
    <row r="190" spans="1:31" x14ac:dyDescent="0.25">
      <c r="A190" s="174">
        <f>Indicators!A202</f>
        <v>41518</v>
      </c>
      <c r="B190" s="193">
        <f>(Indicators!B202-Indicators!B201)/Indicators!B201</f>
        <v>-2.068785422751793E-2</v>
      </c>
      <c r="C190" s="193">
        <f>(Indicators!C202-Indicators!C201)/-100</f>
        <v>5.9499999999999978E-3</v>
      </c>
      <c r="D190" s="193">
        <f>(Indicators!D202-Indicators!D201)/-100</f>
        <v>4.0000000000000036E-3</v>
      </c>
      <c r="E190" s="193">
        <f>(Indicators!E202-Indicators!E201)/-Indicators!E201</f>
        <v>5.2173913043478258E-2</v>
      </c>
      <c r="F190" s="193">
        <f>(Indicators!F202-Indicators!F201)/Indicators!F201</f>
        <v>2.2041763341067437E-2</v>
      </c>
      <c r="G190" s="193">
        <f>(Indicators!G202-Indicators!G201)/Indicators!G201</f>
        <v>-5.042613636363636E-2</v>
      </c>
      <c r="H190" s="193">
        <f>(Indicators!H202-Indicators!H201)/Indicators!H201</f>
        <v>6.4541507558717372E-3</v>
      </c>
      <c r="I190" s="193">
        <f>(Indicators!I202-Indicators!I201)/Indicators!I201</f>
        <v>-5.0055928411633109E-2</v>
      </c>
      <c r="K190" s="193">
        <f>Durban!C$82/100</f>
        <v>1.2781430632159429E-2</v>
      </c>
      <c r="L190" s="193">
        <f>Durban!D$82/100</f>
        <v>2.3138261598051016E-3</v>
      </c>
      <c r="M190" s="193">
        <f>Durban!E$82/100</f>
        <v>0.18541722322941687</v>
      </c>
      <c r="N190" s="193">
        <f>Durban!F$82/100</f>
        <v>2.7242105886392875E-2</v>
      </c>
      <c r="O190" s="193">
        <f>Durban!G$82/100</f>
        <v>4.9725724116399202E-2</v>
      </c>
      <c r="P190" s="193">
        <f>Durban!H$82/100</f>
        <v>0.18126035188732226</v>
      </c>
      <c r="Q190" s="193">
        <f>Durban!I$82/100</f>
        <v>0.14261219842545528</v>
      </c>
      <c r="R190" s="193">
        <f>Durban!J$82/100</f>
        <v>0.2016446332940158</v>
      </c>
      <c r="S190" s="193">
        <f>Durban!K$82/100</f>
        <v>0.19700250636903338</v>
      </c>
      <c r="U190" s="193">
        <f>K190*$B190*Indicators!$B$256+K190*$C190*Indicators!$C$256+K190*$D190*Indicators!$D$256+K190*$E190*Indicators!$E$256+K190*$F190*Indicators!$F$256+K190*$G190*Indicators!$G$256+K190*$H190*Indicators!$H$256+K190*$I190*Indicators!$I$256</f>
        <v>1.1222689379475409E-4</v>
      </c>
      <c r="V190" s="193">
        <f>L190*$B190*Indicators!$B$257+L190*$C190*Indicators!$C$257+L190*$D190*Indicators!$D$257+L190*$E190*Indicators!$E$257+L190*$F190*Indicators!$F$257+L190*$G190*Indicators!$G$257+L190*$H190*Indicators!$H$257+L190*$I190*Indicators!$I$257</f>
        <v>-7.212336170948608E-5</v>
      </c>
      <c r="W190" s="193">
        <f>M190*$B190*Indicators!$B$258+M190*$C190*Indicators!$C$258+M190*$D190*Indicators!$D$258+M190*$E190*Indicators!$E$258+M190*$F190*Indicators!$F$258+M190*$G190*Indicators!$G$258+M190*$H190*Indicators!$H$258+M190*$I190*Indicators!$I$258</f>
        <v>-1.8540106007674153E-3</v>
      </c>
      <c r="X190" s="193">
        <f>N190*$B190*Indicators!$B$259+N190*$C190*Indicators!$C$259+N190*$D190*Indicators!$D$259+N190*$E190*Indicators!$E$259+N190*$F190*Indicators!$F$259+N190*$G190*Indicators!$G$259+N190*$H190*Indicators!$H$259+N190*$I190*Indicators!$I$259</f>
        <v>-4.2277165632265742E-4</v>
      </c>
      <c r="Y190" s="193">
        <f>O190*$B190*Indicators!$B$260+O190*$C190*Indicators!$C$260+O190*$D190*Indicators!$D$260+O190*$E190*Indicators!$E$260+O190*$F190*Indicators!$F$260+O190*$G190*Indicators!$G$260+O190*$H190*Indicators!$H$260+O190*$I190*Indicators!$I$260</f>
        <v>3.6676452655578183E-4</v>
      </c>
      <c r="Z190" s="193">
        <f>P190*$B190*Indicators!$B$261+P190*$C190*Indicators!$C$261+P190*$D190*Indicators!$D$261+P190*$E190*Indicators!$E$261+P190*$F190*Indicators!$F$261+P190*$G190*Indicators!$G$261+P190*$H190*Indicators!$H$261+P190*$I190*Indicators!$I$261</f>
        <v>1.3856707836535803E-3</v>
      </c>
      <c r="AA190" s="193">
        <f>Q190*$B190*Indicators!$B$262+Q190*$C190*Indicators!$C$262+Q190*$D190*Indicators!$D$262+Q190*$E190*Indicators!$E$262+Q190*$F190*Indicators!$F$262+Q190*$G190*Indicators!$G$262+Q190*$H190*Indicators!$H$262+Q190*$I190*Indicators!$I$262</f>
        <v>1.6341398163158126E-3</v>
      </c>
      <c r="AB190" s="193">
        <f>R190*$B190*Indicators!$B$263+R190*$C190*Indicators!$C$263+R190*$D190*Indicators!$D$263+R190*$E190*Indicators!$E$263+R190*$F190*Indicators!$F$263+R190*$G190*Indicators!$G$263+R190*$H190*Indicators!$H$263+R190*$I190*Indicators!$I$263</f>
        <v>1.0212402728140596E-3</v>
      </c>
      <c r="AC190" s="193">
        <f>S190*$B190*Indicators!$B$264+S190*$C190*Indicators!$C$264+S190*$D190*Indicators!$D$264+S190*$E190*Indicators!$E$264+S190*$F190*Indicators!$F$264+S190*$G190*Indicators!$G$264+S190*$H190*Indicators!$H$264+S190*$I190*Indicators!$I$264</f>
        <v>4.869180601798067E-5</v>
      </c>
      <c r="AE190" s="177">
        <f t="shared" ref="AE190:AE201" si="7">SUM(U190:AD190)*100</f>
        <v>0.22198284803524107</v>
      </c>
    </row>
    <row r="191" spans="1:31" x14ac:dyDescent="0.25">
      <c r="A191" s="174">
        <f>Indicators!A203</f>
        <v>41548</v>
      </c>
      <c r="B191" s="193">
        <f>(Indicators!B203-Indicators!B202)/Indicators!B202</f>
        <v>-1.8142313959804451E-2</v>
      </c>
      <c r="C191" s="193">
        <f>(Indicators!C203-Indicators!C202)/-100</f>
        <v>1.4500000000000047E-3</v>
      </c>
      <c r="D191" s="193">
        <f>(Indicators!D203-Indicators!D202)/-100</f>
        <v>5.0000000000000001E-3</v>
      </c>
      <c r="E191" s="193">
        <f>(Indicators!E203-Indicators!E202)/-Indicators!E202</f>
        <v>0</v>
      </c>
      <c r="F191" s="193">
        <f>(Indicators!F203-Indicators!F202)/Indicators!F202</f>
        <v>6.7536889897843233E-2</v>
      </c>
      <c r="G191" s="193">
        <f>(Indicators!G203-Indicators!G202)/Indicators!G202</f>
        <v>4.4876589379207179E-3</v>
      </c>
      <c r="H191" s="193">
        <f>(Indicators!H203-Indicators!H202)/Indicators!H202</f>
        <v>-2.1754243574348621E-3</v>
      </c>
      <c r="I191" s="193">
        <f>(Indicators!I203-Indicators!I202)/Indicators!I202</f>
        <v>3.620841919340595E-2</v>
      </c>
      <c r="K191" s="193">
        <f>Durban!C$82/100</f>
        <v>1.2781430632159429E-2</v>
      </c>
      <c r="L191" s="193">
        <f>Durban!D$82/100</f>
        <v>2.3138261598051016E-3</v>
      </c>
      <c r="M191" s="193">
        <f>Durban!E$82/100</f>
        <v>0.18541722322941687</v>
      </c>
      <c r="N191" s="193">
        <f>Durban!F$82/100</f>
        <v>2.7242105886392875E-2</v>
      </c>
      <c r="O191" s="193">
        <f>Durban!G$82/100</f>
        <v>4.9725724116399202E-2</v>
      </c>
      <c r="P191" s="193">
        <f>Durban!H$82/100</f>
        <v>0.18126035188732226</v>
      </c>
      <c r="Q191" s="193">
        <f>Durban!I$82/100</f>
        <v>0.14261219842545528</v>
      </c>
      <c r="R191" s="193">
        <f>Durban!J$82/100</f>
        <v>0.2016446332940158</v>
      </c>
      <c r="S191" s="193">
        <f>Durban!K$82/100</f>
        <v>0.19700250636903338</v>
      </c>
      <c r="U191" s="193">
        <f>K191*$B191*Indicators!$B$256+K191*$C191*Indicators!$C$256+K191*$D191*Indicators!$D$256+K191*$E191*Indicators!$E$256+K191*$F191*Indicators!$F$256+K191*$G191*Indicators!$G$256+K191*$H191*Indicators!$H$256+K191*$I191*Indicators!$I$256</f>
        <v>2.5188026993085204E-4</v>
      </c>
      <c r="V191" s="193">
        <f>L191*$B191*Indicators!$B$257+L191*$C191*Indicators!$C$257+L191*$D191*Indicators!$D$257+L191*$E191*Indicators!$E$257+L191*$F191*Indicators!$F$257+L191*$G191*Indicators!$G$257+L191*$H191*Indicators!$H$257+L191*$I191*Indicators!$I$257</f>
        <v>8.3160143738381755E-6</v>
      </c>
      <c r="W191" s="193">
        <f>M191*$B191*Indicators!$B$258+M191*$C191*Indicators!$C$258+M191*$D191*Indicators!$D$258+M191*$E191*Indicators!$E$258+M191*$F191*Indicators!$F$258+M191*$G191*Indicators!$G$258+M191*$H191*Indicators!$H$258+M191*$I191*Indicators!$I$258</f>
        <v>2.2515797796324546E-4</v>
      </c>
      <c r="X191" s="193">
        <f>N191*$B191*Indicators!$B$259+N191*$C191*Indicators!$C$259+N191*$D191*Indicators!$D$259+N191*$E191*Indicators!$E$259+N191*$F191*Indicators!$F$259+N191*$G191*Indicators!$G$259+N191*$H191*Indicators!$H$259+N191*$I191*Indicators!$I$259</f>
        <v>4.4663257611016866E-4</v>
      </c>
      <c r="Y191" s="193">
        <f>O191*$B191*Indicators!$B$260+O191*$C191*Indicators!$C$260+O191*$D191*Indicators!$D$260+O191*$E191*Indicators!$E$260+O191*$F191*Indicators!$F$260+O191*$G191*Indicators!$G$260+O191*$H191*Indicators!$H$260+O191*$I191*Indicators!$I$260</f>
        <v>1.3851709913941529E-5</v>
      </c>
      <c r="Z191" s="193">
        <f>P191*$B191*Indicators!$B$261+P191*$C191*Indicators!$C$261+P191*$D191*Indicators!$D$261+P191*$E191*Indicators!$E$261+P191*$F191*Indicators!$F$261+P191*$G191*Indicators!$G$261+P191*$H191*Indicators!$H$261+P191*$I191*Indicators!$I$261</f>
        <v>-1.5417778690352853E-4</v>
      </c>
      <c r="AA191" s="193">
        <f>Q191*$B191*Indicators!$B$262+Q191*$C191*Indicators!$C$262+Q191*$D191*Indicators!$D$262+Q191*$E191*Indicators!$E$262+Q191*$F191*Indicators!$F$262+Q191*$G191*Indicators!$G$262+Q191*$H191*Indicators!$H$262+Q191*$I191*Indicators!$I$262</f>
        <v>3.0825992516664936E-4</v>
      </c>
      <c r="AB191" s="193">
        <f>R191*$B191*Indicators!$B$263+R191*$C191*Indicators!$C$263+R191*$D191*Indicators!$D$263+R191*$E191*Indicators!$E$263+R191*$F191*Indicators!$F$263+R191*$G191*Indicators!$G$263+R191*$H191*Indicators!$H$263+R191*$I191*Indicators!$I$263</f>
        <v>7.0789819967124557E-5</v>
      </c>
      <c r="AC191" s="193">
        <f>S191*$B191*Indicators!$B$264+S191*$C191*Indicators!$C$264+S191*$D191*Indicators!$D$264+S191*$E191*Indicators!$E$264+S191*$F191*Indicators!$F$264+S191*$G191*Indicators!$G$264+S191*$H191*Indicators!$H$264+S191*$I191*Indicators!$I$264</f>
        <v>1.6766139759858597E-4</v>
      </c>
      <c r="AE191" s="177">
        <f t="shared" si="7"/>
        <v>0.13383719041208772</v>
      </c>
    </row>
    <row r="192" spans="1:31" x14ac:dyDescent="0.25">
      <c r="A192" s="174">
        <f>Indicators!A204</f>
        <v>41579</v>
      </c>
      <c r="B192" s="193">
        <f>(Indicators!B204-Indicators!B203)/Indicators!B203</f>
        <v>2.5387756744251515E-2</v>
      </c>
      <c r="C192" s="193">
        <f>(Indicators!C204-Indicators!C203)/-100</f>
        <v>-4.5500000000000011E-3</v>
      </c>
      <c r="D192" s="193">
        <f>(Indicators!D204-Indicators!D203)/-100</f>
        <v>2.0000000000000018E-3</v>
      </c>
      <c r="E192" s="193">
        <f>(Indicators!E204-Indicators!E203)/-Indicators!E203</f>
        <v>-1.834862385321101E-2</v>
      </c>
      <c r="F192" s="193">
        <f>(Indicators!F204-Indicators!F203)/Indicators!F203</f>
        <v>-5.635300372142471E-2</v>
      </c>
      <c r="G192" s="193">
        <f>(Indicators!G204-Indicators!G203)/Indicators!G203</f>
        <v>-7.2226358897989576E-2</v>
      </c>
      <c r="H192" s="193">
        <f>(Indicators!H204-Indicators!H203)/Indicators!H203</f>
        <v>1.2474289695543326E-2</v>
      </c>
      <c r="I192" s="193">
        <f>(Indicators!I204-Indicators!I203)/Indicators!I203</f>
        <v>-4.2329545454545453E-2</v>
      </c>
      <c r="K192" s="193">
        <f>Durban!C$82/100</f>
        <v>1.2781430632159429E-2</v>
      </c>
      <c r="L192" s="193">
        <f>Durban!D$82/100</f>
        <v>2.3138261598051016E-3</v>
      </c>
      <c r="M192" s="193">
        <f>Durban!E$82/100</f>
        <v>0.18541722322941687</v>
      </c>
      <c r="N192" s="193">
        <f>Durban!F$82/100</f>
        <v>2.7242105886392875E-2</v>
      </c>
      <c r="O192" s="193">
        <f>Durban!G$82/100</f>
        <v>4.9725724116399202E-2</v>
      </c>
      <c r="P192" s="193">
        <f>Durban!H$82/100</f>
        <v>0.18126035188732226</v>
      </c>
      <c r="Q192" s="193">
        <f>Durban!I$82/100</f>
        <v>0.14261219842545528</v>
      </c>
      <c r="R192" s="193">
        <f>Durban!J$82/100</f>
        <v>0.2016446332940158</v>
      </c>
      <c r="S192" s="193">
        <f>Durban!K$82/100</f>
        <v>0.19700250636903338</v>
      </c>
      <c r="U192" s="193">
        <f>K192*$B192*Indicators!$B$256+K192*$C192*Indicators!$C$256+K192*$D192*Indicators!$D$256+K192*$E192*Indicators!$E$256+K192*$F192*Indicators!$F$256+K192*$G192*Indicators!$G$256+K192*$H192*Indicators!$H$256+K192*$I192*Indicators!$I$256</f>
        <v>-2.2292796769798513E-4</v>
      </c>
      <c r="V192" s="193">
        <f>L192*$B192*Indicators!$B$257+L192*$C192*Indicators!$C$257+L192*$D192*Indicators!$D$257+L192*$E192*Indicators!$E$257+L192*$F192*Indicators!$F$257+L192*$G192*Indicators!$G$257+L192*$H192*Indicators!$H$257+L192*$I192*Indicators!$I$257</f>
        <v>-7.305903325804647E-5</v>
      </c>
      <c r="W192" s="193">
        <f>M192*$B192*Indicators!$B$258+M192*$C192*Indicators!$C$258+M192*$D192*Indicators!$D$258+M192*$E192*Indicators!$E$258+M192*$F192*Indicators!$F$258+M192*$G192*Indicators!$G$258+M192*$H192*Indicators!$H$258+M192*$I192*Indicators!$I$258</f>
        <v>-1.8126900350845824E-4</v>
      </c>
      <c r="X192" s="193">
        <f>N192*$B192*Indicators!$B$259+N192*$C192*Indicators!$C$259+N192*$D192*Indicators!$D$259+N192*$E192*Indicators!$E$259+N192*$F192*Indicators!$F$259+N192*$G192*Indicators!$G$259+N192*$H192*Indicators!$H$259+N192*$I192*Indicators!$I$259</f>
        <v>-5.7687319115523096E-4</v>
      </c>
      <c r="Y192" s="193">
        <f>O192*$B192*Indicators!$B$260+O192*$C192*Indicators!$C$260+O192*$D192*Indicators!$D$260+O192*$E192*Indicators!$E$260+O192*$F192*Indicators!$F$260+O192*$G192*Indicators!$G$260+O192*$H192*Indicators!$H$260+O192*$I192*Indicators!$I$260</f>
        <v>1.2296760460555725E-5</v>
      </c>
      <c r="Z192" s="193">
        <f>P192*$B192*Indicators!$B$261+P192*$C192*Indicators!$C$261+P192*$D192*Indicators!$D$261+P192*$E192*Indicators!$E$261+P192*$F192*Indicators!$F$261+P192*$G192*Indicators!$G$261+P192*$H192*Indicators!$H$261+P192*$I192*Indicators!$I$261</f>
        <v>4.7671213579517617E-4</v>
      </c>
      <c r="AA192" s="193">
        <f>Q192*$B192*Indicators!$B$262+Q192*$C192*Indicators!$C$262+Q192*$D192*Indicators!$D$262+Q192*$E192*Indicators!$E$262+Q192*$F192*Indicators!$F$262+Q192*$G192*Indicators!$G$262+Q192*$H192*Indicators!$H$262+Q192*$I192*Indicators!$I$262</f>
        <v>-7.7208933448649482E-4</v>
      </c>
      <c r="AB192" s="193">
        <f>R192*$B192*Indicators!$B$263+R192*$C192*Indicators!$C$263+R192*$D192*Indicators!$D$263+R192*$E192*Indicators!$E$263+R192*$F192*Indicators!$F$263+R192*$G192*Indicators!$G$263+R192*$H192*Indicators!$H$263+R192*$I192*Indicators!$I$263</f>
        <v>1.8898597303439039E-4</v>
      </c>
      <c r="AC192" s="193">
        <f>S192*$B192*Indicators!$B$264+S192*$C192*Indicators!$C$264+S192*$D192*Indicators!$D$264+S192*$E192*Indicators!$E$264+S192*$F192*Indicators!$F$264+S192*$G192*Indicators!$G$264+S192*$H192*Indicators!$H$264+S192*$I192*Indicators!$I$264</f>
        <v>5.8550825528367917E-4</v>
      </c>
      <c r="AE192" s="177">
        <f t="shared" si="7"/>
        <v>-5.6271540553241392E-2</v>
      </c>
    </row>
    <row r="193" spans="1:31" x14ac:dyDescent="0.25">
      <c r="A193" s="174">
        <v>41609</v>
      </c>
      <c r="B193" s="193">
        <f>(Indicators!B205-Indicators!B204)/Indicators!B204</f>
        <v>2.083537697906641E-2</v>
      </c>
      <c r="C193" s="193">
        <f>(Indicators!C205-Indicators!C204)/-100</f>
        <v>7.0000000000000281E-4</v>
      </c>
      <c r="D193" s="193">
        <f>(Indicators!D205-Indicators!D204)/-100</f>
        <v>-1.0000000000000052E-3</v>
      </c>
      <c r="E193" s="193">
        <f>(Indicators!E205-Indicators!E204)/-Indicators!E204</f>
        <v>0</v>
      </c>
      <c r="F193" s="193">
        <f>(Indicators!F205-Indicators!F204)/Indicators!F204</f>
        <v>-6.8169014084507096E-2</v>
      </c>
      <c r="G193" s="193">
        <f>(Indicators!G205-Indicators!G204)/Indicators!G204</f>
        <v>-3.9325842696629212E-2</v>
      </c>
      <c r="H193" s="193">
        <f>(Indicators!H205-Indicators!H204)/Indicators!H204</f>
        <v>4.6576769974878097E-3</v>
      </c>
      <c r="I193" s="193">
        <f>(Indicators!I205-Indicators!I204)/Indicators!I204</f>
        <v>-1.1865915158706615E-2</v>
      </c>
      <c r="K193" s="193">
        <f>Durban!C$82/100</f>
        <v>1.2781430632159429E-2</v>
      </c>
      <c r="L193" s="193">
        <f>Durban!D$82/100</f>
        <v>2.3138261598051016E-3</v>
      </c>
      <c r="M193" s="193">
        <f>Durban!E$82/100</f>
        <v>0.18541722322941687</v>
      </c>
      <c r="N193" s="193">
        <f>Durban!F$82/100</f>
        <v>2.7242105886392875E-2</v>
      </c>
      <c r="O193" s="193">
        <f>Durban!G$82/100</f>
        <v>4.9725724116399202E-2</v>
      </c>
      <c r="P193" s="193">
        <f>Durban!H$82/100</f>
        <v>0.18126035188732226</v>
      </c>
      <c r="Q193" s="193">
        <f>Durban!I$82/100</f>
        <v>0.14261219842545528</v>
      </c>
      <c r="R193" s="193">
        <f>Durban!J$82/100</f>
        <v>0.2016446332940158</v>
      </c>
      <c r="S193" s="193">
        <f>Durban!K$82/100</f>
        <v>0.19700250636903338</v>
      </c>
      <c r="U193" s="193">
        <f>K193*$B193*Indicators!$B$256+K193*$C193*Indicators!$C$256+K193*$D193*Indicators!$D$256+K193*$E193*Indicators!$E$256+K193*$F193*Indicators!$F$256+K193*$G193*Indicators!$G$256+K193*$H193*Indicators!$H$256+K193*$I193*Indicators!$I$256</f>
        <v>-2.1405233588594729E-4</v>
      </c>
      <c r="V193" s="193">
        <f>L193*$B193*Indicators!$B$257+L193*$C193*Indicators!$C$257+L193*$D193*Indicators!$D$257+L193*$E193*Indicators!$E$257+L193*$F193*Indicators!$F$257+L193*$G193*Indicators!$G$257+L193*$H193*Indicators!$H$257+L193*$I193*Indicators!$I$257</f>
        <v>-2.7425566324915626E-5</v>
      </c>
      <c r="W193" s="193">
        <f>M193*$B193*Indicators!$B$258+M193*$C193*Indicators!$C$258+M193*$D193*Indicators!$D$258+M193*$E193*Indicators!$E$258+M193*$F193*Indicators!$F$258+M193*$G193*Indicators!$G$258+M193*$H193*Indicators!$H$258+M193*$I193*Indicators!$I$258</f>
        <v>1.0151531062261875E-3</v>
      </c>
      <c r="X193" s="193">
        <f>N193*$B193*Indicators!$B$259+N193*$C193*Indicators!$C$259+N193*$D193*Indicators!$D$259+N193*$E193*Indicators!$E$259+N193*$F193*Indicators!$F$259+N193*$G193*Indicators!$G$259+N193*$H193*Indicators!$H$259+N193*$I193*Indicators!$I$259</f>
        <v>-9.2586442604833939E-5</v>
      </c>
      <c r="Y193" s="193">
        <f>O193*$B193*Indicators!$B$260+O193*$C193*Indicators!$C$260+O193*$D193*Indicators!$D$260+O193*$E193*Indicators!$E$260+O193*$F193*Indicators!$F$260+O193*$G193*Indicators!$G$260+O193*$H193*Indicators!$H$260+O193*$I193*Indicators!$I$260</f>
        <v>1.4905509764661807E-4</v>
      </c>
      <c r="Z193" s="193">
        <f>P193*$B193*Indicators!$B$261+P193*$C193*Indicators!$C$261+P193*$D193*Indicators!$D$261+P193*$E193*Indicators!$E$261+P193*$F193*Indicators!$F$261+P193*$G193*Indicators!$G$261+P193*$H193*Indicators!$H$261+P193*$I193*Indicators!$I$261</f>
        <v>5.9688253501352033E-4</v>
      </c>
      <c r="AA193" s="193">
        <f>Q193*$B193*Indicators!$B$262+Q193*$C193*Indicators!$C$262+Q193*$D193*Indicators!$D$262+Q193*$E193*Indicators!$E$262+Q193*$F193*Indicators!$F$262+Q193*$G193*Indicators!$G$262+Q193*$H193*Indicators!$H$262+Q193*$I193*Indicators!$I$262</f>
        <v>2.6646826605997002E-4</v>
      </c>
      <c r="AB193" s="193">
        <f>R193*$B193*Indicators!$B$263+R193*$C193*Indicators!$C$263+R193*$D193*Indicators!$D$263+R193*$E193*Indicators!$E$263+R193*$F193*Indicators!$F$263+R193*$G193*Indicators!$G$263+R193*$H193*Indicators!$H$263+R193*$I193*Indicators!$I$263</f>
        <v>6.1149643238063043E-4</v>
      </c>
      <c r="AC193" s="193">
        <f>S193*$B193*Indicators!$B$264+S193*$C193*Indicators!$C$264+S193*$D193*Indicators!$D$264+S193*$E193*Indicators!$E$264+S193*$F193*Indicators!$F$264+S193*$G193*Indicators!$G$264+S193*$H193*Indicators!$H$264+S193*$I193*Indicators!$I$264</f>
        <v>5.7771872276595295E-4</v>
      </c>
      <c r="AE193" s="177">
        <f t="shared" si="7"/>
        <v>0.2882709815277183</v>
      </c>
    </row>
    <row r="194" spans="1:31" x14ac:dyDescent="0.25">
      <c r="A194" s="174">
        <v>41653</v>
      </c>
      <c r="B194" s="193">
        <f>(Indicators!B206-Indicators!B205)/Indicators!B205</f>
        <v>7.5971018392174322E-2</v>
      </c>
      <c r="C194" s="193">
        <f>(Indicators!C206-Indicators!C205)/-100</f>
        <v>-1.085E-2</v>
      </c>
      <c r="D194" s="193">
        <f>(Indicators!D206-Indicators!D205)/-100</f>
        <v>-3.9999999999999949E-3</v>
      </c>
      <c r="E194" s="193">
        <f>(Indicators!E206-Indicators!E205)/-Indicators!E205</f>
        <v>3.6036036036036036E-2</v>
      </c>
      <c r="F194" s="193">
        <f>(Indicators!F206-Indicators!F205)/Indicators!F205</f>
        <v>-5.01813784764207E-2</v>
      </c>
      <c r="G194" s="193">
        <f>(Indicators!G206-Indicators!G205)/Indicators!G205</f>
        <v>3.9264828738512947E-2</v>
      </c>
      <c r="H194" s="193">
        <f>(Indicators!H206-Indicators!H205)/Indicators!H205</f>
        <v>6.0960997005819993E-3</v>
      </c>
      <c r="I194" s="193">
        <f>(Indicators!I206-Indicators!I205)/Indicators!I205</f>
        <v>7.1450015010507351E-2</v>
      </c>
      <c r="K194" s="193">
        <f t="shared" ref="K194" si="8">K182+((K170-K50)/10)</f>
        <v>1.2667978931279826E-2</v>
      </c>
      <c r="L194" s="193">
        <f t="shared" ref="L194:S194" si="9">L182+((L170-L50)/10)</f>
        <v>2.1150758354547814E-3</v>
      </c>
      <c r="M194" s="193">
        <f t="shared" si="9"/>
        <v>0.18295717408675094</v>
      </c>
      <c r="N194" s="193">
        <f t="shared" si="9"/>
        <v>2.6538574033016481E-2</v>
      </c>
      <c r="O194" s="193">
        <f t="shared" si="9"/>
        <v>5.1169380602004343E-2</v>
      </c>
      <c r="P194" s="193">
        <f t="shared" si="9"/>
        <v>0.18187369782483906</v>
      </c>
      <c r="Q194" s="193">
        <f t="shared" si="9"/>
        <v>0.14333914259706323</v>
      </c>
      <c r="R194" s="193">
        <f t="shared" si="9"/>
        <v>0.20379141678437762</v>
      </c>
      <c r="S194" s="193">
        <f t="shared" si="9"/>
        <v>0.19554755930521386</v>
      </c>
      <c r="U194" s="193">
        <f>K194*$B194*Indicators!$B$256+K194*$C194*Indicators!$C$256+K194*$D194*Indicators!$D$256+K194*$E194*Indicators!$E$256+K194*$F194*Indicators!$F$256+K194*$G194*Indicators!$G$256+K194*$H194*Indicators!$H$256+K194*$I194*Indicators!$I$256</f>
        <v>1.4323085130127264E-4</v>
      </c>
      <c r="V194" s="193">
        <f>L194*$B194*Indicators!$B$257+L194*$C194*Indicators!$C$257+L194*$D194*Indicators!$D$257+L194*$E194*Indicators!$E$257+L194*$F194*Indicators!$F$257+L194*$G194*Indicators!$G$257+L194*$H194*Indicators!$H$257+L194*$I194*Indicators!$I$257</f>
        <v>1.1927091067895414E-4</v>
      </c>
      <c r="W194" s="193">
        <f>M194*$B194*Indicators!$B$258+M194*$C194*Indicators!$C$258+M194*$D194*Indicators!$D$258+M194*$E194*Indicators!$E$258+M194*$F194*Indicators!$F$258+M194*$G194*Indicators!$G$258+M194*$H194*Indicators!$H$258+M194*$I194*Indicators!$I$258</f>
        <v>7.8164927067648562E-3</v>
      </c>
      <c r="X194" s="193">
        <f>N194*$B194*Indicators!$B$259+N194*$C194*Indicators!$C$259+N194*$D194*Indicators!$D$259+N194*$E194*Indicators!$E$259+N194*$F194*Indicators!$F$259+N194*$G194*Indicators!$G$259+N194*$H194*Indicators!$H$259+N194*$I194*Indicators!$I$259</f>
        <v>1.3374492962465797E-3</v>
      </c>
      <c r="Y194" s="193">
        <f>O194*$B194*Indicators!$B$260+O194*$C194*Indicators!$C$260+O194*$D194*Indicators!$D$260+O194*$E194*Indicators!$E$260+O194*$F194*Indicators!$F$260+O194*$G194*Indicators!$G$260+O194*$H194*Indicators!$H$260+O194*$I194*Indicators!$I$260</f>
        <v>7.546889002147311E-4</v>
      </c>
      <c r="Z194" s="193">
        <f>P194*$B194*Indicators!$B$261+P194*$C194*Indicators!$C$261+P194*$D194*Indicators!$D$261+P194*$E194*Indicators!$E$261+P194*$F194*Indicators!$F$261+P194*$G194*Indicators!$G$261+P194*$H194*Indicators!$H$261+P194*$I194*Indicators!$I$261</f>
        <v>1.4781294400964017E-3</v>
      </c>
      <c r="AA194" s="193">
        <f>Q194*$B194*Indicators!$B$262+Q194*$C194*Indicators!$C$262+Q194*$D194*Indicators!$D$262+Q194*$E194*Indicators!$E$262+Q194*$F194*Indicators!$F$262+Q194*$G194*Indicators!$G$262+Q194*$H194*Indicators!$H$262+Q194*$I194*Indicators!$I$262</f>
        <v>3.4691131496510999E-3</v>
      </c>
      <c r="AB194" s="193">
        <f>R194*$B194*Indicators!$B$263+R194*$C194*Indicators!$C$263+R194*$D194*Indicators!$D$263+R194*$E194*Indicators!$E$263+R194*$F194*Indicators!$F$263+R194*$G194*Indicators!$G$263+R194*$H194*Indicators!$H$263+R194*$I194*Indicators!$I$263</f>
        <v>2.5279379870895087E-3</v>
      </c>
      <c r="AC194" s="193">
        <f>S194*$B194*Indicators!$B$264+S194*$C194*Indicators!$C$264+S194*$D194*Indicators!$D$264+S194*$E194*Indicators!$E$264+S194*$F194*Indicators!$F$264+S194*$G194*Indicators!$G$264+S194*$H194*Indicators!$H$264+S194*$I194*Indicators!$I$264</f>
        <v>1.6427818462466967E-3</v>
      </c>
      <c r="AE194" s="177">
        <f t="shared" si="7"/>
        <v>1.9289095088290105</v>
      </c>
    </row>
    <row r="195" spans="1:31" x14ac:dyDescent="0.25">
      <c r="A195" s="174">
        <v>41684</v>
      </c>
      <c r="B195" s="193">
        <f>(Indicators!B207-Indicators!B206)/Indicators!B206</f>
        <v>-4.4511127781945499E-2</v>
      </c>
      <c r="C195" s="193">
        <f>(Indicators!C207-Indicators!C206)/-100</f>
        <v>2.5999999999999977E-3</v>
      </c>
      <c r="D195" s="193">
        <f>(Indicators!D207-Indicators!D206)/-100</f>
        <v>-1.0000000000000052E-3</v>
      </c>
      <c r="E195" s="193">
        <f>(Indicators!E207-Indicators!E206)/-Indicators!E206</f>
        <v>-9.3457943925233638E-3</v>
      </c>
      <c r="F195" s="193">
        <f>(Indicators!F207-Indicators!F206)/Indicators!F206</f>
        <v>7.511139401654994E-2</v>
      </c>
      <c r="G195" s="193">
        <f>(Indicators!G207-Indicators!G206)/Indicators!G206</f>
        <v>7.0739549839228297E-2</v>
      </c>
      <c r="H195" s="193">
        <f>(Indicators!H207-Indicators!H206)/Indicators!H206</f>
        <v>1.6319957653861031E-2</v>
      </c>
      <c r="I195" s="193">
        <f>(Indicators!I207-Indicators!I206)/Indicators!I206</f>
        <v>-7.6772205099467639E-2</v>
      </c>
      <c r="K195" s="193">
        <f t="shared" ref="K195" si="10">K183+((K171-K51)/10)</f>
        <v>1.2667978931279826E-2</v>
      </c>
      <c r="L195" s="193">
        <f t="shared" ref="L195:S195" si="11">L183+((L171-L51)/10)</f>
        <v>2.1150758354547814E-3</v>
      </c>
      <c r="M195" s="193">
        <f t="shared" si="11"/>
        <v>0.18295717408675094</v>
      </c>
      <c r="N195" s="193">
        <f t="shared" si="11"/>
        <v>2.6538574033016481E-2</v>
      </c>
      <c r="O195" s="193">
        <f t="shared" si="11"/>
        <v>5.1169380602004343E-2</v>
      </c>
      <c r="P195" s="193">
        <f t="shared" si="11"/>
        <v>0.18187369782483906</v>
      </c>
      <c r="Q195" s="193">
        <f t="shared" si="11"/>
        <v>0.14333914259706323</v>
      </c>
      <c r="R195" s="193">
        <f t="shared" si="11"/>
        <v>0.20379141678437762</v>
      </c>
      <c r="S195" s="193">
        <f t="shared" si="11"/>
        <v>0.19554755930521386</v>
      </c>
      <c r="U195" s="193">
        <f>K195*$B195*Indicators!$B$256+K195*$C195*Indicators!$C$256+K195*$D195*Indicators!$D$256+K195*$E195*Indicators!$E$256+K195*$F195*Indicators!$F$256+K195*$G195*Indicators!$G$256+K195*$H195*Indicators!$H$256+K195*$I195*Indicators!$I$256</f>
        <v>9.8083435192862489E-5</v>
      </c>
      <c r="V195" s="193">
        <f>L195*$B195*Indicators!$B$257+L195*$C195*Indicators!$C$257+L195*$D195*Indicators!$D$257+L195*$E195*Indicators!$E$257+L195*$F195*Indicators!$F$257+L195*$G195*Indicators!$G$257+L195*$H195*Indicators!$H$257+L195*$I195*Indicators!$I$257</f>
        <v>-2.8480318001374513E-6</v>
      </c>
      <c r="W195" s="193">
        <f>M195*$B195*Indicators!$B$258+M195*$C195*Indicators!$C$258+M195*$D195*Indicators!$D$258+M195*$E195*Indicators!$E$258+M195*$F195*Indicators!$F$258+M195*$G195*Indicators!$G$258+M195*$H195*Indicators!$H$258+M195*$I195*Indicators!$I$258</f>
        <v>-5.4458885007088956E-3</v>
      </c>
      <c r="X195" s="193">
        <f>N195*$B195*Indicators!$B$259+N195*$C195*Indicators!$C$259+N195*$D195*Indicators!$D$259+N195*$E195*Indicators!$E$259+N195*$F195*Indicators!$F$259+N195*$G195*Indicators!$G$259+N195*$H195*Indicators!$H$259+N195*$I195*Indicators!$I$259</f>
        <v>-1.1410094952612518E-3</v>
      </c>
      <c r="Y195" s="193">
        <f>O195*$B195*Indicators!$B$260+O195*$C195*Indicators!$C$260+O195*$D195*Indicators!$D$260+O195*$E195*Indicators!$E$260+O195*$F195*Indicators!$F$260+O195*$G195*Indicators!$G$260+O195*$H195*Indicators!$H$260+O195*$I195*Indicators!$I$260</f>
        <v>-2.1059295332517209E-4</v>
      </c>
      <c r="Z195" s="193">
        <f>P195*$B195*Indicators!$B$261+P195*$C195*Indicators!$C$261+P195*$D195*Indicators!$D$261+P195*$E195*Indicators!$E$261+P195*$F195*Indicators!$F$261+P195*$G195*Indicators!$G$261+P195*$H195*Indicators!$H$261+P195*$I195*Indicators!$I$261</f>
        <v>-1.0834267176476457E-4</v>
      </c>
      <c r="AA195" s="193">
        <f>Q195*$B195*Indicators!$B$262+Q195*$C195*Indicators!$C$262+Q195*$D195*Indicators!$D$262+Q195*$E195*Indicators!$E$262+Q195*$F195*Indicators!$F$262+Q195*$G195*Indicators!$G$262+Q195*$H195*Indicators!$H$262+Q195*$I195*Indicators!$I$262</f>
        <v>-1.6122901538316884E-3</v>
      </c>
      <c r="AB195" s="193">
        <f>R195*$B195*Indicators!$B$263+R195*$C195*Indicators!$C$263+R195*$D195*Indicators!$D$263+R195*$E195*Indicators!$E$263+R195*$F195*Indicators!$F$263+R195*$G195*Indicators!$G$263+R195*$H195*Indicators!$H$263+R195*$I195*Indicators!$I$263</f>
        <v>-7.170024344644025E-4</v>
      </c>
      <c r="AC195" s="193">
        <f>S195*$B195*Indicators!$B$264+S195*$C195*Indicators!$C$264+S195*$D195*Indicators!$D$264+S195*$E195*Indicators!$E$264+S195*$F195*Indicators!$F$264+S195*$G195*Indicators!$G$264+S195*$H195*Indicators!$H$264+S195*$I195*Indicators!$I$264</f>
        <v>-5.2479797319241156E-4</v>
      </c>
      <c r="AE195" s="177">
        <f t="shared" si="7"/>
        <v>-0.96646887791558611</v>
      </c>
    </row>
    <row r="196" spans="1:31" x14ac:dyDescent="0.25">
      <c r="A196" s="174">
        <f>Indicators!A208</f>
        <v>41699</v>
      </c>
      <c r="B196" s="193">
        <f>(Indicators!B208-Indicators!B207)/Indicators!B207</f>
        <v>-1.100123378322812E-2</v>
      </c>
      <c r="C196" s="193">
        <f>(Indicators!C208-Indicators!C207)/-100</f>
        <v>2.1499999999999987E-3</v>
      </c>
      <c r="D196" s="193">
        <f>(Indicators!D208-Indicators!D207)/-100</f>
        <v>-9.9999999999999655E-4</v>
      </c>
      <c r="E196" s="193">
        <f>(Indicators!E208-Indicators!E207)/-Indicators!E207</f>
        <v>0</v>
      </c>
      <c r="F196" s="193">
        <f>(Indicators!F208-Indicators!F207)/Indicators!F207</f>
        <v>5.9206631142687982E-2</v>
      </c>
      <c r="G196" s="193">
        <f>(Indicators!G208-Indicators!G207)/Indicators!G207</f>
        <v>-2.7027027027027029E-2</v>
      </c>
      <c r="H196" s="193">
        <f>(Indicators!H208-Indicators!H207)/Indicators!H207</f>
        <v>1.0751068396185785E-2</v>
      </c>
      <c r="I196" s="193">
        <f>(Indicators!I208-Indicators!I207)/Indicators!I207</f>
        <v>6.4339908952959032E-2</v>
      </c>
      <c r="K196" s="193">
        <f t="shared" ref="K196" si="12">K184+((K172-K52)/10)</f>
        <v>1.2667978931279826E-2</v>
      </c>
      <c r="L196" s="193">
        <f t="shared" ref="L196:S196" si="13">L184+((L172-L52)/10)</f>
        <v>2.1150758354547814E-3</v>
      </c>
      <c r="M196" s="193">
        <f t="shared" si="13"/>
        <v>0.18295717408675094</v>
      </c>
      <c r="N196" s="193">
        <f t="shared" si="13"/>
        <v>2.6538574033016481E-2</v>
      </c>
      <c r="O196" s="193">
        <f t="shared" si="13"/>
        <v>5.1169380602004343E-2</v>
      </c>
      <c r="P196" s="193">
        <f t="shared" si="13"/>
        <v>0.18187369782483906</v>
      </c>
      <c r="Q196" s="193">
        <f t="shared" si="13"/>
        <v>0.14333914259706323</v>
      </c>
      <c r="R196" s="193">
        <f t="shared" si="13"/>
        <v>0.20379141678437762</v>
      </c>
      <c r="S196" s="193">
        <f t="shared" si="13"/>
        <v>0.19554755930521386</v>
      </c>
      <c r="U196" s="193">
        <f>K196*$B196*Indicators!$B$256+K196*$C196*Indicators!$C$256+K196*$D196*Indicators!$D$256+K196*$E196*Indicators!$E$256+K196*$F196*Indicators!$F$256+K196*$G196*Indicators!$G$256+K196*$H196*Indicators!$H$256+K196*$I196*Indicators!$I$256</f>
        <v>2.7805000341683258E-4</v>
      </c>
      <c r="V196" s="193">
        <f>L196*$B196*Indicators!$B$257+L196*$C196*Indicators!$C$257+L196*$D196*Indicators!$D$257+L196*$E196*Indicators!$E$257+L196*$F196*Indicators!$F$257+L196*$G196*Indicators!$G$257+L196*$H196*Indicators!$H$257+L196*$I196*Indicators!$I$257</f>
        <v>-2.6294604917947557E-6</v>
      </c>
      <c r="W196" s="193">
        <f>M196*$B196*Indicators!$B$258+M196*$C196*Indicators!$C$258+M196*$D196*Indicators!$D$258+M196*$E196*Indicators!$E$258+M196*$F196*Indicators!$F$258+M196*$G196*Indicators!$G$258+M196*$H196*Indicators!$H$258+M196*$I196*Indicators!$I$258</f>
        <v>1.9160476944208753E-3</v>
      </c>
      <c r="X196" s="193">
        <f>N196*$B196*Indicators!$B$259+N196*$C196*Indicators!$C$259+N196*$D196*Indicators!$D$259+N196*$E196*Indicators!$E$259+N196*$F196*Indicators!$F$259+N196*$G196*Indicators!$G$259+N196*$H196*Indicators!$H$259+N196*$I196*Indicators!$I$259</f>
        <v>8.5460678325526788E-4</v>
      </c>
      <c r="Y196" s="193">
        <f>O196*$B196*Indicators!$B$260+O196*$C196*Indicators!$C$260+O196*$D196*Indicators!$D$260+O196*$E196*Indicators!$E$260+O196*$F196*Indicators!$F$260+O196*$G196*Indicators!$G$260+O196*$H196*Indicators!$H$260+O196*$I196*Indicators!$I$260</f>
        <v>3.0124399822192621E-4</v>
      </c>
      <c r="Z196" s="193">
        <f>P196*$B196*Indicators!$B$261+P196*$C196*Indicators!$C$261+P196*$D196*Indicators!$D$261+P196*$E196*Indicators!$E$261+P196*$F196*Indicators!$F$261+P196*$G196*Indicators!$G$261+P196*$H196*Indicators!$H$261+P196*$I196*Indicators!$I$261</f>
        <v>3.8923585236461697E-4</v>
      </c>
      <c r="AA196" s="193">
        <f>Q196*$B196*Indicators!$B$262+Q196*$C196*Indicators!$C$262+Q196*$D196*Indicators!$D$262+Q196*$E196*Indicators!$E$262+Q196*$F196*Indicators!$F$262+Q196*$G196*Indicators!$G$262+Q196*$H196*Indicators!$H$262+Q196*$I196*Indicators!$I$262</f>
        <v>1.1200636988486113E-3</v>
      </c>
      <c r="AB196" s="193">
        <f>R196*$B196*Indicators!$B$263+R196*$C196*Indicators!$C$263+R196*$D196*Indicators!$D$263+R196*$E196*Indicators!$E$263+R196*$F196*Indicators!$F$263+R196*$G196*Indicators!$G$263+R196*$H196*Indicators!$H$263+R196*$I196*Indicators!$I$263</f>
        <v>1.2216668957321882E-3</v>
      </c>
      <c r="AC196" s="193">
        <f>S196*$B196*Indicators!$B$264+S196*$C196*Indicators!$C$264+S196*$D196*Indicators!$D$264+S196*$E196*Indicators!$E$264+S196*$F196*Indicators!$F$264+S196*$G196*Indicators!$G$264+S196*$H196*Indicators!$H$264+S196*$I196*Indicators!$I$264</f>
        <v>1.1526927484733043E-3</v>
      </c>
      <c r="AE196" s="177">
        <f t="shared" si="7"/>
        <v>0.72309782142418277</v>
      </c>
    </row>
    <row r="197" spans="1:31" x14ac:dyDescent="0.25">
      <c r="A197" s="174" t="s">
        <v>182</v>
      </c>
      <c r="B197" s="193">
        <f>(Indicators!B209-Indicators!B208)/Indicators!B208</f>
        <v>-2.9392029184109945E-3</v>
      </c>
      <c r="C197" s="193">
        <f>(Indicators!C209-Indicators!C208)/-100</f>
        <v>3.0000000000000247E-4</v>
      </c>
      <c r="D197" s="193">
        <f>(Indicators!D209-Indicators!D208)/-100</f>
        <v>-9.9999999999999655E-4</v>
      </c>
      <c r="E197" s="193">
        <f>(Indicators!E209-Indicators!E208)/-Indicators!E208</f>
        <v>0</v>
      </c>
      <c r="F197" s="193">
        <f>(Indicators!F209-Indicators!F208)/Indicators!F208</f>
        <v>1.788708775852433E-2</v>
      </c>
      <c r="G197" s="193">
        <f>(Indicators!G209-Indicators!G208)/Indicators!G208</f>
        <v>0</v>
      </c>
      <c r="H197" s="193">
        <f>(Indicators!H209-Indicators!H208)/Indicators!H208</f>
        <v>-2.996591971194665E-4</v>
      </c>
      <c r="I197" s="193">
        <f>(Indicators!I209-Indicators!I208)/Indicators!I208</f>
        <v>-2.7373823781009408E-2</v>
      </c>
      <c r="K197" s="193">
        <f t="shared" ref="K197" si="14">K185+((K173-K53)/10)</f>
        <v>1.2667978931279826E-2</v>
      </c>
      <c r="L197" s="193">
        <f t="shared" ref="L197:S197" si="15">L185+((L173-L53)/10)</f>
        <v>2.1150758354547814E-3</v>
      </c>
      <c r="M197" s="193">
        <f t="shared" si="15"/>
        <v>0.18295717408675094</v>
      </c>
      <c r="N197" s="193">
        <f t="shared" si="15"/>
        <v>2.6538574033016481E-2</v>
      </c>
      <c r="O197" s="193">
        <f t="shared" si="15"/>
        <v>5.1169380602004343E-2</v>
      </c>
      <c r="P197" s="193">
        <f t="shared" si="15"/>
        <v>0.18187369782483906</v>
      </c>
      <c r="Q197" s="193">
        <f t="shared" si="15"/>
        <v>0.14333914259706323</v>
      </c>
      <c r="R197" s="193">
        <f t="shared" si="15"/>
        <v>0.20379141678437762</v>
      </c>
      <c r="S197" s="193">
        <f t="shared" si="15"/>
        <v>0.19554755930521386</v>
      </c>
      <c r="U197" s="193">
        <f>K197*$B197*Indicators!$B$256+K197*$C197*Indicators!$C$256+K197*$D197*Indicators!$D$256+K197*$E197*Indicators!$E$256+K197*$F197*Indicators!$F$256+K197*$G197*Indicators!$G$256+K197*$H197*Indicators!$H$256+K197*$I197*Indicators!$I$256</f>
        <v>3.2156574078740053E-5</v>
      </c>
      <c r="V197" s="193">
        <f>L197*$B197*Indicators!$B$257+L197*$C197*Indicators!$C$257+L197*$D197*Indicators!$D$257+L197*$E197*Indicators!$E$257+L197*$F197*Indicators!$F$257+L197*$G197*Indicators!$G$257+L197*$H197*Indicators!$H$257+L197*$I197*Indicators!$I$257</f>
        <v>-1.3444533761110869E-5</v>
      </c>
      <c r="W197" s="193">
        <f>M197*$B197*Indicators!$B$258+M197*$C197*Indicators!$C$258+M197*$D197*Indicators!$D$258+M197*$E197*Indicators!$E$258+M197*$F197*Indicators!$F$258+M197*$G197*Indicators!$G$258+M197*$H197*Indicators!$H$258+M197*$I197*Indicators!$I$258</f>
        <v>-1.1935122878399792E-3</v>
      </c>
      <c r="X197" s="193">
        <f>N197*$B197*Indicators!$B$259+N197*$C197*Indicators!$C$259+N197*$D197*Indicators!$D$259+N197*$E197*Indicators!$E$259+N197*$F197*Indicators!$F$259+N197*$G197*Indicators!$G$259+N197*$H197*Indicators!$H$259+N197*$I197*Indicators!$I$259</f>
        <v>-3.7275545278426197E-4</v>
      </c>
      <c r="Y197" s="193">
        <f>O197*$B197*Indicators!$B$260+O197*$C197*Indicators!$C$260+O197*$D197*Indicators!$D$260+O197*$E197*Indicators!$E$260+O197*$F197*Indicators!$F$260+O197*$G197*Indicators!$G$260+O197*$H197*Indicators!$H$260+O197*$I197*Indicators!$I$260</f>
        <v>-9.0186506117511907E-5</v>
      </c>
      <c r="Z197" s="193">
        <f>P197*$B197*Indicators!$B$261+P197*$C197*Indicators!$C$261+P197*$D197*Indicators!$D$261+P197*$E197*Indicators!$E$261+P197*$F197*Indicators!$F$261+P197*$G197*Indicators!$G$261+P197*$H197*Indicators!$H$261+P197*$I197*Indicators!$I$261</f>
        <v>-8.4359403203091002E-5</v>
      </c>
      <c r="AA197" s="193">
        <f>Q197*$B197*Indicators!$B$262+Q197*$C197*Indicators!$C$262+Q197*$D197*Indicators!$D$262+Q197*$E197*Indicators!$E$262+Q197*$F197*Indicators!$F$262+Q197*$G197*Indicators!$G$262+Q197*$H197*Indicators!$H$262+Q197*$I197*Indicators!$I$262</f>
        <v>-4.4882846984284878E-4</v>
      </c>
      <c r="AB197" s="193">
        <f>R197*$B197*Indicators!$B$263+R197*$C197*Indicators!$C$263+R197*$D197*Indicators!$D$263+R197*$E197*Indicators!$E$263+R197*$F197*Indicators!$F$263+R197*$G197*Indicators!$G$263+R197*$H197*Indicators!$H$263+R197*$I197*Indicators!$I$263</f>
        <v>-3.5612738386897667E-4</v>
      </c>
      <c r="AC197" s="193">
        <f>S197*$B197*Indicators!$B$264+S197*$C197*Indicators!$C$264+S197*$D197*Indicators!$D$264+S197*$E197*Indicators!$E$264+S197*$F197*Indicators!$F$264+S197*$G197*Indicators!$G$264+S197*$H197*Indicators!$H$264+S197*$I197*Indicators!$I$264</f>
        <v>-3.6127592268119023E-4</v>
      </c>
      <c r="AE197" s="177">
        <f t="shared" si="7"/>
        <v>-0.28883333860202304</v>
      </c>
    </row>
    <row r="198" spans="1:31" x14ac:dyDescent="0.25">
      <c r="A198" s="174">
        <v>41773</v>
      </c>
      <c r="B198" s="193">
        <f>(Indicators!B210-Indicators!B209)/Indicators!B209</f>
        <v>-1.2322274881516661E-2</v>
      </c>
      <c r="C198" s="193">
        <f>(Indicators!C210-Indicators!C209)/-100</f>
        <v>2.2499999999999964E-3</v>
      </c>
      <c r="D198" s="193">
        <f>(Indicators!D210-Indicators!D209)/-100</f>
        <v>-5.0000000000000001E-3</v>
      </c>
      <c r="E198" s="193">
        <f>(Indicators!E210-Indicators!E209)/-Indicators!E209</f>
        <v>-9.2592592592592587E-3</v>
      </c>
      <c r="F198" s="193">
        <f>(Indicators!F210-Indicators!F209)/Indicators!F209</f>
        <v>1.6474464579899826E-3</v>
      </c>
      <c r="G198" s="193">
        <f>(Indicators!G210-Indicators!G209)/Indicators!G209</f>
        <v>-3.0864197530864196E-2</v>
      </c>
      <c r="H198" s="193">
        <f>(Indicators!H210-Indicators!H209)/Indicators!H209</f>
        <v>5.9390748222718278E-3</v>
      </c>
      <c r="I198" s="193">
        <f>(Indicators!I210-Indicators!I209)/Indicators!I209</f>
        <v>3.723248314277338E-2</v>
      </c>
      <c r="K198" s="193">
        <f t="shared" ref="K198" si="16">K186+((K174-K54)/10)</f>
        <v>1.2667978931279826E-2</v>
      </c>
      <c r="L198" s="193">
        <f t="shared" ref="L198:S198" si="17">L186+((L174-L54)/10)</f>
        <v>2.1150758354547814E-3</v>
      </c>
      <c r="M198" s="193">
        <f t="shared" si="17"/>
        <v>0.18295717408675094</v>
      </c>
      <c r="N198" s="193">
        <f t="shared" si="17"/>
        <v>2.6538574033016481E-2</v>
      </c>
      <c r="O198" s="193">
        <f t="shared" si="17"/>
        <v>5.1169380602004343E-2</v>
      </c>
      <c r="P198" s="193">
        <f t="shared" si="17"/>
        <v>0.18187369782483906</v>
      </c>
      <c r="Q198" s="193">
        <f t="shared" si="17"/>
        <v>0.14333914259706323</v>
      </c>
      <c r="R198" s="193">
        <f t="shared" si="17"/>
        <v>0.20379141678437762</v>
      </c>
      <c r="S198" s="193">
        <f t="shared" si="17"/>
        <v>0.19554755930521386</v>
      </c>
      <c r="U198" s="193">
        <f>K198*$B198*Indicators!$B$256+K198*$C198*Indicators!$C$256+K198*$D198*Indicators!$D$256+K198*$E198*Indicators!$E$256+K198*$F198*Indicators!$F$256+K198*$G198*Indicators!$G$256+K198*$H198*Indicators!$H$256+K198*$I198*Indicators!$I$256</f>
        <v>4.0677142178259539E-8</v>
      </c>
      <c r="V198" s="193">
        <f>L198*$B198*Indicators!$B$257+L198*$C198*Indicators!$C$257+L198*$D198*Indicators!$D$257+L198*$E198*Indicators!$E$257+L198*$F198*Indicators!$F$257+L198*$G198*Indicators!$G$257+L198*$H198*Indicators!$H$257+L198*$I198*Indicators!$I$257</f>
        <v>-2.0139309576707315E-5</v>
      </c>
      <c r="W198" s="193">
        <f>M198*$B198*Indicators!$B$258+M198*$C198*Indicators!$C$258+M198*$D198*Indicators!$D$258+M198*$E198*Indicators!$E$258+M198*$F198*Indicators!$F$258+M198*$G198*Indicators!$G$258+M198*$H198*Indicators!$H$258+M198*$I198*Indicators!$I$258</f>
        <v>5.4917925189557407E-4</v>
      </c>
      <c r="X198" s="193">
        <f>N198*$B198*Indicators!$B$259+N198*$C198*Indicators!$C$259+N198*$D198*Indicators!$D$259+N198*$E198*Indicators!$E$259+N198*$F198*Indicators!$F$259+N198*$G198*Indicators!$G$259+N198*$H198*Indicators!$H$259+N198*$I198*Indicators!$I$259</f>
        <v>4.2431384102669349E-4</v>
      </c>
      <c r="Y198" s="193">
        <f>O198*$B198*Indicators!$B$260+O198*$C198*Indicators!$C$260+O198*$D198*Indicators!$D$260+O198*$E198*Indicators!$E$260+O198*$F198*Indicators!$F$260+O198*$G198*Indicators!$G$260+O198*$H198*Indicators!$H$260+O198*$I198*Indicators!$I$260</f>
        <v>6.1261529142312467E-5</v>
      </c>
      <c r="Z198" s="193">
        <f>P198*$B198*Indicators!$B$261+P198*$C198*Indicators!$C$261+P198*$D198*Indicators!$D$261+P198*$E198*Indicators!$E$261+P198*$F198*Indicators!$F$261+P198*$G198*Indicators!$G$261+P198*$H198*Indicators!$H$261+P198*$I198*Indicators!$I$261</f>
        <v>-1.6111912778312727E-4</v>
      </c>
      <c r="AA198" s="193">
        <f>Q198*$B198*Indicators!$B$262+Q198*$C198*Indicators!$C$262+Q198*$D198*Indicators!$D$262+Q198*$E198*Indicators!$E$262+Q198*$F198*Indicators!$F$262+Q198*$G198*Indicators!$G$262+Q198*$H198*Indicators!$H$262+Q198*$I198*Indicators!$I$262</f>
        <v>1.2198992585543629E-4</v>
      </c>
      <c r="AB198" s="193">
        <f>R198*$B198*Indicators!$B$263+R198*$C198*Indicators!$C$263+R198*$D198*Indicators!$D$263+R198*$E198*Indicators!$E$263+R198*$F198*Indicators!$F$263+R198*$G198*Indicators!$G$263+R198*$H198*Indicators!$H$263+R198*$I198*Indicators!$I$263</f>
        <v>3.6125965666166694E-4</v>
      </c>
      <c r="AC198" s="193">
        <f>S198*$B198*Indicators!$B$264+S198*$C198*Indicators!$C$264+S198*$D198*Indicators!$D$264+S198*$E198*Indicators!$E$264+S198*$F198*Indicators!$F$264+S198*$G198*Indicators!$G$264+S198*$H198*Indicators!$H$264+S198*$I198*Indicators!$I$264</f>
        <v>4.2993460191077267E-4</v>
      </c>
      <c r="AE198" s="177">
        <f t="shared" si="7"/>
        <v>0.17667210462747993</v>
      </c>
    </row>
    <row r="199" spans="1:31" x14ac:dyDescent="0.25">
      <c r="A199" s="174">
        <v>41804</v>
      </c>
      <c r="B199" s="193">
        <f>(Indicators!B211-Indicators!B210)/Indicators!B210</f>
        <v>1.5355086372360858E-2</v>
      </c>
      <c r="C199" s="193">
        <f>(Indicators!C211-Indicators!C210)/-100</f>
        <v>-1.9999999999999573E-4</v>
      </c>
      <c r="D199" s="193">
        <f>(Indicators!D211-Indicators!D210)/-100</f>
        <v>0</v>
      </c>
      <c r="E199" s="193">
        <f>(Indicators!E211-Indicators!E210)/-Indicators!E210</f>
        <v>-3.669724770642202E-2</v>
      </c>
      <c r="F199" s="193">
        <f>(Indicators!F211-Indicators!F210)/Indicators!F210</f>
        <v>-6.0307017543859342E-3</v>
      </c>
      <c r="G199" s="193">
        <f>(Indicators!G211-Indicators!G210)/Indicators!G210</f>
        <v>4.7770700636942678E-2</v>
      </c>
      <c r="H199" s="193">
        <f>(Indicators!H211-Indicators!H210)/Indicators!H210</f>
        <v>1.0113953432457435E-2</v>
      </c>
      <c r="I199" s="193">
        <f>(Indicators!I211-Indicators!I210)/Indicators!I210</f>
        <v>-3.3634821933295644E-2</v>
      </c>
      <c r="K199" s="193">
        <f t="shared" ref="K199" si="18">K187+((K175-K55)/10)</f>
        <v>1.2667978931279826E-2</v>
      </c>
      <c r="L199" s="193">
        <f t="shared" ref="L199:S199" si="19">L187+((L175-L55)/10)</f>
        <v>2.1150758354547814E-3</v>
      </c>
      <c r="M199" s="193">
        <f t="shared" si="19"/>
        <v>0.18295717408675094</v>
      </c>
      <c r="N199" s="193">
        <f t="shared" si="19"/>
        <v>2.6538574033016481E-2</v>
      </c>
      <c r="O199" s="193">
        <f t="shared" si="19"/>
        <v>5.1169380602004343E-2</v>
      </c>
      <c r="P199" s="193">
        <f t="shared" si="19"/>
        <v>0.18187369782483906</v>
      </c>
      <c r="Q199" s="193">
        <f t="shared" si="19"/>
        <v>0.14333914259706323</v>
      </c>
      <c r="R199" s="193">
        <f t="shared" si="19"/>
        <v>0.20379141678437762</v>
      </c>
      <c r="S199" s="193">
        <f t="shared" si="19"/>
        <v>0.19554755930521386</v>
      </c>
      <c r="U199" s="193">
        <f>K199*$B199*Indicators!$B$256+K199*$C199*Indicators!$C$256+K199*$D199*Indicators!$D$256+K199*$E199*Indicators!$E$256+K199*$F199*Indicators!$F$256+K199*$G199*Indicators!$G$256+K199*$H199*Indicators!$H$256+K199*$I199*Indicators!$I$256</f>
        <v>-8.4572893959624008E-5</v>
      </c>
      <c r="V199" s="193">
        <f>L199*$B199*Indicators!$B$257+L199*$C199*Indicators!$C$257+L199*$D199*Indicators!$D$257+L199*$E199*Indicators!$E$257+L199*$F199*Indicators!$F$257+L199*$G199*Indicators!$G$257+L199*$H199*Indicators!$H$257+L199*$I199*Indicators!$I$257</f>
        <v>2.8168827459884376E-5</v>
      </c>
      <c r="W199" s="193">
        <f>M199*$B199*Indicators!$B$258+M199*$C199*Indicators!$C$258+M199*$D199*Indicators!$D$258+M199*$E199*Indicators!$E$258+M199*$F199*Indicators!$F$258+M199*$G199*Indicators!$G$258+M199*$H199*Indicators!$H$258+M199*$I199*Indicators!$I$258</f>
        <v>-7.4116199746615216E-4</v>
      </c>
      <c r="X199" s="193">
        <f>N199*$B199*Indicators!$B$259+N199*$C199*Indicators!$C$259+N199*$D199*Indicators!$D$259+N199*$E199*Indicators!$E$259+N199*$F199*Indicators!$F$259+N199*$G199*Indicators!$G$259+N199*$H199*Indicators!$H$259+N199*$I199*Indicators!$I$259</f>
        <v>-5.7376281689434027E-4</v>
      </c>
      <c r="Y199" s="193">
        <f>O199*$B199*Indicators!$B$260+O199*$C199*Indicators!$C$260+O199*$D199*Indicators!$D$260+O199*$E199*Indicators!$E$260+O199*$F199*Indicators!$F$260+O199*$G199*Indicators!$G$260+O199*$H199*Indicators!$H$260+O199*$I199*Indicators!$I$260</f>
        <v>-1.3696168267647639E-4</v>
      </c>
      <c r="Z199" s="193">
        <f>P199*$B199*Indicators!$B$261+P199*$C199*Indicators!$C$261+P199*$D199*Indicators!$D$261+P199*$E199*Indicators!$E$261+P199*$F199*Indicators!$F$261+P199*$G199*Indicators!$G$261+P199*$H199*Indicators!$H$261+P199*$I199*Indicators!$I$261</f>
        <v>5.8976588609575495E-5</v>
      </c>
      <c r="AA199" s="193">
        <f>Q199*$B199*Indicators!$B$262+Q199*$C199*Indicators!$C$262+Q199*$D199*Indicators!$D$262+Q199*$E199*Indicators!$E$262+Q199*$F199*Indicators!$F$262+Q199*$G199*Indicators!$G$262+Q199*$H199*Indicators!$H$262+Q199*$I199*Indicators!$I$262</f>
        <v>-1.5558542518425847E-3</v>
      </c>
      <c r="AB199" s="193">
        <f>R199*$B199*Indicators!$B$263+R199*$C199*Indicators!$C$263+R199*$D199*Indicators!$D$263+R199*$E199*Indicators!$E$263+R199*$F199*Indicators!$F$263+R199*$G199*Indicators!$G$263+R199*$H199*Indicators!$H$263+R199*$I199*Indicators!$I$263</f>
        <v>-1.7358365969212807E-4</v>
      </c>
      <c r="AC199" s="193">
        <f>S199*$B199*Indicators!$B$264+S199*$C199*Indicators!$C$264+S199*$D199*Indicators!$D$264+S199*$E199*Indicators!$E$264+S199*$F199*Indicators!$F$264+S199*$G199*Indicators!$G$264+S199*$H199*Indicators!$H$264+S199*$I199*Indicators!$I$264</f>
        <v>5.510439429092474E-4</v>
      </c>
      <c r="AE199" s="177">
        <f t="shared" si="7"/>
        <v>-0.26277079435525985</v>
      </c>
    </row>
    <row r="200" spans="1:31" x14ac:dyDescent="0.25">
      <c r="A200" s="174">
        <v>41834</v>
      </c>
      <c r="B200" s="193">
        <f>(Indicators!B212-Indicators!B211)/Indicators!B211</f>
        <v>6.6162570888469076E-3</v>
      </c>
      <c r="C200" s="193">
        <f>(Indicators!C212-Indicators!C211)/-100</f>
        <v>1.4499999999999958E-3</v>
      </c>
      <c r="D200" s="193">
        <f>(Indicators!D212-Indicators!D211)/-100</f>
        <v>2.9999999999999983E-3</v>
      </c>
      <c r="E200" s="193">
        <f>(Indicators!E212-Indicators!E211)/-Indicators!E211</f>
        <v>6.1946902654867256E-2</v>
      </c>
      <c r="F200" s="193">
        <f>(Indicators!F212-Indicators!F211)/Indicators!F211</f>
        <v>3.3094318808604604E-2</v>
      </c>
      <c r="G200" s="193">
        <f>(Indicators!G212-Indicators!G211)/Indicators!G211</f>
        <v>-1.5957446808510637E-2</v>
      </c>
      <c r="H200" s="193">
        <f>(Indicators!H212-Indicators!H211)/Indicators!H211</f>
        <v>8.0526809297359978E-3</v>
      </c>
      <c r="I200" s="193">
        <f>(Indicators!I212-Indicators!I211)/Indicators!I211</f>
        <v>-6.4346300087744952E-3</v>
      </c>
      <c r="K200" s="193">
        <f t="shared" ref="K200" si="20">K188+((K176-K56)/10)</f>
        <v>1.2667978931279826E-2</v>
      </c>
      <c r="L200" s="193">
        <f t="shared" ref="L200:S200" si="21">L188+((L176-L56)/10)</f>
        <v>2.1150758354547814E-3</v>
      </c>
      <c r="M200" s="193">
        <f t="shared" si="21"/>
        <v>0.18295717408675094</v>
      </c>
      <c r="N200" s="193">
        <f t="shared" si="21"/>
        <v>2.6538574033016481E-2</v>
      </c>
      <c r="O200" s="193">
        <f t="shared" si="21"/>
        <v>5.1169380602004343E-2</v>
      </c>
      <c r="P200" s="193">
        <f t="shared" si="21"/>
        <v>0.18187369782483906</v>
      </c>
      <c r="Q200" s="193">
        <f t="shared" si="21"/>
        <v>0.14333914259706323</v>
      </c>
      <c r="R200" s="193">
        <f t="shared" si="21"/>
        <v>0.20379141678437762</v>
      </c>
      <c r="S200" s="193">
        <f t="shared" si="21"/>
        <v>0.19554755930521386</v>
      </c>
      <c r="U200" s="193">
        <f>K200*$B200*Indicators!$B$256+K200*$C200*Indicators!$C$256+K200*$D200*Indicators!$D$256+K200*$E200*Indicators!$E$256+K200*$F200*Indicators!$F$256+K200*$G200*Indicators!$G$256+K200*$H200*Indicators!$H$256+K200*$I200*Indicators!$I$256</f>
        <v>2.8335758334212014E-4</v>
      </c>
      <c r="V200" s="193">
        <f>L200*$B200*Indicators!$B$257+L200*$C200*Indicators!$C$257+L200*$D200*Indicators!$D$257+L200*$E200*Indicators!$E$257+L200*$F200*Indicators!$F$257+L200*$G200*Indicators!$G$257+L200*$H200*Indicators!$H$257+L200*$I200*Indicators!$I$257</f>
        <v>1.0779751911663141E-6</v>
      </c>
      <c r="W200" s="193">
        <f>M200*$B200*Indicators!$B$258+M200*$C200*Indicators!$C$258+M200*$D200*Indicators!$D$258+M200*$E200*Indicators!$E$258+M200*$F200*Indicators!$F$258+M200*$G200*Indicators!$G$258+M200*$H200*Indicators!$H$258+M200*$I200*Indicators!$I$258</f>
        <v>1.549413507049568E-3</v>
      </c>
      <c r="X200" s="193">
        <f>N200*$B200*Indicators!$B$259+N200*$C200*Indicators!$C$259+N200*$D200*Indicators!$D$259+N200*$E200*Indicators!$E$259+N200*$F200*Indicators!$F$259+N200*$G200*Indicators!$G$259+N200*$H200*Indicators!$H$259+N200*$I200*Indicators!$I$259</f>
        <v>2.8824764249452166E-4</v>
      </c>
      <c r="Y200" s="193">
        <f>O200*$B200*Indicators!$B$260+O200*$C200*Indicators!$C$260+O200*$D200*Indicators!$D$260+O200*$E200*Indicators!$E$260+O200*$F200*Indicators!$F$260+O200*$G200*Indicators!$G$260+O200*$H200*Indicators!$H$260+O200*$I200*Indicators!$I$260</f>
        <v>6.5408457532624312E-4</v>
      </c>
      <c r="Z200" s="193">
        <f>P200*$B200*Indicators!$B$261+P200*$C200*Indicators!$C$261+P200*$D200*Indicators!$D$261+P200*$E200*Indicators!$E$261+P200*$F200*Indicators!$F$261+P200*$G200*Indicators!$G$261+P200*$H200*Indicators!$H$261+P200*$I200*Indicators!$I$261</f>
        <v>1.8145513745791153E-3</v>
      </c>
      <c r="AA200" s="193">
        <f>Q200*$B200*Indicators!$B$262+Q200*$C200*Indicators!$C$262+Q200*$D200*Indicators!$D$262+Q200*$E200*Indicators!$E$262+Q200*$F200*Indicators!$F$262+Q200*$G200*Indicators!$G$262+Q200*$H200*Indicators!$H$262+Q200*$I200*Indicators!$I$262</f>
        <v>2.9818511710682054E-3</v>
      </c>
      <c r="AB200" s="193">
        <f>R200*$B200*Indicators!$B$263+R200*$C200*Indicators!$C$263+R200*$D200*Indicators!$D$263+R200*$E200*Indicators!$E$263+R200*$F200*Indicators!$F$263+R200*$G200*Indicators!$G$263+R200*$H200*Indicators!$H$263+R200*$I200*Indicators!$I$263</f>
        <v>1.9885739737683563E-3</v>
      </c>
      <c r="AC200" s="193">
        <f>S200*$B200*Indicators!$B$264+S200*$C200*Indicators!$C$264+S200*$D200*Indicators!$D$264+S200*$E200*Indicators!$E$264+S200*$F200*Indicators!$F$264+S200*$G200*Indicators!$G$264+S200*$H200*Indicators!$H$264+S200*$I200*Indicators!$I$264</f>
        <v>7.554390353161646E-4</v>
      </c>
      <c r="AE200" s="177">
        <f t="shared" si="7"/>
        <v>1.0316596838135461</v>
      </c>
    </row>
    <row r="201" spans="1:31" x14ac:dyDescent="0.25">
      <c r="A201" s="174">
        <v>41865</v>
      </c>
      <c r="B201" s="193">
        <f>(Indicators!B213-Indicators!B212)/Indicators!B212</f>
        <v>-2.8169014084508111E-3</v>
      </c>
      <c r="C201" s="193">
        <f>(Indicators!C213-Indicators!C212)/-100</f>
        <v>3.6000000000000034E-3</v>
      </c>
      <c r="D201" s="193">
        <f>(Indicators!D213-Indicators!D212)/-100</f>
        <v>-1.0000000000000052E-3</v>
      </c>
      <c r="E201" s="193">
        <f>(Indicators!E213-Indicators!E212)/-Indicators!E212</f>
        <v>3.7735849056603772E-2</v>
      </c>
      <c r="F201" s="193">
        <f>(Indicators!F213-Indicators!F212)/Indicators!F212</f>
        <v>-5.3924185798184809E-2</v>
      </c>
      <c r="G201" s="193">
        <f>(Indicators!G213-Indicators!G212)/Indicators!G212</f>
        <v>-3.8610038610038611E-3</v>
      </c>
      <c r="H201" s="193">
        <f>(Indicators!H213-Indicators!H212)/Indicators!H212</f>
        <v>4.2343652864883525E-3</v>
      </c>
      <c r="I201" s="193">
        <f>(Indicators!I213-Indicators!I212)/Indicators!I212</f>
        <v>-2.5316455696202531E-2</v>
      </c>
      <c r="K201" s="193">
        <f t="shared" ref="K201" si="22">K189+((K177-K57)/10)</f>
        <v>1.2667978931279826E-2</v>
      </c>
      <c r="L201" s="193">
        <f t="shared" ref="L201:S201" si="23">L189+((L177-L57)/10)</f>
        <v>2.1150758354547814E-3</v>
      </c>
      <c r="M201" s="193">
        <f t="shared" si="23"/>
        <v>0.18295717408675094</v>
      </c>
      <c r="N201" s="193">
        <f t="shared" si="23"/>
        <v>2.6538574033016481E-2</v>
      </c>
      <c r="O201" s="193">
        <f t="shared" si="23"/>
        <v>5.1169380602004343E-2</v>
      </c>
      <c r="P201" s="193">
        <f t="shared" si="23"/>
        <v>0.18187369782483906</v>
      </c>
      <c r="Q201" s="193">
        <f t="shared" si="23"/>
        <v>0.14333914259706323</v>
      </c>
      <c r="R201" s="193">
        <f t="shared" si="23"/>
        <v>0.20379141678437762</v>
      </c>
      <c r="S201" s="193">
        <f t="shared" si="23"/>
        <v>0.19554755930521386</v>
      </c>
      <c r="U201" s="193">
        <f>K201*$B201*Indicators!$B$256+K201*$C201*Indicators!$C$256+K201*$D201*Indicators!$D$256+K201*$E201*Indicators!$E$256+K201*$F201*Indicators!$F$256+K201*$G201*Indicators!$G$256+K201*$H201*Indicators!$H$256+K201*$I201*Indicators!$I$256</f>
        <v>-1.4716925217316394E-4</v>
      </c>
      <c r="V201" s="193">
        <f>L201*$B201*Indicators!$B$257+L201*$C201*Indicators!$C$257+L201*$D201*Indicators!$D$257+L201*$E201*Indicators!$E$257+L201*$F201*Indicators!$F$257+L201*$G201*Indicators!$G$257+L201*$H201*Indicators!$H$257+L201*$I201*Indicators!$I$257</f>
        <v>-7.7817409062453375E-6</v>
      </c>
      <c r="W201" s="193">
        <f>M201*$B201*Indicators!$B$258+M201*$C201*Indicators!$C$258+M201*$D201*Indicators!$D$258+M201*$E201*Indicators!$E$258+M201*$F201*Indicators!$F$258+M201*$G201*Indicators!$G$258+M201*$H201*Indicators!$H$258+M201*$I201*Indicators!$I$258</f>
        <v>-2.1628926305297192E-4</v>
      </c>
      <c r="X201" s="193">
        <f>N201*$B201*Indicators!$B$259+N201*$C201*Indicators!$C$259+N201*$D201*Indicators!$D$259+N201*$E201*Indicators!$E$259+N201*$F201*Indicators!$F$259+N201*$G201*Indicators!$G$259+N201*$H201*Indicators!$H$259+N201*$I201*Indicators!$I$259</f>
        <v>-1.2842843046520874E-4</v>
      </c>
      <c r="Y201" s="193">
        <f>O201*$B201*Indicators!$B$260+O201*$C201*Indicators!$C$260+O201*$D201*Indicators!$D$260+O201*$E201*Indicators!$E$260+O201*$F201*Indicators!$F$260+O201*$G201*Indicators!$G$260+O201*$H201*Indicators!$H$260+O201*$I201*Indicators!$I$260</f>
        <v>3.2559967320383468E-4</v>
      </c>
      <c r="Z201" s="193">
        <f>P201*$B201*Indicators!$B$261+P201*$C201*Indicators!$C$261+P201*$D201*Indicators!$D$261+P201*$E201*Indicators!$E$261+P201*$F201*Indicators!$F$261+P201*$G201*Indicators!$G$261+P201*$H201*Indicators!$H$261+P201*$I201*Indicators!$I$261</f>
        <v>1.0203998511351766E-3</v>
      </c>
      <c r="AA201" s="193">
        <f>Q201*$B201*Indicators!$B$262+Q201*$C201*Indicators!$C$262+Q201*$D201*Indicators!$D$262+Q201*$E201*Indicators!$E$262+Q201*$F201*Indicators!$F$262+Q201*$G201*Indicators!$G$262+Q201*$H201*Indicators!$H$262+Q201*$I201*Indicators!$I$262</f>
        <v>1.4297064724397147E-3</v>
      </c>
      <c r="AB201" s="193">
        <f>R201*$B201*Indicators!$B$263+R201*$C201*Indicators!$C$263+R201*$D201*Indicators!$D$263+R201*$E201*Indicators!$E$263+R201*$F201*Indicators!$F$263+R201*$G201*Indicators!$G$263+R201*$H201*Indicators!$H$263+R201*$I201*Indicators!$I$263</f>
        <v>9.4893059641395095E-4</v>
      </c>
      <c r="AC201" s="193">
        <f>S201*$B201*Indicators!$B$264+S201*$C201*Indicators!$C$264+S201*$D201*Indicators!$D$264+S201*$E201*Indicators!$E$264+S201*$F201*Indicators!$F$264+S201*$G201*Indicators!$G$264+S201*$H201*Indicators!$H$264+S201*$I201*Indicators!$I$264</f>
        <v>1.5307397635223597E-4</v>
      </c>
      <c r="AE201" s="177">
        <f t="shared" si="7"/>
        <v>0.3378041882947323</v>
      </c>
    </row>
    <row r="202" spans="1:31" x14ac:dyDescent="0.25">
      <c r="A202" s="174">
        <v>41896</v>
      </c>
      <c r="B202" s="193">
        <f>(Indicators!B214-Indicators!B213)/Indicators!B213</f>
        <v>6.1205273069679884E-2</v>
      </c>
      <c r="C202" s="193">
        <f>(Indicators!C214-Indicators!C213)/-100</f>
        <v>-4.5999999999999999E-3</v>
      </c>
      <c r="D202" s="193">
        <f>(Indicators!D214-Indicators!D213)/-100</f>
        <v>5.0000000000000001E-3</v>
      </c>
      <c r="E202" s="193">
        <f>(Indicators!E214-Indicators!E213)/-Indicators!E213</f>
        <v>4.9019607843137254E-2</v>
      </c>
      <c r="F202" s="193">
        <f>(Indicators!F214-Indicators!F213)/Indicators!F213</f>
        <v>-6.6591422121896157E-2</v>
      </c>
      <c r="G202" s="193">
        <f>(Indicators!G214-Indicators!G213)/Indicators!G213</f>
        <v>-5.7364341085271317E-2</v>
      </c>
      <c r="H202" s="193">
        <f>(Indicators!H214-Indicators!H213)/Indicators!H213</f>
        <v>8.1369913175874265E-3</v>
      </c>
      <c r="I202" s="193">
        <f>(Indicators!I214-Indicators!I213)/Indicators!I213</f>
        <v>-1.2080942313500454E-2</v>
      </c>
      <c r="K202" s="193">
        <f t="shared" ref="K202" si="24">K190+((K178-K58)/10)</f>
        <v>1.2667978931279826E-2</v>
      </c>
      <c r="L202" s="193">
        <f t="shared" ref="L202:S202" si="25">L190+((L178-L58)/10)</f>
        <v>2.1150758354547814E-3</v>
      </c>
      <c r="M202" s="193">
        <f t="shared" si="25"/>
        <v>0.18295717408675094</v>
      </c>
      <c r="N202" s="193">
        <f t="shared" si="25"/>
        <v>2.6538574033016481E-2</v>
      </c>
      <c r="O202" s="193">
        <f t="shared" si="25"/>
        <v>5.1169380602004343E-2</v>
      </c>
      <c r="P202" s="193">
        <f t="shared" si="25"/>
        <v>0.18187369782483906</v>
      </c>
      <c r="Q202" s="193">
        <f t="shared" si="25"/>
        <v>0.14333914259706323</v>
      </c>
      <c r="R202" s="193">
        <f t="shared" si="25"/>
        <v>0.20379141678437762</v>
      </c>
      <c r="S202" s="193">
        <f t="shared" si="25"/>
        <v>0.19554755930521386</v>
      </c>
      <c r="U202" s="193">
        <f>K202*$B202*Indicators!$B$256+K202*$C202*Indicators!$C$256+K202*$D202*Indicators!$D$256+K202*$E202*Indicators!$E$256+K202*$F202*Indicators!$F$256+K202*$G202*Indicators!$G$256+K202*$H202*Indicators!$H$256+K202*$I202*Indicators!$I$256</f>
        <v>2.9666513728999235E-6</v>
      </c>
      <c r="V202" s="193">
        <f>L202*$B202*Indicators!$B$257+L202*$C202*Indicators!$C$257+L202*$D202*Indicators!$D$257+L202*$E202*Indicators!$E$257+L202*$F202*Indicators!$F$257+L202*$G202*Indicators!$G$257+L202*$H202*Indicators!$H$257+L202*$I202*Indicators!$I$257</f>
        <v>-4.4382374669826144E-6</v>
      </c>
      <c r="W202" s="193">
        <f>M202*$B202*Indicators!$B$258+M202*$C202*Indicators!$C$258+M202*$D202*Indicators!$D$258+M202*$E202*Indicators!$E$258+M202*$F202*Indicators!$F$258+M202*$G202*Indicators!$G$258+M202*$H202*Indicators!$H$258+M202*$I202*Indicators!$I$258</f>
        <v>4.4003609964635851E-3</v>
      </c>
      <c r="X202" s="193">
        <f>N202*$B202*Indicators!$B$259+N202*$C202*Indicators!$C$259+N202*$D202*Indicators!$D$259+N202*$E202*Indicators!$E$259+N202*$F202*Indicators!$F$259+N202*$G202*Indicators!$G$259+N202*$H202*Indicators!$H$259+N202*$I202*Indicators!$I$259</f>
        <v>2.844318605617E-4</v>
      </c>
      <c r="Y202" s="193">
        <f>O202*$B202*Indicators!$B$260+O202*$C202*Indicators!$C$260+O202*$D202*Indicators!$D$260+O202*$E202*Indicators!$E$260+O202*$F202*Indicators!$F$260+O202*$G202*Indicators!$G$260+O202*$H202*Indicators!$H$260+O202*$I202*Indicators!$I$260</f>
        <v>7.3840070687034758E-4</v>
      </c>
      <c r="Z202" s="193">
        <f>P202*$B202*Indicators!$B$261+P202*$C202*Indicators!$C$261+P202*$D202*Indicators!$D$261+P202*$E202*Indicators!$E$261+P202*$F202*Indicators!$F$261+P202*$G202*Indicators!$G$261+P202*$H202*Indicators!$H$261+P202*$I202*Indicators!$I$261</f>
        <v>2.2637338877430644E-3</v>
      </c>
      <c r="AA202" s="193">
        <f>Q202*$B202*Indicators!$B$262+Q202*$C202*Indicators!$C$262+Q202*$D202*Indicators!$D$262+Q202*$E202*Indicators!$E$262+Q202*$F202*Indicators!$F$262+Q202*$G202*Indicators!$G$262+Q202*$H202*Indicators!$H$262+Q202*$I202*Indicators!$I$262</f>
        <v>2.9851399445941802E-3</v>
      </c>
      <c r="AB202" s="193">
        <f>R202*$B202*Indicators!$B$263+R202*$C202*Indicators!$C$263+R202*$D202*Indicators!$D$263+R202*$E202*Indicators!$E$263+R202*$F202*Indicators!$F$263+R202*$G202*Indicators!$G$263+R202*$H202*Indicators!$H$263+R202*$I202*Indicators!$I$263</f>
        <v>2.3944550711646382E-3</v>
      </c>
      <c r="AC202" s="193">
        <f>S202*$B202*Indicators!$B$264+S202*$C202*Indicators!$C$264+S202*$D202*Indicators!$D$264+S202*$E202*Indicators!$E$264+S202*$F202*Indicators!$F$264+S202*$G202*Indicators!$G$264+S202*$H202*Indicators!$H$264+S202*$I202*Indicators!$I$264</f>
        <v>1.4368008638592994E-3</v>
      </c>
      <c r="AE202" s="177">
        <f t="shared" ref="AE202:AE205" si="26">SUM(U202:AD202)*100</f>
        <v>1.4501851745162733</v>
      </c>
    </row>
    <row r="203" spans="1:31" x14ac:dyDescent="0.25">
      <c r="A203" s="174">
        <v>41926</v>
      </c>
      <c r="B203" s="193">
        <f>(Indicators!B215-Indicators!B214)/Indicators!B214</f>
        <v>-3.6379769299023972E-2</v>
      </c>
      <c r="C203" s="193">
        <f>(Indicators!C215-Indicators!C214)/-100</f>
        <v>4.9500000000000013E-3</v>
      </c>
      <c r="D203" s="193">
        <f>(Indicators!D215-Indicators!D214)/-100</f>
        <v>0</v>
      </c>
      <c r="E203" s="193">
        <f>(Indicators!E215-Indicators!E214)/-Indicators!E214</f>
        <v>0.1134020618556701</v>
      </c>
      <c r="F203" s="193">
        <f>(Indicators!F215-Indicators!F214)/Indicators!F214</f>
        <v>-3.6275695284158842E-3</v>
      </c>
      <c r="G203" s="193">
        <f>(Indicators!G215-Indicators!G214)/Indicators!G214</f>
        <v>-1.3980263157894737E-2</v>
      </c>
      <c r="H203" s="193">
        <f>(Indicators!H215-Indicators!H214)/Indicators!H214</f>
        <v>6.359553955651737E-3</v>
      </c>
      <c r="I203" s="193">
        <f>(Indicators!I215-Indicators!I214)/Indicators!I214</f>
        <v>4.0966065423417915E-2</v>
      </c>
      <c r="K203" s="193">
        <f t="shared" ref="K203" si="27">K191+((K179-K59)/10)</f>
        <v>1.2667978931279826E-2</v>
      </c>
      <c r="L203" s="193">
        <f t="shared" ref="L203:S203" si="28">L191+((L179-L59)/10)</f>
        <v>2.1150758354547814E-3</v>
      </c>
      <c r="M203" s="193">
        <f t="shared" si="28"/>
        <v>0.18295717408675094</v>
      </c>
      <c r="N203" s="193">
        <f t="shared" si="28"/>
        <v>2.6538574033016481E-2</v>
      </c>
      <c r="O203" s="193">
        <f t="shared" si="28"/>
        <v>5.1169380602004343E-2</v>
      </c>
      <c r="P203" s="193">
        <f t="shared" si="28"/>
        <v>0.18187369782483906</v>
      </c>
      <c r="Q203" s="193">
        <f t="shared" si="28"/>
        <v>0.14333914259706323</v>
      </c>
      <c r="R203" s="193">
        <f t="shared" si="28"/>
        <v>0.20379141678437762</v>
      </c>
      <c r="S203" s="193">
        <f t="shared" si="28"/>
        <v>0.19554755930521386</v>
      </c>
      <c r="U203" s="193">
        <f>K203*$B203*Indicators!$B$256+K203*$C203*Indicators!$C$256+K203*$D203*Indicators!$D$256+K203*$E203*Indicators!$E$256+K203*$F203*Indicators!$F$256+K203*$G203*Indicators!$G$256+K203*$H203*Indicators!$H$256+K203*$I203*Indicators!$I$256</f>
        <v>1.9410341506917569E-4</v>
      </c>
      <c r="V203" s="193">
        <f>L203*$B203*Indicators!$B$257+L203*$C203*Indicators!$C$257+L203*$D203*Indicators!$D$257+L203*$E203*Indicators!$E$257+L203*$F203*Indicators!$F$257+L203*$G203*Indicators!$G$257+L203*$H203*Indicators!$H$257+L203*$I203*Indicators!$I$257</f>
        <v>6.4031450877534378E-6</v>
      </c>
      <c r="W203" s="193">
        <f>M203*$B203*Indicators!$B$258+M203*$C203*Indicators!$C$258+M203*$D203*Indicators!$D$258+M203*$E203*Indicators!$E$258+M203*$F203*Indicators!$F$258+M203*$G203*Indicators!$G$258+M203*$H203*Indicators!$H$258+M203*$I203*Indicators!$I$258</f>
        <v>1.541680469593365E-3</v>
      </c>
      <c r="X203" s="193">
        <f>N203*$B203*Indicators!$B$259+N203*$C203*Indicators!$C$259+N203*$D203*Indicators!$D$259+N203*$E203*Indicators!$E$259+N203*$F203*Indicators!$F$259+N203*$G203*Indicators!$G$259+N203*$H203*Indicators!$H$259+N203*$I203*Indicators!$I$259</f>
        <v>1.072395209186523E-3</v>
      </c>
      <c r="Y203" s="193">
        <f>O203*$B203*Indicators!$B$260+O203*$C203*Indicators!$C$260+O203*$D203*Indicators!$D$260+O203*$E203*Indicators!$E$260+O203*$F203*Indicators!$F$260+O203*$G203*Indicators!$G$260+O203*$H203*Indicators!$H$260+O203*$I203*Indicators!$I$260</f>
        <v>9.6267523438380465E-4</v>
      </c>
      <c r="Z203" s="193">
        <f>P203*$B203*Indicators!$B$261+P203*$C203*Indicators!$C$261+P203*$D203*Indicators!$D$261+P203*$E203*Indicators!$E$261+P203*$F203*Indicators!$F$261+P203*$G203*Indicators!$G$261+P203*$H203*Indicators!$H$261+P203*$I203*Indicators!$I$261</f>
        <v>2.0050879963116556E-3</v>
      </c>
      <c r="AA203" s="193">
        <f>Q203*$B203*Indicators!$B$262+Q203*$C203*Indicators!$C$262+Q203*$D203*Indicators!$D$262+Q203*$E203*Indicators!$E$262+Q203*$F203*Indicators!$F$262+Q203*$G203*Indicators!$G$262+Q203*$H203*Indicators!$H$262+Q203*$I203*Indicators!$I$262</f>
        <v>5.2664462233876202E-3</v>
      </c>
      <c r="AB203" s="193">
        <f>R203*$B203*Indicators!$B$263+R203*$C203*Indicators!$C$263+R203*$D203*Indicators!$D$263+R203*$E203*Indicators!$E$263+R203*$F203*Indicators!$F$263+R203*$G203*Indicators!$G$263+R203*$H203*Indicators!$H$263+R203*$I203*Indicators!$I$263</f>
        <v>2.7289502208465879E-3</v>
      </c>
      <c r="AC203" s="193">
        <f>S203*$B203*Indicators!$B$264+S203*$C203*Indicators!$C$264+S203*$D203*Indicators!$D$264+S203*$E203*Indicators!$E$264+S203*$F203*Indicators!$F$264+S203*$G203*Indicators!$G$264+S203*$H203*Indicators!$H$264+S203*$I203*Indicators!$I$264</f>
        <v>4.010079187288032E-4</v>
      </c>
      <c r="AE203" s="177">
        <f t="shared" si="26"/>
        <v>1.4178749832595288</v>
      </c>
    </row>
    <row r="204" spans="1:31" x14ac:dyDescent="0.25">
      <c r="A204" s="174">
        <v>41957</v>
      </c>
      <c r="B204" s="193">
        <f>(Indicators!B216-Indicators!B215)/Indicators!B215</f>
        <v>1.0128913443830682E-2</v>
      </c>
      <c r="C204" s="193">
        <f>(Indicators!C216-Indicators!C215)/-100</f>
        <v>3.2999999999999917E-3</v>
      </c>
      <c r="D204" s="193">
        <f>(Indicators!D216-Indicators!D215)/-100</f>
        <v>1.0000000000000052E-3</v>
      </c>
      <c r="E204" s="193">
        <f>(Indicators!E216-Indicators!E215)/-Indicators!E215</f>
        <v>0.10465116279069768</v>
      </c>
      <c r="F204" s="193">
        <f>(Indicators!F216-Indicators!F215)/Indicators!F215</f>
        <v>-3.6407766990291239E-2</v>
      </c>
      <c r="G204" s="193">
        <f>(Indicators!G216-Indicators!G215)/Indicators!G215</f>
        <v>-6.672226855713094E-3</v>
      </c>
      <c r="H204" s="193">
        <f>(Indicators!H216-Indicators!H215)/Indicators!H215</f>
        <v>4.1644060867728344E-3</v>
      </c>
      <c r="I204" s="193">
        <f>(Indicators!I216-Indicators!I215)/Indicators!I215</f>
        <v>-2.9368575624082231E-2</v>
      </c>
      <c r="K204" s="193">
        <f t="shared" ref="K204" si="29">K192+((K180-K60)/10)</f>
        <v>1.2667978931279826E-2</v>
      </c>
      <c r="L204" s="193">
        <f t="shared" ref="L204:S204" si="30">L192+((L180-L60)/10)</f>
        <v>2.1150758354547814E-3</v>
      </c>
      <c r="M204" s="193">
        <f t="shared" si="30"/>
        <v>0.18295717408675094</v>
      </c>
      <c r="N204" s="193">
        <f t="shared" si="30"/>
        <v>2.6538574033016481E-2</v>
      </c>
      <c r="O204" s="193">
        <f t="shared" si="30"/>
        <v>5.1169380602004343E-2</v>
      </c>
      <c r="P204" s="193">
        <f t="shared" si="30"/>
        <v>0.18187369782483906</v>
      </c>
      <c r="Q204" s="193">
        <f t="shared" si="30"/>
        <v>0.14333914259706323</v>
      </c>
      <c r="R204" s="193">
        <f t="shared" si="30"/>
        <v>0.20379141678437762</v>
      </c>
      <c r="S204" s="193">
        <f t="shared" si="30"/>
        <v>0.19554755930521386</v>
      </c>
      <c r="U204" s="193">
        <f>K204*$B204*Indicators!$B$256+K204*$C204*Indicators!$C$256+K204*$D204*Indicators!$D$256+K204*$E204*Indicators!$E$256+K204*$F204*Indicators!$F$256+K204*$G204*Indicators!$G$256+K204*$H204*Indicators!$H$256+K204*$I204*Indicators!$I$256</f>
        <v>9.2996961253492103E-5</v>
      </c>
      <c r="V204" s="193">
        <f>L204*$B204*Indicators!$B$257+L204*$C204*Indicators!$C$257+L204*$D204*Indicators!$D$257+L204*$E204*Indicators!$E$257+L204*$F204*Indicators!$F$257+L204*$G204*Indicators!$G$257+L204*$H204*Indicators!$H$257+L204*$I204*Indicators!$I$257</f>
        <v>1.0493281335101719E-5</v>
      </c>
      <c r="W204" s="193">
        <f>M204*$B204*Indicators!$B$258+M204*$C204*Indicators!$C$258+M204*$D204*Indicators!$D$258+M204*$E204*Indicators!$E$258+M204*$F204*Indicators!$F$258+M204*$G204*Indicators!$G$258+M204*$H204*Indicators!$H$258+M204*$I204*Indicators!$I$258</f>
        <v>1.6947252539093864E-3</v>
      </c>
      <c r="X204" s="193">
        <f>N204*$B204*Indicators!$B$259+N204*$C204*Indicators!$C$259+N204*$D204*Indicators!$D$259+N204*$E204*Indicators!$E$259+N204*$F204*Indicators!$F$259+N204*$G204*Indicators!$G$259+N204*$H204*Indicators!$H$259+N204*$I204*Indicators!$I$259</f>
        <v>2.0939669232161002E-4</v>
      </c>
      <c r="Y204" s="193">
        <f>O204*$B204*Indicators!$B$260+O204*$C204*Indicators!$C$260+O204*$D204*Indicators!$D$260+O204*$E204*Indicators!$E$260+O204*$F204*Indicators!$F$260+O204*$G204*Indicators!$G$260+O204*$H204*Indicators!$H$260+O204*$I204*Indicators!$I$260</f>
        <v>8.996323572755706E-4</v>
      </c>
      <c r="Z204" s="193">
        <f>P204*$B204*Indicators!$B$261+P204*$C204*Indicators!$C$261+P204*$D204*Indicators!$D$261+P204*$E204*Indicators!$E$261+P204*$F204*Indicators!$F$261+P204*$G204*Indicators!$G$261+P204*$H204*Indicators!$H$261+P204*$I204*Indicators!$I$261</f>
        <v>2.5233355342531277E-3</v>
      </c>
      <c r="AA204" s="193">
        <f>Q204*$B204*Indicators!$B$262+Q204*$C204*Indicators!$C$262+Q204*$D204*Indicators!$D$262+Q204*$E204*Indicators!$E$262+Q204*$F204*Indicators!$F$262+Q204*$G204*Indicators!$G$262+Q204*$H204*Indicators!$H$262+Q204*$I204*Indicators!$I$262</f>
        <v>4.4527249437384172E-3</v>
      </c>
      <c r="AB204" s="193">
        <f>R204*$B204*Indicators!$B$263+R204*$C204*Indicators!$C$263+R204*$D204*Indicators!$D$263+R204*$E204*Indicators!$E$263+R204*$F204*Indicators!$F$263+R204*$G204*Indicators!$G$263+R204*$H204*Indicators!$H$263+R204*$I204*Indicators!$I$263</f>
        <v>2.5502255466878679E-3</v>
      </c>
      <c r="AC204" s="193">
        <f>S204*$B204*Indicators!$B$264+S204*$C204*Indicators!$C$264+S204*$D204*Indicators!$D$264+S204*$E204*Indicators!$E$264+S204*$F204*Indicators!$F$264+S204*$G204*Indicators!$G$264+S204*$H204*Indicators!$H$264+S204*$I204*Indicators!$I$264</f>
        <v>4.201895427833176E-4</v>
      </c>
      <c r="AE204" s="177">
        <f t="shared" si="26"/>
        <v>1.2853720113557894</v>
      </c>
    </row>
    <row r="205" spans="1:31" x14ac:dyDescent="0.25">
      <c r="A205" s="174">
        <v>41987</v>
      </c>
      <c r="B205" s="193">
        <f>(Indicators!B217-Indicators!B216)/Indicators!B216</f>
        <v>5.378304466727437E-2</v>
      </c>
      <c r="C205" s="193">
        <f>(Indicators!C217-Indicators!C216)/-100</f>
        <v>-4.8999999999999929E-3</v>
      </c>
      <c r="D205" s="193">
        <f>(Indicators!D217-Indicators!D216)/-100</f>
        <v>5.0000000000000001E-3</v>
      </c>
      <c r="E205" s="193">
        <f>(Indicators!E217-Indicators!E216)/-Indicators!E216</f>
        <v>0.25974025974025972</v>
      </c>
      <c r="F205" s="193">
        <f>(Indicators!F217-Indicators!F216)/Indicators!F216</f>
        <v>-5.6045340050377868E-2</v>
      </c>
      <c r="G205" s="193">
        <f>(Indicators!G217-Indicators!G216)/Indicators!G216</f>
        <v>8.3963056255247689E-3</v>
      </c>
      <c r="H205" s="193">
        <f>(Indicators!H217-Indicators!H216)/Indicators!H216</f>
        <v>-1.226547268304661E-2</v>
      </c>
      <c r="I205" s="193">
        <f>(Indicators!I217-Indicators!I216)/Indicators!I216</f>
        <v>-2.4205748865355523E-2</v>
      </c>
      <c r="K205" s="193">
        <f t="shared" ref="K205" si="31">K193+((K181-K61)/10)</f>
        <v>1.2667978931279826E-2</v>
      </c>
      <c r="L205" s="193">
        <f t="shared" ref="L205:S205" si="32">L193+((L181-L61)/10)</f>
        <v>2.1150758354547814E-3</v>
      </c>
      <c r="M205" s="193">
        <f t="shared" si="32"/>
        <v>0.18295717408675094</v>
      </c>
      <c r="N205" s="193">
        <f t="shared" si="32"/>
        <v>2.6538574033016481E-2</v>
      </c>
      <c r="O205" s="193">
        <f t="shared" si="32"/>
        <v>5.1169380602004343E-2</v>
      </c>
      <c r="P205" s="193">
        <f t="shared" si="32"/>
        <v>0.18187369782483906</v>
      </c>
      <c r="Q205" s="193">
        <f t="shared" si="32"/>
        <v>0.14333914259706323</v>
      </c>
      <c r="R205" s="193">
        <f t="shared" si="32"/>
        <v>0.20379141678437762</v>
      </c>
      <c r="S205" s="193">
        <f t="shared" si="32"/>
        <v>0.19554755930521386</v>
      </c>
      <c r="U205" s="193">
        <f>K205*$B205*Indicators!$B$256+K205*$C205*Indicators!$C$256+K205*$D205*Indicators!$D$256+K205*$E205*Indicators!$E$256+K205*$F205*Indicators!$F$256+K205*$G205*Indicators!$G$256+K205*$H205*Indicators!$H$256+K205*$I205*Indicators!$I$256</f>
        <v>4.3952621948576846E-4</v>
      </c>
      <c r="V205" s="193">
        <f>L205*$B205*Indicators!$B$257+L205*$C205*Indicators!$C$257+L205*$D205*Indicators!$D$257+L205*$E205*Indicators!$E$257+L205*$F205*Indicators!$F$257+L205*$G205*Indicators!$G$257+L205*$H205*Indicators!$H$257+L205*$I205*Indicators!$I$257</f>
        <v>8.5927730480434421E-5</v>
      </c>
      <c r="W205" s="193">
        <f>M205*$B205*Indicators!$B$258+M205*$C205*Indicators!$C$258+M205*$D205*Indicators!$D$258+M205*$E205*Indicators!$E$258+M205*$F205*Indicators!$F$258+M205*$G205*Indicators!$G$258+M205*$H205*Indicators!$H$258+M205*$I205*Indicators!$I$258</f>
        <v>6.9524448040127907E-3</v>
      </c>
      <c r="X205" s="193">
        <f>N205*$B205*Indicators!$B$259+N205*$C205*Indicators!$C$259+N205*$D205*Indicators!$D$259+N205*$E205*Indicators!$E$259+N205*$F205*Indicators!$F$259+N205*$G205*Indicators!$G$259+N205*$H205*Indicators!$H$259+N205*$I205*Indicators!$I$259</f>
        <v>1.1677486019980587E-3</v>
      </c>
      <c r="Y205" s="193">
        <f>O205*$B205*Indicators!$B$260+O205*$C205*Indicators!$C$260+O205*$D205*Indicators!$D$260+O205*$E205*Indicators!$E$260+O205*$F205*Indicators!$F$260+O205*$G205*Indicators!$G$260+O205*$H205*Indicators!$H$260+O205*$I205*Indicators!$I$260</f>
        <v>1.9689677894973289E-3</v>
      </c>
      <c r="Z205" s="193">
        <f>P205*$B205*Indicators!$B$261+P205*$C205*Indicators!$C$261+P205*$D205*Indicators!$D$261+P205*$E205*Indicators!$E$261+P205*$F205*Indicators!$F$261+P205*$G205*Indicators!$G$261+P205*$H205*Indicators!$H$261+P205*$I205*Indicators!$I$261</f>
        <v>5.0144328606325202E-3</v>
      </c>
      <c r="AA205" s="193">
        <f>Q205*$B205*Indicators!$B$262+Q205*$C205*Indicators!$C$262+Q205*$D205*Indicators!$D$262+Q205*$E205*Indicators!$E$262+Q205*$F205*Indicators!$F$262+Q205*$G205*Indicators!$G$262+Q205*$H205*Indicators!$H$262+Q205*$I205*Indicators!$I$262</f>
        <v>1.1172815004757164E-2</v>
      </c>
      <c r="AB205" s="193">
        <f>R205*$B205*Indicators!$B$263+R205*$C205*Indicators!$C$263+R205*$D205*Indicators!$D$263+R205*$E205*Indicators!$E$263+R205*$F205*Indicators!$F$263+R205*$G205*Indicators!$G$263+R205*$H205*Indicators!$H$263+R205*$I205*Indicators!$I$263</f>
        <v>5.1452036591577632E-3</v>
      </c>
      <c r="AC205" s="193">
        <f>S205*$B205*Indicators!$B$264+S205*$C205*Indicators!$C$264+S205*$D205*Indicators!$D$264+S205*$E205*Indicators!$E$264+S205*$F205*Indicators!$F$264+S205*$G205*Indicators!$G$264+S205*$H205*Indicators!$H$264+S205*$I205*Indicators!$I$264</f>
        <v>-4.4315922891469584E-5</v>
      </c>
      <c r="AE205" s="177">
        <f t="shared" si="26"/>
        <v>3.1902750747130364</v>
      </c>
    </row>
  </sheetData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05"/>
  <sheetViews>
    <sheetView workbookViewId="0"/>
  </sheetViews>
  <sheetFormatPr defaultRowHeight="15" x14ac:dyDescent="0.25"/>
  <cols>
    <col min="1" max="1" width="9.710937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50" customWidth="1"/>
    <col min="22" max="22" width="9.28515625" style="175" customWidth="1"/>
    <col min="23" max="23" width="14.7109375" style="175" customWidth="1"/>
    <col min="24" max="24" width="10.85546875" style="175" customWidth="1"/>
    <col min="25" max="25" width="13.140625" style="175" customWidth="1"/>
    <col min="26" max="26" width="10.7109375" style="175" customWidth="1"/>
    <col min="27" max="27" width="11.7109375" style="175" customWidth="1"/>
    <col min="28" max="28" width="11" style="150" customWidth="1"/>
    <col min="29" max="29" width="12.42578125" style="150" customWidth="1"/>
    <col min="30" max="30" width="1.42578125" customWidth="1"/>
  </cols>
  <sheetData>
    <row r="1" spans="1:31" ht="103.5" customHeight="1" x14ac:dyDescent="0.25">
      <c r="A1" s="198" t="s">
        <v>67</v>
      </c>
      <c r="B1" s="197" t="s">
        <v>78</v>
      </c>
      <c r="C1" s="197" t="s">
        <v>79</v>
      </c>
      <c r="D1" s="197" t="s">
        <v>80</v>
      </c>
      <c r="E1" s="197" t="s">
        <v>81</v>
      </c>
      <c r="F1" s="197" t="s">
        <v>77</v>
      </c>
      <c r="G1" s="197" t="s">
        <v>82</v>
      </c>
      <c r="H1" s="197" t="s">
        <v>86</v>
      </c>
      <c r="I1" s="197" t="s">
        <v>83</v>
      </c>
      <c r="J1" s="195"/>
      <c r="K1" s="196" t="str">
        <f>KZN!C64</f>
        <v>Agriculture, forestry and fishing</v>
      </c>
      <c r="L1" s="196" t="str">
        <f>KZN!D64</f>
        <v>Mining and quarrying</v>
      </c>
      <c r="M1" s="196" t="str">
        <f>KZN!E64</f>
        <v>Manufacturing</v>
      </c>
      <c r="N1" s="196" t="str">
        <f>KZN!F64</f>
        <v>Electricity, gas and water</v>
      </c>
      <c r="O1" s="196" t="str">
        <f>KZN!G64</f>
        <v>Construction</v>
      </c>
      <c r="P1" s="196" t="str">
        <f>KZN!H64</f>
        <v>Wholesale &amp; retail trade; hotels &amp; restaurants</v>
      </c>
      <c r="Q1" s="196" t="str">
        <f>KZN!I64</f>
        <v>Transport , storage and communication</v>
      </c>
      <c r="R1" s="196" t="str">
        <f>KZN!J64</f>
        <v>Finance, real estate and business services</v>
      </c>
      <c r="S1" s="196" t="str">
        <f>KZN!K64</f>
        <v>Personal and General Government Services</v>
      </c>
      <c r="T1" s="194"/>
      <c r="U1" s="196" t="str">
        <f>K1</f>
        <v>Agriculture, forestry and fishing</v>
      </c>
      <c r="V1" s="196" t="str">
        <f t="shared" ref="V1:AC1" si="0">L1</f>
        <v>Mining and quarrying</v>
      </c>
      <c r="W1" s="196" t="str">
        <f t="shared" si="0"/>
        <v>Manufacturing</v>
      </c>
      <c r="X1" s="196" t="str">
        <f t="shared" si="0"/>
        <v>Electricity, gas and water</v>
      </c>
      <c r="Y1" s="196" t="str">
        <f t="shared" si="0"/>
        <v>Construction</v>
      </c>
      <c r="Z1" s="196" t="str">
        <f t="shared" si="0"/>
        <v>Wholesale &amp; retail trade; hotels &amp; restaurants</v>
      </c>
      <c r="AA1" s="196" t="str">
        <f t="shared" si="0"/>
        <v>Transport , storage and communication</v>
      </c>
      <c r="AB1" s="196" t="str">
        <f t="shared" si="0"/>
        <v>Finance, real estate and business services</v>
      </c>
      <c r="AC1" s="196" t="str">
        <f t="shared" si="0"/>
        <v>Personal and General Government Services</v>
      </c>
      <c r="AE1" s="196" t="s">
        <v>11</v>
      </c>
    </row>
    <row r="2" spans="1:31" hidden="1" x14ac:dyDescent="0.25">
      <c r="A2" s="174">
        <f>Indicators!A14</f>
        <v>35796</v>
      </c>
      <c r="B2" s="193">
        <f>(Indicators!B14-Indicators!B13)/Indicators!B13</f>
        <v>1.5288194801191779E-2</v>
      </c>
      <c r="C2" s="193">
        <f>(Indicators!C14-Indicators!C13)/-100</f>
        <v>2.2000000000000062E-3</v>
      </c>
      <c r="D2" s="193">
        <f>(Indicators!D14-Indicators!D13)/-100</f>
        <v>4.4113218909966534E-3</v>
      </c>
      <c r="E2" s="193">
        <f>(Indicators!E14-Indicators!E13)/-Indicators!E13</f>
        <v>4.2016806722689247E-3</v>
      </c>
      <c r="F2" s="193">
        <f>(Indicators!F14-Indicators!F13)/Indicators!F13</f>
        <v>-6.5693430656934351E-2</v>
      </c>
      <c r="G2" s="193">
        <f>(Indicators!G14-Indicators!G13)/Indicators!G13</f>
        <v>5.2219321148825062E-2</v>
      </c>
      <c r="H2" s="193">
        <f>(Indicators!H14-Indicators!H13)/Indicators!H13</f>
        <v>5.1919070583297941E-3</v>
      </c>
      <c r="I2" s="193">
        <f>(Indicators!I14-Indicators!I13)/Indicators!I13</f>
        <v>0</v>
      </c>
      <c r="J2" s="174"/>
      <c r="K2" s="193">
        <f>PMB!C$67/100</f>
        <v>4.7726212676225614E-2</v>
      </c>
      <c r="L2" s="193">
        <f>PMB!D$67/100</f>
        <v>8.1169408665916348E-3</v>
      </c>
      <c r="M2" s="193">
        <f>PMB!E$67/100</f>
        <v>0.13464589226804261</v>
      </c>
      <c r="N2" s="193">
        <f>PMB!F$67/100</f>
        <v>4.1340224946169582E-2</v>
      </c>
      <c r="O2" s="193">
        <f>PMB!G$67/100</f>
        <v>3.7060955497635675E-2</v>
      </c>
      <c r="P2" s="193">
        <f>PMB!H$67/100</f>
        <v>0.12366779265776165</v>
      </c>
      <c r="Q2" s="193">
        <f>PMB!I$67/100</f>
        <v>9.6644743857200871E-2</v>
      </c>
      <c r="R2" s="193">
        <f>PMB!J$67/100</f>
        <v>0.16133134014227093</v>
      </c>
      <c r="S2" s="193">
        <f>PMB!K$67/100</f>
        <v>0.34946589708810138</v>
      </c>
      <c r="T2" s="193"/>
      <c r="U2" s="193">
        <f>K2*$B2*Indicators!$B$256+K2*$C2*Indicators!$C$256+K2*$D2*Indicators!$D$256+K2*$E2*Indicators!$E$256+K2*$F2*Indicators!$F$256+K2*$G2*Indicators!$G$256+K2*$H2*Indicators!$H$256+K2*$I2*Indicators!$I$256</f>
        <v>-7.1476435650155571E-4</v>
      </c>
      <c r="V2" s="193">
        <f>L2*$B2*Indicators!$B$257+L2*$C2*Indicators!$C$257+L2*$D2*Indicators!$D$257+L2*$E2*Indicators!$E$257+L2*$F2*Indicators!$F$257+L2*$G2*Indicators!$G$257+L2*$H2*Indicators!$H$257+L2*$I2*Indicators!$I$257</f>
        <v>2.101829480466014E-4</v>
      </c>
      <c r="W2" s="193">
        <f>M2*$B2*Indicators!$B$258+M2*$C2*Indicators!$C$258+M2*$D2*Indicators!$D$258+M2*$E2*Indicators!$E$258+M2*$F2*Indicators!$F$258+M2*$G2*Indicators!$G$258+M2*$H2*Indicators!$H$258+M2*$I2*Indicators!$I$258</f>
        <v>9.3589573192207987E-4</v>
      </c>
      <c r="X2" s="193">
        <f>N2*$B2*Indicators!$B$259+N2*$C2*Indicators!$C$259+N2*$D2*Indicators!$D$259+N2*$E2*Indicators!$E$259+N2*$F2*Indicators!$F$259+N2*$G2*Indicators!$G$259+N2*$H2*Indicators!$H$259+N2*$I2*Indicators!$I$259</f>
        <v>1.3307056331628972E-4</v>
      </c>
      <c r="Y2" s="193">
        <f>O2*$B2*Indicators!$B$260+O2*$C2*Indicators!$C$260+O2*$D2*Indicators!$D$260+O2*$E2*Indicators!$E$260+O2*$F2*Indicators!$F$260+O2*$G2*Indicators!$G$260+O2*$H2*Indicators!$H$260+O2*$I2*Indicators!$I$260</f>
        <v>1.7855137776637378E-4</v>
      </c>
      <c r="Z2" s="193">
        <f>P2*$B2*Indicators!$B$261+P2*$C2*Indicators!$C$261+P2*$D2*Indicators!$D$261+P2*$E2*Indicators!$E$261+P2*$F2*Indicators!$F$261+P2*$G2*Indicators!$G$261+P2*$H2*Indicators!$H$261+P2*$I2*Indicators!$I$261</f>
        <v>6.0587679783368842E-4</v>
      </c>
      <c r="AA2" s="193">
        <f>Q2*$B2*Indicators!$B$262+Q2*$C2*Indicators!$C$262+Q2*$D2*Indicators!$D$262+Q2*$E2*Indicators!$E$262+Q2*$F2*Indicators!$F$262+Q2*$G2*Indicators!$G$262+Q2*$H2*Indicators!$H$262+Q2*$I2*Indicators!$I$262</f>
        <v>4.5508437303877865E-4</v>
      </c>
      <c r="AB2" s="193">
        <f>R2*$B2*Indicators!$B$263+R2*$C2*Indicators!$C$263+R2*$D2*Indicators!$D$263+R2*$E2*Indicators!$E$263+R2*$F2*Indicators!$F$263+R2*$G2*Indicators!$G$263+R2*$H2*Indicators!$H$263+R2*$I2*Indicators!$I$263</f>
        <v>7.6111154917516939E-4</v>
      </c>
      <c r="AC2" s="193">
        <f>S2*$B2*Indicators!$B$264+S2*$C2*Indicators!$C$264+S2*$D2*Indicators!$D$264+S2*$E2*Indicators!$E$264+S2*$F2*Indicators!$F$264+S2*$G2*Indicators!$G$264+S2*$H2*Indicators!$H$264+S2*$I2*Indicators!$I$264</f>
        <v>1.6559986615809373E-3</v>
      </c>
      <c r="AD2" s="193"/>
      <c r="AE2" s="177">
        <f>SUM(U2:AD2)*100</f>
        <v>0.4221007646178363</v>
      </c>
    </row>
    <row r="3" spans="1:31" hidden="1" x14ac:dyDescent="0.25">
      <c r="A3" s="174">
        <f>Indicators!A15</f>
        <v>35827</v>
      </c>
      <c r="B3" s="193">
        <f>(Indicators!B15-Indicators!B14)/Indicators!B14</f>
        <v>-3.8454532575037196E-4</v>
      </c>
      <c r="C3" s="193">
        <f>(Indicators!C15-Indicators!C14)/-100</f>
        <v>8.0000000000000069E-4</v>
      </c>
      <c r="D3" s="193">
        <f>(Indicators!D15-Indicators!D14)/-100</f>
        <v>3.9837398373983391E-3</v>
      </c>
      <c r="E3" s="193">
        <f>(Indicators!E15-Indicators!E14)/-Indicators!E14</f>
        <v>0.15491259795057266</v>
      </c>
      <c r="F3" s="193">
        <f>(Indicators!F15-Indicators!F14)/Indicators!F14</f>
        <v>-6.944444444444435E-2</v>
      </c>
      <c r="G3" s="193">
        <f>(Indicators!G15-Indicators!G14)/Indicators!G14</f>
        <v>-1.3564929693962027E-2</v>
      </c>
      <c r="H3" s="193">
        <f>(Indicators!H15-Indicators!H14)/Indicators!H14</f>
        <v>2.3397909463415609E-2</v>
      </c>
      <c r="I3" s="193">
        <f>(Indicators!I15-Indicators!I14)/Indicators!I14</f>
        <v>0</v>
      </c>
      <c r="J3" s="174"/>
      <c r="K3" s="193">
        <f>PMB!C$67/100</f>
        <v>4.7726212676225614E-2</v>
      </c>
      <c r="L3" s="193">
        <f>PMB!D$67/100</f>
        <v>8.1169408665916348E-3</v>
      </c>
      <c r="M3" s="193">
        <f>PMB!E$67/100</f>
        <v>0.13464589226804261</v>
      </c>
      <c r="N3" s="193">
        <f>PMB!F$67/100</f>
        <v>4.1340224946169582E-2</v>
      </c>
      <c r="O3" s="193">
        <f>PMB!G$67/100</f>
        <v>3.7060955497635675E-2</v>
      </c>
      <c r="P3" s="193">
        <f>PMB!H$67/100</f>
        <v>0.12366779265776165</v>
      </c>
      <c r="Q3" s="193">
        <f>PMB!I$67/100</f>
        <v>9.6644743857200871E-2</v>
      </c>
      <c r="R3" s="193">
        <f>PMB!J$67/100</f>
        <v>0.16133134014227093</v>
      </c>
      <c r="S3" s="193">
        <f>PMB!K$67/100</f>
        <v>0.34946589708810138</v>
      </c>
      <c r="T3" s="193"/>
      <c r="U3" s="193">
        <f>K3*$B3*Indicators!$B$256+K3*$C3*Indicators!$C$256+K3*$D3*Indicators!$D$256+K3*$E3*Indicators!$E$256+K3*$F3*Indicators!$F$256+K3*$G3*Indicators!$G$256+K3*$H3*Indicators!$H$256+K3*$I3*Indicators!$I$256</f>
        <v>3.8390379357463884E-4</v>
      </c>
      <c r="V3" s="193">
        <f>L3*$B3*Indicators!$B$257+L3*$C3*Indicators!$C$257+L3*$D3*Indicators!$D$257+L3*$E3*Indicators!$E$257+L3*$F3*Indicators!$F$257+L3*$G3*Indicators!$G$257+L3*$H3*Indicators!$H$257+L3*$I3*Indicators!$I$257</f>
        <v>8.0762947330451182E-5</v>
      </c>
      <c r="W3" s="193">
        <f>M3*$B3*Indicators!$B$258+M3*$C3*Indicators!$C$258+M3*$D3*Indicators!$D$258+M3*$E3*Indicators!$E$258+M3*$F3*Indicators!$F$258+M3*$G3*Indicators!$G$258+M3*$H3*Indicators!$H$258+M3*$I3*Indicators!$I$258</f>
        <v>2.4311186831876791E-3</v>
      </c>
      <c r="X3" s="193">
        <f>N3*$B3*Indicators!$B$259+N3*$C3*Indicators!$C$259+N3*$D3*Indicators!$D$259+N3*$E3*Indicators!$E$259+N3*$F3*Indicators!$F$259+N3*$G3*Indicators!$G$259+N3*$H3*Indicators!$H$259+N3*$I3*Indicators!$I$259</f>
        <v>1.3858501383244598E-3</v>
      </c>
      <c r="Y3" s="193">
        <f>O3*$B3*Indicators!$B$260+O3*$C3*Indicators!$C$260+O3*$D3*Indicators!$D$260+O3*$E3*Indicators!$E$260+O3*$F3*Indicators!$F$260+O3*$G3*Indicators!$G$260+O3*$H3*Indicators!$H$260+O3*$I3*Indicators!$I$260</f>
        <v>1.1435595872905861E-3</v>
      </c>
      <c r="Z3" s="193">
        <f>P3*$B3*Indicators!$B$261+P3*$C3*Indicators!$C$261+P3*$D3*Indicators!$D$261+P3*$E3*Indicators!$E$261+P3*$F3*Indicators!$F$261+P3*$G3*Indicators!$G$261+P3*$H3*Indicators!$H$261+P3*$I3*Indicators!$I$261</f>
        <v>2.7675653156050526E-3</v>
      </c>
      <c r="AA3" s="193">
        <f>Q3*$B3*Indicators!$B$262+Q3*$C3*Indicators!$C$262+Q3*$D3*Indicators!$D$262+Q3*$E3*Indicators!$E$262+Q3*$F3*Indicators!$F$262+Q3*$G3*Indicators!$G$262+Q3*$H3*Indicators!$H$262+Q3*$I3*Indicators!$I$262</f>
        <v>4.9939509803173451E-3</v>
      </c>
      <c r="AB3" s="193">
        <f>R3*$B3*Indicators!$B$263+R3*$C3*Indicators!$C$263+R3*$D3*Indicators!$D$263+R3*$E3*Indicators!$E$263+R3*$F3*Indicators!$F$263+R3*$G3*Indicators!$G$263+R3*$H3*Indicators!$H$263+R3*$I3*Indicators!$I$263</f>
        <v>3.734909592946303E-3</v>
      </c>
      <c r="AC3" s="193">
        <f>S3*$B3*Indicators!$B$264+S3*$C3*Indicators!$C$264+S3*$D3*Indicators!$D$264+S3*$E3*Indicators!$E$264+S3*$F3*Indicators!$F$264+S3*$G3*Indicators!$G$264+S3*$H3*Indicators!$H$264+S3*$I3*Indicators!$I$264</f>
        <v>2.815879572855247E-3</v>
      </c>
      <c r="AE3" s="177">
        <f t="shared" ref="AE3:AE66" si="1">SUM(U3:AD3)*100</f>
        <v>1.9737500611431762</v>
      </c>
    </row>
    <row r="4" spans="1:31" hidden="1" x14ac:dyDescent="0.25">
      <c r="A4" s="174">
        <f>Indicators!A16</f>
        <v>35855</v>
      </c>
      <c r="B4" s="193">
        <f>(Indicators!B16-Indicators!B15)/Indicators!B15</f>
        <v>1.9740838226361641E-2</v>
      </c>
      <c r="C4" s="193">
        <f>(Indicators!C16-Indicators!C15)/-100</f>
        <v>2.0999999999999908E-3</v>
      </c>
      <c r="D4" s="193">
        <f>(Indicators!D16-Indicators!D15)/-100</f>
        <v>-8.8353413654611583E-4</v>
      </c>
      <c r="E4" s="193">
        <f>(Indicators!E16-Indicators!E15)/-Indicators!E15</f>
        <v>-5.3495007132667617E-2</v>
      </c>
      <c r="F4" s="193">
        <f>(Indicators!F16-Indicators!F15)/Indicators!F15</f>
        <v>-8.2089552238806041E-2</v>
      </c>
      <c r="G4" s="193">
        <f>(Indicators!G16-Indicators!G15)/Indicators!G15</f>
        <v>1.2409860808318114E-2</v>
      </c>
      <c r="H4" s="193">
        <f>(Indicators!H16-Indicators!H15)/Indicators!H15</f>
        <v>1.5346205710488772E-2</v>
      </c>
      <c r="I4" s="193">
        <f>(Indicators!I16-Indicators!I15)/Indicators!I15</f>
        <v>0</v>
      </c>
      <c r="J4" s="174"/>
      <c r="K4" s="193">
        <f>PMB!C$67/100</f>
        <v>4.7726212676225614E-2</v>
      </c>
      <c r="L4" s="193">
        <f>PMB!D$67/100</f>
        <v>8.1169408665916348E-3</v>
      </c>
      <c r="M4" s="193">
        <f>PMB!E$67/100</f>
        <v>0.13464589226804261</v>
      </c>
      <c r="N4" s="193">
        <f>PMB!F$67/100</f>
        <v>4.1340224946169582E-2</v>
      </c>
      <c r="O4" s="193">
        <f>PMB!G$67/100</f>
        <v>3.7060955497635675E-2</v>
      </c>
      <c r="P4" s="193">
        <f>PMB!H$67/100</f>
        <v>0.12366779265776165</v>
      </c>
      <c r="Q4" s="193">
        <f>PMB!I$67/100</f>
        <v>9.6644743857200871E-2</v>
      </c>
      <c r="R4" s="193">
        <f>PMB!J$67/100</f>
        <v>0.16133134014227093</v>
      </c>
      <c r="S4" s="193">
        <f>PMB!K$67/100</f>
        <v>0.34946589708810138</v>
      </c>
      <c r="T4" s="193"/>
      <c r="U4" s="193">
        <f>K4*$B4*Indicators!$B$256+K4*$C4*Indicators!$C$256+K4*$D4*Indicators!$D$256+K4*$E4*Indicators!$E$256+K4*$F4*Indicators!$F$256+K4*$G4*Indicators!$G$256+K4*$H4*Indicators!$H$256+K4*$I4*Indicators!$I$256</f>
        <v>-1.3397895892462185E-3</v>
      </c>
      <c r="V4" s="193">
        <f>L4*$B4*Indicators!$B$257+L4*$C4*Indicators!$C$257+L4*$D4*Indicators!$D$257+L4*$E4*Indicators!$E$257+L4*$F4*Indicators!$F$257+L4*$G4*Indicators!$G$257+L4*$H4*Indicators!$H$257+L4*$I4*Indicators!$I$257</f>
        <v>4.4941026544223134E-5</v>
      </c>
      <c r="W4" s="193">
        <f>M4*$B4*Indicators!$B$258+M4*$C4*Indicators!$C$258+M4*$D4*Indicators!$D$258+M4*$E4*Indicators!$E$258+M4*$F4*Indicators!$F$258+M4*$G4*Indicators!$G$258+M4*$H4*Indicators!$H$258+M4*$I4*Indicators!$I$258</f>
        <v>4.6725309398742813E-4</v>
      </c>
      <c r="X4" s="193">
        <f>N4*$B4*Indicators!$B$259+N4*$C4*Indicators!$C$259+N4*$D4*Indicators!$D$259+N4*$E4*Indicators!$E$259+N4*$F4*Indicators!$F$259+N4*$G4*Indicators!$G$259+N4*$H4*Indicators!$H$259+N4*$I4*Indicators!$I$259</f>
        <v>-2.947340481460059E-4</v>
      </c>
      <c r="Y4" s="193">
        <f>O4*$B4*Indicators!$B$260+O4*$C4*Indicators!$C$260+O4*$D4*Indicators!$D$260+O4*$E4*Indicators!$E$260+O4*$F4*Indicators!$F$260+O4*$G4*Indicators!$G$260+O4*$H4*Indicators!$H$260+O4*$I4*Indicators!$I$260</f>
        <v>-3.3527525003914548E-5</v>
      </c>
      <c r="Z4" s="193">
        <f>P4*$B4*Indicators!$B$261+P4*$C4*Indicators!$C$261+P4*$D4*Indicators!$D$261+P4*$E4*Indicators!$E$261+P4*$F4*Indicators!$F$261+P4*$G4*Indicators!$G$261+P4*$H4*Indicators!$H$261+P4*$I4*Indicators!$I$261</f>
        <v>1.2607037463057595E-4</v>
      </c>
      <c r="AA4" s="193">
        <f>Q4*$B4*Indicators!$B$262+Q4*$C4*Indicators!$C$262+Q4*$D4*Indicators!$D$262+Q4*$E4*Indicators!$E$262+Q4*$F4*Indicators!$F$262+Q4*$G4*Indicators!$G$262+Q4*$H4*Indicators!$H$262+Q4*$I4*Indicators!$I$262</f>
        <v>-1.0315406297989375E-3</v>
      </c>
      <c r="AB4" s="193">
        <f>R4*$B4*Indicators!$B$263+R4*$C4*Indicators!$C$263+R4*$D4*Indicators!$D$263+R4*$E4*Indicators!$E$263+R4*$F4*Indicators!$F$263+R4*$G4*Indicators!$G$263+R4*$H4*Indicators!$H$263+R4*$I4*Indicators!$I$263</f>
        <v>3.0251100988087161E-4</v>
      </c>
      <c r="AC4" s="193">
        <f>S4*$B4*Indicators!$B$264+S4*$C4*Indicators!$C$264+S4*$D4*Indicators!$D$264+S4*$E4*Indicators!$E$264+S4*$F4*Indicators!$F$264+S4*$G4*Indicators!$G$264+S4*$H4*Indicators!$H$264+S4*$I4*Indicators!$I$264</f>
        <v>2.4938720620915501E-3</v>
      </c>
      <c r="AE4" s="177">
        <f t="shared" si="1"/>
        <v>7.3505577493957294E-2</v>
      </c>
    </row>
    <row r="5" spans="1:31" hidden="1" x14ac:dyDescent="0.25">
      <c r="A5" s="174">
        <f>Indicators!A17</f>
        <v>35886</v>
      </c>
      <c r="B5" s="193">
        <f>(Indicators!B17-Indicators!B16)/Indicators!B16</f>
        <v>3.8717363248287205E-3</v>
      </c>
      <c r="C5" s="193">
        <f>(Indicators!C17-Indicators!C16)/-100</f>
        <v>2.2000000000000062E-3</v>
      </c>
      <c r="D5" s="193">
        <f>(Indicators!D17-Indicators!D16)/-100</f>
        <v>4.0376560003454378E-3</v>
      </c>
      <c r="E5" s="193">
        <f>(Indicators!E17-Indicators!E16)/-Indicators!E16</f>
        <v>3.5206499661475939E-2</v>
      </c>
      <c r="F5" s="193">
        <f>(Indicators!F17-Indicators!F16)/Indicators!F16</f>
        <v>-1.6260162601626032E-2</v>
      </c>
      <c r="G5" s="193">
        <f>(Indicators!G17-Indicators!G16)/Indicators!G16</f>
        <v>2.6171939705151488E-2</v>
      </c>
      <c r="H5" s="193">
        <f>(Indicators!H17-Indicators!H16)/Indicators!H16</f>
        <v>1.8232387148308368E-2</v>
      </c>
      <c r="I5" s="193">
        <f>(Indicators!I17-Indicators!I16)/Indicators!I16</f>
        <v>0</v>
      </c>
      <c r="J5" s="174"/>
      <c r="K5" s="193">
        <f>PMB!C$67/100</f>
        <v>4.7726212676225614E-2</v>
      </c>
      <c r="L5" s="193">
        <f>PMB!D$67/100</f>
        <v>8.1169408665916348E-3</v>
      </c>
      <c r="M5" s="193">
        <f>PMB!E$67/100</f>
        <v>0.13464589226804261</v>
      </c>
      <c r="N5" s="193">
        <f>PMB!F$67/100</f>
        <v>4.1340224946169582E-2</v>
      </c>
      <c r="O5" s="193">
        <f>PMB!G$67/100</f>
        <v>3.7060955497635675E-2</v>
      </c>
      <c r="P5" s="193">
        <f>PMB!H$67/100</f>
        <v>0.12366779265776165</v>
      </c>
      <c r="Q5" s="193">
        <f>PMB!I$67/100</f>
        <v>9.6644743857200871E-2</v>
      </c>
      <c r="R5" s="193">
        <f>PMB!J$67/100</f>
        <v>0.16133134014227093</v>
      </c>
      <c r="S5" s="193">
        <f>PMB!K$67/100</f>
        <v>0.34946589708810138</v>
      </c>
      <c r="T5" s="193"/>
      <c r="U5" s="193">
        <f>K5*$B5*Indicators!$B$256+K5*$C5*Indicators!$C$256+K5*$D5*Indicators!$D$256+K5*$E5*Indicators!$E$256+K5*$F5*Indicators!$F$256+K5*$G5*Indicators!$G$256+K5*$H5*Indicators!$H$256+K5*$I5*Indicators!$I$256</f>
        <v>1.9694340698499642E-4</v>
      </c>
      <c r="V5" s="193">
        <f>L5*$B5*Indicators!$B$257+L5*$C5*Indicators!$C$257+L5*$D5*Indicators!$D$257+L5*$E5*Indicators!$E$257+L5*$F5*Indicators!$F$257+L5*$G5*Indicators!$G$257+L5*$H5*Indicators!$H$257+L5*$I5*Indicators!$I$257</f>
        <v>1.2297933880737528E-4</v>
      </c>
      <c r="W5" s="193">
        <f>M5*$B5*Indicators!$B$258+M5*$C5*Indicators!$C$258+M5*$D5*Indicators!$D$258+M5*$E5*Indicators!$E$258+M5*$F5*Indicators!$F$258+M5*$G5*Indicators!$G$258+M5*$H5*Indicators!$H$258+M5*$I5*Indicators!$I$258</f>
        <v>9.8841922920037367E-4</v>
      </c>
      <c r="X5" s="193">
        <f>N5*$B5*Indicators!$B$259+N5*$C5*Indicators!$C$259+N5*$D5*Indicators!$D$259+N5*$E5*Indicators!$E$259+N5*$F5*Indicators!$F$259+N5*$G5*Indicators!$G$259+N5*$H5*Indicators!$H$259+N5*$I5*Indicators!$I$259</f>
        <v>3.9536117188582643E-4</v>
      </c>
      <c r="Y5" s="193">
        <f>O5*$B5*Indicators!$B$260+O5*$C5*Indicators!$C$260+O5*$D5*Indicators!$D$260+O5*$E5*Indicators!$E$260+O5*$F5*Indicators!$F$260+O5*$G5*Indicators!$G$260+O5*$H5*Indicators!$H$260+O5*$I5*Indicators!$I$260</f>
        <v>4.5220407851906072E-4</v>
      </c>
      <c r="Z5" s="193">
        <f>P5*$B5*Indicators!$B$261+P5*$C5*Indicators!$C$261+P5*$D5*Indicators!$D$261+P5*$E5*Indicators!$E$261+P5*$F5*Indicators!$F$261+P5*$G5*Indicators!$G$261+P5*$H5*Indicators!$H$261+P5*$I5*Indicators!$I$261</f>
        <v>1.2420514882780938E-3</v>
      </c>
      <c r="AA5" s="193">
        <f>Q5*$B5*Indicators!$B$262+Q5*$C5*Indicators!$C$262+Q5*$D5*Indicators!$D$262+Q5*$E5*Indicators!$E$262+Q5*$F5*Indicators!$F$262+Q5*$G5*Indicators!$G$262+Q5*$H5*Indicators!$H$262+Q5*$I5*Indicators!$I$262</f>
        <v>1.4921336265687332E-3</v>
      </c>
      <c r="AB5" s="193">
        <f>R5*$B5*Indicators!$B$263+R5*$C5*Indicators!$C$263+R5*$D5*Indicators!$D$263+R5*$E5*Indicators!$E$263+R5*$F5*Indicators!$F$263+R5*$G5*Indicators!$G$263+R5*$H5*Indicators!$H$263+R5*$I5*Indicators!$I$263</f>
        <v>1.7022562312619068E-3</v>
      </c>
      <c r="AC5" s="193">
        <f>S5*$B5*Indicators!$B$264+S5*$C5*Indicators!$C$264+S5*$D5*Indicators!$D$264+S5*$E5*Indicators!$E$264+S5*$F5*Indicators!$F$264+S5*$G5*Indicators!$G$264+S5*$H5*Indicators!$H$264+S5*$I5*Indicators!$I$264</f>
        <v>2.5980765960734458E-3</v>
      </c>
      <c r="AE5" s="177">
        <f t="shared" si="1"/>
        <v>0.9190425167579811</v>
      </c>
    </row>
    <row r="6" spans="1:31" hidden="1" x14ac:dyDescent="0.25">
      <c r="A6" s="174">
        <f>Indicators!A18</f>
        <v>35916</v>
      </c>
      <c r="B6" s="193">
        <f>(Indicators!B18-Indicators!B17)/Indicators!B17</f>
        <v>1.9976265822784806E-2</v>
      </c>
      <c r="C6" s="193">
        <f>(Indicators!C18-Indicators!C17)/-100</f>
        <v>-2.4840000000000001E-2</v>
      </c>
      <c r="D6" s="193">
        <f>(Indicators!D18-Indicators!D17)/-100</f>
        <v>-1.011264720942071E-3</v>
      </c>
      <c r="E6" s="193">
        <f>(Indicators!E18-Indicators!E17)/-Indicators!E17</f>
        <v>8.4210526315788917E-3</v>
      </c>
      <c r="F6" s="193">
        <f>(Indicators!F18-Indicators!F17)/Indicators!F17</f>
        <v>-4.6487603305785052E-2</v>
      </c>
      <c r="G6" s="193">
        <f>(Indicators!G18-Indicators!G17)/Indicators!G17</f>
        <v>-5.2945924132364736E-2</v>
      </c>
      <c r="H6" s="193">
        <f>(Indicators!H18-Indicators!H17)/Indicators!H17</f>
        <v>1.1965634244775668E-2</v>
      </c>
      <c r="I6" s="193">
        <f>(Indicators!I18-Indicators!I17)/Indicators!I17</f>
        <v>0</v>
      </c>
      <c r="J6" s="174"/>
      <c r="K6" s="193">
        <f>PMB!C$67/100</f>
        <v>4.7726212676225614E-2</v>
      </c>
      <c r="L6" s="193">
        <f>PMB!D$67/100</f>
        <v>8.1169408665916348E-3</v>
      </c>
      <c r="M6" s="193">
        <f>PMB!E$67/100</f>
        <v>0.13464589226804261</v>
      </c>
      <c r="N6" s="193">
        <f>PMB!F$67/100</f>
        <v>4.1340224946169582E-2</v>
      </c>
      <c r="O6" s="193">
        <f>PMB!G$67/100</f>
        <v>3.7060955497635675E-2</v>
      </c>
      <c r="P6" s="193">
        <f>PMB!H$67/100</f>
        <v>0.12366779265776165</v>
      </c>
      <c r="Q6" s="193">
        <f>PMB!I$67/100</f>
        <v>9.6644743857200871E-2</v>
      </c>
      <c r="R6" s="193">
        <f>PMB!J$67/100</f>
        <v>0.16133134014227093</v>
      </c>
      <c r="S6" s="193">
        <f>PMB!K$67/100</f>
        <v>0.34946589708810138</v>
      </c>
      <c r="T6" s="193"/>
      <c r="U6" s="193">
        <f>K6*$B6*Indicators!$B$256+K6*$C6*Indicators!$C$256+K6*$D6*Indicators!$D$256+K6*$E6*Indicators!$E$256+K6*$F6*Indicators!$F$256+K6*$G6*Indicators!$G$256+K6*$H6*Indicators!$H$256+K6*$I6*Indicators!$I$256</f>
        <v>-4.7045869268976838E-4</v>
      </c>
      <c r="V6" s="193">
        <f>L6*$B6*Indicators!$B$257+L6*$C6*Indicators!$C$257+L6*$D6*Indicators!$D$257+L6*$E6*Indicators!$E$257+L6*$F6*Indicators!$F$257+L6*$G6*Indicators!$G$257+L6*$H6*Indicators!$H$257+L6*$I6*Indicators!$I$257</f>
        <v>-1.1642440497362452E-4</v>
      </c>
      <c r="W6" s="193">
        <f>M6*$B6*Indicators!$B$258+M6*$C6*Indicators!$C$258+M6*$D6*Indicators!$D$258+M6*$E6*Indicators!$E$258+M6*$F6*Indicators!$F$258+M6*$G6*Indicators!$G$258+M6*$H6*Indicators!$H$258+M6*$I6*Indicators!$I$258</f>
        <v>5.4017218722680015E-4</v>
      </c>
      <c r="X6" s="193">
        <f>N6*$B6*Indicators!$B$259+N6*$C6*Indicators!$C$259+N6*$D6*Indicators!$D$259+N6*$E6*Indicators!$E$259+N6*$F6*Indicators!$F$259+N6*$G6*Indicators!$G$259+N6*$H6*Indicators!$H$259+N6*$I6*Indicators!$I$259</f>
        <v>1.4823932047936672E-4</v>
      </c>
      <c r="Y6" s="193">
        <f>O6*$B6*Indicators!$B$260+O6*$C6*Indicators!$C$260+O6*$D6*Indicators!$D$260+O6*$E6*Indicators!$E$260+O6*$F6*Indicators!$F$260+O6*$G6*Indicators!$G$260+O6*$H6*Indicators!$H$260+O6*$I6*Indicators!$I$260</f>
        <v>-2.6040944186266594E-5</v>
      </c>
      <c r="Z6" s="193">
        <f>P6*$B6*Indicators!$B$261+P6*$C6*Indicators!$C$261+P6*$D6*Indicators!$D$261+P6*$E6*Indicators!$E$261+P6*$F6*Indicators!$F$261+P6*$G6*Indicators!$G$261+P6*$H6*Indicators!$H$261+P6*$I6*Indicators!$I$261</f>
        <v>-3.790557017674439E-4</v>
      </c>
      <c r="AA6" s="193">
        <f>Q6*$B6*Indicators!$B$262+Q6*$C6*Indicators!$C$262+Q6*$D6*Indicators!$D$262+Q6*$E6*Indicators!$E$262+Q6*$F6*Indicators!$F$262+Q6*$G6*Indicators!$G$262+Q6*$H6*Indicators!$H$262+Q6*$I6*Indicators!$I$262</f>
        <v>1.7859395360248235E-4</v>
      </c>
      <c r="AB6" s="193">
        <f>R6*$B6*Indicators!$B$263+R6*$C6*Indicators!$C$263+R6*$D6*Indicators!$D$263+R6*$E6*Indicators!$E$263+R6*$F6*Indicators!$F$263+R6*$G6*Indicators!$G$263+R6*$H6*Indicators!$H$263+R6*$I6*Indicators!$I$263</f>
        <v>-3.8166225368621554E-4</v>
      </c>
      <c r="AC6" s="193">
        <f>S6*$B6*Indicators!$B$264+S6*$C6*Indicators!$C$264+S6*$D6*Indicators!$D$264+S6*$E6*Indicators!$E$264+S6*$F6*Indicators!$F$264+S6*$G6*Indicators!$G$264+S6*$H6*Indicators!$H$264+S6*$I6*Indicators!$I$264</f>
        <v>-1.15636031856689E-3</v>
      </c>
      <c r="AE6" s="177">
        <f t="shared" si="1"/>
        <v>-0.16629968545615598</v>
      </c>
    </row>
    <row r="7" spans="1:31" hidden="1" x14ac:dyDescent="0.25">
      <c r="A7" s="174">
        <f>Indicators!A19</f>
        <v>35947</v>
      </c>
      <c r="B7" s="193">
        <f>(Indicators!B19-Indicators!B18)/Indicators!B18</f>
        <v>0.1421756835369401</v>
      </c>
      <c r="C7" s="193">
        <f>(Indicators!C19-Indicators!C18)/-100</f>
        <v>3.3900000000000041E-3</v>
      </c>
      <c r="D7" s="193">
        <f>(Indicators!D19-Indicators!D18)/-100</f>
        <v>-1.0660558760320616E-3</v>
      </c>
      <c r="E7" s="193">
        <f>(Indicators!E19-Indicators!E18)/-Indicators!E18</f>
        <v>6.6525123849964701E-2</v>
      </c>
      <c r="F7" s="193">
        <f>(Indicators!F19-Indicators!F18)/Indicators!F18</f>
        <v>-0.12242686890574223</v>
      </c>
      <c r="G7" s="193">
        <f>(Indicators!G19-Indicators!G18)/Indicators!G18</f>
        <v>1.3976478609169816E-2</v>
      </c>
      <c r="H7" s="193">
        <f>(Indicators!H19-Indicators!H18)/Indicators!H18</f>
        <v>1.4840896991659584E-2</v>
      </c>
      <c r="I7" s="193">
        <f>(Indicators!I19-Indicators!I18)/Indicators!I18</f>
        <v>0</v>
      </c>
      <c r="J7" s="174"/>
      <c r="K7" s="193">
        <f>PMB!C$67/100</f>
        <v>4.7726212676225614E-2</v>
      </c>
      <c r="L7" s="193">
        <f>PMB!D$67/100</f>
        <v>8.1169408665916348E-3</v>
      </c>
      <c r="M7" s="193">
        <f>PMB!E$67/100</f>
        <v>0.13464589226804261</v>
      </c>
      <c r="N7" s="193">
        <f>PMB!F$67/100</f>
        <v>4.1340224946169582E-2</v>
      </c>
      <c r="O7" s="193">
        <f>PMB!G$67/100</f>
        <v>3.7060955497635675E-2</v>
      </c>
      <c r="P7" s="193">
        <f>PMB!H$67/100</f>
        <v>0.12366779265776165</v>
      </c>
      <c r="Q7" s="193">
        <f>PMB!I$67/100</f>
        <v>9.6644743857200871E-2</v>
      </c>
      <c r="R7" s="193">
        <f>PMB!J$67/100</f>
        <v>0.16133134014227093</v>
      </c>
      <c r="S7" s="193">
        <f>PMB!K$67/100</f>
        <v>0.34946589708810138</v>
      </c>
      <c r="T7" s="193"/>
      <c r="U7" s="193">
        <f>K7*$B7*Indicators!$B$256+K7*$C7*Indicators!$C$256+K7*$D7*Indicators!$D$256+K7*$E7*Indicators!$E$256+K7*$F7*Indicators!$F$256+K7*$G7*Indicators!$G$256+K7*$H7*Indicators!$H$256+K7*$I7*Indicators!$I$256</f>
        <v>2.2842404896727801E-4</v>
      </c>
      <c r="V7" s="193">
        <f>L7*$B7*Indicators!$B$257+L7*$C7*Indicators!$C$257+L7*$D7*Indicators!$D$257+L7*$E7*Indicators!$E$257+L7*$F7*Indicators!$F$257+L7*$G7*Indicators!$G$257+L7*$H7*Indicators!$H$257+L7*$I7*Indicators!$I$257</f>
        <v>4.4558603458178718E-4</v>
      </c>
      <c r="W7" s="193">
        <f>M7*$B7*Indicators!$B$258+M7*$C7*Indicators!$C$258+M7*$D7*Indicators!$D$258+M7*$E7*Indicators!$E$258+M7*$F7*Indicators!$F$258+M7*$G7*Indicators!$G$258+M7*$H7*Indicators!$H$258+M7*$I7*Indicators!$I$258</f>
        <v>7.8798530794055577E-3</v>
      </c>
      <c r="X7" s="193">
        <f>N7*$B7*Indicators!$B$259+N7*$C7*Indicators!$C$259+N7*$D7*Indicators!$D$259+N7*$E7*Indicators!$E$259+N7*$F7*Indicators!$F$259+N7*$G7*Indicators!$G$259+N7*$H7*Indicators!$H$259+N7*$I7*Indicators!$I$259</f>
        <v>1.2039464114812909E-3</v>
      </c>
      <c r="Y7" s="193">
        <f>O7*$B7*Indicators!$B$260+O7*$C7*Indicators!$C$260+O7*$D7*Indicators!$D$260+O7*$E7*Indicators!$E$260+O7*$F7*Indicators!$F$260+O7*$G7*Indicators!$G$260+O7*$H7*Indicators!$H$260+O7*$I7*Indicators!$I$260</f>
        <v>1.0954847999015845E-3</v>
      </c>
      <c r="Z7" s="193">
        <f>P7*$B7*Indicators!$B$261+P7*$C7*Indicators!$C$261+P7*$D7*Indicators!$D$261+P7*$E7*Indicators!$E$261+P7*$F7*Indicators!$F$261+P7*$G7*Indicators!$G$261+P7*$H7*Indicators!$H$261+P7*$I7*Indicators!$I$261</f>
        <v>3.1601565411287485E-3</v>
      </c>
      <c r="AA7" s="193">
        <f>Q7*$B7*Indicators!$B$262+Q7*$C7*Indicators!$C$262+Q7*$D7*Indicators!$D$262+Q7*$E7*Indicators!$E$262+Q7*$F7*Indicators!$F$262+Q7*$G7*Indicators!$G$262+Q7*$H7*Indicators!$H$262+Q7*$I7*Indicators!$I$262</f>
        <v>3.6449255224810569E-3</v>
      </c>
      <c r="AB7" s="193">
        <f>R7*$B7*Indicators!$B$263+R7*$C7*Indicators!$C$263+R7*$D7*Indicators!$D$263+R7*$E7*Indicators!$E$263+R7*$F7*Indicators!$F$263+R7*$G7*Indicators!$G$263+R7*$H7*Indicators!$H$263+R7*$I7*Indicators!$I$263</f>
        <v>4.2595094473878081E-3</v>
      </c>
      <c r="AC7" s="193">
        <f>S7*$B7*Indicators!$B$264+S7*$C7*Indicators!$C$264+S7*$D7*Indicators!$D$264+S7*$E7*Indicators!$E$264+S7*$F7*Indicators!$F$264+S7*$G7*Indicators!$G$264+S7*$H7*Indicators!$H$264+S7*$I7*Indicators!$I$264</f>
        <v>6.8646027456521208E-3</v>
      </c>
      <c r="AE7" s="177">
        <f t="shared" si="1"/>
        <v>2.8782488630987233</v>
      </c>
    </row>
    <row r="8" spans="1:31" hidden="1" x14ac:dyDescent="0.25">
      <c r="A8" s="174">
        <f>Indicators!A20</f>
        <v>35977</v>
      </c>
      <c r="B8" s="193">
        <f>(Indicators!B20-Indicators!B19)/Indicators!B19</f>
        <v>4.3258293436555545E-2</v>
      </c>
      <c r="C8" s="193">
        <f>(Indicators!C20-Indicators!C19)/-100</f>
        <v>-2.6500000000000056E-3</v>
      </c>
      <c r="D8" s="193">
        <f>(Indicators!D20-Indicators!D19)/-100</f>
        <v>-1.354840330364465E-2</v>
      </c>
      <c r="E8" s="193">
        <f>(Indicators!E20-Indicators!E19)/-Indicators!E19</f>
        <v>9.8559514783926466E-3</v>
      </c>
      <c r="F8" s="193">
        <f>(Indicators!F20-Indicators!F19)/Indicators!F19</f>
        <v>6.419753086419748E-2</v>
      </c>
      <c r="G8" s="193">
        <f>(Indicators!G20-Indicators!G19)/Indicators!G19</f>
        <v>-3.0425281559926076E-2</v>
      </c>
      <c r="H8" s="193">
        <f>(Indicators!H20-Indicators!H19)/Indicators!H19</f>
        <v>1.6142391724493364E-2</v>
      </c>
      <c r="I8" s="193">
        <f>(Indicators!I20-Indicators!I19)/Indicators!I19</f>
        <v>0</v>
      </c>
      <c r="J8" s="174"/>
      <c r="K8" s="193">
        <f>PMB!C$67/100</f>
        <v>4.7726212676225614E-2</v>
      </c>
      <c r="L8" s="193">
        <f>PMB!D$67/100</f>
        <v>8.1169408665916348E-3</v>
      </c>
      <c r="M8" s="193">
        <f>PMB!E$67/100</f>
        <v>0.13464589226804261</v>
      </c>
      <c r="N8" s="193">
        <f>PMB!F$67/100</f>
        <v>4.1340224946169582E-2</v>
      </c>
      <c r="O8" s="193">
        <f>PMB!G$67/100</f>
        <v>3.7060955497635675E-2</v>
      </c>
      <c r="P8" s="193">
        <f>PMB!H$67/100</f>
        <v>0.12366779265776165</v>
      </c>
      <c r="Q8" s="193">
        <f>PMB!I$67/100</f>
        <v>9.6644743857200871E-2</v>
      </c>
      <c r="R8" s="193">
        <f>PMB!J$67/100</f>
        <v>0.16133134014227093</v>
      </c>
      <c r="S8" s="193">
        <f>PMB!K$67/100</f>
        <v>0.34946589708810138</v>
      </c>
      <c r="T8" s="193"/>
      <c r="U8" s="193">
        <f>K8*$B8*Indicators!$B$256+K8*$C8*Indicators!$C$256+K8*$D8*Indicators!$D$256+K8*$E8*Indicators!$E$256+K8*$F8*Indicators!$F$256+K8*$G8*Indicators!$G$256+K8*$H8*Indicators!$H$256+K8*$I8*Indicators!$I$256</f>
        <v>1.444111612912795E-3</v>
      </c>
      <c r="V8" s="193">
        <f>L8*$B8*Indicators!$B$257+L8*$C8*Indicators!$C$257+L8*$D8*Indicators!$D$257+L8*$E8*Indicators!$E$257+L8*$F8*Indicators!$F$257+L8*$G8*Indicators!$G$257+L8*$H8*Indicators!$H$257+L8*$I8*Indicators!$I$257</f>
        <v>1.4553435969139717E-5</v>
      </c>
      <c r="W8" s="193">
        <f>M8*$B8*Indicators!$B$258+M8*$C8*Indicators!$C$258+M8*$D8*Indicators!$D$258+M8*$E8*Indicators!$E$258+M8*$F8*Indicators!$F$258+M8*$G8*Indicators!$G$258+M8*$H8*Indicators!$H$258+M8*$I8*Indicators!$I$258</f>
        <v>2.226075877536191E-3</v>
      </c>
      <c r="X8" s="193">
        <f>N8*$B8*Indicators!$B$259+N8*$C8*Indicators!$C$259+N8*$D8*Indicators!$D$259+N8*$E8*Indicators!$E$259+N8*$F8*Indicators!$F$259+N8*$G8*Indicators!$G$259+N8*$H8*Indicators!$H$259+N8*$I8*Indicators!$I$259</f>
        <v>2.9357093706942054E-4</v>
      </c>
      <c r="Y8" s="193">
        <f>O8*$B8*Indicators!$B$260+O8*$C8*Indicators!$C$260+O8*$D8*Indicators!$D$260+O8*$E8*Indicators!$E$260+O8*$F8*Indicators!$F$260+O8*$G8*Indicators!$G$260+O8*$H8*Indicators!$H$260+O8*$I8*Indicators!$I$260</f>
        <v>3.1491061725211537E-4</v>
      </c>
      <c r="Z8" s="193">
        <f>P8*$B8*Indicators!$B$261+P8*$C8*Indicators!$C$261+P8*$D8*Indicators!$D$261+P8*$E8*Indicators!$E$261+P8*$F8*Indicators!$F$261+P8*$G8*Indicators!$G$261+P8*$H8*Indicators!$H$261+P8*$I8*Indicators!$I$261</f>
        <v>7.0612352711794555E-4</v>
      </c>
      <c r="AA8" s="193">
        <f>Q8*$B8*Indicators!$B$262+Q8*$C8*Indicators!$C$262+Q8*$D8*Indicators!$D$262+Q8*$E8*Indicators!$E$262+Q8*$F8*Indicators!$F$262+Q8*$G8*Indicators!$G$262+Q8*$H8*Indicators!$H$262+Q8*$I8*Indicators!$I$262</f>
        <v>8.33681992468488E-4</v>
      </c>
      <c r="AB8" s="193">
        <f>R8*$B8*Indicators!$B$263+R8*$C8*Indicators!$C$263+R8*$D8*Indicators!$D$263+R8*$E8*Indicators!$E$263+R8*$F8*Indicators!$F$263+R8*$G8*Indicators!$G$263+R8*$H8*Indicators!$H$263+R8*$I8*Indicators!$I$263</f>
        <v>1.2699683141230919E-3</v>
      </c>
      <c r="AC8" s="193">
        <f>S8*$B8*Indicators!$B$264+S8*$C8*Indicators!$C$264+S8*$D8*Indicators!$D$264+S8*$E8*Indicators!$E$264+S8*$F8*Indicators!$F$264+S8*$G8*Indicators!$G$264+S8*$H8*Indicators!$H$264+S8*$I8*Indicators!$I$264</f>
        <v>1.933023851301777E-3</v>
      </c>
      <c r="AE8" s="177">
        <f t="shared" si="1"/>
        <v>0.90360201657509642</v>
      </c>
    </row>
    <row r="9" spans="1:31" hidden="1" x14ac:dyDescent="0.25">
      <c r="A9" s="174">
        <f>Indicators!A21</f>
        <v>36008</v>
      </c>
      <c r="B9" s="193">
        <f>(Indicators!B21-Indicators!B20)/Indicators!B20</f>
        <v>4.4100895036615267E-2</v>
      </c>
      <c r="C9" s="193">
        <f>(Indicators!C21-Indicators!C20)/-100</f>
        <v>-4.0300000000000009E-2</v>
      </c>
      <c r="D9" s="193">
        <f>(Indicators!D21-Indicators!D20)/-100</f>
        <v>-1.04861444420537E-2</v>
      </c>
      <c r="E9" s="193">
        <f>(Indicators!E21-Indicators!E20)/-Indicators!E20</f>
        <v>3.8284839203675342E-2</v>
      </c>
      <c r="F9" s="193">
        <f>(Indicators!F21-Indicators!F20)/Indicators!F20</f>
        <v>-1.6241299303944176E-2</v>
      </c>
      <c r="G9" s="193">
        <f>(Indicators!G21-Indicators!G20)/Indicators!G20</f>
        <v>-4.3515950069347976E-2</v>
      </c>
      <c r="H9" s="193">
        <f>(Indicators!H21-Indicators!H20)/Indicators!H20</f>
        <v>1.0483461942542478E-2</v>
      </c>
      <c r="I9" s="193">
        <f>(Indicators!I21-Indicators!I20)/Indicators!I20</f>
        <v>0</v>
      </c>
      <c r="J9" s="174"/>
      <c r="K9" s="193">
        <f>PMB!C$67/100</f>
        <v>4.7726212676225614E-2</v>
      </c>
      <c r="L9" s="193">
        <f>PMB!D$67/100</f>
        <v>8.1169408665916348E-3</v>
      </c>
      <c r="M9" s="193">
        <f>PMB!E$67/100</f>
        <v>0.13464589226804261</v>
      </c>
      <c r="N9" s="193">
        <f>PMB!F$67/100</f>
        <v>4.1340224946169582E-2</v>
      </c>
      <c r="O9" s="193">
        <f>PMB!G$67/100</f>
        <v>3.7060955497635675E-2</v>
      </c>
      <c r="P9" s="193">
        <f>PMB!H$67/100</f>
        <v>0.12366779265776165</v>
      </c>
      <c r="Q9" s="193">
        <f>PMB!I$67/100</f>
        <v>9.6644743857200871E-2</v>
      </c>
      <c r="R9" s="193">
        <f>PMB!J$67/100</f>
        <v>0.16133134014227093</v>
      </c>
      <c r="S9" s="193">
        <f>PMB!K$67/100</f>
        <v>0.34946589708810138</v>
      </c>
      <c r="T9" s="193"/>
      <c r="U9" s="193">
        <f>K9*$B9*Indicators!$B$256+K9*$C9*Indicators!$C$256+K9*$D9*Indicators!$D$256+K9*$E9*Indicators!$E$256+K9*$F9*Indicators!$F$256+K9*$G9*Indicators!$G$256+K9*$H9*Indicators!$H$256+K9*$I9*Indicators!$I$256</f>
        <v>3.3170915035939558E-4</v>
      </c>
      <c r="V9" s="193">
        <f>L9*$B9*Indicators!$B$257+L9*$C9*Indicators!$C$257+L9*$D9*Indicators!$D$257+L9*$E9*Indicators!$E$257+L9*$F9*Indicators!$F$257+L9*$G9*Indicators!$G$257+L9*$H9*Indicators!$H$257+L9*$I9*Indicators!$I$257</f>
        <v>-2.8216726434692906E-6</v>
      </c>
      <c r="W9" s="193">
        <f>M9*$B9*Indicators!$B$258+M9*$C9*Indicators!$C$258+M9*$D9*Indicators!$D$258+M9*$E9*Indicators!$E$258+M9*$F9*Indicators!$F$258+M9*$G9*Indicators!$G$258+M9*$H9*Indicators!$H$258+M9*$I9*Indicators!$I$258</f>
        <v>1.5791049635084154E-3</v>
      </c>
      <c r="X9" s="193">
        <f>N9*$B9*Indicators!$B$259+N9*$C9*Indicators!$C$259+N9*$D9*Indicators!$D$259+N9*$E9*Indicators!$E$259+N9*$F9*Indicators!$F$259+N9*$G9*Indicators!$G$259+N9*$H9*Indicators!$H$259+N9*$I9*Indicators!$I$259</f>
        <v>4.3721820077845643E-4</v>
      </c>
      <c r="Y9" s="193">
        <f>O9*$B9*Indicators!$B$260+O9*$C9*Indicators!$C$260+O9*$D9*Indicators!$D$260+O9*$E9*Indicators!$E$260+O9*$F9*Indicators!$F$260+O9*$G9*Indicators!$G$260+O9*$H9*Indicators!$H$260+O9*$I9*Indicators!$I$260</f>
        <v>5.9015688668510825E-6</v>
      </c>
      <c r="Z9" s="193">
        <f>P9*$B9*Indicators!$B$261+P9*$C9*Indicators!$C$261+P9*$D9*Indicators!$D$261+P9*$E9*Indicators!$E$261+P9*$F9*Indicators!$F$261+P9*$G9*Indicators!$G$261+P9*$H9*Indicators!$H$261+P9*$I9*Indicators!$I$261</f>
        <v>-6.6073104330553463E-4</v>
      </c>
      <c r="AA9" s="193">
        <f>Q9*$B9*Indicators!$B$262+Q9*$C9*Indicators!$C$262+Q9*$D9*Indicators!$D$262+Q9*$E9*Indicators!$E$262+Q9*$F9*Indicators!$F$262+Q9*$G9*Indicators!$G$262+Q9*$H9*Indicators!$H$262+Q9*$I9*Indicators!$I$262</f>
        <v>8.585551029852141E-4</v>
      </c>
      <c r="AB9" s="193">
        <f>R9*$B9*Indicators!$B$263+R9*$C9*Indicators!$C$263+R9*$D9*Indicators!$D$263+R9*$E9*Indicators!$E$263+R9*$F9*Indicators!$F$263+R9*$G9*Indicators!$G$263+R9*$H9*Indicators!$H$263+R9*$I9*Indicators!$I$263</f>
        <v>-6.0821954556755902E-4</v>
      </c>
      <c r="AC9" s="193">
        <f>S9*$B9*Indicators!$B$264+S9*$C9*Indicators!$C$264+S9*$D9*Indicators!$D$264+S9*$E9*Indicators!$E$264+S9*$F9*Indicators!$F$264+S9*$G9*Indicators!$G$264+S9*$H9*Indicators!$H$264+S9*$I9*Indicators!$I$264</f>
        <v>-3.0218668389774433E-3</v>
      </c>
      <c r="AE9" s="177">
        <f t="shared" si="1"/>
        <v>-0.10811501139956739</v>
      </c>
    </row>
    <row r="10" spans="1:31" hidden="1" x14ac:dyDescent="0.25">
      <c r="A10" s="174">
        <f>Indicators!A22</f>
        <v>36039</v>
      </c>
      <c r="B10" s="193">
        <f>(Indicators!B22-Indicators!B21)/Indicators!B21</f>
        <v>-8.428927680798004E-2</v>
      </c>
      <c r="C10" s="193">
        <f>(Indicators!C22-Indicators!C21)/-100</f>
        <v>2.2400000000000021E-2</v>
      </c>
      <c r="D10" s="193">
        <f>(Indicators!D22-Indicators!D21)/-100</f>
        <v>-1.3662191215830859E-2</v>
      </c>
      <c r="E10" s="193">
        <f>(Indicators!E22-Indicators!E21)/-Indicators!E21</f>
        <v>-0.16321656050955405</v>
      </c>
      <c r="F10" s="193">
        <f>(Indicators!F22-Indicators!F21)/Indicators!F21</f>
        <v>-0.14740566037735847</v>
      </c>
      <c r="G10" s="193">
        <f>(Indicators!G22-Indicators!G21)/Indicators!G21</f>
        <v>6.9603045133224531E-2</v>
      </c>
      <c r="H10" s="193">
        <f>(Indicators!H22-Indicators!H21)/Indicators!H21</f>
        <v>1.1338224156243418E-3</v>
      </c>
      <c r="I10" s="193">
        <f>(Indicators!I22-Indicators!I21)/Indicators!I21</f>
        <v>0</v>
      </c>
      <c r="J10" s="174"/>
      <c r="K10" s="193">
        <f>PMB!C$67/100</f>
        <v>4.7726212676225614E-2</v>
      </c>
      <c r="L10" s="193">
        <f>PMB!D$67/100</f>
        <v>8.1169408665916348E-3</v>
      </c>
      <c r="M10" s="193">
        <f>PMB!E$67/100</f>
        <v>0.13464589226804261</v>
      </c>
      <c r="N10" s="193">
        <f>PMB!F$67/100</f>
        <v>4.1340224946169582E-2</v>
      </c>
      <c r="O10" s="193">
        <f>PMB!G$67/100</f>
        <v>3.7060955497635675E-2</v>
      </c>
      <c r="P10" s="193">
        <f>PMB!H$67/100</f>
        <v>0.12366779265776165</v>
      </c>
      <c r="Q10" s="193">
        <f>PMB!I$67/100</f>
        <v>9.6644743857200871E-2</v>
      </c>
      <c r="R10" s="193">
        <f>PMB!J$67/100</f>
        <v>0.16133134014227093</v>
      </c>
      <c r="S10" s="193">
        <f>PMB!K$67/100</f>
        <v>0.34946589708810138</v>
      </c>
      <c r="T10" s="193"/>
      <c r="U10" s="193">
        <f>K10*$B10*Indicators!$B$256+K10*$C10*Indicators!$C$256+K10*$D10*Indicators!$D$256+K10*$E10*Indicators!$E$256+K10*$F10*Indicators!$F$256+K10*$G10*Indicators!$G$256+K10*$H10*Indicators!$H$256+K10*$I10*Indicators!$I$256</f>
        <v>-4.1596303775749827E-3</v>
      </c>
      <c r="V10" s="193">
        <f>L10*$B10*Indicators!$B$257+L10*$C10*Indicators!$C$257+L10*$D10*Indicators!$D$257+L10*$E10*Indicators!$E$257+L10*$F10*Indicators!$F$257+L10*$G10*Indicators!$G$257+L10*$H10*Indicators!$H$257+L10*$I10*Indicators!$I$257</f>
        <v>-1.1174771907945994E-4</v>
      </c>
      <c r="W10" s="193">
        <f>M10*$B10*Indicators!$B$258+M10*$C10*Indicators!$C$258+M10*$D10*Indicators!$D$258+M10*$E10*Indicators!$E$258+M10*$F10*Indicators!$F$258+M10*$G10*Indicators!$G$258+M10*$H10*Indicators!$H$258+M10*$I10*Indicators!$I$258</f>
        <v>-5.643363497712715E-3</v>
      </c>
      <c r="X10" s="193">
        <f>N10*$B10*Indicators!$B$259+N10*$C10*Indicators!$C$259+N10*$D10*Indicators!$D$259+N10*$E10*Indicators!$E$259+N10*$F10*Indicators!$F$259+N10*$G10*Indicators!$G$259+N10*$H10*Indicators!$H$259+N10*$I10*Indicators!$I$259</f>
        <v>-1.6751872352553973E-3</v>
      </c>
      <c r="Y10" s="193">
        <f>O10*$B10*Indicators!$B$260+O10*$C10*Indicators!$C$260+O10*$D10*Indicators!$D$260+O10*$E10*Indicators!$E$260+O10*$F10*Indicators!$F$260+O10*$G10*Indicators!$G$260+O10*$H10*Indicators!$H$260+O10*$I10*Indicators!$I$260</f>
        <v>-1.0087059689937007E-3</v>
      </c>
      <c r="Z10" s="193">
        <f>P10*$B10*Indicators!$B$261+P10*$C10*Indicators!$C$261+P10*$D10*Indicators!$D$261+P10*$E10*Indicators!$E$261+P10*$F10*Indicators!$F$261+P10*$G10*Indicators!$G$261+P10*$H10*Indicators!$H$261+P10*$I10*Indicators!$I$261</f>
        <v>-2.3941548399146716E-3</v>
      </c>
      <c r="AA10" s="193">
        <f>Q10*$B10*Indicators!$B$262+Q10*$C10*Indicators!$C$262+Q10*$D10*Indicators!$D$262+Q10*$E10*Indicators!$E$262+Q10*$F10*Indicators!$F$262+Q10*$G10*Indicators!$G$262+Q10*$H10*Indicators!$H$262+Q10*$I10*Indicators!$I$262</f>
        <v>-5.2239722110017798E-3</v>
      </c>
      <c r="AB10" s="193">
        <f>R10*$B10*Indicators!$B$263+R10*$C10*Indicators!$C$263+R10*$D10*Indicators!$D$263+R10*$E10*Indicators!$E$263+R10*$F10*Indicators!$F$263+R10*$G10*Indicators!$G$263+R10*$H10*Indicators!$H$263+R10*$I10*Indicators!$I$263</f>
        <v>-2.8937447709060505E-3</v>
      </c>
      <c r="AC10" s="193">
        <f>S10*$B10*Indicators!$B$264+S10*$C10*Indicators!$C$264+S10*$D10*Indicators!$D$264+S10*$E10*Indicators!$E$264+S10*$F10*Indicators!$F$264+S10*$G10*Indicators!$G$264+S10*$H10*Indicators!$H$264+S10*$I10*Indicators!$I$264</f>
        <v>-1.041834441891561E-3</v>
      </c>
      <c r="AE10" s="177">
        <f t="shared" si="1"/>
        <v>-2.4152341062330316</v>
      </c>
    </row>
    <row r="11" spans="1:31" hidden="1" x14ac:dyDescent="0.25">
      <c r="A11" s="174">
        <f>Indicators!A23</f>
        <v>36069</v>
      </c>
      <c r="B11" s="193">
        <f>(Indicators!B23-Indicators!B22)/Indicators!B22</f>
        <v>-3.9147603485838851E-2</v>
      </c>
      <c r="C11" s="193">
        <f>(Indicators!C23-Indicators!C22)/-100</f>
        <v>1.7799999999999993E-2</v>
      </c>
      <c r="D11" s="193">
        <f>(Indicators!D23-Indicators!D22)/-100</f>
        <v>4.1838730710715312E-4</v>
      </c>
      <c r="E11" s="193">
        <f>(Indicators!E23-Indicators!E22)/-Indicators!E22</f>
        <v>0.10472279260780283</v>
      </c>
      <c r="F11" s="193">
        <f>(Indicators!F23-Indicators!F22)/Indicators!F22</f>
        <v>3.1811894882434237E-2</v>
      </c>
      <c r="G11" s="193">
        <f>(Indicators!G23-Indicators!G22)/Indicators!G22</f>
        <v>-7.45636332824941E-3</v>
      </c>
      <c r="H11" s="193">
        <f>(Indicators!H23-Indicators!H22)/Indicators!H22</f>
        <v>1.9606789858186507E-2</v>
      </c>
      <c r="I11" s="193">
        <f>(Indicators!I23-Indicators!I22)/Indicators!I22</f>
        <v>0</v>
      </c>
      <c r="J11" s="174"/>
      <c r="K11" s="193">
        <f>PMB!C$67/100</f>
        <v>4.7726212676225614E-2</v>
      </c>
      <c r="L11" s="193">
        <f>PMB!D$67/100</f>
        <v>8.1169408665916348E-3</v>
      </c>
      <c r="M11" s="193">
        <f>PMB!E$67/100</f>
        <v>0.13464589226804261</v>
      </c>
      <c r="N11" s="193">
        <f>PMB!F$67/100</f>
        <v>4.1340224946169582E-2</v>
      </c>
      <c r="O11" s="193">
        <f>PMB!G$67/100</f>
        <v>3.7060955497635675E-2</v>
      </c>
      <c r="P11" s="193">
        <f>PMB!H$67/100</f>
        <v>0.12366779265776165</v>
      </c>
      <c r="Q11" s="193">
        <f>PMB!I$67/100</f>
        <v>9.6644743857200871E-2</v>
      </c>
      <c r="R11" s="193">
        <f>PMB!J$67/100</f>
        <v>0.16133134014227093</v>
      </c>
      <c r="S11" s="193">
        <f>PMB!K$67/100</f>
        <v>0.34946589708810138</v>
      </c>
      <c r="T11" s="193"/>
      <c r="U11" s="193">
        <f>K11*$B11*Indicators!$B$256+K11*$C11*Indicators!$C$256+K11*$D11*Indicators!$D$256+K11*$E11*Indicators!$E$256+K11*$F11*Indicators!$F$256+K11*$G11*Indicators!$G$256+K11*$H11*Indicators!$H$256+K11*$I11*Indicators!$I$256</f>
        <v>1.1109956374507732E-3</v>
      </c>
      <c r="V11" s="193">
        <f>L11*$B11*Indicators!$B$257+L11*$C11*Indicators!$C$257+L11*$D11*Indicators!$D$257+L11*$E11*Indicators!$E$257+L11*$F11*Indicators!$F$257+L11*$G11*Indicators!$G$257+L11*$H11*Indicators!$H$257+L11*$I11*Indicators!$I$257</f>
        <v>-3.4533907356900772E-5</v>
      </c>
      <c r="W11" s="193">
        <f>M11*$B11*Indicators!$B$258+M11*$C11*Indicators!$C$258+M11*$D11*Indicators!$D$258+M11*$E11*Indicators!$E$258+M11*$F11*Indicators!$F$258+M11*$G11*Indicators!$G$258+M11*$H11*Indicators!$H$258+M11*$I11*Indicators!$I$258</f>
        <v>3.1133043920560929E-4</v>
      </c>
      <c r="X11" s="193">
        <f>N11*$B11*Indicators!$B$259+N11*$C11*Indicators!$C$259+N11*$D11*Indicators!$D$259+N11*$E11*Indicators!$E$259+N11*$F11*Indicators!$F$259+N11*$G11*Indicators!$G$259+N11*$H11*Indicators!$H$259+N11*$I11*Indicators!$I$259</f>
        <v>8.2272820905130687E-4</v>
      </c>
      <c r="Y11" s="193">
        <f>O11*$B11*Indicators!$B$260+O11*$C11*Indicators!$C$260+O11*$D11*Indicators!$D$260+O11*$E11*Indicators!$E$260+O11*$F11*Indicators!$F$260+O11*$G11*Indicators!$G$260+O11*$H11*Indicators!$H$260+O11*$I11*Indicators!$I$260</f>
        <v>8.5453425001115566E-4</v>
      </c>
      <c r="Z11" s="193">
        <f>P11*$B11*Indicators!$B$261+P11*$C11*Indicators!$C$261+P11*$D11*Indicators!$D$261+P11*$E11*Indicators!$E$261+P11*$F11*Indicators!$F$261+P11*$G11*Indicators!$G$261+P11*$H11*Indicators!$H$261+P11*$I11*Indicators!$I$261</f>
        <v>2.1979345501065314E-3</v>
      </c>
      <c r="AA11" s="193">
        <f>Q11*$B11*Indicators!$B$262+Q11*$C11*Indicators!$C$262+Q11*$D11*Indicators!$D$262+Q11*$E11*Indicators!$E$262+Q11*$F11*Indicators!$F$262+Q11*$G11*Indicators!$G$262+Q11*$H11*Indicators!$H$262+Q11*$I11*Indicators!$I$262</f>
        <v>3.385008647412108E-3</v>
      </c>
      <c r="AB11" s="193">
        <f>R11*$B11*Indicators!$B$263+R11*$C11*Indicators!$C$263+R11*$D11*Indicators!$D$263+R11*$E11*Indicators!$E$263+R11*$F11*Indicators!$F$263+R11*$G11*Indicators!$G$263+R11*$H11*Indicators!$H$263+R11*$I11*Indicators!$I$263</f>
        <v>3.0187343668074251E-3</v>
      </c>
      <c r="AC11" s="193">
        <f>S11*$B11*Indicators!$B$264+S11*$C11*Indicators!$C$264+S11*$D11*Indicators!$D$264+S11*$E11*Indicators!$E$264+S11*$F11*Indicators!$F$264+S11*$G11*Indicators!$G$264+S11*$H11*Indicators!$H$264+S11*$I11*Indicators!$I$264</f>
        <v>2.8939110429204804E-3</v>
      </c>
      <c r="AE11" s="177">
        <f t="shared" si="1"/>
        <v>1.4560643235608488</v>
      </c>
    </row>
    <row r="12" spans="1:31" hidden="1" x14ac:dyDescent="0.25">
      <c r="A12" s="174">
        <f>Indicators!A24</f>
        <v>36100</v>
      </c>
      <c r="B12" s="193">
        <f>(Indicators!B24-Indicators!B23)/Indicators!B23</f>
        <v>8.8570821228654111E-3</v>
      </c>
      <c r="C12" s="193">
        <f>(Indicators!C24-Indicators!C23)/-100</f>
        <v>-5.0999999999999978E-3</v>
      </c>
      <c r="D12" s="193">
        <f>(Indicators!D24-Indicators!D23)/-100</f>
        <v>-3.8140077609833869E-3</v>
      </c>
      <c r="E12" s="193">
        <f>(Indicators!E24-Indicators!E23)/-Indicators!E23</f>
        <v>0.16666666666666666</v>
      </c>
      <c r="F12" s="193">
        <f>(Indicators!F24-Indicators!F23)/Indicators!F23</f>
        <v>8.0428954423592561E-2</v>
      </c>
      <c r="G12" s="193">
        <f>(Indicators!G24-Indicators!G23)/Indicators!G23</f>
        <v>3.073245688919164E-3</v>
      </c>
      <c r="H12" s="193">
        <f>(Indicators!H24-Indicators!H23)/Indicators!H23</f>
        <v>1.0817835379238888E-2</v>
      </c>
      <c r="I12" s="193">
        <f>(Indicators!I24-Indicators!I23)/Indicators!I23</f>
        <v>0</v>
      </c>
      <c r="J12" s="174"/>
      <c r="K12" s="193">
        <f>PMB!C$67/100</f>
        <v>4.7726212676225614E-2</v>
      </c>
      <c r="L12" s="193">
        <f>PMB!D$67/100</f>
        <v>8.1169408665916348E-3</v>
      </c>
      <c r="M12" s="193">
        <f>PMB!E$67/100</f>
        <v>0.13464589226804261</v>
      </c>
      <c r="N12" s="193">
        <f>PMB!F$67/100</f>
        <v>4.1340224946169582E-2</v>
      </c>
      <c r="O12" s="193">
        <f>PMB!G$67/100</f>
        <v>3.7060955497635675E-2</v>
      </c>
      <c r="P12" s="193">
        <f>PMB!H$67/100</f>
        <v>0.12366779265776165</v>
      </c>
      <c r="Q12" s="193">
        <f>PMB!I$67/100</f>
        <v>9.6644743857200871E-2</v>
      </c>
      <c r="R12" s="193">
        <f>PMB!J$67/100</f>
        <v>0.16133134014227093</v>
      </c>
      <c r="S12" s="193">
        <f>PMB!K$67/100</f>
        <v>0.34946589708810138</v>
      </c>
      <c r="T12" s="193"/>
      <c r="U12" s="193">
        <f>K12*$B12*Indicators!$B$256+K12*$C12*Indicators!$C$256+K12*$D12*Indicators!$D$256+K12*$E12*Indicators!$E$256+K12*$F12*Indicators!$F$256+K12*$G12*Indicators!$G$256+K12*$H12*Indicators!$H$256+K12*$I12*Indicators!$I$256</f>
        <v>2.6065441602126909E-3</v>
      </c>
      <c r="V12" s="193">
        <f>L12*$B12*Indicators!$B$257+L12*$C12*Indicators!$C$257+L12*$D12*Indicators!$D$257+L12*$E12*Indicators!$E$257+L12*$F12*Indicators!$F$257+L12*$G12*Indicators!$G$257+L12*$H12*Indicators!$H$257+L12*$I12*Indicators!$I$257</f>
        <v>1.6682821273926638E-4</v>
      </c>
      <c r="W12" s="193">
        <f>M12*$B12*Indicators!$B$258+M12*$C12*Indicators!$C$258+M12*$D12*Indicators!$D$258+M12*$E12*Indicators!$E$258+M12*$F12*Indicators!$F$258+M12*$G12*Indicators!$G$258+M12*$H12*Indicators!$H$258+M12*$I12*Indicators!$I$258</f>
        <v>2.6441394840174622E-3</v>
      </c>
      <c r="X12" s="193">
        <f>N12*$B12*Indicators!$B$259+N12*$C12*Indicators!$C$259+N12*$D12*Indicators!$D$259+N12*$E12*Indicators!$E$259+N12*$F12*Indicators!$F$259+N12*$G12*Indicators!$G$259+N12*$H12*Indicators!$H$259+N12*$I12*Indicators!$I$259</f>
        <v>1.4409186954385369E-3</v>
      </c>
      <c r="Y12" s="193">
        <f>O12*$B12*Indicators!$B$260+O12*$C12*Indicators!$C$260+O12*$D12*Indicators!$D$260+O12*$E12*Indicators!$E$260+O12*$F12*Indicators!$F$260+O12*$G12*Indicators!$G$260+O12*$H12*Indicators!$H$260+O12*$I12*Indicators!$I$260</f>
        <v>1.0087865356504233E-3</v>
      </c>
      <c r="Z12" s="193">
        <f>P12*$B12*Indicators!$B$261+P12*$C12*Indicators!$C$261+P12*$D12*Indicators!$D$261+P12*$E12*Indicators!$E$261+P12*$F12*Indicators!$F$261+P12*$G12*Indicators!$G$261+P12*$H12*Indicators!$H$261+P12*$I12*Indicators!$I$261</f>
        <v>2.1900369187628859E-3</v>
      </c>
      <c r="AA12" s="193">
        <f>Q12*$B12*Indicators!$B$262+Q12*$C12*Indicators!$C$262+Q12*$D12*Indicators!$D$262+Q12*$E12*Indicators!$E$262+Q12*$F12*Indicators!$F$262+Q12*$G12*Indicators!$G$262+Q12*$H12*Indicators!$H$262+Q12*$I12*Indicators!$I$262</f>
        <v>4.9914956029845697E-3</v>
      </c>
      <c r="AB12" s="193">
        <f>R12*$B12*Indicators!$B$263+R12*$C12*Indicators!$C$263+R12*$D12*Indicators!$D$263+R12*$E12*Indicators!$E$263+R12*$F12*Indicators!$F$263+R12*$G12*Indicators!$G$263+R12*$H12*Indicators!$H$263+R12*$I12*Indicators!$I$263</f>
        <v>3.0058165851591752E-3</v>
      </c>
      <c r="AC12" s="193">
        <f>S12*$B12*Indicators!$B$264+S12*$C12*Indicators!$C$264+S12*$D12*Indicators!$D$264+S12*$E12*Indicators!$E$264+S12*$F12*Indicators!$F$264+S12*$G12*Indicators!$G$264+S12*$H12*Indicators!$H$264+S12*$I12*Indicators!$I$264</f>
        <v>5.5329442353128184E-4</v>
      </c>
      <c r="AE12" s="177">
        <f t="shared" si="1"/>
        <v>1.8607860618496292</v>
      </c>
    </row>
    <row r="13" spans="1:31" hidden="1" x14ac:dyDescent="0.25">
      <c r="A13" s="174">
        <f>Indicators!A25</f>
        <v>36130</v>
      </c>
      <c r="B13" s="193">
        <f>(Indicators!B25-Indicators!B24)/Indicators!B24</f>
        <v>2.9814580699536523E-2</v>
      </c>
      <c r="C13" s="193">
        <f>(Indicators!C25-Indicators!C24)/-100</f>
        <v>1.3499999999999979E-3</v>
      </c>
      <c r="D13" s="193">
        <f>(Indicators!D25-Indicators!D24)/-100</f>
        <v>3.8140077609833869E-3</v>
      </c>
      <c r="E13" s="193">
        <f>(Indicators!E25-Indicators!E24)/-Indicators!E24</f>
        <v>2.6605504587156048E-2</v>
      </c>
      <c r="F13" s="193">
        <f>(Indicators!F25-Indicators!F24)/Indicators!F24</f>
        <v>2.4813895781637188E-3</v>
      </c>
      <c r="G13" s="193">
        <f>(Indicators!G25-Indicators!G24)/Indicators!G24</f>
        <v>-2.2468085106383057E-2</v>
      </c>
      <c r="H13" s="193">
        <f>(Indicators!H25-Indicators!H24)/Indicators!H24</f>
        <v>8.4673986691916128E-3</v>
      </c>
      <c r="I13" s="193">
        <f>(Indicators!I25-Indicators!I24)/Indicators!I24</f>
        <v>0</v>
      </c>
      <c r="J13" s="174"/>
      <c r="K13" s="193">
        <f>PMB!C$67/100</f>
        <v>4.7726212676225614E-2</v>
      </c>
      <c r="L13" s="193">
        <f>PMB!D$67/100</f>
        <v>8.1169408665916348E-3</v>
      </c>
      <c r="M13" s="193">
        <f>PMB!E$67/100</f>
        <v>0.13464589226804261</v>
      </c>
      <c r="N13" s="193">
        <f>PMB!F$67/100</f>
        <v>4.1340224946169582E-2</v>
      </c>
      <c r="O13" s="193">
        <f>PMB!G$67/100</f>
        <v>3.7060955497635675E-2</v>
      </c>
      <c r="P13" s="193">
        <f>PMB!H$67/100</f>
        <v>0.12366779265776165</v>
      </c>
      <c r="Q13" s="193">
        <f>PMB!I$67/100</f>
        <v>9.6644743857200871E-2</v>
      </c>
      <c r="R13" s="193">
        <f>PMB!J$67/100</f>
        <v>0.16133134014227093</v>
      </c>
      <c r="S13" s="193">
        <f>PMB!K$67/100</f>
        <v>0.34946589708810138</v>
      </c>
      <c r="T13" s="193"/>
      <c r="U13" s="193">
        <f>K13*$B13*Indicators!$B$256+K13*$C13*Indicators!$C$256+K13*$D13*Indicators!$D$256+K13*$E13*Indicators!$E$256+K13*$F13*Indicators!$F$256+K13*$G13*Indicators!$G$256+K13*$H13*Indicators!$H$256+K13*$I13*Indicators!$I$256</f>
        <v>5.9193432979293842E-4</v>
      </c>
      <c r="V13" s="193">
        <f>L13*$B13*Indicators!$B$257+L13*$C13*Indicators!$C$257+L13*$D13*Indicators!$D$257+L13*$E13*Indicators!$E$257+L13*$F13*Indicators!$F$257+L13*$G13*Indicators!$G$257+L13*$H13*Indicators!$H$257+L13*$I13*Indicators!$I$257</f>
        <v>2.1247640018462675E-5</v>
      </c>
      <c r="W13" s="193">
        <f>M13*$B13*Indicators!$B$258+M13*$C13*Indicators!$C$258+M13*$D13*Indicators!$D$258+M13*$E13*Indicators!$E$258+M13*$F13*Indicators!$F$258+M13*$G13*Indicators!$G$258+M13*$H13*Indicators!$H$258+M13*$I13*Indicators!$I$258</f>
        <v>1.9393174374656103E-3</v>
      </c>
      <c r="X13" s="193">
        <f>N13*$B13*Indicators!$B$259+N13*$C13*Indicators!$C$259+N13*$D13*Indicators!$D$259+N13*$E13*Indicators!$E$259+N13*$F13*Indicators!$F$259+N13*$G13*Indicators!$G$259+N13*$H13*Indicators!$H$259+N13*$I13*Indicators!$I$259</f>
        <v>3.8890813485980083E-4</v>
      </c>
      <c r="Y13" s="193">
        <f>O13*$B13*Indicators!$B$260+O13*$C13*Indicators!$C$260+O13*$D13*Indicators!$D$260+O13*$E13*Indicators!$E$260+O13*$F13*Indicators!$F$260+O13*$G13*Indicators!$G$260+O13*$H13*Indicators!$H$260+O13*$I13*Indicators!$I$260</f>
        <v>3.816872278173105E-4</v>
      </c>
      <c r="Z13" s="193">
        <f>P13*$B13*Indicators!$B$261+P13*$C13*Indicators!$C$261+P13*$D13*Indicators!$D$261+P13*$E13*Indicators!$E$261+P13*$F13*Indicators!$F$261+P13*$G13*Indicators!$G$261+P13*$H13*Indicators!$H$261+P13*$I13*Indicators!$I$261</f>
        <v>1.1122878828667112E-3</v>
      </c>
      <c r="AA13" s="193">
        <f>Q13*$B13*Indicators!$B$262+Q13*$C13*Indicators!$C$262+Q13*$D13*Indicators!$D$262+Q13*$E13*Indicators!$E$262+Q13*$F13*Indicators!$F$262+Q13*$G13*Indicators!$G$262+Q13*$H13*Indicators!$H$262+Q13*$I13*Indicators!$I$262</f>
        <v>1.2861472805554101E-3</v>
      </c>
      <c r="AB13" s="193">
        <f>R13*$B13*Indicators!$B$263+R13*$C13*Indicators!$C$263+R13*$D13*Indicators!$D$263+R13*$E13*Indicators!$E$263+R13*$F13*Indicators!$F$263+R13*$G13*Indicators!$G$263+R13*$H13*Indicators!$H$263+R13*$I13*Indicators!$I$263</f>
        <v>1.4578107860266729E-3</v>
      </c>
      <c r="AC13" s="193">
        <f>S13*$B13*Indicators!$B$264+S13*$C13*Indicators!$C$264+S13*$D13*Indicators!$D$264+S13*$E13*Indicators!$E$264+S13*$F13*Indicators!$F$264+S13*$G13*Indicators!$G$264+S13*$H13*Indicators!$H$264+S13*$I13*Indicators!$I$264</f>
        <v>2.361333805739141E-3</v>
      </c>
      <c r="AE13" s="177">
        <f t="shared" si="1"/>
        <v>0.95406745251420577</v>
      </c>
    </row>
    <row r="14" spans="1:31" hidden="1" x14ac:dyDescent="0.25">
      <c r="A14" s="174">
        <f>Indicators!A26</f>
        <v>36161</v>
      </c>
      <c r="B14" s="193">
        <f>(Indicators!B26-Indicators!B25)/Indicators!B25</f>
        <v>3.4953111679454404E-2</v>
      </c>
      <c r="C14" s="193">
        <f>(Indicators!C26-Indicators!C25)/-100</f>
        <v>2.7999999999999935E-3</v>
      </c>
      <c r="D14" s="193">
        <f>(Indicators!D26-Indicators!D25)/-100</f>
        <v>7.2288833454038583E-4</v>
      </c>
      <c r="E14" s="193">
        <f>(Indicators!E26-Indicators!E25)/-Indicators!E25</f>
        <v>-1.8850141376060423E-2</v>
      </c>
      <c r="F14" s="193">
        <f>(Indicators!F26-Indicators!F25)/Indicators!F25</f>
        <v>3.7128712871286338E-3</v>
      </c>
      <c r="G14" s="193">
        <f>(Indicators!G26-Indicators!G25)/Indicators!G25</f>
        <v>-3.4825004353125546E-3</v>
      </c>
      <c r="H14" s="193">
        <f>(Indicators!H26-Indicators!H25)/Indicators!H25</f>
        <v>6.4603517446179888E-6</v>
      </c>
      <c r="I14" s="193">
        <f>(Indicators!I26-Indicators!I25)/Indicators!I25</f>
        <v>0</v>
      </c>
      <c r="J14" s="174"/>
      <c r="K14" s="193">
        <f>PMB!C$68/100</f>
        <v>4.5769830023012673E-2</v>
      </c>
      <c r="L14" s="193">
        <f>PMB!D$68/100</f>
        <v>6.6430333541368583E-3</v>
      </c>
      <c r="M14" s="193">
        <f>PMB!E$68/100</f>
        <v>0.1339908218210199</v>
      </c>
      <c r="N14" s="193">
        <f>PMB!F$68/100</f>
        <v>4.0823916490287777E-2</v>
      </c>
      <c r="O14" s="193">
        <f>PMB!G$68/100</f>
        <v>3.4373164425154493E-2</v>
      </c>
      <c r="P14" s="193">
        <f>PMB!H$68/100</f>
        <v>0.13143683423216249</v>
      </c>
      <c r="Q14" s="193">
        <f>PMB!I$68/100</f>
        <v>9.8937560071091724E-2</v>
      </c>
      <c r="R14" s="193">
        <f>PMB!J$68/100</f>
        <v>0.16645919281036398</v>
      </c>
      <c r="S14" s="193">
        <f>PMB!K$68/100</f>
        <v>0.34156564677277002</v>
      </c>
      <c r="T14" s="193"/>
      <c r="U14" s="193">
        <f>K14*$B14*Indicators!$B$256+K14*$C14*Indicators!$C$256+K14*$D14*Indicators!$D$256+K14*$E14*Indicators!$E$256+K14*$F14*Indicators!$F$256+K14*$G14*Indicators!$G$256+K14*$H14*Indicators!$H$256+K14*$I14*Indicators!$I$256</f>
        <v>2.3876976718035866E-4</v>
      </c>
      <c r="V14" s="193">
        <f>L14*$B14*Indicators!$B$257+L14*$C14*Indicators!$C$257+L14*$D14*Indicators!$D$257+L14*$E14*Indicators!$E$257+L14*$F14*Indicators!$F$257+L14*$G14*Indicators!$G$257+L14*$H14*Indicators!$H$257+L14*$I14*Indicators!$I$257</f>
        <v>4.7882447607078416E-5</v>
      </c>
      <c r="W14" s="193">
        <f>M14*$B14*Indicators!$B$258+M14*$C14*Indicators!$C$258+M14*$D14*Indicators!$D$258+M14*$E14*Indicators!$E$258+M14*$F14*Indicators!$F$258+M14*$G14*Indicators!$G$258+M14*$H14*Indicators!$H$258+M14*$I14*Indicators!$I$258</f>
        <v>1.4665785053593369E-3</v>
      </c>
      <c r="X14" s="193">
        <f>N14*$B14*Indicators!$B$259+N14*$C14*Indicators!$C$259+N14*$D14*Indicators!$D$259+N14*$E14*Indicators!$E$259+N14*$F14*Indicators!$F$259+N14*$G14*Indicators!$G$259+N14*$H14*Indicators!$H$259+N14*$I14*Indicators!$I$259</f>
        <v>-3.9977496008006141E-6</v>
      </c>
      <c r="Y14" s="193">
        <f>O14*$B14*Indicators!$B$260+O14*$C14*Indicators!$C$260+O14*$D14*Indicators!$D$260+O14*$E14*Indicators!$E$260+O14*$F14*Indicators!$F$260+O14*$G14*Indicators!$G$260+O14*$H14*Indicators!$H$260+O14*$I14*Indicators!$I$260</f>
        <v>5.437892704473411E-5</v>
      </c>
      <c r="Z14" s="193">
        <f>P14*$B14*Indicators!$B$261+P14*$C14*Indicators!$C$261+P14*$D14*Indicators!$D$261+P14*$E14*Indicators!$E$261+P14*$F14*Indicators!$F$261+P14*$G14*Indicators!$G$261+P14*$H14*Indicators!$H$261+P14*$I14*Indicators!$I$261</f>
        <v>3.5967555427318643E-4</v>
      </c>
      <c r="AA14" s="193">
        <f>Q14*$B14*Indicators!$B$262+Q14*$C14*Indicators!$C$262+Q14*$D14*Indicators!$D$262+Q14*$E14*Indicators!$E$262+Q14*$F14*Indicators!$F$262+Q14*$G14*Indicators!$G$262+Q14*$H14*Indicators!$H$262+Q14*$I14*Indicators!$I$262</f>
        <v>-1.5099359104710309E-4</v>
      </c>
      <c r="AB14" s="193">
        <f>R14*$B14*Indicators!$B$263+R14*$C14*Indicators!$C$263+R14*$D14*Indicators!$D$263+R14*$E14*Indicators!$E$263+R14*$F14*Indicators!$F$263+R14*$G14*Indicators!$G$263+R14*$H14*Indicators!$H$263+R14*$I14*Indicators!$I$263</f>
        <v>4.4353450915634468E-4</v>
      </c>
      <c r="AC14" s="193">
        <f>S14*$B14*Indicators!$B$264+S14*$C14*Indicators!$C$264+S14*$D14*Indicators!$D$264+S14*$E14*Indicators!$E$264+S14*$F14*Indicators!$F$264+S14*$G14*Indicators!$G$264+S14*$H14*Indicators!$H$264+S14*$I14*Indicators!$I$264</f>
        <v>1.578657308161649E-3</v>
      </c>
      <c r="AE14" s="177">
        <f t="shared" si="1"/>
        <v>0.40344856781347843</v>
      </c>
    </row>
    <row r="15" spans="1:31" hidden="1" x14ac:dyDescent="0.25">
      <c r="A15" s="174">
        <f>Indicators!A27</f>
        <v>36192</v>
      </c>
      <c r="B15" s="193">
        <f>(Indicators!B27-Indicators!B26)/Indicators!B26</f>
        <v>1.7710049423393728E-2</v>
      </c>
      <c r="C15" s="193">
        <f>(Indicators!C27-Indicators!C26)/-100</f>
        <v>1.2400000000000001E-2</v>
      </c>
      <c r="D15" s="193">
        <f>(Indicators!D27-Indicators!D26)/-100</f>
        <v>2.5058964220630742E-3</v>
      </c>
      <c r="E15" s="193">
        <f>(Indicators!E27-Indicators!E26)/-Indicators!E26</f>
        <v>2.8677150786309016E-2</v>
      </c>
      <c r="F15" s="193">
        <f>(Indicators!F27-Indicators!F26)/Indicators!F26</f>
        <v>-0.159062885326757</v>
      </c>
      <c r="G15" s="193">
        <f>(Indicators!G27-Indicators!G26)/Indicators!G26</f>
        <v>2.4462694391055233E-3</v>
      </c>
      <c r="H15" s="193">
        <f>(Indicators!H27-Indicators!H26)/Indicators!H26</f>
        <v>3.4562658546774799E-3</v>
      </c>
      <c r="I15" s="193">
        <f>(Indicators!I27-Indicators!I26)/Indicators!I26</f>
        <v>0</v>
      </c>
      <c r="J15" s="174"/>
      <c r="K15" s="193">
        <f>PMB!C$68/100</f>
        <v>4.5769830023012673E-2</v>
      </c>
      <c r="L15" s="193">
        <f>PMB!D$68/100</f>
        <v>6.6430333541368583E-3</v>
      </c>
      <c r="M15" s="193">
        <f>PMB!E$68/100</f>
        <v>0.1339908218210199</v>
      </c>
      <c r="N15" s="193">
        <f>PMB!F$68/100</f>
        <v>4.0823916490287777E-2</v>
      </c>
      <c r="O15" s="193">
        <f>PMB!G$68/100</f>
        <v>3.4373164425154493E-2</v>
      </c>
      <c r="P15" s="193">
        <f>PMB!H$68/100</f>
        <v>0.13143683423216249</v>
      </c>
      <c r="Q15" s="193">
        <f>PMB!I$68/100</f>
        <v>9.8937560071091724E-2</v>
      </c>
      <c r="R15" s="193">
        <f>PMB!J$68/100</f>
        <v>0.16645919281036398</v>
      </c>
      <c r="S15" s="193">
        <f>PMB!K$68/100</f>
        <v>0.34156564677277002</v>
      </c>
      <c r="T15" s="193"/>
      <c r="U15" s="193">
        <f>K15*$B15*Indicators!$B$256+K15*$C15*Indicators!$C$256+K15*$D15*Indicators!$D$256+K15*$E15*Indicators!$E$256+K15*$F15*Indicators!$F$256+K15*$G15*Indicators!$G$256+K15*$H15*Indicators!$H$256+K15*$I15*Indicators!$I$256</f>
        <v>-1.7205253810939031E-3</v>
      </c>
      <c r="V15" s="193">
        <f>L15*$B15*Indicators!$B$257+L15*$C15*Indicators!$C$257+L15*$D15*Indicators!$D$257+L15*$E15*Indicators!$E$257+L15*$F15*Indicators!$F$257+L15*$G15*Indicators!$G$257+L15*$H15*Indicators!$H$257+L15*$I15*Indicators!$I$257</f>
        <v>6.0845121415284772E-5</v>
      </c>
      <c r="W15" s="193">
        <f>M15*$B15*Indicators!$B$258+M15*$C15*Indicators!$C$258+M15*$D15*Indicators!$D$258+M15*$E15*Indicators!$E$258+M15*$F15*Indicators!$F$258+M15*$G15*Indicators!$G$258+M15*$H15*Indicators!$H$258+M15*$I15*Indicators!$I$258</f>
        <v>1.6101883113859522E-3</v>
      </c>
      <c r="X15" s="193">
        <f>N15*$B15*Indicators!$B$259+N15*$C15*Indicators!$C$259+N15*$D15*Indicators!$D$259+N15*$E15*Indicators!$E$259+N15*$F15*Indicators!$F$259+N15*$G15*Indicators!$G$259+N15*$H15*Indicators!$H$259+N15*$I15*Indicators!$I$259</f>
        <v>3.5097776404520122E-4</v>
      </c>
      <c r="Y15" s="193">
        <f>O15*$B15*Indicators!$B$260+O15*$C15*Indicators!$C$260+O15*$D15*Indicators!$D$260+O15*$E15*Indicators!$E$260+O15*$F15*Indicators!$F$260+O15*$G15*Indicators!$G$260+O15*$H15*Indicators!$H$260+O15*$I15*Indicators!$I$260</f>
        <v>3.8085627595654033E-4</v>
      </c>
      <c r="Z15" s="193">
        <f>P15*$B15*Indicators!$B$261+P15*$C15*Indicators!$C$261+P15*$D15*Indicators!$D$261+P15*$E15*Indicators!$E$261+P15*$F15*Indicators!$F$261+P15*$G15*Indicators!$G$261+P15*$H15*Indicators!$H$261+P15*$I15*Indicators!$I$261</f>
        <v>1.3595781140900848E-3</v>
      </c>
      <c r="AA15" s="193">
        <f>Q15*$B15*Indicators!$B$262+Q15*$C15*Indicators!$C$262+Q15*$D15*Indicators!$D$262+Q15*$E15*Indicators!$E$262+Q15*$F15*Indicators!$F$262+Q15*$G15*Indicators!$G$262+Q15*$H15*Indicators!$H$262+Q15*$I15*Indicators!$I$262</f>
        <v>1.3649418853244138E-3</v>
      </c>
      <c r="AB15" s="193">
        <f>R15*$B15*Indicators!$B$263+R15*$C15*Indicators!$C$263+R15*$D15*Indicators!$D$263+R15*$E15*Indicators!$E$263+R15*$F15*Indicators!$F$263+R15*$G15*Indicators!$G$263+R15*$H15*Indicators!$H$263+R15*$I15*Indicators!$I$263</f>
        <v>1.7089016040215568E-3</v>
      </c>
      <c r="AC15" s="193">
        <f>S15*$B15*Indicators!$B$264+S15*$C15*Indicators!$C$264+S15*$D15*Indicators!$D$264+S15*$E15*Indicators!$E$264+S15*$F15*Indicators!$F$264+S15*$G15*Indicators!$G$264+S15*$H15*Indicators!$H$264+S15*$I15*Indicators!$I$264</f>
        <v>2.6126574866127171E-3</v>
      </c>
      <c r="AE15" s="177">
        <f t="shared" si="1"/>
        <v>0.77284211817578485</v>
      </c>
    </row>
    <row r="16" spans="1:31" hidden="1" x14ac:dyDescent="0.25">
      <c r="A16" s="174">
        <f>Indicators!A28</f>
        <v>36220</v>
      </c>
      <c r="B16" s="193">
        <f>(Indicators!B28-Indicators!B27)/Indicators!B27</f>
        <v>1.2140833670577734E-3</v>
      </c>
      <c r="C16" s="193">
        <f>(Indicators!C28-Indicators!C27)/-100</f>
        <v>-4.5500000000000011E-3</v>
      </c>
      <c r="D16" s="193">
        <f>(Indicators!D28-Indicators!D27)/-100</f>
        <v>7.4489561071838925E-3</v>
      </c>
      <c r="E16" s="193">
        <f>(Indicators!E28-Indicators!E27)/-Indicators!E27</f>
        <v>-0.12285714285714278</v>
      </c>
      <c r="F16" s="193">
        <f>(Indicators!F28-Indicators!F27)/Indicators!F27</f>
        <v>-0.1158357771260997</v>
      </c>
      <c r="G16" s="193">
        <f>(Indicators!G28-Indicators!G27)/Indicators!G27</f>
        <v>-2.1997559700191745E-2</v>
      </c>
      <c r="H16" s="193">
        <f>(Indicators!H28-Indicators!H27)/Indicators!H27</f>
        <v>8.9639232669283374E-3</v>
      </c>
      <c r="I16" s="193">
        <f>(Indicators!I28-Indicators!I27)/Indicators!I27</f>
        <v>0</v>
      </c>
      <c r="J16" s="174"/>
      <c r="K16" s="193">
        <f>PMB!C$68/100</f>
        <v>4.5769830023012673E-2</v>
      </c>
      <c r="L16" s="193">
        <f>PMB!D$68/100</f>
        <v>6.6430333541368583E-3</v>
      </c>
      <c r="M16" s="193">
        <f>PMB!E$68/100</f>
        <v>0.1339908218210199</v>
      </c>
      <c r="N16" s="193">
        <f>PMB!F$68/100</f>
        <v>4.0823916490287777E-2</v>
      </c>
      <c r="O16" s="193">
        <f>PMB!G$68/100</f>
        <v>3.4373164425154493E-2</v>
      </c>
      <c r="P16" s="193">
        <f>PMB!H$68/100</f>
        <v>0.13143683423216249</v>
      </c>
      <c r="Q16" s="193">
        <f>PMB!I$68/100</f>
        <v>9.8937560071091724E-2</v>
      </c>
      <c r="R16" s="193">
        <f>PMB!J$68/100</f>
        <v>0.16645919281036398</v>
      </c>
      <c r="S16" s="193">
        <f>PMB!K$68/100</f>
        <v>0.34156564677277002</v>
      </c>
      <c r="T16" s="193"/>
      <c r="U16" s="193">
        <f>K16*$B16*Indicators!$B$256+K16*$C16*Indicators!$C$256+K16*$D16*Indicators!$D$256+K16*$E16*Indicators!$E$256+K16*$F16*Indicators!$F$256+K16*$G16*Indicators!$G$256+K16*$H16*Indicators!$H$256+K16*$I16*Indicators!$I$256</f>
        <v>-2.4981077392811708E-3</v>
      </c>
      <c r="V16" s="193">
        <f>L16*$B16*Indicators!$B$257+L16*$C16*Indicators!$C$257+L16*$D16*Indicators!$D$257+L16*$E16*Indicators!$E$257+L16*$F16*Indicators!$F$257+L16*$G16*Indicators!$G$257+L16*$H16*Indicators!$H$257+L16*$I16*Indicators!$I$257</f>
        <v>-1.3764706000797159E-4</v>
      </c>
      <c r="W16" s="193">
        <f>M16*$B16*Indicators!$B$258+M16*$C16*Indicators!$C$258+M16*$D16*Indicators!$D$258+M16*$E16*Indicators!$E$258+M16*$F16*Indicators!$F$258+M16*$G16*Indicators!$G$258+M16*$H16*Indicators!$H$258+M16*$I16*Indicators!$I$258</f>
        <v>-1.5411550597661304E-3</v>
      </c>
      <c r="X16" s="193">
        <f>N16*$B16*Indicators!$B$259+N16*$C16*Indicators!$C$259+N16*$D16*Indicators!$D$259+N16*$E16*Indicators!$E$259+N16*$F16*Indicators!$F$259+N16*$G16*Indicators!$G$259+N16*$H16*Indicators!$H$259+N16*$I16*Indicators!$I$259</f>
        <v>-9.5563400165929186E-4</v>
      </c>
      <c r="Y16" s="193">
        <f>O16*$B16*Indicators!$B$260+O16*$C16*Indicators!$C$260+O16*$D16*Indicators!$D$260+O16*$E16*Indicators!$E$260+O16*$F16*Indicators!$F$260+O16*$G16*Indicators!$G$260+O16*$H16*Indicators!$H$260+O16*$I16*Indicators!$I$260</f>
        <v>-5.5815455474377538E-4</v>
      </c>
      <c r="Z16" s="193">
        <f>P16*$B16*Indicators!$B$261+P16*$C16*Indicators!$C$261+P16*$D16*Indicators!$D$261+P16*$E16*Indicators!$E$261+P16*$F16*Indicators!$F$261+P16*$G16*Indicators!$G$261+P16*$H16*Indicators!$H$261+P16*$I16*Indicators!$I$261</f>
        <v>-1.3177901571450694E-3</v>
      </c>
      <c r="AA16" s="193">
        <f>Q16*$B16*Indicators!$B$262+Q16*$C16*Indicators!$C$262+Q16*$D16*Indicators!$D$262+Q16*$E16*Indicators!$E$262+Q16*$F16*Indicators!$F$262+Q16*$G16*Indicators!$G$262+Q16*$H16*Indicators!$H$262+Q16*$I16*Indicators!$I$262</f>
        <v>-3.4735052269650934E-3</v>
      </c>
      <c r="AB16" s="193">
        <f>R16*$B16*Indicators!$B$263+R16*$C16*Indicators!$C$263+R16*$D16*Indicators!$D$263+R16*$E16*Indicators!$E$263+R16*$F16*Indicators!$F$263+R16*$G16*Indicators!$G$263+R16*$H16*Indicators!$H$263+R16*$I16*Indicators!$I$263</f>
        <v>-1.7183138624045223E-3</v>
      </c>
      <c r="AC16" s="193">
        <f>S16*$B16*Indicators!$B$264+S16*$C16*Indicators!$C$264+S16*$D16*Indicators!$D$264+S16*$E16*Indicators!$E$264+S16*$F16*Indicators!$F$264+S16*$G16*Indicators!$G$264+S16*$H16*Indicators!$H$264+S16*$I16*Indicators!$I$264</f>
        <v>9.2491760115828465E-4</v>
      </c>
      <c r="AE16" s="177">
        <f t="shared" si="1"/>
        <v>-1.1275390060814741</v>
      </c>
    </row>
    <row r="17" spans="1:31" hidden="1" x14ac:dyDescent="0.25">
      <c r="A17" s="174">
        <f>Indicators!A29</f>
        <v>36251</v>
      </c>
      <c r="B17" s="193">
        <f>(Indicators!B29-Indicators!B28)/Indicators!B28</f>
        <v>-1.2902182700080785E-2</v>
      </c>
      <c r="C17" s="193">
        <f>(Indicators!C29-Indicators!C28)/-100</f>
        <v>2.2000000000000062E-3</v>
      </c>
      <c r="D17" s="193">
        <f>(Indicators!D29-Indicators!D28)/-100</f>
        <v>2.6341621973023166E-3</v>
      </c>
      <c r="E17" s="193">
        <f>(Indicators!E29-Indicators!E28)/-Indicators!E28</f>
        <v>-0.54707379134860046</v>
      </c>
      <c r="F17" s="193">
        <f>(Indicators!F29-Indicators!F28)/Indicators!F28</f>
        <v>-0.10116086235489226</v>
      </c>
      <c r="G17" s="193">
        <f>(Indicators!G29-Indicators!G28)/Indicators!G28</f>
        <v>2.0710059171597638E-2</v>
      </c>
      <c r="H17" s="193">
        <f>(Indicators!H29-Indicators!H28)/Indicators!H28</f>
        <v>-2.2737134057631936E-3</v>
      </c>
      <c r="I17" s="193">
        <f>(Indicators!I29-Indicators!I28)/Indicators!I28</f>
        <v>0</v>
      </c>
      <c r="J17" s="174"/>
      <c r="K17" s="193">
        <f>PMB!C$68/100</f>
        <v>4.5769830023012673E-2</v>
      </c>
      <c r="L17" s="193">
        <f>PMB!D$68/100</f>
        <v>6.6430333541368583E-3</v>
      </c>
      <c r="M17" s="193">
        <f>PMB!E$68/100</f>
        <v>0.1339908218210199</v>
      </c>
      <c r="N17" s="193">
        <f>PMB!F$68/100</f>
        <v>4.0823916490287777E-2</v>
      </c>
      <c r="O17" s="193">
        <f>PMB!G$68/100</f>
        <v>3.4373164425154493E-2</v>
      </c>
      <c r="P17" s="193">
        <f>PMB!H$68/100</f>
        <v>0.13143683423216249</v>
      </c>
      <c r="Q17" s="193">
        <f>PMB!I$68/100</f>
        <v>9.8937560071091724E-2</v>
      </c>
      <c r="R17" s="193">
        <f>PMB!J$68/100</f>
        <v>0.16645919281036398</v>
      </c>
      <c r="S17" s="193">
        <f>PMB!K$68/100</f>
        <v>0.34156564677277002</v>
      </c>
      <c r="T17" s="193"/>
      <c r="U17" s="193">
        <f>K17*$B17*Indicators!$B$256+K17*$C17*Indicators!$C$256+K17*$D17*Indicators!$D$256+K17*$E17*Indicators!$E$256+K17*$F17*Indicators!$F$256+K17*$G17*Indicators!$G$256+K17*$H17*Indicators!$H$256+K17*$I17*Indicators!$I$256</f>
        <v>-5.7581605663271848E-3</v>
      </c>
      <c r="V17" s="193">
        <f>L17*$B17*Indicators!$B$257+L17*$C17*Indicators!$C$257+L17*$D17*Indicators!$D$257+L17*$E17*Indicators!$E$257+L17*$F17*Indicators!$F$257+L17*$G17*Indicators!$G$257+L17*$H17*Indicators!$H$257+L17*$I17*Indicators!$I$257</f>
        <v>-3.3410478777839894E-4</v>
      </c>
      <c r="W17" s="193">
        <f>M17*$B17*Indicators!$B$258+M17*$C17*Indicators!$C$258+M17*$D17*Indicators!$D$258+M17*$E17*Indicators!$E$258+M17*$F17*Indicators!$F$258+M17*$G17*Indicators!$G$258+M17*$H17*Indicators!$H$258+M17*$I17*Indicators!$I$258</f>
        <v>-7.8892196453978838E-3</v>
      </c>
      <c r="X17" s="193">
        <f>N17*$B17*Indicators!$B$259+N17*$C17*Indicators!$C$259+N17*$D17*Indicators!$D$259+N17*$E17*Indicators!$E$259+N17*$F17*Indicators!$F$259+N17*$G17*Indicators!$G$259+N17*$H17*Indicators!$H$259+N17*$I17*Indicators!$I$259</f>
        <v>-4.5188254342449444E-3</v>
      </c>
      <c r="Y17" s="193">
        <f>O17*$B17*Indicators!$B$260+O17*$C17*Indicators!$C$260+O17*$D17*Indicators!$D$260+O17*$E17*Indicators!$E$260+O17*$F17*Indicators!$F$260+O17*$G17*Indicators!$G$260+O17*$H17*Indicators!$H$260+O17*$I17*Indicators!$I$260</f>
        <v>-2.8567531720189924E-3</v>
      </c>
      <c r="Z17" s="193">
        <f>P17*$B17*Indicators!$B$261+P17*$C17*Indicators!$C$261+P17*$D17*Indicators!$D$261+P17*$E17*Indicators!$E$261+P17*$F17*Indicators!$F$261+P17*$G17*Indicators!$G$261+P17*$H17*Indicators!$H$261+P17*$I17*Indicators!$I$261</f>
        <v>-7.2644078001319534E-3</v>
      </c>
      <c r="AA17" s="193">
        <f>Q17*$B17*Indicators!$B$262+Q17*$C17*Indicators!$C$262+Q17*$D17*Indicators!$D$262+Q17*$E17*Indicators!$E$262+Q17*$F17*Indicators!$F$262+Q17*$G17*Indicators!$G$262+Q17*$H17*Indicators!$H$262+Q17*$I17*Indicators!$I$262</f>
        <v>-1.6340891722894248E-2</v>
      </c>
      <c r="AB17" s="193">
        <f>R17*$B17*Indicators!$B$263+R17*$C17*Indicators!$C$263+R17*$D17*Indicators!$D$263+R17*$E17*Indicators!$E$263+R17*$F17*Indicators!$F$263+R17*$G17*Indicators!$G$263+R17*$H17*Indicators!$H$263+R17*$I17*Indicators!$I$263</f>
        <v>-9.2628373830222835E-3</v>
      </c>
      <c r="AC17" s="193">
        <f>S17*$B17*Indicators!$B$264+S17*$C17*Indicators!$C$264+S17*$D17*Indicators!$D$264+S17*$E17*Indicators!$E$264+S17*$F17*Indicators!$F$264+S17*$G17*Indicators!$G$264+S17*$H17*Indicators!$H$264+S17*$I17*Indicators!$I$264</f>
        <v>-2.3072754393775764E-4</v>
      </c>
      <c r="AE17" s="177">
        <f t="shared" si="1"/>
        <v>-5.4455928055753642</v>
      </c>
    </row>
    <row r="18" spans="1:31" hidden="1" x14ac:dyDescent="0.25">
      <c r="A18" s="174">
        <f>Indicators!A30</f>
        <v>36281</v>
      </c>
      <c r="B18" s="193">
        <f>(Indicators!B30-Indicators!B29)/Indicators!B29</f>
        <v>1.6756207822839483E-2</v>
      </c>
      <c r="C18" s="193">
        <f>(Indicators!C30-Indicators!C29)/-100</f>
        <v>-4.9000000000000024E-3</v>
      </c>
      <c r="D18" s="193">
        <f>(Indicators!D30-Indicators!D29)/-100</f>
        <v>6.007805121901715E-3</v>
      </c>
      <c r="E18" s="193">
        <f>(Indicators!E30-Indicators!E29)/-Indicators!E29</f>
        <v>7.6754385964912214E-2</v>
      </c>
      <c r="F18" s="193">
        <f>(Indicators!F30-Indicators!F29)/Indicators!F29</f>
        <v>6.0885608856088576E-2</v>
      </c>
      <c r="G18" s="193">
        <f>(Indicators!G30-Indicators!G29)/Indicators!G29</f>
        <v>-5.5875676619521558E-2</v>
      </c>
      <c r="H18" s="193">
        <f>(Indicators!H30-Indicators!H29)/Indicators!H29</f>
        <v>8.6337928785065461E-4</v>
      </c>
      <c r="I18" s="193">
        <f>(Indicators!I30-Indicators!I29)/Indicators!I29</f>
        <v>0</v>
      </c>
      <c r="J18" s="174"/>
      <c r="K18" s="193">
        <f>PMB!C$68/100</f>
        <v>4.5769830023012673E-2</v>
      </c>
      <c r="L18" s="193">
        <f>PMB!D$68/100</f>
        <v>6.6430333541368583E-3</v>
      </c>
      <c r="M18" s="193">
        <f>PMB!E$68/100</f>
        <v>0.1339908218210199</v>
      </c>
      <c r="N18" s="193">
        <f>PMB!F$68/100</f>
        <v>4.0823916490287777E-2</v>
      </c>
      <c r="O18" s="193">
        <f>PMB!G$68/100</f>
        <v>3.4373164425154493E-2</v>
      </c>
      <c r="P18" s="193">
        <f>PMB!H$68/100</f>
        <v>0.13143683423216249</v>
      </c>
      <c r="Q18" s="193">
        <f>PMB!I$68/100</f>
        <v>9.8937560071091724E-2</v>
      </c>
      <c r="R18" s="193">
        <f>PMB!J$68/100</f>
        <v>0.16645919281036398</v>
      </c>
      <c r="S18" s="193">
        <f>PMB!K$68/100</f>
        <v>0.34156564677277002</v>
      </c>
      <c r="T18" s="193"/>
      <c r="U18" s="193">
        <f>K18*$B18*Indicators!$B$256+K18*$C18*Indicators!$C$256+K18*$D18*Indicators!$D$256+K18*$E18*Indicators!$E$256+K18*$F18*Indicators!$F$256+K18*$G18*Indicators!$G$256+K18*$H18*Indicators!$H$256+K18*$I18*Indicators!$I$256</f>
        <v>1.5818921976622729E-3</v>
      </c>
      <c r="V18" s="193">
        <f>L18*$B18*Indicators!$B$257+L18*$C18*Indicators!$C$257+L18*$D18*Indicators!$D$257+L18*$E18*Indicators!$E$257+L18*$F18*Indicators!$F$257+L18*$G18*Indicators!$G$257+L18*$H18*Indicators!$H$257+L18*$I18*Indicators!$I$257</f>
        <v>-6.4091784546466645E-5</v>
      </c>
      <c r="W18" s="193">
        <f>M18*$B18*Indicators!$B$258+M18*$C18*Indicators!$C$258+M18*$D18*Indicators!$D$258+M18*$E18*Indicators!$E$258+M18*$F18*Indicators!$F$258+M18*$G18*Indicators!$G$258+M18*$H18*Indicators!$H$258+M18*$I18*Indicators!$I$258</f>
        <v>1.7347576671846003E-3</v>
      </c>
      <c r="X18" s="193">
        <f>N18*$B18*Indicators!$B$259+N18*$C18*Indicators!$C$259+N18*$D18*Indicators!$D$259+N18*$E18*Indicators!$E$259+N18*$F18*Indicators!$F$259+N18*$G18*Indicators!$G$259+N18*$H18*Indicators!$H$259+N18*$I18*Indicators!$I$259</f>
        <v>7.0087423104819651E-4</v>
      </c>
      <c r="Y18" s="193">
        <f>O18*$B18*Indicators!$B$260+O18*$C18*Indicators!$C$260+O18*$D18*Indicators!$D$260+O18*$E18*Indicators!$E$260+O18*$F18*Indicators!$F$260+O18*$G18*Indicators!$G$260+O18*$H18*Indicators!$H$260+O18*$I18*Indicators!$I$260</f>
        <v>4.3236535712294004E-4</v>
      </c>
      <c r="Z18" s="193">
        <f>P18*$B18*Indicators!$B$261+P18*$C18*Indicators!$C$261+P18*$D18*Indicators!$D$261+P18*$E18*Indicators!$E$261+P18*$F18*Indicators!$F$261+P18*$G18*Indicators!$G$261+P18*$H18*Indicators!$H$261+P18*$I18*Indicators!$I$261</f>
        <v>1.1899588080205054E-3</v>
      </c>
      <c r="AA18" s="193">
        <f>Q18*$B18*Indicators!$B$262+Q18*$C18*Indicators!$C$262+Q18*$D18*Indicators!$D$262+Q18*$E18*Indicators!$E$262+Q18*$F18*Indicators!$F$262+Q18*$G18*Indicators!$G$262+Q18*$H18*Indicators!$H$262+Q18*$I18*Indicators!$I$262</f>
        <v>2.4235144106164249E-3</v>
      </c>
      <c r="AB18" s="193">
        <f>R18*$B18*Indicators!$B$263+R18*$C18*Indicators!$C$263+R18*$D18*Indicators!$D$263+R18*$E18*Indicators!$E$263+R18*$F18*Indicators!$F$263+R18*$G18*Indicators!$G$263+R18*$H18*Indicators!$H$263+R18*$I18*Indicators!$I$263</f>
        <v>1.4142129453617392E-3</v>
      </c>
      <c r="AC18" s="193">
        <f>S18*$B18*Indicators!$B$264+S18*$C18*Indicators!$C$264+S18*$D18*Indicators!$D$264+S18*$E18*Indicators!$E$264+S18*$F18*Indicators!$F$264+S18*$G18*Indicators!$G$264+S18*$H18*Indicators!$H$264+S18*$I18*Indicators!$I$264</f>
        <v>4.8543159192031157E-4</v>
      </c>
      <c r="AE18" s="177">
        <f t="shared" si="1"/>
        <v>0.9898915424390522</v>
      </c>
    </row>
    <row r="19" spans="1:31" hidden="1" x14ac:dyDescent="0.25">
      <c r="A19" s="174">
        <f>Indicators!A31</f>
        <v>36312</v>
      </c>
      <c r="B19" s="193">
        <f>(Indicators!B31-Indicators!B30)/Indicators!B30</f>
        <v>-2.7466774063632647E-2</v>
      </c>
      <c r="C19" s="193">
        <f>(Indicators!C31-Indicators!C30)/-100</f>
        <v>-8.5000000000000852E-4</v>
      </c>
      <c r="D19" s="193">
        <f>(Indicators!D31-Indicators!D30)/-100</f>
        <v>-2.0195874417451519E-3</v>
      </c>
      <c r="E19" s="193">
        <f>(Indicators!E31-Indicators!E30)/-Indicators!E30</f>
        <v>-0.11757719714964374</v>
      </c>
      <c r="F19" s="193">
        <f>(Indicators!F31-Indicators!F30)/Indicators!F30</f>
        <v>5.0434782608695661E-2</v>
      </c>
      <c r="G19" s="193">
        <f>(Indicators!G31-Indicators!G30)/Indicators!G30</f>
        <v>-3.36600702792677E-2</v>
      </c>
      <c r="H19" s="193">
        <f>(Indicators!H31-Indicators!H30)/Indicators!H30</f>
        <v>2.629224779122967E-2</v>
      </c>
      <c r="I19" s="193">
        <f>(Indicators!I31-Indicators!I30)/Indicators!I30</f>
        <v>0</v>
      </c>
      <c r="J19" s="174"/>
      <c r="K19" s="193">
        <f>PMB!C$68/100</f>
        <v>4.5769830023012673E-2</v>
      </c>
      <c r="L19" s="193">
        <f>PMB!D$68/100</f>
        <v>6.6430333541368583E-3</v>
      </c>
      <c r="M19" s="193">
        <f>PMB!E$68/100</f>
        <v>0.1339908218210199</v>
      </c>
      <c r="N19" s="193">
        <f>PMB!F$68/100</f>
        <v>4.0823916490287777E-2</v>
      </c>
      <c r="O19" s="193">
        <f>PMB!G$68/100</f>
        <v>3.4373164425154493E-2</v>
      </c>
      <c r="P19" s="193">
        <f>PMB!H$68/100</f>
        <v>0.13143683423216249</v>
      </c>
      <c r="Q19" s="193">
        <f>PMB!I$68/100</f>
        <v>9.8937560071091724E-2</v>
      </c>
      <c r="R19" s="193">
        <f>PMB!J$68/100</f>
        <v>0.16645919281036398</v>
      </c>
      <c r="S19" s="193">
        <f>PMB!K$68/100</f>
        <v>0.34156564677277002</v>
      </c>
      <c r="T19" s="193"/>
      <c r="U19" s="193">
        <f>K19*$B19*Indicators!$B$256+K19*$C19*Indicators!$C$256+K19*$D19*Indicators!$D$256+K19*$E19*Indicators!$E$256+K19*$F19*Indicators!$F$256+K19*$G19*Indicators!$G$256+K19*$H19*Indicators!$H$256+K19*$I19*Indicators!$I$256</f>
        <v>-3.6193857665642776E-4</v>
      </c>
      <c r="V19" s="193">
        <f>L19*$B19*Indicators!$B$257+L19*$C19*Indicators!$C$257+L19*$D19*Indicators!$D$257+L19*$E19*Indicators!$E$257+L19*$F19*Indicators!$F$257+L19*$G19*Indicators!$G$257+L19*$H19*Indicators!$H$257+L19*$I19*Indicators!$I$257</f>
        <v>-2.2228772093278314E-4</v>
      </c>
      <c r="W19" s="193">
        <f>M19*$B19*Indicators!$B$258+M19*$C19*Indicators!$C$258+M19*$D19*Indicators!$D$258+M19*$E19*Indicators!$E$258+M19*$F19*Indicators!$F$258+M19*$G19*Indicators!$G$258+M19*$H19*Indicators!$H$258+M19*$I19*Indicators!$I$258</f>
        <v>-2.5475467575503691E-3</v>
      </c>
      <c r="X19" s="193">
        <f>N19*$B19*Indicators!$B$259+N19*$C19*Indicators!$C$259+N19*$D19*Indicators!$D$259+N19*$E19*Indicators!$E$259+N19*$F19*Indicators!$F$259+N19*$G19*Indicators!$G$259+N19*$H19*Indicators!$H$259+N19*$I19*Indicators!$I$259</f>
        <v>-9.7064460167002381E-4</v>
      </c>
      <c r="Y19" s="193">
        <f>O19*$B19*Indicators!$B$260+O19*$C19*Indicators!$C$260+O19*$D19*Indicators!$D$260+O19*$E19*Indicators!$E$260+O19*$F19*Indicators!$F$260+O19*$G19*Indicators!$G$260+O19*$H19*Indicators!$H$260+O19*$I19*Indicators!$I$260</f>
        <v>-4.4521983477137795E-4</v>
      </c>
      <c r="Z19" s="193">
        <f>P19*$B19*Indicators!$B$261+P19*$C19*Indicators!$C$261+P19*$D19*Indicators!$D$261+P19*$E19*Indicators!$E$261+P19*$F19*Indicators!$F$261+P19*$G19*Indicators!$G$261+P19*$H19*Indicators!$H$261+P19*$I19*Indicators!$I$261</f>
        <v>-1.1346616805853688E-3</v>
      </c>
      <c r="AA19" s="193">
        <f>Q19*$B19*Indicators!$B$262+Q19*$C19*Indicators!$C$262+Q19*$D19*Indicators!$D$262+Q19*$E19*Indicators!$E$262+Q19*$F19*Indicators!$F$262+Q19*$G19*Indicators!$G$262+Q19*$H19*Indicators!$H$262+Q19*$I19*Indicators!$I$262</f>
        <v>-3.2781323842289889E-3</v>
      </c>
      <c r="AB19" s="193">
        <f>R19*$B19*Indicators!$B$263+R19*$C19*Indicators!$C$263+R19*$D19*Indicators!$D$263+R19*$E19*Indicators!$E$263+R19*$F19*Indicators!$F$263+R19*$G19*Indicators!$G$263+R19*$H19*Indicators!$H$263+R19*$I19*Indicators!$I$263</f>
        <v>-1.1845538330650847E-3</v>
      </c>
      <c r="AC19" s="193">
        <f>S19*$B19*Indicators!$B$264+S19*$C19*Indicators!$C$264+S19*$D19*Indicators!$D$264+S19*$E19*Indicators!$E$264+S19*$F19*Indicators!$F$264+S19*$G19*Indicators!$G$264+S19*$H19*Indicators!$H$264+S19*$I19*Indicators!$I$264</f>
        <v>1.5164078237300961E-3</v>
      </c>
      <c r="AE19" s="177">
        <f t="shared" si="1"/>
        <v>-0.86285775657303287</v>
      </c>
    </row>
    <row r="20" spans="1:31" hidden="1" x14ac:dyDescent="0.25">
      <c r="A20" s="174">
        <f>Indicators!A32</f>
        <v>36342</v>
      </c>
      <c r="B20" s="193">
        <f>(Indicators!B32-Indicators!B31)/Indicators!B31</f>
        <v>1.9546132184860083E-2</v>
      </c>
      <c r="C20" s="193">
        <f>(Indicators!C32-Indicators!C31)/-100</f>
        <v>-1.9999999999999573E-4</v>
      </c>
      <c r="D20" s="193">
        <f>(Indicators!D32-Indicators!D31)/-100</f>
        <v>2.3723186353443778E-2</v>
      </c>
      <c r="E20" s="193">
        <f>(Indicators!E32-Indicators!E31)/-Indicators!E31</f>
        <v>-0.11052072263549406</v>
      </c>
      <c r="F20" s="193">
        <f>(Indicators!F32-Indicators!F31)/Indicators!F31</f>
        <v>-0.10927152317880796</v>
      </c>
      <c r="G20" s="193">
        <f>(Indicators!G32-Indicators!G31)/Indicators!G31</f>
        <v>-2.2239234449760774E-2</v>
      </c>
      <c r="H20" s="193">
        <f>(Indicators!H32-Indicators!H31)/Indicators!H31</f>
        <v>1.0210943142480015E-3</v>
      </c>
      <c r="I20" s="193">
        <f>(Indicators!I32-Indicators!I31)/Indicators!I31</f>
        <v>0</v>
      </c>
      <c r="J20" s="174"/>
      <c r="K20" s="193">
        <f>PMB!C$68/100</f>
        <v>4.5769830023012673E-2</v>
      </c>
      <c r="L20" s="193">
        <f>PMB!D$68/100</f>
        <v>6.6430333541368583E-3</v>
      </c>
      <c r="M20" s="193">
        <f>PMB!E$68/100</f>
        <v>0.1339908218210199</v>
      </c>
      <c r="N20" s="193">
        <f>PMB!F$68/100</f>
        <v>4.0823916490287777E-2</v>
      </c>
      <c r="O20" s="193">
        <f>PMB!G$68/100</f>
        <v>3.4373164425154493E-2</v>
      </c>
      <c r="P20" s="193">
        <f>PMB!H$68/100</f>
        <v>0.13143683423216249</v>
      </c>
      <c r="Q20" s="193">
        <f>PMB!I$68/100</f>
        <v>9.8937560071091724E-2</v>
      </c>
      <c r="R20" s="193">
        <f>PMB!J$68/100</f>
        <v>0.16645919281036398</v>
      </c>
      <c r="S20" s="193">
        <f>PMB!K$68/100</f>
        <v>0.34156564677277002</v>
      </c>
      <c r="T20" s="193"/>
      <c r="U20" s="193">
        <f>K20*$B20*Indicators!$B$256+K20*$C20*Indicators!$C$256+K20*$D20*Indicators!$D$256+K20*$E20*Indicators!$E$256+K20*$F20*Indicators!$F$256+K20*$G20*Indicators!$G$256+K20*$H20*Indicators!$H$256+K20*$I20*Indicators!$I$256</f>
        <v>-2.1233761352015797E-3</v>
      </c>
      <c r="V20" s="193">
        <f>L20*$B20*Indicators!$B$257+L20*$C20*Indicators!$C$257+L20*$D20*Indicators!$D$257+L20*$E20*Indicators!$E$257+L20*$F20*Indicators!$F$257+L20*$G20*Indicators!$G$257+L20*$H20*Indicators!$H$257+L20*$I20*Indicators!$I$257</f>
        <v>-9.3559992752663635E-5</v>
      </c>
      <c r="W20" s="193">
        <f>M20*$B20*Indicators!$B$258+M20*$C20*Indicators!$C$258+M20*$D20*Indicators!$D$258+M20*$E20*Indicators!$E$258+M20*$F20*Indicators!$F$258+M20*$G20*Indicators!$G$258+M20*$H20*Indicators!$H$258+M20*$I20*Indicators!$I$258</f>
        <v>-3.9696887966819081E-4</v>
      </c>
      <c r="X20" s="193">
        <f>N20*$B20*Indicators!$B$259+N20*$C20*Indicators!$C$259+N20*$D20*Indicators!$D$259+N20*$E20*Indicators!$E$259+N20*$F20*Indicators!$F$259+N20*$G20*Indicators!$G$259+N20*$H20*Indicators!$H$259+N20*$I20*Indicators!$I$259</f>
        <v>-7.7039884679596792E-4</v>
      </c>
      <c r="Y20" s="193">
        <f>O20*$B20*Indicators!$B$260+O20*$C20*Indicators!$C$260+O20*$D20*Indicators!$D$260+O20*$E20*Indicators!$E$260+O20*$F20*Indicators!$F$260+O20*$G20*Indicators!$G$260+O20*$H20*Indicators!$H$260+O20*$I20*Indicators!$I$260</f>
        <v>-4.1264462270069736E-4</v>
      </c>
      <c r="Z20" s="193">
        <f>P20*$B20*Indicators!$B$261+P20*$C20*Indicators!$C$261+P20*$D20*Indicators!$D$261+P20*$E20*Indicators!$E$261+P20*$F20*Indicators!$F$261+P20*$G20*Indicators!$G$261+P20*$H20*Indicators!$H$261+P20*$I20*Indicators!$I$261</f>
        <v>-5.4776934136757389E-4</v>
      </c>
      <c r="AA20" s="193">
        <f>Q20*$B20*Indicators!$B$262+Q20*$C20*Indicators!$C$262+Q20*$D20*Indicators!$D$262+Q20*$E20*Indicators!$E$262+Q20*$F20*Indicators!$F$262+Q20*$G20*Indicators!$G$262+Q20*$H20*Indicators!$H$262+Q20*$I20*Indicators!$I$262</f>
        <v>-2.8360516966350448E-3</v>
      </c>
      <c r="AB20" s="193">
        <f>R20*$B20*Indicators!$B$263+R20*$C20*Indicators!$C$263+R20*$D20*Indicators!$D$263+R20*$E20*Indicators!$E$263+R20*$F20*Indicators!$F$263+R20*$G20*Indicators!$G$263+R20*$H20*Indicators!$H$263+R20*$I20*Indicators!$I$263</f>
        <v>-1.0801224270350217E-3</v>
      </c>
      <c r="AC20" s="193">
        <f>S20*$B20*Indicators!$B$264+S20*$C20*Indicators!$C$264+S20*$D20*Indicators!$D$264+S20*$E20*Indicators!$E$264+S20*$F20*Indicators!$F$264+S20*$G20*Indicators!$G$264+S20*$H20*Indicators!$H$264+S20*$I20*Indicators!$I$264</f>
        <v>2.368955452912316E-3</v>
      </c>
      <c r="AE20" s="177">
        <f t="shared" si="1"/>
        <v>-0.58919364892444226</v>
      </c>
    </row>
    <row r="21" spans="1:31" hidden="1" x14ac:dyDescent="0.25">
      <c r="A21" s="174">
        <f>Indicators!A33</f>
        <v>36373</v>
      </c>
      <c r="B21" s="193">
        <f>(Indicators!B33-Indicators!B32)/Indicators!B32</f>
        <v>-1.0966693744922809E-2</v>
      </c>
      <c r="C21" s="193">
        <f>(Indicators!C33-Indicators!C32)/-100</f>
        <v>-1.9999999999999573E-4</v>
      </c>
      <c r="D21" s="193">
        <f>(Indicators!D33-Indicators!D32)/-100</f>
        <v>1.5796200399413648E-2</v>
      </c>
      <c r="E21" s="193">
        <f>(Indicators!E33-Indicators!E32)/-Indicators!E32</f>
        <v>-4.6411483253588633E-2</v>
      </c>
      <c r="F21" s="193">
        <f>(Indicators!F33-Indicators!F32)/Indicators!F32</f>
        <v>6.3197026022304814E-2</v>
      </c>
      <c r="G21" s="193">
        <f>(Indicators!G33-Indicators!G32)/Indicators!G32</f>
        <v>1.9574068274350142E-3</v>
      </c>
      <c r="H21" s="193">
        <f>(Indicators!H33-Indicators!H32)/Indicators!H32</f>
        <v>7.8307707618052447E-3</v>
      </c>
      <c r="I21" s="193">
        <f>(Indicators!I33-Indicators!I32)/Indicators!I32</f>
        <v>0</v>
      </c>
      <c r="J21" s="174"/>
      <c r="K21" s="193">
        <f>PMB!C$68/100</f>
        <v>4.5769830023012673E-2</v>
      </c>
      <c r="L21" s="193">
        <f>PMB!D$68/100</f>
        <v>6.6430333541368583E-3</v>
      </c>
      <c r="M21" s="193">
        <f>PMB!E$68/100</f>
        <v>0.1339908218210199</v>
      </c>
      <c r="N21" s="193">
        <f>PMB!F$68/100</f>
        <v>4.0823916490287777E-2</v>
      </c>
      <c r="O21" s="193">
        <f>PMB!G$68/100</f>
        <v>3.4373164425154493E-2</v>
      </c>
      <c r="P21" s="193">
        <f>PMB!H$68/100</f>
        <v>0.13143683423216249</v>
      </c>
      <c r="Q21" s="193">
        <f>PMB!I$68/100</f>
        <v>9.8937560071091724E-2</v>
      </c>
      <c r="R21" s="193">
        <f>PMB!J$68/100</f>
        <v>0.16645919281036398</v>
      </c>
      <c r="S21" s="193">
        <f>PMB!K$68/100</f>
        <v>0.34156564677277002</v>
      </c>
      <c r="T21" s="193"/>
      <c r="U21" s="193">
        <f>K21*$B21*Indicators!$B$256+K21*$C21*Indicators!$C$256+K21*$D21*Indicators!$D$256+K21*$E21*Indicators!$E$256+K21*$F21*Indicators!$F$256+K21*$G21*Indicators!$G$256+K21*$H21*Indicators!$H$256+K21*$I21*Indicators!$I$256</f>
        <v>4.7732000947454917E-4</v>
      </c>
      <c r="V21" s="193">
        <f>L21*$B21*Indicators!$B$257+L21*$C21*Indicators!$C$257+L21*$D21*Indicators!$D$257+L21*$E21*Indicators!$E$257+L21*$F21*Indicators!$F$257+L21*$G21*Indicators!$G$257+L21*$H21*Indicators!$H$257+L21*$I21*Indicators!$I$257</f>
        <v>-4.7485689289586824E-5</v>
      </c>
      <c r="W21" s="193">
        <f>M21*$B21*Indicators!$B$258+M21*$C21*Indicators!$C$258+M21*$D21*Indicators!$D$258+M21*$E21*Indicators!$E$258+M21*$F21*Indicators!$F$258+M21*$G21*Indicators!$G$258+M21*$H21*Indicators!$H$258+M21*$I21*Indicators!$I$258</f>
        <v>-9.3078118417552313E-4</v>
      </c>
      <c r="X21" s="193">
        <f>N21*$B21*Indicators!$B$259+N21*$C21*Indicators!$C$259+N21*$D21*Indicators!$D$259+N21*$E21*Indicators!$E$259+N21*$F21*Indicators!$F$259+N21*$G21*Indicators!$G$259+N21*$H21*Indicators!$H$259+N21*$I21*Indicators!$I$259</f>
        <v>-3.5990686997168216E-4</v>
      </c>
      <c r="Y21" s="193">
        <f>O21*$B21*Indicators!$B$260+O21*$C21*Indicators!$C$260+O21*$D21*Indicators!$D$260+O21*$E21*Indicators!$E$260+O21*$F21*Indicators!$F$260+O21*$G21*Indicators!$G$260+O21*$H21*Indicators!$H$260+O21*$I21*Indicators!$I$260</f>
        <v>-1.4400776770505882E-4</v>
      </c>
      <c r="Z21" s="193">
        <f>P21*$B21*Indicators!$B$261+P21*$C21*Indicators!$C$261+P21*$D21*Indicators!$D$261+P21*$E21*Indicators!$E$261+P21*$F21*Indicators!$F$261+P21*$G21*Indicators!$G$261+P21*$H21*Indicators!$H$261+P21*$I21*Indicators!$I$261</f>
        <v>-9.0807727954438631E-5</v>
      </c>
      <c r="AA21" s="193">
        <f>Q21*$B21*Indicators!$B$262+Q21*$C21*Indicators!$C$262+Q21*$D21*Indicators!$D$262+Q21*$E21*Indicators!$E$262+Q21*$F21*Indicators!$F$262+Q21*$G21*Indicators!$G$262+Q21*$H21*Indicators!$H$262+Q21*$I21*Indicators!$I$262</f>
        <v>-1.178775745115908E-3</v>
      </c>
      <c r="AB21" s="193">
        <f>R21*$B21*Indicators!$B$263+R21*$C21*Indicators!$C$263+R21*$D21*Indicators!$D$263+R21*$E21*Indicators!$E$263+R21*$F21*Indicators!$F$263+R21*$G21*Indicators!$G$263+R21*$H21*Indicators!$H$263+R21*$I21*Indicators!$I$263</f>
        <v>-3.1277123548332147E-4</v>
      </c>
      <c r="AC21" s="193">
        <f>S21*$B21*Indicators!$B$264+S21*$C21*Indicators!$C$264+S21*$D21*Indicators!$D$264+S21*$E21*Indicators!$E$264+S21*$F21*Indicators!$F$264+S21*$G21*Indicators!$G$264+S21*$H21*Indicators!$H$264+S21*$I21*Indicators!$I$264</f>
        <v>1.4830103857227553E-3</v>
      </c>
      <c r="AE21" s="177">
        <f t="shared" si="1"/>
        <v>-0.1104205824498215</v>
      </c>
    </row>
    <row r="22" spans="1:31" hidden="1" x14ac:dyDescent="0.25">
      <c r="A22" s="174">
        <f>Indicators!A34</f>
        <v>36404</v>
      </c>
      <c r="B22" s="193">
        <f>(Indicators!B34-Indicators!B33)/Indicators!B33</f>
        <v>-1.41765913757701E-2</v>
      </c>
      <c r="C22" s="193">
        <f>(Indicators!C34-Indicators!C33)/-100</f>
        <v>1.9999999999999931E-3</v>
      </c>
      <c r="D22" s="193">
        <f>(Indicators!D34-Indicators!D33)/-100</f>
        <v>1.3422771725218923E-2</v>
      </c>
      <c r="E22" s="193">
        <f>(Indicators!E34-Indicators!E33)/-Indicators!E33</f>
        <v>-0.12391403749428428</v>
      </c>
      <c r="F22" s="193">
        <f>(Indicators!F34-Indicators!F33)/Indicators!F33</f>
        <v>0.16608391608391612</v>
      </c>
      <c r="G22" s="193">
        <f>(Indicators!G34-Indicators!G33)/Indicators!G33</f>
        <v>0.1780104712041885</v>
      </c>
      <c r="H22" s="193">
        <f>(Indicators!H34-Indicators!H33)/Indicators!H33</f>
        <v>1.661575174087903E-2</v>
      </c>
      <c r="I22" s="193">
        <f>(Indicators!I34-Indicators!I33)/Indicators!I33</f>
        <v>0</v>
      </c>
      <c r="J22" s="174"/>
      <c r="K22" s="193">
        <f>PMB!C$68/100</f>
        <v>4.5769830023012673E-2</v>
      </c>
      <c r="L22" s="193">
        <f>PMB!D$68/100</f>
        <v>6.6430333541368583E-3</v>
      </c>
      <c r="M22" s="193">
        <f>PMB!E$68/100</f>
        <v>0.1339908218210199</v>
      </c>
      <c r="N22" s="193">
        <f>PMB!F$68/100</f>
        <v>4.0823916490287777E-2</v>
      </c>
      <c r="O22" s="193">
        <f>PMB!G$68/100</f>
        <v>3.4373164425154493E-2</v>
      </c>
      <c r="P22" s="193">
        <f>PMB!H$68/100</f>
        <v>0.13143683423216249</v>
      </c>
      <c r="Q22" s="193">
        <f>PMB!I$68/100</f>
        <v>9.8937560071091724E-2</v>
      </c>
      <c r="R22" s="193">
        <f>PMB!J$68/100</f>
        <v>0.16645919281036398</v>
      </c>
      <c r="S22" s="193">
        <f>PMB!K$68/100</f>
        <v>0.34156564677277002</v>
      </c>
      <c r="T22" s="193"/>
      <c r="U22" s="193">
        <f>K22*$B22*Indicators!$B$256+K22*$C22*Indicators!$C$256+K22*$D22*Indicators!$D$256+K22*$E22*Indicators!$E$256+K22*$F22*Indicators!$F$256+K22*$G22*Indicators!$G$256+K22*$H22*Indicators!$H$256+K22*$I22*Indicators!$I$256</f>
        <v>1.3024804716999497E-3</v>
      </c>
      <c r="V22" s="193">
        <f>L22*$B22*Indicators!$B$257+L22*$C22*Indicators!$C$257+L22*$D22*Indicators!$D$257+L22*$E22*Indicators!$E$257+L22*$F22*Indicators!$F$257+L22*$G22*Indicators!$G$257+L22*$H22*Indicators!$H$257+L22*$I22*Indicators!$I$257</f>
        <v>3.6244261981882472E-4</v>
      </c>
      <c r="W22" s="193">
        <f>M22*$B22*Indicators!$B$258+M22*$C22*Indicators!$C$258+M22*$D22*Indicators!$D$258+M22*$E22*Indicators!$E$258+M22*$F22*Indicators!$F$258+M22*$G22*Indicators!$G$258+M22*$H22*Indicators!$H$258+M22*$I22*Indicators!$I$258</f>
        <v>-1.9590124045223071E-3</v>
      </c>
      <c r="X22" s="193">
        <f>N22*$B22*Indicators!$B$259+N22*$C22*Indicators!$C$259+N22*$D22*Indicators!$D$259+N22*$E22*Indicators!$E$259+N22*$F22*Indicators!$F$259+N22*$G22*Indicators!$G$259+N22*$H22*Indicators!$H$259+N22*$I22*Indicators!$I$259</f>
        <v>-9.7029275857509205E-4</v>
      </c>
      <c r="Y22" s="193">
        <f>O22*$B22*Indicators!$B$260+O22*$C22*Indicators!$C$260+O22*$D22*Indicators!$D$260+O22*$E22*Indicators!$E$260+O22*$F22*Indicators!$F$260+O22*$G22*Indicators!$G$260+O22*$H22*Indicators!$H$260+O22*$I22*Indicators!$I$260</f>
        <v>-4.4952406583977241E-4</v>
      </c>
      <c r="Z22" s="193">
        <f>P22*$B22*Indicators!$B$261+P22*$C22*Indicators!$C$261+P22*$D22*Indicators!$D$261+P22*$E22*Indicators!$E$261+P22*$F22*Indicators!$F$261+P22*$G22*Indicators!$G$261+P22*$H22*Indicators!$H$261+P22*$I22*Indicators!$I$261</f>
        <v>-8.2418394937940574E-4</v>
      </c>
      <c r="AA22" s="193">
        <f>Q22*$B22*Indicators!$B$262+Q22*$C22*Indicators!$C$262+Q22*$D22*Indicators!$D$262+Q22*$E22*Indicators!$E$262+Q22*$F22*Indicators!$F$262+Q22*$G22*Indicators!$G$262+Q22*$H22*Indicators!$H$262+Q22*$I22*Indicators!$I$262</f>
        <v>-3.3170244549422462E-3</v>
      </c>
      <c r="AB22" s="193">
        <f>R22*$B22*Indicators!$B$263+R22*$C22*Indicators!$C$263+R22*$D22*Indicators!$D$263+R22*$E22*Indicators!$E$263+R22*$F22*Indicators!$F$263+R22*$G22*Indicators!$G$263+R22*$H22*Indicators!$H$263+R22*$I22*Indicators!$I$263</f>
        <v>-1.1289362651882165E-3</v>
      </c>
      <c r="AC22" s="193">
        <f>S22*$B22*Indicators!$B$264+S22*$C22*Indicators!$C$264+S22*$D22*Indicators!$D$264+S22*$E22*Indicators!$E$264+S22*$F22*Indicators!$F$264+S22*$G22*Indicators!$G$264+S22*$H22*Indicators!$H$264+S22*$I22*Indicators!$I$264</f>
        <v>2.3744348306693869E-3</v>
      </c>
      <c r="AE22" s="177">
        <f t="shared" si="1"/>
        <v>-0.46096159762588784</v>
      </c>
    </row>
    <row r="23" spans="1:31" hidden="1" x14ac:dyDescent="0.25">
      <c r="A23" s="174">
        <f>Indicators!A35</f>
        <v>36434</v>
      </c>
      <c r="B23" s="193">
        <f>(Indicators!B35-Indicators!B34)/Indicators!B34</f>
        <v>2.1745650869826119E-2</v>
      </c>
      <c r="C23" s="193">
        <f>(Indicators!C35-Indicators!C34)/-100</f>
        <v>1.6500000000000093E-3</v>
      </c>
      <c r="D23" s="193">
        <f>(Indicators!D35-Indicators!D34)/-100</f>
        <v>2.2168307556098819E-3</v>
      </c>
      <c r="E23" s="193">
        <f>(Indicators!E35-Indicators!E34)/-Indicators!E34</f>
        <v>0.10659072416598851</v>
      </c>
      <c r="F23" s="193">
        <f>(Indicators!F35-Indicators!F34)/Indicators!F34</f>
        <v>1.199400299850076E-2</v>
      </c>
      <c r="G23" s="193">
        <f>(Indicators!G35-Indicators!G34)/Indicators!G34</f>
        <v>3.3167495854070559E-4</v>
      </c>
      <c r="H23" s="193">
        <f>(Indicators!H35-Indicators!H34)/Indicators!H34</f>
        <v>-8.5899526894949643E-3</v>
      </c>
      <c r="I23" s="193">
        <f>(Indicators!I35-Indicators!I34)/Indicators!I34</f>
        <v>0</v>
      </c>
      <c r="J23" s="174"/>
      <c r="K23" s="193">
        <f>PMB!C$68/100</f>
        <v>4.5769830023012673E-2</v>
      </c>
      <c r="L23" s="193">
        <f>PMB!D$68/100</f>
        <v>6.6430333541368583E-3</v>
      </c>
      <c r="M23" s="193">
        <f>PMB!E$68/100</f>
        <v>0.1339908218210199</v>
      </c>
      <c r="N23" s="193">
        <f>PMB!F$68/100</f>
        <v>4.0823916490287777E-2</v>
      </c>
      <c r="O23" s="193">
        <f>PMB!G$68/100</f>
        <v>3.4373164425154493E-2</v>
      </c>
      <c r="P23" s="193">
        <f>PMB!H$68/100</f>
        <v>0.13143683423216249</v>
      </c>
      <c r="Q23" s="193">
        <f>PMB!I$68/100</f>
        <v>9.8937560071091724E-2</v>
      </c>
      <c r="R23" s="193">
        <f>PMB!J$68/100</f>
        <v>0.16645919281036398</v>
      </c>
      <c r="S23" s="193">
        <f>PMB!K$68/100</f>
        <v>0.34156564677277002</v>
      </c>
      <c r="T23" s="193"/>
      <c r="U23" s="193">
        <f>K23*$B23*Indicators!$B$256+K23*$C23*Indicators!$C$256+K23*$D23*Indicators!$D$256+K23*$E23*Indicators!$E$256+K23*$F23*Indicators!$F$256+K23*$G23*Indicators!$G$256+K23*$H23*Indicators!$H$256+K23*$I23*Indicators!$I$256</f>
        <v>1.1664258308267293E-3</v>
      </c>
      <c r="V23" s="193">
        <f>L23*$B23*Indicators!$B$257+L23*$C23*Indicators!$C$257+L23*$D23*Indicators!$D$257+L23*$E23*Indicators!$E$257+L23*$F23*Indicators!$F$257+L23*$G23*Indicators!$G$257+L23*$H23*Indicators!$H$257+L23*$I23*Indicators!$I$257</f>
        <v>1.150270299232545E-4</v>
      </c>
      <c r="W23" s="193">
        <f>M23*$B23*Indicators!$B$258+M23*$C23*Indicators!$C$258+M23*$D23*Indicators!$D$258+M23*$E23*Indicators!$E$258+M23*$F23*Indicators!$F$258+M23*$G23*Indicators!$G$258+M23*$H23*Indicators!$H$258+M23*$I23*Indicators!$I$258</f>
        <v>2.3919902817413265E-3</v>
      </c>
      <c r="X23" s="193">
        <f>N23*$B23*Indicators!$B$259+N23*$C23*Indicators!$C$259+N23*$D23*Indicators!$D$259+N23*$E23*Indicators!$E$259+N23*$F23*Indicators!$F$259+N23*$G23*Indicators!$G$259+N23*$H23*Indicators!$H$259+N23*$I23*Indicators!$I$259</f>
        <v>9.3188983557930462E-4</v>
      </c>
      <c r="Y23" s="193">
        <f>O23*$B23*Indicators!$B$260+O23*$C23*Indicators!$C$260+O23*$D23*Indicators!$D$260+O23*$E23*Indicators!$E$260+O23*$F23*Indicators!$F$260+O23*$G23*Indicators!$G$260+O23*$H23*Indicators!$H$260+O23*$I23*Indicators!$I$260</f>
        <v>5.6038126481801635E-4</v>
      </c>
      <c r="Z23" s="193">
        <f>P23*$B23*Indicators!$B$261+P23*$C23*Indicators!$C$261+P23*$D23*Indicators!$D$261+P23*$E23*Indicators!$E$261+P23*$F23*Indicators!$F$261+P23*$G23*Indicators!$G$261+P23*$H23*Indicators!$H$261+P23*$I23*Indicators!$I$261</f>
        <v>1.5387330533043289E-3</v>
      </c>
      <c r="AA23" s="193">
        <f>Q23*$B23*Indicators!$B$262+Q23*$C23*Indicators!$C$262+Q23*$D23*Indicators!$D$262+Q23*$E23*Indicators!$E$262+Q23*$F23*Indicators!$F$262+Q23*$G23*Indicators!$G$262+Q23*$H23*Indicators!$H$262+Q23*$I23*Indicators!$I$262</f>
        <v>3.2635024018635092E-3</v>
      </c>
      <c r="AB23" s="193">
        <f>R23*$B23*Indicators!$B$263+R23*$C23*Indicators!$C$263+R23*$D23*Indicators!$D$263+R23*$E23*Indicators!$E$263+R23*$F23*Indicators!$F$263+R23*$G23*Indicators!$G$263+R23*$H23*Indicators!$H$263+R23*$I23*Indicators!$I$263</f>
        <v>1.840345332040808E-3</v>
      </c>
      <c r="AC23" s="193">
        <f>S23*$B23*Indicators!$B$264+S23*$C23*Indicators!$C$264+S23*$D23*Indicators!$D$264+S23*$E23*Indicators!$E$264+S23*$F23*Indicators!$F$264+S23*$G23*Indicators!$G$264+S23*$H23*Indicators!$H$264+S23*$I23*Indicators!$I$264</f>
        <v>2.1123971372065528E-4</v>
      </c>
      <c r="AE23" s="177">
        <f t="shared" si="1"/>
        <v>1.2019534743817932</v>
      </c>
    </row>
    <row r="24" spans="1:31" hidden="1" x14ac:dyDescent="0.25">
      <c r="A24" s="174">
        <f>Indicators!A36</f>
        <v>36465</v>
      </c>
      <c r="B24" s="193">
        <f>(Indicators!B36-Indicators!B35)/Indicators!B35</f>
        <v>4.9415333431184743E-3</v>
      </c>
      <c r="C24" s="193">
        <f>(Indicators!C36-Indicators!C35)/-100</f>
        <v>5.299999999999994E-3</v>
      </c>
      <c r="D24" s="193">
        <f>(Indicators!D36-Indicators!D35)/-100</f>
        <v>-2.1344717182497641E-3</v>
      </c>
      <c r="E24" s="193">
        <f>(Indicators!E36-Indicators!E35)/-Indicators!E35</f>
        <v>-0.15209471766848814</v>
      </c>
      <c r="F24" s="193">
        <f>(Indicators!F36-Indicators!F35)/Indicators!F35</f>
        <v>-3.555555555555559E-2</v>
      </c>
      <c r="G24" s="193">
        <f>(Indicators!G36-Indicators!G35)/Indicators!G35</f>
        <v>-3.6472148541114052E-2</v>
      </c>
      <c r="H24" s="193">
        <f>(Indicators!H36-Indicators!H35)/Indicators!H35</f>
        <v>2.0872071307127243E-2</v>
      </c>
      <c r="I24" s="193">
        <f>(Indicators!I36-Indicators!I35)/Indicators!I35</f>
        <v>0</v>
      </c>
      <c r="J24" s="174"/>
      <c r="K24" s="193">
        <f>PMB!C$68/100</f>
        <v>4.5769830023012673E-2</v>
      </c>
      <c r="L24" s="193">
        <f>PMB!D$68/100</f>
        <v>6.6430333541368583E-3</v>
      </c>
      <c r="M24" s="193">
        <f>PMB!E$68/100</f>
        <v>0.1339908218210199</v>
      </c>
      <c r="N24" s="193">
        <f>PMB!F$68/100</f>
        <v>4.0823916490287777E-2</v>
      </c>
      <c r="O24" s="193">
        <f>PMB!G$68/100</f>
        <v>3.4373164425154493E-2</v>
      </c>
      <c r="P24" s="193">
        <f>PMB!H$68/100</f>
        <v>0.13143683423216249</v>
      </c>
      <c r="Q24" s="193">
        <f>PMB!I$68/100</f>
        <v>9.8937560071091724E-2</v>
      </c>
      <c r="R24" s="193">
        <f>PMB!J$68/100</f>
        <v>0.16645919281036398</v>
      </c>
      <c r="S24" s="193">
        <f>PMB!K$68/100</f>
        <v>0.34156564677277002</v>
      </c>
      <c r="T24" s="193"/>
      <c r="U24" s="193">
        <f>K24*$B24*Indicators!$B$256+K24*$C24*Indicators!$C$256+K24*$D24*Indicators!$D$256+K24*$E24*Indicators!$E$256+K24*$F24*Indicators!$F$256+K24*$G24*Indicators!$G$256+K24*$H24*Indicators!$H$256+K24*$I24*Indicators!$I$256</f>
        <v>-1.5115018806552923E-3</v>
      </c>
      <c r="V24" s="193">
        <f>L24*$B24*Indicators!$B$257+L24*$C24*Indicators!$C$257+L24*$D24*Indicators!$D$257+L24*$E24*Indicators!$E$257+L24*$F24*Indicators!$F$257+L24*$G24*Indicators!$G$257+L24*$H24*Indicators!$H$257+L24*$I24*Indicators!$I$257</f>
        <v>-1.8810327670256677E-4</v>
      </c>
      <c r="W24" s="193">
        <f>M24*$B24*Indicators!$B$258+M24*$C24*Indicators!$C$258+M24*$D24*Indicators!$D$258+M24*$E24*Indicators!$E$258+M24*$F24*Indicators!$F$258+M24*$G24*Indicators!$G$258+M24*$H24*Indicators!$H$258+M24*$I24*Indicators!$I$258</f>
        <v>-1.3987906928074555E-3</v>
      </c>
      <c r="X24" s="193">
        <f>N24*$B24*Indicators!$B$259+N24*$C24*Indicators!$C$259+N24*$D24*Indicators!$D$259+N24*$E24*Indicators!$E$259+N24*$F24*Indicators!$F$259+N24*$G24*Indicators!$G$259+N24*$H24*Indicators!$H$259+N24*$I24*Indicators!$I$259</f>
        <v>-1.1299777033758672E-3</v>
      </c>
      <c r="Y24" s="193">
        <f>O24*$B24*Indicators!$B$260+O24*$C24*Indicators!$C$260+O24*$D24*Indicators!$D$260+O24*$E24*Indicators!$E$260+O24*$F24*Indicators!$F$260+O24*$G24*Indicators!$G$260+O24*$H24*Indicators!$H$260+O24*$I24*Indicators!$I$260</f>
        <v>-5.0466267859811792E-4</v>
      </c>
      <c r="Z24" s="193">
        <f>P24*$B24*Indicators!$B$261+P24*$C24*Indicators!$C$261+P24*$D24*Indicators!$D$261+P24*$E24*Indicators!$E$261+P24*$F24*Indicators!$F$261+P24*$G24*Indicators!$G$261+P24*$H24*Indicators!$H$261+P24*$I24*Indicators!$I$261</f>
        <v>-1.0605894389519625E-3</v>
      </c>
      <c r="AA24" s="193">
        <f>Q24*$B24*Indicators!$B$262+Q24*$C24*Indicators!$C$262+Q24*$D24*Indicators!$D$262+Q24*$E24*Indicators!$E$262+Q24*$F24*Indicators!$F$262+Q24*$G24*Indicators!$G$262+Q24*$H24*Indicators!$H$262+Q24*$I24*Indicators!$I$262</f>
        <v>-3.9687115215064038E-3</v>
      </c>
      <c r="AB24" s="193">
        <f>R24*$B24*Indicators!$B$263+R24*$C24*Indicators!$C$263+R24*$D24*Indicators!$D$263+R24*$E24*Indicators!$E$263+R24*$F24*Indicators!$F$263+R24*$G24*Indicators!$G$263+R24*$H24*Indicators!$H$263+R24*$I24*Indicators!$I$263</f>
        <v>-1.133944026874562E-3</v>
      </c>
      <c r="AC24" s="193">
        <f>S24*$B24*Indicators!$B$264+S24*$C24*Indicators!$C$264+S24*$D24*Indicators!$D$264+S24*$E24*Indicators!$E$264+S24*$F24*Indicators!$F$264+S24*$G24*Indicators!$G$264+S24*$H24*Indicators!$H$264+S24*$I24*Indicators!$I$264</f>
        <v>2.7953323960620887E-3</v>
      </c>
      <c r="AE24" s="177">
        <f t="shared" si="1"/>
        <v>-0.81009488234101401</v>
      </c>
    </row>
    <row r="25" spans="1:31" hidden="1" x14ac:dyDescent="0.25">
      <c r="A25" s="174">
        <f>Indicators!A37</f>
        <v>36495</v>
      </c>
      <c r="B25" s="193">
        <f>(Indicators!B37-Indicators!B36)/Indicators!B36</f>
        <v>-1.9474196689385859E-3</v>
      </c>
      <c r="C25" s="193">
        <f>(Indicators!C37-Indicators!C36)/-100</f>
        <v>6.6500000000000092E-3</v>
      </c>
      <c r="D25" s="193">
        <f>(Indicators!D37-Indicators!D36)/-100</f>
        <v>-3.2017075773745707E-3</v>
      </c>
      <c r="E25" s="193">
        <f>(Indicators!E37-Indicators!E36)/-Indicators!E36</f>
        <v>-4.5849802371541508E-2</v>
      </c>
      <c r="F25" s="193">
        <f>(Indicators!F37-Indicators!F36)/Indicators!F36</f>
        <v>-8.1413210445468412E-2</v>
      </c>
      <c r="G25" s="193">
        <f>(Indicators!G37-Indicators!G36)/Indicators!G36</f>
        <v>-4.4735030970406448E-3</v>
      </c>
      <c r="H25" s="193">
        <f>(Indicators!H37-Indicators!H36)/Indicators!H36</f>
        <v>6.2859507800457053E-3</v>
      </c>
      <c r="I25" s="193">
        <f>(Indicators!I37-Indicators!I36)/Indicators!I36</f>
        <v>0</v>
      </c>
      <c r="J25" s="174"/>
      <c r="K25" s="193">
        <f>PMB!C$68/100</f>
        <v>4.5769830023012673E-2</v>
      </c>
      <c r="L25" s="193">
        <f>PMB!D$68/100</f>
        <v>6.6430333541368583E-3</v>
      </c>
      <c r="M25" s="193">
        <f>PMB!E$68/100</f>
        <v>0.1339908218210199</v>
      </c>
      <c r="N25" s="193">
        <f>PMB!F$68/100</f>
        <v>4.0823916490287777E-2</v>
      </c>
      <c r="O25" s="193">
        <f>PMB!G$68/100</f>
        <v>3.4373164425154493E-2</v>
      </c>
      <c r="P25" s="193">
        <f>PMB!H$68/100</f>
        <v>0.13143683423216249</v>
      </c>
      <c r="Q25" s="193">
        <f>PMB!I$68/100</f>
        <v>9.8937560071091724E-2</v>
      </c>
      <c r="R25" s="193">
        <f>PMB!J$68/100</f>
        <v>0.16645919281036398</v>
      </c>
      <c r="S25" s="193">
        <f>PMB!K$68/100</f>
        <v>0.34156564677277002</v>
      </c>
      <c r="T25" s="193"/>
      <c r="U25" s="193">
        <f>K25*$B25*Indicators!$B$256+K25*$C25*Indicators!$C$256+K25*$D25*Indicators!$D$256+K25*$E25*Indicators!$E$256+K25*$F25*Indicators!$F$256+K25*$G25*Indicators!$G$256+K25*$H25*Indicators!$H$256+K25*$I25*Indicators!$I$256</f>
        <v>-1.4405781106951393E-3</v>
      </c>
      <c r="V25" s="193">
        <f>L25*$B25*Indicators!$B$257+L25*$C25*Indicators!$C$257+L25*$D25*Indicators!$D$257+L25*$E25*Indicators!$E$257+L25*$F25*Indicators!$F$257+L25*$G25*Indicators!$G$257+L25*$H25*Indicators!$H$257+L25*$I25*Indicators!$I$257</f>
        <v>-4.6226260901441918E-5</v>
      </c>
      <c r="W25" s="193">
        <f>M25*$B25*Indicators!$B$258+M25*$C25*Indicators!$C$258+M25*$D25*Indicators!$D$258+M25*$E25*Indicators!$E$258+M25*$F25*Indicators!$F$258+M25*$G25*Indicators!$G$258+M25*$H25*Indicators!$H$258+M25*$I25*Indicators!$I$258</f>
        <v>-4.6468920402415739E-4</v>
      </c>
      <c r="X25" s="193">
        <f>N25*$B25*Indicators!$B$259+N25*$C25*Indicators!$C$259+N25*$D25*Indicators!$D$259+N25*$E25*Indicators!$E$259+N25*$F25*Indicators!$F$259+N25*$G25*Indicators!$G$259+N25*$H25*Indicators!$H$259+N25*$I25*Indicators!$I$259</f>
        <v>-3.4960347735059897E-4</v>
      </c>
      <c r="Y25" s="193">
        <f>O25*$B25*Indicators!$B$260+O25*$C25*Indicators!$C$260+O25*$D25*Indicators!$D$260+O25*$E25*Indicators!$E$260+O25*$F25*Indicators!$F$260+O25*$G25*Indicators!$G$260+O25*$H25*Indicators!$H$260+O25*$I25*Indicators!$I$260</f>
        <v>-1.2070473016756662E-4</v>
      </c>
      <c r="Z25" s="193">
        <f>P25*$B25*Indicators!$B$261+P25*$C25*Indicators!$C$261+P25*$D25*Indicators!$D$261+P25*$E25*Indicators!$E$261+P25*$F25*Indicators!$F$261+P25*$G25*Indicators!$G$261+P25*$H25*Indicators!$H$261+P25*$I25*Indicators!$I$261</f>
        <v>-1.9992541728823402E-4</v>
      </c>
      <c r="AA25" s="193">
        <f>Q25*$B25*Indicators!$B$262+Q25*$C25*Indicators!$C$262+Q25*$D25*Indicators!$D$262+Q25*$E25*Indicators!$E$262+Q25*$F25*Indicators!$F$262+Q25*$G25*Indicators!$G$262+Q25*$H25*Indicators!$H$262+Q25*$I25*Indicators!$I$262</f>
        <v>-1.1558542000637097E-3</v>
      </c>
      <c r="AB25" s="193">
        <f>R25*$B25*Indicators!$B$263+R25*$C25*Indicators!$C$263+R25*$D25*Indicators!$D$263+R25*$E25*Indicators!$E$263+R25*$F25*Indicators!$F$263+R25*$G25*Indicators!$G$263+R25*$H25*Indicators!$H$263+R25*$I25*Indicators!$I$263</f>
        <v>-1.4758400670431687E-4</v>
      </c>
      <c r="AC25" s="193">
        <f>S25*$B25*Indicators!$B$264+S25*$C25*Indicators!$C$264+S25*$D25*Indicators!$D$264+S25*$E25*Indicators!$E$264+S25*$F25*Indicators!$F$264+S25*$G25*Indicators!$G$264+S25*$H25*Indicators!$H$264+S25*$I25*Indicators!$I$264</f>
        <v>1.153877666229509E-3</v>
      </c>
      <c r="AE25" s="177">
        <f t="shared" si="1"/>
        <v>-0.27712877409656561</v>
      </c>
    </row>
    <row r="26" spans="1:31" hidden="1" x14ac:dyDescent="0.25">
      <c r="A26" s="174">
        <f>Indicators!A38</f>
        <v>36526</v>
      </c>
      <c r="B26" s="193">
        <f>(Indicators!B38-Indicators!B37)/Indicators!B37</f>
        <v>2.6211382113821138E-2</v>
      </c>
      <c r="C26" s="193">
        <f>(Indicators!C38-Indicators!C37)/-100</f>
        <v>-8.9999999999999857E-4</v>
      </c>
      <c r="D26" s="193">
        <f>(Indicators!D38-Indicators!D37)/-100</f>
        <v>-4.0710978058354861E-3</v>
      </c>
      <c r="E26" s="193">
        <f>(Indicators!E38-Indicators!E37)/-Indicators!E37</f>
        <v>-2.5699168556311401E-2</v>
      </c>
      <c r="F26" s="193">
        <f>(Indicators!F38-Indicators!F37)/Indicators!F37</f>
        <v>-5.8528428093645571E-2</v>
      </c>
      <c r="G26" s="193">
        <f>(Indicators!G38-Indicators!G37)/Indicators!G37</f>
        <v>-1.9702730729346658E-2</v>
      </c>
      <c r="H26" s="193">
        <f>(Indicators!H38-Indicators!H37)/Indicators!H37</f>
        <v>9.5488439461402282E-3</v>
      </c>
      <c r="I26" s="193">
        <f>(Indicators!I38-Indicators!I37)/Indicators!I37</f>
        <v>0</v>
      </c>
      <c r="J26" s="174"/>
      <c r="K26" s="193">
        <f>PMB!C$69/100</f>
        <v>4.8369290938618172E-2</v>
      </c>
      <c r="L26" s="193">
        <f>PMB!D$69/100</f>
        <v>5.7238327410526922E-3</v>
      </c>
      <c r="M26" s="193">
        <f>PMB!E$69/100</f>
        <v>0.13245187207722361</v>
      </c>
      <c r="N26" s="193">
        <f>PMB!F$69/100</f>
        <v>4.0854224113050785E-2</v>
      </c>
      <c r="O26" s="193">
        <f>PMB!G$69/100</f>
        <v>3.3067344063061402E-2</v>
      </c>
      <c r="P26" s="193">
        <f>PMB!H$69/100</f>
        <v>0.13111338446036117</v>
      </c>
      <c r="Q26" s="193">
        <f>PMB!I$69/100</f>
        <v>9.7044913146673503E-2</v>
      </c>
      <c r="R26" s="193">
        <f>PMB!J$69/100</f>
        <v>0.15934445082473164</v>
      </c>
      <c r="S26" s="193">
        <f>PMB!K$69/100</f>
        <v>0.35203068763522699</v>
      </c>
      <c r="T26" s="193"/>
      <c r="U26" s="193">
        <f>K26*$B26*Indicators!$B$256+K26*$C26*Indicators!$C$256+K26*$D26*Indicators!$D$256+K26*$E26*Indicators!$E$256+K26*$F26*Indicators!$F$256+K26*$G26*Indicators!$G$256+K26*$H26*Indicators!$H$256+K26*$I26*Indicators!$I$256</f>
        <v>-7.7505893265100278E-4</v>
      </c>
      <c r="V26" s="193">
        <f>L26*$B26*Indicators!$B$257+L26*$C26*Indicators!$C$257+L26*$D26*Indicators!$D$257+L26*$E26*Indicators!$E$257+L26*$F26*Indicators!$F$257+L26*$G26*Indicators!$G$257+L26*$H26*Indicators!$H$257+L26*$I26*Indicators!$I$257</f>
        <v>-1.4810958195356761E-5</v>
      </c>
      <c r="W26" s="193">
        <f>M26*$B26*Indicators!$B$258+M26*$C26*Indicators!$C$258+M26*$D26*Indicators!$D$258+M26*$E26*Indicators!$E$258+M26*$F26*Indicators!$F$258+M26*$G26*Indicators!$G$258+M26*$H26*Indicators!$H$258+M26*$I26*Indicators!$I$258</f>
        <v>9.5039468455674985E-4</v>
      </c>
      <c r="X26" s="193">
        <f>N26*$B26*Indicators!$B$259+N26*$C26*Indicators!$C$259+N26*$D26*Indicators!$D$259+N26*$E26*Indicators!$E$259+N26*$F26*Indicators!$F$259+N26*$G26*Indicators!$G$259+N26*$H26*Indicators!$H$259+N26*$I26*Indicators!$I$259</f>
        <v>-7.4042806557395599E-5</v>
      </c>
      <c r="Y26" s="193">
        <f>O26*$B26*Indicators!$B$260+O26*$C26*Indicators!$C$260+O26*$D26*Indicators!$D$260+O26*$E26*Indicators!$E$260+O26*$F26*Indicators!$F$260+O26*$G26*Indicators!$G$260+O26*$H26*Indicators!$H$260+O26*$I26*Indicators!$I$260</f>
        <v>3.1539842123115772E-5</v>
      </c>
      <c r="Z26" s="193">
        <f>P26*$B26*Indicators!$B$261+P26*$C26*Indicators!$C$261+P26*$D26*Indicators!$D$261+P26*$E26*Indicators!$E$261+P26*$F26*Indicators!$F$261+P26*$G26*Indicators!$G$261+P26*$H26*Indicators!$H$261+P26*$I26*Indicators!$I$261</f>
        <v>1.7165531871126549E-4</v>
      </c>
      <c r="AA26" s="193">
        <f>Q26*$B26*Indicators!$B$262+Q26*$C26*Indicators!$C$262+Q26*$D26*Indicators!$D$262+Q26*$E26*Indicators!$E$262+Q26*$F26*Indicators!$F$262+Q26*$G26*Indicators!$G$262+Q26*$H26*Indicators!$H$262+Q26*$I26*Indicators!$I$262</f>
        <v>-3.6546661546111377E-4</v>
      </c>
      <c r="AB26" s="193">
        <f>R26*$B26*Indicators!$B$263+R26*$C26*Indicators!$C$263+R26*$D26*Indicators!$D$263+R26*$E26*Indicators!$E$263+R26*$F26*Indicators!$F$263+R26*$G26*Indicators!$G$263+R26*$H26*Indicators!$H$263+R26*$I26*Indicators!$I$263</f>
        <v>3.4956424076301767E-4</v>
      </c>
      <c r="AC26" s="193">
        <f>S26*$B26*Indicators!$B$264+S26*$C26*Indicators!$C$264+S26*$D26*Indicators!$D$264+S26*$E26*Indicators!$E$264+S26*$F26*Indicators!$F$264+S26*$G26*Indicators!$G$264+S26*$H26*Indicators!$H$264+S26*$I26*Indicators!$I$264</f>
        <v>1.5336469784753778E-3</v>
      </c>
      <c r="AE26" s="177">
        <f t="shared" si="1"/>
        <v>0.18074217517646576</v>
      </c>
    </row>
    <row r="27" spans="1:31" hidden="1" x14ac:dyDescent="0.25">
      <c r="A27" s="174">
        <f>Indicators!A39</f>
        <v>36557</v>
      </c>
      <c r="B27" s="193">
        <f>(Indicators!B39-Indicators!B38)/Indicators!B38</f>
        <v>5.5932310812522885E-3</v>
      </c>
      <c r="C27" s="193">
        <f>(Indicators!C39-Indicators!C38)/-100</f>
        <v>5.4999999999999711E-4</v>
      </c>
      <c r="D27" s="193">
        <f>(Indicators!D39-Indicators!D38)/-100</f>
        <v>3.1779661016950334E-3</v>
      </c>
      <c r="E27" s="193">
        <f>(Indicators!E39-Indicators!E38)/-Indicators!E38</f>
        <v>-0.11827560795873253</v>
      </c>
      <c r="F27" s="193">
        <f>(Indicators!F39-Indicators!F38)/Indicators!F38</f>
        <v>-4.9733570159857951E-2</v>
      </c>
      <c r="G27" s="193">
        <f>(Indicators!G39-Indicators!G38)/Indicators!G38</f>
        <v>2.8561354019745997E-2</v>
      </c>
      <c r="H27" s="193">
        <f>(Indicators!H39-Indicators!H38)/Indicators!H38</f>
        <v>1.4484966926648205E-3</v>
      </c>
      <c r="I27" s="193">
        <f>(Indicators!I39-Indicators!I38)/Indicators!I38</f>
        <v>0</v>
      </c>
      <c r="J27" s="174"/>
      <c r="K27" s="193">
        <f>PMB!C$69/100</f>
        <v>4.8369290938618172E-2</v>
      </c>
      <c r="L27" s="193">
        <f>PMB!D$69/100</f>
        <v>5.7238327410526922E-3</v>
      </c>
      <c r="M27" s="193">
        <f>PMB!E$69/100</f>
        <v>0.13245187207722361</v>
      </c>
      <c r="N27" s="193">
        <f>PMB!F$69/100</f>
        <v>4.0854224113050785E-2</v>
      </c>
      <c r="O27" s="193">
        <f>PMB!G$69/100</f>
        <v>3.3067344063061402E-2</v>
      </c>
      <c r="P27" s="193">
        <f>PMB!H$69/100</f>
        <v>0.13111338446036117</v>
      </c>
      <c r="Q27" s="193">
        <f>PMB!I$69/100</f>
        <v>9.7044913146673503E-2</v>
      </c>
      <c r="R27" s="193">
        <f>PMB!J$69/100</f>
        <v>0.15934445082473164</v>
      </c>
      <c r="S27" s="193">
        <f>PMB!K$69/100</f>
        <v>0.35203068763522699</v>
      </c>
      <c r="T27" s="193"/>
      <c r="U27" s="193">
        <f>K27*$B27*Indicators!$B$256+K27*$C27*Indicators!$C$256+K27*$D27*Indicators!$D$256+K27*$E27*Indicators!$E$256+K27*$F27*Indicators!$F$256+K27*$G27*Indicators!$G$256+K27*$H27*Indicators!$H$256+K27*$I27*Indicators!$I$256</f>
        <v>-1.6227669875979061E-3</v>
      </c>
      <c r="V27" s="193">
        <f>L27*$B27*Indicators!$B$257+L27*$C27*Indicators!$C$257+L27*$D27*Indicators!$D$257+L27*$E27*Indicators!$E$257+L27*$F27*Indicators!$F$257+L27*$G27*Indicators!$G$257+L27*$H27*Indicators!$H$257+L27*$I27*Indicators!$I$257</f>
        <v>7.2976013339406715E-6</v>
      </c>
      <c r="W27" s="193">
        <f>M27*$B27*Indicators!$B$258+M27*$C27*Indicators!$C$258+M27*$D27*Indicators!$D$258+M27*$E27*Indicators!$E$258+M27*$F27*Indicators!$F$258+M27*$G27*Indicators!$G$258+M27*$H27*Indicators!$H$258+M27*$I27*Indicators!$I$258</f>
        <v>-1.2524890010642763E-3</v>
      </c>
      <c r="X27" s="193">
        <f>N27*$B27*Indicators!$B$259+N27*$C27*Indicators!$C$259+N27*$D27*Indicators!$D$259+N27*$E27*Indicators!$E$259+N27*$F27*Indicators!$F$259+N27*$G27*Indicators!$G$259+N27*$H27*Indicators!$H$259+N27*$I27*Indicators!$I$259</f>
        <v>-9.3002804833858276E-4</v>
      </c>
      <c r="Y27" s="193">
        <f>O27*$B27*Indicators!$B$260+O27*$C27*Indicators!$C$260+O27*$D27*Indicators!$D$260+O27*$E27*Indicators!$E$260+O27*$F27*Indicators!$F$260+O27*$G27*Indicators!$G$260+O27*$H27*Indicators!$H$260+O27*$I27*Indicators!$I$260</f>
        <v>-5.3782952056295708E-4</v>
      </c>
      <c r="Z27" s="193">
        <f>P27*$B27*Indicators!$B$261+P27*$C27*Indicators!$C$261+P27*$D27*Indicators!$D$261+P27*$E27*Indicators!$E$261+P27*$F27*Indicators!$F$261+P27*$G27*Indicators!$G$261+P27*$H27*Indicators!$H$261+P27*$I27*Indicators!$I$261</f>
        <v>-1.3213633494383802E-3</v>
      </c>
      <c r="AA27" s="193">
        <f>Q27*$B27*Indicators!$B$262+Q27*$C27*Indicators!$C$262+Q27*$D27*Indicators!$D$262+Q27*$E27*Indicators!$E$262+Q27*$F27*Indicators!$F$262+Q27*$G27*Indicators!$G$262+Q27*$H27*Indicators!$H$262+Q27*$I27*Indicators!$I$262</f>
        <v>-3.3195050360436996E-3</v>
      </c>
      <c r="AB27" s="193">
        <f>R27*$B27*Indicators!$B$263+R27*$C27*Indicators!$C$263+R27*$D27*Indicators!$D$263+R27*$E27*Indicators!$E$263+R27*$F27*Indicators!$F$263+R27*$G27*Indicators!$G$263+R27*$H27*Indicators!$H$263+R27*$I27*Indicators!$I$263</f>
        <v>-1.6449752400073366E-3</v>
      </c>
      <c r="AC27" s="193">
        <f>S27*$B27*Indicators!$B$264+S27*$C27*Indicators!$C$264+S27*$D27*Indicators!$D$264+S27*$E27*Indicators!$E$264+S27*$F27*Indicators!$F$264+S27*$G27*Indicators!$G$264+S27*$H27*Indicators!$H$264+S27*$I27*Indicators!$I$264</f>
        <v>6.4138771017245111E-4</v>
      </c>
      <c r="AE27" s="177">
        <f t="shared" si="1"/>
        <v>-0.99802718715467487</v>
      </c>
    </row>
    <row r="28" spans="1:31" hidden="1" x14ac:dyDescent="0.25">
      <c r="A28" s="174">
        <f>Indicators!A40</f>
        <v>36586</v>
      </c>
      <c r="B28" s="193">
        <f>(Indicators!B40-Indicators!B39)/Indicators!B39</f>
        <v>3.8556684786890401E-2</v>
      </c>
      <c r="C28" s="193">
        <f>(Indicators!C40-Indicators!C39)/-100</f>
        <v>-3.9500000000000134E-3</v>
      </c>
      <c r="D28" s="193">
        <f>(Indicators!D40-Indicators!D39)/-100</f>
        <v>-1.0593220338983045E-2</v>
      </c>
      <c r="E28" s="193">
        <f>(Indicators!E40-Indicators!E39)/-Indicators!E39</f>
        <v>0.11894563426688642</v>
      </c>
      <c r="F28" s="193">
        <f>(Indicators!F40-Indicators!F39)/Indicators!F39</f>
        <v>-4.4859813084112028E-2</v>
      </c>
      <c r="G28" s="193">
        <f>(Indicators!G40-Indicators!G39)/Indicators!G39</f>
        <v>-5.3479602331162036E-2</v>
      </c>
      <c r="H28" s="193">
        <f>(Indicators!H40-Indicators!H39)/Indicators!H39</f>
        <v>1.7981758832187938E-3</v>
      </c>
      <c r="I28" s="193">
        <f>(Indicators!I40-Indicators!I39)/Indicators!I39</f>
        <v>0</v>
      </c>
      <c r="J28" s="174"/>
      <c r="K28" s="193">
        <f>PMB!C$69/100</f>
        <v>4.8369290938618172E-2</v>
      </c>
      <c r="L28" s="193">
        <f>PMB!D$69/100</f>
        <v>5.7238327410526922E-3</v>
      </c>
      <c r="M28" s="193">
        <f>PMB!E$69/100</f>
        <v>0.13245187207722361</v>
      </c>
      <c r="N28" s="193">
        <f>PMB!F$69/100</f>
        <v>4.0854224113050785E-2</v>
      </c>
      <c r="O28" s="193">
        <f>PMB!G$69/100</f>
        <v>3.3067344063061402E-2</v>
      </c>
      <c r="P28" s="193">
        <f>PMB!H$69/100</f>
        <v>0.13111338446036117</v>
      </c>
      <c r="Q28" s="193">
        <f>PMB!I$69/100</f>
        <v>9.7044913146673503E-2</v>
      </c>
      <c r="R28" s="193">
        <f>PMB!J$69/100</f>
        <v>0.15934445082473164</v>
      </c>
      <c r="S28" s="193">
        <f>PMB!K$69/100</f>
        <v>0.35203068763522699</v>
      </c>
      <c r="T28" s="193"/>
      <c r="U28" s="193">
        <f>K28*$B28*Indicators!$B$256+K28*$C28*Indicators!$C$256+K28*$D28*Indicators!$D$256+K28*$E28*Indicators!$E$256+K28*$F28*Indicators!$F$256+K28*$G28*Indicators!$G$256+K28*$H28*Indicators!$H$256+K28*$I28*Indicators!$I$256</f>
        <v>6.6407686541361012E-4</v>
      </c>
      <c r="V28" s="193">
        <f>L28*$B28*Indicators!$B$257+L28*$C28*Indicators!$C$257+L28*$D28*Indicators!$D$257+L28*$E28*Indicators!$E$257+L28*$F28*Indicators!$F$257+L28*$G28*Indicators!$G$257+L28*$H28*Indicators!$H$257+L28*$I28*Indicators!$I$257</f>
        <v>1.1846776492470537E-5</v>
      </c>
      <c r="W28" s="193">
        <f>M28*$B28*Indicators!$B$258+M28*$C28*Indicators!$C$258+M28*$D28*Indicators!$D$258+M28*$E28*Indicators!$E$258+M28*$F28*Indicators!$F$258+M28*$G28*Indicators!$G$258+M28*$H28*Indicators!$H$258+M28*$I28*Indicators!$I$258</f>
        <v>3.2118995757998469E-3</v>
      </c>
      <c r="X28" s="193">
        <f>N28*$B28*Indicators!$B$259+N28*$C28*Indicators!$C$259+N28*$D28*Indicators!$D$259+N28*$E28*Indicators!$E$259+N28*$F28*Indicators!$F$259+N28*$G28*Indicators!$G$259+N28*$H28*Indicators!$H$259+N28*$I28*Indicators!$I$259</f>
        <v>1.1070453729557137E-3</v>
      </c>
      <c r="Y28" s="193">
        <f>O28*$B28*Indicators!$B$260+O28*$C28*Indicators!$C$260+O28*$D28*Indicators!$D$260+O28*$E28*Indicators!$E$260+O28*$F28*Indicators!$F$260+O28*$G28*Indicators!$G$260+O28*$H28*Indicators!$H$260+O28*$I28*Indicators!$I$260</f>
        <v>6.6110364944490434E-4</v>
      </c>
      <c r="Z28" s="193">
        <f>P28*$B28*Indicators!$B$261+P28*$C28*Indicators!$C$261+P28*$D28*Indicators!$D$261+P28*$E28*Indicators!$E$261+P28*$F28*Indicators!$F$261+P28*$G28*Indicators!$G$261+P28*$H28*Indicators!$H$261+P28*$I28*Indicators!$I$261</f>
        <v>1.6649605944134545E-3</v>
      </c>
      <c r="AA28" s="193">
        <f>Q28*$B28*Indicators!$B$262+Q28*$C28*Indicators!$C$262+Q28*$D28*Indicators!$D$262+Q28*$E28*Indicators!$E$262+Q28*$F28*Indicators!$F$262+Q28*$G28*Indicators!$G$262+Q28*$H28*Indicators!$H$262+Q28*$I28*Indicators!$I$262</f>
        <v>3.6925271049405317E-3</v>
      </c>
      <c r="AB28" s="193">
        <f>R28*$B28*Indicators!$B$263+R28*$C28*Indicators!$C$263+R28*$D28*Indicators!$D$263+R28*$E28*Indicators!$E$263+R28*$F28*Indicators!$F$263+R28*$G28*Indicators!$G$263+R28*$H28*Indicators!$H$263+R28*$I28*Indicators!$I$263</f>
        <v>2.2065800669006509E-3</v>
      </c>
      <c r="AC28" s="193">
        <f>S28*$B28*Indicators!$B$264+S28*$C28*Indicators!$C$264+S28*$D28*Indicators!$D$264+S28*$E28*Indicators!$E$264+S28*$F28*Indicators!$F$264+S28*$G28*Indicators!$G$264+S28*$H28*Indicators!$H$264+S28*$I28*Indicators!$I$264</f>
        <v>3.1470739994751283E-4</v>
      </c>
      <c r="AE28" s="177">
        <f t="shared" si="1"/>
        <v>1.3534747406308696</v>
      </c>
    </row>
    <row r="29" spans="1:31" hidden="1" x14ac:dyDescent="0.25">
      <c r="A29" s="174">
        <f>Indicators!A41</f>
        <v>36617</v>
      </c>
      <c r="B29" s="193">
        <f>(Indicators!B41-Indicators!B40)/Indicators!B40</f>
        <v>3.8657604078164882E-2</v>
      </c>
      <c r="C29" s="193">
        <f>(Indicators!C41-Indicators!C40)/-100</f>
        <v>-3.4499999999999887E-3</v>
      </c>
      <c r="D29" s="193">
        <f>(Indicators!D41-Indicators!D40)/-100</f>
        <v>-1.1556240369799946E-2</v>
      </c>
      <c r="E29" s="193">
        <f>(Indicators!E41-Indicators!E40)/-Indicators!E40</f>
        <v>2.6925953627524268E-2</v>
      </c>
      <c r="F29" s="193">
        <f>(Indicators!F41-Indicators!F40)/Indicators!F40</f>
        <v>0.17612524461839518</v>
      </c>
      <c r="G29" s="193">
        <f>(Indicators!G41-Indicators!G40)/Indicators!G40</f>
        <v>2.8975009054688682E-3</v>
      </c>
      <c r="H29" s="193">
        <f>(Indicators!H41-Indicators!H40)/Indicators!H40</f>
        <v>-1.3202187679004402E-3</v>
      </c>
      <c r="I29" s="193">
        <f>(Indicators!I41-Indicators!I40)/Indicators!I40</f>
        <v>0</v>
      </c>
      <c r="J29" s="174"/>
      <c r="K29" s="193">
        <f>PMB!C$69/100</f>
        <v>4.8369290938618172E-2</v>
      </c>
      <c r="L29" s="193">
        <f>PMB!D$69/100</f>
        <v>5.7238327410526922E-3</v>
      </c>
      <c r="M29" s="193">
        <f>PMB!E$69/100</f>
        <v>0.13245187207722361</v>
      </c>
      <c r="N29" s="193">
        <f>PMB!F$69/100</f>
        <v>4.0854224113050785E-2</v>
      </c>
      <c r="O29" s="193">
        <f>PMB!G$69/100</f>
        <v>3.3067344063061402E-2</v>
      </c>
      <c r="P29" s="193">
        <f>PMB!H$69/100</f>
        <v>0.13111338446036117</v>
      </c>
      <c r="Q29" s="193">
        <f>PMB!I$69/100</f>
        <v>9.7044913146673503E-2</v>
      </c>
      <c r="R29" s="193">
        <f>PMB!J$69/100</f>
        <v>0.15934445082473164</v>
      </c>
      <c r="S29" s="193">
        <f>PMB!K$69/100</f>
        <v>0.35203068763522699</v>
      </c>
      <c r="T29" s="193"/>
      <c r="U29" s="193">
        <f>K29*$B29*Indicators!$B$256+K29*$C29*Indicators!$C$256+K29*$D29*Indicators!$D$256+K29*$E29*Indicators!$E$256+K29*$F29*Indicators!$F$256+K29*$G29*Indicators!$G$256+K29*$H29*Indicators!$H$256+K29*$I29*Indicators!$I$256</f>
        <v>3.1000687501489617E-3</v>
      </c>
      <c r="V29" s="193">
        <f>L29*$B29*Indicators!$B$257+L29*$C29*Indicators!$C$257+L29*$D29*Indicators!$D$257+L29*$E29*Indicators!$E$257+L29*$F29*Indicators!$F$257+L29*$G29*Indicators!$G$257+L29*$H29*Indicators!$H$257+L29*$I29*Indicators!$I$257</f>
        <v>8.8426787689685677E-5</v>
      </c>
      <c r="W29" s="193">
        <f>M29*$B29*Indicators!$B$258+M29*$C29*Indicators!$C$258+M29*$D29*Indicators!$D$258+M29*$E29*Indicators!$E$258+M29*$F29*Indicators!$F$258+M29*$G29*Indicators!$G$258+M29*$H29*Indicators!$H$258+M29*$I29*Indicators!$I$258</f>
        <v>1.9633238870765848E-3</v>
      </c>
      <c r="X29" s="193">
        <f>N29*$B29*Indicators!$B$259+N29*$C29*Indicators!$C$259+N29*$D29*Indicators!$D$259+N29*$E29*Indicators!$E$259+N29*$F29*Indicators!$F$259+N29*$G29*Indicators!$G$259+N29*$H29*Indicators!$H$259+N29*$I29*Indicators!$I$259</f>
        <v>3.4189336415927935E-4</v>
      </c>
      <c r="Y29" s="193">
        <f>O29*$B29*Indicators!$B$260+O29*$C29*Indicators!$C$260+O29*$D29*Indicators!$D$260+O29*$E29*Indicators!$E$260+O29*$F29*Indicators!$F$260+O29*$G29*Indicators!$G$260+O29*$H29*Indicators!$H$260+O29*$I29*Indicators!$I$260</f>
        <v>1.7585093818010318E-4</v>
      </c>
      <c r="Z29" s="193">
        <f>P29*$B29*Indicators!$B$261+P29*$C29*Indicators!$C$261+P29*$D29*Indicators!$D$261+P29*$E29*Indicators!$E$261+P29*$F29*Indicators!$F$261+P29*$G29*Indicators!$G$261+P29*$H29*Indicators!$H$261+P29*$I29*Indicators!$I$261</f>
        <v>3.5525866481228064E-4</v>
      </c>
      <c r="AA29" s="193">
        <f>Q29*$B29*Indicators!$B$262+Q29*$C29*Indicators!$C$262+Q29*$D29*Indicators!$D$262+Q29*$E29*Indicators!$E$262+Q29*$F29*Indicators!$F$262+Q29*$G29*Indicators!$G$262+Q29*$H29*Indicators!$H$262+Q29*$I29*Indicators!$I$262</f>
        <v>9.5432790487149797E-4</v>
      </c>
      <c r="AB29" s="193">
        <f>R29*$B29*Indicators!$B$263+R29*$C29*Indicators!$C$263+R29*$D29*Indicators!$D$263+R29*$E29*Indicators!$E$263+R29*$F29*Indicators!$F$263+R29*$G29*Indicators!$G$263+R29*$H29*Indicators!$H$263+R29*$I29*Indicators!$I$263</f>
        <v>6.0537603630933436E-4</v>
      </c>
      <c r="AC29" s="193">
        <f>S29*$B29*Indicators!$B$264+S29*$C29*Indicators!$C$264+S29*$D29*Indicators!$D$264+S29*$E29*Indicators!$E$264+S29*$F29*Indicators!$F$264+S29*$G29*Indicators!$G$264+S29*$H29*Indicators!$H$264+S29*$I29*Indicators!$I$264</f>
        <v>-1.7268265702467513E-5</v>
      </c>
      <c r="AE29" s="177">
        <f t="shared" si="1"/>
        <v>0.75672580675452583</v>
      </c>
    </row>
    <row r="30" spans="1:31" hidden="1" x14ac:dyDescent="0.25">
      <c r="A30" s="174">
        <f>Indicators!A42</f>
        <v>36647</v>
      </c>
      <c r="B30" s="193">
        <f>(Indicators!B42-Indicators!B41)/Indicators!B41</f>
        <v>1.6374525270230773E-2</v>
      </c>
      <c r="C30" s="193">
        <f>(Indicators!C42-Indicators!C41)/-100</f>
        <v>6.4999999999999498E-4</v>
      </c>
      <c r="D30" s="193">
        <f>(Indicators!D42-Indicators!D41)/-100</f>
        <v>-5.3391053391051817E-3</v>
      </c>
      <c r="E30" s="193">
        <f>(Indicators!E42-Indicators!E41)/-Indicators!E41</f>
        <v>-0.17794004611837044</v>
      </c>
      <c r="F30" s="193">
        <f>(Indicators!F42-Indicators!F41)/Indicators!F41</f>
        <v>0.12811980033277878</v>
      </c>
      <c r="G30" s="193">
        <f>(Indicators!G42-Indicators!G41)/Indicators!G41</f>
        <v>-1.7334777898158016E-2</v>
      </c>
      <c r="H30" s="193">
        <f>(Indicators!H42-Indicators!H41)/Indicators!H41</f>
        <v>4.1701778267539593E-3</v>
      </c>
      <c r="I30" s="193">
        <f>(Indicators!I42-Indicators!I41)/Indicators!I41</f>
        <v>0</v>
      </c>
      <c r="J30" s="174"/>
      <c r="K30" s="193">
        <f>PMB!C$69/100</f>
        <v>4.8369290938618172E-2</v>
      </c>
      <c r="L30" s="193">
        <f>PMB!D$69/100</f>
        <v>5.7238327410526922E-3</v>
      </c>
      <c r="M30" s="193">
        <f>PMB!E$69/100</f>
        <v>0.13245187207722361</v>
      </c>
      <c r="N30" s="193">
        <f>PMB!F$69/100</f>
        <v>4.0854224113050785E-2</v>
      </c>
      <c r="O30" s="193">
        <f>PMB!G$69/100</f>
        <v>3.3067344063061402E-2</v>
      </c>
      <c r="P30" s="193">
        <f>PMB!H$69/100</f>
        <v>0.13111338446036117</v>
      </c>
      <c r="Q30" s="193">
        <f>PMB!I$69/100</f>
        <v>9.7044913146673503E-2</v>
      </c>
      <c r="R30" s="193">
        <f>PMB!J$69/100</f>
        <v>0.15934445082473164</v>
      </c>
      <c r="S30" s="193">
        <f>PMB!K$69/100</f>
        <v>0.35203068763522699</v>
      </c>
      <c r="T30" s="193"/>
      <c r="U30" s="193">
        <f>K30*$B30*Indicators!$B$256+K30*$C30*Indicators!$C$256+K30*$D30*Indicators!$D$256+K30*$E30*Indicators!$E$256+K30*$F30*Indicators!$F$256+K30*$G30*Indicators!$G$256+K30*$H30*Indicators!$H$256+K30*$I30*Indicators!$I$256</f>
        <v>5.6476466968032025E-4</v>
      </c>
      <c r="V30" s="193">
        <f>L30*$B30*Indicators!$B$257+L30*$C30*Indicators!$C$257+L30*$D30*Indicators!$D$257+L30*$E30*Indicators!$E$257+L30*$F30*Indicators!$F$257+L30*$G30*Indicators!$G$257+L30*$H30*Indicators!$H$257+L30*$I30*Indicators!$I$257</f>
        <v>-1.1342094075033437E-4</v>
      </c>
      <c r="W30" s="193">
        <f>M30*$B30*Indicators!$B$258+M30*$C30*Indicators!$C$258+M30*$D30*Indicators!$D$258+M30*$E30*Indicators!$E$258+M30*$F30*Indicators!$F$258+M30*$G30*Indicators!$G$258+M30*$H30*Indicators!$H$258+M30*$I30*Indicators!$I$258</f>
        <v>-1.5606616338365231E-3</v>
      </c>
      <c r="X30" s="193">
        <f>N30*$B30*Indicators!$B$259+N30*$C30*Indicators!$C$259+N30*$D30*Indicators!$D$259+N30*$E30*Indicators!$E$259+N30*$F30*Indicators!$F$259+N30*$G30*Indicators!$G$259+N30*$H30*Indicators!$H$259+N30*$I30*Indicators!$I$259</f>
        <v>-1.379565202115945E-3</v>
      </c>
      <c r="Y30" s="193">
        <f>O30*$B30*Indicators!$B$260+O30*$C30*Indicators!$C$260+O30*$D30*Indicators!$D$260+O30*$E30*Indicators!$E$260+O30*$F30*Indicators!$F$260+O30*$G30*Indicators!$G$260+O30*$H30*Indicators!$H$260+O30*$I30*Indicators!$I$260</f>
        <v>-7.9829236277196192E-4</v>
      </c>
      <c r="Z30" s="193">
        <f>P30*$B30*Indicators!$B$261+P30*$C30*Indicators!$C$261+P30*$D30*Indicators!$D$261+P30*$E30*Indicators!$E$261+P30*$F30*Indicators!$F$261+P30*$G30*Indicators!$G$261+P30*$H30*Indicators!$H$261+P30*$I30*Indicators!$I$261</f>
        <v>-2.0918260321186083E-3</v>
      </c>
      <c r="AA30" s="193">
        <f>Q30*$B30*Indicators!$B$262+Q30*$C30*Indicators!$C$262+Q30*$D30*Indicators!$D$262+Q30*$E30*Indicators!$E$262+Q30*$F30*Indicators!$F$262+Q30*$G30*Indicators!$G$262+Q30*$H30*Indicators!$H$262+Q30*$I30*Indicators!$I$262</f>
        <v>-4.979805011676614E-3</v>
      </c>
      <c r="AB30" s="193">
        <f>R30*$B30*Indicators!$B$263+R30*$C30*Indicators!$C$263+R30*$D30*Indicators!$D$263+R30*$E30*Indicators!$E$263+R30*$F30*Indicators!$F$263+R30*$G30*Indicators!$G$263+R30*$H30*Indicators!$H$263+R30*$I30*Indicators!$I$263</f>
        <v>-2.4239333287350649E-3</v>
      </c>
      <c r="AC30" s="193">
        <f>S30*$B30*Indicators!$B$264+S30*$C30*Indicators!$C$264+S30*$D30*Indicators!$D$264+S30*$E30*Indicators!$E$264+S30*$F30*Indicators!$F$264+S30*$G30*Indicators!$G$264+S30*$H30*Indicators!$H$264+S30*$I30*Indicators!$I$264</f>
        <v>7.2102390609257759E-4</v>
      </c>
      <c r="AE30" s="177">
        <f t="shared" si="1"/>
        <v>-1.2061715936232154</v>
      </c>
    </row>
    <row r="31" spans="1:31" hidden="1" x14ac:dyDescent="0.25">
      <c r="A31" s="174">
        <f>Indicators!A43</f>
        <v>36678</v>
      </c>
      <c r="B31" s="193">
        <f>(Indicators!B43-Indicators!B42)/Indicators!B42</f>
        <v>-2.5984104856210694E-2</v>
      </c>
      <c r="C31" s="193">
        <f>(Indicators!C43-Indicators!C42)/-100</f>
        <v>2.550000000000008E-3</v>
      </c>
      <c r="D31" s="193">
        <f>(Indicators!D43-Indicators!D42)/-100</f>
        <v>-7.852965747703511E-4</v>
      </c>
      <c r="E31" s="193">
        <f>(Indicators!E43-Indicators!E42)/-Indicators!E42</f>
        <v>-6.19902120717781E-2</v>
      </c>
      <c r="F31" s="193">
        <f>(Indicators!F43-Indicators!F42)/Indicators!F42</f>
        <v>0.2286135693215339</v>
      </c>
      <c r="G31" s="193">
        <f>(Indicators!G43-Indicators!G42)/Indicators!G42</f>
        <v>6.1006982726938497E-2</v>
      </c>
      <c r="H31" s="193">
        <f>(Indicators!H43-Indicators!H42)/Indicators!H42</f>
        <v>6.9716400568059561E-3</v>
      </c>
      <c r="I31" s="193">
        <f>(Indicators!I43-Indicators!I42)/Indicators!I42</f>
        <v>0</v>
      </c>
      <c r="J31" s="174"/>
      <c r="K31" s="193">
        <f>PMB!C$69/100</f>
        <v>4.8369290938618172E-2</v>
      </c>
      <c r="L31" s="193">
        <f>PMB!D$69/100</f>
        <v>5.7238327410526922E-3</v>
      </c>
      <c r="M31" s="193">
        <f>PMB!E$69/100</f>
        <v>0.13245187207722361</v>
      </c>
      <c r="N31" s="193">
        <f>PMB!F$69/100</f>
        <v>4.0854224113050785E-2</v>
      </c>
      <c r="O31" s="193">
        <f>PMB!G$69/100</f>
        <v>3.3067344063061402E-2</v>
      </c>
      <c r="P31" s="193">
        <f>PMB!H$69/100</f>
        <v>0.13111338446036117</v>
      </c>
      <c r="Q31" s="193">
        <f>PMB!I$69/100</f>
        <v>9.7044913146673503E-2</v>
      </c>
      <c r="R31" s="193">
        <f>PMB!J$69/100</f>
        <v>0.15934445082473164</v>
      </c>
      <c r="S31" s="193">
        <f>PMB!K$69/100</f>
        <v>0.35203068763522699</v>
      </c>
      <c r="T31" s="193"/>
      <c r="U31" s="193">
        <f>K31*$B31*Indicators!$B$256+K31*$C31*Indicators!$C$256+K31*$D31*Indicators!$D$256+K31*$E31*Indicators!$E$256+K31*$F31*Indicators!$F$256+K31*$G31*Indicators!$G$256+K31*$H31*Indicators!$H$256+K31*$I31*Indicators!$I$256</f>
        <v>2.6004207719640803E-3</v>
      </c>
      <c r="V31" s="193">
        <f>L31*$B31*Indicators!$B$257+L31*$C31*Indicators!$C$257+L31*$D31*Indicators!$D$257+L31*$E31*Indicators!$E$257+L31*$F31*Indicators!$F$257+L31*$G31*Indicators!$G$257+L31*$H31*Indicators!$H$257+L31*$I31*Indicators!$I$257</f>
        <v>5.9576744481112812E-5</v>
      </c>
      <c r="W31" s="193">
        <f>M31*$B31*Indicators!$B$258+M31*$C31*Indicators!$C$258+M31*$D31*Indicators!$D$258+M31*$E31*Indicators!$E$258+M31*$F31*Indicators!$F$258+M31*$G31*Indicators!$G$258+M31*$H31*Indicators!$H$258+M31*$I31*Indicators!$I$258</f>
        <v>-1.8709566979132788E-3</v>
      </c>
      <c r="X31" s="193">
        <f>N31*$B31*Indicators!$B$259+N31*$C31*Indicators!$C$259+N31*$D31*Indicators!$D$259+N31*$E31*Indicators!$E$259+N31*$F31*Indicators!$F$259+N31*$G31*Indicators!$G$259+N31*$H31*Indicators!$H$259+N31*$I31*Indicators!$I$259</f>
        <v>-5.8058157368346081E-4</v>
      </c>
      <c r="Y31" s="193">
        <f>O31*$B31*Indicators!$B$260+O31*$C31*Indicators!$C$260+O31*$D31*Indicators!$D$260+O31*$E31*Indicators!$E$260+O31*$F31*Indicators!$F$260+O31*$G31*Indicators!$G$260+O31*$H31*Indicators!$H$260+O31*$I31*Indicators!$I$260</f>
        <v>-3.0154044707508105E-4</v>
      </c>
      <c r="Z31" s="193">
        <f>P31*$B31*Indicators!$B$261+P31*$C31*Indicators!$C$261+P31*$D31*Indicators!$D$261+P31*$E31*Indicators!$E$261+P31*$F31*Indicators!$F$261+P31*$G31*Indicators!$G$261+P31*$H31*Indicators!$H$261+P31*$I31*Indicators!$I$261</f>
        <v>-8.2851609574367347E-4</v>
      </c>
      <c r="AA31" s="193">
        <f>Q31*$B31*Indicators!$B$262+Q31*$C31*Indicators!$C$262+Q31*$D31*Indicators!$D$262+Q31*$E31*Indicators!$E$262+Q31*$F31*Indicators!$F$262+Q31*$G31*Indicators!$G$262+Q31*$H31*Indicators!$H$262+Q31*$I31*Indicators!$I$262</f>
        <v>-1.8797285011553479E-3</v>
      </c>
      <c r="AB31" s="193">
        <f>R31*$B31*Indicators!$B$263+R31*$C31*Indicators!$C$263+R31*$D31*Indicators!$D$263+R31*$E31*Indicators!$E$263+R31*$F31*Indicators!$F$263+R31*$G31*Indicators!$G$263+R31*$H31*Indicators!$H$263+R31*$I31*Indicators!$I$263</f>
        <v>-9.3885261768035175E-4</v>
      </c>
      <c r="AC31" s="193">
        <f>S31*$B31*Indicators!$B$264+S31*$C31*Indicators!$C$264+S31*$D31*Indicators!$D$264+S31*$E31*Indicators!$E$264+S31*$F31*Indicators!$F$264+S31*$G31*Indicators!$G$264+S31*$H31*Indicators!$H$264+S31*$I31*Indicators!$I$264</f>
        <v>8.0446833002681124E-5</v>
      </c>
      <c r="AE31" s="177">
        <f t="shared" si="1"/>
        <v>-0.36597315838033195</v>
      </c>
    </row>
    <row r="32" spans="1:31" hidden="1" x14ac:dyDescent="0.25">
      <c r="A32" s="174">
        <f>Indicators!A44</f>
        <v>36708</v>
      </c>
      <c r="B32" s="193">
        <f>(Indicators!B44-Indicators!B43)/Indicators!B43</f>
        <v>2.6219881073583837E-2</v>
      </c>
      <c r="C32" s="193">
        <f>(Indicators!C44-Indicators!C43)/-100</f>
        <v>4.6999999999999889E-3</v>
      </c>
      <c r="D32" s="193">
        <f>(Indicators!D44-Indicators!D43)/-100</f>
        <v>-8.357961148929078E-3</v>
      </c>
      <c r="E32" s="193">
        <f>(Indicators!E44-Indicators!E43)/-Indicators!E43</f>
        <v>0.14592933947772649</v>
      </c>
      <c r="F32" s="193">
        <f>(Indicators!F44-Indicators!F43)/Indicators!F43</f>
        <v>0.1572629051620649</v>
      </c>
      <c r="G32" s="193">
        <f>(Indicators!G44-Indicators!G43)/Indicators!G43</f>
        <v>-3.6369934187738137E-2</v>
      </c>
      <c r="H32" s="193">
        <f>(Indicators!H44-Indicators!H43)/Indicators!H43</f>
        <v>1.3961358099996502E-2</v>
      </c>
      <c r="I32" s="193">
        <f>(Indicators!I44-Indicators!I43)/Indicators!I43</f>
        <v>0</v>
      </c>
      <c r="J32" s="174"/>
      <c r="K32" s="193">
        <f>PMB!C$69/100</f>
        <v>4.8369290938618172E-2</v>
      </c>
      <c r="L32" s="193">
        <f>PMB!D$69/100</f>
        <v>5.7238327410526922E-3</v>
      </c>
      <c r="M32" s="193">
        <f>PMB!E$69/100</f>
        <v>0.13245187207722361</v>
      </c>
      <c r="N32" s="193">
        <f>PMB!F$69/100</f>
        <v>4.0854224113050785E-2</v>
      </c>
      <c r="O32" s="193">
        <f>PMB!G$69/100</f>
        <v>3.3067344063061402E-2</v>
      </c>
      <c r="P32" s="193">
        <f>PMB!H$69/100</f>
        <v>0.13111338446036117</v>
      </c>
      <c r="Q32" s="193">
        <f>PMB!I$69/100</f>
        <v>9.7044913146673503E-2</v>
      </c>
      <c r="R32" s="193">
        <f>PMB!J$69/100</f>
        <v>0.15934445082473164</v>
      </c>
      <c r="S32" s="193">
        <f>PMB!K$69/100</f>
        <v>0.35203068763522699</v>
      </c>
      <c r="T32" s="193"/>
      <c r="U32" s="193">
        <f>K32*$B32*Indicators!$B$256+K32*$C32*Indicators!$C$256+K32*$D32*Indicators!$D$256+K32*$E32*Indicators!$E$256+K32*$F32*Indicators!$F$256+K32*$G32*Indicators!$G$256+K32*$H32*Indicators!$H$256+K32*$I32*Indicators!$I$256</f>
        <v>3.8056509837025854E-3</v>
      </c>
      <c r="V32" s="193">
        <f>L32*$B32*Indicators!$B$257+L32*$C32*Indicators!$C$257+L32*$D32*Indicators!$D$257+L32*$E32*Indicators!$E$257+L32*$F32*Indicators!$F$257+L32*$G32*Indicators!$G$257+L32*$H32*Indicators!$H$257+L32*$I32*Indicators!$I$257</f>
        <v>4.528080920744362E-5</v>
      </c>
      <c r="W32" s="193">
        <f>M32*$B32*Indicators!$B$258+M32*$C32*Indicators!$C$258+M32*$D32*Indicators!$D$258+M32*$E32*Indicators!$E$258+M32*$F32*Indicators!$F$258+M32*$G32*Indicators!$G$258+M32*$H32*Indicators!$H$258+M32*$I32*Indicators!$I$258</f>
        <v>3.4024409187400533E-3</v>
      </c>
      <c r="X32" s="193">
        <f>N32*$B32*Indicators!$B$259+N32*$C32*Indicators!$C$259+N32*$D32*Indicators!$D$259+N32*$E32*Indicators!$E$259+N32*$F32*Indicators!$F$259+N32*$G32*Indicators!$G$259+N32*$H32*Indicators!$H$259+N32*$I32*Indicators!$I$259</f>
        <v>1.349051164743497E-3</v>
      </c>
      <c r="Y32" s="193">
        <f>O32*$B32*Indicators!$B$260+O32*$C32*Indicators!$C$260+O32*$D32*Indicators!$D$260+O32*$E32*Indicators!$E$260+O32*$F32*Indicators!$F$260+O32*$G32*Indicators!$G$260+O32*$H32*Indicators!$H$260+O32*$I32*Indicators!$I$260</f>
        <v>9.6801344148130625E-4</v>
      </c>
      <c r="Z32" s="193">
        <f>P32*$B32*Indicators!$B$261+P32*$C32*Indicators!$C$261+P32*$D32*Indicators!$D$261+P32*$E32*Indicators!$E$261+P32*$F32*Indicators!$F$261+P32*$G32*Indicators!$G$261+P32*$H32*Indicators!$H$261+P32*$I32*Indicators!$I$261</f>
        <v>2.7112503246603842E-3</v>
      </c>
      <c r="AA32" s="193">
        <f>Q32*$B32*Indicators!$B$262+Q32*$C32*Indicators!$C$262+Q32*$D32*Indicators!$D$262+Q32*$E32*Indicators!$E$262+Q32*$F32*Indicators!$F$262+Q32*$G32*Indicators!$G$262+Q32*$H32*Indicators!$H$262+Q32*$I32*Indicators!$I$262</f>
        <v>4.7840488445249421E-3</v>
      </c>
      <c r="AB32" s="193">
        <f>R32*$B32*Indicators!$B$263+R32*$C32*Indicators!$C$263+R32*$D32*Indicators!$D$263+R32*$E32*Indicators!$E$263+R32*$F32*Indicators!$F$263+R32*$G32*Indicators!$G$263+R32*$H32*Indicators!$H$263+R32*$I32*Indicators!$I$263</f>
        <v>3.5394439313064519E-3</v>
      </c>
      <c r="AC32" s="193">
        <f>S32*$B32*Indicators!$B$264+S32*$C32*Indicators!$C$264+S32*$D32*Indicators!$D$264+S32*$E32*Indicators!$E$264+S32*$F32*Indicators!$F$264+S32*$G32*Indicators!$G$264+S32*$H32*Indicators!$H$264+S32*$I32*Indicators!$I$264</f>
        <v>2.3881069431465275E-3</v>
      </c>
      <c r="AE32" s="177">
        <f t="shared" si="1"/>
        <v>2.2993287361513191</v>
      </c>
    </row>
    <row r="33" spans="1:31" hidden="1" x14ac:dyDescent="0.25">
      <c r="A33" s="174">
        <f>Indicators!A45</f>
        <v>36739</v>
      </c>
      <c r="B33" s="193">
        <f>(Indicators!B45-Indicators!B44)/Indicators!B44</f>
        <v>3.8820992092019046E-4</v>
      </c>
      <c r="C33" s="193">
        <f>(Indicators!C45-Indicators!C44)/-100</f>
        <v>2.0000000000000104E-3</v>
      </c>
      <c r="D33" s="193">
        <f>(Indicators!D45-Indicators!D44)/-100</f>
        <v>-8.7008950729349169E-3</v>
      </c>
      <c r="E33" s="193">
        <f>(Indicators!E45-Indicators!E44)/-Indicators!E44</f>
        <v>-0.20431654676258978</v>
      </c>
      <c r="F33" s="193">
        <f>(Indicators!F45-Indicators!F44)/Indicators!F44</f>
        <v>9.9585062240663796E-2</v>
      </c>
      <c r="G33" s="193">
        <f>(Indicators!G45-Indicators!G44)/Indicators!G44</f>
        <v>-1.5815959741193306E-2</v>
      </c>
      <c r="H33" s="193">
        <f>(Indicators!H45-Indicators!H44)/Indicators!H44</f>
        <v>6.9928060310557221E-3</v>
      </c>
      <c r="I33" s="193">
        <f>(Indicators!I45-Indicators!I44)/Indicators!I44</f>
        <v>0</v>
      </c>
      <c r="J33" s="174"/>
      <c r="K33" s="193">
        <f>PMB!C$69/100</f>
        <v>4.8369290938618172E-2</v>
      </c>
      <c r="L33" s="193">
        <f>PMB!D$69/100</f>
        <v>5.7238327410526922E-3</v>
      </c>
      <c r="M33" s="193">
        <f>PMB!E$69/100</f>
        <v>0.13245187207722361</v>
      </c>
      <c r="N33" s="193">
        <f>PMB!F$69/100</f>
        <v>4.0854224113050785E-2</v>
      </c>
      <c r="O33" s="193">
        <f>PMB!G$69/100</f>
        <v>3.3067344063061402E-2</v>
      </c>
      <c r="P33" s="193">
        <f>PMB!H$69/100</f>
        <v>0.13111338446036117</v>
      </c>
      <c r="Q33" s="193">
        <f>PMB!I$69/100</f>
        <v>9.7044913146673503E-2</v>
      </c>
      <c r="R33" s="193">
        <f>PMB!J$69/100</f>
        <v>0.15934445082473164</v>
      </c>
      <c r="S33" s="193">
        <f>PMB!K$69/100</f>
        <v>0.35203068763522699</v>
      </c>
      <c r="T33" s="193"/>
      <c r="U33" s="193">
        <f>K33*$B33*Indicators!$B$256+K33*$C33*Indicators!$C$256+K33*$D33*Indicators!$D$256+K33*$E33*Indicators!$E$256+K33*$F33*Indicators!$F$256+K33*$G33*Indicators!$G$256+K33*$H33*Indicators!$H$256+K33*$I33*Indicators!$I$256</f>
        <v>-2.0878200278231357E-4</v>
      </c>
      <c r="V33" s="193">
        <f>L33*$B33*Indicators!$B$257+L33*$C33*Indicators!$C$257+L33*$D33*Indicators!$D$257+L33*$E33*Indicators!$E$257+L33*$F33*Indicators!$F$257+L33*$G33*Indicators!$G$257+L33*$H33*Indicators!$H$257+L33*$I33*Indicators!$I$257</f>
        <v>-1.5249192267224957E-4</v>
      </c>
      <c r="W33" s="193">
        <f>M33*$B33*Indicators!$B$258+M33*$C33*Indicators!$C$258+M33*$D33*Indicators!$D$258+M33*$E33*Indicators!$E$258+M33*$F33*Indicators!$F$258+M33*$G33*Indicators!$G$258+M33*$H33*Indicators!$H$258+M33*$I33*Indicators!$I$258</f>
        <v>-2.6002349339695452E-3</v>
      </c>
      <c r="X33" s="193">
        <f>N33*$B33*Indicators!$B$259+N33*$C33*Indicators!$C$259+N33*$D33*Indicators!$D$259+N33*$E33*Indicators!$E$259+N33*$F33*Indicators!$F$259+N33*$G33*Indicators!$G$259+N33*$H33*Indicators!$H$259+N33*$I33*Indicators!$I$259</f>
        <v>-1.6529722237536766E-3</v>
      </c>
      <c r="Y33" s="193">
        <f>O33*$B33*Indicators!$B$260+O33*$C33*Indicators!$C$260+O33*$D33*Indicators!$D$260+O33*$E33*Indicators!$E$260+O33*$F33*Indicators!$F$260+O33*$G33*Indicators!$G$260+O33*$H33*Indicators!$H$260+O33*$I33*Indicators!$I$260</f>
        <v>-9.5170821110083864E-4</v>
      </c>
      <c r="Z33" s="193">
        <f>P33*$B33*Indicators!$B$261+P33*$C33*Indicators!$C$261+P33*$D33*Indicators!$D$261+P33*$E33*Indicators!$E$261+P33*$F33*Indicators!$F$261+P33*$G33*Indicators!$G$261+P33*$H33*Indicators!$H$261+P33*$I33*Indicators!$I$261</f>
        <v>-2.5809422177138931E-3</v>
      </c>
      <c r="AA33" s="193">
        <f>Q33*$B33*Indicators!$B$262+Q33*$C33*Indicators!$C$262+Q33*$D33*Indicators!$D$262+Q33*$E33*Indicators!$E$262+Q33*$F33*Indicators!$F$262+Q33*$G33*Indicators!$G$262+Q33*$H33*Indicators!$H$262+Q33*$I33*Indicators!$I$262</f>
        <v>-5.8544936253146886E-3</v>
      </c>
      <c r="AB33" s="193">
        <f>R33*$B33*Indicators!$B$263+R33*$C33*Indicators!$C$263+R33*$D33*Indicators!$D$263+R33*$E33*Indicators!$E$263+R33*$F33*Indicators!$F$263+R33*$G33*Indicators!$G$263+R33*$H33*Indicators!$H$263+R33*$I33*Indicators!$I$263</f>
        <v>-2.9423082522716695E-3</v>
      </c>
      <c r="AC33" s="193">
        <f>S33*$B33*Indicators!$B$264+S33*$C33*Indicators!$C$264+S33*$D33*Indicators!$D$264+S33*$E33*Indicators!$E$264+S33*$F33*Indicators!$F$264+S33*$G33*Indicators!$G$264+S33*$H33*Indicators!$H$264+S33*$I33*Indicators!$I$264</f>
        <v>3.8599594145574033E-4</v>
      </c>
      <c r="AE33" s="177">
        <f t="shared" si="1"/>
        <v>-1.6557937448123135</v>
      </c>
    </row>
    <row r="34" spans="1:31" hidden="1" x14ac:dyDescent="0.25">
      <c r="A34" s="174">
        <f>Indicators!A46</f>
        <v>36770</v>
      </c>
      <c r="B34" s="193">
        <f>(Indicators!B46-Indicators!B45)/Indicators!B45</f>
        <v>4.9743449703206495E-2</v>
      </c>
      <c r="C34" s="193">
        <f>(Indicators!C46-Indicators!C45)/-100</f>
        <v>-2.5000000000000353E-4</v>
      </c>
      <c r="D34" s="193">
        <f>(Indicators!D46-Indicators!D45)/-100</f>
        <v>-7.6282732454147962E-4</v>
      </c>
      <c r="E34" s="193">
        <f>(Indicators!E46-Indicators!E45)/-Indicators!E45</f>
        <v>8.6618876941457548E-2</v>
      </c>
      <c r="F34" s="193">
        <f>(Indicators!F46-Indicators!F45)/Indicators!F45</f>
        <v>-6.9811320754717007E-2</v>
      </c>
      <c r="G34" s="193">
        <f>(Indicators!G46-Indicators!G45)/Indicators!G45</f>
        <v>9.1307523739956164E-3</v>
      </c>
      <c r="H34" s="193">
        <f>(Indicators!H46-Indicators!H45)/Indicators!H45</f>
        <v>1.5606480028157491E-2</v>
      </c>
      <c r="I34" s="193">
        <f>(Indicators!I46-Indicators!I45)/Indicators!I45</f>
        <v>0</v>
      </c>
      <c r="J34" s="174"/>
      <c r="K34" s="193">
        <f>PMB!C$69/100</f>
        <v>4.8369290938618172E-2</v>
      </c>
      <c r="L34" s="193">
        <f>PMB!D$69/100</f>
        <v>5.7238327410526922E-3</v>
      </c>
      <c r="M34" s="193">
        <f>PMB!E$69/100</f>
        <v>0.13245187207722361</v>
      </c>
      <c r="N34" s="193">
        <f>PMB!F$69/100</f>
        <v>4.0854224113050785E-2</v>
      </c>
      <c r="O34" s="193">
        <f>PMB!G$69/100</f>
        <v>3.3067344063061402E-2</v>
      </c>
      <c r="P34" s="193">
        <f>PMB!H$69/100</f>
        <v>0.13111338446036117</v>
      </c>
      <c r="Q34" s="193">
        <f>PMB!I$69/100</f>
        <v>9.7044913146673503E-2</v>
      </c>
      <c r="R34" s="193">
        <f>PMB!J$69/100</f>
        <v>0.15934445082473164</v>
      </c>
      <c r="S34" s="193">
        <f>PMB!K$69/100</f>
        <v>0.35203068763522699</v>
      </c>
      <c r="T34" s="193"/>
      <c r="U34" s="193">
        <f>K34*$B34*Indicators!$B$256+K34*$C34*Indicators!$C$256+K34*$D34*Indicators!$D$256+K34*$E34*Indicators!$E$256+K34*$F34*Indicators!$F$256+K34*$G34*Indicators!$G$256+K34*$H34*Indicators!$H$256+K34*$I34*Indicators!$I$256</f>
        <v>2.5287510919123554E-4</v>
      </c>
      <c r="V34" s="193">
        <f>L34*$B34*Indicators!$B$257+L34*$C34*Indicators!$C$257+L34*$D34*Indicators!$D$257+L34*$E34*Indicators!$E$257+L34*$F34*Indicators!$F$257+L34*$G34*Indicators!$G$257+L34*$H34*Indicators!$H$257+L34*$I34*Indicators!$I$257</f>
        <v>1.5590131195779752E-4</v>
      </c>
      <c r="W34" s="193">
        <f>M34*$B34*Indicators!$B$258+M34*$C34*Indicators!$C$258+M34*$D34*Indicators!$D$258+M34*$E34*Indicators!$E$258+M34*$F34*Indicators!$F$258+M34*$G34*Indicators!$G$258+M34*$H34*Indicators!$H$258+M34*$I34*Indicators!$I$258</f>
        <v>3.6483340643436962E-3</v>
      </c>
      <c r="X34" s="193">
        <f>N34*$B34*Indicators!$B$259+N34*$C34*Indicators!$C$259+N34*$D34*Indicators!$D$259+N34*$E34*Indicators!$E$259+N34*$F34*Indicators!$F$259+N34*$G34*Indicators!$G$259+N34*$H34*Indicators!$H$259+N34*$I34*Indicators!$I$259</f>
        <v>9.7266255597390939E-4</v>
      </c>
      <c r="Y34" s="193">
        <f>O34*$B34*Indicators!$B$260+O34*$C34*Indicators!$C$260+O34*$D34*Indicators!$D$260+O34*$E34*Indicators!$E$260+O34*$F34*Indicators!$F$260+O34*$G34*Indicators!$G$260+O34*$H34*Indicators!$H$260+O34*$I34*Indicators!$I$260</f>
        <v>7.4394374279527727E-4</v>
      </c>
      <c r="Z34" s="193">
        <f>P34*$B34*Indicators!$B$261+P34*$C34*Indicators!$C$261+P34*$D34*Indicators!$D$261+P34*$E34*Indicators!$E$261+P34*$F34*Indicators!$F$261+P34*$G34*Indicators!$G$261+P34*$H34*Indicators!$H$261+P34*$I34*Indicators!$I$261</f>
        <v>2.2679714243321325E-3</v>
      </c>
      <c r="AA34" s="193">
        <f>Q34*$B34*Indicators!$B$262+Q34*$C34*Indicators!$C$262+Q34*$D34*Indicators!$D$262+Q34*$E34*Indicators!$E$262+Q34*$F34*Indicators!$F$262+Q34*$G34*Indicators!$G$262+Q34*$H34*Indicators!$H$262+Q34*$I34*Indicators!$I$262</f>
        <v>3.2951620954688337E-3</v>
      </c>
      <c r="AB34" s="193">
        <f>R34*$B34*Indicators!$B$263+R34*$C34*Indicators!$C$263+R34*$D34*Indicators!$D$263+R34*$E34*Indicators!$E$263+R34*$F34*Indicators!$F$263+R34*$G34*Indicators!$G$263+R34*$H34*Indicators!$H$263+R34*$I34*Indicators!$I$263</f>
        <v>2.8928019324983554E-3</v>
      </c>
      <c r="AC34" s="193">
        <f>S34*$B34*Indicators!$B$264+S34*$C34*Indicators!$C$264+S34*$D34*Indicators!$D$264+S34*$E34*Indicators!$E$264+S34*$F34*Indicators!$F$264+S34*$G34*Indicators!$G$264+S34*$H34*Indicators!$H$264+S34*$I34*Indicators!$I$264</f>
        <v>3.3147996385109882E-3</v>
      </c>
      <c r="AE34" s="177">
        <f t="shared" si="1"/>
        <v>1.7544451875072227</v>
      </c>
    </row>
    <row r="35" spans="1:31" hidden="1" x14ac:dyDescent="0.25">
      <c r="A35" s="174">
        <f>Indicators!A47</f>
        <v>36800</v>
      </c>
      <c r="B35" s="193">
        <f>(Indicators!B47-Indicators!B46)/Indicators!B46</f>
        <v>3.370848051699115E-2</v>
      </c>
      <c r="C35" s="193">
        <f>(Indicators!C47-Indicators!C46)/-100</f>
        <v>-3.1499999999999948E-3</v>
      </c>
      <c r="D35" s="193">
        <f>(Indicators!D47-Indicators!D46)/-100</f>
        <v>-9.03671288741128E-4</v>
      </c>
      <c r="E35" s="193">
        <f>(Indicators!E47-Indicators!E46)/-Indicators!E46</f>
        <v>-5.2975801177240177E-2</v>
      </c>
      <c r="F35" s="193">
        <f>(Indicators!F47-Indicators!F46)/Indicators!F46</f>
        <v>5.57809330628804E-2</v>
      </c>
      <c r="G35" s="193">
        <f>(Indicators!G47-Indicators!G46)/Indicators!G46</f>
        <v>-4.3069127759681629E-2</v>
      </c>
      <c r="H35" s="193">
        <f>(Indicators!H47-Indicators!H46)/Indicators!H46</f>
        <v>5.6367526010737742E-3</v>
      </c>
      <c r="I35" s="193">
        <f>(Indicators!I47-Indicators!I46)/Indicators!I46</f>
        <v>0</v>
      </c>
      <c r="J35" s="174"/>
      <c r="K35" s="193">
        <f>PMB!C$69/100</f>
        <v>4.8369290938618172E-2</v>
      </c>
      <c r="L35" s="193">
        <f>PMB!D$69/100</f>
        <v>5.7238327410526922E-3</v>
      </c>
      <c r="M35" s="193">
        <f>PMB!E$69/100</f>
        <v>0.13245187207722361</v>
      </c>
      <c r="N35" s="193">
        <f>PMB!F$69/100</f>
        <v>4.0854224113050785E-2</v>
      </c>
      <c r="O35" s="193">
        <f>PMB!G$69/100</f>
        <v>3.3067344063061402E-2</v>
      </c>
      <c r="P35" s="193">
        <f>PMB!H$69/100</f>
        <v>0.13111338446036117</v>
      </c>
      <c r="Q35" s="193">
        <f>PMB!I$69/100</f>
        <v>9.7044913146673503E-2</v>
      </c>
      <c r="R35" s="193">
        <f>PMB!J$69/100</f>
        <v>0.15934445082473164</v>
      </c>
      <c r="S35" s="193">
        <f>PMB!K$69/100</f>
        <v>0.35203068763522699</v>
      </c>
      <c r="T35" s="193"/>
      <c r="U35" s="193">
        <f>K35*$B35*Indicators!$B$256+K35*$C35*Indicators!$C$256+K35*$D35*Indicators!$D$256+K35*$E35*Indicators!$E$256+K35*$F35*Indicators!$F$256+K35*$G35*Indicators!$G$256+K35*$H35*Indicators!$H$256+K35*$I35*Indicators!$I$256</f>
        <v>7.0975073354608768E-4</v>
      </c>
      <c r="V35" s="193">
        <f>L35*$B35*Indicators!$B$257+L35*$C35*Indicators!$C$257+L35*$D35*Indicators!$D$257+L35*$E35*Indicators!$E$257+L35*$F35*Indicators!$F$257+L35*$G35*Indicators!$G$257+L35*$H35*Indicators!$H$257+L35*$I35*Indicators!$I$257</f>
        <v>-7.1048144635670114E-5</v>
      </c>
      <c r="W35" s="193">
        <f>M35*$B35*Indicators!$B$258+M35*$C35*Indicators!$C$258+M35*$D35*Indicators!$D$258+M35*$E35*Indicators!$E$258+M35*$F35*Indicators!$F$258+M35*$G35*Indicators!$G$258+M35*$H35*Indicators!$H$258+M35*$I35*Indicators!$I$258</f>
        <v>8.4621908454168631E-4</v>
      </c>
      <c r="X35" s="193">
        <f>N35*$B35*Indicators!$B$259+N35*$C35*Indicators!$C$259+N35*$D35*Indicators!$D$259+N35*$E35*Indicators!$E$259+N35*$F35*Indicators!$F$259+N35*$G35*Indicators!$G$259+N35*$H35*Indicators!$H$259+N35*$I35*Indicators!$I$259</f>
        <v>-2.8039563337965619E-4</v>
      </c>
      <c r="Y35" s="193">
        <f>O35*$B35*Indicators!$B$260+O35*$C35*Indicators!$C$260+O35*$D35*Indicators!$D$260+O35*$E35*Indicators!$E$260+O35*$F35*Indicators!$F$260+O35*$G35*Indicators!$G$260+O35*$H35*Indicators!$H$260+O35*$I35*Indicators!$I$260</f>
        <v>-1.2961947415643073E-4</v>
      </c>
      <c r="Z35" s="193">
        <f>P35*$B35*Indicators!$B$261+P35*$C35*Indicators!$C$261+P35*$D35*Indicators!$D$261+P35*$E35*Indicators!$E$261+P35*$F35*Indicators!$F$261+P35*$G35*Indicators!$G$261+P35*$H35*Indicators!$H$261+P35*$I35*Indicators!$I$261</f>
        <v>-2.3610612099054647E-4</v>
      </c>
      <c r="AA35" s="193">
        <f>Q35*$B35*Indicators!$B$262+Q35*$C35*Indicators!$C$262+Q35*$D35*Indicators!$D$262+Q35*$E35*Indicators!$E$262+Q35*$F35*Indicators!$F$262+Q35*$G35*Indicators!$G$262+Q35*$H35*Indicators!$H$262+Q35*$I35*Indicators!$I$262</f>
        <v>-1.1756902829636495E-3</v>
      </c>
      <c r="AB35" s="193">
        <f>R35*$B35*Indicators!$B$263+R35*$C35*Indicators!$C$263+R35*$D35*Indicators!$D$263+R35*$E35*Indicators!$E$263+R35*$F35*Indicators!$F$263+R35*$G35*Indicators!$G$263+R35*$H35*Indicators!$H$263+R35*$I35*Indicators!$I$263</f>
        <v>-2.2763524620856483E-4</v>
      </c>
      <c r="AC35" s="193">
        <f>S35*$B35*Indicators!$B$264+S35*$C35*Indicators!$C$264+S35*$D35*Indicators!$D$264+S35*$E35*Indicators!$E$264+S35*$F35*Indicators!$F$264+S35*$G35*Indicators!$G$264+S35*$H35*Indicators!$H$264+S35*$I35*Indicators!$I$264</f>
        <v>1.330197087657014E-3</v>
      </c>
      <c r="AE35" s="177">
        <f t="shared" si="1"/>
        <v>7.6567200341027014E-2</v>
      </c>
    </row>
    <row r="36" spans="1:31" hidden="1" x14ac:dyDescent="0.25">
      <c r="A36" s="174">
        <f>Indicators!A48</f>
        <v>36831</v>
      </c>
      <c r="B36" s="193">
        <f>(Indicators!B48-Indicators!B47)/Indicators!B47</f>
        <v>3.1390728476821207E-2</v>
      </c>
      <c r="C36" s="193">
        <f>(Indicators!C48-Indicators!C47)/-100</f>
        <v>5.5499999999999968E-3</v>
      </c>
      <c r="D36" s="193">
        <f>(Indicators!D48-Indicators!D47)/-100</f>
        <v>1.4723414074046203E-4</v>
      </c>
      <c r="E36" s="193">
        <f>(Indicators!E48-Indicators!E47)/-Indicators!E47</f>
        <v>-1.024844720496889E-2</v>
      </c>
      <c r="F36" s="193">
        <f>(Indicators!F48-Indicators!F47)/Indicators!F47</f>
        <v>-8.6455331412103778E-2</v>
      </c>
      <c r="G36" s="193">
        <f>(Indicators!G48-Indicators!G47)/Indicators!G47</f>
        <v>9.077155824508451E-3</v>
      </c>
      <c r="H36" s="193">
        <f>(Indicators!H48-Indicators!H47)/Indicators!H47</f>
        <v>1.4371482805447564E-2</v>
      </c>
      <c r="I36" s="193">
        <f>(Indicators!I48-Indicators!I47)/Indicators!I47</f>
        <v>0</v>
      </c>
      <c r="J36" s="174"/>
      <c r="K36" s="193">
        <f>PMB!C$69/100</f>
        <v>4.8369290938618172E-2</v>
      </c>
      <c r="L36" s="193">
        <f>PMB!D$69/100</f>
        <v>5.7238327410526922E-3</v>
      </c>
      <c r="M36" s="193">
        <f>PMB!E$69/100</f>
        <v>0.13245187207722361</v>
      </c>
      <c r="N36" s="193">
        <f>PMB!F$69/100</f>
        <v>4.0854224113050785E-2</v>
      </c>
      <c r="O36" s="193">
        <f>PMB!G$69/100</f>
        <v>3.3067344063061402E-2</v>
      </c>
      <c r="P36" s="193">
        <f>PMB!H$69/100</f>
        <v>0.13111338446036117</v>
      </c>
      <c r="Q36" s="193">
        <f>PMB!I$69/100</f>
        <v>9.7044913146673503E-2</v>
      </c>
      <c r="R36" s="193">
        <f>PMB!J$69/100</f>
        <v>0.15934445082473164</v>
      </c>
      <c r="S36" s="193">
        <f>PMB!K$69/100</f>
        <v>0.35203068763522699</v>
      </c>
      <c r="T36" s="193"/>
      <c r="U36" s="193">
        <f>K36*$B36*Indicators!$B$256+K36*$C36*Indicators!$C$256+K36*$D36*Indicators!$D$256+K36*$E36*Indicators!$E$256+K36*$F36*Indicators!$F$256+K36*$G36*Indicators!$G$256+K36*$H36*Indicators!$H$256+K36*$I36*Indicators!$I$256</f>
        <v>-9.3842130863134373E-4</v>
      </c>
      <c r="V36" s="193">
        <f>L36*$B36*Indicators!$B$257+L36*$C36*Indicators!$C$257+L36*$D36*Indicators!$D$257+L36*$E36*Indicators!$E$257+L36*$F36*Indicators!$F$257+L36*$G36*Indicators!$G$257+L36*$H36*Indicators!$H$257+L36*$I36*Indicators!$I$257</f>
        <v>6.8818992742245659E-5</v>
      </c>
      <c r="W36" s="193">
        <f>M36*$B36*Indicators!$B$258+M36*$C36*Indicators!$C$258+M36*$D36*Indicators!$D$258+M36*$E36*Indicators!$E$258+M36*$F36*Indicators!$F$258+M36*$G36*Indicators!$G$258+M36*$H36*Indicators!$H$258+M36*$I36*Indicators!$I$258</f>
        <v>1.6578232916948739E-3</v>
      </c>
      <c r="X36" s="193">
        <f>N36*$B36*Indicators!$B$259+N36*$C36*Indicators!$C$259+N36*$D36*Indicators!$D$259+N36*$E36*Indicators!$E$259+N36*$F36*Indicators!$F$259+N36*$G36*Indicators!$G$259+N36*$H36*Indicators!$H$259+N36*$I36*Indicators!$I$259</f>
        <v>1.1485729579946209E-4</v>
      </c>
      <c r="Y36" s="193">
        <f>O36*$B36*Indicators!$B$260+O36*$C36*Indicators!$C$260+O36*$D36*Indicators!$D$260+O36*$E36*Indicators!$E$260+O36*$F36*Indicators!$F$260+O36*$G36*Indicators!$G$260+O36*$H36*Indicators!$H$260+O36*$I36*Indicators!$I$260</f>
        <v>2.5107948446869289E-4</v>
      </c>
      <c r="Z36" s="193">
        <f>P36*$B36*Indicators!$B$261+P36*$C36*Indicators!$C$261+P36*$D36*Indicators!$D$261+P36*$E36*Indicators!$E$261+P36*$F36*Indicators!$F$261+P36*$G36*Indicators!$G$261+P36*$H36*Indicators!$H$261+P36*$I36*Indicators!$I$261</f>
        <v>1.0068256654749462E-3</v>
      </c>
      <c r="AA36" s="193">
        <f>Q36*$B36*Indicators!$B$262+Q36*$C36*Indicators!$C$262+Q36*$D36*Indicators!$D$262+Q36*$E36*Indicators!$E$262+Q36*$F36*Indicators!$F$262+Q36*$G36*Indicators!$G$262+Q36*$H36*Indicators!$H$262+Q36*$I36*Indicators!$I$262</f>
        <v>3.943476973576101E-4</v>
      </c>
      <c r="AB36" s="193">
        <f>R36*$B36*Indicators!$B$263+R36*$C36*Indicators!$C$263+R36*$D36*Indicators!$D$263+R36*$E36*Indicators!$E$263+R36*$F36*Indicators!$F$263+R36*$G36*Indicators!$G$263+R36*$H36*Indicators!$H$263+R36*$I36*Indicators!$I$263</f>
        <v>1.3357680204528015E-3</v>
      </c>
      <c r="AC36" s="193">
        <f>S36*$B36*Indicators!$B$264+S36*$C36*Indicators!$C$264+S36*$D36*Indicators!$D$264+S36*$E36*Indicators!$E$264+S36*$F36*Indicators!$F$264+S36*$G36*Indicators!$G$264+S36*$H36*Indicators!$H$264+S36*$I36*Indicators!$I$264</f>
        <v>3.3169966633015482E-3</v>
      </c>
      <c r="AE36" s="177">
        <f t="shared" si="1"/>
        <v>0.72080958026608366</v>
      </c>
    </row>
    <row r="37" spans="1:31" hidden="1" x14ac:dyDescent="0.25">
      <c r="A37" s="174">
        <f>Indicators!A49</f>
        <v>36861</v>
      </c>
      <c r="B37" s="193">
        <f>(Indicators!B49-Indicators!B48)/Indicators!B48</f>
        <v>-2.825221523051236E-2</v>
      </c>
      <c r="C37" s="193">
        <f>(Indicators!C49-Indicators!C48)/-100</f>
        <v>5.3500000000000015E-3</v>
      </c>
      <c r="D37" s="193">
        <f>(Indicators!D49-Indicators!D48)/-100</f>
        <v>2.1969854299423554E-4</v>
      </c>
      <c r="E37" s="193">
        <f>(Indicators!E49-Indicators!E48)/-Indicators!E48</f>
        <v>0.3243160159852444</v>
      </c>
      <c r="F37" s="193">
        <f>(Indicators!F49-Indicators!F48)/Indicators!F48</f>
        <v>2.2082018927444887E-2</v>
      </c>
      <c r="G37" s="193">
        <f>(Indicators!G49-Indicators!G48)/Indicators!G48</f>
        <v>1.7616191904047934E-2</v>
      </c>
      <c r="H37" s="193">
        <f>(Indicators!H49-Indicators!H48)/Indicators!H48</f>
        <v>-1.2175369392994481E-3</v>
      </c>
      <c r="I37" s="193">
        <f>(Indicators!I49-Indicators!I48)/Indicators!I48</f>
        <v>0</v>
      </c>
      <c r="J37" s="174"/>
      <c r="K37" s="193">
        <f>PMB!C$69/100</f>
        <v>4.8369290938618172E-2</v>
      </c>
      <c r="L37" s="193">
        <f>PMB!D$69/100</f>
        <v>5.7238327410526922E-3</v>
      </c>
      <c r="M37" s="193">
        <f>PMB!E$69/100</f>
        <v>0.13245187207722361</v>
      </c>
      <c r="N37" s="193">
        <f>PMB!F$69/100</f>
        <v>4.0854224113050785E-2</v>
      </c>
      <c r="O37" s="193">
        <f>PMB!G$69/100</f>
        <v>3.3067344063061402E-2</v>
      </c>
      <c r="P37" s="193">
        <f>PMB!H$69/100</f>
        <v>0.13111338446036117</v>
      </c>
      <c r="Q37" s="193">
        <f>PMB!I$69/100</f>
        <v>9.7044913146673503E-2</v>
      </c>
      <c r="R37" s="193">
        <f>PMB!J$69/100</f>
        <v>0.15934445082473164</v>
      </c>
      <c r="S37" s="193">
        <f>PMB!K$69/100</f>
        <v>0.35203068763522699</v>
      </c>
      <c r="T37" s="193"/>
      <c r="U37" s="193">
        <f>K37*$B37*Indicators!$B$256+K37*$C37*Indicators!$C$256+K37*$D37*Indicators!$D$256+K37*$E37*Indicators!$E$256+K37*$F37*Indicators!$F$256+K37*$G37*Indicators!$G$256+K37*$H37*Indicators!$H$256+K37*$I37*Indicators!$I$256</f>
        <v>2.7344183943713808E-3</v>
      </c>
      <c r="V37" s="193">
        <f>L37*$B37*Indicators!$B$257+L37*$C37*Indicators!$C$257+L37*$D37*Indicators!$D$257+L37*$E37*Indicators!$E$257+L37*$F37*Indicators!$F$257+L37*$G37*Indicators!$G$257+L37*$H37*Indicators!$H$257+L37*$I37*Indicators!$I$257</f>
        <v>1.7745263110853155E-4</v>
      </c>
      <c r="W37" s="193">
        <f>M37*$B37*Indicators!$B$258+M37*$C37*Indicators!$C$258+M37*$D37*Indicators!$D$258+M37*$E37*Indicators!$E$258+M37*$F37*Indicators!$F$258+M37*$G37*Indicators!$G$258+M37*$H37*Indicators!$H$258+M37*$I37*Indicators!$I$258</f>
        <v>3.1129577396186384E-3</v>
      </c>
      <c r="X37" s="193">
        <f>N37*$B37*Indicators!$B$259+N37*$C37*Indicators!$C$259+N37*$D37*Indicators!$D$259+N37*$E37*Indicators!$E$259+N37*$F37*Indicators!$F$259+N37*$G37*Indicators!$G$259+N37*$H37*Indicators!$H$259+N37*$I37*Indicators!$I$259</f>
        <v>2.5409167397583126E-3</v>
      </c>
      <c r="Y37" s="193">
        <f>O37*$B37*Indicators!$B$260+O37*$C37*Indicators!$C$260+O37*$D37*Indicators!$D$260+O37*$E37*Indicators!$E$260+O37*$F37*Indicators!$F$260+O37*$G37*Indicators!$G$260+O37*$H37*Indicators!$H$260+O37*$I37*Indicators!$I$260</f>
        <v>1.5569391787926656E-3</v>
      </c>
      <c r="Z37" s="193">
        <f>P37*$B37*Indicators!$B$261+P37*$C37*Indicators!$C$261+P37*$D37*Indicators!$D$261+P37*$E37*Indicators!$E$261+P37*$F37*Indicators!$F$261+P37*$G37*Indicators!$G$261+P37*$H37*Indicators!$H$261+P37*$I37*Indicators!$I$261</f>
        <v>4.0931547424194531E-3</v>
      </c>
      <c r="AA37" s="193">
        <f>Q37*$B37*Indicators!$B$262+Q37*$C37*Indicators!$C$262+Q37*$D37*Indicators!$D$262+Q37*$E37*Indicators!$E$262+Q37*$F37*Indicators!$F$262+Q37*$G37*Indicators!$G$262+Q37*$H37*Indicators!$H$262+Q37*$I37*Indicators!$I$262</f>
        <v>9.2501314700481826E-3</v>
      </c>
      <c r="AB37" s="193">
        <f>R37*$B37*Indicators!$B$263+R37*$C37*Indicators!$C$263+R37*$D37*Indicators!$D$263+R37*$E37*Indicators!$E$263+R37*$F37*Indicators!$F$263+R37*$G37*Indicators!$G$263+R37*$H37*Indicators!$H$263+R37*$I37*Indicators!$I$263</f>
        <v>4.9612833060864578E-3</v>
      </c>
      <c r="AC37" s="193">
        <f>S37*$B37*Indicators!$B$264+S37*$C37*Indicators!$C$264+S37*$D37*Indicators!$D$264+S37*$E37*Indicators!$E$264+S37*$F37*Indicators!$F$264+S37*$G37*Indicators!$G$264+S37*$H37*Indicators!$H$264+S37*$I37*Indicators!$I$264</f>
        <v>-4.4850219684092587E-4</v>
      </c>
      <c r="AE37" s="177">
        <f t="shared" si="1"/>
        <v>2.7978752005362697</v>
      </c>
    </row>
    <row r="38" spans="1:31" hidden="1" x14ac:dyDescent="0.25">
      <c r="A38" s="174">
        <f>Indicators!A50</f>
        <v>36892</v>
      </c>
      <c r="B38" s="193">
        <f>(Indicators!B50-Indicators!B49)/Indicators!B49</f>
        <v>2.880930355490947E-2</v>
      </c>
      <c r="C38" s="193">
        <f>(Indicators!C50-Indicators!C49)/-100</f>
        <v>3.2499999999999929E-3</v>
      </c>
      <c r="D38" s="193">
        <f>(Indicators!D50-Indicators!D49)/-100</f>
        <v>-1.2700608207241615E-3</v>
      </c>
      <c r="E38" s="193">
        <f>(Indicators!E50-Indicators!E49)/-Indicators!E49</f>
        <v>-0.22065514103730655</v>
      </c>
      <c r="F38" s="193">
        <f>(Indicators!F50-Indicators!F49)/Indicators!F49</f>
        <v>3.4979423868312744E-2</v>
      </c>
      <c r="G38" s="193">
        <f>(Indicators!G50-Indicators!G49)/Indicators!G49</f>
        <v>-1.9889502762430854E-2</v>
      </c>
      <c r="H38" s="193">
        <f>(Indicators!H50-Indicators!H49)/Indicators!H49</f>
        <v>4.3079434947846853E-3</v>
      </c>
      <c r="I38" s="193">
        <f>(Indicators!I50-Indicators!I49)/Indicators!I49</f>
        <v>0</v>
      </c>
      <c r="J38" s="174"/>
      <c r="K38" s="193">
        <f>PMB!C$70/100</f>
        <v>4.7303126224729389E-2</v>
      </c>
      <c r="L38" s="193">
        <f>PMB!D$70/100</f>
        <v>7.3476662051684804E-3</v>
      </c>
      <c r="M38" s="193">
        <f>PMB!E$70/100</f>
        <v>0.12951388380929138</v>
      </c>
      <c r="N38" s="193">
        <f>PMB!F$70/100</f>
        <v>3.897203476539781E-2</v>
      </c>
      <c r="O38" s="193">
        <f>PMB!G$70/100</f>
        <v>3.9329416265408867E-2</v>
      </c>
      <c r="P38" s="193">
        <f>PMB!H$70/100</f>
        <v>0.13468064605902677</v>
      </c>
      <c r="Q38" s="193">
        <f>PMB!I$70/100</f>
        <v>9.8315330434540119E-2</v>
      </c>
      <c r="R38" s="193">
        <f>PMB!J$70/100</f>
        <v>0.15897668212732793</v>
      </c>
      <c r="S38" s="193">
        <f>PMB!K$70/100</f>
        <v>0.34556121410910928</v>
      </c>
      <c r="T38" s="193"/>
      <c r="U38" s="193">
        <f>K38*$B38*Indicators!$B$256+K38*$C38*Indicators!$C$256+K38*$D38*Indicators!$D$256+K38*$E38*Indicators!$E$256+K38*$F38*Indicators!$F$256+K38*$G38*Indicators!$G$256+K38*$H38*Indicators!$H$256+K38*$I38*Indicators!$I$256</f>
        <v>-9.7271285966419457E-4</v>
      </c>
      <c r="V38" s="193">
        <f>L38*$B38*Indicators!$B$257+L38*$C38*Indicators!$C$257+L38*$D38*Indicators!$D$257+L38*$E38*Indicators!$E$257+L38*$F38*Indicators!$F$257+L38*$G38*Indicators!$G$257+L38*$H38*Indicators!$H$257+L38*$I38*Indicators!$I$257</f>
        <v>-1.5708225935624301E-4</v>
      </c>
      <c r="W38" s="193">
        <f>M38*$B38*Indicators!$B$258+M38*$C38*Indicators!$C$258+M38*$D38*Indicators!$D$258+M38*$E38*Indicators!$E$258+M38*$F38*Indicators!$F$258+M38*$G38*Indicators!$G$258+M38*$H38*Indicators!$H$258+M38*$I38*Indicators!$I$258</f>
        <v>-1.4201154038680571E-3</v>
      </c>
      <c r="X38" s="193">
        <f>N38*$B38*Indicators!$B$259+N38*$C38*Indicators!$C$259+N38*$D38*Indicators!$D$259+N38*$E38*Indicators!$E$259+N38*$F38*Indicators!$F$259+N38*$G38*Indicators!$G$259+N38*$H38*Indicators!$H$259+N38*$I38*Indicators!$I$259</f>
        <v>-1.5869532022720334E-3</v>
      </c>
      <c r="Y38" s="193">
        <f>O38*$B38*Indicators!$B$260+O38*$C38*Indicators!$C$260+O38*$D38*Indicators!$D$260+O38*$E38*Indicators!$E$260+O38*$F38*Indicators!$F$260+O38*$G38*Indicators!$G$260+O38*$H38*Indicators!$H$260+O38*$I38*Indicators!$I$260</f>
        <v>-1.1042505980860709E-3</v>
      </c>
      <c r="Z38" s="193">
        <f>P38*$B38*Indicators!$B$261+P38*$C38*Indicators!$C$261+P38*$D38*Indicators!$D$261+P38*$E38*Indicators!$E$261+P38*$F38*Indicators!$F$261+P38*$G38*Indicators!$G$261+P38*$H38*Indicators!$H$261+P38*$I38*Indicators!$I$261</f>
        <v>-2.3197542678023188E-3</v>
      </c>
      <c r="AA38" s="193">
        <f>Q38*$B38*Indicators!$B$262+Q38*$C38*Indicators!$C$262+Q38*$D38*Indicators!$D$262+Q38*$E38*Indicators!$E$262+Q38*$F38*Indicators!$F$262+Q38*$G38*Indicators!$G$262+Q38*$H38*Indicators!$H$262+Q38*$I38*Indicators!$I$262</f>
        <v>-6.0887696135969423E-3</v>
      </c>
      <c r="AB38" s="193">
        <f>R38*$B38*Indicators!$B$263+R38*$C38*Indicators!$C$263+R38*$D38*Indicators!$D$263+R38*$E38*Indicators!$E$263+R38*$F38*Indicators!$F$263+R38*$G38*Indicators!$G$263+R38*$H38*Indicators!$H$263+R38*$I38*Indicators!$I$263</f>
        <v>-2.6837977328291718E-3</v>
      </c>
      <c r="AC38" s="193">
        <f>S38*$B38*Indicators!$B$264+S38*$C38*Indicators!$C$264+S38*$D38*Indicators!$D$264+S38*$E38*Indicators!$E$264+S38*$F38*Indicators!$F$264+S38*$G38*Indicators!$G$264+S38*$H38*Indicators!$H$264+S38*$I38*Indicators!$I$264</f>
        <v>1.7474343759273504E-3</v>
      </c>
      <c r="AE38" s="177">
        <f t="shared" si="1"/>
        <v>-1.4586001561547681</v>
      </c>
    </row>
    <row r="39" spans="1:31" hidden="1" x14ac:dyDescent="0.25">
      <c r="A39" s="174">
        <f>Indicators!A51</f>
        <v>36923</v>
      </c>
      <c r="B39" s="193">
        <f>(Indicators!B51-Indicators!B50)/Indicators!B50</f>
        <v>-9.633911368015436E-3</v>
      </c>
      <c r="C39" s="193">
        <f>(Indicators!C51-Indicators!C50)/-100</f>
        <v>7.249999999999996E-3</v>
      </c>
      <c r="D39" s="193">
        <f>(Indicators!D51-Indicators!D50)/-100</f>
        <v>-6.4323212122378596E-3</v>
      </c>
      <c r="E39" s="193">
        <f>(Indicators!E51-Indicators!E50)/-Indicators!E50</f>
        <v>5.3671263510995076E-2</v>
      </c>
      <c r="F39" s="193">
        <f>(Indicators!F51-Indicators!F50)/Indicators!F50</f>
        <v>-6.9582504970179024E-2</v>
      </c>
      <c r="G39" s="193">
        <f>(Indicators!G51-Indicators!G50)/Indicators!G50</f>
        <v>7.8917700112738284E-3</v>
      </c>
      <c r="H39" s="193">
        <f>(Indicators!H51-Indicators!H50)/Indicators!H50</f>
        <v>9.0384495681243154E-3</v>
      </c>
      <c r="I39" s="193">
        <f>(Indicators!I51-Indicators!I50)/Indicators!I50</f>
        <v>0</v>
      </c>
      <c r="J39" s="174"/>
      <c r="K39" s="193">
        <f>PMB!C$70/100</f>
        <v>4.7303126224729389E-2</v>
      </c>
      <c r="L39" s="193">
        <f>PMB!D$70/100</f>
        <v>7.3476662051684804E-3</v>
      </c>
      <c r="M39" s="193">
        <f>PMB!E$70/100</f>
        <v>0.12951388380929138</v>
      </c>
      <c r="N39" s="193">
        <f>PMB!F$70/100</f>
        <v>3.897203476539781E-2</v>
      </c>
      <c r="O39" s="193">
        <f>PMB!G$70/100</f>
        <v>3.9329416265408867E-2</v>
      </c>
      <c r="P39" s="193">
        <f>PMB!H$70/100</f>
        <v>0.13468064605902677</v>
      </c>
      <c r="Q39" s="193">
        <f>PMB!I$70/100</f>
        <v>9.8315330434540119E-2</v>
      </c>
      <c r="R39" s="193">
        <f>PMB!J$70/100</f>
        <v>0.15897668212732793</v>
      </c>
      <c r="S39" s="193">
        <f>PMB!K$70/100</f>
        <v>0.34556121410910928</v>
      </c>
      <c r="T39" s="193"/>
      <c r="U39" s="193">
        <f>K39*$B39*Indicators!$B$256+K39*$C39*Indicators!$C$256+K39*$D39*Indicators!$D$256+K39*$E39*Indicators!$E$256+K39*$F39*Indicators!$F$256+K39*$G39*Indicators!$G$256+K39*$H39*Indicators!$H$256+K39*$I39*Indicators!$I$256</f>
        <v>-5.8514866238017845E-4</v>
      </c>
      <c r="V39" s="193">
        <f>L39*$B39*Indicators!$B$257+L39*$C39*Indicators!$C$257+L39*$D39*Indicators!$D$257+L39*$E39*Indicators!$E$257+L39*$F39*Indicators!$F$257+L39*$G39*Indicators!$G$257+L39*$H39*Indicators!$H$257+L39*$I39*Indicators!$I$257</f>
        <v>4.1394260138455946E-5</v>
      </c>
      <c r="W39" s="193">
        <f>M39*$B39*Indicators!$B$258+M39*$C39*Indicators!$C$258+M39*$D39*Indicators!$D$258+M39*$E39*Indicators!$E$258+M39*$F39*Indicators!$F$258+M39*$G39*Indicators!$G$258+M39*$H39*Indicators!$H$258+M39*$I39*Indicators!$I$258</f>
        <v>5.2161538862133185E-4</v>
      </c>
      <c r="X39" s="193">
        <f>N39*$B39*Indicators!$B$259+N39*$C39*Indicators!$C$259+N39*$D39*Indicators!$D$259+N39*$E39*Indicators!$E$259+N39*$F39*Indicators!$F$259+N39*$G39*Indicators!$G$259+N39*$H39*Indicators!$H$259+N39*$I39*Indicators!$I$259</f>
        <v>4.1760836400116279E-4</v>
      </c>
      <c r="Y39" s="193">
        <f>O39*$B39*Indicators!$B$260+O39*$C39*Indicators!$C$260+O39*$D39*Indicators!$D$260+O39*$E39*Indicators!$E$260+O39*$F39*Indicators!$F$260+O39*$G39*Indicators!$G$260+O39*$H39*Indicators!$H$260+O39*$I39*Indicators!$I$260</f>
        <v>4.4562592873545476E-4</v>
      </c>
      <c r="Z39" s="193">
        <f>P39*$B39*Indicators!$B$261+P39*$C39*Indicators!$C$261+P39*$D39*Indicators!$D$261+P39*$E39*Indicators!$E$261+P39*$F39*Indicators!$F$261+P39*$G39*Indicators!$G$261+P39*$H39*Indicators!$H$261+P39*$I39*Indicators!$I$261</f>
        <v>1.0659142646063699E-3</v>
      </c>
      <c r="AA39" s="193">
        <f>Q39*$B39*Indicators!$B$262+Q39*$C39*Indicators!$C$262+Q39*$D39*Indicators!$D$262+Q39*$E39*Indicators!$E$262+Q39*$F39*Indicators!$F$262+Q39*$G39*Indicators!$G$262+Q39*$H39*Indicators!$H$262+Q39*$I39*Indicators!$I$262</f>
        <v>1.7453375658915459E-3</v>
      </c>
      <c r="AB39" s="193">
        <f>R39*$B39*Indicators!$B$263+R39*$C39*Indicators!$C$263+R39*$D39*Indicators!$D$263+R39*$E39*Indicators!$E$263+R39*$F39*Indicators!$F$263+R39*$G39*Indicators!$G$263+R39*$H39*Indicators!$H$263+R39*$I39*Indicators!$I$263</f>
        <v>1.4323064529392568E-3</v>
      </c>
      <c r="AC39" s="193">
        <f>S39*$B39*Indicators!$B$264+S39*$C39*Indicators!$C$264+S39*$D39*Indicators!$D$264+S39*$E39*Indicators!$E$264+S39*$F39*Indicators!$F$264+S39*$G39*Indicators!$G$264+S39*$H39*Indicators!$H$264+S39*$I39*Indicators!$I$264</f>
        <v>1.0364001063061271E-3</v>
      </c>
      <c r="AE39" s="177">
        <f t="shared" si="1"/>
        <v>0.61210536688595263</v>
      </c>
    </row>
    <row r="40" spans="1:31" hidden="1" x14ac:dyDescent="0.25">
      <c r="A40" s="174">
        <f>Indicators!A52</f>
        <v>36951</v>
      </c>
      <c r="B40" s="193">
        <f>(Indicators!B52-Indicators!B51)/Indicators!B51</f>
        <v>4.1504539559014189E-2</v>
      </c>
      <c r="C40" s="193">
        <f>(Indicators!C52-Indicators!C51)/-100</f>
        <v>-5.899999999999999E-3</v>
      </c>
      <c r="D40" s="193">
        <f>(Indicators!D52-Indicators!D51)/-100</f>
        <v>3.8692597495163118E-3</v>
      </c>
      <c r="E40" s="193">
        <f>(Indicators!E52-Indicators!E51)/-Indicators!E51</f>
        <v>5.4745962977550237E-2</v>
      </c>
      <c r="F40" s="193">
        <f>(Indicators!F52-Indicators!F51)/Indicators!F51</f>
        <v>-6.8376068376068258E-2</v>
      </c>
      <c r="G40" s="193">
        <f>(Indicators!G52-Indicators!G51)/Indicators!G51</f>
        <v>-4.1387024608500994E-2</v>
      </c>
      <c r="H40" s="193">
        <f>(Indicators!H52-Indicators!H51)/Indicators!H51</f>
        <v>8.955673408217955E-3</v>
      </c>
      <c r="I40" s="193">
        <f>(Indicators!I52-Indicators!I51)/Indicators!I51</f>
        <v>0</v>
      </c>
      <c r="J40" s="174"/>
      <c r="K40" s="193">
        <f>PMB!C$70/100</f>
        <v>4.7303126224729389E-2</v>
      </c>
      <c r="L40" s="193">
        <f>PMB!D$70/100</f>
        <v>7.3476662051684804E-3</v>
      </c>
      <c r="M40" s="193">
        <f>PMB!E$70/100</f>
        <v>0.12951388380929138</v>
      </c>
      <c r="N40" s="193">
        <f>PMB!F$70/100</f>
        <v>3.897203476539781E-2</v>
      </c>
      <c r="O40" s="193">
        <f>PMB!G$70/100</f>
        <v>3.9329416265408867E-2</v>
      </c>
      <c r="P40" s="193">
        <f>PMB!H$70/100</f>
        <v>0.13468064605902677</v>
      </c>
      <c r="Q40" s="193">
        <f>PMB!I$70/100</f>
        <v>9.8315330434540119E-2</v>
      </c>
      <c r="R40" s="193">
        <f>PMB!J$70/100</f>
        <v>0.15897668212732793</v>
      </c>
      <c r="S40" s="193">
        <f>PMB!K$70/100</f>
        <v>0.34556121410910928</v>
      </c>
      <c r="T40" s="193"/>
      <c r="U40" s="193">
        <f>K40*$B40*Indicators!$B$256+K40*$C40*Indicators!$C$256+K40*$D40*Indicators!$D$256+K40*$E40*Indicators!$E$256+K40*$F40*Indicators!$F$256+K40*$G40*Indicators!$G$256+K40*$H40*Indicators!$H$256+K40*$I40*Indicators!$I$256</f>
        <v>-1.1381456510822912E-4</v>
      </c>
      <c r="V40" s="193">
        <f>L40*$B40*Indicators!$B$257+L40*$C40*Indicators!$C$257+L40*$D40*Indicators!$D$257+L40*$E40*Indicators!$E$257+L40*$F40*Indicators!$F$257+L40*$G40*Indicators!$G$257+L40*$H40*Indicators!$H$257+L40*$I40*Indicators!$I$257</f>
        <v>1.0074740188265497E-5</v>
      </c>
      <c r="W40" s="193">
        <f>M40*$B40*Indicators!$B$258+M40*$C40*Indicators!$C$258+M40*$D40*Indicators!$D$258+M40*$E40*Indicators!$E$258+M40*$F40*Indicators!$F$258+M40*$G40*Indicators!$G$258+M40*$H40*Indicators!$H$258+M40*$I40*Indicators!$I$258</f>
        <v>2.5786493332206934E-3</v>
      </c>
      <c r="X40" s="193">
        <f>N40*$B40*Indicators!$B$259+N40*$C40*Indicators!$C$259+N40*$D40*Indicators!$D$259+N40*$E40*Indicators!$E$259+N40*$F40*Indicators!$F$259+N40*$G40*Indicators!$G$259+N40*$H40*Indicators!$H$259+N40*$I40*Indicators!$I$259</f>
        <v>6.1940892790602155E-4</v>
      </c>
      <c r="Y40" s="193">
        <f>O40*$B40*Indicators!$B$260+O40*$C40*Indicators!$C$260+O40*$D40*Indicators!$D$260+O40*$E40*Indicators!$E$260+O40*$F40*Indicators!$F$260+O40*$G40*Indicators!$G$260+O40*$H40*Indicators!$H$260+O40*$I40*Indicators!$I$260</f>
        <v>5.3747487450692545E-4</v>
      </c>
      <c r="Z40" s="193">
        <f>P40*$B40*Indicators!$B$261+P40*$C40*Indicators!$C$261+P40*$D40*Indicators!$D$261+P40*$E40*Indicators!$E$261+P40*$F40*Indicators!$F$261+P40*$G40*Indicators!$G$261+P40*$H40*Indicators!$H$261+P40*$I40*Indicators!$I$261</f>
        <v>1.4239543030962782E-3</v>
      </c>
      <c r="AA40" s="193">
        <f>Q40*$B40*Indicators!$B$262+Q40*$C40*Indicators!$C$262+Q40*$D40*Indicators!$D$262+Q40*$E40*Indicators!$E$262+Q40*$F40*Indicators!$F$262+Q40*$G40*Indicators!$G$262+Q40*$H40*Indicators!$H$262+Q40*$I40*Indicators!$I$262</f>
        <v>2.1208881474031509E-3</v>
      </c>
      <c r="AB40" s="193">
        <f>R40*$B40*Indicators!$B$263+R40*$C40*Indicators!$C$263+R40*$D40*Indicators!$D$263+R40*$E40*Indicators!$E$263+R40*$F40*Indicators!$F$263+R40*$G40*Indicators!$G$263+R40*$H40*Indicators!$H$263+R40*$I40*Indicators!$I$263</f>
        <v>1.6905068871651862E-3</v>
      </c>
      <c r="AC40" s="193">
        <f>S40*$B40*Indicators!$B$264+S40*$C40*Indicators!$C$264+S40*$D40*Indicators!$D$264+S40*$E40*Indicators!$E$264+S40*$F40*Indicators!$F$264+S40*$G40*Indicators!$G$264+S40*$H40*Indicators!$H$264+S40*$I40*Indicators!$I$264</f>
        <v>1.9164852331517508E-3</v>
      </c>
      <c r="AE40" s="177">
        <f t="shared" si="1"/>
        <v>1.0783627881530042</v>
      </c>
    </row>
    <row r="41" spans="1:31" hidden="1" x14ac:dyDescent="0.25">
      <c r="A41" s="174">
        <f>Indicators!A53</f>
        <v>36982</v>
      </c>
      <c r="B41" s="193">
        <f>(Indicators!B53-Indicators!B52)/Indicators!B52</f>
        <v>-3.7359900373598212E-3</v>
      </c>
      <c r="C41" s="193">
        <f>(Indicators!C53-Indicators!C52)/-100</f>
        <v>1.4499999999999958E-3</v>
      </c>
      <c r="D41" s="193">
        <f>(Indicators!D53-Indicators!D52)/-100</f>
        <v>9.0586616718329165E-3</v>
      </c>
      <c r="E41" s="193">
        <f>(Indicators!E53-Indicators!E52)/-Indicators!E52</f>
        <v>-0.12666666666666662</v>
      </c>
      <c r="F41" s="193">
        <f>(Indicators!F53-Indicators!F52)/Indicators!F52</f>
        <v>-7.6834862385321084E-2</v>
      </c>
      <c r="G41" s="193">
        <f>(Indicators!G53-Indicators!G52)/Indicators!G52</f>
        <v>2.8004667444574048E-2</v>
      </c>
      <c r="H41" s="193">
        <f>(Indicators!H53-Indicators!H52)/Indicators!H52</f>
        <v>2.7854952840791593E-3</v>
      </c>
      <c r="I41" s="193">
        <f>(Indicators!I53-Indicators!I52)/Indicators!I52</f>
        <v>0</v>
      </c>
      <c r="J41" s="174"/>
      <c r="K41" s="193">
        <f>PMB!C$70/100</f>
        <v>4.7303126224729389E-2</v>
      </c>
      <c r="L41" s="193">
        <f>PMB!D$70/100</f>
        <v>7.3476662051684804E-3</v>
      </c>
      <c r="M41" s="193">
        <f>PMB!E$70/100</f>
        <v>0.12951388380929138</v>
      </c>
      <c r="N41" s="193">
        <f>PMB!F$70/100</f>
        <v>3.897203476539781E-2</v>
      </c>
      <c r="O41" s="193">
        <f>PMB!G$70/100</f>
        <v>3.9329416265408867E-2</v>
      </c>
      <c r="P41" s="193">
        <f>PMB!H$70/100</f>
        <v>0.13468064605902677</v>
      </c>
      <c r="Q41" s="193">
        <f>PMB!I$70/100</f>
        <v>9.8315330434540119E-2</v>
      </c>
      <c r="R41" s="193">
        <f>PMB!J$70/100</f>
        <v>0.15897668212732793</v>
      </c>
      <c r="S41" s="193">
        <f>PMB!K$70/100</f>
        <v>0.34556121410910928</v>
      </c>
      <c r="T41" s="193"/>
      <c r="U41" s="193">
        <f>K41*$B41*Indicators!$B$256+K41*$C41*Indicators!$C$256+K41*$D41*Indicators!$D$256+K41*$E41*Indicators!$E$256+K41*$F41*Indicators!$F$256+K41*$G41*Indicators!$G$256+K41*$H41*Indicators!$H$256+K41*$I41*Indicators!$I$256</f>
        <v>-2.102837176900723E-3</v>
      </c>
      <c r="V41" s="193">
        <f>L41*$B41*Indicators!$B$257+L41*$C41*Indicators!$C$257+L41*$D41*Indicators!$D$257+L41*$E41*Indicators!$E$257+L41*$F41*Indicators!$F$257+L41*$G41*Indicators!$G$257+L41*$H41*Indicators!$H$257+L41*$I41*Indicators!$I$257</f>
        <v>-1.8998101493115707E-5</v>
      </c>
      <c r="W41" s="193">
        <f>M41*$B41*Indicators!$B$258+M41*$C41*Indicators!$C$258+M41*$D41*Indicators!$D$258+M41*$E41*Indicators!$E$258+M41*$F41*Indicators!$F$258+M41*$G41*Indicators!$G$258+M41*$H41*Indicators!$H$258+M41*$I41*Indicators!$I$258</f>
        <v>-1.6775649174579194E-3</v>
      </c>
      <c r="X41" s="193">
        <f>N41*$B41*Indicators!$B$259+N41*$C41*Indicators!$C$259+N41*$D41*Indicators!$D$259+N41*$E41*Indicators!$E$259+N41*$F41*Indicators!$F$259+N41*$G41*Indicators!$G$259+N41*$H41*Indicators!$H$259+N41*$I41*Indicators!$I$259</f>
        <v>-9.7051862244637208E-4</v>
      </c>
      <c r="Y41" s="193">
        <f>O41*$B41*Indicators!$B$260+O41*$C41*Indicators!$C$260+O41*$D41*Indicators!$D$260+O41*$E41*Indicators!$E$260+O41*$F41*Indicators!$F$260+O41*$G41*Indicators!$G$260+O41*$H41*Indicators!$H$260+O41*$I41*Indicators!$I$260</f>
        <v>-6.7635128507182298E-4</v>
      </c>
      <c r="Z41" s="193">
        <f>P41*$B41*Indicators!$B$261+P41*$C41*Indicators!$C$261+P41*$D41*Indicators!$D$261+P41*$E41*Indicators!$E$261+P41*$F41*Indicators!$F$261+P41*$G41*Indicators!$G$261+P41*$H41*Indicators!$H$261+P41*$I41*Indicators!$I$261</f>
        <v>-1.3501276200041615E-3</v>
      </c>
      <c r="AA41" s="193">
        <f>Q41*$B41*Indicators!$B$262+Q41*$C41*Indicators!$C$262+Q41*$D41*Indicators!$D$262+Q41*$E41*Indicators!$E$262+Q41*$F41*Indicators!$F$262+Q41*$G41*Indicators!$G$262+Q41*$H41*Indicators!$H$262+Q41*$I41*Indicators!$I$262</f>
        <v>-3.6003697107771099E-3</v>
      </c>
      <c r="AB41" s="193">
        <f>R41*$B41*Indicators!$B$263+R41*$C41*Indicators!$C$263+R41*$D41*Indicators!$D$263+R41*$E41*Indicators!$E$263+R41*$F41*Indicators!$F$263+R41*$G41*Indicators!$G$263+R41*$H41*Indicators!$H$263+R41*$I41*Indicators!$I$263</f>
        <v>-1.7155572669464237E-3</v>
      </c>
      <c r="AC41" s="193">
        <f>S41*$B41*Indicators!$B$264+S41*$C41*Indicators!$C$264+S41*$D41*Indicators!$D$264+S41*$E41*Indicators!$E$264+S41*$F41*Indicators!$F$264+S41*$G41*Indicators!$G$264+S41*$H41*Indicators!$H$264+S41*$I41*Indicators!$I$264</f>
        <v>9.6110315562233776E-4</v>
      </c>
      <c r="AE41" s="177">
        <f t="shared" si="1"/>
        <v>-1.1151221545475312</v>
      </c>
    </row>
    <row r="42" spans="1:31" hidden="1" x14ac:dyDescent="0.25">
      <c r="A42" s="174">
        <f>Indicators!A54</f>
        <v>37012</v>
      </c>
      <c r="B42" s="193">
        <f>(Indicators!B54-Indicators!B53)/Indicators!B53</f>
        <v>3.1249999999993783E-4</v>
      </c>
      <c r="C42" s="193">
        <f>(Indicators!C54-Indicators!C53)/-100</f>
        <v>2.400000000000002E-3</v>
      </c>
      <c r="D42" s="193">
        <f>(Indicators!D54-Indicators!D53)/-100</f>
        <v>2.6067202469852723E-4</v>
      </c>
      <c r="E42" s="193">
        <f>(Indicators!E54-Indicators!E53)/-Indicators!E53</f>
        <v>-7.3964497041420121E-2</v>
      </c>
      <c r="F42" s="193">
        <f>(Indicators!F54-Indicators!F53)/Indicators!F53</f>
        <v>0.11304347826086958</v>
      </c>
      <c r="G42" s="193">
        <f>(Indicators!G54-Indicators!G53)/Indicators!G53</f>
        <v>7.9455164585696784E-3</v>
      </c>
      <c r="H42" s="193">
        <f>(Indicators!H54-Indicators!H53)/Indicators!H53</f>
        <v>9.2388692427426821E-3</v>
      </c>
      <c r="I42" s="193">
        <f>(Indicators!I54-Indicators!I53)/Indicators!I53</f>
        <v>0</v>
      </c>
      <c r="J42" s="174"/>
      <c r="K42" s="193">
        <f>PMB!C$70/100</f>
        <v>4.7303126224729389E-2</v>
      </c>
      <c r="L42" s="193">
        <f>PMB!D$70/100</f>
        <v>7.3476662051684804E-3</v>
      </c>
      <c r="M42" s="193">
        <f>PMB!E$70/100</f>
        <v>0.12951388380929138</v>
      </c>
      <c r="N42" s="193">
        <f>PMB!F$70/100</f>
        <v>3.897203476539781E-2</v>
      </c>
      <c r="O42" s="193">
        <f>PMB!G$70/100</f>
        <v>3.9329416265408867E-2</v>
      </c>
      <c r="P42" s="193">
        <f>PMB!H$70/100</f>
        <v>0.13468064605902677</v>
      </c>
      <c r="Q42" s="193">
        <f>PMB!I$70/100</f>
        <v>9.8315330434540119E-2</v>
      </c>
      <c r="R42" s="193">
        <f>PMB!J$70/100</f>
        <v>0.15897668212732793</v>
      </c>
      <c r="S42" s="193">
        <f>PMB!K$70/100</f>
        <v>0.34556121410910928</v>
      </c>
      <c r="T42" s="193"/>
      <c r="U42" s="193">
        <f>K42*$B42*Indicators!$B$256+K42*$C42*Indicators!$C$256+K42*$D42*Indicators!$D$256+K42*$E42*Indicators!$E$256+K42*$F42*Indicators!$F$256+K42*$G42*Indicators!$G$256+K42*$H42*Indicators!$H$256+K42*$I42*Indicators!$I$256</f>
        <v>1.0680336121317749E-3</v>
      </c>
      <c r="V42" s="193">
        <f>L42*$B42*Indicators!$B$257+L42*$C42*Indicators!$C$257+L42*$D42*Indicators!$D$257+L42*$E42*Indicators!$E$257+L42*$F42*Indicators!$F$257+L42*$G42*Indicators!$G$257+L42*$H42*Indicators!$H$257+L42*$I42*Indicators!$I$257</f>
        <v>-3.0305398716521315E-5</v>
      </c>
      <c r="W42" s="193">
        <f>M42*$B42*Indicators!$B$258+M42*$C42*Indicators!$C$258+M42*$D42*Indicators!$D$258+M42*$E42*Indicators!$E$258+M42*$F42*Indicators!$F$258+M42*$G42*Indicators!$G$258+M42*$H42*Indicators!$H$258+M42*$I42*Indicators!$I$258</f>
        <v>-7.6026646623407999E-4</v>
      </c>
      <c r="X42" s="193">
        <f>N42*$B42*Indicators!$B$259+N42*$C42*Indicators!$C$259+N42*$D42*Indicators!$D$259+N42*$E42*Indicators!$E$259+N42*$F42*Indicators!$F$259+N42*$G42*Indicators!$G$259+N42*$H42*Indicators!$H$259+N42*$I42*Indicators!$I$259</f>
        <v>-5.3410117046985247E-4</v>
      </c>
      <c r="Y42" s="193">
        <f>O42*$B42*Indicators!$B$260+O42*$C42*Indicators!$C$260+O42*$D42*Indicators!$D$260+O42*$E42*Indicators!$E$260+O42*$F42*Indicators!$F$260+O42*$G42*Indicators!$G$260+O42*$H42*Indicators!$H$260+O42*$I42*Indicators!$I$260</f>
        <v>-2.9676784184348959E-4</v>
      </c>
      <c r="Z42" s="193">
        <f>P42*$B42*Indicators!$B$261+P42*$C42*Indicators!$C$261+P42*$D42*Indicators!$D$261+P42*$E42*Indicators!$E$261+P42*$F42*Indicators!$F$261+P42*$G42*Indicators!$G$261+P42*$H42*Indicators!$H$261+P42*$I42*Indicators!$I$261</f>
        <v>-5.6072239686197106E-4</v>
      </c>
      <c r="AA42" s="193">
        <f>Q42*$B42*Indicators!$B$262+Q42*$C42*Indicators!$C$262+Q42*$D42*Indicators!$D$262+Q42*$E42*Indicators!$E$262+Q42*$F42*Indicators!$F$262+Q42*$G42*Indicators!$G$262+Q42*$H42*Indicators!$H$262+Q42*$I42*Indicators!$I$262</f>
        <v>-1.9470621753181979E-3</v>
      </c>
      <c r="AB42" s="193">
        <f>R42*$B42*Indicators!$B$263+R42*$C42*Indicators!$C$263+R42*$D42*Indicators!$D$263+R42*$E42*Indicators!$E$263+R42*$F42*Indicators!$F$263+R42*$G42*Indicators!$G$263+R42*$H42*Indicators!$H$263+R42*$I42*Indicators!$I$263</f>
        <v>-5.9258108817588631E-4</v>
      </c>
      <c r="AC42" s="193">
        <f>S42*$B42*Indicators!$B$264+S42*$C42*Indicators!$C$264+S42*$D42*Indicators!$D$264+S42*$E42*Indicators!$E$264+S42*$F42*Indicators!$F$264+S42*$G42*Indicators!$G$264+S42*$H42*Indicators!$H$264+S42*$I42*Indicators!$I$264</f>
        <v>1.2768642978156206E-3</v>
      </c>
      <c r="AE42" s="177">
        <f t="shared" si="1"/>
        <v>-0.23769086276726031</v>
      </c>
    </row>
    <row r="43" spans="1:31" hidden="1" x14ac:dyDescent="0.25">
      <c r="A43" s="174">
        <f>Indicators!A55</f>
        <v>37043</v>
      </c>
      <c r="B43" s="193">
        <f>(Indicators!B55-Indicators!B54)/Indicators!B54</f>
        <v>7.4976569821931273E-3</v>
      </c>
      <c r="C43" s="193">
        <f>(Indicators!C55-Indicators!C54)/-100</f>
        <v>9.6499999999999989E-3</v>
      </c>
      <c r="D43" s="193">
        <f>(Indicators!D55-Indicators!D54)/-100</f>
        <v>1.3880950436842543E-3</v>
      </c>
      <c r="E43" s="193">
        <f>(Indicators!E55-Indicators!E54)/-Indicators!E54</f>
        <v>0.11294765840220378</v>
      </c>
      <c r="F43" s="193">
        <f>(Indicators!F55-Indicators!F54)/Indicators!F54</f>
        <v>-2.4553571428571497E-2</v>
      </c>
      <c r="G43" s="193">
        <f>(Indicators!G55-Indicators!G54)/Indicators!G54</f>
        <v>1.2762762762762891E-2</v>
      </c>
      <c r="H43" s="193">
        <f>(Indicators!H55-Indicators!H54)/Indicators!H54</f>
        <v>5.2807766935088381E-3</v>
      </c>
      <c r="I43" s="193">
        <f>(Indicators!I55-Indicators!I54)/Indicators!I54</f>
        <v>0</v>
      </c>
      <c r="J43" s="174"/>
      <c r="K43" s="193">
        <f>PMB!C$70/100</f>
        <v>4.7303126224729389E-2</v>
      </c>
      <c r="L43" s="193">
        <f>PMB!D$70/100</f>
        <v>7.3476662051684804E-3</v>
      </c>
      <c r="M43" s="193">
        <f>PMB!E$70/100</f>
        <v>0.12951388380929138</v>
      </c>
      <c r="N43" s="193">
        <f>PMB!F$70/100</f>
        <v>3.897203476539781E-2</v>
      </c>
      <c r="O43" s="193">
        <f>PMB!G$70/100</f>
        <v>3.9329416265408867E-2</v>
      </c>
      <c r="P43" s="193">
        <f>PMB!H$70/100</f>
        <v>0.13468064605902677</v>
      </c>
      <c r="Q43" s="193">
        <f>PMB!I$70/100</f>
        <v>9.8315330434540119E-2</v>
      </c>
      <c r="R43" s="193">
        <f>PMB!J$70/100</f>
        <v>0.15897668212732793</v>
      </c>
      <c r="S43" s="193">
        <f>PMB!K$70/100</f>
        <v>0.34556121410910928</v>
      </c>
      <c r="T43" s="193"/>
      <c r="U43" s="193">
        <f>K43*$B43*Indicators!$B$256+K43*$C43*Indicators!$C$256+K43*$D43*Indicators!$D$256+K43*$E43*Indicators!$E$256+K43*$F43*Indicators!$F$256+K43*$G43*Indicators!$G$256+K43*$H43*Indicators!$H$256+K43*$I43*Indicators!$I$256</f>
        <v>7.0467676773918928E-4</v>
      </c>
      <c r="V43" s="193">
        <f>L43*$B43*Indicators!$B$257+L43*$C43*Indicators!$C$257+L43*$D43*Indicators!$D$257+L43*$E43*Indicators!$E$257+L43*$F43*Indicators!$F$257+L43*$G43*Indicators!$G$257+L43*$H43*Indicators!$H$257+L43*$I43*Indicators!$I$257</f>
        <v>1.3702786176189469E-4</v>
      </c>
      <c r="W43" s="193">
        <f>M43*$B43*Indicators!$B$258+M43*$C43*Indicators!$C$258+M43*$D43*Indicators!$D$258+M43*$E43*Indicators!$E$258+M43*$F43*Indicators!$F$258+M43*$G43*Indicators!$G$258+M43*$H43*Indicators!$H$258+M43*$I43*Indicators!$I$258</f>
        <v>2.1300407916879671E-3</v>
      </c>
      <c r="X43" s="193">
        <f>N43*$B43*Indicators!$B$259+N43*$C43*Indicators!$C$259+N43*$D43*Indicators!$D$259+N43*$E43*Indicators!$E$259+N43*$F43*Indicators!$F$259+N43*$G43*Indicators!$G$259+N43*$H43*Indicators!$H$259+N43*$I43*Indicators!$I$259</f>
        <v>9.5166902131918246E-4</v>
      </c>
      <c r="Y43" s="193">
        <f>O43*$B43*Indicators!$B$260+O43*$C43*Indicators!$C$260+O43*$D43*Indicators!$D$260+O43*$E43*Indicators!$E$260+O43*$F43*Indicators!$F$260+O43*$G43*Indicators!$G$260+O43*$H43*Indicators!$H$260+O43*$I43*Indicators!$I$260</f>
        <v>8.7743758457467698E-4</v>
      </c>
      <c r="Z43" s="193">
        <f>P43*$B43*Indicators!$B$261+P43*$C43*Indicators!$C$261+P43*$D43*Indicators!$D$261+P43*$E43*Indicators!$E$261+P43*$F43*Indicators!$F$261+P43*$G43*Indicators!$G$261+P43*$H43*Indicators!$H$261+P43*$I43*Indicators!$I$261</f>
        <v>2.2922436827884952E-3</v>
      </c>
      <c r="AA43" s="193">
        <f>Q43*$B43*Indicators!$B$262+Q43*$C43*Indicators!$C$262+Q43*$D43*Indicators!$D$262+Q43*$E43*Indicators!$E$262+Q43*$F43*Indicators!$F$262+Q43*$G43*Indicators!$G$262+Q43*$H43*Indicators!$H$262+Q43*$I43*Indicators!$I$262</f>
        <v>3.7122913207977499E-3</v>
      </c>
      <c r="AB43" s="193">
        <f>R43*$B43*Indicators!$B$263+R43*$C43*Indicators!$C$263+R43*$D43*Indicators!$D$263+R43*$E43*Indicators!$E$263+R43*$F43*Indicators!$F$263+R43*$G43*Indicators!$G$263+R43*$H43*Indicators!$H$263+R43*$I43*Indicators!$I$263</f>
        <v>2.7256669874331906E-3</v>
      </c>
      <c r="AC43" s="193">
        <f>S43*$B43*Indicators!$B$264+S43*$C43*Indicators!$C$264+S43*$D43*Indicators!$D$264+S43*$E43*Indicators!$E$264+S43*$F43*Indicators!$F$264+S43*$G43*Indicators!$G$264+S43*$H43*Indicators!$H$264+S43*$I43*Indicators!$I$264</f>
        <v>2.0696067890408204E-3</v>
      </c>
      <c r="AE43" s="177">
        <f t="shared" si="1"/>
        <v>1.5600660807143165</v>
      </c>
    </row>
    <row r="44" spans="1:31" hidden="1" x14ac:dyDescent="0.25">
      <c r="A44" s="174">
        <f>Indicators!A56</f>
        <v>37073</v>
      </c>
      <c r="B44" s="193">
        <f>(Indicators!B56-Indicators!B55)/Indicators!B55</f>
        <v>2.0155038759689877E-2</v>
      </c>
      <c r="C44" s="193">
        <f>(Indicators!C56-Indicators!C55)/-100</f>
        <v>2.4500000000000099E-3</v>
      </c>
      <c r="D44" s="193">
        <f>(Indicators!D56-Indicators!D55)/-100</f>
        <v>1.0483697983697979E-2</v>
      </c>
      <c r="E44" s="193">
        <f>(Indicators!E56-Indicators!E55)/-Indicators!E55</f>
        <v>4.8136645962732996E-2</v>
      </c>
      <c r="F44" s="193">
        <f>(Indicators!F56-Indicators!F55)/Indicators!F55</f>
        <v>-2.288329519450813E-2</v>
      </c>
      <c r="G44" s="193">
        <f>(Indicators!G56-Indicators!G55)/Indicators!G55</f>
        <v>-9.2661230541141587E-3</v>
      </c>
      <c r="H44" s="193">
        <f>(Indicators!H56-Indicators!H55)/Indicators!H55</f>
        <v>9.0832284611360135E-3</v>
      </c>
      <c r="I44" s="193">
        <f>(Indicators!I56-Indicators!I55)/Indicators!I55</f>
        <v>0</v>
      </c>
      <c r="J44" s="174"/>
      <c r="K44" s="193">
        <f>PMB!C$70/100</f>
        <v>4.7303126224729389E-2</v>
      </c>
      <c r="L44" s="193">
        <f>PMB!D$70/100</f>
        <v>7.3476662051684804E-3</v>
      </c>
      <c r="M44" s="193">
        <f>PMB!E$70/100</f>
        <v>0.12951388380929138</v>
      </c>
      <c r="N44" s="193">
        <f>PMB!F$70/100</f>
        <v>3.897203476539781E-2</v>
      </c>
      <c r="O44" s="193">
        <f>PMB!G$70/100</f>
        <v>3.9329416265408867E-2</v>
      </c>
      <c r="P44" s="193">
        <f>PMB!H$70/100</f>
        <v>0.13468064605902677</v>
      </c>
      <c r="Q44" s="193">
        <f>PMB!I$70/100</f>
        <v>9.8315330434540119E-2</v>
      </c>
      <c r="R44" s="193">
        <f>PMB!J$70/100</f>
        <v>0.15897668212732793</v>
      </c>
      <c r="S44" s="193">
        <f>PMB!K$70/100</f>
        <v>0.34556121410910928</v>
      </c>
      <c r="T44" s="193"/>
      <c r="U44" s="193">
        <f>K44*$B44*Indicators!$B$256+K44*$C44*Indicators!$C$256+K44*$D44*Indicators!$D$256+K44*$E44*Indicators!$E$256+K44*$F44*Indicators!$F$256+K44*$G44*Indicators!$G$256+K44*$H44*Indicators!$H$256+K44*$I44*Indicators!$I$256</f>
        <v>3.3238756161627835E-4</v>
      </c>
      <c r="V44" s="193">
        <f>L44*$B44*Indicators!$B$257+L44*$C44*Indicators!$C$257+L44*$D44*Indicators!$D$257+L44*$E44*Indicators!$E$257+L44*$F44*Indicators!$F$257+L44*$G44*Indicators!$G$257+L44*$H44*Indicators!$H$257+L44*$I44*Indicators!$I$257</f>
        <v>5.2563198137524689E-5</v>
      </c>
      <c r="W44" s="193">
        <f>M44*$B44*Indicators!$B$258+M44*$C44*Indicators!$C$258+M44*$D44*Indicators!$D$258+M44*$E44*Indicators!$E$258+M44*$F44*Indicators!$F$258+M44*$G44*Indicators!$G$258+M44*$H44*Indicators!$H$258+M44*$I44*Indicators!$I$258</f>
        <v>1.7860529137986763E-3</v>
      </c>
      <c r="X44" s="193">
        <f>N44*$B44*Indicators!$B$259+N44*$C44*Indicators!$C$259+N44*$D44*Indicators!$D$259+N44*$E44*Indicators!$E$259+N44*$F44*Indicators!$F$259+N44*$G44*Indicators!$G$259+N44*$H44*Indicators!$H$259+N44*$I44*Indicators!$I$259</f>
        <v>5.1434671102414879E-4</v>
      </c>
      <c r="Y44" s="193">
        <f>O44*$B44*Indicators!$B$260+O44*$C44*Indicators!$C$260+O44*$D44*Indicators!$D$260+O44*$E44*Indicators!$E$260+O44*$F44*Indicators!$F$260+O44*$G44*Indicators!$G$260+O44*$H44*Indicators!$H$260+O44*$I44*Indicators!$I$260</f>
        <v>5.4055683403566267E-4</v>
      </c>
      <c r="Z44" s="193">
        <f>P44*$B44*Indicators!$B$261+P44*$C44*Indicators!$C$261+P44*$D44*Indicators!$D$261+P44*$E44*Indicators!$E$261+P44*$F44*Indicators!$F$261+P44*$G44*Indicators!$G$261+P44*$H44*Indicators!$H$261+P44*$I44*Indicators!$I$261</f>
        <v>1.6234694887514605E-3</v>
      </c>
      <c r="AA44" s="193">
        <f>Q44*$B44*Indicators!$B$262+Q44*$C44*Indicators!$C$262+Q44*$D44*Indicators!$D$262+Q44*$E44*Indicators!$E$262+Q44*$F44*Indicators!$F$262+Q44*$G44*Indicators!$G$262+Q44*$H44*Indicators!$H$262+Q44*$I44*Indicators!$I$262</f>
        <v>1.9477754622800022E-3</v>
      </c>
      <c r="AB44" s="193">
        <f>R44*$B44*Indicators!$B$263+R44*$C44*Indicators!$C$263+R44*$D44*Indicators!$D$263+R44*$E44*Indicators!$E$263+R44*$F44*Indicators!$F$263+R44*$G44*Indicators!$G$263+R44*$H44*Indicators!$H$263+R44*$I44*Indicators!$I$263</f>
        <v>1.821873859643918E-3</v>
      </c>
      <c r="AC44" s="193">
        <f>S44*$B44*Indicators!$B$264+S44*$C44*Indicators!$C$264+S44*$D44*Indicators!$D$264+S44*$E44*Indicators!$E$264+S44*$F44*Indicators!$F$264+S44*$G44*Indicators!$G$264+S44*$H44*Indicators!$H$264+S44*$I44*Indicators!$I$264</f>
        <v>2.6589940247581734E-3</v>
      </c>
      <c r="AE44" s="177">
        <f t="shared" si="1"/>
        <v>1.1278020054045843</v>
      </c>
    </row>
    <row r="45" spans="1:31" hidden="1" x14ac:dyDescent="0.25">
      <c r="A45" s="174">
        <f>Indicators!A57</f>
        <v>37104</v>
      </c>
      <c r="B45" s="193">
        <f>(Indicators!B57-Indicators!B56)/Indicators!B56</f>
        <v>1.7021276595744751E-2</v>
      </c>
      <c r="C45" s="193">
        <f>(Indicators!C57-Indicators!C56)/-100</f>
        <v>-2.2499999999999964E-3</v>
      </c>
      <c r="D45" s="193">
        <f>(Indicators!D57-Indicators!D56)/-100</f>
        <v>6.1366773323294592E-3</v>
      </c>
      <c r="E45" s="193">
        <f>(Indicators!E57-Indicators!E56)/-Indicators!E56</f>
        <v>-7.7895595432300166E-2</v>
      </c>
      <c r="F45" s="193">
        <f>(Indicators!F57-Indicators!F56)/Indicators!F56</f>
        <v>-7.494145199063218E-2</v>
      </c>
      <c r="G45" s="193">
        <f>(Indicators!G57-Indicators!G56)/Indicators!G56</f>
        <v>3.1799476243920689E-2</v>
      </c>
      <c r="H45" s="193">
        <f>(Indicators!H57-Indicators!H56)/Indicators!H56</f>
        <v>1.9528574706563415E-2</v>
      </c>
      <c r="I45" s="193">
        <f>(Indicators!I57-Indicators!I56)/Indicators!I56</f>
        <v>0</v>
      </c>
      <c r="J45" s="174"/>
      <c r="K45" s="193">
        <f>PMB!C$70/100</f>
        <v>4.7303126224729389E-2</v>
      </c>
      <c r="L45" s="193">
        <f>PMB!D$70/100</f>
        <v>7.3476662051684804E-3</v>
      </c>
      <c r="M45" s="193">
        <f>PMB!E$70/100</f>
        <v>0.12951388380929138</v>
      </c>
      <c r="N45" s="193">
        <f>PMB!F$70/100</f>
        <v>3.897203476539781E-2</v>
      </c>
      <c r="O45" s="193">
        <f>PMB!G$70/100</f>
        <v>3.9329416265408867E-2</v>
      </c>
      <c r="P45" s="193">
        <f>PMB!H$70/100</f>
        <v>0.13468064605902677</v>
      </c>
      <c r="Q45" s="193">
        <f>PMB!I$70/100</f>
        <v>9.8315330434540119E-2</v>
      </c>
      <c r="R45" s="193">
        <f>PMB!J$70/100</f>
        <v>0.15897668212732793</v>
      </c>
      <c r="S45" s="193">
        <f>PMB!K$70/100</f>
        <v>0.34556121410910928</v>
      </c>
      <c r="T45" s="193"/>
      <c r="U45" s="193">
        <f>K45*$B45*Indicators!$B$256+K45*$C45*Indicators!$C$256+K45*$D45*Indicators!$D$256+K45*$E45*Indicators!$E$256+K45*$F45*Indicators!$F$256+K45*$G45*Indicators!$G$256+K45*$H45*Indicators!$H$256+K45*$I45*Indicators!$I$256</f>
        <v>-1.432610189799296E-3</v>
      </c>
      <c r="V45" s="193">
        <f>L45*$B45*Indicators!$B$257+L45*$C45*Indicators!$C$257+L45*$D45*Indicators!$D$257+L45*$E45*Indicators!$E$257+L45*$F45*Indicators!$F$257+L45*$G45*Indicators!$G$257+L45*$H45*Indicators!$H$257+L45*$I45*Indicators!$I$257</f>
        <v>7.374568901028045E-5</v>
      </c>
      <c r="W45" s="193">
        <f>M45*$B45*Indicators!$B$258+M45*$C45*Indicators!$C$258+M45*$D45*Indicators!$D$258+M45*$E45*Indicators!$E$258+M45*$F45*Indicators!$F$258+M45*$G45*Indicators!$G$258+M45*$H45*Indicators!$H$258+M45*$I45*Indicators!$I$258</f>
        <v>-2.9038822637331087E-6</v>
      </c>
      <c r="X45" s="193">
        <f>N45*$B45*Indicators!$B$259+N45*$C45*Indicators!$C$259+N45*$D45*Indicators!$D$259+N45*$E45*Indicators!$E$259+N45*$F45*Indicators!$F$259+N45*$G45*Indicators!$G$259+N45*$H45*Indicators!$H$259+N45*$I45*Indicators!$I$259</f>
        <v>-4.5713417688355429E-4</v>
      </c>
      <c r="Y45" s="193">
        <f>O45*$B45*Indicators!$B$260+O45*$C45*Indicators!$C$260+O45*$D45*Indicators!$D$260+O45*$E45*Indicators!$E$260+O45*$F45*Indicators!$F$260+O45*$G45*Indicators!$G$260+O45*$H45*Indicators!$H$260+O45*$I45*Indicators!$I$260</f>
        <v>-1.6459248657836389E-4</v>
      </c>
      <c r="Z45" s="193">
        <f>P45*$B45*Indicators!$B$261+P45*$C45*Indicators!$C$261+P45*$D45*Indicators!$D$261+P45*$E45*Indicators!$E$261+P45*$F45*Indicators!$F$261+P45*$G45*Indicators!$G$261+P45*$H45*Indicators!$H$261+P45*$I45*Indicators!$I$261</f>
        <v>-1.0309166962476431E-4</v>
      </c>
      <c r="AA45" s="193">
        <f>Q45*$B45*Indicators!$B$262+Q45*$C45*Indicators!$C$262+Q45*$D45*Indicators!$D$262+Q45*$E45*Indicators!$E$262+Q45*$F45*Indicators!$F$262+Q45*$G45*Indicators!$G$262+Q45*$H45*Indicators!$H$262+Q45*$I45*Indicators!$I$262</f>
        <v>-1.7300714156911726E-3</v>
      </c>
      <c r="AB45" s="193">
        <f>R45*$B45*Indicators!$B$263+R45*$C45*Indicators!$C$263+R45*$D45*Indicators!$D$263+R45*$E45*Indicators!$E$263+R45*$F45*Indicators!$F$263+R45*$G45*Indicators!$G$263+R45*$H45*Indicators!$H$263+R45*$I45*Indicators!$I$263</f>
        <v>-6.4018596499434369E-5</v>
      </c>
      <c r="AC45" s="193">
        <f>S45*$B45*Indicators!$B$264+S45*$C45*Indicators!$C$264+S45*$D45*Indicators!$D$264+S45*$E45*Indicators!$E$264+S45*$F45*Indicators!$F$264+S45*$G45*Indicators!$G$264+S45*$H45*Indicators!$H$264+S45*$I45*Indicators!$I$264</f>
        <v>2.7646747740376018E-3</v>
      </c>
      <c r="AE45" s="177">
        <f t="shared" si="1"/>
        <v>-0.11160019542924364</v>
      </c>
    </row>
    <row r="46" spans="1:31" hidden="1" x14ac:dyDescent="0.25">
      <c r="A46" s="174">
        <f>Indicators!A58</f>
        <v>37135</v>
      </c>
      <c r="B46" s="193">
        <f>(Indicators!B58-Indicators!B57)/Indicators!B57</f>
        <v>7.4297668858338231E-2</v>
      </c>
      <c r="C46" s="193">
        <f>(Indicators!C58-Indicators!C57)/-100</f>
        <v>1.1999999999999921E-3</v>
      </c>
      <c r="D46" s="193">
        <f>(Indicators!D58-Indicators!D57)/-100</f>
        <v>2.1949001364161267E-3</v>
      </c>
      <c r="E46" s="193">
        <f>(Indicators!E58-Indicators!E57)/-Indicators!E57</f>
        <v>0.18690881573968979</v>
      </c>
      <c r="F46" s="193">
        <f>(Indicators!F58-Indicators!F57)/Indicators!F57</f>
        <v>-9.3670886075949394E-2</v>
      </c>
      <c r="G46" s="193">
        <f>(Indicators!G58-Indicators!G57)/Indicators!G57</f>
        <v>6.4539521392313309E-2</v>
      </c>
      <c r="H46" s="193">
        <f>(Indicators!H58-Indicators!H57)/Indicators!H57</f>
        <v>1.7654658658273432E-2</v>
      </c>
      <c r="I46" s="193">
        <f>(Indicators!I58-Indicators!I57)/Indicators!I57</f>
        <v>0</v>
      </c>
      <c r="J46" s="174"/>
      <c r="K46" s="193">
        <f>PMB!C$70/100</f>
        <v>4.7303126224729389E-2</v>
      </c>
      <c r="L46" s="193">
        <f>PMB!D$70/100</f>
        <v>7.3476662051684804E-3</v>
      </c>
      <c r="M46" s="193">
        <f>PMB!E$70/100</f>
        <v>0.12951388380929138</v>
      </c>
      <c r="N46" s="193">
        <f>PMB!F$70/100</f>
        <v>3.897203476539781E-2</v>
      </c>
      <c r="O46" s="193">
        <f>PMB!G$70/100</f>
        <v>3.9329416265408867E-2</v>
      </c>
      <c r="P46" s="193">
        <f>PMB!H$70/100</f>
        <v>0.13468064605902677</v>
      </c>
      <c r="Q46" s="193">
        <f>PMB!I$70/100</f>
        <v>9.8315330434540119E-2</v>
      </c>
      <c r="R46" s="193">
        <f>PMB!J$70/100</f>
        <v>0.15897668212732793</v>
      </c>
      <c r="S46" s="193">
        <f>PMB!K$70/100</f>
        <v>0.34556121410910928</v>
      </c>
      <c r="T46" s="193"/>
      <c r="U46" s="193">
        <f>K46*$B46*Indicators!$B$256+K46*$C46*Indicators!$C$256+K46*$D46*Indicators!$D$256+K46*$E46*Indicators!$E$256+K46*$F46*Indicators!$F$256+K46*$G46*Indicators!$G$256+K46*$H46*Indicators!$H$256+K46*$I46*Indicators!$I$256</f>
        <v>9.7103751069215719E-4</v>
      </c>
      <c r="V46" s="193">
        <f>L46*$B46*Indicators!$B$257+L46*$C46*Indicators!$C$257+L46*$D46*Indicators!$D$257+L46*$E46*Indicators!$E$257+L46*$F46*Indicators!$F$257+L46*$G46*Indicators!$G$257+L46*$H46*Indicators!$H$257+L46*$I46*Indicators!$I$257</f>
        <v>4.9079464415664081E-4</v>
      </c>
      <c r="W46" s="193">
        <f>M46*$B46*Indicators!$B$258+M46*$C46*Indicators!$C$258+M46*$D46*Indicators!$D$258+M46*$E46*Indicators!$E$258+M46*$F46*Indicators!$F$258+M46*$G46*Indicators!$G$258+M46*$H46*Indicators!$H$258+M46*$I46*Indicators!$I$258</f>
        <v>6.0625807177935535E-3</v>
      </c>
      <c r="X46" s="193">
        <f>N46*$B46*Indicators!$B$259+N46*$C46*Indicators!$C$259+N46*$D46*Indicators!$D$259+N46*$E46*Indicators!$E$259+N46*$F46*Indicators!$F$259+N46*$G46*Indicators!$G$259+N46*$H46*Indicators!$H$259+N46*$I46*Indicators!$I$259</f>
        <v>1.8218156117740416E-3</v>
      </c>
      <c r="Y46" s="193">
        <f>O46*$B46*Indicators!$B$260+O46*$C46*Indicators!$C$260+O46*$D46*Indicators!$D$260+O46*$E46*Indicators!$E$260+O46*$F46*Indicators!$F$260+O46*$G46*Indicators!$G$260+O46*$H46*Indicators!$H$260+O46*$I46*Indicators!$I$260</f>
        <v>1.6259558170796792E-3</v>
      </c>
      <c r="Z46" s="193">
        <f>P46*$B46*Indicators!$B$261+P46*$C46*Indicators!$C$261+P46*$D46*Indicators!$D$261+P46*$E46*Indicators!$E$261+P46*$F46*Indicators!$F$261+P46*$G46*Indicators!$G$261+P46*$H46*Indicators!$H$261+P46*$I46*Indicators!$I$261</f>
        <v>4.2280690035852338E-3</v>
      </c>
      <c r="AA46" s="193">
        <f>Q46*$B46*Indicators!$B$262+Q46*$C46*Indicators!$C$262+Q46*$D46*Indicators!$D$262+Q46*$E46*Indicators!$E$262+Q46*$F46*Indicators!$F$262+Q46*$G46*Indicators!$G$262+Q46*$H46*Indicators!$H$262+Q46*$I46*Indicators!$I$262</f>
        <v>6.6355802130671883E-3</v>
      </c>
      <c r="AB46" s="193">
        <f>R46*$B46*Indicators!$B$263+R46*$C46*Indicators!$C$263+R46*$D46*Indicators!$D$263+R46*$E46*Indicators!$E$263+R46*$F46*Indicators!$F$263+R46*$G46*Indicators!$G$263+R46*$H46*Indicators!$H$263+R46*$I46*Indicators!$I$263</f>
        <v>5.0962417450508947E-3</v>
      </c>
      <c r="AC46" s="193">
        <f>S46*$B46*Indicators!$B$264+S46*$C46*Indicators!$C$264+S46*$D46*Indicators!$D$264+S46*$E46*Indicators!$E$264+S46*$F46*Indicators!$F$264+S46*$G46*Indicators!$G$264+S46*$H46*Indicators!$H$264+S46*$I46*Indicators!$I$264</f>
        <v>4.6944990309303177E-3</v>
      </c>
      <c r="AE46" s="177">
        <f t="shared" si="1"/>
        <v>3.1626574294129703</v>
      </c>
    </row>
    <row r="47" spans="1:31" hidden="1" x14ac:dyDescent="0.25">
      <c r="A47" s="174">
        <f>Indicators!A59</f>
        <v>37165</v>
      </c>
      <c r="B47" s="193">
        <f>(Indicators!B59-Indicators!B58)/Indicators!B58</f>
        <v>4.879541534524022E-2</v>
      </c>
      <c r="C47" s="193">
        <f>(Indicators!C59-Indicators!C58)/-100</f>
        <v>2.2000000000000062E-3</v>
      </c>
      <c r="D47" s="193">
        <f>(Indicators!D59-Indicators!D58)/-100</f>
        <v>4.051709179246972E-3</v>
      </c>
      <c r="E47" s="193">
        <f>(Indicators!E59-Indicators!E58)/-Indicators!E58</f>
        <v>5.0721265704979056E-2</v>
      </c>
      <c r="F47" s="193">
        <f>(Indicators!F59-Indicators!F58)/Indicators!F58</f>
        <v>-7.8212290502793366E-2</v>
      </c>
      <c r="G47" s="193">
        <f>(Indicators!G59-Indicators!G58)/Indicators!G58</f>
        <v>-4.3596730245231641E-2</v>
      </c>
      <c r="H47" s="193">
        <f>(Indicators!H59-Indicators!H58)/Indicators!H58</f>
        <v>8.1322636629457806E-3</v>
      </c>
      <c r="I47" s="193">
        <f>(Indicators!I59-Indicators!I58)/Indicators!I58</f>
        <v>0</v>
      </c>
      <c r="J47" s="174"/>
      <c r="K47" s="193">
        <f>PMB!C$70/100</f>
        <v>4.7303126224729389E-2</v>
      </c>
      <c r="L47" s="193">
        <f>PMB!D$70/100</f>
        <v>7.3476662051684804E-3</v>
      </c>
      <c r="M47" s="193">
        <f>PMB!E$70/100</f>
        <v>0.12951388380929138</v>
      </c>
      <c r="N47" s="193">
        <f>PMB!F$70/100</f>
        <v>3.897203476539781E-2</v>
      </c>
      <c r="O47" s="193">
        <f>PMB!G$70/100</f>
        <v>3.9329416265408867E-2</v>
      </c>
      <c r="P47" s="193">
        <f>PMB!H$70/100</f>
        <v>0.13468064605902677</v>
      </c>
      <c r="Q47" s="193">
        <f>PMB!I$70/100</f>
        <v>9.8315330434540119E-2</v>
      </c>
      <c r="R47" s="193">
        <f>PMB!J$70/100</f>
        <v>0.15897668212732793</v>
      </c>
      <c r="S47" s="193">
        <f>PMB!K$70/100</f>
        <v>0.34556121410910928</v>
      </c>
      <c r="T47" s="193"/>
      <c r="U47" s="193">
        <f>K47*$B47*Indicators!$B$256+K47*$C47*Indicators!$C$256+K47*$D47*Indicators!$D$256+K47*$E47*Indicators!$E$256+K47*$F47*Indicators!$F$256+K47*$G47*Indicators!$G$256+K47*$H47*Indicators!$H$256+K47*$I47*Indicators!$I$256</f>
        <v>-1.8193620021419798E-4</v>
      </c>
      <c r="V47" s="193">
        <f>L47*$B47*Indicators!$B$257+L47*$C47*Indicators!$C$257+L47*$D47*Indicators!$D$257+L47*$E47*Indicators!$E$257+L47*$F47*Indicators!$F$257+L47*$G47*Indicators!$G$257+L47*$H47*Indicators!$H$257+L47*$I47*Indicators!$I$257</f>
        <v>1.6694331688704863E-5</v>
      </c>
      <c r="W47" s="193">
        <f>M47*$B47*Indicators!$B$258+M47*$C47*Indicators!$C$258+M47*$D47*Indicators!$D$258+M47*$E47*Indicators!$E$258+M47*$F47*Indicators!$F$258+M47*$G47*Indicators!$G$258+M47*$H47*Indicators!$H$258+M47*$I47*Indicators!$I$258</f>
        <v>3.0573479686093483E-3</v>
      </c>
      <c r="X47" s="193">
        <f>N47*$B47*Indicators!$B$259+N47*$C47*Indicators!$C$259+N47*$D47*Indicators!$D$259+N47*$E47*Indicators!$E$259+N47*$F47*Indicators!$F$259+N47*$G47*Indicators!$G$259+N47*$H47*Indicators!$H$259+N47*$I47*Indicators!$I$259</f>
        <v>6.2938302599576648E-4</v>
      </c>
      <c r="Y47" s="193">
        <f>O47*$B47*Indicators!$B$260+O47*$C47*Indicators!$C$260+O47*$D47*Indicators!$D$260+O47*$E47*Indicators!$E$260+O47*$F47*Indicators!$F$260+O47*$G47*Indicators!$G$260+O47*$H47*Indicators!$H$260+O47*$I47*Indicators!$I$260</f>
        <v>6.2897889131746057E-4</v>
      </c>
      <c r="Z47" s="193">
        <f>P47*$B47*Indicators!$B$261+P47*$C47*Indicators!$C$261+P47*$D47*Indicators!$D$261+P47*$E47*Indicators!$E$261+P47*$F47*Indicators!$F$261+P47*$G47*Indicators!$G$261+P47*$H47*Indicators!$H$261+P47*$I47*Indicators!$I$261</f>
        <v>1.8269531802076403E-3</v>
      </c>
      <c r="AA47" s="193">
        <f>Q47*$B47*Indicators!$B$262+Q47*$C47*Indicators!$C$262+Q47*$D47*Indicators!$D$262+Q47*$E47*Indicators!$E$262+Q47*$F47*Indicators!$F$262+Q47*$G47*Indicators!$G$262+Q47*$H47*Indicators!$H$262+Q47*$I47*Indicators!$I$262</f>
        <v>2.218735633598823E-3</v>
      </c>
      <c r="AB47" s="193">
        <f>R47*$B47*Indicators!$B$263+R47*$C47*Indicators!$C$263+R47*$D47*Indicators!$D$263+R47*$E47*Indicators!$E$263+R47*$F47*Indicators!$F$263+R47*$G47*Indicators!$G$263+R47*$H47*Indicators!$H$263+R47*$I47*Indicators!$I$263</f>
        <v>2.1567600390288598E-3</v>
      </c>
      <c r="AC47" s="193">
        <f>S47*$B47*Indicators!$B$264+S47*$C47*Indicators!$C$264+S47*$D47*Indicators!$D$264+S47*$E47*Indicators!$E$264+S47*$F47*Indicators!$F$264+S47*$G47*Indicators!$G$264+S47*$H47*Indicators!$H$264+S47*$I47*Indicators!$I$264</f>
        <v>3.0753436119163643E-3</v>
      </c>
      <c r="AE47" s="177">
        <f t="shared" si="1"/>
        <v>1.3428260482148771</v>
      </c>
    </row>
    <row r="48" spans="1:31" hidden="1" x14ac:dyDescent="0.25">
      <c r="A48" s="174">
        <f>Indicators!A60</f>
        <v>37196</v>
      </c>
      <c r="B48" s="193">
        <f>(Indicators!B60-Indicators!B59)/Indicators!B59</f>
        <v>9.0758620689655109E-2</v>
      </c>
      <c r="C48" s="193">
        <f>(Indicators!C60-Indicators!C59)/-100</f>
        <v>2.0500000000000006E-3</v>
      </c>
      <c r="D48" s="193">
        <f>(Indicators!D60-Indicators!D59)/-100</f>
        <v>-2.8567591420129369E-3</v>
      </c>
      <c r="E48" s="193">
        <f>(Indicators!E60-Indicators!E59)/-Indicators!E59</f>
        <v>9.1176470588235276E-2</v>
      </c>
      <c r="F48" s="193">
        <f>(Indicators!F60-Indicators!F59)/Indicators!F59</f>
        <v>0.10303030303030312</v>
      </c>
      <c r="G48" s="193">
        <f>(Indicators!G60-Indicators!G59)/Indicators!G59</f>
        <v>-2.2435897435897474E-2</v>
      </c>
      <c r="H48" s="193">
        <f>(Indicators!H60-Indicators!H59)/Indicators!H59</f>
        <v>4.7994721585399962E-3</v>
      </c>
      <c r="I48" s="193">
        <f>(Indicators!I60-Indicators!I59)/Indicators!I59</f>
        <v>0</v>
      </c>
      <c r="J48" s="174"/>
      <c r="K48" s="193">
        <f>PMB!C$70/100</f>
        <v>4.7303126224729389E-2</v>
      </c>
      <c r="L48" s="193">
        <f>PMB!D$70/100</f>
        <v>7.3476662051684804E-3</v>
      </c>
      <c r="M48" s="193">
        <f>PMB!E$70/100</f>
        <v>0.12951388380929138</v>
      </c>
      <c r="N48" s="193">
        <f>PMB!F$70/100</f>
        <v>3.897203476539781E-2</v>
      </c>
      <c r="O48" s="193">
        <f>PMB!G$70/100</f>
        <v>3.9329416265408867E-2</v>
      </c>
      <c r="P48" s="193">
        <f>PMB!H$70/100</f>
        <v>0.13468064605902677</v>
      </c>
      <c r="Q48" s="193">
        <f>PMB!I$70/100</f>
        <v>9.8315330434540119E-2</v>
      </c>
      <c r="R48" s="193">
        <f>PMB!J$70/100</f>
        <v>0.15897668212732793</v>
      </c>
      <c r="S48" s="193">
        <f>PMB!K$70/100</f>
        <v>0.34556121410910928</v>
      </c>
      <c r="T48" s="193"/>
      <c r="U48" s="193">
        <f>K48*$B48*Indicators!$B$256+K48*$C48*Indicators!$C$256+K48*$D48*Indicators!$D$256+K48*$E48*Indicators!$E$256+K48*$F48*Indicators!$F$256+K48*$G48*Indicators!$G$256+K48*$H48*Indicators!$H$256+K48*$I48*Indicators!$I$256</f>
        <v>3.0795718460350924E-3</v>
      </c>
      <c r="V48" s="193">
        <f>L48*$B48*Indicators!$B$257+L48*$C48*Indicators!$C$257+L48*$D48*Indicators!$D$257+L48*$E48*Indicators!$E$257+L48*$F48*Indicators!$F$257+L48*$G48*Indicators!$G$257+L48*$H48*Indicators!$H$257+L48*$I48*Indicators!$I$257</f>
        <v>2.0111204803654854E-4</v>
      </c>
      <c r="W48" s="193">
        <f>M48*$B48*Indicators!$B$258+M48*$C48*Indicators!$C$258+M48*$D48*Indicators!$D$258+M48*$E48*Indicators!$E$258+M48*$F48*Indicators!$F$258+M48*$G48*Indicators!$G$258+M48*$H48*Indicators!$H$258+M48*$I48*Indicators!$I$258</f>
        <v>5.391698412663664E-3</v>
      </c>
      <c r="X48" s="193">
        <f>N48*$B48*Indicators!$B$259+N48*$C48*Indicators!$C$259+N48*$D48*Indicators!$D$259+N48*$E48*Indicators!$E$259+N48*$F48*Indicators!$F$259+N48*$G48*Indicators!$G$259+N48*$H48*Indicators!$H$259+N48*$I48*Indicators!$I$259</f>
        <v>1.0815037957032007E-3</v>
      </c>
      <c r="Y48" s="193">
        <f>O48*$B48*Indicators!$B$260+O48*$C48*Indicators!$C$260+O48*$D48*Indicators!$D$260+O48*$E48*Indicators!$E$260+O48*$F48*Indicators!$F$260+O48*$G48*Indicators!$G$260+O48*$H48*Indicators!$H$260+O48*$I48*Indicators!$I$260</f>
        <v>9.6441621765394712E-4</v>
      </c>
      <c r="Z48" s="193">
        <f>P48*$B48*Indicators!$B$261+P48*$C48*Indicators!$C$261+P48*$D48*Indicators!$D$261+P48*$E48*Indicators!$E$261+P48*$F48*Indicators!$F$261+P48*$G48*Indicators!$G$261+P48*$H48*Indicators!$H$261+P48*$I48*Indicators!$I$261</f>
        <v>2.6315958963461336E-3</v>
      </c>
      <c r="AA48" s="193">
        <f>Q48*$B48*Indicators!$B$262+Q48*$C48*Indicators!$C$262+Q48*$D48*Indicators!$D$262+Q48*$E48*Indicators!$E$262+Q48*$F48*Indicators!$F$262+Q48*$G48*Indicators!$G$262+Q48*$H48*Indicators!$H$262+Q48*$I48*Indicators!$I$262</f>
        <v>3.6881051302218161E-3</v>
      </c>
      <c r="AB48" s="193">
        <f>R48*$B48*Indicators!$B$263+R48*$C48*Indicators!$C$263+R48*$D48*Indicators!$D$263+R48*$E48*Indicators!$E$263+R48*$F48*Indicators!$F$263+R48*$G48*Indicators!$G$263+R48*$H48*Indicators!$H$263+R48*$I48*Indicators!$I$263</f>
        <v>3.1898949257302541E-3</v>
      </c>
      <c r="AC48" s="193">
        <f>S48*$B48*Indicators!$B$264+S48*$C48*Indicators!$C$264+S48*$D48*Indicators!$D$264+S48*$E48*Indicators!$E$264+S48*$F48*Indicators!$F$264+S48*$G48*Indicators!$G$264+S48*$H48*Indicators!$H$264+S48*$I48*Indicators!$I$264</f>
        <v>3.6843224831119474E-3</v>
      </c>
      <c r="AE48" s="177">
        <f t="shared" si="1"/>
        <v>2.3912220755502602</v>
      </c>
    </row>
    <row r="49" spans="1:31" hidden="1" x14ac:dyDescent="0.25">
      <c r="A49" s="174">
        <f>Indicators!A61</f>
        <v>37226</v>
      </c>
      <c r="B49" s="193">
        <f>(Indicators!B61-Indicators!B60)/Indicators!B60</f>
        <v>0.16483794404886964</v>
      </c>
      <c r="C49" s="193">
        <f>(Indicators!C61-Indicators!C60)/-100</f>
        <v>-1.245000000000001E-2</v>
      </c>
      <c r="D49" s="193">
        <f>(Indicators!D61-Indicators!D60)/-100</f>
        <v>-2.8008209631999572E-3</v>
      </c>
      <c r="E49" s="193">
        <f>(Indicators!E61-Indicators!E60)/-Indicators!E60</f>
        <v>-4.3689320388349641E-2</v>
      </c>
      <c r="F49" s="193">
        <f>(Indicators!F61-Indicators!F60)/Indicators!F60</f>
        <v>1.7857142857142842E-2</v>
      </c>
      <c r="G49" s="193">
        <f>(Indicators!G61-Indicators!G60)/Indicators!G60</f>
        <v>7.6502732240437991E-3</v>
      </c>
      <c r="H49" s="193">
        <f>(Indicators!H61-Indicators!H60)/Indicators!H60</f>
        <v>2.5454363640908976E-2</v>
      </c>
      <c r="I49" s="193">
        <f>(Indicators!I61-Indicators!I60)/Indicators!I60</f>
        <v>0</v>
      </c>
      <c r="J49" s="174"/>
      <c r="K49" s="193">
        <f>PMB!C$70/100</f>
        <v>4.7303126224729389E-2</v>
      </c>
      <c r="L49" s="193">
        <f>PMB!D$70/100</f>
        <v>7.3476662051684804E-3</v>
      </c>
      <c r="M49" s="193">
        <f>PMB!E$70/100</f>
        <v>0.12951388380929138</v>
      </c>
      <c r="N49" s="193">
        <f>PMB!F$70/100</f>
        <v>3.897203476539781E-2</v>
      </c>
      <c r="O49" s="193">
        <f>PMB!G$70/100</f>
        <v>3.9329416265408867E-2</v>
      </c>
      <c r="P49" s="193">
        <f>PMB!H$70/100</f>
        <v>0.13468064605902677</v>
      </c>
      <c r="Q49" s="193">
        <f>PMB!I$70/100</f>
        <v>9.8315330434540119E-2</v>
      </c>
      <c r="R49" s="193">
        <f>PMB!J$70/100</f>
        <v>0.15897668212732793</v>
      </c>
      <c r="S49" s="193">
        <f>PMB!K$70/100</f>
        <v>0.34556121410910928</v>
      </c>
      <c r="T49" s="193"/>
      <c r="U49" s="193">
        <f>K49*$B49*Indicators!$B$256+K49*$C49*Indicators!$C$256+K49*$D49*Indicators!$D$256+K49*$E49*Indicators!$E$256+K49*$F49*Indicators!$F$256+K49*$G49*Indicators!$G$256+K49*$H49*Indicators!$H$256+K49*$I49*Indicators!$I$256</f>
        <v>1.5164409013786451E-3</v>
      </c>
      <c r="V49" s="193">
        <f>L49*$B49*Indicators!$B$257+L49*$C49*Indicators!$C$257+L49*$D49*Indicators!$D$257+L49*$E49*Indicators!$E$257+L49*$F49*Indicators!$F$257+L49*$G49*Indicators!$G$257+L49*$H49*Indicators!$H$257+L49*$I49*Indicators!$I$257</f>
        <v>3.5373546456221898E-4</v>
      </c>
      <c r="W49" s="193">
        <f>M49*$B49*Indicators!$B$258+M49*$C49*Indicators!$C$258+M49*$D49*Indicators!$D$258+M49*$E49*Indicators!$E$258+M49*$F49*Indicators!$F$258+M49*$G49*Indicators!$G$258+M49*$H49*Indicators!$H$258+M49*$I49*Indicators!$I$258</f>
        <v>6.895285978847112E-3</v>
      </c>
      <c r="X49" s="193">
        <f>N49*$B49*Indicators!$B$259+N49*$C49*Indicators!$C$259+N49*$D49*Indicators!$D$259+N49*$E49*Indicators!$E$259+N49*$F49*Indicators!$F$259+N49*$G49*Indicators!$G$259+N49*$H49*Indicators!$H$259+N49*$I49*Indicators!$I$259</f>
        <v>3.7135772423817551E-4</v>
      </c>
      <c r="Y49" s="193">
        <f>O49*$B49*Indicators!$B$260+O49*$C49*Indicators!$C$260+O49*$D49*Indicators!$D$260+O49*$E49*Indicators!$E$260+O49*$F49*Indicators!$F$260+O49*$G49*Indicators!$G$260+O49*$H49*Indicators!$H$260+O49*$I49*Indicators!$I$260</f>
        <v>5.3297743551264398E-4</v>
      </c>
      <c r="Z49" s="193">
        <f>P49*$B49*Indicators!$B$261+P49*$C49*Indicators!$C$261+P49*$D49*Indicators!$D$261+P49*$E49*Indicators!$E$261+P49*$F49*Indicators!$F$261+P49*$G49*Indicators!$G$261+P49*$H49*Indicators!$H$261+P49*$I49*Indicators!$I$261</f>
        <v>1.8263758348547317E-3</v>
      </c>
      <c r="AA49" s="193">
        <f>Q49*$B49*Indicators!$B$262+Q49*$C49*Indicators!$C$262+Q49*$D49*Indicators!$D$262+Q49*$E49*Indicators!$E$262+Q49*$F49*Indicators!$F$262+Q49*$G49*Indicators!$G$262+Q49*$H49*Indicators!$H$262+Q49*$I49*Indicators!$I$262</f>
        <v>5.6018000044003751E-4</v>
      </c>
      <c r="AB49" s="193">
        <f>R49*$B49*Indicators!$B$263+R49*$C49*Indicators!$C$263+R49*$D49*Indicators!$D$263+R49*$E49*Indicators!$E$263+R49*$F49*Indicators!$F$263+R49*$G49*Indicators!$G$263+R49*$H49*Indicators!$H$263+R49*$I49*Indicators!$I$263</f>
        <v>2.4027082918063854E-3</v>
      </c>
      <c r="AC49" s="193">
        <f>S49*$B49*Indicators!$B$264+S49*$C49*Indicators!$C$264+S49*$D49*Indicators!$D$264+S49*$E49*Indicators!$E$264+S49*$F49*Indicators!$F$264+S49*$G49*Indicators!$G$264+S49*$H49*Indicators!$H$264+S49*$I49*Indicators!$I$264</f>
        <v>6.6356182399262952E-3</v>
      </c>
      <c r="AE49" s="177">
        <f t="shared" si="1"/>
        <v>2.1094679871566249</v>
      </c>
    </row>
    <row r="50" spans="1:31" hidden="1" x14ac:dyDescent="0.25">
      <c r="A50" s="174">
        <f>Indicators!A62</f>
        <v>37257</v>
      </c>
      <c r="B50" s="193">
        <f>(Indicators!B62-Indicators!B61)/Indicators!B61</f>
        <v>-4.9269311064718151E-2</v>
      </c>
      <c r="C50" s="193">
        <f>(Indicators!C62-Indicators!C61)/-100</f>
        <v>-5.899999999999999E-3</v>
      </c>
      <c r="D50" s="193">
        <f>(Indicators!D62-Indicators!D61)/-100</f>
        <v>-4.2426805770947951E-3</v>
      </c>
      <c r="E50" s="193">
        <f>(Indicators!E62-Indicators!E61)/-Indicators!E61</f>
        <v>7.7519379844962332E-3</v>
      </c>
      <c r="F50" s="193">
        <f>(Indicators!F62-Indicators!F61)/Indicators!F61</f>
        <v>-1.3495276653171462E-2</v>
      </c>
      <c r="G50" s="193">
        <f>(Indicators!G62-Indicators!G61)/Indicators!G61</f>
        <v>2.2053506869124967E-2</v>
      </c>
      <c r="H50" s="193">
        <f>(Indicators!H62-Indicators!H61)/Indicators!H61</f>
        <v>4.0533863816619208E-3</v>
      </c>
      <c r="I50" s="193">
        <f>(Indicators!I62-Indicators!I61)/Indicators!I61</f>
        <v>0</v>
      </c>
      <c r="J50" s="174"/>
      <c r="K50" s="193">
        <f>PMB!C$71/100</f>
        <v>4.7114711062735438E-2</v>
      </c>
      <c r="L50" s="193">
        <f>PMB!D$71/100</f>
        <v>6.2263937114169447E-3</v>
      </c>
      <c r="M50" s="193">
        <f>PMB!E$71/100</f>
        <v>0.12950529346417228</v>
      </c>
      <c r="N50" s="193">
        <f>PMB!F$71/100</f>
        <v>3.9444948274441706E-2</v>
      </c>
      <c r="O50" s="193">
        <f>PMB!G$71/100</f>
        <v>3.1147498026724351E-2</v>
      </c>
      <c r="P50" s="193">
        <f>PMB!H$71/100</f>
        <v>0.13472020044970107</v>
      </c>
      <c r="Q50" s="193">
        <f>PMB!I$71/100</f>
        <v>0.10563682513472543</v>
      </c>
      <c r="R50" s="193">
        <f>PMB!J$71/100</f>
        <v>0.16542921748367301</v>
      </c>
      <c r="S50" s="193">
        <f>PMB!K$71/100</f>
        <v>0.34077491239240992</v>
      </c>
      <c r="T50" s="193"/>
      <c r="U50" s="193">
        <f>K50*$B50*Indicators!$B$256+K50*$C50*Indicators!$C$256+K50*$D50*Indicators!$D$256+K50*$E50*Indicators!$E$256+K50*$F50*Indicators!$F$256+K50*$G50*Indicators!$G$256+K50*$H50*Indicators!$H$256+K50*$I50*Indicators!$I$256</f>
        <v>-6.1161543515223481E-4</v>
      </c>
      <c r="V50" s="193">
        <f>L50*$B50*Indicators!$B$257+L50*$C50*Indicators!$C$257+L50*$D50*Indicators!$D$257+L50*$E50*Indicators!$E$257+L50*$F50*Indicators!$F$257+L50*$G50*Indicators!$G$257+L50*$H50*Indicators!$H$257+L50*$I50*Indicators!$I$257</f>
        <v>-3.2278850188121711E-5</v>
      </c>
      <c r="W50" s="193">
        <f>M50*$B50*Indicators!$B$258+M50*$C50*Indicators!$C$258+M50*$D50*Indicators!$D$258+M50*$E50*Indicators!$E$258+M50*$F50*Indicators!$F$258+M50*$G50*Indicators!$G$258+M50*$H50*Indicators!$H$258+M50*$I50*Indicators!$I$258</f>
        <v>-2.2606263321752577E-3</v>
      </c>
      <c r="X50" s="193">
        <f>N50*$B50*Indicators!$B$259+N50*$C50*Indicators!$C$259+N50*$D50*Indicators!$D$259+N50*$E50*Indicators!$E$259+N50*$F50*Indicators!$F$259+N50*$G50*Indicators!$G$259+N50*$H50*Indicators!$H$259+N50*$I50*Indicators!$I$259</f>
        <v>-1.3720289800177817E-4</v>
      </c>
      <c r="Y50" s="193">
        <f>O50*$B50*Indicators!$B$260+O50*$C50*Indicators!$C$260+O50*$D50*Indicators!$D$260+O50*$E50*Indicators!$E$260+O50*$F50*Indicators!$F$260+O50*$G50*Indicators!$G$260+O50*$H50*Indicators!$H$260+O50*$I50*Indicators!$I$260</f>
        <v>-1.4771366265563029E-4</v>
      </c>
      <c r="Z50" s="193">
        <f>P50*$B50*Indicators!$B$261+P50*$C50*Indicators!$C$261+P50*$D50*Indicators!$D$261+P50*$E50*Indicators!$E$261+P50*$F50*Indicators!$F$261+P50*$G50*Indicators!$G$261+P50*$H50*Indicators!$H$261+P50*$I50*Indicators!$I$261</f>
        <v>-8.1531679537854163E-4</v>
      </c>
      <c r="AA50" s="193">
        <f>Q50*$B50*Indicators!$B$262+Q50*$C50*Indicators!$C$262+Q50*$D50*Indicators!$D$262+Q50*$E50*Indicators!$E$262+Q50*$F50*Indicators!$F$262+Q50*$G50*Indicators!$G$262+Q50*$H50*Indicators!$H$262+Q50*$I50*Indicators!$I$262</f>
        <v>-3.586307351490254E-4</v>
      </c>
      <c r="AB50" s="193">
        <f>R50*$B50*Indicators!$B$263+R50*$C50*Indicators!$C$263+R50*$D50*Indicators!$D$263+R50*$E50*Indicators!$E$263+R50*$F50*Indicators!$F$263+R50*$G50*Indicators!$G$263+R50*$H50*Indicators!$H$263+R50*$I50*Indicators!$I$263</f>
        <v>-8.9745175977467152E-4</v>
      </c>
      <c r="AC50" s="193">
        <f>S50*$B50*Indicators!$B$264+S50*$C50*Indicators!$C$264+S50*$D50*Indicators!$D$264+S50*$E50*Indicators!$E$264+S50*$F50*Indicators!$F$264+S50*$G50*Indicators!$G$264+S50*$H50*Indicators!$H$264+S50*$I50*Indicators!$I$264</f>
        <v>-2.2574468139243613E-3</v>
      </c>
      <c r="AE50" s="177">
        <f t="shared" si="1"/>
        <v>-0.75182832823996215</v>
      </c>
    </row>
    <row r="51" spans="1:31" hidden="1" x14ac:dyDescent="0.25">
      <c r="A51" s="174">
        <f>Indicators!A63</f>
        <v>37288</v>
      </c>
      <c r="B51" s="193">
        <f>(Indicators!B63-Indicators!B62)/Indicators!B62</f>
        <v>1.7566974088712845E-3</v>
      </c>
      <c r="C51" s="193">
        <f>(Indicators!C63-Indicators!C62)/-100</f>
        <v>-3.4999999999999966E-3</v>
      </c>
      <c r="D51" s="193">
        <f>(Indicators!D63-Indicators!D62)/-100</f>
        <v>-8.5011632878568832E-3</v>
      </c>
      <c r="E51" s="193">
        <f>(Indicators!E63-Indicators!E62)/-Indicators!E62</f>
        <v>-8.5937500000000111E-2</v>
      </c>
      <c r="F51" s="193">
        <f>(Indicators!F63-Indicators!F62)/Indicators!F62</f>
        <v>-0.22298221614227087</v>
      </c>
      <c r="G51" s="193">
        <f>(Indicators!G63-Indicators!G62)/Indicators!G62</f>
        <v>4.9522461973823845E-2</v>
      </c>
      <c r="H51" s="193">
        <f>(Indicators!H63-Indicators!H62)/Indicators!H62</f>
        <v>8.5305172374721175E-4</v>
      </c>
      <c r="I51" s="193">
        <f>(Indicators!I63-Indicators!I62)/Indicators!I62</f>
        <v>-6.8762278978389005E-2</v>
      </c>
      <c r="J51" s="174"/>
      <c r="K51" s="193">
        <f>PMB!C$71/100</f>
        <v>4.7114711062735438E-2</v>
      </c>
      <c r="L51" s="193">
        <f>PMB!D$71/100</f>
        <v>6.2263937114169447E-3</v>
      </c>
      <c r="M51" s="193">
        <f>PMB!E$71/100</f>
        <v>0.12950529346417228</v>
      </c>
      <c r="N51" s="193">
        <f>PMB!F$71/100</f>
        <v>3.9444948274441706E-2</v>
      </c>
      <c r="O51" s="193">
        <f>PMB!G$71/100</f>
        <v>3.1147498026724351E-2</v>
      </c>
      <c r="P51" s="193">
        <f>PMB!H$71/100</f>
        <v>0.13472020044970107</v>
      </c>
      <c r="Q51" s="193">
        <f>PMB!I$71/100</f>
        <v>0.10563682513472543</v>
      </c>
      <c r="R51" s="193">
        <f>PMB!J$71/100</f>
        <v>0.16542921748367301</v>
      </c>
      <c r="S51" s="193">
        <f>PMB!K$71/100</f>
        <v>0.34077491239240992</v>
      </c>
      <c r="T51" s="193"/>
      <c r="U51" s="193">
        <f>K51*$B51*Indicators!$B$256+K51*$C51*Indicators!$C$256+K51*$D51*Indicators!$D$256+K51*$E51*Indicators!$E$256+K51*$F51*Indicators!$F$256+K51*$G51*Indicators!$G$256+K51*$H51*Indicators!$H$256+K51*$I51*Indicators!$I$256</f>
        <v>-4.115160734875032E-3</v>
      </c>
      <c r="V51" s="193">
        <f>L51*$B51*Indicators!$B$257+L51*$C51*Indicators!$C$257+L51*$D51*Indicators!$D$257+L51*$E51*Indicators!$E$257+L51*$F51*Indicators!$F$257+L51*$G51*Indicators!$G$257+L51*$H51*Indicators!$H$257+L51*$I51*Indicators!$I$257</f>
        <v>-1.2516370007319014E-5</v>
      </c>
      <c r="W51" s="193">
        <f>M51*$B51*Indicators!$B$258+M51*$C51*Indicators!$C$258+M51*$D51*Indicators!$D$258+M51*$E51*Indicators!$E$258+M51*$F51*Indicators!$F$258+M51*$G51*Indicators!$G$258+M51*$H51*Indicators!$H$258+M51*$I51*Indicators!$I$258</f>
        <v>-2.9489798910293311E-3</v>
      </c>
      <c r="X51" s="193">
        <f>N51*$B51*Indicators!$B$259+N51*$C51*Indicators!$C$259+N51*$D51*Indicators!$D$259+N51*$E51*Indicators!$E$259+N51*$F51*Indicators!$F$259+N51*$G51*Indicators!$G$259+N51*$H51*Indicators!$H$259+N51*$I51*Indicators!$I$259</f>
        <v>-2.0474974385362018E-3</v>
      </c>
      <c r="Y51" s="193">
        <f>O51*$B51*Indicators!$B$260+O51*$C51*Indicators!$C$260+O51*$D51*Indicators!$D$260+O51*$E51*Indicators!$E$260+O51*$F51*Indicators!$F$260+O51*$G51*Indicators!$G$260+O51*$H51*Indicators!$H$260+O51*$I51*Indicators!$I$260</f>
        <v>-5.5434043281949504E-4</v>
      </c>
      <c r="Z51" s="193">
        <f>P51*$B51*Indicators!$B$261+P51*$C51*Indicators!$C$261+P51*$D51*Indicators!$D$261+P51*$E51*Indicators!$E$261+P51*$F51*Indicators!$F$261+P51*$G51*Indicators!$G$261+P51*$H51*Indicators!$H$261+P51*$I51*Indicators!$I$261</f>
        <v>-1.4994425650950896E-3</v>
      </c>
      <c r="AA51" s="193">
        <f>Q51*$B51*Indicators!$B$262+Q51*$C51*Indicators!$C$262+Q51*$D51*Indicators!$D$262+Q51*$E51*Indicators!$E$262+Q51*$F51*Indicators!$F$262+Q51*$G51*Indicators!$G$262+Q51*$H51*Indicators!$H$262+Q51*$I51*Indicators!$I$262</f>
        <v>-3.5770017207435601E-3</v>
      </c>
      <c r="AB51" s="193">
        <f>R51*$B51*Indicators!$B$263+R51*$C51*Indicators!$C$263+R51*$D51*Indicators!$D$263+R51*$E51*Indicators!$E$263+R51*$F51*Indicators!$F$263+R51*$G51*Indicators!$G$263+R51*$H51*Indicators!$H$263+R51*$I51*Indicators!$I$263</f>
        <v>-2.2623098968880739E-3</v>
      </c>
      <c r="AC51" s="193">
        <f>S51*$B51*Indicators!$B$264+S51*$C51*Indicators!$C$264+S51*$D51*Indicators!$D$264+S51*$E51*Indicators!$E$264+S51*$F51*Indicators!$F$264+S51*$G51*Indicators!$G$264+S51*$H51*Indicators!$H$264+S51*$I51*Indicators!$I$264</f>
        <v>-2.0213954538607967E-3</v>
      </c>
      <c r="AE51" s="177">
        <f t="shared" si="1"/>
        <v>-1.9038644503854896</v>
      </c>
    </row>
    <row r="52" spans="1:31" hidden="1" x14ac:dyDescent="0.25">
      <c r="A52" s="174">
        <f>Indicators!A64</f>
        <v>37316</v>
      </c>
      <c r="B52" s="193">
        <f>(Indicators!B64-Indicators!B63)/Indicators!B63</f>
        <v>7.1021481806226479E-3</v>
      </c>
      <c r="C52" s="193">
        <f>(Indicators!C64-Indicators!C63)/-100</f>
        <v>-6.6999999999999994E-3</v>
      </c>
      <c r="D52" s="193">
        <f>(Indicators!D64-Indicators!D63)/-100</f>
        <v>-3.4253983618217098E-3</v>
      </c>
      <c r="E52" s="193">
        <f>(Indicators!E64-Indicators!E63)/-Indicators!E63</f>
        <v>-0.2196642685851318</v>
      </c>
      <c r="F52" s="193">
        <f>(Indicators!F64-Indicators!F63)/Indicators!F63</f>
        <v>4.2253521126760604E-2</v>
      </c>
      <c r="G52" s="193">
        <f>(Indicators!G64-Indicators!G63)/Indicators!G63</f>
        <v>2.2918773171553799E-2</v>
      </c>
      <c r="H52" s="193">
        <f>(Indicators!H64-Indicators!H63)/Indicators!H63</f>
        <v>8.4763443520957972E-3</v>
      </c>
      <c r="I52" s="193">
        <f>(Indicators!I64-Indicators!I63)/Indicators!I63</f>
        <v>9.6694796061884664E-2</v>
      </c>
      <c r="J52" s="174"/>
      <c r="K52" s="193">
        <f>PMB!C$71/100</f>
        <v>4.7114711062735438E-2</v>
      </c>
      <c r="L52" s="193">
        <f>PMB!D$71/100</f>
        <v>6.2263937114169447E-3</v>
      </c>
      <c r="M52" s="193">
        <f>PMB!E$71/100</f>
        <v>0.12950529346417228</v>
      </c>
      <c r="N52" s="193">
        <f>PMB!F$71/100</f>
        <v>3.9444948274441706E-2</v>
      </c>
      <c r="O52" s="193">
        <f>PMB!G$71/100</f>
        <v>3.1147498026724351E-2</v>
      </c>
      <c r="P52" s="193">
        <f>PMB!H$71/100</f>
        <v>0.13472020044970107</v>
      </c>
      <c r="Q52" s="193">
        <f>PMB!I$71/100</f>
        <v>0.10563682513472543</v>
      </c>
      <c r="R52" s="193">
        <f>PMB!J$71/100</f>
        <v>0.16542921748367301</v>
      </c>
      <c r="S52" s="193">
        <f>PMB!K$71/100</f>
        <v>0.34077491239240992</v>
      </c>
      <c r="T52" s="193"/>
      <c r="U52" s="193">
        <f>K52*$B52*Indicators!$B$256+K52*$C52*Indicators!$C$256+K52*$D52*Indicators!$D$256+K52*$E52*Indicators!$E$256+K52*$F52*Indicators!$F$256+K52*$G52*Indicators!$G$256+K52*$H52*Indicators!$H$256+K52*$I52*Indicators!$I$256</f>
        <v>-7.3048963640798617E-4</v>
      </c>
      <c r="V52" s="193">
        <f>L52*$B52*Indicators!$B$257+L52*$C52*Indicators!$C$257+L52*$D52*Indicators!$D$257+L52*$E52*Indicators!$E$257+L52*$F52*Indicators!$F$257+L52*$G52*Indicators!$G$257+L52*$H52*Indicators!$H$257+L52*$I52*Indicators!$I$257</f>
        <v>5.3987105261461409E-5</v>
      </c>
      <c r="W52" s="193">
        <f>M52*$B52*Indicators!$B$258+M52*$C52*Indicators!$C$258+M52*$D52*Indicators!$D$258+M52*$E52*Indicators!$E$258+M52*$F52*Indicators!$F$258+M52*$G52*Indicators!$G$258+M52*$H52*Indicators!$H$258+M52*$I52*Indicators!$I$258</f>
        <v>-1.0429725201914963E-4</v>
      </c>
      <c r="X52" s="193">
        <f>N52*$B52*Indicators!$B$259+N52*$C52*Indicators!$C$259+N52*$D52*Indicators!$D$259+N52*$E52*Indicators!$E$259+N52*$F52*Indicators!$F$259+N52*$G52*Indicators!$G$259+N52*$H52*Indicators!$H$259+N52*$I52*Indicators!$I$259</f>
        <v>2.156109646003232E-4</v>
      </c>
      <c r="Y52" s="193">
        <f>O52*$B52*Indicators!$B$260+O52*$C52*Indicators!$C$260+O52*$D52*Indicators!$D$260+O52*$E52*Indicators!$E$260+O52*$F52*Indicators!$F$260+O52*$G52*Indicators!$G$260+O52*$H52*Indicators!$H$260+O52*$I52*Indicators!$I$260</f>
        <v>-8.476580469348907E-4</v>
      </c>
      <c r="Z52" s="193">
        <f>P52*$B52*Indicators!$B$261+P52*$C52*Indicators!$C$261+P52*$D52*Indicators!$D$261+P52*$E52*Indicators!$E$261+P52*$F52*Indicators!$F$261+P52*$G52*Indicators!$G$261+P52*$H52*Indicators!$H$261+P52*$I52*Indicators!$I$261</f>
        <v>-2.9863703851816265E-3</v>
      </c>
      <c r="AA52" s="193">
        <f>Q52*$B52*Indicators!$B$262+Q52*$C52*Indicators!$C$262+Q52*$D52*Indicators!$D$262+Q52*$E52*Indicators!$E$262+Q52*$F52*Indicators!$F$262+Q52*$G52*Indicators!$G$262+Q52*$H52*Indicators!$H$262+Q52*$I52*Indicators!$I$262</f>
        <v>-5.8635681590521928E-3</v>
      </c>
      <c r="AB52" s="193">
        <f>R52*$B52*Indicators!$B$263+R52*$C52*Indicators!$C$263+R52*$D52*Indicators!$D$263+R52*$E52*Indicators!$E$263+R52*$F52*Indicators!$F$263+R52*$G52*Indicators!$G$263+R52*$H52*Indicators!$H$263+R52*$I52*Indicators!$I$263</f>
        <v>-2.7405184102247842E-3</v>
      </c>
      <c r="AC52" s="193">
        <f>S52*$B52*Indicators!$B$264+S52*$C52*Indicators!$C$264+S52*$D52*Indicators!$D$264+S52*$E52*Indicators!$E$264+S52*$F52*Indicators!$F$264+S52*$G52*Indicators!$G$264+S52*$H52*Indicators!$H$264+S52*$I52*Indicators!$I$264</f>
        <v>1.7235639415505168E-3</v>
      </c>
      <c r="AE52" s="177">
        <f t="shared" si="1"/>
        <v>-1.1279739878408328</v>
      </c>
    </row>
    <row r="53" spans="1:31" hidden="1" x14ac:dyDescent="0.25">
      <c r="A53" s="174">
        <f>Indicators!A65</f>
        <v>37347</v>
      </c>
      <c r="B53" s="193">
        <f>(Indicators!B65-Indicators!B64)/Indicators!B64</f>
        <v>-7.2784259098032406E-2</v>
      </c>
      <c r="C53" s="193">
        <f>(Indicators!C65-Indicators!C64)/-100</f>
        <v>1.3699999999999992E-2</v>
      </c>
      <c r="D53" s="193">
        <f>(Indicators!D65-Indicators!D64)/-100</f>
        <v>-1.2051173310715263E-2</v>
      </c>
      <c r="E53" s="193">
        <f>(Indicators!E65-Indicators!E64)/-Indicators!E64</f>
        <v>-5.5839559575304828E-2</v>
      </c>
      <c r="F53" s="193">
        <f>(Indicators!F65-Indicators!F64)/Indicators!F64</f>
        <v>-0.12500000000000003</v>
      </c>
      <c r="G53" s="193">
        <f>(Indicators!G65-Indicators!G64)/Indicators!G64</f>
        <v>2.5041186161449829E-2</v>
      </c>
      <c r="H53" s="193">
        <f>(Indicators!H65-Indicators!H64)/Indicators!H64</f>
        <v>1.5636276160692808E-3</v>
      </c>
      <c r="I53" s="193">
        <f>(Indicators!I65-Indicators!I64)/Indicators!I64</f>
        <v>-2.9496633536389868E-2</v>
      </c>
      <c r="J53" s="174"/>
      <c r="K53" s="193">
        <f>PMB!C$71/100</f>
        <v>4.7114711062735438E-2</v>
      </c>
      <c r="L53" s="193">
        <f>PMB!D$71/100</f>
        <v>6.2263937114169447E-3</v>
      </c>
      <c r="M53" s="193">
        <f>PMB!E$71/100</f>
        <v>0.12950529346417228</v>
      </c>
      <c r="N53" s="193">
        <f>PMB!F$71/100</f>
        <v>3.9444948274441706E-2</v>
      </c>
      <c r="O53" s="193">
        <f>PMB!G$71/100</f>
        <v>3.1147498026724351E-2</v>
      </c>
      <c r="P53" s="193">
        <f>PMB!H$71/100</f>
        <v>0.13472020044970107</v>
      </c>
      <c r="Q53" s="193">
        <f>PMB!I$71/100</f>
        <v>0.10563682513472543</v>
      </c>
      <c r="R53" s="193">
        <f>PMB!J$71/100</f>
        <v>0.16542921748367301</v>
      </c>
      <c r="S53" s="193">
        <f>PMB!K$71/100</f>
        <v>0.34077491239240992</v>
      </c>
      <c r="T53" s="193"/>
      <c r="U53" s="193">
        <f>K53*$B53*Indicators!$B$256+K53*$C53*Indicators!$C$256+K53*$D53*Indicators!$D$256+K53*$E53*Indicators!$E$256+K53*$F53*Indicators!$F$256+K53*$G53*Indicators!$G$256+K53*$H53*Indicators!$H$256+K53*$I53*Indicators!$I$256</f>
        <v>-2.9675438001570127E-3</v>
      </c>
      <c r="V53" s="193">
        <f>L53*$B53*Indicators!$B$257+L53*$C53*Indicators!$C$257+L53*$D53*Indicators!$D$257+L53*$E53*Indicators!$E$257+L53*$F53*Indicators!$F$257+L53*$G53*Indicators!$G$257+L53*$H53*Indicators!$H$257+L53*$I53*Indicators!$I$257</f>
        <v>-1.4508796129519683E-4</v>
      </c>
      <c r="W53" s="193">
        <f>M53*$B53*Indicators!$B$258+M53*$C53*Indicators!$C$258+M53*$D53*Indicators!$D$258+M53*$E53*Indicators!$E$258+M53*$F53*Indicators!$F$258+M53*$G53*Indicators!$G$258+M53*$H53*Indicators!$H$258+M53*$I53*Indicators!$I$258</f>
        <v>-4.4891675107491084E-3</v>
      </c>
      <c r="X53" s="193">
        <f>N53*$B53*Indicators!$B$259+N53*$C53*Indicators!$C$259+N53*$D53*Indicators!$D$259+N53*$E53*Indicators!$E$259+N53*$F53*Indicators!$F$259+N53*$G53*Indicators!$G$259+N53*$H53*Indicators!$H$259+N53*$I53*Indicators!$I$259</f>
        <v>-1.2999418181939247E-3</v>
      </c>
      <c r="Y53" s="193">
        <f>O53*$B53*Indicators!$B$260+O53*$C53*Indicators!$C$260+O53*$D53*Indicators!$D$260+O53*$E53*Indicators!$E$260+O53*$F53*Indicators!$F$260+O53*$G53*Indicators!$G$260+O53*$H53*Indicators!$H$260+O53*$I53*Indicators!$I$260</f>
        <v>-4.2844070553535593E-4</v>
      </c>
      <c r="Z53" s="193">
        <f>P53*$B53*Indicators!$B$261+P53*$C53*Indicators!$C$261+P53*$D53*Indicators!$D$261+P53*$E53*Indicators!$E$261+P53*$F53*Indicators!$F$261+P53*$G53*Indicators!$G$261+P53*$H53*Indicators!$H$261+P53*$I53*Indicators!$I$261</f>
        <v>-1.3588835426198275E-3</v>
      </c>
      <c r="AA53" s="193">
        <f>Q53*$B53*Indicators!$B$262+Q53*$C53*Indicators!$C$262+Q53*$D53*Indicators!$D$262+Q53*$E53*Indicators!$E$262+Q53*$F53*Indicators!$F$262+Q53*$G53*Indicators!$G$262+Q53*$H53*Indicators!$H$262+Q53*$I53*Indicators!$I$262</f>
        <v>-2.6549015506107517E-3</v>
      </c>
      <c r="AB53" s="193">
        <f>R53*$B53*Indicators!$B$263+R53*$C53*Indicators!$C$263+R53*$D53*Indicators!$D$263+R53*$E53*Indicators!$E$263+R53*$F53*Indicators!$F$263+R53*$G53*Indicators!$G$263+R53*$H53*Indicators!$H$263+R53*$I53*Indicators!$I$263</f>
        <v>-1.7003216288378877E-3</v>
      </c>
      <c r="AC53" s="193">
        <f>S53*$B53*Indicators!$B$264+S53*$C53*Indicators!$C$264+S53*$D53*Indicators!$D$264+S53*$E53*Indicators!$E$264+S53*$F53*Indicators!$F$264+S53*$G53*Indicators!$G$264+S53*$H53*Indicators!$H$264+S53*$I53*Indicators!$I$264</f>
        <v>-2.0103688689807951E-3</v>
      </c>
      <c r="AE53" s="177">
        <f t="shared" si="1"/>
        <v>-1.7054657386979859</v>
      </c>
    </row>
    <row r="54" spans="1:31" hidden="1" x14ac:dyDescent="0.25">
      <c r="A54" s="174">
        <f>Indicators!A66</f>
        <v>37377</v>
      </c>
      <c r="B54" s="193">
        <f>(Indicators!B66-Indicators!B65)/Indicators!B65</f>
        <v>-8.8262910798122013E-2</v>
      </c>
      <c r="C54" s="193">
        <f>(Indicators!C66-Indicators!C65)/-100</f>
        <v>2.0000000000000104E-3</v>
      </c>
      <c r="D54" s="193">
        <f>(Indicators!D66-Indicators!D65)/-100</f>
        <v>-3.5039770139108574E-3</v>
      </c>
      <c r="E54" s="193">
        <f>(Indicators!E66-Indicators!E65)/-Indicators!E65</f>
        <v>0.11769087523277467</v>
      </c>
      <c r="F54" s="193">
        <f>(Indicators!F66-Indicators!F65)/Indicators!F65</f>
        <v>8.3011583011583137E-2</v>
      </c>
      <c r="G54" s="193">
        <f>(Indicators!G66-Indicators!G65)/Indicators!G65</f>
        <v>5.014464802314357E-2</v>
      </c>
      <c r="H54" s="193">
        <f>(Indicators!H66-Indicators!H65)/Indicators!H65</f>
        <v>5.8684600296225135E-3</v>
      </c>
      <c r="I54" s="193">
        <f>(Indicators!I66-Indicators!I65)/Indicators!I65</f>
        <v>7.0697059795176737E-2</v>
      </c>
      <c r="J54" s="174"/>
      <c r="K54" s="193">
        <f>PMB!C$71/100</f>
        <v>4.7114711062735438E-2</v>
      </c>
      <c r="L54" s="193">
        <f>PMB!D$71/100</f>
        <v>6.2263937114169447E-3</v>
      </c>
      <c r="M54" s="193">
        <f>PMB!E$71/100</f>
        <v>0.12950529346417228</v>
      </c>
      <c r="N54" s="193">
        <f>PMB!F$71/100</f>
        <v>3.9444948274441706E-2</v>
      </c>
      <c r="O54" s="193">
        <f>PMB!G$71/100</f>
        <v>3.1147498026724351E-2</v>
      </c>
      <c r="P54" s="193">
        <f>PMB!H$71/100</f>
        <v>0.13472020044970107</v>
      </c>
      <c r="Q54" s="193">
        <f>PMB!I$71/100</f>
        <v>0.10563682513472543</v>
      </c>
      <c r="R54" s="193">
        <f>PMB!J$71/100</f>
        <v>0.16542921748367301</v>
      </c>
      <c r="S54" s="193">
        <f>PMB!K$71/100</f>
        <v>0.34077491239240992</v>
      </c>
      <c r="T54" s="193"/>
      <c r="U54" s="193">
        <f>K54*$B54*Indicators!$B$256+K54*$C54*Indicators!$C$256+K54*$D54*Indicators!$D$256+K54*$E54*Indicators!$E$256+K54*$F54*Indicators!$F$256+K54*$G54*Indicators!$G$256+K54*$H54*Indicators!$H$256+K54*$I54*Indicators!$I$256</f>
        <v>1.5795561878667148E-3</v>
      </c>
      <c r="V54" s="193">
        <f>L54*$B54*Indicators!$B$257+L54*$C54*Indicators!$C$257+L54*$D54*Indicators!$D$257+L54*$E54*Indicators!$E$257+L54*$F54*Indicators!$F$257+L54*$G54*Indicators!$G$257+L54*$H54*Indicators!$H$257+L54*$I54*Indicators!$I$257</f>
        <v>1.2133675687049411E-4</v>
      </c>
      <c r="W54" s="193">
        <f>M54*$B54*Indicators!$B$258+M54*$C54*Indicators!$C$258+M54*$D54*Indicators!$D$258+M54*$E54*Indicators!$E$258+M54*$F54*Indicators!$F$258+M54*$G54*Indicators!$G$258+M54*$H54*Indicators!$H$258+M54*$I54*Indicators!$I$258</f>
        <v>-5.4027952640256071E-4</v>
      </c>
      <c r="X54" s="193">
        <f>N54*$B54*Indicators!$B$259+N54*$C54*Indicators!$C$259+N54*$D54*Indicators!$D$259+N54*$E54*Indicators!$E$259+N54*$F54*Indicators!$F$259+N54*$G54*Indicators!$G$259+N54*$H54*Indicators!$H$259+N54*$I54*Indicators!$I$259</f>
        <v>1.9948123309316106E-3</v>
      </c>
      <c r="Y54" s="193">
        <f>O54*$B54*Indicators!$B$260+O54*$C54*Indicators!$C$260+O54*$D54*Indicators!$D$260+O54*$E54*Indicators!$E$260+O54*$F54*Indicators!$F$260+O54*$G54*Indicators!$G$260+O54*$H54*Indicators!$H$260+O54*$I54*Indicators!$I$260</f>
        <v>4.4766222940413581E-4</v>
      </c>
      <c r="Z54" s="193">
        <f>P54*$B54*Indicators!$B$261+P54*$C54*Indicators!$C$261+P54*$D54*Indicators!$D$261+P54*$E54*Indicators!$E$261+P54*$F54*Indicators!$F$261+P54*$G54*Indicators!$G$261+P54*$H54*Indicators!$H$261+P54*$I54*Indicators!$I$261</f>
        <v>5.9399699780450705E-4</v>
      </c>
      <c r="AA54" s="193">
        <f>Q54*$B54*Indicators!$B$262+Q54*$C54*Indicators!$C$262+Q54*$D54*Indicators!$D$262+Q54*$E54*Indicators!$E$262+Q54*$F54*Indicators!$F$262+Q54*$G54*Indicators!$G$262+Q54*$H54*Indicators!$H$262+Q54*$I54*Indicators!$I$262</f>
        <v>3.673411975537447E-3</v>
      </c>
      <c r="AB54" s="193">
        <f>R54*$B54*Indicators!$B$263+R54*$C54*Indicators!$C$263+R54*$D54*Indicators!$D$263+R54*$E54*Indicators!$E$263+R54*$F54*Indicators!$F$263+R54*$G54*Indicators!$G$263+R54*$H54*Indicators!$H$263+R54*$I54*Indicators!$I$263</f>
        <v>1.420671336721588E-3</v>
      </c>
      <c r="AC54" s="193">
        <f>S54*$B54*Indicators!$B$264+S54*$C54*Indicators!$C$264+S54*$D54*Indicators!$D$264+S54*$E54*Indicators!$E$264+S54*$F54*Indicators!$F$264+S54*$G54*Indicators!$G$264+S54*$H54*Indicators!$H$264+S54*$I54*Indicators!$I$264</f>
        <v>-1.2035132191393148E-3</v>
      </c>
      <c r="AE54" s="177">
        <f t="shared" si="1"/>
        <v>0.80876550695946225</v>
      </c>
    </row>
    <row r="55" spans="1:31" hidden="1" x14ac:dyDescent="0.25">
      <c r="A55" s="174">
        <f>Indicators!A67</f>
        <v>37408</v>
      </c>
      <c r="B55" s="193">
        <f>(Indicators!B67-Indicators!B66)/Indicators!B66</f>
        <v>6.9001029866117392E-2</v>
      </c>
      <c r="C55" s="193">
        <f>(Indicators!C67-Indicators!C66)/-100</f>
        <v>-1.2000000000000099E-3</v>
      </c>
      <c r="D55" s="193">
        <f>(Indicators!D67-Indicators!D66)/-100</f>
        <v>-2.4596136954425953E-3</v>
      </c>
      <c r="E55" s="193">
        <f>(Indicators!E67-Indicators!E66)/-Indicators!E66</f>
        <v>-6.3317855635289147E-2</v>
      </c>
      <c r="F55" s="193">
        <f>(Indicators!F67-Indicators!F66)/Indicators!F66</f>
        <v>-6.4171122994652455E-2</v>
      </c>
      <c r="G55" s="193">
        <f>(Indicators!G67-Indicators!G66)/Indicators!G66</f>
        <v>-2.2038567493112914E-2</v>
      </c>
      <c r="H55" s="193">
        <f>(Indicators!H67-Indicators!H66)/Indicators!H66</f>
        <v>9.2344672790079432E-3</v>
      </c>
      <c r="I55" s="193">
        <f>(Indicators!I67-Indicators!I66)/Indicators!I66</f>
        <v>-3.1163221228016045E-2</v>
      </c>
      <c r="J55" s="174"/>
      <c r="K55" s="193">
        <f>PMB!C$71/100</f>
        <v>4.7114711062735438E-2</v>
      </c>
      <c r="L55" s="193">
        <f>PMB!D$71/100</f>
        <v>6.2263937114169447E-3</v>
      </c>
      <c r="M55" s="193">
        <f>PMB!E$71/100</f>
        <v>0.12950529346417228</v>
      </c>
      <c r="N55" s="193">
        <f>PMB!F$71/100</f>
        <v>3.9444948274441706E-2</v>
      </c>
      <c r="O55" s="193">
        <f>PMB!G$71/100</f>
        <v>3.1147498026724351E-2</v>
      </c>
      <c r="P55" s="193">
        <f>PMB!H$71/100</f>
        <v>0.13472020044970107</v>
      </c>
      <c r="Q55" s="193">
        <f>PMB!I$71/100</f>
        <v>0.10563682513472543</v>
      </c>
      <c r="R55" s="193">
        <f>PMB!J$71/100</f>
        <v>0.16542921748367301</v>
      </c>
      <c r="S55" s="193">
        <f>PMB!K$71/100</f>
        <v>0.34077491239240992</v>
      </c>
      <c r="T55" s="193"/>
      <c r="U55" s="193">
        <f>K55*$B55*Indicators!$B$256+K55*$C55*Indicators!$C$256+K55*$D55*Indicators!$D$256+K55*$E55*Indicators!$E$256+K55*$F55*Indicators!$F$256+K55*$G55*Indicators!$G$256+K55*$H55*Indicators!$H$256+K55*$I55*Indicators!$I$256</f>
        <v>-8.4937261108265858E-4</v>
      </c>
      <c r="V55" s="193">
        <f>L55*$B55*Indicators!$B$257+L55*$C55*Indicators!$C$257+L55*$D55*Indicators!$D$257+L55*$E55*Indicators!$E$257+L55*$F55*Indicators!$F$257+L55*$G55*Indicators!$G$257+L55*$H55*Indicators!$H$257+L55*$I55*Indicators!$I$257</f>
        <v>-4.2311324383164923E-6</v>
      </c>
      <c r="W55" s="193">
        <f>M55*$B55*Indicators!$B$258+M55*$C55*Indicators!$C$258+M55*$D55*Indicators!$D$258+M55*$E55*Indicators!$E$258+M55*$F55*Indicators!$F$258+M55*$G55*Indicators!$G$258+M55*$H55*Indicators!$H$258+M55*$I55*Indicators!$I$258</f>
        <v>1.5730226675000081E-3</v>
      </c>
      <c r="X55" s="193">
        <f>N55*$B55*Indicators!$B$259+N55*$C55*Indicators!$C$259+N55*$D55*Indicators!$D$259+N55*$E55*Indicators!$E$259+N55*$F55*Indicators!$F$259+N55*$G55*Indicators!$G$259+N55*$H55*Indicators!$H$259+N55*$I55*Indicators!$I$259</f>
        <v>-8.1274788261313639E-4</v>
      </c>
      <c r="Y55" s="193">
        <f>O55*$B55*Indicators!$B$260+O55*$C55*Indicators!$C$260+O55*$D55*Indicators!$D$260+O55*$E55*Indicators!$E$260+O55*$F55*Indicators!$F$260+O55*$G55*Indicators!$G$260+O55*$H55*Indicators!$H$260+O55*$I55*Indicators!$I$260</f>
        <v>-6.2025807101030096E-5</v>
      </c>
      <c r="Z55" s="193">
        <f>P55*$B55*Indicators!$B$261+P55*$C55*Indicators!$C$261+P55*$D55*Indicators!$D$261+P55*$E55*Indicators!$E$261+P55*$F55*Indicators!$F$261+P55*$G55*Indicators!$G$261+P55*$H55*Indicators!$H$261+P55*$I55*Indicators!$I$261</f>
        <v>2.6472674367066835E-4</v>
      </c>
      <c r="AA55" s="193">
        <f>Q55*$B55*Indicators!$B$262+Q55*$C55*Indicators!$C$262+Q55*$D55*Indicators!$D$262+Q55*$E55*Indicators!$E$262+Q55*$F55*Indicators!$F$262+Q55*$G55*Indicators!$G$262+Q55*$H55*Indicators!$H$262+Q55*$I55*Indicators!$I$262</f>
        <v>-1.4631380308206146E-3</v>
      </c>
      <c r="AB55" s="193">
        <f>R55*$B55*Indicators!$B$263+R55*$C55*Indicators!$C$263+R55*$D55*Indicators!$D$263+R55*$E55*Indicators!$E$263+R55*$F55*Indicators!$F$263+R55*$G55*Indicators!$G$263+R55*$H55*Indicators!$H$263+R55*$I55*Indicators!$I$263</f>
        <v>1.8437668199726241E-4</v>
      </c>
      <c r="AC55" s="193">
        <f>S55*$B55*Indicators!$B$264+S55*$C55*Indicators!$C$264+S55*$D55*Indicators!$D$264+S55*$E55*Indicators!$E$264+S55*$F55*Indicators!$F$264+S55*$G55*Indicators!$G$264+S55*$H55*Indicators!$H$264+S55*$I55*Indicators!$I$264</f>
        <v>2.453701833445913E-3</v>
      </c>
      <c r="AE55" s="177">
        <f t="shared" si="1"/>
        <v>0.12843124625580957</v>
      </c>
    </row>
    <row r="56" spans="1:31" hidden="1" x14ac:dyDescent="0.25">
      <c r="A56" s="174">
        <f>Indicators!A68</f>
        <v>37438</v>
      </c>
      <c r="B56" s="193">
        <f>(Indicators!B68-Indicators!B67)/Indicators!B67</f>
        <v>-2.1194605009633972E-2</v>
      </c>
      <c r="C56" s="193">
        <f>(Indicators!C68-Indicators!C67)/-100</f>
        <v>7.3000000000000044E-3</v>
      </c>
      <c r="D56" s="193">
        <f>(Indicators!D68-Indicators!D67)/-100</f>
        <v>-1.6098056234480181E-2</v>
      </c>
      <c r="E56" s="193">
        <f>(Indicators!E68-Indicators!E67)/-Indicators!E67</f>
        <v>-3.8507344184200029E-2</v>
      </c>
      <c r="F56" s="193">
        <f>(Indicators!F68-Indicators!F67)/Indicators!F67</f>
        <v>0.10285714285714287</v>
      </c>
      <c r="G56" s="193">
        <f>(Indicators!G68-Indicators!G67)/Indicators!G67</f>
        <v>-4.6635367762128253E-2</v>
      </c>
      <c r="H56" s="193">
        <f>(Indicators!H68-Indicators!H67)/Indicators!H67</f>
        <v>1.6404018353572843E-4</v>
      </c>
      <c r="I56" s="193">
        <f>(Indicators!I68-Indicators!I67)/Indicators!I67</f>
        <v>3.8853503184713374E-2</v>
      </c>
      <c r="J56" s="174"/>
      <c r="K56" s="193">
        <f>PMB!C$71/100</f>
        <v>4.7114711062735438E-2</v>
      </c>
      <c r="L56" s="193">
        <f>PMB!D$71/100</f>
        <v>6.2263937114169447E-3</v>
      </c>
      <c r="M56" s="193">
        <f>PMB!E$71/100</f>
        <v>0.12950529346417228</v>
      </c>
      <c r="N56" s="193">
        <f>PMB!F$71/100</f>
        <v>3.9444948274441706E-2</v>
      </c>
      <c r="O56" s="193">
        <f>PMB!G$71/100</f>
        <v>3.1147498026724351E-2</v>
      </c>
      <c r="P56" s="193">
        <f>PMB!H$71/100</f>
        <v>0.13472020044970107</v>
      </c>
      <c r="Q56" s="193">
        <f>PMB!I$71/100</f>
        <v>0.10563682513472543</v>
      </c>
      <c r="R56" s="193">
        <f>PMB!J$71/100</f>
        <v>0.16542921748367301</v>
      </c>
      <c r="S56" s="193">
        <f>PMB!K$71/100</f>
        <v>0.34077491239240992</v>
      </c>
      <c r="T56" s="193"/>
      <c r="U56" s="193">
        <f>K56*$B56*Indicators!$B$256+K56*$C56*Indicators!$C$256+K56*$D56*Indicators!$D$256+K56*$E56*Indicators!$E$256+K56*$F56*Indicators!$F$256+K56*$G56*Indicators!$G$256+K56*$H56*Indicators!$H$256+K56*$I56*Indicators!$I$256</f>
        <v>1.0893747969155339E-3</v>
      </c>
      <c r="V56" s="193">
        <f>L56*$B56*Indicators!$B$257+L56*$C56*Indicators!$C$257+L56*$D56*Indicators!$D$257+L56*$E56*Indicators!$E$257+L56*$F56*Indicators!$F$257+L56*$G56*Indicators!$G$257+L56*$H56*Indicators!$H$257+L56*$I56*Indicators!$I$257</f>
        <v>-1.3133059781790166E-4</v>
      </c>
      <c r="W56" s="193">
        <f>M56*$B56*Indicators!$B$258+M56*$C56*Indicators!$C$258+M56*$D56*Indicators!$D$258+M56*$E56*Indicators!$E$258+M56*$F56*Indicators!$F$258+M56*$G56*Indicators!$G$258+M56*$H56*Indicators!$H$258+M56*$I56*Indicators!$I$258</f>
        <v>-3.6606540324492405E-4</v>
      </c>
      <c r="X56" s="193">
        <f>N56*$B56*Indicators!$B$259+N56*$C56*Indicators!$C$259+N56*$D56*Indicators!$D$259+N56*$E56*Indicators!$E$259+N56*$F56*Indicators!$F$259+N56*$G56*Indicators!$G$259+N56*$H56*Indicators!$H$259+N56*$I56*Indicators!$I$259</f>
        <v>3.6219627396554991E-4</v>
      </c>
      <c r="Y56" s="193">
        <f>O56*$B56*Indicators!$B$260+O56*$C56*Indicators!$C$260+O56*$D56*Indicators!$D$260+O56*$E56*Indicators!$E$260+O56*$F56*Indicators!$F$260+O56*$G56*Indicators!$G$260+O56*$H56*Indicators!$H$260+O56*$I56*Indicators!$I$260</f>
        <v>-1.6581309954471883E-4</v>
      </c>
      <c r="Z56" s="193">
        <f>P56*$B56*Indicators!$B$261+P56*$C56*Indicators!$C$261+P56*$D56*Indicators!$D$261+P56*$E56*Indicators!$E$261+P56*$F56*Indicators!$F$261+P56*$G56*Indicators!$G$261+P56*$H56*Indicators!$H$261+P56*$I56*Indicators!$I$261</f>
        <v>-8.883175350641434E-4</v>
      </c>
      <c r="AA56" s="193">
        <f>Q56*$B56*Indicators!$B$262+Q56*$C56*Indicators!$C$262+Q56*$D56*Indicators!$D$262+Q56*$E56*Indicators!$E$262+Q56*$F56*Indicators!$F$262+Q56*$G56*Indicators!$G$262+Q56*$H56*Indicators!$H$262+Q56*$I56*Indicators!$I$262</f>
        <v>-1.0461543349491592E-3</v>
      </c>
      <c r="AB56" s="193">
        <f>R56*$B56*Indicators!$B$263+R56*$C56*Indicators!$C$263+R56*$D56*Indicators!$D$263+R56*$E56*Indicators!$E$263+R56*$F56*Indicators!$F$263+R56*$G56*Indicators!$G$263+R56*$H56*Indicators!$H$263+R56*$I56*Indicators!$I$263</f>
        <v>-5.0176556447884891E-4</v>
      </c>
      <c r="AC56" s="193">
        <f>S56*$B56*Indicators!$B$264+S56*$C56*Indicators!$C$264+S56*$D56*Indicators!$D$264+S56*$E56*Indicators!$E$264+S56*$F56*Indicators!$F$264+S56*$G56*Indicators!$G$264+S56*$H56*Indicators!$H$264+S56*$I56*Indicators!$I$264</f>
        <v>-2.6995661502356898E-4</v>
      </c>
      <c r="AE56" s="177">
        <f t="shared" si="1"/>
        <v>-0.19178320792421813</v>
      </c>
    </row>
    <row r="57" spans="1:31" hidden="1" x14ac:dyDescent="0.25">
      <c r="A57" s="174">
        <f>Indicators!A69</f>
        <v>37469</v>
      </c>
      <c r="B57" s="193">
        <f>(Indicators!B69-Indicators!B68)/Indicators!B68</f>
        <v>4.0748031496062966E-2</v>
      </c>
      <c r="C57" s="193">
        <f>(Indicators!C69-Indicators!C68)/-100</f>
        <v>-2.8999999999999916E-3</v>
      </c>
      <c r="D57" s="193">
        <f>(Indicators!D69-Indicators!D68)/-100</f>
        <v>-7.7358559414879837E-3</v>
      </c>
      <c r="E57" s="193">
        <f>(Indicators!E69-Indicators!E68)/-Indicators!E68</f>
        <v>-4.7782874617737003E-2</v>
      </c>
      <c r="F57" s="193">
        <f>(Indicators!F69-Indicators!F68)/Indicators!F68</f>
        <v>1.2089810017271206E-2</v>
      </c>
      <c r="G57" s="193">
        <f>(Indicators!G69-Indicators!G68)/Indicators!G68</f>
        <v>2.8233749179251363E-2</v>
      </c>
      <c r="H57" s="193">
        <f>(Indicators!H69-Indicators!H68)/Indicators!H68</f>
        <v>1.1496700021290185E-2</v>
      </c>
      <c r="I57" s="193">
        <f>(Indicators!I69-Indicators!I68)/Indicators!I68</f>
        <v>-8.5836909871244635E-3</v>
      </c>
      <c r="J57" s="174"/>
      <c r="K57" s="193">
        <f>PMB!C$71/100</f>
        <v>4.7114711062735438E-2</v>
      </c>
      <c r="L57" s="193">
        <f>PMB!D$71/100</f>
        <v>6.2263937114169447E-3</v>
      </c>
      <c r="M57" s="193">
        <f>PMB!E$71/100</f>
        <v>0.12950529346417228</v>
      </c>
      <c r="N57" s="193">
        <f>PMB!F$71/100</f>
        <v>3.9444948274441706E-2</v>
      </c>
      <c r="O57" s="193">
        <f>PMB!G$71/100</f>
        <v>3.1147498026724351E-2</v>
      </c>
      <c r="P57" s="193">
        <f>PMB!H$71/100</f>
        <v>0.13472020044970107</v>
      </c>
      <c r="Q57" s="193">
        <f>PMB!I$71/100</f>
        <v>0.10563682513472543</v>
      </c>
      <c r="R57" s="193">
        <f>PMB!J$71/100</f>
        <v>0.16542921748367301</v>
      </c>
      <c r="S57" s="193">
        <f>PMB!K$71/100</f>
        <v>0.34077491239240992</v>
      </c>
      <c r="T57" s="193"/>
      <c r="U57" s="193">
        <f>K57*$B57*Indicators!$B$256+K57*$C57*Indicators!$C$256+K57*$D57*Indicators!$D$256+K57*$E57*Indicators!$E$256+K57*$F57*Indicators!$F$256+K57*$G57*Indicators!$G$256+K57*$H57*Indicators!$H$256+K57*$I57*Indicators!$I$256</f>
        <v>1.6205776468859647E-4</v>
      </c>
      <c r="V57" s="193">
        <f>L57*$B57*Indicators!$B$257+L57*$C57*Indicators!$C$257+L57*$D57*Indicators!$D$257+L57*$E57*Indicators!$E$257+L57*$F57*Indicators!$F$257+L57*$G57*Indicators!$G$257+L57*$H57*Indicators!$H$257+L57*$I57*Indicators!$I$257</f>
        <v>1.059911745337516E-4</v>
      </c>
      <c r="W57" s="193">
        <f>M57*$B57*Indicators!$B$258+M57*$C57*Indicators!$C$258+M57*$D57*Indicators!$D$258+M57*$E57*Indicators!$E$258+M57*$F57*Indicators!$F$258+M57*$G57*Indicators!$G$258+M57*$H57*Indicators!$H$258+M57*$I57*Indicators!$I$258</f>
        <v>1.0295233840014028E-3</v>
      </c>
      <c r="X57" s="193">
        <f>N57*$B57*Indicators!$B$259+N57*$C57*Indicators!$C$259+N57*$D57*Indicators!$D$259+N57*$E57*Indicators!$E$259+N57*$F57*Indicators!$F$259+N57*$G57*Indicators!$G$259+N57*$H57*Indicators!$H$259+N57*$I57*Indicators!$I$259</f>
        <v>-3.6114769317752328E-4</v>
      </c>
      <c r="Y57" s="193">
        <f>O57*$B57*Indicators!$B$260+O57*$C57*Indicators!$C$260+O57*$D57*Indicators!$D$260+O57*$E57*Indicators!$E$260+O57*$F57*Indicators!$F$260+O57*$G57*Indicators!$G$260+O57*$H57*Indicators!$H$260+O57*$I57*Indicators!$I$260</f>
        <v>-5.3461197455007147E-5</v>
      </c>
      <c r="Z57" s="193">
        <f>P57*$B57*Indicators!$B$261+P57*$C57*Indicators!$C$261+P57*$D57*Indicators!$D$261+P57*$E57*Indicators!$E$261+P57*$F57*Indicators!$F$261+P57*$G57*Indicators!$G$261+P57*$H57*Indicators!$H$261+P57*$I57*Indicators!$I$261</f>
        <v>-5.274033077773936E-5</v>
      </c>
      <c r="AA57" s="193">
        <f>Q57*$B57*Indicators!$B$262+Q57*$C57*Indicators!$C$262+Q57*$D57*Indicators!$D$262+Q57*$E57*Indicators!$E$262+Q57*$F57*Indicators!$F$262+Q57*$G57*Indicators!$G$262+Q57*$H57*Indicators!$H$262+Q57*$I57*Indicators!$I$262</f>
        <v>-1.0746089764957628E-3</v>
      </c>
      <c r="AB57" s="193">
        <f>R57*$B57*Indicators!$B$263+R57*$C57*Indicators!$C$263+R57*$D57*Indicators!$D$263+R57*$E57*Indicators!$E$263+R57*$F57*Indicators!$F$263+R57*$G57*Indicators!$G$263+R57*$H57*Indicators!$H$263+R57*$I57*Indicators!$I$263</f>
        <v>8.7306187777386638E-5</v>
      </c>
      <c r="AC57" s="193">
        <f>S57*$B57*Indicators!$B$264+S57*$C57*Indicators!$C$264+S57*$D57*Indicators!$D$264+S57*$E57*Indicators!$E$264+S57*$F57*Indicators!$F$264+S57*$G57*Indicators!$G$264+S57*$H57*Indicators!$H$264+S57*$I57*Indicators!$I$264</f>
        <v>1.5445477796569838E-3</v>
      </c>
      <c r="AE57" s="177">
        <f t="shared" si="1"/>
        <v>0.13874680927520885</v>
      </c>
    </row>
    <row r="58" spans="1:31" hidden="1" x14ac:dyDescent="0.25">
      <c r="A58" s="174">
        <f>Indicators!A70</f>
        <v>37500</v>
      </c>
      <c r="B58" s="193">
        <f>(Indicators!B70-Indicators!B69)/Indicators!B69</f>
        <v>-1.3240022697181149E-3</v>
      </c>
      <c r="C58" s="193">
        <f>(Indicators!C70-Indicators!C69)/-100</f>
        <v>1.9999999999999573E-4</v>
      </c>
      <c r="D58" s="193">
        <f>(Indicators!D70-Indicators!D69)/-100</f>
        <v>-8.1811537374027483E-3</v>
      </c>
      <c r="E58" s="193">
        <f>(Indicators!E70-Indicators!E69)/-Indicators!E69</f>
        <v>-5.7643195913899971E-2</v>
      </c>
      <c r="F58" s="193">
        <f>(Indicators!F70-Indicators!F69)/Indicators!F69</f>
        <v>9.3856655290102356E-2</v>
      </c>
      <c r="G58" s="193">
        <f>(Indicators!G70-Indicators!G69)/Indicators!G69</f>
        <v>2.2988505747126402E-2</v>
      </c>
      <c r="H58" s="193">
        <f>(Indicators!H70-Indicators!H69)/Indicators!H69</f>
        <v>1.2561877811298985E-2</v>
      </c>
      <c r="I58" s="193">
        <f>(Indicators!I70-Indicators!I69)/Indicators!I69</f>
        <v>-3.8033395176252316E-2</v>
      </c>
      <c r="J58" s="174"/>
      <c r="K58" s="193">
        <f>PMB!C$71/100</f>
        <v>4.7114711062735438E-2</v>
      </c>
      <c r="L58" s="193">
        <f>PMB!D$71/100</f>
        <v>6.2263937114169447E-3</v>
      </c>
      <c r="M58" s="193">
        <f>PMB!E$71/100</f>
        <v>0.12950529346417228</v>
      </c>
      <c r="N58" s="193">
        <f>PMB!F$71/100</f>
        <v>3.9444948274441706E-2</v>
      </c>
      <c r="O58" s="193">
        <f>PMB!G$71/100</f>
        <v>3.1147498026724351E-2</v>
      </c>
      <c r="P58" s="193">
        <f>PMB!H$71/100</f>
        <v>0.13472020044970107</v>
      </c>
      <c r="Q58" s="193">
        <f>PMB!I$71/100</f>
        <v>0.10563682513472543</v>
      </c>
      <c r="R58" s="193">
        <f>PMB!J$71/100</f>
        <v>0.16542921748367301</v>
      </c>
      <c r="S58" s="193">
        <f>PMB!K$71/100</f>
        <v>0.34077491239240992</v>
      </c>
      <c r="T58" s="193"/>
      <c r="U58" s="193">
        <f>K58*$B58*Indicators!$B$256+K58*$C58*Indicators!$C$256+K58*$D58*Indicators!$D$256+K58*$E58*Indicators!$E$256+K58*$F58*Indicators!$F$256+K58*$G58*Indicators!$G$256+K58*$H58*Indicators!$H$256+K58*$I58*Indicators!$I$256</f>
        <v>7.4993952316655048E-4</v>
      </c>
      <c r="V58" s="193">
        <f>L58*$B58*Indicators!$B$257+L58*$C58*Indicators!$C$257+L58*$D58*Indicators!$D$257+L58*$E58*Indicators!$E$257+L58*$F58*Indicators!$F$257+L58*$G58*Indicators!$G$257+L58*$H58*Indicators!$H$257+L58*$I58*Indicators!$I$257</f>
        <v>-2.8472034538589119E-5</v>
      </c>
      <c r="W58" s="193">
        <f>M58*$B58*Indicators!$B$258+M58*$C58*Indicators!$C$258+M58*$D58*Indicators!$D$258+M58*$E58*Indicators!$E$258+M58*$F58*Indicators!$F$258+M58*$G58*Indicators!$G$258+M58*$H58*Indicators!$H$258+M58*$I58*Indicators!$I$258</f>
        <v>-1.6767399137245845E-3</v>
      </c>
      <c r="X58" s="193">
        <f>N58*$B58*Indicators!$B$259+N58*$C58*Indicators!$C$259+N58*$D58*Indicators!$D$259+N58*$E58*Indicators!$E$259+N58*$F58*Indicators!$F$259+N58*$G58*Indicators!$G$259+N58*$H58*Indicators!$H$259+N58*$I58*Indicators!$I$259</f>
        <v>-1.1762722968256794E-3</v>
      </c>
      <c r="Y58" s="193">
        <f>O58*$B58*Indicators!$B$260+O58*$C58*Indicators!$C$260+O58*$D58*Indicators!$D$260+O58*$E58*Indicators!$E$260+O58*$F58*Indicators!$F$260+O58*$G58*Indicators!$G$260+O58*$H58*Indicators!$H$260+O58*$I58*Indicators!$I$260</f>
        <v>-2.3890446832157072E-4</v>
      </c>
      <c r="Z58" s="193">
        <f>P58*$B58*Indicators!$B$261+P58*$C58*Indicators!$C$261+P58*$D58*Indicators!$D$261+P58*$E58*Indicators!$E$261+P58*$F58*Indicators!$F$261+P58*$G58*Indicators!$G$261+P58*$H58*Indicators!$H$261+P58*$I58*Indicators!$I$261</f>
        <v>-5.8232552198577998E-4</v>
      </c>
      <c r="AA58" s="193">
        <f>Q58*$B58*Indicators!$B$262+Q58*$C58*Indicators!$C$262+Q58*$D58*Indicators!$D$262+Q58*$E58*Indicators!$E$262+Q58*$F58*Indicators!$F$262+Q58*$G58*Indicators!$G$262+Q58*$H58*Indicators!$H$262+Q58*$I58*Indicators!$I$262</f>
        <v>-2.0593305729920451E-3</v>
      </c>
      <c r="AB58" s="193">
        <f>R58*$B58*Indicators!$B$263+R58*$C58*Indicators!$C$263+R58*$D58*Indicators!$D$263+R58*$E58*Indicators!$E$263+R58*$F58*Indicators!$F$263+R58*$G58*Indicators!$G$263+R58*$H58*Indicators!$H$263+R58*$I58*Indicators!$I$263</f>
        <v>-7.9041114131554442E-4</v>
      </c>
      <c r="AC58" s="193">
        <f>S58*$B58*Indicators!$B$264+S58*$C58*Indicators!$C$264+S58*$D58*Indicators!$D$264+S58*$E58*Indicators!$E$264+S58*$F58*Indicators!$F$264+S58*$G58*Indicators!$G$264+S58*$H58*Indicators!$H$264+S58*$I58*Indicators!$I$264</f>
        <v>5.7339676224168676E-5</v>
      </c>
      <c r="AE58" s="177">
        <f t="shared" si="1"/>
        <v>-0.57451767503130746</v>
      </c>
    </row>
    <row r="59" spans="1:31" hidden="1" x14ac:dyDescent="0.25">
      <c r="A59" s="174">
        <f>Indicators!A71</f>
        <v>37530</v>
      </c>
      <c r="B59" s="193">
        <f>(Indicators!B71-Indicators!B70)/Indicators!B70</f>
        <v>-4.2045454545454622E-2</v>
      </c>
      <c r="C59" s="193">
        <f>(Indicators!C71-Indicators!C70)/-100</f>
        <v>4.9999999999998939E-4</v>
      </c>
      <c r="D59" s="193">
        <f>(Indicators!D71-Indicators!D70)/-100</f>
        <v>-1.8013244798017924E-2</v>
      </c>
      <c r="E59" s="193">
        <f>(Indicators!E71-Indicators!E70)/-Indicators!E70</f>
        <v>0.11383235598482226</v>
      </c>
      <c r="F59" s="193">
        <f>(Indicators!F71-Indicators!F70)/Indicators!F70</f>
        <v>9.5163806552262004E-2</v>
      </c>
      <c r="G59" s="193">
        <f>(Indicators!G71-Indicators!G70)/Indicators!G70</f>
        <v>-1.1235955056179669E-2</v>
      </c>
      <c r="H59" s="193">
        <f>(Indicators!H71-Indicators!H70)/Indicators!H70</f>
        <v>2.5006082144363932E-3</v>
      </c>
      <c r="I59" s="193">
        <f>(Indicators!I71-Indicators!I70)/Indicators!I70</f>
        <v>4.7894567663130827E-2</v>
      </c>
      <c r="J59" s="174"/>
      <c r="K59" s="193">
        <f>PMB!C$71/100</f>
        <v>4.7114711062735438E-2</v>
      </c>
      <c r="L59" s="193">
        <f>PMB!D$71/100</f>
        <v>6.2263937114169447E-3</v>
      </c>
      <c r="M59" s="193">
        <f>PMB!E$71/100</f>
        <v>0.12950529346417228</v>
      </c>
      <c r="N59" s="193">
        <f>PMB!F$71/100</f>
        <v>3.9444948274441706E-2</v>
      </c>
      <c r="O59" s="193">
        <f>PMB!G$71/100</f>
        <v>3.1147498026724351E-2</v>
      </c>
      <c r="P59" s="193">
        <f>PMB!H$71/100</f>
        <v>0.13472020044970107</v>
      </c>
      <c r="Q59" s="193">
        <f>PMB!I$71/100</f>
        <v>0.10563682513472543</v>
      </c>
      <c r="R59" s="193">
        <f>PMB!J$71/100</f>
        <v>0.16542921748367301</v>
      </c>
      <c r="S59" s="193">
        <f>PMB!K$71/100</f>
        <v>0.34077491239240992</v>
      </c>
      <c r="T59" s="193"/>
      <c r="U59" s="193">
        <f>K59*$B59*Indicators!$B$256+K59*$C59*Indicators!$C$256+K59*$D59*Indicators!$D$256+K59*$E59*Indicators!$E$256+K59*$F59*Indicators!$F$256+K59*$G59*Indicators!$G$256+K59*$H59*Indicators!$H$256+K59*$I59*Indicators!$I$256</f>
        <v>2.0128589768878373E-3</v>
      </c>
      <c r="V59" s="193">
        <f>L59*$B59*Indicators!$B$257+L59*$C59*Indicators!$C$257+L59*$D59*Indicators!$D$257+L59*$E59*Indicators!$E$257+L59*$F59*Indicators!$F$257+L59*$G59*Indicators!$G$257+L59*$H59*Indicators!$H$257+L59*$I59*Indicators!$I$257</f>
        <v>2.3997335433647574E-5</v>
      </c>
      <c r="W59" s="193">
        <f>M59*$B59*Indicators!$B$258+M59*$C59*Indicators!$C$258+M59*$D59*Indicators!$D$258+M59*$E59*Indicators!$E$258+M59*$F59*Indicators!$F$258+M59*$G59*Indicators!$G$258+M59*$H59*Indicators!$H$258+M59*$I59*Indicators!$I$258</f>
        <v>7.3761535117457375E-4</v>
      </c>
      <c r="X59" s="193">
        <f>N59*$B59*Indicators!$B$259+N59*$C59*Indicators!$C$259+N59*$D59*Indicators!$D$259+N59*$E59*Indicators!$E$259+N59*$F59*Indicators!$F$259+N59*$G59*Indicators!$G$259+N59*$H59*Indicators!$H$259+N59*$I59*Indicators!$I$259</f>
        <v>1.6520967572417531E-3</v>
      </c>
      <c r="Y59" s="193">
        <f>O59*$B59*Indicators!$B$260+O59*$C59*Indicators!$C$260+O59*$D59*Indicators!$D$260+O59*$E59*Indicators!$E$260+O59*$F59*Indicators!$F$260+O59*$G59*Indicators!$G$260+O59*$H59*Indicators!$H$260+O59*$I59*Indicators!$I$260</f>
        <v>4.473993697036992E-4</v>
      </c>
      <c r="Z59" s="193">
        <f>P59*$B59*Indicators!$B$261+P59*$C59*Indicators!$C$261+P59*$D59*Indicators!$D$261+P59*$E59*Indicators!$E$261+P59*$F59*Indicators!$F$261+P59*$G59*Indicators!$G$261+P59*$H59*Indicators!$H$261+P59*$I59*Indicators!$I$261</f>
        <v>5.8956163022220965E-4</v>
      </c>
      <c r="AA59" s="193">
        <f>Q59*$B59*Indicators!$B$262+Q59*$C59*Indicators!$C$262+Q59*$D59*Indicators!$D$262+Q59*$E59*Indicators!$E$262+Q59*$F59*Indicators!$F$262+Q59*$G59*Indicators!$G$262+Q59*$H59*Indicators!$H$262+Q59*$I59*Indicators!$I$262</f>
        <v>3.5423635250787897E-3</v>
      </c>
      <c r="AB59" s="193">
        <f>R59*$B59*Indicators!$B$263+R59*$C59*Indicators!$C$263+R59*$D59*Indicators!$D$263+R59*$E59*Indicators!$E$263+R59*$F59*Indicators!$F$263+R59*$G59*Indicators!$G$263+R59*$H59*Indicators!$H$263+R59*$I59*Indicators!$I$263</f>
        <v>1.4387836475568275E-3</v>
      </c>
      <c r="AC59" s="193">
        <f>S59*$B59*Indicators!$B$264+S59*$C59*Indicators!$C$264+S59*$D59*Indicators!$D$264+S59*$E59*Indicators!$E$264+S59*$F59*Indicators!$F$264+S59*$G59*Indicators!$G$264+S59*$H59*Indicators!$H$264+S59*$I59*Indicators!$I$264</f>
        <v>-1.5291536643090046E-3</v>
      </c>
      <c r="AE59" s="177">
        <f t="shared" si="1"/>
        <v>0.89155229289903315</v>
      </c>
    </row>
    <row r="60" spans="1:31" hidden="1" x14ac:dyDescent="0.25">
      <c r="A60" s="174">
        <f>Indicators!A72</f>
        <v>37561</v>
      </c>
      <c r="B60" s="193">
        <f>(Indicators!B72-Indicators!B71)/Indicators!B71</f>
        <v>-8.2997232107552291E-2</v>
      </c>
      <c r="C60" s="193">
        <f>(Indicators!C72-Indicators!C71)/-100</f>
        <v>7.4999999999999997E-3</v>
      </c>
      <c r="D60" s="193">
        <f>(Indicators!D72-Indicators!D71)/-100</f>
        <v>1.5481518550414285E-3</v>
      </c>
      <c r="E60" s="193">
        <f>(Indicators!E72-Indicators!E71)/-Indicators!E71</f>
        <v>1.9073569482288905E-2</v>
      </c>
      <c r="F60" s="193">
        <f>(Indicators!F72-Indicators!F71)/Indicators!F71</f>
        <v>3.9886039886039927E-2</v>
      </c>
      <c r="G60" s="193">
        <f>(Indicators!G72-Indicators!G71)/Indicators!G71</f>
        <v>2.2095959595959235E-3</v>
      </c>
      <c r="H60" s="193">
        <f>(Indicators!H72-Indicators!H71)/Indicators!H71</f>
        <v>1.1931202059391828E-2</v>
      </c>
      <c r="I60" s="193">
        <f>(Indicators!I72-Indicators!I71)/Indicators!I71</f>
        <v>-2.8834355828220859E-2</v>
      </c>
      <c r="J60" s="174"/>
      <c r="K60" s="193">
        <f>PMB!C$71/100</f>
        <v>4.7114711062735438E-2</v>
      </c>
      <c r="L60" s="193">
        <f>PMB!D$71/100</f>
        <v>6.2263937114169447E-3</v>
      </c>
      <c r="M60" s="193">
        <f>PMB!E$71/100</f>
        <v>0.12950529346417228</v>
      </c>
      <c r="N60" s="193">
        <f>PMB!F$71/100</f>
        <v>3.9444948274441706E-2</v>
      </c>
      <c r="O60" s="193">
        <f>PMB!G$71/100</f>
        <v>3.1147498026724351E-2</v>
      </c>
      <c r="P60" s="193">
        <f>PMB!H$71/100</f>
        <v>0.13472020044970107</v>
      </c>
      <c r="Q60" s="193">
        <f>PMB!I$71/100</f>
        <v>0.10563682513472543</v>
      </c>
      <c r="R60" s="193">
        <f>PMB!J$71/100</f>
        <v>0.16542921748367301</v>
      </c>
      <c r="S60" s="193">
        <f>PMB!K$71/100</f>
        <v>0.34077491239240992</v>
      </c>
      <c r="T60" s="193"/>
      <c r="U60" s="193">
        <f>K60*$B60*Indicators!$B$256+K60*$C60*Indicators!$C$256+K60*$D60*Indicators!$D$256+K60*$E60*Indicators!$E$256+K60*$F60*Indicators!$F$256+K60*$G60*Indicators!$G$256+K60*$H60*Indicators!$H$256+K60*$I60*Indicators!$I$256</f>
        <v>-7.9027781037325663E-5</v>
      </c>
      <c r="V60" s="193">
        <f>L60*$B60*Indicators!$B$257+L60*$C60*Indicators!$C$257+L60*$D60*Indicators!$D$257+L60*$E60*Indicators!$E$257+L60*$F60*Indicators!$F$257+L60*$G60*Indicators!$G$257+L60*$H60*Indicators!$H$257+L60*$I60*Indicators!$I$257</f>
        <v>-1.7355976251524148E-4</v>
      </c>
      <c r="W60" s="193">
        <f>M60*$B60*Indicators!$B$258+M60*$C60*Indicators!$C$258+M60*$D60*Indicators!$D$258+M60*$E60*Indicators!$E$258+M60*$F60*Indicators!$F$258+M60*$G60*Indicators!$G$258+M60*$H60*Indicators!$H$258+M60*$I60*Indicators!$I$258</f>
        <v>-3.9030328210162561E-3</v>
      </c>
      <c r="X60" s="193">
        <f>N60*$B60*Indicators!$B$259+N60*$C60*Indicators!$C$259+N60*$D60*Indicators!$D$259+N60*$E60*Indicators!$E$259+N60*$F60*Indicators!$F$259+N60*$G60*Indicators!$G$259+N60*$H60*Indicators!$H$259+N60*$I60*Indicators!$I$259</f>
        <v>-6.8068803859482887E-4</v>
      </c>
      <c r="Y60" s="193">
        <f>O60*$B60*Indicators!$B$260+O60*$C60*Indicators!$C$260+O60*$D60*Indicators!$D$260+O60*$E60*Indicators!$E$260+O60*$F60*Indicators!$F$260+O60*$G60*Indicators!$G$260+O60*$H60*Indicators!$H$260+O60*$I60*Indicators!$I$260</f>
        <v>-2.7915315195064194E-5</v>
      </c>
      <c r="Z60" s="193">
        <f>P60*$B60*Indicators!$B$261+P60*$C60*Indicators!$C$261+P60*$D60*Indicators!$D$261+P60*$E60*Indicators!$E$261+P60*$F60*Indicators!$F$261+P60*$G60*Indicators!$G$261+P60*$H60*Indicators!$H$261+P60*$I60*Indicators!$I$261</f>
        <v>-6.3983389145649719E-5</v>
      </c>
      <c r="AA60" s="193">
        <f>Q60*$B60*Indicators!$B$262+Q60*$C60*Indicators!$C$262+Q60*$D60*Indicators!$D$262+Q60*$E60*Indicators!$E$262+Q60*$F60*Indicators!$F$262+Q60*$G60*Indicators!$G$262+Q60*$H60*Indicators!$H$262+Q60*$I60*Indicators!$I$262</f>
        <v>-1.5000770920191769E-4</v>
      </c>
      <c r="AB60" s="193">
        <f>R60*$B60*Indicators!$B$263+R60*$C60*Indicators!$C$263+R60*$D60*Indicators!$D$263+R60*$E60*Indicators!$E$263+R60*$F60*Indicators!$F$263+R60*$G60*Indicators!$G$263+R60*$H60*Indicators!$H$263+R60*$I60*Indicators!$I$263</f>
        <v>-2.4399291775956654E-4</v>
      </c>
      <c r="AC60" s="193">
        <f>S60*$B60*Indicators!$B$264+S60*$C60*Indicators!$C$264+S60*$D60*Indicators!$D$264+S60*$E60*Indicators!$E$264+S60*$F60*Indicators!$F$264+S60*$G60*Indicators!$G$264+S60*$H60*Indicators!$H$264+S60*$I60*Indicators!$I$264</f>
        <v>-1.0998339955469703E-3</v>
      </c>
      <c r="AE60" s="177">
        <f t="shared" si="1"/>
        <v>-0.64220417300128207</v>
      </c>
    </row>
    <row r="61" spans="1:31" hidden="1" x14ac:dyDescent="0.25">
      <c r="A61" s="174">
        <f>Indicators!A73</f>
        <v>37591</v>
      </c>
      <c r="B61" s="193">
        <f>(Indicators!B73-Indicators!B72)/Indicators!B72</f>
        <v>-6.9768444655254169E-2</v>
      </c>
      <c r="C61" s="193">
        <f>(Indicators!C73-Indicators!C72)/-100</f>
        <v>2.0000000000001351E-4</v>
      </c>
      <c r="D61" s="193">
        <f>(Indicators!D73-Indicators!D72)/-100</f>
        <v>4.4506594606704471E-3</v>
      </c>
      <c r="E61" s="193">
        <f>(Indicators!E73-Indicators!E72)/-Indicators!E72</f>
        <v>-0.19007936507936504</v>
      </c>
      <c r="F61" s="193">
        <f>(Indicators!F73-Indicators!F72)/Indicators!F72</f>
        <v>2.8767123287671229E-2</v>
      </c>
      <c r="G61" s="193">
        <f>(Indicators!G73-Indicators!G72)/Indicators!G72</f>
        <v>8.3779527559055184E-2</v>
      </c>
      <c r="H61" s="193">
        <f>(Indicators!H73-Indicators!H72)/Indicators!H72</f>
        <v>6.5767704763263586E-3</v>
      </c>
      <c r="I61" s="193">
        <f>(Indicators!I73-Indicators!I72)/Indicators!I72</f>
        <v>1.5792798483891346E-3</v>
      </c>
      <c r="J61" s="174"/>
      <c r="K61" s="193">
        <f>PMB!C$71/100</f>
        <v>4.7114711062735438E-2</v>
      </c>
      <c r="L61" s="193">
        <f>PMB!D$71/100</f>
        <v>6.2263937114169447E-3</v>
      </c>
      <c r="M61" s="193">
        <f>PMB!E$71/100</f>
        <v>0.12950529346417228</v>
      </c>
      <c r="N61" s="193">
        <f>PMB!F$71/100</f>
        <v>3.9444948274441706E-2</v>
      </c>
      <c r="O61" s="193">
        <f>PMB!G$71/100</f>
        <v>3.1147498026724351E-2</v>
      </c>
      <c r="P61" s="193">
        <f>PMB!H$71/100</f>
        <v>0.13472020044970107</v>
      </c>
      <c r="Q61" s="193">
        <f>PMB!I$71/100</f>
        <v>0.10563682513472543</v>
      </c>
      <c r="R61" s="193">
        <f>PMB!J$71/100</f>
        <v>0.16542921748367301</v>
      </c>
      <c r="S61" s="193">
        <f>PMB!K$71/100</f>
        <v>0.34077491239240992</v>
      </c>
      <c r="T61" s="193"/>
      <c r="U61" s="193">
        <f>K61*$B61*Indicators!$B$256+K61*$C61*Indicators!$C$256+K61*$D61*Indicators!$D$256+K61*$E61*Indicators!$E$256+K61*$F61*Indicators!$F$256+K61*$G61*Indicators!$G$256+K61*$H61*Indicators!$H$256+K61*$I61*Indicators!$I$256</f>
        <v>-1.7248927335847676E-3</v>
      </c>
      <c r="V61" s="193">
        <f>L61*$B61*Indicators!$B$257+L61*$C61*Indicators!$C$257+L61*$D61*Indicators!$D$257+L61*$E61*Indicators!$E$257+L61*$F61*Indicators!$F$257+L61*$G61*Indicators!$G$257+L61*$H61*Indicators!$H$257+L61*$I61*Indicators!$I$257</f>
        <v>-3.8048264818084086E-5</v>
      </c>
      <c r="W61" s="193">
        <f>M61*$B61*Indicators!$B$258+M61*$C61*Indicators!$C$258+M61*$D61*Indicators!$D$258+M61*$E61*Indicators!$E$258+M61*$F61*Indicators!$F$258+M61*$G61*Indicators!$G$258+M61*$H61*Indicators!$H$258+M61*$I61*Indicators!$I$258</f>
        <v>-5.4639353216542341E-3</v>
      </c>
      <c r="X61" s="193">
        <f>N61*$B61*Indicators!$B$259+N61*$C61*Indicators!$C$259+N61*$D61*Indicators!$D$259+N61*$E61*Indicators!$E$259+N61*$F61*Indicators!$F$259+N61*$G61*Indicators!$G$259+N61*$H61*Indicators!$H$259+N61*$I61*Indicators!$I$259</f>
        <v>-1.7084738195964752E-3</v>
      </c>
      <c r="Y61" s="193">
        <f>O61*$B61*Indicators!$B$260+O61*$C61*Indicators!$C$260+O61*$D61*Indicators!$D$260+O61*$E61*Indicators!$E$260+O61*$F61*Indicators!$F$260+O61*$G61*Indicators!$G$260+O61*$H61*Indicators!$H$260+O61*$I61*Indicators!$I$260</f>
        <v>-1.025739691545662E-3</v>
      </c>
      <c r="Z61" s="193">
        <f>P61*$B61*Indicators!$B$261+P61*$C61*Indicators!$C$261+P61*$D61*Indicators!$D$261+P61*$E61*Indicators!$E$261+P61*$F61*Indicators!$F$261+P61*$G61*Indicators!$G$261+P61*$H61*Indicators!$H$261+P61*$I61*Indicators!$I$261</f>
        <v>-3.1498197811993217E-3</v>
      </c>
      <c r="AA61" s="193">
        <f>Q61*$B61*Indicators!$B$262+Q61*$C61*Indicators!$C$262+Q61*$D61*Indicators!$D$262+Q61*$E61*Indicators!$E$262+Q61*$F61*Indicators!$F$262+Q61*$G61*Indicators!$G$262+Q61*$H61*Indicators!$H$262+Q61*$I61*Indicators!$I$262</f>
        <v>-6.5539522259858551E-3</v>
      </c>
      <c r="AB61" s="193">
        <f>R61*$B61*Indicators!$B$263+R61*$C61*Indicators!$C$263+R61*$D61*Indicators!$D$263+R61*$E61*Indicators!$E$263+R61*$F61*Indicators!$F$263+R61*$G61*Indicators!$G$263+R61*$H61*Indicators!$H$263+R61*$I61*Indicators!$I$263</f>
        <v>-3.8739750769982255E-3</v>
      </c>
      <c r="AC61" s="193">
        <f>S61*$B61*Indicators!$B$264+S61*$C61*Indicators!$C$264+S61*$D61*Indicators!$D$264+S61*$E61*Indicators!$E$264+S61*$F61*Indicators!$F$264+S61*$G61*Indicators!$G$264+S61*$H61*Indicators!$H$264+S61*$I61*Indicators!$I$264</f>
        <v>-1.3510762376203131E-3</v>
      </c>
      <c r="AE61" s="177">
        <f t="shared" si="1"/>
        <v>-2.4889913153002938</v>
      </c>
    </row>
    <row r="62" spans="1:31" hidden="1" x14ac:dyDescent="0.25">
      <c r="A62" s="174">
        <f>Indicators!A74</f>
        <v>37622</v>
      </c>
      <c r="B62" s="193">
        <f>(Indicators!B74-Indicators!B73)/Indicators!B73</f>
        <v>-7.0690214620128993E-3</v>
      </c>
      <c r="C62" s="193">
        <f>(Indicators!C74-Indicators!C73)/-100</f>
        <v>5.1999999999999954E-3</v>
      </c>
      <c r="D62" s="193">
        <f>(Indicators!D74-Indicators!D73)/-100</f>
        <v>8.4708339038751385E-3</v>
      </c>
      <c r="E62" s="193">
        <f>(Indicators!E74-Indicators!E73)/-Indicators!E73</f>
        <v>-4.9016338779593278E-2</v>
      </c>
      <c r="F62" s="193">
        <f>(Indicators!F74-Indicators!F73)/Indicators!F73</f>
        <v>5.0599201065246326E-2</v>
      </c>
      <c r="G62" s="193">
        <f>(Indicators!G74-Indicators!G73)/Indicators!G73</f>
        <v>7.5268817204301008E-2</v>
      </c>
      <c r="H62" s="193">
        <f>(Indicators!H74-Indicators!H73)/Indicators!H73</f>
        <v>1.3135454568758699E-2</v>
      </c>
      <c r="I62" s="193">
        <f>(Indicators!I74-Indicators!I73)/Indicators!I73</f>
        <v>1.0406811731315043E-2</v>
      </c>
      <c r="J62" s="174"/>
      <c r="K62" s="193">
        <f>PMB!C$72/100</f>
        <v>4.8057053281056777E-2</v>
      </c>
      <c r="L62" s="193">
        <f>PMB!D$72/100</f>
        <v>5.6073349491899552E-3</v>
      </c>
      <c r="M62" s="193">
        <f>PMB!E$72/100</f>
        <v>0.12506599254794562</v>
      </c>
      <c r="N62" s="193">
        <f>PMB!F$72/100</f>
        <v>3.8579000549379898E-2</v>
      </c>
      <c r="O62" s="193">
        <f>PMB!G$72/100</f>
        <v>3.2052349522996099E-2</v>
      </c>
      <c r="P62" s="193">
        <f>PMB!H$72/100</f>
        <v>0.13553775574086885</v>
      </c>
      <c r="Q62" s="193">
        <f>PMB!I$72/100</f>
        <v>0.10964304575069768</v>
      </c>
      <c r="R62" s="193">
        <f>PMB!J$72/100</f>
        <v>0.16537297624587702</v>
      </c>
      <c r="S62" s="193">
        <f>PMB!K$72/100</f>
        <v>0.34008449141198793</v>
      </c>
      <c r="T62" s="193"/>
      <c r="U62" s="193">
        <f>K62*$B62*Indicators!$B$256+K62*$C62*Indicators!$C$256+K62*$D62*Indicators!$D$256+K62*$E62*Indicators!$E$256+K62*$F62*Indicators!$F$256+K62*$G62*Indicators!$G$256+K62*$H62*Indicators!$H$256+K62*$I62*Indicators!$I$256</f>
        <v>4.095811595146226E-4</v>
      </c>
      <c r="V62" s="193">
        <f>L62*$B62*Indicators!$B$257+L62*$C62*Indicators!$C$257+L62*$D62*Indicators!$D$257+L62*$E62*Indicators!$E$257+L62*$F62*Indicators!$F$257+L62*$G62*Indicators!$G$257+L62*$H62*Indicators!$H$257+L62*$I62*Indicators!$I$257</f>
        <v>1.41117269261505E-4</v>
      </c>
      <c r="W62" s="193">
        <f>M62*$B62*Indicators!$B$258+M62*$C62*Indicators!$C$258+M62*$D62*Indicators!$D$258+M62*$E62*Indicators!$E$258+M62*$F62*Indicators!$F$258+M62*$G62*Indicators!$G$258+M62*$H62*Indicators!$H$258+M62*$I62*Indicators!$I$258</f>
        <v>-3.1483386222186025E-4</v>
      </c>
      <c r="X62" s="193">
        <f>N62*$B62*Indicators!$B$259+N62*$C62*Indicators!$C$259+N62*$D62*Indicators!$D$259+N62*$E62*Indicators!$E$259+N62*$F62*Indicators!$F$259+N62*$G62*Indicators!$G$259+N62*$H62*Indicators!$H$259+N62*$I62*Indicators!$I$259</f>
        <v>-1.2768402634125969E-4</v>
      </c>
      <c r="Y62" s="193">
        <f>O62*$B62*Indicators!$B$260+O62*$C62*Indicators!$C$260+O62*$D62*Indicators!$D$260+O62*$E62*Indicators!$E$260+O62*$F62*Indicators!$F$260+O62*$G62*Indicators!$G$260+O62*$H62*Indicators!$H$260+O62*$I62*Indicators!$I$260</f>
        <v>-3.8183727298074342E-5</v>
      </c>
      <c r="Z62" s="193">
        <f>P62*$B62*Indicators!$B$261+P62*$C62*Indicators!$C$261+P62*$D62*Indicators!$D$261+P62*$E62*Indicators!$E$261+P62*$F62*Indicators!$F$261+P62*$G62*Indicators!$G$261+P62*$H62*Indicators!$H$261+P62*$I62*Indicators!$I$261</f>
        <v>1.6122140128023942E-4</v>
      </c>
      <c r="AA62" s="193">
        <f>Q62*$B62*Indicators!$B$262+Q62*$C62*Indicators!$C$262+Q62*$D62*Indicators!$D$262+Q62*$E62*Indicators!$E$262+Q62*$F62*Indicators!$F$262+Q62*$G62*Indicators!$G$262+Q62*$H62*Indicators!$H$262+Q62*$I62*Indicators!$I$262</f>
        <v>-1.0807458337270955E-3</v>
      </c>
      <c r="AB62" s="193">
        <f>R62*$B62*Indicators!$B$263+R62*$C62*Indicators!$C$263+R62*$D62*Indicators!$D$263+R62*$E62*Indicators!$E$263+R62*$F62*Indicators!$F$263+R62*$G62*Indicators!$G$263+R62*$H62*Indicators!$H$263+R62*$I62*Indicators!$I$263</f>
        <v>2.5128825984201028E-4</v>
      </c>
      <c r="AC62" s="193">
        <f>S62*$B62*Indicators!$B$264+S62*$C62*Indicators!$C$264+S62*$D62*Indicators!$D$264+S62*$E62*Indicators!$E$264+S62*$F62*Indicators!$F$264+S62*$G62*Indicators!$G$264+S62*$H62*Indicators!$H$264+S62*$I62*Indicators!$I$264</f>
        <v>2.4718162451955713E-3</v>
      </c>
      <c r="AE62" s="177">
        <f t="shared" si="1"/>
        <v>0.18735768855056587</v>
      </c>
    </row>
    <row r="63" spans="1:31" hidden="1" x14ac:dyDescent="0.25">
      <c r="A63" s="174">
        <f>Indicators!A75</f>
        <v>37653</v>
      </c>
      <c r="B63" s="193">
        <f>(Indicators!B75-Indicators!B74)/Indicators!B74</f>
        <v>-6.6723465838799165E-2</v>
      </c>
      <c r="C63" s="193">
        <f>(Indicators!C75-Indicators!C74)/-100</f>
        <v>5.0000000000000706E-4</v>
      </c>
      <c r="D63" s="193">
        <f>(Indicators!D75-Indicators!D74)/-100</f>
        <v>1.3055495429494322E-2</v>
      </c>
      <c r="E63" s="193">
        <f>(Indicators!E75-Indicators!E74)/-Indicators!E74</f>
        <v>-5.7533375715193964E-2</v>
      </c>
      <c r="F63" s="193">
        <f>(Indicators!F75-Indicators!F74)/Indicators!F74</f>
        <v>5.8301647655259824E-2</v>
      </c>
      <c r="G63" s="193">
        <f>(Indicators!G75-Indicators!G74)/Indicators!G74</f>
        <v>-6.4864864864864868E-2</v>
      </c>
      <c r="H63" s="193">
        <f>(Indicators!H75-Indicators!H74)/Indicators!H74</f>
        <v>3.7030532328785879E-3</v>
      </c>
      <c r="I63" s="193">
        <f>(Indicators!I75-Indicators!I74)/Indicators!I74</f>
        <v>-7.3033707865168537E-2</v>
      </c>
      <c r="J63" s="174"/>
      <c r="K63" s="193">
        <f>PMB!C$72/100</f>
        <v>4.8057053281056777E-2</v>
      </c>
      <c r="L63" s="193">
        <f>PMB!D$72/100</f>
        <v>5.6073349491899552E-3</v>
      </c>
      <c r="M63" s="193">
        <f>PMB!E$72/100</f>
        <v>0.12506599254794562</v>
      </c>
      <c r="N63" s="193">
        <f>PMB!F$72/100</f>
        <v>3.8579000549379898E-2</v>
      </c>
      <c r="O63" s="193">
        <f>PMB!G$72/100</f>
        <v>3.2052349522996099E-2</v>
      </c>
      <c r="P63" s="193">
        <f>PMB!H$72/100</f>
        <v>0.13553775574086885</v>
      </c>
      <c r="Q63" s="193">
        <f>PMB!I$72/100</f>
        <v>0.10964304575069768</v>
      </c>
      <c r="R63" s="193">
        <f>PMB!J$72/100</f>
        <v>0.16537297624587702</v>
      </c>
      <c r="S63" s="193">
        <f>PMB!K$72/100</f>
        <v>0.34008449141198793</v>
      </c>
      <c r="T63" s="193"/>
      <c r="U63" s="193">
        <f>K63*$B63*Indicators!$B$256+K63*$C63*Indicators!$C$256+K63*$D63*Indicators!$D$256+K63*$E63*Indicators!$E$256+K63*$F63*Indicators!$F$256+K63*$G63*Indicators!$G$256+K63*$H63*Indicators!$H$256+K63*$I63*Indicators!$I$256</f>
        <v>-5.0000909555734214E-4</v>
      </c>
      <c r="V63" s="193">
        <f>L63*$B63*Indicators!$B$257+L63*$C63*Indicators!$C$257+L63*$D63*Indicators!$D$257+L63*$E63*Indicators!$E$257+L63*$F63*Indicators!$F$257+L63*$G63*Indicators!$G$257+L63*$H63*Indicators!$H$257+L63*$I63*Indicators!$I$257</f>
        <v>-3.7189563942671651E-4</v>
      </c>
      <c r="W63" s="193">
        <f>M63*$B63*Indicators!$B$258+M63*$C63*Indicators!$C$258+M63*$D63*Indicators!$D$258+M63*$E63*Indicators!$E$258+M63*$F63*Indicators!$F$258+M63*$G63*Indicators!$G$258+M63*$H63*Indicators!$H$258+M63*$I63*Indicators!$I$258</f>
        <v>-5.3265871482848651E-3</v>
      </c>
      <c r="X63" s="193">
        <f>N63*$B63*Indicators!$B$259+N63*$C63*Indicators!$C$259+N63*$D63*Indicators!$D$259+N63*$E63*Indicators!$E$259+N63*$F63*Indicators!$F$259+N63*$G63*Indicators!$G$259+N63*$H63*Indicators!$H$259+N63*$I63*Indicators!$I$259</f>
        <v>-2.0696783345651405E-3</v>
      </c>
      <c r="Y63" s="193">
        <f>O63*$B63*Indicators!$B$260+O63*$C63*Indicators!$C$260+O63*$D63*Indicators!$D$260+O63*$E63*Indicators!$E$260+O63*$F63*Indicators!$F$260+O63*$G63*Indicators!$G$260+O63*$H63*Indicators!$H$260+O63*$I63*Indicators!$I$260</f>
        <v>-5.2526021191161645E-4</v>
      </c>
      <c r="Z63" s="193">
        <f>P63*$B63*Indicators!$B$261+P63*$C63*Indicators!$C$261+P63*$D63*Indicators!$D$261+P63*$E63*Indicators!$E$261+P63*$F63*Indicators!$F$261+P63*$G63*Indicators!$G$261+P63*$H63*Indicators!$H$261+P63*$I63*Indicators!$I$261</f>
        <v>-1.1810518454499447E-3</v>
      </c>
      <c r="AA63" s="193">
        <f>Q63*$B63*Indicators!$B$262+Q63*$C63*Indicators!$C$262+Q63*$D63*Indicators!$D$262+Q63*$E63*Indicators!$E$262+Q63*$F63*Indicators!$F$262+Q63*$G63*Indicators!$G$262+Q63*$H63*Indicators!$H$262+Q63*$I63*Indicators!$I$262</f>
        <v>-3.189469042912728E-3</v>
      </c>
      <c r="AB63" s="193">
        <f>R63*$B63*Indicators!$B$263+R63*$C63*Indicators!$C$263+R63*$D63*Indicators!$D$263+R63*$E63*Indicators!$E$263+R63*$F63*Indicators!$F$263+R63*$G63*Indicators!$G$263+R63*$H63*Indicators!$H$263+R63*$I63*Indicators!$I$263</f>
        <v>-2.2302040877739274E-3</v>
      </c>
      <c r="AC63" s="193">
        <f>S63*$B63*Indicators!$B$264+S63*$C63*Indicators!$C$264+S63*$D63*Indicators!$D$264+S63*$E63*Indicators!$E$264+S63*$F63*Indicators!$F$264+S63*$G63*Indicators!$G$264+S63*$H63*Indicators!$H$264+S63*$I63*Indicators!$I$264</f>
        <v>-2.1857287810023631E-3</v>
      </c>
      <c r="AE63" s="177">
        <f t="shared" si="1"/>
        <v>-1.7579884186884644</v>
      </c>
    </row>
    <row r="64" spans="1:31" hidden="1" x14ac:dyDescent="0.25">
      <c r="A64" s="174">
        <f>Indicators!A76</f>
        <v>37681</v>
      </c>
      <c r="B64" s="193">
        <f>(Indicators!B76-Indicators!B75)/Indicators!B75</f>
        <v>-9.7542674920283534E-4</v>
      </c>
      <c r="C64" s="193">
        <f>(Indicators!C76-Indicators!C75)/-100</f>
        <v>-1.0000000000001563E-4</v>
      </c>
      <c r="D64" s="193">
        <f>(Indicators!D76-Indicators!D75)/-100</f>
        <v>1.1495883495326708E-4</v>
      </c>
      <c r="E64" s="193">
        <f>(Indicators!E76-Indicators!E75)/-Indicators!E75</f>
        <v>0.16230838593327326</v>
      </c>
      <c r="F64" s="193">
        <f>(Indicators!F76-Indicators!F75)/Indicators!F75</f>
        <v>-6.1077844311377222E-2</v>
      </c>
      <c r="G64" s="193">
        <f>(Indicators!G76-Indicators!G75)/Indicators!G75</f>
        <v>-4.046242774566474E-2</v>
      </c>
      <c r="H64" s="193">
        <f>(Indicators!H76-Indicators!H75)/Indicators!H75</f>
        <v>1.2479869981582702E-2</v>
      </c>
      <c r="I64" s="193">
        <f>(Indicators!I76-Indicators!I75)/Indicators!I75</f>
        <v>8.2828282828282834E-2</v>
      </c>
      <c r="J64" s="174"/>
      <c r="K64" s="193">
        <f>PMB!C$72/100</f>
        <v>4.8057053281056777E-2</v>
      </c>
      <c r="L64" s="193">
        <f>PMB!D$72/100</f>
        <v>5.6073349491899552E-3</v>
      </c>
      <c r="M64" s="193">
        <f>PMB!E$72/100</f>
        <v>0.12506599254794562</v>
      </c>
      <c r="N64" s="193">
        <f>PMB!F$72/100</f>
        <v>3.8579000549379898E-2</v>
      </c>
      <c r="O64" s="193">
        <f>PMB!G$72/100</f>
        <v>3.2052349522996099E-2</v>
      </c>
      <c r="P64" s="193">
        <f>PMB!H$72/100</f>
        <v>0.13553775574086885</v>
      </c>
      <c r="Q64" s="193">
        <f>PMB!I$72/100</f>
        <v>0.10964304575069768</v>
      </c>
      <c r="R64" s="193">
        <f>PMB!J$72/100</f>
        <v>0.16537297624587702</v>
      </c>
      <c r="S64" s="193">
        <f>PMB!K$72/100</f>
        <v>0.34008449141198793</v>
      </c>
      <c r="T64" s="193"/>
      <c r="U64" s="193">
        <f>K64*$B64*Indicators!$B$256+K64*$C64*Indicators!$C$256+K64*$D64*Indicators!$D$256+K64*$E64*Indicators!$E$256+K64*$F64*Indicators!$F$256+K64*$G64*Indicators!$G$256+K64*$H64*Indicators!$H$256+K64*$I64*Indicators!$I$256</f>
        <v>8.1427796742712286E-4</v>
      </c>
      <c r="V64" s="193">
        <f>L64*$B64*Indicators!$B$257+L64*$C64*Indicators!$C$257+L64*$D64*Indicators!$D$257+L64*$E64*Indicators!$E$257+L64*$F64*Indicators!$F$257+L64*$G64*Indicators!$G$257+L64*$H64*Indicators!$H$257+L64*$I64*Indicators!$I$257</f>
        <v>9.1505516074619927E-5</v>
      </c>
      <c r="W64" s="193">
        <f>M64*$B64*Indicators!$B$258+M64*$C64*Indicators!$C$258+M64*$D64*Indicators!$D$258+M64*$E64*Indicators!$E$258+M64*$F64*Indicators!$F$258+M64*$G64*Indicators!$G$258+M64*$H64*Indicators!$H$258+M64*$I64*Indicators!$I$258</f>
        <v>4.2133270538612256E-3</v>
      </c>
      <c r="X64" s="193">
        <f>N64*$B64*Indicators!$B$259+N64*$C64*Indicators!$C$259+N64*$D64*Indicators!$D$259+N64*$E64*Indicators!$E$259+N64*$F64*Indicators!$F$259+N64*$G64*Indicators!$G$259+N64*$H64*Indicators!$H$259+N64*$I64*Indicators!$I$259</f>
        <v>2.8944670934093249E-3</v>
      </c>
      <c r="Y64" s="193">
        <f>O64*$B64*Indicators!$B$260+O64*$C64*Indicators!$C$260+O64*$D64*Indicators!$D$260+O64*$E64*Indicators!$E$260+O64*$F64*Indicators!$F$260+O64*$G64*Indicators!$G$260+O64*$H64*Indicators!$H$260+O64*$I64*Indicators!$I$260</f>
        <v>1.029379995122673E-3</v>
      </c>
      <c r="Z64" s="193">
        <f>P64*$B64*Indicators!$B$261+P64*$C64*Indicators!$C$261+P64*$D64*Indicators!$D$261+P64*$E64*Indicators!$E$261+P64*$F64*Indicators!$F$261+P64*$G64*Indicators!$G$261+P64*$H64*Indicators!$H$261+P64*$I64*Indicators!$I$261</f>
        <v>2.6079165448420986E-3</v>
      </c>
      <c r="AA64" s="193">
        <f>Q64*$B64*Indicators!$B$262+Q64*$C64*Indicators!$C$262+Q64*$D64*Indicators!$D$262+Q64*$E64*Indicators!$E$262+Q64*$F64*Indicators!$F$262+Q64*$G64*Indicators!$G$262+Q64*$H64*Indicators!$H$262+Q64*$I64*Indicators!$I$262</f>
        <v>6.5089891536072109E-3</v>
      </c>
      <c r="AB64" s="193">
        <f>R64*$B64*Indicators!$B$263+R64*$C64*Indicators!$C$263+R64*$D64*Indicators!$D$263+R64*$E64*Indicators!$E$263+R64*$F64*Indicators!$F$263+R64*$G64*Indicators!$G$263+R64*$H64*Indicators!$H$263+R64*$I64*Indicators!$I$263</f>
        <v>3.9681521720192174E-3</v>
      </c>
      <c r="AC64" s="193">
        <f>S64*$B64*Indicators!$B$264+S64*$C64*Indicators!$C$264+S64*$D64*Indicators!$D$264+S64*$E64*Indicators!$E$264+S64*$F64*Indicators!$F$264+S64*$G64*Indicators!$G$264+S64*$H64*Indicators!$H$264+S64*$I64*Indicators!$I$264</f>
        <v>2.6444372278745581E-3</v>
      </c>
      <c r="AE64" s="177">
        <f t="shared" si="1"/>
        <v>2.4772452724238052</v>
      </c>
    </row>
    <row r="65" spans="1:31" hidden="1" x14ac:dyDescent="0.25">
      <c r="A65" s="174">
        <f>Indicators!A77</f>
        <v>37712</v>
      </c>
      <c r="B65" s="193">
        <f>(Indicators!B77-Indicators!B76)/Indicators!B76</f>
        <v>-0.11093169101355661</v>
      </c>
      <c r="C65" s="193">
        <f>(Indicators!C77-Indicators!C76)/-100</f>
        <v>9.0000000000001635E-4</v>
      </c>
      <c r="D65" s="193">
        <f>(Indicators!D77-Indicators!D76)/-100</f>
        <v>1.4008546214141581E-2</v>
      </c>
      <c r="E65" s="193">
        <f>(Indicators!E77-Indicators!E76)/-Indicators!E76</f>
        <v>0.15213491209185512</v>
      </c>
      <c r="F65" s="193">
        <f>(Indicators!F77-Indicators!F76)/Indicators!F76</f>
        <v>-7.3979591836734707E-2</v>
      </c>
      <c r="G65" s="193">
        <f>(Indicators!G77-Indicators!G76)/Indicators!G76</f>
        <v>5.7228915662649914E-3</v>
      </c>
      <c r="H65" s="193">
        <f>(Indicators!H77-Indicators!H76)/Indicators!H76</f>
        <v>3.1261808307776126E-2</v>
      </c>
      <c r="I65" s="193">
        <f>(Indicators!I77-Indicators!I76)/Indicators!I76</f>
        <v>-1.8967661691542289E-2</v>
      </c>
      <c r="J65" s="174"/>
      <c r="K65" s="193">
        <f>PMB!C$72/100</f>
        <v>4.8057053281056777E-2</v>
      </c>
      <c r="L65" s="193">
        <f>PMB!D$72/100</f>
        <v>5.6073349491899552E-3</v>
      </c>
      <c r="M65" s="193">
        <f>PMB!E$72/100</f>
        <v>0.12506599254794562</v>
      </c>
      <c r="N65" s="193">
        <f>PMB!F$72/100</f>
        <v>3.8579000549379898E-2</v>
      </c>
      <c r="O65" s="193">
        <f>PMB!G$72/100</f>
        <v>3.2052349522996099E-2</v>
      </c>
      <c r="P65" s="193">
        <f>PMB!H$72/100</f>
        <v>0.13553775574086885</v>
      </c>
      <c r="Q65" s="193">
        <f>PMB!I$72/100</f>
        <v>0.10964304575069768</v>
      </c>
      <c r="R65" s="193">
        <f>PMB!J$72/100</f>
        <v>0.16537297624587702</v>
      </c>
      <c r="S65" s="193">
        <f>PMB!K$72/100</f>
        <v>0.34008449141198793</v>
      </c>
      <c r="T65" s="193"/>
      <c r="U65" s="193">
        <f>K65*$B65*Indicators!$B$256+K65*$C65*Indicators!$C$256+K65*$D65*Indicators!$D$256+K65*$E65*Indicators!$E$256+K65*$F65*Indicators!$F$256+K65*$G65*Indicators!$G$256+K65*$H65*Indicators!$H$256+K65*$I65*Indicators!$I$256</f>
        <v>-7.7458769327551228E-4</v>
      </c>
      <c r="V65" s="193">
        <f>L65*$B65*Indicators!$B$257+L65*$C65*Indicators!$C$257+L65*$D65*Indicators!$D$257+L65*$E65*Indicators!$E$257+L65*$F65*Indicators!$F$257+L65*$G65*Indicators!$G$257+L65*$H65*Indicators!$H$257+L65*$I65*Indicators!$I$257</f>
        <v>-1.0973774194695957E-4</v>
      </c>
      <c r="W65" s="193">
        <f>M65*$B65*Indicators!$B$258+M65*$C65*Indicators!$C$258+M65*$D65*Indicators!$D$258+M65*$E65*Indicators!$E$258+M65*$F65*Indicators!$F$258+M65*$G65*Indicators!$G$258+M65*$H65*Indicators!$H$258+M65*$I65*Indicators!$I$258</f>
        <v>-2.9264847995629489E-3</v>
      </c>
      <c r="X65" s="193">
        <f>N65*$B65*Indicators!$B$259+N65*$C65*Indicators!$C$259+N65*$D65*Indicators!$D$259+N65*$E65*Indicators!$E$259+N65*$F65*Indicators!$F$259+N65*$G65*Indicators!$G$259+N65*$H65*Indicators!$H$259+N65*$I65*Indicators!$I$259</f>
        <v>5.2936525178683483E-4</v>
      </c>
      <c r="Y65" s="193">
        <f>O65*$B65*Indicators!$B$260+O65*$C65*Indicators!$C$260+O65*$D65*Indicators!$D$260+O65*$E65*Indicators!$E$260+O65*$F65*Indicators!$F$260+O65*$G65*Indicators!$G$260+O65*$H65*Indicators!$H$260+O65*$I65*Indicators!$I$260</f>
        <v>6.9964130539805188E-4</v>
      </c>
      <c r="Z65" s="193">
        <f>P65*$B65*Indicators!$B$261+P65*$C65*Indicators!$C$261+P65*$D65*Indicators!$D$261+P65*$E65*Indicators!$E$261+P65*$F65*Indicators!$F$261+P65*$G65*Indicators!$G$261+P65*$H65*Indicators!$H$261+P65*$I65*Indicators!$I$261</f>
        <v>2.0401798221038239E-3</v>
      </c>
      <c r="AA65" s="193">
        <f>Q65*$B65*Indicators!$B$262+Q65*$C65*Indicators!$C$262+Q65*$D65*Indicators!$D$262+Q65*$E65*Indicators!$E$262+Q65*$F65*Indicators!$F$262+Q65*$G65*Indicators!$G$262+Q65*$H65*Indicators!$H$262+Q65*$I65*Indicators!$I$262</f>
        <v>4.4387621621552967E-3</v>
      </c>
      <c r="AB65" s="193">
        <f>R65*$B65*Indicators!$B$263+R65*$C65*Indicators!$C$263+R65*$D65*Indicators!$D$263+R65*$E65*Indicators!$E$263+R65*$F65*Indicators!$F$263+R65*$G65*Indicators!$G$263+R65*$H65*Indicators!$H$263+R65*$I65*Indicators!$I$263</f>
        <v>2.3592664670997543E-3</v>
      </c>
      <c r="AC65" s="193">
        <f>S65*$B65*Indicators!$B$264+S65*$C65*Indicators!$C$264+S65*$D65*Indicators!$D$264+S65*$E65*Indicators!$E$264+S65*$F65*Indicators!$F$264+S65*$G65*Indicators!$G$264+S65*$H65*Indicators!$H$264+S65*$I65*Indicators!$I$264</f>
        <v>1.5429618045318294E-4</v>
      </c>
      <c r="AE65" s="177">
        <f t="shared" si="1"/>
        <v>0.64107009542115234</v>
      </c>
    </row>
    <row r="66" spans="1:31" hidden="1" x14ac:dyDescent="0.25">
      <c r="A66" s="174">
        <f>Indicators!A78</f>
        <v>37742</v>
      </c>
      <c r="B66" s="193">
        <f>(Indicators!B78-Indicators!B77)/Indicators!B77</f>
        <v>0.11373460049278428</v>
      </c>
      <c r="C66" s="193">
        <f>(Indicators!C78-Indicators!C77)/-100</f>
        <v>3.199999999999985E-3</v>
      </c>
      <c r="D66" s="193">
        <f>(Indicators!D78-Indicators!D77)/-100</f>
        <v>1.0278611622803524E-2</v>
      </c>
      <c r="E66" s="193">
        <f>(Indicators!E78-Indicators!E77)/-Indicators!E77</f>
        <v>-0.12484130342784594</v>
      </c>
      <c r="F66" s="193">
        <f>(Indicators!F78-Indicators!F77)/Indicators!F77</f>
        <v>-3.4435261707988982E-2</v>
      </c>
      <c r="G66" s="193">
        <f>(Indicators!G78-Indicators!G77)/Indicators!G77</f>
        <v>0.11051212938005402</v>
      </c>
      <c r="H66" s="193">
        <f>(Indicators!H78-Indicators!H77)/Indicators!H77</f>
        <v>-3.4624435648682693E-3</v>
      </c>
      <c r="I66" s="193">
        <f>(Indicators!I78-Indicators!I77)/Indicators!I77</f>
        <v>7.8922345483359746E-2</v>
      </c>
      <c r="J66" s="174"/>
      <c r="K66" s="193">
        <f>PMB!C$72/100</f>
        <v>4.8057053281056777E-2</v>
      </c>
      <c r="L66" s="193">
        <f>PMB!D$72/100</f>
        <v>5.6073349491899552E-3</v>
      </c>
      <c r="M66" s="193">
        <f>PMB!E$72/100</f>
        <v>0.12506599254794562</v>
      </c>
      <c r="N66" s="193">
        <f>PMB!F$72/100</f>
        <v>3.8579000549379898E-2</v>
      </c>
      <c r="O66" s="193">
        <f>PMB!G$72/100</f>
        <v>3.2052349522996099E-2</v>
      </c>
      <c r="P66" s="193">
        <f>PMB!H$72/100</f>
        <v>0.13553775574086885</v>
      </c>
      <c r="Q66" s="193">
        <f>PMB!I$72/100</f>
        <v>0.10964304575069768</v>
      </c>
      <c r="R66" s="193">
        <f>PMB!J$72/100</f>
        <v>0.16537297624587702</v>
      </c>
      <c r="S66" s="193">
        <f>PMB!K$72/100</f>
        <v>0.34008449141198793</v>
      </c>
      <c r="T66" s="193"/>
      <c r="U66" s="193">
        <f>K66*$B66*Indicators!$B$256+K66*$C66*Indicators!$C$256+K66*$D66*Indicators!$D$256+K66*$E66*Indicators!$E$256+K66*$F66*Indicators!$F$256+K66*$G66*Indicators!$G$256+K66*$H66*Indicators!$H$256+K66*$I66*Indicators!$I$256</f>
        <v>-9.6364297985170109E-5</v>
      </c>
      <c r="V66" s="193">
        <f>L66*$B66*Indicators!$B$257+L66*$C66*Indicators!$C$257+L66*$D66*Indicators!$D$257+L66*$E66*Indicators!$E$257+L66*$F66*Indicators!$F$257+L66*$G66*Indicators!$G$257+L66*$H66*Indicators!$H$257+L66*$I66*Indicators!$I$257</f>
        <v>4.5770191507431415E-4</v>
      </c>
      <c r="W66" s="193">
        <f>M66*$B66*Indicators!$B$258+M66*$C66*Indicators!$C$258+M66*$D66*Indicators!$D$258+M66*$E66*Indicators!$E$258+M66*$F66*Indicators!$F$258+M66*$G66*Indicators!$G$258+M66*$H66*Indicators!$H$258+M66*$I66*Indicators!$I$258</f>
        <v>5.4922899655388919E-3</v>
      </c>
      <c r="X66" s="193">
        <f>N66*$B66*Indicators!$B$259+N66*$C66*Indicators!$C$259+N66*$D66*Indicators!$D$259+N66*$E66*Indicators!$E$259+N66*$F66*Indicators!$F$259+N66*$G66*Indicators!$G$259+N66*$H66*Indicators!$H$259+N66*$I66*Indicators!$I$259</f>
        <v>1.0105405907051973E-3</v>
      </c>
      <c r="Y66" s="193">
        <f>O66*$B66*Indicators!$B$260+O66*$C66*Indicators!$C$260+O66*$D66*Indicators!$D$260+O66*$E66*Indicators!$E$260+O66*$F66*Indicators!$F$260+O66*$G66*Indicators!$G$260+O66*$H66*Indicators!$H$260+O66*$I66*Indicators!$I$260</f>
        <v>-7.8768331567532791E-5</v>
      </c>
      <c r="Z66" s="193">
        <f>P66*$B66*Indicators!$B$261+P66*$C66*Indicators!$C$261+P66*$D66*Indicators!$D$261+P66*$E66*Indicators!$E$261+P66*$F66*Indicators!$F$261+P66*$G66*Indicators!$G$261+P66*$H66*Indicators!$H$261+P66*$I66*Indicators!$I$261</f>
        <v>1.6256956023683969E-4</v>
      </c>
      <c r="AA66" s="193">
        <f>Q66*$B66*Indicators!$B$262+Q66*$C66*Indicators!$C$262+Q66*$D66*Indicators!$D$262+Q66*$E66*Indicators!$E$262+Q66*$F66*Indicators!$F$262+Q66*$G66*Indicators!$G$262+Q66*$H66*Indicators!$H$262+Q66*$I66*Indicators!$I$262</f>
        <v>-1.8871019827263035E-3</v>
      </c>
      <c r="AB66" s="193">
        <f>R66*$B66*Indicators!$B$263+R66*$C66*Indicators!$C$263+R66*$D66*Indicators!$D$263+R66*$E66*Indicators!$E$263+R66*$F66*Indicators!$F$263+R66*$G66*Indicators!$G$263+R66*$H66*Indicators!$H$263+R66*$I66*Indicators!$I$263</f>
        <v>6.5232611992696566E-4</v>
      </c>
      <c r="AC66" s="193">
        <f>S66*$B66*Indicators!$B$264+S66*$C66*Indicators!$C$264+S66*$D66*Indicators!$D$264+S66*$E66*Indicators!$E$264+S66*$F66*Indicators!$F$264+S66*$G66*Indicators!$G$264+S66*$H66*Indicators!$H$264+S66*$I66*Indicators!$I$264</f>
        <v>5.9367075666645393E-3</v>
      </c>
      <c r="AE66" s="177">
        <f t="shared" si="1"/>
        <v>1.1649901105867742</v>
      </c>
    </row>
    <row r="67" spans="1:31" hidden="1" x14ac:dyDescent="0.25">
      <c r="A67" s="174">
        <f>Indicators!A79</f>
        <v>37773</v>
      </c>
      <c r="B67" s="193">
        <f>(Indicators!B79-Indicators!B78)/Indicators!B78</f>
        <v>-5.5927082411539396E-2</v>
      </c>
      <c r="C67" s="193">
        <f>(Indicators!C79-Indicators!C78)/-100</f>
        <v>5.5000000000001489E-4</v>
      </c>
      <c r="D67" s="193">
        <f>(Indicators!D79-Indicators!D78)/-100</f>
        <v>1.100707039702753E-2</v>
      </c>
      <c r="E67" s="193">
        <f>(Indicators!E79-Indicators!E78)/-Indicators!E78</f>
        <v>-7.2610985703536621E-2</v>
      </c>
      <c r="F67" s="193">
        <f>(Indicators!F79-Indicators!F78)/Indicators!F78</f>
        <v>-8.7018544935805908E-2</v>
      </c>
      <c r="G67" s="193">
        <f>(Indicators!G79-Indicators!G78)/Indicators!G78</f>
        <v>-6.8500539374325875E-2</v>
      </c>
      <c r="H67" s="193">
        <f>(Indicators!H79-Indicators!H78)/Indicators!H78</f>
        <v>1.7913919129414882E-2</v>
      </c>
      <c r="I67" s="193">
        <f>(Indicators!I79-Indicators!I78)/Indicators!I78</f>
        <v>-5.669800235017626E-2</v>
      </c>
      <c r="J67" s="174"/>
      <c r="K67" s="193">
        <f>PMB!C$72/100</f>
        <v>4.8057053281056777E-2</v>
      </c>
      <c r="L67" s="193">
        <f>PMB!D$72/100</f>
        <v>5.6073349491899552E-3</v>
      </c>
      <c r="M67" s="193">
        <f>PMB!E$72/100</f>
        <v>0.12506599254794562</v>
      </c>
      <c r="N67" s="193">
        <f>PMB!F$72/100</f>
        <v>3.8579000549379898E-2</v>
      </c>
      <c r="O67" s="193">
        <f>PMB!G$72/100</f>
        <v>3.2052349522996099E-2</v>
      </c>
      <c r="P67" s="193">
        <f>PMB!H$72/100</f>
        <v>0.13553775574086885</v>
      </c>
      <c r="Q67" s="193">
        <f>PMB!I$72/100</f>
        <v>0.10964304575069768</v>
      </c>
      <c r="R67" s="193">
        <f>PMB!J$72/100</f>
        <v>0.16537297624587702</v>
      </c>
      <c r="S67" s="193">
        <f>PMB!K$72/100</f>
        <v>0.34008449141198793</v>
      </c>
      <c r="T67" s="193"/>
      <c r="U67" s="193">
        <f>K67*$B67*Indicators!$B$256+K67*$C67*Indicators!$C$256+K67*$D67*Indicators!$D$256+K67*$E67*Indicators!$E$256+K67*$F67*Indicators!$F$256+K67*$G67*Indicators!$G$256+K67*$H67*Indicators!$H$256+K67*$I67*Indicators!$I$256</f>
        <v>-2.4881031030986292E-3</v>
      </c>
      <c r="V67" s="193">
        <f>L67*$B67*Indicators!$B$257+L67*$C67*Indicators!$C$257+L67*$D67*Indicators!$D$257+L67*$E67*Indicators!$E$257+L67*$F67*Indicators!$F$257+L67*$G67*Indicators!$G$257+L67*$H67*Indicators!$H$257+L67*$I67*Indicators!$I$257</f>
        <v>-3.5202310234108041E-4</v>
      </c>
      <c r="W67" s="193">
        <f>M67*$B67*Indicators!$B$258+M67*$C67*Indicators!$C$258+M67*$D67*Indicators!$D$258+M67*$E67*Indicators!$E$258+M67*$F67*Indicators!$F$258+M67*$G67*Indicators!$G$258+M67*$H67*Indicators!$H$258+M67*$I67*Indicators!$I$258</f>
        <v>-4.4677865367832009E-3</v>
      </c>
      <c r="X67" s="193">
        <f>N67*$B67*Indicators!$B$259+N67*$C67*Indicators!$C$259+N67*$D67*Indicators!$D$259+N67*$E67*Indicators!$E$259+N67*$F67*Indicators!$F$259+N67*$G67*Indicators!$G$259+N67*$H67*Indicators!$H$259+N67*$I67*Indicators!$I$259</f>
        <v>-1.7782859568323149E-3</v>
      </c>
      <c r="Y67" s="193">
        <f>O67*$B67*Indicators!$B$260+O67*$C67*Indicators!$C$260+O67*$D67*Indicators!$D$260+O67*$E67*Indicators!$E$260+O67*$F67*Indicators!$F$260+O67*$G67*Indicators!$G$260+O67*$H67*Indicators!$H$260+O67*$I67*Indicators!$I$260</f>
        <v>-4.0640370909255931E-4</v>
      </c>
      <c r="Z67" s="193">
        <f>P67*$B67*Indicators!$B$261+P67*$C67*Indicators!$C$261+P67*$D67*Indicators!$D$261+P67*$E67*Indicators!$E$261+P67*$F67*Indicators!$F$261+P67*$G67*Indicators!$G$261+P67*$H67*Indicators!$H$261+P67*$I67*Indicators!$I$261</f>
        <v>-8.1070728736826463E-4</v>
      </c>
      <c r="AA67" s="193">
        <f>Q67*$B67*Indicators!$B$262+Q67*$C67*Indicators!$C$262+Q67*$D67*Indicators!$D$262+Q67*$E67*Indicators!$E$262+Q67*$F67*Indicators!$F$262+Q67*$G67*Indicators!$G$262+Q67*$H67*Indicators!$H$262+Q67*$I67*Indicators!$I$262</f>
        <v>-3.0976696820883679E-3</v>
      </c>
      <c r="AB67" s="193">
        <f>R67*$B67*Indicators!$B$263+R67*$C67*Indicators!$C$263+R67*$D67*Indicators!$D$263+R67*$E67*Indicators!$E$263+R67*$F67*Indicators!$F$263+R67*$G67*Indicators!$G$263+R67*$H67*Indicators!$H$263+R67*$I67*Indicators!$I$263</f>
        <v>-1.4918832244452057E-3</v>
      </c>
      <c r="AC67" s="193">
        <f>S67*$B67*Indicators!$B$264+S67*$C67*Indicators!$C$264+S67*$D67*Indicators!$D$264+S67*$E67*Indicators!$E$264+S67*$F67*Indicators!$F$264+S67*$G67*Indicators!$G$264+S67*$H67*Indicators!$H$264+S67*$I67*Indicators!$I$264</f>
        <v>-2.2429202739985752E-4</v>
      </c>
      <c r="AE67" s="177">
        <f t="shared" ref="AE67:AE130" si="2">SUM(U67:AD67)*100</f>
        <v>-1.5117154629449479</v>
      </c>
    </row>
    <row r="68" spans="1:31" hidden="1" x14ac:dyDescent="0.25">
      <c r="A68" s="174">
        <f>Indicators!A80</f>
        <v>37803</v>
      </c>
      <c r="B68" s="193">
        <f>(Indicators!B80-Indicators!B79)/Indicators!B79</f>
        <v>-1.511803853827713E-2</v>
      </c>
      <c r="C68" s="193">
        <f>(Indicators!C80-Indicators!C79)/-100</f>
        <v>-1.100000000000012E-3</v>
      </c>
      <c r="D68" s="193">
        <f>(Indicators!D80-Indicators!D79)/-100</f>
        <v>1.4681088877410904E-2</v>
      </c>
      <c r="E68" s="193">
        <f>(Indicators!E80-Indicators!E79)/-Indicators!E79</f>
        <v>-9.8211153981058417E-3</v>
      </c>
      <c r="F68" s="193">
        <f>(Indicators!F80-Indicators!F79)/Indicators!F79</f>
        <v>5.1562500000000011E-2</v>
      </c>
      <c r="G68" s="193">
        <f>(Indicators!G80-Indicators!G79)/Indicators!G79</f>
        <v>3.358425014475977E-2</v>
      </c>
      <c r="H68" s="193">
        <f>(Indicators!H80-Indicators!H79)/Indicators!H79</f>
        <v>3.6121350938525102E-3</v>
      </c>
      <c r="I68" s="193">
        <f>(Indicators!I80-Indicators!I79)/Indicators!I79</f>
        <v>5.4811585175957647E-2</v>
      </c>
      <c r="J68" s="174"/>
      <c r="K68" s="193">
        <f>PMB!C$72/100</f>
        <v>4.8057053281056777E-2</v>
      </c>
      <c r="L68" s="193">
        <f>PMB!D$72/100</f>
        <v>5.6073349491899552E-3</v>
      </c>
      <c r="M68" s="193">
        <f>PMB!E$72/100</f>
        <v>0.12506599254794562</v>
      </c>
      <c r="N68" s="193">
        <f>PMB!F$72/100</f>
        <v>3.8579000549379898E-2</v>
      </c>
      <c r="O68" s="193">
        <f>PMB!G$72/100</f>
        <v>3.2052349522996099E-2</v>
      </c>
      <c r="P68" s="193">
        <f>PMB!H$72/100</f>
        <v>0.13553775574086885</v>
      </c>
      <c r="Q68" s="193">
        <f>PMB!I$72/100</f>
        <v>0.10964304575069768</v>
      </c>
      <c r="R68" s="193">
        <f>PMB!J$72/100</f>
        <v>0.16537297624587702</v>
      </c>
      <c r="S68" s="193">
        <f>PMB!K$72/100</f>
        <v>0.34008449141198793</v>
      </c>
      <c r="T68" s="193"/>
      <c r="U68" s="193">
        <f>K68*$B68*Indicators!$B$256+K68*$C68*Indicators!$C$256+K68*$D68*Indicators!$D$256+K68*$E68*Indicators!$E$256+K68*$F68*Indicators!$F$256+K68*$G68*Indicators!$G$256+K68*$H68*Indicators!$H$256+K68*$I68*Indicators!$I$256</f>
        <v>7.7591704508263174E-4</v>
      </c>
      <c r="V68" s="193">
        <f>L68*$B68*Indicators!$B$257+L68*$C68*Indicators!$C$257+L68*$D68*Indicators!$D$257+L68*$E68*Indicators!$E$257+L68*$F68*Indicators!$F$257+L68*$G68*Indicators!$G$257+L68*$H68*Indicators!$H$257+L68*$I68*Indicators!$I$257</f>
        <v>1.0585803914830235E-4</v>
      </c>
      <c r="W68" s="193">
        <f>M68*$B68*Indicators!$B$258+M68*$C68*Indicators!$C$258+M68*$D68*Indicators!$D$258+M68*$E68*Indicators!$E$258+M68*$F68*Indicators!$F$258+M68*$G68*Indicators!$G$258+M68*$H68*Indicators!$H$258+M68*$I68*Indicators!$I$258</f>
        <v>6.9588718812292128E-4</v>
      </c>
      <c r="X68" s="193">
        <f>N68*$B68*Indicators!$B$259+N68*$C68*Indicators!$C$259+N68*$D68*Indicators!$D$259+N68*$E68*Indicators!$E$259+N68*$F68*Indicators!$F$259+N68*$G68*Indicators!$G$259+N68*$H68*Indicators!$H$259+N68*$I68*Indicators!$I$259</f>
        <v>9.6331894027280049E-4</v>
      </c>
      <c r="Y68" s="193">
        <f>O68*$B68*Indicators!$B$260+O68*$C68*Indicators!$C$260+O68*$D68*Indicators!$D$260+O68*$E68*Indicators!$E$260+O68*$F68*Indicators!$F$260+O68*$G68*Indicators!$G$260+O68*$H68*Indicators!$H$260+O68*$I68*Indicators!$I$260</f>
        <v>6.337895407933778E-5</v>
      </c>
      <c r="Z68" s="193">
        <f>P68*$B68*Indicators!$B$261+P68*$C68*Indicators!$C$261+P68*$D68*Indicators!$D$261+P68*$E68*Indicators!$E$261+P68*$F68*Indicators!$F$261+P68*$G68*Indicators!$G$261+P68*$H68*Indicators!$H$261+P68*$I68*Indicators!$I$261</f>
        <v>1.3016180724712624E-4</v>
      </c>
      <c r="AA68" s="193">
        <f>Q68*$B68*Indicators!$B$262+Q68*$C68*Indicators!$C$262+Q68*$D68*Indicators!$D$262+Q68*$E68*Indicators!$E$262+Q68*$F68*Indicators!$F$262+Q68*$G68*Indicators!$G$262+Q68*$H68*Indicators!$H$262+Q68*$I68*Indicators!$I$262</f>
        <v>3.2822259207608833E-4</v>
      </c>
      <c r="AB68" s="193">
        <f>R68*$B68*Indicators!$B$263+R68*$C68*Indicators!$C$263+R68*$D68*Indicators!$D$263+R68*$E68*Indicators!$E$263+R68*$F68*Indicators!$F$263+R68*$G68*Indicators!$G$263+R68*$H68*Indicators!$H$263+R68*$I68*Indicators!$I$263</f>
        <v>3.9911333719962812E-4</v>
      </c>
      <c r="AC68" s="193">
        <f>S68*$B68*Indicators!$B$264+S68*$C68*Indicators!$C$264+S68*$D68*Indicators!$D$264+S68*$E68*Indicators!$E$264+S68*$F68*Indicators!$F$264+S68*$G68*Indicators!$G$264+S68*$H68*Indicators!$H$264+S68*$I68*Indicators!$I$264</f>
        <v>1.6540463962061861E-3</v>
      </c>
      <c r="AE68" s="177">
        <f t="shared" si="2"/>
        <v>0.51159042994350223</v>
      </c>
    </row>
    <row r="69" spans="1:31" hidden="1" x14ac:dyDescent="0.25">
      <c r="A69" s="174">
        <f>Indicators!A81</f>
        <v>37834</v>
      </c>
      <c r="B69" s="193">
        <f>(Indicators!B81-Indicators!B80)/Indicators!B80</f>
        <v>0</v>
      </c>
      <c r="C69" s="193">
        <f>(Indicators!C81-Indicators!C80)/-100</f>
        <v>-9.9999999999999655E-4</v>
      </c>
      <c r="D69" s="193">
        <f>(Indicators!D81-Indicators!D80)/-100</f>
        <v>1.1246393100055397E-3</v>
      </c>
      <c r="E69" s="193">
        <f>(Indicators!E81-Indicators!E80)/-Indicators!E80</f>
        <v>-5.4532823897186535E-2</v>
      </c>
      <c r="F69" s="193">
        <f>(Indicators!F81-Indicators!F80)/Indicators!F80</f>
        <v>-2.9717682020803061E-3</v>
      </c>
      <c r="G69" s="193">
        <f>(Indicators!G81-Indicators!G80)/Indicators!G80</f>
        <v>3.7535014005602177E-2</v>
      </c>
      <c r="H69" s="193">
        <f>(Indicators!H81-Indicators!H80)/Indicators!H80</f>
        <v>1.8748979896462106E-3</v>
      </c>
      <c r="I69" s="193">
        <f>(Indicators!I81-Indicators!I80)/Indicators!I80</f>
        <v>-1.5648066135222911E-2</v>
      </c>
      <c r="J69" s="174"/>
      <c r="K69" s="193">
        <f>PMB!C$72/100</f>
        <v>4.8057053281056777E-2</v>
      </c>
      <c r="L69" s="193">
        <f>PMB!D$72/100</f>
        <v>5.6073349491899552E-3</v>
      </c>
      <c r="M69" s="193">
        <f>PMB!E$72/100</f>
        <v>0.12506599254794562</v>
      </c>
      <c r="N69" s="193">
        <f>PMB!F$72/100</f>
        <v>3.8579000549379898E-2</v>
      </c>
      <c r="O69" s="193">
        <f>PMB!G$72/100</f>
        <v>3.2052349522996099E-2</v>
      </c>
      <c r="P69" s="193">
        <f>PMB!H$72/100</f>
        <v>0.13553775574086885</v>
      </c>
      <c r="Q69" s="193">
        <f>PMB!I$72/100</f>
        <v>0.10964304575069768</v>
      </c>
      <c r="R69" s="193">
        <f>PMB!J$72/100</f>
        <v>0.16537297624587702</v>
      </c>
      <c r="S69" s="193">
        <f>PMB!K$72/100</f>
        <v>0.34008449141198793</v>
      </c>
      <c r="T69" s="193"/>
      <c r="U69" s="193">
        <f>K69*$B69*Indicators!$B$256+K69*$C69*Indicators!$C$256+K69*$D69*Indicators!$D$256+K69*$E69*Indicators!$E$256+K69*$F69*Indicators!$F$256+K69*$G69*Indicators!$G$256+K69*$H69*Indicators!$H$256+K69*$I69*Indicators!$I$256</f>
        <v>-5.4161423820674127E-4</v>
      </c>
      <c r="V69" s="193">
        <f>L69*$B69*Indicators!$B$257+L69*$C69*Indicators!$C$257+L69*$D69*Indicators!$D$257+L69*$E69*Indicators!$E$257+L69*$F69*Indicators!$F$257+L69*$G69*Indicators!$G$257+L69*$H69*Indicators!$H$257+L69*$I69*Indicators!$I$257</f>
        <v>3.6061387783653251E-5</v>
      </c>
      <c r="W69" s="193">
        <f>M69*$B69*Indicators!$B$258+M69*$C69*Indicators!$C$258+M69*$D69*Indicators!$D$258+M69*$E69*Indicators!$E$258+M69*$F69*Indicators!$F$258+M69*$G69*Indicators!$G$258+M69*$H69*Indicators!$H$258+M69*$I69*Indicators!$I$258</f>
        <v>-1.0679602533771562E-3</v>
      </c>
      <c r="X69" s="193">
        <f>N69*$B69*Indicators!$B$259+N69*$C69*Indicators!$C$259+N69*$D69*Indicators!$D$259+N69*$E69*Indicators!$E$259+N69*$F69*Indicators!$F$259+N69*$G69*Indicators!$G$259+N69*$H69*Indicators!$H$259+N69*$I69*Indicators!$I$259</f>
        <v>-7.1513415257378995E-4</v>
      </c>
      <c r="Y69" s="193">
        <f>O69*$B69*Indicators!$B$260+O69*$C69*Indicators!$C$260+O69*$D69*Indicators!$D$260+O69*$E69*Indicators!$E$260+O69*$F69*Indicators!$F$260+O69*$G69*Indicators!$G$260+O69*$H69*Indicators!$H$260+O69*$I69*Indicators!$I$260</f>
        <v>-2.7524613998705671E-4</v>
      </c>
      <c r="Z69" s="193">
        <f>P69*$B69*Indicators!$B$261+P69*$C69*Indicators!$C$261+P69*$D69*Indicators!$D$261+P69*$E69*Indicators!$E$261+P69*$F69*Indicators!$F$261+P69*$G69*Indicators!$G$261+P69*$H69*Indicators!$H$261+P69*$I69*Indicators!$I$261</f>
        <v>-6.92547786973822E-4</v>
      </c>
      <c r="AA69" s="193">
        <f>Q69*$B69*Indicators!$B$262+Q69*$C69*Indicators!$C$262+Q69*$D69*Indicators!$D$262+Q69*$E69*Indicators!$E$262+Q69*$F69*Indicators!$F$262+Q69*$G69*Indicators!$G$262+Q69*$H69*Indicators!$H$262+Q69*$I69*Indicators!$I$262</f>
        <v>-1.9337974507664161E-3</v>
      </c>
      <c r="AB69" s="193">
        <f>R69*$B69*Indicators!$B$263+R69*$C69*Indicators!$C$263+R69*$D69*Indicators!$D$263+R69*$E69*Indicators!$E$263+R69*$F69*Indicators!$F$263+R69*$G69*Indicators!$G$263+R69*$H69*Indicators!$H$263+R69*$I69*Indicators!$I$263</f>
        <v>-9.774787110453315E-4</v>
      </c>
      <c r="AC69" s="193">
        <f>S69*$B69*Indicators!$B$264+S69*$C69*Indicators!$C$264+S69*$D69*Indicators!$D$264+S69*$E69*Indicators!$E$264+S69*$F69*Indicators!$F$264+S69*$G69*Indicators!$G$264+S69*$H69*Indicators!$H$264+S69*$I69*Indicators!$I$264</f>
        <v>-1.1733120632262753E-4</v>
      </c>
      <c r="AE69" s="177">
        <f t="shared" si="2"/>
        <v>-0.62850485514692878</v>
      </c>
    </row>
    <row r="70" spans="1:31" hidden="1" x14ac:dyDescent="0.25">
      <c r="A70" s="174">
        <f>Indicators!A82</f>
        <v>37865</v>
      </c>
      <c r="B70" s="193">
        <f>(Indicators!B82-Indicators!B81)/Indicators!B81</f>
        <v>-3.227736233854521E-2</v>
      </c>
      <c r="C70" s="193">
        <f>(Indicators!C82-Indicators!C81)/-100</f>
        <v>1.3000000000000077E-3</v>
      </c>
      <c r="D70" s="193">
        <f>(Indicators!D82-Indicators!D81)/-100</f>
        <v>1.4069357353998866E-2</v>
      </c>
      <c r="E70" s="193">
        <f>(Indicators!E82-Indicators!E81)/-Indicators!E81</f>
        <v>9.0250329380764119E-2</v>
      </c>
      <c r="F70" s="193">
        <f>(Indicators!F82-Indicators!F81)/Indicators!F81</f>
        <v>-6.5573770491803338E-2</v>
      </c>
      <c r="G70" s="193">
        <f>(Indicators!G82-Indicators!G81)/Indicators!G81</f>
        <v>3.4017278617710645E-2</v>
      </c>
      <c r="H70" s="193">
        <f>(Indicators!H82-Indicators!H81)/Indicators!H81</f>
        <v>9.4223895580931322E-3</v>
      </c>
      <c r="I70" s="193">
        <f>(Indicators!I82-Indicators!I81)/Indicators!I81</f>
        <v>-3.239352129574085E-2</v>
      </c>
      <c r="J70" s="174"/>
      <c r="K70" s="193">
        <f>PMB!C$72/100</f>
        <v>4.8057053281056777E-2</v>
      </c>
      <c r="L70" s="193">
        <f>PMB!D$72/100</f>
        <v>5.6073349491899552E-3</v>
      </c>
      <c r="M70" s="193">
        <f>PMB!E$72/100</f>
        <v>0.12506599254794562</v>
      </c>
      <c r="N70" s="193">
        <f>PMB!F$72/100</f>
        <v>3.8579000549379898E-2</v>
      </c>
      <c r="O70" s="193">
        <f>PMB!G$72/100</f>
        <v>3.2052349522996099E-2</v>
      </c>
      <c r="P70" s="193">
        <f>PMB!H$72/100</f>
        <v>0.13553775574086885</v>
      </c>
      <c r="Q70" s="193">
        <f>PMB!I$72/100</f>
        <v>0.10964304575069768</v>
      </c>
      <c r="R70" s="193">
        <f>PMB!J$72/100</f>
        <v>0.16537297624587702</v>
      </c>
      <c r="S70" s="193">
        <f>PMB!K$72/100</f>
        <v>0.34008449141198793</v>
      </c>
      <c r="T70" s="193"/>
      <c r="U70" s="193">
        <f>K70*$B70*Indicators!$B$256+K70*$C70*Indicators!$C$256+K70*$D70*Indicators!$D$256+K70*$E70*Indicators!$E$256+K70*$F70*Indicators!$F$256+K70*$G70*Indicators!$G$256+K70*$H70*Indicators!$H$256+K70*$I70*Indicators!$I$256</f>
        <v>-5.5750134501878781E-4</v>
      </c>
      <c r="V70" s="193">
        <f>L70*$B70*Indicators!$B$257+L70*$C70*Indicators!$C$257+L70*$D70*Indicators!$D$257+L70*$E70*Indicators!$E$257+L70*$F70*Indicators!$F$257+L70*$G70*Indicators!$G$257+L70*$H70*Indicators!$H$257+L70*$I70*Indicators!$I$257</f>
        <v>3.6279633328669818E-5</v>
      </c>
      <c r="W70" s="193">
        <f>M70*$B70*Indicators!$B$258+M70*$C70*Indicators!$C$258+M70*$D70*Indicators!$D$258+M70*$E70*Indicators!$E$258+M70*$F70*Indicators!$F$258+M70*$G70*Indicators!$G$258+M70*$H70*Indicators!$H$258+M70*$I70*Indicators!$I$258</f>
        <v>-8.5608188622390488E-4</v>
      </c>
      <c r="X70" s="193">
        <f>N70*$B70*Indicators!$B$259+N70*$C70*Indicators!$C$259+N70*$D70*Indicators!$D$259+N70*$E70*Indicators!$E$259+N70*$F70*Indicators!$F$259+N70*$G70*Indicators!$G$259+N70*$H70*Indicators!$H$259+N70*$I70*Indicators!$I$259</f>
        <v>1.2973184964939957E-5</v>
      </c>
      <c r="Y70" s="193">
        <f>O70*$B70*Indicators!$B$260+O70*$C70*Indicators!$C$260+O70*$D70*Indicators!$D$260+O70*$E70*Indicators!$E$260+O70*$F70*Indicators!$F$260+O70*$G70*Indicators!$G$260+O70*$H70*Indicators!$H$260+O70*$I70*Indicators!$I$260</f>
        <v>4.2673824130228519E-4</v>
      </c>
      <c r="Z70" s="193">
        <f>P70*$B70*Indicators!$B$261+P70*$C70*Indicators!$C$261+P70*$D70*Indicators!$D$261+P70*$E70*Indicators!$E$261+P70*$F70*Indicators!$F$261+P70*$G70*Indicators!$G$261+P70*$H70*Indicators!$H$261+P70*$I70*Indicators!$I$261</f>
        <v>1.5480804712167606E-3</v>
      </c>
      <c r="AA70" s="193">
        <f>Q70*$B70*Indicators!$B$262+Q70*$C70*Indicators!$C$262+Q70*$D70*Indicators!$D$262+Q70*$E70*Indicators!$E$262+Q70*$F70*Indicators!$F$262+Q70*$G70*Indicators!$G$262+Q70*$H70*Indicators!$H$262+Q70*$I70*Indicators!$I$262</f>
        <v>2.6489128416676928E-3</v>
      </c>
      <c r="AB70" s="193">
        <f>R70*$B70*Indicators!$B$263+R70*$C70*Indicators!$C$263+R70*$D70*Indicators!$D$263+R70*$E70*Indicators!$E$263+R70*$F70*Indicators!$F$263+R70*$G70*Indicators!$G$263+R70*$H70*Indicators!$H$263+R70*$I70*Indicators!$I$263</f>
        <v>1.4662419942821608E-3</v>
      </c>
      <c r="AC70" s="193">
        <f>S70*$B70*Indicators!$B$264+S70*$C70*Indicators!$C$264+S70*$D70*Indicators!$D$264+S70*$E70*Indicators!$E$264+S70*$F70*Indicators!$F$264+S70*$G70*Indicators!$G$264+S70*$H70*Indicators!$H$264+S70*$I70*Indicators!$I$264</f>
        <v>4.244853136152857E-4</v>
      </c>
      <c r="AE70" s="177">
        <f t="shared" si="2"/>
        <v>0.51501284491351029</v>
      </c>
    </row>
    <row r="71" spans="1:31" hidden="1" x14ac:dyDescent="0.25">
      <c r="A71" s="174">
        <f>Indicators!A83</f>
        <v>37895</v>
      </c>
      <c r="B71" s="193">
        <f>(Indicators!B83-Indicators!B82)/Indicators!B82</f>
        <v>-2.8422501966955172E-2</v>
      </c>
      <c r="C71" s="193">
        <f>(Indicators!C83-Indicators!C82)/-100</f>
        <v>3.1499999999999948E-3</v>
      </c>
      <c r="D71" s="193">
        <f>(Indicators!D83-Indicators!D82)/-100</f>
        <v>2.2244051810039345E-2</v>
      </c>
      <c r="E71" s="193">
        <f>(Indicators!E83-Indicators!E82)/-Indicators!E82</f>
        <v>-1.3396089790007148E-2</v>
      </c>
      <c r="F71" s="193">
        <f>(Indicators!F83-Indicators!F82)/Indicators!F82</f>
        <v>-2.7113237639553419E-2</v>
      </c>
      <c r="G71" s="193">
        <f>(Indicators!G83-Indicators!G82)/Indicators!G82</f>
        <v>3.3942558746736591E-3</v>
      </c>
      <c r="H71" s="193">
        <f>(Indicators!H83-Indicators!H82)/Indicators!H82</f>
        <v>8.3329884819642736E-3</v>
      </c>
      <c r="I71" s="193">
        <f>(Indicators!I83-Indicators!I82)/Indicators!I82</f>
        <v>5.796652200867948E-2</v>
      </c>
      <c r="J71" s="174"/>
      <c r="K71" s="193">
        <f>PMB!C$72/100</f>
        <v>4.8057053281056777E-2</v>
      </c>
      <c r="L71" s="193">
        <f>PMB!D$72/100</f>
        <v>5.6073349491899552E-3</v>
      </c>
      <c r="M71" s="193">
        <f>PMB!E$72/100</f>
        <v>0.12506599254794562</v>
      </c>
      <c r="N71" s="193">
        <f>PMB!F$72/100</f>
        <v>3.8579000549379898E-2</v>
      </c>
      <c r="O71" s="193">
        <f>PMB!G$72/100</f>
        <v>3.2052349522996099E-2</v>
      </c>
      <c r="P71" s="193">
        <f>PMB!H$72/100</f>
        <v>0.13553775574086885</v>
      </c>
      <c r="Q71" s="193">
        <f>PMB!I$72/100</f>
        <v>0.10964304575069768</v>
      </c>
      <c r="R71" s="193">
        <f>PMB!J$72/100</f>
        <v>0.16537297624587702</v>
      </c>
      <c r="S71" s="193">
        <f>PMB!K$72/100</f>
        <v>0.34008449141198793</v>
      </c>
      <c r="T71" s="193"/>
      <c r="U71" s="193">
        <f>K71*$B71*Indicators!$B$256+K71*$C71*Indicators!$C$256+K71*$D71*Indicators!$D$256+K71*$E71*Indicators!$E$256+K71*$F71*Indicators!$F$256+K71*$G71*Indicators!$G$256+K71*$H71*Indicators!$H$256+K71*$I71*Indicators!$I$256</f>
        <v>-4.42027995159999E-4</v>
      </c>
      <c r="V71" s="193">
        <f>L71*$B71*Indicators!$B$257+L71*$C71*Indicators!$C$257+L71*$D71*Indicators!$D$257+L71*$E71*Indicators!$E$257+L71*$F71*Indicators!$F$257+L71*$G71*Indicators!$G$257+L71*$H71*Indicators!$H$257+L71*$I71*Indicators!$I$257</f>
        <v>1.7296649952454052E-5</v>
      </c>
      <c r="W71" s="193">
        <f>M71*$B71*Indicators!$B$258+M71*$C71*Indicators!$C$258+M71*$D71*Indicators!$D$258+M71*$E71*Indicators!$E$258+M71*$F71*Indicators!$F$258+M71*$G71*Indicators!$G$258+M71*$H71*Indicators!$H$258+M71*$I71*Indicators!$I$258</f>
        <v>3.6035529235056382E-4</v>
      </c>
      <c r="X71" s="193">
        <f>N71*$B71*Indicators!$B$259+N71*$C71*Indicators!$C$259+N71*$D71*Indicators!$D$259+N71*$E71*Indicators!$E$259+N71*$F71*Indicators!$F$259+N71*$G71*Indicators!$G$259+N71*$H71*Indicators!$H$259+N71*$I71*Indicators!$I$259</f>
        <v>9.8626421289469877E-4</v>
      </c>
      <c r="Y71" s="193">
        <f>O71*$B71*Indicators!$B$260+O71*$C71*Indicators!$C$260+O71*$D71*Indicators!$D$260+O71*$E71*Indicators!$E$260+O71*$F71*Indicators!$F$260+O71*$G71*Indicators!$G$260+O71*$H71*Indicators!$H$260+O71*$I71*Indicators!$I$260</f>
        <v>1.1910538209786927E-4</v>
      </c>
      <c r="Z71" s="193">
        <f>P71*$B71*Indicators!$B$261+P71*$C71*Indicators!$C$261+P71*$D71*Indicators!$D$261+P71*$E71*Indicators!$E$261+P71*$F71*Indicators!$F$261+P71*$G71*Indicators!$G$261+P71*$H71*Indicators!$H$261+P71*$I71*Indicators!$I$261</f>
        <v>4.6797097975433642E-4</v>
      </c>
      <c r="AA71" s="193">
        <f>Q71*$B71*Indicators!$B$262+Q71*$C71*Indicators!$C$262+Q71*$D71*Indicators!$D$262+Q71*$E71*Indicators!$E$262+Q71*$F71*Indicators!$F$262+Q71*$G71*Indicators!$G$262+Q71*$H71*Indicators!$H$262+Q71*$I71*Indicators!$I$262</f>
        <v>3.7898973371702034E-4</v>
      </c>
      <c r="AB71" s="193">
        <f>R71*$B71*Indicators!$B$263+R71*$C71*Indicators!$C$263+R71*$D71*Indicators!$D$263+R71*$E71*Indicators!$E$263+R71*$F71*Indicators!$F$263+R71*$G71*Indicators!$G$263+R71*$H71*Indicators!$H$263+R71*$I71*Indicators!$I$263</f>
        <v>7.5133385858981911E-4</v>
      </c>
      <c r="AC71" s="193">
        <f>S71*$B71*Indicators!$B$264+S71*$C71*Indicators!$C$264+S71*$D71*Indicators!$D$264+S71*$E71*Indicators!$E$264+S71*$F71*Indicators!$F$264+S71*$G71*Indicators!$G$264+S71*$H71*Indicators!$H$264+S71*$I71*Indicators!$I$264</f>
        <v>2.7571611512861366E-3</v>
      </c>
      <c r="AE71" s="177">
        <f t="shared" si="2"/>
        <v>0.53964492654828999</v>
      </c>
    </row>
    <row r="72" spans="1:31" hidden="1" x14ac:dyDescent="0.25">
      <c r="A72" s="174">
        <f>Indicators!A84</f>
        <v>37926</v>
      </c>
      <c r="B72" s="193">
        <f>(Indicators!B84-Indicators!B83)/Indicators!B83</f>
        <v>-7.052477838994696E-2</v>
      </c>
      <c r="C72" s="193">
        <f>(Indicators!C84-Indicators!C83)/-100</f>
        <v>-3.0000000000001136E-4</v>
      </c>
      <c r="D72" s="193">
        <f>(Indicators!D84-Indicators!D83)/-100</f>
        <v>1.0856234448629582E-2</v>
      </c>
      <c r="E72" s="193">
        <f>(Indicators!E84-Indicators!E83)/-Indicators!E83</f>
        <v>-3.1797070382279406E-2</v>
      </c>
      <c r="F72" s="193">
        <f>(Indicators!F84-Indicators!F83)/Indicators!F83</f>
        <v>1.4754098360655861E-2</v>
      </c>
      <c r="G72" s="193">
        <f>(Indicators!G84-Indicators!G83)/Indicators!G83</f>
        <v>2.0296643247462949E-2</v>
      </c>
      <c r="H72" s="193">
        <f>(Indicators!H84-Indicators!H83)/Indicators!H83</f>
        <v>1.7983805546169514E-2</v>
      </c>
      <c r="I72" s="193">
        <f>(Indicators!I84-Indicators!I83)/Indicators!I83</f>
        <v>-1.9630823322590096E-2</v>
      </c>
      <c r="J72" s="174"/>
      <c r="K72" s="193">
        <f>PMB!C$72/100</f>
        <v>4.8057053281056777E-2</v>
      </c>
      <c r="L72" s="193">
        <f>PMB!D$72/100</f>
        <v>5.6073349491899552E-3</v>
      </c>
      <c r="M72" s="193">
        <f>PMB!E$72/100</f>
        <v>0.12506599254794562</v>
      </c>
      <c r="N72" s="193">
        <f>PMB!F$72/100</f>
        <v>3.8579000549379898E-2</v>
      </c>
      <c r="O72" s="193">
        <f>PMB!G$72/100</f>
        <v>3.2052349522996099E-2</v>
      </c>
      <c r="P72" s="193">
        <f>PMB!H$72/100</f>
        <v>0.13553775574086885</v>
      </c>
      <c r="Q72" s="193">
        <f>PMB!I$72/100</f>
        <v>0.10964304575069768</v>
      </c>
      <c r="R72" s="193">
        <f>PMB!J$72/100</f>
        <v>0.16537297624587702</v>
      </c>
      <c r="S72" s="193">
        <f>PMB!K$72/100</f>
        <v>0.34008449141198793</v>
      </c>
      <c r="T72" s="193"/>
      <c r="U72" s="193">
        <f>K72*$B72*Indicators!$B$256+K72*$C72*Indicators!$C$256+K72*$D72*Indicators!$D$256+K72*$E72*Indicators!$E$256+K72*$F72*Indicators!$F$256+K72*$G72*Indicators!$G$256+K72*$H72*Indicators!$H$256+K72*$I72*Indicators!$I$256</f>
        <v>-6.8930642656503925E-4</v>
      </c>
      <c r="V72" s="193">
        <f>L72*$B72*Indicators!$B$257+L72*$C72*Indicators!$C$257+L72*$D72*Indicators!$D$257+L72*$E72*Indicators!$E$257+L72*$F72*Indicators!$F$257+L72*$G72*Indicators!$G$257+L72*$H72*Indicators!$H$257+L72*$I72*Indicators!$I$257</f>
        <v>-1.1295778832511945E-4</v>
      </c>
      <c r="W72" s="193">
        <f>M72*$B72*Indicators!$B$258+M72*$C72*Indicators!$C$258+M72*$D72*Indicators!$D$258+M72*$E72*Indicators!$E$258+M72*$F72*Indicators!$F$258+M72*$G72*Indicators!$G$258+M72*$H72*Indicators!$H$258+M72*$I72*Indicators!$I$258</f>
        <v>-3.6904913140974318E-3</v>
      </c>
      <c r="X72" s="193">
        <f>N72*$B72*Indicators!$B$259+N72*$C72*Indicators!$C$259+N72*$D72*Indicators!$D$259+N72*$E72*Indicators!$E$259+N72*$F72*Indicators!$F$259+N72*$G72*Indicators!$G$259+N72*$H72*Indicators!$H$259+N72*$I72*Indicators!$I$259</f>
        <v>-8.063439843136685E-4</v>
      </c>
      <c r="Y72" s="193">
        <f>O72*$B72*Indicators!$B$260+O72*$C72*Indicators!$C$260+O72*$D72*Indicators!$D$260+O72*$E72*Indicators!$E$260+O72*$F72*Indicators!$F$260+O72*$G72*Indicators!$G$260+O72*$H72*Indicators!$H$260+O72*$I72*Indicators!$I$260</f>
        <v>-2.0554577029779006E-4</v>
      </c>
      <c r="Z72" s="193">
        <f>P72*$B72*Indicators!$B$261+P72*$C72*Indicators!$C$261+P72*$D72*Indicators!$D$261+P72*$E72*Indicators!$E$261+P72*$F72*Indicators!$F$261+P72*$G72*Indicators!$G$261+P72*$H72*Indicators!$H$261+P72*$I72*Indicators!$I$261</f>
        <v>-4.9742174749241145E-4</v>
      </c>
      <c r="AA72" s="193">
        <f>Q72*$B72*Indicators!$B$262+Q72*$C72*Indicators!$C$262+Q72*$D72*Indicators!$D$262+Q72*$E72*Indicators!$E$262+Q72*$F72*Indicators!$F$262+Q72*$G72*Indicators!$G$262+Q72*$H72*Indicators!$H$262+Q72*$I72*Indicators!$I$262</f>
        <v>-1.5275794479815024E-3</v>
      </c>
      <c r="AB72" s="193">
        <f>R72*$B72*Indicators!$B$263+R72*$C72*Indicators!$C$263+R72*$D72*Indicators!$D$263+R72*$E72*Indicators!$E$263+R72*$F72*Indicators!$F$263+R72*$G72*Indicators!$G$263+R72*$H72*Indicators!$H$263+R72*$I72*Indicators!$I$263</f>
        <v>-8.0006799872242617E-4</v>
      </c>
      <c r="AC72" s="193">
        <f>S72*$B72*Indicators!$B$264+S72*$C72*Indicators!$C$264+S72*$D72*Indicators!$D$264+S72*$E72*Indicators!$E$264+S72*$F72*Indicators!$F$264+S72*$G72*Indicators!$G$264+S72*$H72*Indicators!$H$264+S72*$I72*Indicators!$I$264</f>
        <v>-1.9474273588152621E-4</v>
      </c>
      <c r="AE72" s="177">
        <f t="shared" si="2"/>
        <v>-0.85244572136769159</v>
      </c>
    </row>
    <row r="73" spans="1:31" hidden="1" x14ac:dyDescent="0.25">
      <c r="A73" s="174">
        <f>Indicators!A85</f>
        <v>37956</v>
      </c>
      <c r="B73" s="193">
        <f>(Indicators!B85-Indicators!B84)/Indicators!B84</f>
        <v>3.3060551372207411E-2</v>
      </c>
      <c r="C73" s="193">
        <f>(Indicators!C85-Indicators!C84)/-100</f>
        <v>8.5000000000000852E-4</v>
      </c>
      <c r="D73" s="193">
        <f>(Indicators!D85-Indicators!D84)/-100</f>
        <v>8.3677390203601096E-4</v>
      </c>
      <c r="E73" s="193">
        <f>(Indicators!E85-Indicators!E84)/-Indicators!E84</f>
        <v>-5.540166204986155E-2</v>
      </c>
      <c r="F73" s="193">
        <f>(Indicators!F85-Indicators!F84)/Indicators!F84</f>
        <v>2.4232633279482951E-2</v>
      </c>
      <c r="G73" s="193">
        <f>(Indicators!G85-Indicators!G84)/Indicators!G84</f>
        <v>6.3249171129813708E-2</v>
      </c>
      <c r="H73" s="193">
        <f>(Indicators!H85-Indicators!H84)/Indicators!H84</f>
        <v>2.7790581573016795E-3</v>
      </c>
      <c r="I73" s="193">
        <f>(Indicators!I85-Indicators!I84)/Indicators!I84</f>
        <v>5.3795576808129113E-3</v>
      </c>
      <c r="J73" s="174"/>
      <c r="K73" s="193">
        <f>PMB!C$72/100</f>
        <v>4.8057053281056777E-2</v>
      </c>
      <c r="L73" s="193">
        <f>PMB!D$72/100</f>
        <v>5.6073349491899552E-3</v>
      </c>
      <c r="M73" s="193">
        <f>PMB!E$72/100</f>
        <v>0.12506599254794562</v>
      </c>
      <c r="N73" s="193">
        <f>PMB!F$72/100</f>
        <v>3.8579000549379898E-2</v>
      </c>
      <c r="O73" s="193">
        <f>PMB!G$72/100</f>
        <v>3.2052349522996099E-2</v>
      </c>
      <c r="P73" s="193">
        <f>PMB!H$72/100</f>
        <v>0.13553775574086885</v>
      </c>
      <c r="Q73" s="193">
        <f>PMB!I$72/100</f>
        <v>0.10964304575069768</v>
      </c>
      <c r="R73" s="193">
        <f>PMB!J$72/100</f>
        <v>0.16537297624587702</v>
      </c>
      <c r="S73" s="193">
        <f>PMB!K$72/100</f>
        <v>0.34008449141198793</v>
      </c>
      <c r="T73" s="193"/>
      <c r="U73" s="193">
        <f>K73*$B73*Indicators!$B$256+K73*$C73*Indicators!$C$256+K73*$D73*Indicators!$D$256+K73*$E73*Indicators!$E$256+K73*$F73*Indicators!$F$256+K73*$G73*Indicators!$G$256+K73*$H73*Indicators!$H$256+K73*$I73*Indicators!$I$256</f>
        <v>2.5464119783649795E-4</v>
      </c>
      <c r="V73" s="193">
        <f>L73*$B73*Indicators!$B$257+L73*$C73*Indicators!$C$257+L73*$D73*Indicators!$D$257+L73*$E73*Indicators!$E$257+L73*$F73*Indicators!$F$257+L73*$G73*Indicators!$G$257+L73*$H73*Indicators!$H$257+L73*$I73*Indicators!$I$257</f>
        <v>1.7244561943148204E-4</v>
      </c>
      <c r="W73" s="193">
        <f>M73*$B73*Indicators!$B$258+M73*$C73*Indicators!$C$258+M73*$D73*Indicators!$D$258+M73*$E73*Indicators!$E$258+M73*$F73*Indicators!$F$258+M73*$G73*Indicators!$G$258+M73*$H73*Indicators!$H$258+M73*$I73*Indicators!$I$258</f>
        <v>9.5008667724050103E-4</v>
      </c>
      <c r="X73" s="193">
        <f>N73*$B73*Indicators!$B$259+N73*$C73*Indicators!$C$259+N73*$D73*Indicators!$D$259+N73*$E73*Indicators!$E$259+N73*$F73*Indicators!$F$259+N73*$G73*Indicators!$G$259+N73*$H73*Indicators!$H$259+N73*$I73*Indicators!$I$259</f>
        <v>-1.8217983663236696E-4</v>
      </c>
      <c r="Y73" s="193">
        <f>O73*$B73*Indicators!$B$260+O73*$C73*Indicators!$C$260+O73*$D73*Indicators!$D$260+O73*$E73*Indicators!$E$260+O73*$F73*Indicators!$F$260+O73*$G73*Indicators!$G$260+O73*$H73*Indicators!$H$260+O73*$I73*Indicators!$I$260</f>
        <v>-1.141967983657258E-4</v>
      </c>
      <c r="Z73" s="193">
        <f>P73*$B73*Indicators!$B$261+P73*$C73*Indicators!$C$261+P73*$D73*Indicators!$D$261+P73*$E73*Indicators!$E$261+P73*$F73*Indicators!$F$261+P73*$G73*Indicators!$G$261+P73*$H73*Indicators!$H$261+P73*$I73*Indicators!$I$261</f>
        <v>-1.4563420009044723E-4</v>
      </c>
      <c r="AA73" s="193">
        <f>Q73*$B73*Indicators!$B$262+Q73*$C73*Indicators!$C$262+Q73*$D73*Indicators!$D$262+Q73*$E73*Indicators!$E$262+Q73*$F73*Indicators!$F$262+Q73*$G73*Indicators!$G$262+Q73*$H73*Indicators!$H$262+Q73*$I73*Indicators!$I$262</f>
        <v>-1.3120981846460999E-3</v>
      </c>
      <c r="AB73" s="193">
        <f>R73*$B73*Indicators!$B$263+R73*$C73*Indicators!$C$263+R73*$D73*Indicators!$D$263+R73*$E73*Indicators!$E$263+R73*$F73*Indicators!$F$263+R73*$G73*Indicators!$G$263+R73*$H73*Indicators!$H$263+R73*$I73*Indicators!$I$263</f>
        <v>-1.240691482264864E-4</v>
      </c>
      <c r="AC73" s="193">
        <f>S73*$B73*Indicators!$B$264+S73*$C73*Indicators!$C$264+S73*$D73*Indicators!$D$264+S73*$E73*Indicators!$E$264+S73*$F73*Indicators!$F$264+S73*$G73*Indicators!$G$264+S73*$H73*Indicators!$H$264+S73*$I73*Indicators!$I$264</f>
        <v>1.6574375624010406E-3</v>
      </c>
      <c r="AE73" s="177">
        <f t="shared" si="2"/>
        <v>0.11564328889483956</v>
      </c>
    </row>
    <row r="74" spans="1:31" hidden="1" x14ac:dyDescent="0.25">
      <c r="A74" s="174">
        <f>Indicators!A86</f>
        <v>37987</v>
      </c>
      <c r="B74" s="193">
        <f>(Indicators!B86-Indicators!B85)/Indicators!B85</f>
        <v>5.8267194771163051E-2</v>
      </c>
      <c r="C74" s="193">
        <f>(Indicators!C86-Indicators!C85)/-100</f>
        <v>-4.6499999999999988E-3</v>
      </c>
      <c r="D74" s="193">
        <f>(Indicators!D86-Indicators!D85)/-100</f>
        <v>1.6747652325835572E-3</v>
      </c>
      <c r="E74" s="193">
        <f>(Indicators!E86-Indicators!E85)/-Indicators!E85</f>
        <v>2.7230971128608984E-2</v>
      </c>
      <c r="F74" s="193">
        <f>(Indicators!F86-Indicators!F85)/Indicators!F85</f>
        <v>-4.8895899053627699E-2</v>
      </c>
      <c r="G74" s="193">
        <f>(Indicators!G86-Indicators!G85)/Indicators!G85</f>
        <v>-4.4135284240825086E-2</v>
      </c>
      <c r="H74" s="193">
        <f>(Indicators!H86-Indicators!H85)/Indicators!H85</f>
        <v>1.1057283186255788E-2</v>
      </c>
      <c r="I74" s="193">
        <f>(Indicators!I86-Indicators!I85)/Indicators!I85</f>
        <v>1.5457788347205707E-2</v>
      </c>
      <c r="J74" s="174"/>
      <c r="K74" s="193">
        <f>PMB!C$73/100</f>
        <v>4.6608871999818675E-2</v>
      </c>
      <c r="L74" s="193">
        <f>PMB!D$73/100</f>
        <v>5.4557804615497363E-3</v>
      </c>
      <c r="M74" s="193">
        <f>PMB!E$73/100</f>
        <v>0.12548704540853578</v>
      </c>
      <c r="N74" s="193">
        <f>PMB!F$73/100</f>
        <v>3.9596856532775469E-2</v>
      </c>
      <c r="O74" s="193">
        <f>PMB!G$73/100</f>
        <v>3.3640902237999294E-2</v>
      </c>
      <c r="P74" s="193">
        <f>PMB!H$73/100</f>
        <v>0.13697966918134713</v>
      </c>
      <c r="Q74" s="193">
        <f>PMB!I$73/100</f>
        <v>0.10949340317312931</v>
      </c>
      <c r="R74" s="193">
        <f>PMB!J$73/100</f>
        <v>0.17156458523450785</v>
      </c>
      <c r="S74" s="193">
        <f>PMB!K$73/100</f>
        <v>0.33117288577033677</v>
      </c>
      <c r="T74" s="193"/>
      <c r="U74" s="193">
        <f>K74*$B74*Indicators!$B$256+K74*$C74*Indicators!$C$256+K74*$D74*Indicators!$D$256+K74*$E74*Indicators!$E$256+K74*$F74*Indicators!$F$256+K74*$G74*Indicators!$G$256+K74*$H74*Indicators!$H$256+K74*$I74*Indicators!$I$256</f>
        <v>1.6662783498870429E-4</v>
      </c>
      <c r="V74" s="193">
        <f>L74*$B74*Indicators!$B$257+L74*$C74*Indicators!$C$257+L74*$D74*Indicators!$D$257+L74*$E74*Indicators!$E$257+L74*$F74*Indicators!$F$257+L74*$G74*Indicators!$G$257+L74*$H74*Indicators!$H$257+L74*$I74*Indicators!$I$257</f>
        <v>3.0774418216072498E-5</v>
      </c>
      <c r="W74" s="193">
        <f>M74*$B74*Indicators!$B$258+M74*$C74*Indicators!$C$258+M74*$D74*Indicators!$D$258+M74*$E74*Indicators!$E$258+M74*$F74*Indicators!$F$258+M74*$G74*Indicators!$G$258+M74*$H74*Indicators!$H$258+M74*$I74*Indicators!$I$258</f>
        <v>3.3213458838670497E-3</v>
      </c>
      <c r="X74" s="193">
        <f>N74*$B74*Indicators!$B$259+N74*$C74*Indicators!$C$259+N74*$D74*Indicators!$D$259+N74*$E74*Indicators!$E$259+N74*$F74*Indicators!$F$259+N74*$G74*Indicators!$G$259+N74*$H74*Indicators!$H$259+N74*$I74*Indicators!$I$259</f>
        <v>7.9030472873180377E-4</v>
      </c>
      <c r="Y74" s="193">
        <f>O74*$B74*Indicators!$B$260+O74*$C74*Indicators!$C$260+O74*$D74*Indicators!$D$260+O74*$E74*Indicators!$E$260+O74*$F74*Indicators!$F$260+O74*$G74*Indicators!$G$260+O74*$H74*Indicators!$H$260+O74*$I74*Indicators!$I$260</f>
        <v>4.2972606079571168E-4</v>
      </c>
      <c r="Z74" s="193">
        <f>P74*$B74*Indicators!$B$261+P74*$C74*Indicators!$C$261+P74*$D74*Indicators!$D$261+P74*$E74*Indicators!$E$261+P74*$F74*Indicators!$F$261+P74*$G74*Indicators!$G$261+P74*$H74*Indicators!$H$261+P74*$I74*Indicators!$I$261</f>
        <v>1.3727541421912196E-3</v>
      </c>
      <c r="AA74" s="193">
        <f>Q74*$B74*Indicators!$B$262+Q74*$C74*Indicators!$C$262+Q74*$D74*Indicators!$D$262+Q74*$E74*Indicators!$E$262+Q74*$F74*Indicators!$F$262+Q74*$G74*Indicators!$G$262+Q74*$H74*Indicators!$H$262+Q74*$I74*Indicators!$I$262</f>
        <v>1.8603720629399433E-3</v>
      </c>
      <c r="AB74" s="193">
        <f>R74*$B74*Indicators!$B$263+R74*$C74*Indicators!$C$263+R74*$D74*Indicators!$D$263+R74*$E74*Indicators!$E$263+R74*$F74*Indicators!$F$263+R74*$G74*Indicators!$G$263+R74*$H74*Indicators!$H$263+R74*$I74*Indicators!$I$263</f>
        <v>1.9180693282934281E-3</v>
      </c>
      <c r="AC74" s="193">
        <f>S74*$B74*Indicators!$B$264+S74*$C74*Indicators!$C$264+S74*$D74*Indicators!$D$264+S74*$E74*Indicators!$E$264+S74*$F74*Indicators!$F$264+S74*$G74*Indicators!$G$264+S74*$H74*Indicators!$H$264+S74*$I74*Indicators!$I$264</f>
        <v>2.8561167324323228E-3</v>
      </c>
      <c r="AE74" s="177">
        <f t="shared" si="2"/>
        <v>1.2746091192456257</v>
      </c>
    </row>
    <row r="75" spans="1:31" hidden="1" x14ac:dyDescent="0.25">
      <c r="A75" s="174">
        <f>Indicators!A87</f>
        <v>38018</v>
      </c>
      <c r="B75" s="193">
        <f>(Indicators!B87-Indicators!B86)/Indicators!B86</f>
        <v>-5.4361747545182942E-2</v>
      </c>
      <c r="C75" s="193">
        <f>(Indicators!C87-Indicators!C86)/-100</f>
        <v>1.1500000000000021E-3</v>
      </c>
      <c r="D75" s="193">
        <f>(Indicators!D87-Indicators!D86)/-100</f>
        <v>-5.762670565302168E-3</v>
      </c>
      <c r="E75" s="193">
        <f>(Indicators!E87-Indicators!E86)/-Indicators!E86</f>
        <v>-9.8482293423271569E-2</v>
      </c>
      <c r="F75" s="193">
        <f>(Indicators!F87-Indicators!F86)/Indicators!F86</f>
        <v>-2.6533996683250436E-2</v>
      </c>
      <c r="G75" s="193">
        <f>(Indicators!G87-Indicators!G86)/Indicators!G86</f>
        <v>-8.0301129234629579E-3</v>
      </c>
      <c r="H75" s="193">
        <f>(Indicators!H87-Indicators!H86)/Indicators!H86</f>
        <v>5.9380533788584095E-3</v>
      </c>
      <c r="I75" s="193">
        <f>(Indicators!I87-Indicators!I86)/Indicators!I86</f>
        <v>-1.2587822014051522E-2</v>
      </c>
      <c r="J75" s="174"/>
      <c r="K75" s="193">
        <f>PMB!C$73/100</f>
        <v>4.6608871999818675E-2</v>
      </c>
      <c r="L75" s="193">
        <f>PMB!D$73/100</f>
        <v>5.4557804615497363E-3</v>
      </c>
      <c r="M75" s="193">
        <f>PMB!E$73/100</f>
        <v>0.12548704540853578</v>
      </c>
      <c r="N75" s="193">
        <f>PMB!F$73/100</f>
        <v>3.9596856532775469E-2</v>
      </c>
      <c r="O75" s="193">
        <f>PMB!G$73/100</f>
        <v>3.3640902237999294E-2</v>
      </c>
      <c r="P75" s="193">
        <f>PMB!H$73/100</f>
        <v>0.13697966918134713</v>
      </c>
      <c r="Q75" s="193">
        <f>PMB!I$73/100</f>
        <v>0.10949340317312931</v>
      </c>
      <c r="R75" s="193">
        <f>PMB!J$73/100</f>
        <v>0.17156458523450785</v>
      </c>
      <c r="S75" s="193">
        <f>PMB!K$73/100</f>
        <v>0.33117288577033677</v>
      </c>
      <c r="T75" s="193"/>
      <c r="U75" s="193">
        <f>K75*$B75*Indicators!$B$256+K75*$C75*Indicators!$C$256+K75*$D75*Indicators!$D$256+K75*$E75*Indicators!$E$256+K75*$F75*Indicators!$F$256+K75*$G75*Indicators!$G$256+K75*$H75*Indicators!$H$256+K75*$I75*Indicators!$I$256</f>
        <v>-1.6854184028225114E-3</v>
      </c>
      <c r="V75" s="193">
        <f>L75*$B75*Indicators!$B$257+L75*$C75*Indicators!$C$257+L75*$D75*Indicators!$D$257+L75*$E75*Indicators!$E$257+L75*$F75*Indicators!$F$257+L75*$G75*Indicators!$G$257+L75*$H75*Indicators!$H$257+L75*$I75*Indicators!$I$257</f>
        <v>-1.7396499721683431E-4</v>
      </c>
      <c r="W75" s="193">
        <f>M75*$B75*Indicators!$B$258+M75*$C75*Indicators!$C$258+M75*$D75*Indicators!$D$258+M75*$E75*Indicators!$E$258+M75*$F75*Indicators!$F$258+M75*$G75*Indicators!$G$258+M75*$H75*Indicators!$H$258+M75*$I75*Indicators!$I$258</f>
        <v>-3.8721203274521086E-3</v>
      </c>
      <c r="X75" s="193">
        <f>N75*$B75*Indicators!$B$259+N75*$C75*Indicators!$C$259+N75*$D75*Indicators!$D$259+N75*$E75*Indicators!$E$259+N75*$F75*Indicators!$F$259+N75*$G75*Indicators!$G$259+N75*$H75*Indicators!$H$259+N75*$I75*Indicators!$I$259</f>
        <v>-1.2300119097147081E-3</v>
      </c>
      <c r="Y75" s="193">
        <f>O75*$B75*Indicators!$B$260+O75*$C75*Indicators!$C$260+O75*$D75*Indicators!$D$260+O75*$E75*Indicators!$E$260+O75*$F75*Indicators!$F$260+O75*$G75*Indicators!$G$260+O75*$H75*Indicators!$H$260+O75*$I75*Indicators!$I$260</f>
        <v>-6.4885767921651156E-4</v>
      </c>
      <c r="Z75" s="193">
        <f>P75*$B75*Indicators!$B$261+P75*$C75*Indicators!$C$261+P75*$D75*Indicators!$D$261+P75*$E75*Indicators!$E$261+P75*$F75*Indicators!$F$261+P75*$G75*Indicators!$G$261+P75*$H75*Indicators!$H$261+P75*$I75*Indicators!$I$261</f>
        <v>-1.9930438946473587E-3</v>
      </c>
      <c r="AA75" s="193">
        <f>Q75*$B75*Indicators!$B$262+Q75*$C75*Indicators!$C$262+Q75*$D75*Indicators!$D$262+Q75*$E75*Indicators!$E$262+Q75*$F75*Indicators!$F$262+Q75*$G75*Indicators!$G$262+Q75*$H75*Indicators!$H$262+Q75*$I75*Indicators!$I$262</f>
        <v>-3.875880482855535E-3</v>
      </c>
      <c r="AB75" s="193">
        <f>R75*$B75*Indicators!$B$263+R75*$C75*Indicators!$C$263+R75*$D75*Indicators!$D$263+R75*$E75*Indicators!$E$263+R75*$F75*Indicators!$F$263+R75*$G75*Indicators!$G$263+R75*$H75*Indicators!$H$263+R75*$I75*Indicators!$I$263</f>
        <v>-2.4544280460419956E-3</v>
      </c>
      <c r="AC75" s="193">
        <f>S75*$B75*Indicators!$B$264+S75*$C75*Indicators!$C$264+S75*$D75*Indicators!$D$264+S75*$E75*Indicators!$E$264+S75*$F75*Indicators!$F$264+S75*$G75*Indicators!$G$264+S75*$H75*Indicators!$H$264+S75*$I75*Indicators!$I$264</f>
        <v>-1.667185227751484E-3</v>
      </c>
      <c r="AE75" s="177">
        <f t="shared" si="2"/>
        <v>-1.7600910967719046</v>
      </c>
    </row>
    <row r="76" spans="1:31" hidden="1" x14ac:dyDescent="0.25">
      <c r="A76" s="174">
        <f>Indicators!A88</f>
        <v>38047</v>
      </c>
      <c r="B76" s="193">
        <f>(Indicators!B88-Indicators!B87)/Indicators!B87</f>
        <v>-4.7012791572610887E-2</v>
      </c>
      <c r="C76" s="193">
        <f>(Indicators!C88-Indicators!C87)/-100</f>
        <v>-2.4500000000000099E-3</v>
      </c>
      <c r="D76" s="193">
        <f>(Indicators!D88-Indicators!D87)/-100</f>
        <v>3.3324277823055803E-3</v>
      </c>
      <c r="E76" s="193">
        <f>(Indicators!E88-Indicators!E87)/-Indicators!E87</f>
        <v>6.4476512127725162E-3</v>
      </c>
      <c r="F76" s="193">
        <f>(Indicators!F88-Indicators!F87)/Indicators!F87</f>
        <v>0.10732538330494036</v>
      </c>
      <c r="G76" s="193">
        <f>(Indicators!G88-Indicators!G87)/Indicators!G87</f>
        <v>6.9567417151530475E-2</v>
      </c>
      <c r="H76" s="193">
        <f>(Indicators!H88-Indicators!H87)/Indicators!H87</f>
        <v>1.0994339443642151E-2</v>
      </c>
      <c r="I76" s="193">
        <f>(Indicators!I88-Indicators!I87)/Indicators!I87</f>
        <v>3.6466053957900979E-2</v>
      </c>
      <c r="J76" s="174"/>
      <c r="K76" s="193">
        <f>PMB!C$73/100</f>
        <v>4.6608871999818675E-2</v>
      </c>
      <c r="L76" s="193">
        <f>PMB!D$73/100</f>
        <v>5.4557804615497363E-3</v>
      </c>
      <c r="M76" s="193">
        <f>PMB!E$73/100</f>
        <v>0.12548704540853578</v>
      </c>
      <c r="N76" s="193">
        <f>PMB!F$73/100</f>
        <v>3.9596856532775469E-2</v>
      </c>
      <c r="O76" s="193">
        <f>PMB!G$73/100</f>
        <v>3.3640902237999294E-2</v>
      </c>
      <c r="P76" s="193">
        <f>PMB!H$73/100</f>
        <v>0.13697966918134713</v>
      </c>
      <c r="Q76" s="193">
        <f>PMB!I$73/100</f>
        <v>0.10949340317312931</v>
      </c>
      <c r="R76" s="193">
        <f>PMB!J$73/100</f>
        <v>0.17156458523450785</v>
      </c>
      <c r="S76" s="193">
        <f>PMB!K$73/100</f>
        <v>0.33117288577033677</v>
      </c>
      <c r="T76" s="193"/>
      <c r="U76" s="193">
        <f>K76*$B76*Indicators!$B$256+K76*$C76*Indicators!$C$256+K76*$D76*Indicators!$D$256+K76*$E76*Indicators!$E$256+K76*$F76*Indicators!$F$256+K76*$G76*Indicators!$G$256+K76*$H76*Indicators!$H$256+K76*$I76*Indicators!$I$256</f>
        <v>1.2971014650417485E-3</v>
      </c>
      <c r="V76" s="193">
        <f>L76*$B76*Indicators!$B$257+L76*$C76*Indicators!$C$257+L76*$D76*Indicators!$D$257+L76*$E76*Indicators!$E$257+L76*$F76*Indicators!$F$257+L76*$G76*Indicators!$G$257+L76*$H76*Indicators!$H$257+L76*$I76*Indicators!$I$257</f>
        <v>1.1817823508051193E-4</v>
      </c>
      <c r="W76" s="193">
        <f>M76*$B76*Indicators!$B$258+M76*$C76*Indicators!$C$258+M76*$D76*Indicators!$D$258+M76*$E76*Indicators!$E$258+M76*$F76*Indicators!$F$258+M76*$G76*Indicators!$G$258+M76*$H76*Indicators!$H$258+M76*$I76*Indicators!$I$258</f>
        <v>-9.7132567409850476E-4</v>
      </c>
      <c r="X76" s="193">
        <f>N76*$B76*Indicators!$B$259+N76*$C76*Indicators!$C$259+N76*$D76*Indicators!$D$259+N76*$E76*Indicators!$E$259+N76*$F76*Indicators!$F$259+N76*$G76*Indicators!$G$259+N76*$H76*Indicators!$H$259+N76*$I76*Indicators!$I$259</f>
        <v>6.3215721761931574E-4</v>
      </c>
      <c r="Y76" s="193">
        <f>O76*$B76*Indicators!$B$260+O76*$C76*Indicators!$C$260+O76*$D76*Indicators!$D$260+O76*$E76*Indicators!$E$260+O76*$F76*Indicators!$F$260+O76*$G76*Indicators!$G$260+O76*$H76*Indicators!$H$260+O76*$I76*Indicators!$I$260</f>
        <v>3.3160370001770827E-5</v>
      </c>
      <c r="Z76" s="193">
        <f>P76*$B76*Indicators!$B$261+P76*$C76*Indicators!$C$261+P76*$D76*Indicators!$D$261+P76*$E76*Indicators!$E$261+P76*$F76*Indicators!$F$261+P76*$G76*Indicators!$G$261+P76*$H76*Indicators!$H$261+P76*$I76*Indicators!$I$261</f>
        <v>-2.0532480099898871E-4</v>
      </c>
      <c r="AA76" s="193">
        <f>Q76*$B76*Indicators!$B$262+Q76*$C76*Indicators!$C$262+Q76*$D76*Indicators!$D$262+Q76*$E76*Indicators!$E$262+Q76*$F76*Indicators!$F$262+Q76*$G76*Indicators!$G$262+Q76*$H76*Indicators!$H$262+Q76*$I76*Indicators!$I$262</f>
        <v>3.1991040932856943E-4</v>
      </c>
      <c r="AB76" s="193">
        <f>R76*$B76*Indicators!$B$263+R76*$C76*Indicators!$C$263+R76*$D76*Indicators!$D$263+R76*$E76*Indicators!$E$263+R76*$F76*Indicators!$F$263+R76*$G76*Indicators!$G$263+R76*$H76*Indicators!$H$263+R76*$I76*Indicators!$I$263</f>
        <v>9.2787836203483184E-5</v>
      </c>
      <c r="AC76" s="193">
        <f>S76*$B76*Indicators!$B$264+S76*$C76*Indicators!$C$264+S76*$D76*Indicators!$D$264+S76*$E76*Indicators!$E$264+S76*$F76*Indicators!$F$264+S76*$G76*Indicators!$G$264+S76*$H76*Indicators!$H$264+S76*$I76*Indicators!$I$264</f>
        <v>7.5941562488946856E-5</v>
      </c>
      <c r="AE76" s="177">
        <f t="shared" si="2"/>
        <v>0.1392586620666853</v>
      </c>
    </row>
    <row r="77" spans="1:31" hidden="1" x14ac:dyDescent="0.25">
      <c r="A77" s="174">
        <f>Indicators!A89</f>
        <v>38078</v>
      </c>
      <c r="B77" s="193">
        <f>(Indicators!B89-Indicators!B88)/Indicators!B88</f>
        <v>8.6852161829264404E-2</v>
      </c>
      <c r="C77" s="193">
        <f>(Indicators!C89-Indicators!C88)/-100</f>
        <v>-3.4499999999999887E-3</v>
      </c>
      <c r="D77" s="193">
        <f>(Indicators!D89-Indicators!D88)/-100</f>
        <v>1.637936570674487E-3</v>
      </c>
      <c r="E77" s="193">
        <f>(Indicators!E89-Indicators!E88)/-Indicators!E88</f>
        <v>-8.3127317676143314E-2</v>
      </c>
      <c r="F77" s="193">
        <f>(Indicators!F89-Indicators!F88)/Indicators!F88</f>
        <v>5.5384615384615435E-2</v>
      </c>
      <c r="G77" s="193">
        <f>(Indicators!G89-Indicators!G88)/Indicators!G88</f>
        <v>-8.4200567644276303E-2</v>
      </c>
      <c r="H77" s="193">
        <f>(Indicators!H89-Indicators!H88)/Indicators!H88</f>
        <v>9.4984881659889477E-3</v>
      </c>
      <c r="I77" s="193">
        <f>(Indicators!I89-Indicators!I88)/Indicators!I88</f>
        <v>-5.8066361556064074E-2</v>
      </c>
      <c r="J77" s="174"/>
      <c r="K77" s="193">
        <f>PMB!C$73/100</f>
        <v>4.6608871999818675E-2</v>
      </c>
      <c r="L77" s="193">
        <f>PMB!D$73/100</f>
        <v>5.4557804615497363E-3</v>
      </c>
      <c r="M77" s="193">
        <f>PMB!E$73/100</f>
        <v>0.12548704540853578</v>
      </c>
      <c r="N77" s="193">
        <f>PMB!F$73/100</f>
        <v>3.9596856532775469E-2</v>
      </c>
      <c r="O77" s="193">
        <f>PMB!G$73/100</f>
        <v>3.3640902237999294E-2</v>
      </c>
      <c r="P77" s="193">
        <f>PMB!H$73/100</f>
        <v>0.13697966918134713</v>
      </c>
      <c r="Q77" s="193">
        <f>PMB!I$73/100</f>
        <v>0.10949340317312931</v>
      </c>
      <c r="R77" s="193">
        <f>PMB!J$73/100</f>
        <v>0.17156458523450785</v>
      </c>
      <c r="S77" s="193">
        <f>PMB!K$73/100</f>
        <v>0.33117288577033677</v>
      </c>
      <c r="T77" s="193"/>
      <c r="U77" s="193">
        <f>K77*$B77*Indicators!$B$256+K77*$C77*Indicators!$C$256+K77*$D77*Indicators!$D$256+K77*$E77*Indicators!$E$256+K77*$F77*Indicators!$F$256+K77*$G77*Indicators!$G$256+K77*$H77*Indicators!$H$256+K77*$I77*Indicators!$I$256</f>
        <v>7.408764377237828E-4</v>
      </c>
      <c r="V77" s="193">
        <f>L77*$B77*Indicators!$B$257+L77*$C77*Indicators!$C$257+L77*$D77*Indicators!$D$257+L77*$E77*Indicators!$E$257+L77*$F77*Indicators!$F$257+L77*$G77*Indicators!$G$257+L77*$H77*Indicators!$H$257+L77*$I77*Indicators!$I$257</f>
        <v>-1.5030993018660439E-4</v>
      </c>
      <c r="W77" s="193">
        <f>M77*$B77*Indicators!$B$258+M77*$C77*Indicators!$C$258+M77*$D77*Indicators!$D$258+M77*$E77*Indicators!$E$258+M77*$F77*Indicators!$F$258+M77*$G77*Indicators!$G$258+M77*$H77*Indicators!$H$258+M77*$I77*Indicators!$I$258</f>
        <v>1.3570166839929156E-3</v>
      </c>
      <c r="X77" s="193">
        <f>N77*$B77*Indicators!$B$259+N77*$C77*Indicators!$C$259+N77*$D77*Indicators!$D$259+N77*$E77*Indicators!$E$259+N77*$F77*Indicators!$F$259+N77*$G77*Indicators!$G$259+N77*$H77*Indicators!$H$259+N77*$I77*Indicators!$I$259</f>
        <v>-1.4300081026650021E-3</v>
      </c>
      <c r="Y77" s="193">
        <f>O77*$B77*Indicators!$B$260+O77*$C77*Indicators!$C$260+O77*$D77*Indicators!$D$260+O77*$E77*Indicators!$E$260+O77*$F77*Indicators!$F$260+O77*$G77*Indicators!$G$260+O77*$H77*Indicators!$H$260+O77*$I77*Indicators!$I$260</f>
        <v>-1.5841028005448356E-4</v>
      </c>
      <c r="Z77" s="193">
        <f>P77*$B77*Indicators!$B$261+P77*$C77*Indicators!$C$261+P77*$D77*Indicators!$D$261+P77*$E77*Indicators!$E$261+P77*$F77*Indicators!$F$261+P77*$G77*Indicators!$G$261+P77*$H77*Indicators!$H$261+P77*$I77*Indicators!$I$261</f>
        <v>2.5576758504141479E-4</v>
      </c>
      <c r="AA77" s="193">
        <f>Q77*$B77*Indicators!$B$262+Q77*$C77*Indicators!$C$262+Q77*$D77*Indicators!$D$262+Q77*$E77*Indicators!$E$262+Q77*$F77*Indicators!$F$262+Q77*$G77*Indicators!$G$262+Q77*$H77*Indicators!$H$262+Q77*$I77*Indicators!$I$262</f>
        <v>-2.2649941136071634E-3</v>
      </c>
      <c r="AB77" s="193">
        <f>R77*$B77*Indicators!$B$263+R77*$C77*Indicators!$C$263+R77*$D77*Indicators!$D$263+R77*$E77*Indicators!$E$263+R77*$F77*Indicators!$F$263+R77*$G77*Indicators!$G$263+R77*$H77*Indicators!$H$263+R77*$I77*Indicators!$I$263</f>
        <v>-1.2438321866883005E-4</v>
      </c>
      <c r="AC77" s="193">
        <f>S77*$B77*Indicators!$B$264+S77*$C77*Indicators!$C$264+S77*$D77*Indicators!$D$264+S77*$E77*Indicators!$E$264+S77*$F77*Indicators!$F$264+S77*$G77*Indicators!$G$264+S77*$H77*Indicators!$H$264+S77*$I77*Indicators!$I$264</f>
        <v>2.567097178215618E-3</v>
      </c>
      <c r="AE77" s="177">
        <f t="shared" si="2"/>
        <v>7.9265223979164773E-2</v>
      </c>
    </row>
    <row r="78" spans="1:31" hidden="1" x14ac:dyDescent="0.25">
      <c r="A78" s="174">
        <f>Indicators!A90</f>
        <v>38108</v>
      </c>
      <c r="B78" s="193">
        <f>(Indicators!B90-Indicators!B89)/Indicators!B89</f>
        <v>-5.3976694853689035E-2</v>
      </c>
      <c r="C78" s="193">
        <f>(Indicators!C90-Indicators!C89)/-100</f>
        <v>-1.6500000000000093E-3</v>
      </c>
      <c r="D78" s="193">
        <f>(Indicators!D90-Indicators!D89)/-100</f>
        <v>-3.2632826784716588E-3</v>
      </c>
      <c r="E78" s="193">
        <f>(Indicators!E90-Indicators!E89)/-Indicators!E89</f>
        <v>-5.5064194008559199E-2</v>
      </c>
      <c r="F78" s="193">
        <f>(Indicators!F90-Indicators!F89)/Indicators!F89</f>
        <v>-3.498542274052481E-2</v>
      </c>
      <c r="G78" s="193">
        <f>(Indicators!G90-Indicators!G89)/Indicators!G89</f>
        <v>1.8595041322314022E-2</v>
      </c>
      <c r="H78" s="193">
        <f>(Indicators!H90-Indicators!H89)/Indicators!H89</f>
        <v>-1.1513514630090579E-2</v>
      </c>
      <c r="I78" s="193">
        <f>(Indicators!I90-Indicators!I89)/Indicators!I89</f>
        <v>8.4117825690859405E-2</v>
      </c>
      <c r="J78" s="174"/>
      <c r="K78" s="193">
        <f>PMB!C$73/100</f>
        <v>4.6608871999818675E-2</v>
      </c>
      <c r="L78" s="193">
        <f>PMB!D$73/100</f>
        <v>5.4557804615497363E-3</v>
      </c>
      <c r="M78" s="193">
        <f>PMB!E$73/100</f>
        <v>0.12548704540853578</v>
      </c>
      <c r="N78" s="193">
        <f>PMB!F$73/100</f>
        <v>3.9596856532775469E-2</v>
      </c>
      <c r="O78" s="193">
        <f>PMB!G$73/100</f>
        <v>3.3640902237999294E-2</v>
      </c>
      <c r="P78" s="193">
        <f>PMB!H$73/100</f>
        <v>0.13697966918134713</v>
      </c>
      <c r="Q78" s="193">
        <f>PMB!I$73/100</f>
        <v>0.10949340317312931</v>
      </c>
      <c r="R78" s="193">
        <f>PMB!J$73/100</f>
        <v>0.17156458523450785</v>
      </c>
      <c r="S78" s="193">
        <f>PMB!K$73/100</f>
        <v>0.33117288577033677</v>
      </c>
      <c r="T78" s="193"/>
      <c r="U78" s="193">
        <f>K78*$B78*Indicators!$B$256+K78*$C78*Indicators!$C$256+K78*$D78*Indicators!$D$256+K78*$E78*Indicators!$E$256+K78*$F78*Indicators!$F$256+K78*$G78*Indicators!$G$256+K78*$H78*Indicators!$H$256+K78*$I78*Indicators!$I$256</f>
        <v>-1.1839570897845557E-3</v>
      </c>
      <c r="V78" s="193">
        <f>L78*$B78*Indicators!$B$257+L78*$C78*Indicators!$C$257+L78*$D78*Indicators!$D$257+L78*$E78*Indicators!$E$257+L78*$F78*Indicators!$F$257+L78*$G78*Indicators!$G$257+L78*$H78*Indicators!$H$257+L78*$I78*Indicators!$I$257</f>
        <v>1.3978548696818999E-5</v>
      </c>
      <c r="W78" s="193">
        <f>M78*$B78*Indicators!$B$258+M78*$C78*Indicators!$C$258+M78*$D78*Indicators!$D$258+M78*$E78*Indicators!$E$258+M78*$F78*Indicators!$F$258+M78*$G78*Indicators!$G$258+M78*$H78*Indicators!$H$258+M78*$I78*Indicators!$I$258</f>
        <v>-1.1568918076913909E-3</v>
      </c>
      <c r="X78" s="193">
        <f>N78*$B78*Indicators!$B$259+N78*$C78*Indicators!$C$259+N78*$D78*Indicators!$D$259+N78*$E78*Indicators!$E$259+N78*$F78*Indicators!$F$259+N78*$G78*Indicators!$G$259+N78*$H78*Indicators!$H$259+N78*$I78*Indicators!$I$259</f>
        <v>9.6027876942573662E-4</v>
      </c>
      <c r="Y78" s="193">
        <f>O78*$B78*Indicators!$B$260+O78*$C78*Indicators!$C$260+O78*$D78*Indicators!$D$260+O78*$E78*Indicators!$E$260+O78*$F78*Indicators!$F$260+O78*$G78*Indicators!$G$260+O78*$H78*Indicators!$H$260+O78*$I78*Indicators!$I$260</f>
        <v>-4.6178159905173625E-4</v>
      </c>
      <c r="Z78" s="193">
        <f>P78*$B78*Indicators!$B$261+P78*$C78*Indicators!$C$261+P78*$D78*Indicators!$D$261+P78*$E78*Indicators!$E$261+P78*$F78*Indicators!$F$261+P78*$G78*Indicators!$G$261+P78*$H78*Indicators!$H$261+P78*$I78*Indicators!$I$261</f>
        <v>-2.0564242799458645E-3</v>
      </c>
      <c r="AA78" s="193">
        <f>Q78*$B78*Indicators!$B$262+Q78*$C78*Indicators!$C$262+Q78*$D78*Indicators!$D$262+Q78*$E78*Indicators!$E$262+Q78*$F78*Indicators!$F$262+Q78*$G78*Indicators!$G$262+Q78*$H78*Indicators!$H$262+Q78*$I78*Indicators!$I$262</f>
        <v>-1.8027186949216988E-3</v>
      </c>
      <c r="AB78" s="193">
        <f>R78*$B78*Indicators!$B$263+R78*$C78*Indicators!$C$263+R78*$D78*Indicators!$D$263+R78*$E78*Indicators!$E$263+R78*$F78*Indicators!$F$263+R78*$G78*Indicators!$G$263+R78*$H78*Indicators!$H$263+R78*$I78*Indicators!$I$263</f>
        <v>-1.8968318238786238E-3</v>
      </c>
      <c r="AC78" s="193">
        <f>S78*$B78*Indicators!$B$264+S78*$C78*Indicators!$C$264+S78*$D78*Indicators!$D$264+S78*$E78*Indicators!$E$264+S78*$F78*Indicators!$F$264+S78*$G78*Indicators!$G$264+S78*$H78*Indicators!$H$264+S78*$I78*Indicators!$I$264</f>
        <v>-1.9459682754626635E-3</v>
      </c>
      <c r="AE78" s="177">
        <f t="shared" si="2"/>
        <v>-0.95303162526139773</v>
      </c>
    </row>
    <row r="79" spans="1:31" hidden="1" x14ac:dyDescent="0.25">
      <c r="A79" s="174">
        <f>Indicators!A91</f>
        <v>38139</v>
      </c>
      <c r="B79" s="193">
        <f>(Indicators!B91-Indicators!B90)/Indicators!B90</f>
        <v>-4.0285051680975528E-2</v>
      </c>
      <c r="C79" s="193">
        <f>(Indicators!C91-Indicators!C90)/-100</f>
        <v>3.0000000000001136E-4</v>
      </c>
      <c r="D79" s="193">
        <f>(Indicators!D91-Indicators!D90)/-100</f>
        <v>-6.5545762278852683E-3</v>
      </c>
      <c r="E79" s="193">
        <f>(Indicators!E91-Indicators!E90)/-Indicators!E90</f>
        <v>0.10356949702541911</v>
      </c>
      <c r="F79" s="193">
        <f>(Indicators!F91-Indicators!F90)/Indicators!F90</f>
        <v>0.13444108761329301</v>
      </c>
      <c r="G79" s="193">
        <f>(Indicators!G91-Indicators!G90)/Indicators!G90</f>
        <v>-4.5638945233264566E-3</v>
      </c>
      <c r="H79" s="193">
        <f>(Indicators!H91-Indicators!H90)/Indicators!H90</f>
        <v>1.6136615947234378E-2</v>
      </c>
      <c r="I79" s="193">
        <f>(Indicators!I91-Indicators!I90)/Indicators!I90</f>
        <v>0.1123249299719888</v>
      </c>
      <c r="J79" s="174"/>
      <c r="K79" s="193">
        <f>PMB!C$73/100</f>
        <v>4.6608871999818675E-2</v>
      </c>
      <c r="L79" s="193">
        <f>PMB!D$73/100</f>
        <v>5.4557804615497363E-3</v>
      </c>
      <c r="M79" s="193">
        <f>PMB!E$73/100</f>
        <v>0.12548704540853578</v>
      </c>
      <c r="N79" s="193">
        <f>PMB!F$73/100</f>
        <v>3.9596856532775469E-2</v>
      </c>
      <c r="O79" s="193">
        <f>PMB!G$73/100</f>
        <v>3.3640902237999294E-2</v>
      </c>
      <c r="P79" s="193">
        <f>PMB!H$73/100</f>
        <v>0.13697966918134713</v>
      </c>
      <c r="Q79" s="193">
        <f>PMB!I$73/100</f>
        <v>0.10949340317312931</v>
      </c>
      <c r="R79" s="193">
        <f>PMB!J$73/100</f>
        <v>0.17156458523450785</v>
      </c>
      <c r="S79" s="193">
        <f>PMB!K$73/100</f>
        <v>0.33117288577033677</v>
      </c>
      <c r="T79" s="193"/>
      <c r="U79" s="193">
        <f>K79*$B79*Indicators!$B$256+K79*$C79*Indicators!$C$256+K79*$D79*Indicators!$D$256+K79*$E79*Indicators!$E$256+K79*$F79*Indicators!$F$256+K79*$G79*Indicators!$G$256+K79*$H79*Indicators!$H$256+K79*$I79*Indicators!$I$256</f>
        <v>2.8051110381895482E-3</v>
      </c>
      <c r="V79" s="193">
        <f>L79*$B79*Indicators!$B$257+L79*$C79*Indicators!$C$257+L79*$D79*Indicators!$D$257+L79*$E79*Indicators!$E$257+L79*$F79*Indicators!$F$257+L79*$G79*Indicators!$G$257+L79*$H79*Indicators!$H$257+L79*$I79*Indicators!$I$257</f>
        <v>1.0317351350195366E-4</v>
      </c>
      <c r="W79" s="193">
        <f>M79*$B79*Indicators!$B$258+M79*$C79*Indicators!$C$258+M79*$D79*Indicators!$D$258+M79*$E79*Indicators!$E$258+M79*$F79*Indicators!$F$258+M79*$G79*Indicators!$G$258+M79*$H79*Indicators!$H$258+M79*$I79*Indicators!$I$258</f>
        <v>2.5182866251448502E-3</v>
      </c>
      <c r="X79" s="193">
        <f>N79*$B79*Indicators!$B$259+N79*$C79*Indicators!$C$259+N79*$D79*Indicators!$D$259+N79*$E79*Indicators!$E$259+N79*$F79*Indicators!$F$259+N79*$G79*Indicators!$G$259+N79*$H79*Indicators!$H$259+N79*$I79*Indicators!$I$259</f>
        <v>2.9360590791524593E-3</v>
      </c>
      <c r="Y79" s="193">
        <f>O79*$B79*Indicators!$B$260+O79*$C79*Indicators!$C$260+O79*$D79*Indicators!$D$260+O79*$E79*Indicators!$E$260+O79*$F79*Indicators!$F$260+O79*$G79*Indicators!$G$260+O79*$H79*Indicators!$H$260+O79*$I79*Indicators!$I$260</f>
        <v>7.198713407712327E-4</v>
      </c>
      <c r="Z79" s="193">
        <f>P79*$B79*Indicators!$B$261+P79*$C79*Indicators!$C$261+P79*$D79*Indicators!$D$261+P79*$E79*Indicators!$E$261+P79*$F79*Indicators!$F$261+P79*$G79*Indicators!$G$261+P79*$H79*Indicators!$H$261+P79*$I79*Indicators!$I$261</f>
        <v>1.254279445900459E-3</v>
      </c>
      <c r="AA79" s="193">
        <f>Q79*$B79*Indicators!$B$262+Q79*$C79*Indicators!$C$262+Q79*$D79*Indicators!$D$262+Q79*$E79*Indicators!$E$262+Q79*$F79*Indicators!$F$262+Q79*$G79*Indicators!$G$262+Q79*$H79*Indicators!$H$262+Q79*$I79*Indicators!$I$262</f>
        <v>4.4790140696864371E-3</v>
      </c>
      <c r="AB79" s="193">
        <f>R79*$B79*Indicators!$B$263+R79*$C79*Indicators!$C$263+R79*$D79*Indicators!$D$263+R79*$E79*Indicators!$E$263+R79*$F79*Indicators!$F$263+R79*$G79*Indicators!$G$263+R79*$H79*Indicators!$H$263+R79*$I79*Indicators!$I$263</f>
        <v>2.785388475718362E-3</v>
      </c>
      <c r="AC79" s="193">
        <f>S79*$B79*Indicators!$B$264+S79*$C79*Indicators!$C$264+S79*$D79*Indicators!$D$264+S79*$E79*Indicators!$E$264+S79*$F79*Indicators!$F$264+S79*$G79*Indicators!$G$264+S79*$H79*Indicators!$H$264+S79*$I79*Indicators!$I$264</f>
        <v>1.7296533473509215E-3</v>
      </c>
      <c r="AE79" s="177">
        <f t="shared" si="2"/>
        <v>1.9330836935416225</v>
      </c>
    </row>
    <row r="80" spans="1:31" hidden="1" x14ac:dyDescent="0.25">
      <c r="A80" s="174">
        <f>Indicators!A92</f>
        <v>38169</v>
      </c>
      <c r="B80" s="193">
        <f>(Indicators!B92-Indicators!B91)/Indicators!B91</f>
        <v>1.1682242990653986E-3</v>
      </c>
      <c r="C80" s="193">
        <f>(Indicators!C92-Indicators!C91)/-100</f>
        <v>1.7999999999999971E-3</v>
      </c>
      <c r="D80" s="193">
        <f>(Indicators!D92-Indicators!D91)/-100</f>
        <v>-3.2679738562090789E-3</v>
      </c>
      <c r="E80" s="193">
        <f>(Indicators!E92-Indicators!E91)/-Indicators!E91</f>
        <v>-0.2648567119155355</v>
      </c>
      <c r="F80" s="193">
        <f>(Indicators!F92-Indicators!F91)/Indicators!F91</f>
        <v>8.7882822902796295E-2</v>
      </c>
      <c r="G80" s="193">
        <f>(Indicators!G92-Indicators!G91)/Indicators!G91</f>
        <v>-1.4263881813550745E-2</v>
      </c>
      <c r="H80" s="193">
        <f>(Indicators!H92-Indicators!H91)/Indicators!H91</f>
        <v>9.2544392388223731E-3</v>
      </c>
      <c r="I80" s="193">
        <f>(Indicators!I92-Indicators!I91)/Indicators!I91</f>
        <v>-8.2850667338201969E-2</v>
      </c>
      <c r="J80" s="174"/>
      <c r="K80" s="193">
        <f>PMB!C$73/100</f>
        <v>4.6608871999818675E-2</v>
      </c>
      <c r="L80" s="193">
        <f>PMB!D$73/100</f>
        <v>5.4557804615497363E-3</v>
      </c>
      <c r="M80" s="193">
        <f>PMB!E$73/100</f>
        <v>0.12548704540853578</v>
      </c>
      <c r="N80" s="193">
        <f>PMB!F$73/100</f>
        <v>3.9596856532775469E-2</v>
      </c>
      <c r="O80" s="193">
        <f>PMB!G$73/100</f>
        <v>3.3640902237999294E-2</v>
      </c>
      <c r="P80" s="193">
        <f>PMB!H$73/100</f>
        <v>0.13697966918134713</v>
      </c>
      <c r="Q80" s="193">
        <f>PMB!I$73/100</f>
        <v>0.10949340317312931</v>
      </c>
      <c r="R80" s="193">
        <f>PMB!J$73/100</f>
        <v>0.17156458523450785</v>
      </c>
      <c r="S80" s="193">
        <f>PMB!K$73/100</f>
        <v>0.33117288577033677</v>
      </c>
      <c r="T80" s="193"/>
      <c r="U80" s="193">
        <f>K80*$B80*Indicators!$B$256+K80*$C80*Indicators!$C$256+K80*$D80*Indicators!$D$256+K80*$E80*Indicators!$E$256+K80*$F80*Indicators!$F$256+K80*$G80*Indicators!$G$256+K80*$H80*Indicators!$H$256+K80*$I80*Indicators!$I$256</f>
        <v>-1.1238870691438953E-3</v>
      </c>
      <c r="V80" s="193">
        <f>L80*$B80*Indicators!$B$257+L80*$C80*Indicators!$C$257+L80*$D80*Indicators!$D$257+L80*$E80*Indicators!$E$257+L80*$F80*Indicators!$F$257+L80*$G80*Indicators!$G$257+L80*$H80*Indicators!$H$257+L80*$I80*Indicators!$I$257</f>
        <v>-2.6411918830595774E-4</v>
      </c>
      <c r="W80" s="193">
        <f>M80*$B80*Indicators!$B$258+M80*$C80*Indicators!$C$258+M80*$D80*Indicators!$D$258+M80*$E80*Indicators!$E$258+M80*$F80*Indicators!$F$258+M80*$G80*Indicators!$G$258+M80*$H80*Indicators!$H$258+M80*$I80*Indicators!$I$258</f>
        <v>-5.2108346180249204E-3</v>
      </c>
      <c r="X80" s="193">
        <f>N80*$B80*Indicators!$B$259+N80*$C80*Indicators!$C$259+N80*$D80*Indicators!$D$259+N80*$E80*Indicators!$E$259+N80*$F80*Indicators!$F$259+N80*$G80*Indicators!$G$259+N80*$H80*Indicators!$H$259+N80*$I80*Indicators!$I$259</f>
        <v>-3.6994475250391608E-3</v>
      </c>
      <c r="Y80" s="193">
        <f>O80*$B80*Indicators!$B$260+O80*$C80*Indicators!$C$260+O80*$D80*Indicators!$D$260+O80*$E80*Indicators!$E$260+O80*$F80*Indicators!$F$260+O80*$G80*Indicators!$G$260+O80*$H80*Indicators!$H$260+O80*$I80*Indicators!$I$260</f>
        <v>-1.3713607269470209E-3</v>
      </c>
      <c r="Z80" s="193">
        <f>P80*$B80*Indicators!$B$261+P80*$C80*Indicators!$C$261+P80*$D80*Indicators!$D$261+P80*$E80*Indicators!$E$261+P80*$F80*Indicators!$F$261+P80*$G80*Indicators!$G$261+P80*$H80*Indicators!$H$261+P80*$I80*Indicators!$I$261</f>
        <v>-3.2983106776743052E-3</v>
      </c>
      <c r="AA80" s="193">
        <f>Q80*$B80*Indicators!$B$262+Q80*$C80*Indicators!$C$262+Q80*$D80*Indicators!$D$262+Q80*$E80*Indicators!$E$262+Q80*$F80*Indicators!$F$262+Q80*$G80*Indicators!$G$262+Q80*$H80*Indicators!$H$262+Q80*$I80*Indicators!$I$262</f>
        <v>-9.3880922124620278E-3</v>
      </c>
      <c r="AB80" s="193">
        <f>R80*$B80*Indicators!$B$263+R80*$C80*Indicators!$C$263+R80*$D80*Indicators!$D$263+R80*$E80*Indicators!$E$263+R80*$F80*Indicators!$F$263+R80*$G80*Indicators!$G$263+R80*$H80*Indicators!$H$263+R80*$I80*Indicators!$I$263</f>
        <v>-4.7063335801635544E-3</v>
      </c>
      <c r="AC80" s="193">
        <f>S80*$B80*Indicators!$B$264+S80*$C80*Indicators!$C$264+S80*$D80*Indicators!$D$264+S80*$E80*Indicators!$E$264+S80*$F80*Indicators!$F$264+S80*$G80*Indicators!$G$264+S80*$H80*Indicators!$H$264+S80*$I80*Indicators!$I$264</f>
        <v>-4.2157445209380518E-4</v>
      </c>
      <c r="AE80" s="177">
        <f t="shared" si="2"/>
        <v>-2.9483960049854647</v>
      </c>
    </row>
    <row r="81" spans="1:31" hidden="1" x14ac:dyDescent="0.25">
      <c r="A81" s="174">
        <f>Indicators!A93</f>
        <v>38200</v>
      </c>
      <c r="B81" s="193">
        <f>(Indicators!B93-Indicators!B92)/Indicators!B92</f>
        <v>7.3768002429628679E-2</v>
      </c>
      <c r="C81" s="193">
        <f>(Indicators!C93-Indicators!C92)/-100</f>
        <v>4.8499999999999941E-3</v>
      </c>
      <c r="D81" s="193">
        <f>(Indicators!D93-Indicators!D92)/-100</f>
        <v>5.7588400155288814E-3</v>
      </c>
      <c r="E81" s="193">
        <f>(Indicators!E93-Indicators!E92)/-Indicators!E92</f>
        <v>4.8652516098258984E-2</v>
      </c>
      <c r="F81" s="193">
        <f>(Indicators!F93-Indicators!F92)/Indicators!F92</f>
        <v>-3.5495716034271728E-2</v>
      </c>
      <c r="G81" s="193">
        <f>(Indicators!G93-Indicators!G92)/Indicators!G92</f>
        <v>5.4521963824289463E-2</v>
      </c>
      <c r="H81" s="193">
        <f>(Indicators!H93-Indicators!H92)/Indicators!H92</f>
        <v>2.0951216561280177E-2</v>
      </c>
      <c r="I81" s="193">
        <f>(Indicators!I93-Indicators!I92)/Indicators!I92</f>
        <v>-2.2789676002196595E-2</v>
      </c>
      <c r="J81" s="174"/>
      <c r="K81" s="193">
        <f>PMB!C$73/100</f>
        <v>4.6608871999818675E-2</v>
      </c>
      <c r="L81" s="193">
        <f>PMB!D$73/100</f>
        <v>5.4557804615497363E-3</v>
      </c>
      <c r="M81" s="193">
        <f>PMB!E$73/100</f>
        <v>0.12548704540853578</v>
      </c>
      <c r="N81" s="193">
        <f>PMB!F$73/100</f>
        <v>3.9596856532775469E-2</v>
      </c>
      <c r="O81" s="193">
        <f>PMB!G$73/100</f>
        <v>3.3640902237999294E-2</v>
      </c>
      <c r="P81" s="193">
        <f>PMB!H$73/100</f>
        <v>0.13697966918134713</v>
      </c>
      <c r="Q81" s="193">
        <f>PMB!I$73/100</f>
        <v>0.10949340317312931</v>
      </c>
      <c r="R81" s="193">
        <f>PMB!J$73/100</f>
        <v>0.17156458523450785</v>
      </c>
      <c r="S81" s="193">
        <f>PMB!K$73/100</f>
        <v>0.33117288577033677</v>
      </c>
      <c r="T81" s="193"/>
      <c r="U81" s="193">
        <f>K81*$B81*Indicators!$B$256+K81*$C81*Indicators!$C$256+K81*$D81*Indicators!$D$256+K81*$E81*Indicators!$E$256+K81*$F81*Indicators!$F$256+K81*$G81*Indicators!$G$256+K81*$H81*Indicators!$H$256+K81*$I81*Indicators!$I$256</f>
        <v>6.255238277654726E-4</v>
      </c>
      <c r="V81" s="193">
        <f>L81*$B81*Indicators!$B$257+L81*$C81*Indicators!$C$257+L81*$D81*Indicators!$D$257+L81*$E81*Indicators!$E$257+L81*$F81*Indicators!$F$257+L81*$G81*Indicators!$G$257+L81*$H81*Indicators!$H$257+L81*$I81*Indicators!$I$257</f>
        <v>2.4139920474793339E-4</v>
      </c>
      <c r="W81" s="193">
        <f>M81*$B81*Indicators!$B$258+M81*$C81*Indicators!$C$258+M81*$D81*Indicators!$D$258+M81*$E81*Indicators!$E$258+M81*$F81*Indicators!$F$258+M81*$G81*Indicators!$G$258+M81*$H81*Indicators!$H$258+M81*$I81*Indicators!$I$258</f>
        <v>3.6992553142954892E-3</v>
      </c>
      <c r="X81" s="193">
        <f>N81*$B81*Indicators!$B$259+N81*$C81*Indicators!$C$259+N81*$D81*Indicators!$D$259+N81*$E81*Indicators!$E$259+N81*$F81*Indicators!$F$259+N81*$G81*Indicators!$G$259+N81*$H81*Indicators!$H$259+N81*$I81*Indicators!$I$259</f>
        <v>3.3015974276821391E-4</v>
      </c>
      <c r="Y81" s="193">
        <f>O81*$B81*Indicators!$B$260+O81*$C81*Indicators!$C$260+O81*$D81*Indicators!$D$260+O81*$E81*Indicators!$E$260+O81*$F81*Indicators!$F$260+O81*$G81*Indicators!$G$260+O81*$H81*Indicators!$H$260+O81*$I81*Indicators!$I$260</f>
        <v>7.3510225192012805E-4</v>
      </c>
      <c r="Z81" s="193">
        <f>P81*$B81*Indicators!$B$261+P81*$C81*Indicators!$C$261+P81*$D81*Indicators!$D$261+P81*$E81*Indicators!$E$261+P81*$F81*Indicators!$F$261+P81*$G81*Indicators!$G$261+P81*$H81*Indicators!$H$261+P81*$I81*Indicators!$I$261</f>
        <v>2.7846766797480597E-3</v>
      </c>
      <c r="AA81" s="193">
        <f>Q81*$B81*Indicators!$B$262+Q81*$C81*Indicators!$C$262+Q81*$D81*Indicators!$D$262+Q81*$E81*Indicators!$E$262+Q81*$F81*Indicators!$F$262+Q81*$G81*Indicators!$G$262+Q81*$H81*Indicators!$H$262+Q81*$I81*Indicators!$I$262</f>
        <v>2.7843860136444513E-3</v>
      </c>
      <c r="AB81" s="193">
        <f>R81*$B81*Indicators!$B$263+R81*$C81*Indicators!$C$263+R81*$D81*Indicators!$D$263+R81*$E81*Indicators!$E$263+R81*$F81*Indicators!$F$263+R81*$G81*Indicators!$G$263+R81*$H81*Indicators!$H$263+R81*$I81*Indicators!$I$263</f>
        <v>3.3731857001492618E-3</v>
      </c>
      <c r="AC81" s="193">
        <f>S81*$B81*Indicators!$B$264+S81*$C81*Indicators!$C$264+S81*$D81*Indicators!$D$264+S81*$E81*Indicators!$E$264+S81*$F81*Indicators!$F$264+S81*$G81*Indicators!$G$264+S81*$H81*Indicators!$H$264+S81*$I81*Indicators!$I$264</f>
        <v>5.0907728474635658E-3</v>
      </c>
      <c r="AE81" s="177">
        <f t="shared" si="2"/>
        <v>1.9664461582502575</v>
      </c>
    </row>
    <row r="82" spans="1:31" hidden="1" x14ac:dyDescent="0.25">
      <c r="A82" s="174">
        <f>Indicators!A94</f>
        <v>38231</v>
      </c>
      <c r="B82" s="193">
        <f>(Indicators!B94-Indicators!B93)/Indicators!B93</f>
        <v>-4.1502917708705546E-2</v>
      </c>
      <c r="C82" s="193">
        <f>(Indicators!C94-Indicators!C93)/-100</f>
        <v>1.7500000000000072E-3</v>
      </c>
      <c r="D82" s="193">
        <f>(Indicators!D94-Indicators!D93)/-100</f>
        <v>-3.2971886883313606E-3</v>
      </c>
      <c r="E82" s="193">
        <f>(Indicators!E94-Indicators!E93)/-Indicators!E93</f>
        <v>-0.18701428929556282</v>
      </c>
      <c r="F82" s="193">
        <f>(Indicators!F94-Indicators!F93)/Indicators!F93</f>
        <v>0.10025380710659899</v>
      </c>
      <c r="G82" s="193">
        <f>(Indicators!G94-Indicators!G93)/Indicators!G93</f>
        <v>1.2251899044351873E-2</v>
      </c>
      <c r="H82" s="193">
        <f>(Indicators!H94-Indicators!H93)/Indicators!H93</f>
        <v>2.5947538595108125E-2</v>
      </c>
      <c r="I82" s="193">
        <f>(Indicators!I94-Indicators!I93)/Indicators!I93</f>
        <v>-2.9221691486372575E-2</v>
      </c>
      <c r="J82" s="174"/>
      <c r="K82" s="193">
        <f>PMB!C$73/100</f>
        <v>4.6608871999818675E-2</v>
      </c>
      <c r="L82" s="193">
        <f>PMB!D$73/100</f>
        <v>5.4557804615497363E-3</v>
      </c>
      <c r="M82" s="193">
        <f>PMB!E$73/100</f>
        <v>0.12548704540853578</v>
      </c>
      <c r="N82" s="193">
        <f>PMB!F$73/100</f>
        <v>3.9596856532775469E-2</v>
      </c>
      <c r="O82" s="193">
        <f>PMB!G$73/100</f>
        <v>3.3640902237999294E-2</v>
      </c>
      <c r="P82" s="193">
        <f>PMB!H$73/100</f>
        <v>0.13697966918134713</v>
      </c>
      <c r="Q82" s="193">
        <f>PMB!I$73/100</f>
        <v>0.10949340317312931</v>
      </c>
      <c r="R82" s="193">
        <f>PMB!J$73/100</f>
        <v>0.17156458523450785</v>
      </c>
      <c r="S82" s="193">
        <f>PMB!K$73/100</f>
        <v>0.33117288577033677</v>
      </c>
      <c r="T82" s="193"/>
      <c r="U82" s="193">
        <f>K82*$B82*Indicators!$B$256+K82*$C82*Indicators!$C$256+K82*$D82*Indicators!$D$256+K82*$E82*Indicators!$E$256+K82*$F82*Indicators!$F$256+K82*$G82*Indicators!$G$256+K82*$H82*Indicators!$H$256+K82*$I82*Indicators!$I$256</f>
        <v>-4.5442305458465252E-4</v>
      </c>
      <c r="V82" s="193">
        <f>L82*$B82*Indicators!$B$257+L82*$C82*Indicators!$C$257+L82*$D82*Indicators!$D$257+L82*$E82*Indicators!$E$257+L82*$F82*Indicators!$F$257+L82*$G82*Indicators!$G$257+L82*$H82*Indicators!$H$257+L82*$I82*Indicators!$I$257</f>
        <v>-1.7510809094040808E-4</v>
      </c>
      <c r="W82" s="193">
        <f>M82*$B82*Indicators!$B$258+M82*$C82*Indicators!$C$258+M82*$D82*Indicators!$D$258+M82*$E82*Indicators!$E$258+M82*$F82*Indicators!$F$258+M82*$G82*Indicators!$G$258+M82*$H82*Indicators!$H$258+M82*$I82*Indicators!$I$258</f>
        <v>-4.5541625503125981E-3</v>
      </c>
      <c r="X82" s="193">
        <f>N82*$B82*Indicators!$B$259+N82*$C82*Indicators!$C$259+N82*$D82*Indicators!$D$259+N82*$E82*Indicators!$E$259+N82*$F82*Indicators!$F$259+N82*$G82*Indicators!$G$259+N82*$H82*Indicators!$H$259+N82*$I82*Indicators!$I$259</f>
        <v>-2.1242367612119887E-3</v>
      </c>
      <c r="Y82" s="193">
        <f>O82*$B82*Indicators!$B$260+O82*$C82*Indicators!$C$260+O82*$D82*Indicators!$D$260+O82*$E82*Indicators!$E$260+O82*$F82*Indicators!$F$260+O82*$G82*Indicators!$G$260+O82*$H82*Indicators!$H$260+O82*$I82*Indicators!$I$260</f>
        <v>-8.640321603433389E-4</v>
      </c>
      <c r="Z82" s="193">
        <f>P82*$B82*Indicators!$B$261+P82*$C82*Indicators!$C$261+P82*$D82*Indicators!$D$261+P82*$E82*Indicators!$E$261+P82*$F82*Indicators!$F$261+P82*$G82*Indicators!$G$261+P82*$H82*Indicators!$H$261+P82*$I82*Indicators!$I$261</f>
        <v>-2.2480793443396194E-3</v>
      </c>
      <c r="AA82" s="193">
        <f>Q82*$B82*Indicators!$B$262+Q82*$C82*Indicators!$C$262+Q82*$D82*Indicators!$D$262+Q82*$E82*Indicators!$E$262+Q82*$F82*Indicators!$F$262+Q82*$G82*Indicators!$G$262+Q82*$H82*Indicators!$H$262+Q82*$I82*Indicators!$I$262</f>
        <v>-6.3469995969578979E-3</v>
      </c>
      <c r="AB82" s="193">
        <f>R82*$B82*Indicators!$B$263+R82*$C82*Indicators!$C$263+R82*$D82*Indicators!$D$263+R82*$E82*Indicators!$E$263+R82*$F82*Indicators!$F$263+R82*$G82*Indicators!$G$263+R82*$H82*Indicators!$H$263+R82*$I82*Indicators!$I$263</f>
        <v>-2.7871975162904392E-3</v>
      </c>
      <c r="AC82" s="193">
        <f>S82*$B82*Indicators!$B$264+S82*$C82*Indicators!$C$264+S82*$D82*Indicators!$D$264+S82*$E82*Indicators!$E$264+S82*$F82*Indicators!$F$264+S82*$G82*Indicators!$G$264+S82*$H82*Indicators!$H$264+S82*$I82*Indicators!$I$264</f>
        <v>7.0405616713956737E-4</v>
      </c>
      <c r="AE82" s="177">
        <f t="shared" si="2"/>
        <v>-1.8850182907841375</v>
      </c>
    </row>
    <row r="83" spans="1:31" hidden="1" x14ac:dyDescent="0.25">
      <c r="A83" s="174">
        <f>Indicators!A95</f>
        <v>38261</v>
      </c>
      <c r="B83" s="193">
        <f>(Indicators!B95-Indicators!B94)/Indicators!B94</f>
        <v>-4.6312977573460833E-2</v>
      </c>
      <c r="C83" s="193">
        <f>(Indicators!C95-Indicators!C94)/-100</f>
        <v>3.4499999999999887E-3</v>
      </c>
      <c r="D83" s="193">
        <f>(Indicators!D95-Indicators!D94)/-100</f>
        <v>-1.0767863431321556E-2</v>
      </c>
      <c r="E83" s="193">
        <f>(Indicators!E95-Indicators!E94)/-Indicators!E94</f>
        <v>-1.3516367476240772E-2</v>
      </c>
      <c r="F83" s="193">
        <f>(Indicators!F95-Indicators!F94)/Indicators!F94</f>
        <v>3.3448673587081999E-2</v>
      </c>
      <c r="G83" s="193">
        <f>(Indicators!G95-Indicators!G94)/Indicators!G94</f>
        <v>2.9290728637133782E-2</v>
      </c>
      <c r="H83" s="193">
        <f>(Indicators!H95-Indicators!H94)/Indicators!H94</f>
        <v>2.6357608969222707E-2</v>
      </c>
      <c r="I83" s="193">
        <f>(Indicators!I95-Indicators!I94)/Indicators!I94</f>
        <v>3.7047756874095512E-2</v>
      </c>
      <c r="J83" s="174"/>
      <c r="K83" s="193">
        <f>PMB!C$73/100</f>
        <v>4.6608871999818675E-2</v>
      </c>
      <c r="L83" s="193">
        <f>PMB!D$73/100</f>
        <v>5.4557804615497363E-3</v>
      </c>
      <c r="M83" s="193">
        <f>PMB!E$73/100</f>
        <v>0.12548704540853578</v>
      </c>
      <c r="N83" s="193">
        <f>PMB!F$73/100</f>
        <v>3.9596856532775469E-2</v>
      </c>
      <c r="O83" s="193">
        <f>PMB!G$73/100</f>
        <v>3.3640902237999294E-2</v>
      </c>
      <c r="P83" s="193">
        <f>PMB!H$73/100</f>
        <v>0.13697966918134713</v>
      </c>
      <c r="Q83" s="193">
        <f>PMB!I$73/100</f>
        <v>0.10949340317312931</v>
      </c>
      <c r="R83" s="193">
        <f>PMB!J$73/100</f>
        <v>0.17156458523450785</v>
      </c>
      <c r="S83" s="193">
        <f>PMB!K$73/100</f>
        <v>0.33117288577033677</v>
      </c>
      <c r="T83" s="193"/>
      <c r="U83" s="193">
        <f>K83*$B83*Indicators!$B$256+K83*$C83*Indicators!$C$256+K83*$D83*Indicators!$D$256+K83*$E83*Indicators!$E$256+K83*$F83*Indicators!$F$256+K83*$G83*Indicators!$G$256+K83*$H83*Indicators!$H$256+K83*$I83*Indicators!$I$256</f>
        <v>1.8086164326200398E-4</v>
      </c>
      <c r="V83" s="193">
        <f>L83*$B83*Indicators!$B$257+L83*$C83*Indicators!$C$257+L83*$D83*Indicators!$D$257+L83*$E83*Indicators!$E$257+L83*$F83*Indicators!$F$257+L83*$G83*Indicators!$G$257+L83*$H83*Indicators!$H$257+L83*$I83*Indicators!$I$257</f>
        <v>2.117013481355528E-5</v>
      </c>
      <c r="W83" s="193">
        <f>M83*$B83*Indicators!$B$258+M83*$C83*Indicators!$C$258+M83*$D83*Indicators!$D$258+M83*$E83*Indicators!$E$258+M83*$F83*Indicators!$F$258+M83*$G83*Indicators!$G$258+M83*$H83*Indicators!$H$258+M83*$I83*Indicators!$I$258</f>
        <v>-9.2411920369196807E-4</v>
      </c>
      <c r="X83" s="193">
        <f>N83*$B83*Indicators!$B$259+N83*$C83*Indicators!$C$259+N83*$D83*Indicators!$D$259+N83*$E83*Indicators!$E$259+N83*$F83*Indicators!$F$259+N83*$G83*Indicators!$G$259+N83*$H83*Indicators!$H$259+N83*$I83*Indicators!$I$259</f>
        <v>5.3294101795326625E-4</v>
      </c>
      <c r="Y83" s="193">
        <f>O83*$B83*Indicators!$B$260+O83*$C83*Indicators!$C$260+O83*$D83*Indicators!$D$260+O83*$E83*Indicators!$E$260+O83*$F83*Indicators!$F$260+O83*$G83*Indicators!$G$260+O83*$H83*Indicators!$H$260+O83*$I83*Indicators!$I$260</f>
        <v>1.0291193741894023E-4</v>
      </c>
      <c r="Z83" s="193">
        <f>P83*$B83*Indicators!$B$261+P83*$C83*Indicators!$C$261+P83*$D83*Indicators!$D$261+P83*$E83*Indicators!$E$261+P83*$F83*Indicators!$F$261+P83*$G83*Indicators!$G$261+P83*$H83*Indicators!$H$261+P83*$I83*Indicators!$I$261</f>
        <v>-4.6518973556615266E-5</v>
      </c>
      <c r="AA83" s="193">
        <f>Q83*$B83*Indicators!$B$262+Q83*$C83*Indicators!$C$262+Q83*$D83*Indicators!$D$262+Q83*$E83*Indicators!$E$262+Q83*$F83*Indicators!$F$262+Q83*$G83*Indicators!$G$262+Q83*$H83*Indicators!$H$262+Q83*$I83*Indicators!$I$262</f>
        <v>-1.0587668507095437E-5</v>
      </c>
      <c r="AB83" s="193">
        <f>R83*$B83*Indicators!$B$263+R83*$C83*Indicators!$C$263+R83*$D83*Indicators!$D$263+R83*$E83*Indicators!$E$263+R83*$F83*Indicators!$F$263+R83*$G83*Indicators!$G$263+R83*$H83*Indicators!$H$263+R83*$I83*Indicators!$I$263</f>
        <v>6.7037998476665096E-4</v>
      </c>
      <c r="AC83" s="193">
        <f>S83*$B83*Indicators!$B$264+S83*$C83*Indicators!$C$264+S83*$D83*Indicators!$D$264+S83*$E83*Indicators!$E$264+S83*$F83*Indicators!$F$264+S83*$G83*Indicators!$G$264+S83*$H83*Indicators!$H$264+S83*$I83*Indicators!$I$264</f>
        <v>1.3850643902480419E-3</v>
      </c>
      <c r="AE83" s="177">
        <f t="shared" si="2"/>
        <v>0.19121032627067797</v>
      </c>
    </row>
    <row r="84" spans="1:31" hidden="1" x14ac:dyDescent="0.25">
      <c r="A84" s="174">
        <f>Indicators!A96</f>
        <v>38292</v>
      </c>
      <c r="B84" s="193">
        <f>(Indicators!B96-Indicators!B95)/Indicators!B95</f>
        <v>-5.3414975735270216E-2</v>
      </c>
      <c r="C84" s="193">
        <f>(Indicators!C96-Indicators!C95)/-100</f>
        <v>3.3999999999999985E-3</v>
      </c>
      <c r="D84" s="193">
        <f>(Indicators!D96-Indicators!D95)/-100</f>
        <v>-1.3422567708021646E-2</v>
      </c>
      <c r="E84" s="193">
        <f>(Indicators!E96-Indicators!E95)/-Indicators!E95</f>
        <v>7.0014586372160847E-2</v>
      </c>
      <c r="F84" s="193">
        <f>(Indicators!F96-Indicators!F95)/Indicators!F95</f>
        <v>-3.2366071428571529E-2</v>
      </c>
      <c r="G84" s="193">
        <f>(Indicators!G96-Indicators!G95)/Indicators!G95</f>
        <v>6.7497648165569121E-2</v>
      </c>
      <c r="H84" s="193">
        <f>(Indicators!H96-Indicators!H95)/Indicators!H95</f>
        <v>2.232107423575613E-2</v>
      </c>
      <c r="I84" s="193">
        <f>(Indicators!I96-Indicators!I95)/Indicators!I95</f>
        <v>-3.7119732068099355E-2</v>
      </c>
      <c r="J84" s="174"/>
      <c r="K84" s="193">
        <f>PMB!C$73/100</f>
        <v>4.6608871999818675E-2</v>
      </c>
      <c r="L84" s="193">
        <f>PMB!D$73/100</f>
        <v>5.4557804615497363E-3</v>
      </c>
      <c r="M84" s="193">
        <f>PMB!E$73/100</f>
        <v>0.12548704540853578</v>
      </c>
      <c r="N84" s="193">
        <f>PMB!F$73/100</f>
        <v>3.9596856532775469E-2</v>
      </c>
      <c r="O84" s="193">
        <f>PMB!G$73/100</f>
        <v>3.3640902237999294E-2</v>
      </c>
      <c r="P84" s="193">
        <f>PMB!H$73/100</f>
        <v>0.13697966918134713</v>
      </c>
      <c r="Q84" s="193">
        <f>PMB!I$73/100</f>
        <v>0.10949340317312931</v>
      </c>
      <c r="R84" s="193">
        <f>PMB!J$73/100</f>
        <v>0.17156458523450785</v>
      </c>
      <c r="S84" s="193">
        <f>PMB!K$73/100</f>
        <v>0.33117288577033677</v>
      </c>
      <c r="T84" s="193"/>
      <c r="U84" s="193">
        <f>K84*$B84*Indicators!$B$256+K84*$C84*Indicators!$C$256+K84*$D84*Indicators!$D$256+K84*$E84*Indicators!$E$256+K84*$F84*Indicators!$F$256+K84*$G84*Indicators!$G$256+K84*$H84*Indicators!$H$256+K84*$I84*Indicators!$I$256</f>
        <v>-4.4553124403701297E-4</v>
      </c>
      <c r="V84" s="193">
        <f>L84*$B84*Indicators!$B$257+L84*$C84*Indicators!$C$257+L84*$D84*Indicators!$D$257+L84*$E84*Indicators!$E$257+L84*$F84*Indicators!$F$257+L84*$G84*Indicators!$G$257+L84*$H84*Indicators!$H$257+L84*$I84*Indicators!$I$257</f>
        <v>5.756982517796865E-5</v>
      </c>
      <c r="W84" s="193">
        <f>M84*$B84*Indicators!$B$258+M84*$C84*Indicators!$C$258+M84*$D84*Indicators!$D$258+M84*$E84*Indicators!$E$258+M84*$F84*Indicators!$F$258+M84*$G84*Indicators!$G$258+M84*$H84*Indicators!$H$258+M84*$I84*Indicators!$I$258</f>
        <v>-2.1178135244148406E-3</v>
      </c>
      <c r="X84" s="193">
        <f>N84*$B84*Indicators!$B$259+N84*$C84*Indicators!$C$259+N84*$D84*Indicators!$D$259+N84*$E84*Indicators!$E$259+N84*$F84*Indicators!$F$259+N84*$G84*Indicators!$G$259+N84*$H84*Indicators!$H$259+N84*$I84*Indicators!$I$259</f>
        <v>-3.2340603071506275E-4</v>
      </c>
      <c r="Y84" s="193">
        <f>O84*$B84*Indicators!$B$260+O84*$C84*Indicators!$C$260+O84*$D84*Indicators!$D$260+O84*$E84*Indicators!$E$260+O84*$F84*Indicators!$F$260+O84*$G84*Indicators!$G$260+O84*$H84*Indicators!$H$260+O84*$I84*Indicators!$I$260</f>
        <v>3.256025310928273E-4</v>
      </c>
      <c r="Z84" s="193">
        <f>P84*$B84*Indicators!$B$261+P84*$C84*Indicators!$C$261+P84*$D84*Indicators!$D$261+P84*$E84*Indicators!$E$261+P84*$F84*Indicators!$F$261+P84*$G84*Indicators!$G$261+P84*$H84*Indicators!$H$261+P84*$I84*Indicators!$I$261</f>
        <v>7.8704628798858156E-4</v>
      </c>
      <c r="AA84" s="193">
        <f>Q84*$B84*Indicators!$B$262+Q84*$C84*Indicators!$C$262+Q84*$D84*Indicators!$D$262+Q84*$E84*Indicators!$E$262+Q84*$F84*Indicators!$F$262+Q84*$G84*Indicators!$G$262+Q84*$H84*Indicators!$H$262+Q84*$I84*Indicators!$I$262</f>
        <v>1.7248346023275107E-3</v>
      </c>
      <c r="AB84" s="193">
        <f>R84*$B84*Indicators!$B$263+R84*$C84*Indicators!$C$263+R84*$D84*Indicators!$D$263+R84*$E84*Indicators!$E$263+R84*$F84*Indicators!$F$263+R84*$G84*Indicators!$G$263+R84*$H84*Indicators!$H$263+R84*$I84*Indicators!$I$263</f>
        <v>1.0890988428252991E-3</v>
      </c>
      <c r="AC84" s="193">
        <f>S84*$B84*Indicators!$B$264+S84*$C84*Indicators!$C$264+S84*$D84*Indicators!$D$264+S84*$E84*Indicators!$E$264+S84*$F84*Indicators!$F$264+S84*$G84*Indicators!$G$264+S84*$H84*Indicators!$H$264+S84*$I84*Indicators!$I$264</f>
        <v>-6.6091359711207501E-4</v>
      </c>
      <c r="AE84" s="177">
        <f t="shared" si="2"/>
        <v>4.3648769313319576E-2</v>
      </c>
    </row>
    <row r="85" spans="1:31" hidden="1" x14ac:dyDescent="0.25">
      <c r="A85" s="174">
        <f>Indicators!A97</f>
        <v>38322</v>
      </c>
      <c r="B85" s="193">
        <f>(Indicators!B97-Indicators!B96)/Indicators!B96</f>
        <v>-2.8816708529745647E-2</v>
      </c>
      <c r="C85" s="193">
        <f>(Indicators!C97-Indicators!C96)/-100</f>
        <v>5.6000000000000051E-3</v>
      </c>
      <c r="D85" s="193">
        <f>(Indicators!D97-Indicators!D96)/-100</f>
        <v>3.3393313942342438E-3</v>
      </c>
      <c r="E85" s="193">
        <f>(Indicators!E97-Indicators!E96)/-Indicators!E96</f>
        <v>9.8364328926730901E-2</v>
      </c>
      <c r="F85" s="193">
        <f>(Indicators!F97-Indicators!F96)/Indicators!F96</f>
        <v>1.4994232987312662E-2</v>
      </c>
      <c r="G85" s="193">
        <f>(Indicators!G97-Indicators!G96)/Indicators!G96</f>
        <v>-3.9435999118748573E-2</v>
      </c>
      <c r="H85" s="193">
        <f>(Indicators!H97-Indicators!H96)/Indicators!H96</f>
        <v>7.5285899855963715E-3</v>
      </c>
      <c r="I85" s="193">
        <f>(Indicators!I97-Indicators!I96)/Indicators!I96</f>
        <v>1.7391304347826088E-3</v>
      </c>
      <c r="J85" s="174"/>
      <c r="K85" s="193">
        <f>PMB!C$73/100</f>
        <v>4.6608871999818675E-2</v>
      </c>
      <c r="L85" s="193">
        <f>PMB!D$73/100</f>
        <v>5.4557804615497363E-3</v>
      </c>
      <c r="M85" s="193">
        <f>PMB!E$73/100</f>
        <v>0.12548704540853578</v>
      </c>
      <c r="N85" s="193">
        <f>PMB!F$73/100</f>
        <v>3.9596856532775469E-2</v>
      </c>
      <c r="O85" s="193">
        <f>PMB!G$73/100</f>
        <v>3.3640902237999294E-2</v>
      </c>
      <c r="P85" s="193">
        <f>PMB!H$73/100</f>
        <v>0.13697966918134713</v>
      </c>
      <c r="Q85" s="193">
        <f>PMB!I$73/100</f>
        <v>0.10949340317312931</v>
      </c>
      <c r="R85" s="193">
        <f>PMB!J$73/100</f>
        <v>0.17156458523450785</v>
      </c>
      <c r="S85" s="193">
        <f>PMB!K$73/100</f>
        <v>0.33117288577033677</v>
      </c>
      <c r="T85" s="193"/>
      <c r="U85" s="193">
        <f>K85*$B85*Indicators!$B$256+K85*$C85*Indicators!$C$256+K85*$D85*Indicators!$D$256+K85*$E85*Indicators!$E$256+K85*$F85*Indicators!$F$256+K85*$G85*Indicators!$G$256+K85*$H85*Indicators!$H$256+K85*$I85*Indicators!$I$256</f>
        <v>7.958847138382053E-4</v>
      </c>
      <c r="V85" s="193">
        <f>L85*$B85*Indicators!$B$257+L85*$C85*Indicators!$C$257+L85*$D85*Indicators!$D$257+L85*$E85*Indicators!$E$257+L85*$F85*Indicators!$F$257+L85*$G85*Indicators!$G$257+L85*$H85*Indicators!$H$257+L85*$I85*Indicators!$I$257</f>
        <v>-7.7663870841906716E-5</v>
      </c>
      <c r="W85" s="193">
        <f>M85*$B85*Indicators!$B$258+M85*$C85*Indicators!$C$258+M85*$D85*Indicators!$D$258+M85*$E85*Indicators!$E$258+M85*$F85*Indicators!$F$258+M85*$G85*Indicators!$G$258+M85*$H85*Indicators!$H$258+M85*$I85*Indicators!$I$258</f>
        <v>2.6832098861137251E-4</v>
      </c>
      <c r="X85" s="193">
        <f>N85*$B85*Indicators!$B$259+N85*$C85*Indicators!$C$259+N85*$D85*Indicators!$D$259+N85*$E85*Indicators!$E$259+N85*$F85*Indicators!$F$259+N85*$G85*Indicators!$G$259+N85*$H85*Indicators!$H$259+N85*$I85*Indicators!$I$259</f>
        <v>7.4681990680111696E-4</v>
      </c>
      <c r="Y85" s="193">
        <f>O85*$B85*Indicators!$B$260+O85*$C85*Indicators!$C$260+O85*$D85*Indicators!$D$260+O85*$E85*Indicators!$E$260+O85*$F85*Indicators!$F$260+O85*$G85*Indicators!$G$260+O85*$H85*Indicators!$H$260+O85*$I85*Indicators!$I$260</f>
        <v>5.4607410013519616E-4</v>
      </c>
      <c r="Z85" s="193">
        <f>P85*$B85*Indicators!$B$261+P85*$C85*Indicators!$C$261+P85*$D85*Indicators!$D$261+P85*$E85*Indicators!$E$261+P85*$F85*Indicators!$F$261+P85*$G85*Indicators!$G$261+P85*$H85*Indicators!$H$261+P85*$I85*Indicators!$I$261</f>
        <v>1.5704411983694026E-3</v>
      </c>
      <c r="AA85" s="193">
        <f>Q85*$B85*Indicators!$B$262+Q85*$C85*Indicators!$C$262+Q85*$D85*Indicators!$D$262+Q85*$E85*Indicators!$E$262+Q85*$F85*Indicators!$F$262+Q85*$G85*Indicators!$G$262+Q85*$H85*Indicators!$H$262+Q85*$I85*Indicators!$I$262</f>
        <v>3.2586541951235676E-3</v>
      </c>
      <c r="AB85" s="193">
        <f>R85*$B85*Indicators!$B$263+R85*$C85*Indicators!$C$263+R85*$D85*Indicators!$D$263+R85*$E85*Indicators!$E$263+R85*$F85*Indicators!$F$263+R85*$G85*Indicators!$G$263+R85*$H85*Indicators!$H$263+R85*$I85*Indicators!$I$263</f>
        <v>1.9891590374359123E-3</v>
      </c>
      <c r="AC85" s="193">
        <f>S85*$B85*Indicators!$B$264+S85*$C85*Indicators!$C$264+S85*$D85*Indicators!$D$264+S85*$E85*Indicators!$E$264+S85*$F85*Indicators!$F$264+S85*$G85*Indicators!$G$264+S85*$H85*Indicators!$H$264+S85*$I85*Indicators!$I$264</f>
        <v>6.9272391039879478E-4</v>
      </c>
      <c r="AE85" s="177">
        <f t="shared" si="2"/>
        <v>0.97904141798716637</v>
      </c>
    </row>
    <row r="86" spans="1:31" hidden="1" x14ac:dyDescent="0.25">
      <c r="A86" s="174">
        <f>Indicators!A98</f>
        <v>38353</v>
      </c>
      <c r="B86" s="193">
        <f>(Indicators!B98-Indicators!B97)/Indicators!B97</f>
        <v>5.5357743884076452E-2</v>
      </c>
      <c r="C86" s="193">
        <f>(Indicators!C98-Indicators!C97)/-100</f>
        <v>1.6000000000000014E-3</v>
      </c>
      <c r="D86" s="193">
        <f>(Indicators!D98-Indicators!D97)/-100</f>
        <v>4.3556739885993422E-3</v>
      </c>
      <c r="E86" s="193">
        <f>(Indicators!E98-Indicators!E97)/-Indicators!E97</f>
        <v>-9.5178926441351841E-2</v>
      </c>
      <c r="F86" s="193">
        <f>(Indicators!F98-Indicators!F97)/Indicators!F97</f>
        <v>1.3636363636363547E-2</v>
      </c>
      <c r="G86" s="193">
        <f>(Indicators!G98-Indicators!G97)/Indicators!G97</f>
        <v>-2.36238532110092E-2</v>
      </c>
      <c r="H86" s="193">
        <f>(Indicators!H98-Indicators!H97)/Indicators!H97</f>
        <v>2.0500900544467116E-2</v>
      </c>
      <c r="I86" s="193">
        <f>(Indicators!I98-Indicators!I97)/Indicators!I97</f>
        <v>4.1377314814814818E-2</v>
      </c>
      <c r="J86" s="174"/>
      <c r="K86" s="193">
        <f>PMB!C$74/100</f>
        <v>4.239222923812383E-2</v>
      </c>
      <c r="L86" s="193">
        <f>PMB!D$74/100</f>
        <v>4.8583420681097477E-3</v>
      </c>
      <c r="M86" s="193">
        <f>PMB!E$74/100</f>
        <v>0.12462235968698679</v>
      </c>
      <c r="N86" s="193">
        <f>PMB!F$74/100</f>
        <v>3.9537165909065877E-2</v>
      </c>
      <c r="O86" s="193">
        <f>PMB!G$74/100</f>
        <v>3.5733893225083323E-2</v>
      </c>
      <c r="P86" s="193">
        <f>PMB!H$74/100</f>
        <v>0.1368265234611577</v>
      </c>
      <c r="Q86" s="193">
        <f>PMB!I$74/100</f>
        <v>0.10892259158840858</v>
      </c>
      <c r="R86" s="193">
        <f>PMB!J$74/100</f>
        <v>0.17513617763453845</v>
      </c>
      <c r="S86" s="193">
        <f>PMB!K$74/100</f>
        <v>0.33197071718852572</v>
      </c>
      <c r="T86" s="193"/>
      <c r="U86" s="193">
        <f>K86*$B86*Indicators!$B$256+K86*$C86*Indicators!$C$256+K86*$D86*Indicators!$D$256+K86*$E86*Indicators!$E$256+K86*$F86*Indicators!$F$256+K86*$G86*Indicators!$G$256+K86*$H86*Indicators!$H$256+K86*$I86*Indicators!$I$256</f>
        <v>2.0009553205068814E-4</v>
      </c>
      <c r="V86" s="193">
        <f>L86*$B86*Indicators!$B$257+L86*$C86*Indicators!$C$257+L86*$D86*Indicators!$D$257+L86*$E86*Indicators!$E$257+L86*$F86*Indicators!$F$257+L86*$G86*Indicators!$G$257+L86*$H86*Indicators!$H$257+L86*$I86*Indicators!$I$257</f>
        <v>2.8738804439230711E-5</v>
      </c>
      <c r="W86" s="193">
        <f>M86*$B86*Indicators!$B$258+M86*$C86*Indicators!$C$258+M86*$D86*Indicators!$D$258+M86*$E86*Indicators!$E$258+M86*$F86*Indicators!$F$258+M86*$G86*Indicators!$G$258+M86*$H86*Indicators!$H$258+M86*$I86*Indicators!$I$258</f>
        <v>2.5822568495908133E-3</v>
      </c>
      <c r="X86" s="193">
        <f>N86*$B86*Indicators!$B$259+N86*$C86*Indicators!$C$259+N86*$D86*Indicators!$D$259+N86*$E86*Indicators!$E$259+N86*$F86*Indicators!$F$259+N86*$G86*Indicators!$G$259+N86*$H86*Indicators!$H$259+N86*$I86*Indicators!$I$259</f>
        <v>3.7704698377098473E-4</v>
      </c>
      <c r="Y86" s="193">
        <f>O86*$B86*Indicators!$B$260+O86*$C86*Indicators!$C$260+O86*$D86*Indicators!$D$260+O86*$E86*Indicators!$E$260+O86*$F86*Indicators!$F$260+O86*$G86*Indicators!$G$260+O86*$H86*Indicators!$H$260+O86*$I86*Indicators!$I$260</f>
        <v>1.4066244173613671E-5</v>
      </c>
      <c r="Z86" s="193">
        <f>P86*$B86*Indicators!$B$261+P86*$C86*Indicators!$C$261+P86*$D86*Indicators!$D$261+P86*$E86*Indicators!$E$261+P86*$F86*Indicators!$F$261+P86*$G86*Indicators!$G$261+P86*$H86*Indicators!$H$261+P86*$I86*Indicators!$I$261</f>
        <v>3.5222453936448585E-4</v>
      </c>
      <c r="AA86" s="193">
        <f>Q86*$B86*Indicators!$B$262+Q86*$C86*Indicators!$C$262+Q86*$D86*Indicators!$D$262+Q86*$E86*Indicators!$E$262+Q86*$F86*Indicators!$F$262+Q86*$G86*Indicators!$G$262+Q86*$H86*Indicators!$H$262+Q86*$I86*Indicators!$I$262</f>
        <v>-1.5275766680409061E-3</v>
      </c>
      <c r="AB86" s="193">
        <f>R86*$B86*Indicators!$B$263+R86*$C86*Indicators!$C$263+R86*$D86*Indicators!$D$263+R86*$E86*Indicators!$E$263+R86*$F86*Indicators!$F$263+R86*$G86*Indicators!$G$263+R86*$H86*Indicators!$H$263+R86*$I86*Indicators!$I$263</f>
        <v>9.1641494431657301E-4</v>
      </c>
      <c r="AC86" s="193">
        <f>S86*$B86*Indicators!$B$264+S86*$C86*Indicators!$C$264+S86*$D86*Indicators!$D$264+S86*$E86*Indicators!$E$264+S86*$F86*Indicators!$F$264+S86*$G86*Indicators!$G$264+S86*$H86*Indicators!$H$264+S86*$I86*Indicators!$I$264</f>
        <v>5.0413222798537695E-3</v>
      </c>
      <c r="AE86" s="177">
        <f t="shared" si="2"/>
        <v>0.79845895095192532</v>
      </c>
    </row>
    <row r="87" spans="1:31" hidden="1" x14ac:dyDescent="0.25">
      <c r="A87" s="174">
        <f>Indicators!A99</f>
        <v>38384</v>
      </c>
      <c r="B87" s="193">
        <f>(Indicators!B99-Indicators!B98)/Indicators!B98</f>
        <v>-2.8333557137102196E-2</v>
      </c>
      <c r="C87" s="193">
        <f>(Indicators!C99-Indicators!C98)/-100</f>
        <v>2.8500000000000014E-3</v>
      </c>
      <c r="D87" s="193">
        <f>(Indicators!D99-Indicators!D98)/-100</f>
        <v>3.4128593966323796E-3</v>
      </c>
      <c r="E87" s="193">
        <f>(Indicators!E99-Indicators!E98)/-Indicators!E98</f>
        <v>-0.1341048332198774</v>
      </c>
      <c r="F87" s="193">
        <f>(Indicators!F99-Indicators!F98)/Indicators!F98</f>
        <v>4.4843049327354299E-2</v>
      </c>
      <c r="G87" s="193">
        <f>(Indicators!G99-Indicators!G98)/Indicators!G98</f>
        <v>2.2316185106882783E-2</v>
      </c>
      <c r="H87" s="193">
        <f>(Indicators!H99-Indicators!H98)/Indicators!H98</f>
        <v>1.1319746782088112E-2</v>
      </c>
      <c r="I87" s="193">
        <f>(Indicators!I99-Indicators!I98)/Indicators!I98</f>
        <v>-5.3626007224228951E-2</v>
      </c>
      <c r="J87" s="174"/>
      <c r="K87" s="193">
        <f>PMB!C$74/100</f>
        <v>4.239222923812383E-2</v>
      </c>
      <c r="L87" s="193">
        <f>PMB!D$74/100</f>
        <v>4.8583420681097477E-3</v>
      </c>
      <c r="M87" s="193">
        <f>PMB!E$74/100</f>
        <v>0.12462235968698679</v>
      </c>
      <c r="N87" s="193">
        <f>PMB!F$74/100</f>
        <v>3.9537165909065877E-2</v>
      </c>
      <c r="O87" s="193">
        <f>PMB!G$74/100</f>
        <v>3.5733893225083323E-2</v>
      </c>
      <c r="P87" s="193">
        <f>PMB!H$74/100</f>
        <v>0.1368265234611577</v>
      </c>
      <c r="Q87" s="193">
        <f>PMB!I$74/100</f>
        <v>0.10892259158840858</v>
      </c>
      <c r="R87" s="193">
        <f>PMB!J$74/100</f>
        <v>0.17513617763453845</v>
      </c>
      <c r="S87" s="193">
        <f>PMB!K$74/100</f>
        <v>0.33197071718852572</v>
      </c>
      <c r="T87" s="193"/>
      <c r="U87" s="193">
        <f>K87*$B87*Indicators!$B$256+K87*$C87*Indicators!$C$256+K87*$D87*Indicators!$D$256+K87*$E87*Indicators!$E$256+K87*$F87*Indicators!$F$256+K87*$G87*Indicators!$G$256+K87*$H87*Indicators!$H$256+K87*$I87*Indicators!$I$256</f>
        <v>-7.5093939124831603E-4</v>
      </c>
      <c r="V87" s="193">
        <f>L87*$B87*Indicators!$B$257+L87*$C87*Indicators!$C$257+L87*$D87*Indicators!$D$257+L87*$E87*Indicators!$E$257+L87*$F87*Indicators!$F$257+L87*$G87*Indicators!$G$257+L87*$H87*Indicators!$H$257+L87*$I87*Indicators!$I$257</f>
        <v>-1.1518778205705827E-4</v>
      </c>
      <c r="W87" s="193">
        <f>M87*$B87*Indicators!$B$258+M87*$C87*Indicators!$C$258+M87*$D87*Indicators!$D$258+M87*$E87*Indicators!$E$258+M87*$F87*Indicators!$F$258+M87*$G87*Indicators!$G$258+M87*$H87*Indicators!$H$258+M87*$I87*Indicators!$I$258</f>
        <v>-4.0103241202768718E-3</v>
      </c>
      <c r="X87" s="193">
        <f>N87*$B87*Indicators!$B$259+N87*$C87*Indicators!$C$259+N87*$D87*Indicators!$D$259+N87*$E87*Indicators!$E$259+N87*$F87*Indicators!$F$259+N87*$G87*Indicators!$G$259+N87*$H87*Indicators!$H$259+N87*$I87*Indicators!$I$259</f>
        <v>-2.1754221791006004E-3</v>
      </c>
      <c r="Y87" s="193">
        <f>O87*$B87*Indicators!$B$260+O87*$C87*Indicators!$C$260+O87*$D87*Indicators!$D$260+O87*$E87*Indicators!$E$260+O87*$F87*Indicators!$F$260+O87*$G87*Indicators!$G$260+O87*$H87*Indicators!$H$260+O87*$I87*Indicators!$I$260</f>
        <v>-7.517757591528841E-4</v>
      </c>
      <c r="Z87" s="193">
        <f>P87*$B87*Indicators!$B$261+P87*$C87*Indicators!$C$261+P87*$D87*Indicators!$D$261+P87*$E87*Indicators!$E$261+P87*$F87*Indicators!$F$261+P87*$G87*Indicators!$G$261+P87*$H87*Indicators!$H$261+P87*$I87*Indicators!$I$261</f>
        <v>-1.605499228840665E-3</v>
      </c>
      <c r="AA87" s="193">
        <f>Q87*$B87*Indicators!$B$262+Q87*$C87*Indicators!$C$262+Q87*$D87*Indicators!$D$262+Q87*$E87*Indicators!$E$262+Q87*$F87*Indicators!$F$262+Q87*$G87*Indicators!$G$262+Q87*$H87*Indicators!$H$262+Q87*$I87*Indicators!$I$262</f>
        <v>-4.9289837518693078E-3</v>
      </c>
      <c r="AB87" s="193">
        <f>R87*$B87*Indicators!$B$263+R87*$C87*Indicators!$C$263+R87*$D87*Indicators!$D$263+R87*$E87*Indicators!$E$263+R87*$F87*Indicators!$F$263+R87*$G87*Indicators!$G$263+R87*$H87*Indicators!$H$263+R87*$I87*Indicators!$I$263</f>
        <v>-2.4852575680703115E-3</v>
      </c>
      <c r="AC87" s="193">
        <f>S87*$B87*Indicators!$B$264+S87*$C87*Indicators!$C$264+S87*$D87*Indicators!$D$264+S87*$E87*Indicators!$E$264+S87*$F87*Indicators!$F$264+S87*$G87*Indicators!$G$264+S87*$H87*Indicators!$H$264+S87*$I87*Indicators!$I$264</f>
        <v>-1.456223282388328E-4</v>
      </c>
      <c r="AE87" s="177">
        <f t="shared" si="2"/>
        <v>-1.6969012108854846</v>
      </c>
    </row>
    <row r="88" spans="1:31" hidden="1" x14ac:dyDescent="0.25">
      <c r="A88" s="174">
        <f>Indicators!A100</f>
        <v>38412</v>
      </c>
      <c r="B88" s="193">
        <f>(Indicators!B100-Indicators!B99)/Indicators!B99</f>
        <v>7.466141514648976E-2</v>
      </c>
      <c r="C88" s="193">
        <f>(Indicators!C100-Indicators!C99)/-100</f>
        <v>-9.0499999999999938E-3</v>
      </c>
      <c r="D88" s="193">
        <f>(Indicators!D100-Indicators!D99)/-100</f>
        <v>-3.8886766827944453E-3</v>
      </c>
      <c r="E88" s="193">
        <f>(Indicators!E100-Indicators!E99)/-Indicators!E99</f>
        <v>-6.0624249699879978E-2</v>
      </c>
      <c r="F88" s="193">
        <f>(Indicators!F100-Indicators!F99)/Indicators!F99</f>
        <v>-4.5064377682403421E-2</v>
      </c>
      <c r="G88" s="193">
        <f>(Indicators!G100-Indicators!G99)/Indicators!G99</f>
        <v>-1.8841911764705857E-2</v>
      </c>
      <c r="H88" s="193">
        <f>(Indicators!H100-Indicators!H99)/Indicators!H99</f>
        <v>1.3745022806217913E-2</v>
      </c>
      <c r="I88" s="193">
        <f>(Indicators!I100-Indicators!I99)/Indicators!I99</f>
        <v>6.9289489136817387E-2</v>
      </c>
      <c r="J88" s="174"/>
      <c r="K88" s="193">
        <f>PMB!C$74/100</f>
        <v>4.239222923812383E-2</v>
      </c>
      <c r="L88" s="193">
        <f>PMB!D$74/100</f>
        <v>4.8583420681097477E-3</v>
      </c>
      <c r="M88" s="193">
        <f>PMB!E$74/100</f>
        <v>0.12462235968698679</v>
      </c>
      <c r="N88" s="193">
        <f>PMB!F$74/100</f>
        <v>3.9537165909065877E-2</v>
      </c>
      <c r="O88" s="193">
        <f>PMB!G$74/100</f>
        <v>3.5733893225083323E-2</v>
      </c>
      <c r="P88" s="193">
        <f>PMB!H$74/100</f>
        <v>0.1368265234611577</v>
      </c>
      <c r="Q88" s="193">
        <f>PMB!I$74/100</f>
        <v>0.10892259158840858</v>
      </c>
      <c r="R88" s="193">
        <f>PMB!J$74/100</f>
        <v>0.17513617763453845</v>
      </c>
      <c r="S88" s="193">
        <f>PMB!K$74/100</f>
        <v>0.33197071718852572</v>
      </c>
      <c r="T88" s="193"/>
      <c r="U88" s="193">
        <f>K88*$B88*Indicators!$B$256+K88*$C88*Indicators!$C$256+K88*$D88*Indicators!$D$256+K88*$E88*Indicators!$E$256+K88*$F88*Indicators!$F$256+K88*$G88*Indicators!$G$256+K88*$H88*Indicators!$H$256+K88*$I88*Indicators!$I$256</f>
        <v>-1.3035293172064473E-4</v>
      </c>
      <c r="V88" s="193">
        <f>L88*$B88*Indicators!$B$257+L88*$C88*Indicators!$C$257+L88*$D88*Indicators!$D$257+L88*$E88*Indicators!$E$257+L88*$F88*Indicators!$F$257+L88*$G88*Indicators!$G$257+L88*$H88*Indicators!$H$257+L88*$I88*Indicators!$I$257</f>
        <v>1.1007610091700126E-4</v>
      </c>
      <c r="W88" s="193">
        <f>M88*$B88*Indicators!$B$258+M88*$C88*Indicators!$C$258+M88*$D88*Indicators!$D$258+M88*$E88*Indicators!$E$258+M88*$F88*Indicators!$F$258+M88*$G88*Indicators!$G$258+M88*$H88*Indicators!$H$258+M88*$I88*Indicators!$I$258</f>
        <v>4.1495552723151479E-3</v>
      </c>
      <c r="X88" s="193">
        <f>N88*$B88*Indicators!$B$259+N88*$C88*Indicators!$C$259+N88*$D88*Indicators!$D$259+N88*$E88*Indicators!$E$259+N88*$F88*Indicators!$F$259+N88*$G88*Indicators!$G$259+N88*$H88*Indicators!$H$259+N88*$I88*Indicators!$I$259</f>
        <v>1.2143288803230286E-3</v>
      </c>
      <c r="Y88" s="193">
        <f>O88*$B88*Indicators!$B$260+O88*$C88*Indicators!$C$260+O88*$D88*Indicators!$D$260+O88*$E88*Indicators!$E$260+O88*$F88*Indicators!$F$260+O88*$G88*Indicators!$G$260+O88*$H88*Indicators!$H$260+O88*$I88*Indicators!$I$260</f>
        <v>1.0207807152269531E-4</v>
      </c>
      <c r="Z88" s="193">
        <f>P88*$B88*Indicators!$B$261+P88*$C88*Indicators!$C$261+P88*$D88*Indicators!$D$261+P88*$E88*Indicators!$E$261+P88*$F88*Indicators!$F$261+P88*$G88*Indicators!$G$261+P88*$H88*Indicators!$H$261+P88*$I88*Indicators!$I$261</f>
        <v>1.2242374076068839E-4</v>
      </c>
      <c r="AA88" s="193">
        <f>Q88*$B88*Indicators!$B$262+Q88*$C88*Indicators!$C$262+Q88*$D88*Indicators!$D$262+Q88*$E88*Indicators!$E$262+Q88*$F88*Indicators!$F$262+Q88*$G88*Indicators!$G$262+Q88*$H88*Indicators!$H$262+Q88*$I88*Indicators!$I$262</f>
        <v>-3.5313222541079282E-4</v>
      </c>
      <c r="AB88" s="193">
        <f>R88*$B88*Indicators!$B$263+R88*$C88*Indicators!$C$263+R88*$D88*Indicators!$D$263+R88*$E88*Indicators!$E$263+R88*$F88*Indicators!$F$263+R88*$G88*Indicators!$G$263+R88*$H88*Indicators!$H$263+R88*$I88*Indicators!$I$263</f>
        <v>9.5192295104654025E-4</v>
      </c>
      <c r="AC88" s="193">
        <f>S88*$B88*Indicators!$B$264+S88*$C88*Indicators!$C$264+S88*$D88*Indicators!$D$264+S88*$E88*Indicators!$E$264+S88*$F88*Indicators!$F$264+S88*$G88*Indicators!$G$264+S88*$H88*Indicators!$H$264+S88*$I88*Indicators!$I$264</f>
        <v>3.6878253428387102E-3</v>
      </c>
      <c r="AE88" s="177">
        <f t="shared" si="2"/>
        <v>0.98547252025923737</v>
      </c>
    </row>
    <row r="89" spans="1:31" hidden="1" x14ac:dyDescent="0.25">
      <c r="A89" s="174">
        <f>Indicators!A101</f>
        <v>38443</v>
      </c>
      <c r="B89" s="193">
        <f>(Indicators!B101-Indicators!B100)/Indicators!B100</f>
        <v>-2.3050956437871684E-2</v>
      </c>
      <c r="C89" s="193">
        <f>(Indicators!C101-Indicators!C100)/-100</f>
        <v>2.5000000000000001E-3</v>
      </c>
      <c r="D89" s="193">
        <f>(Indicators!D101-Indicators!D100)/-100</f>
        <v>-4.0031888694772458E-3</v>
      </c>
      <c r="E89" s="193">
        <f>(Indicators!E101-Indicators!E100)/-Indicators!E100</f>
        <v>4.1124316166760988E-2</v>
      </c>
      <c r="F89" s="193">
        <f>(Indicators!F101-Indicators!F100)/Indicators!F100</f>
        <v>-4.1573033707865276E-2</v>
      </c>
      <c r="G89" s="193">
        <f>(Indicators!G101-Indicators!G100)/Indicators!G100</f>
        <v>9.3676814988290398E-3</v>
      </c>
      <c r="H89" s="193">
        <f>(Indicators!H101-Indicators!H100)/Indicators!H100</f>
        <v>2.2573946576642037E-2</v>
      </c>
      <c r="I89" s="193">
        <f>(Indicators!I101-Indicators!I100)/Indicators!I100</f>
        <v>-2.9654036243822075E-2</v>
      </c>
      <c r="J89" s="174"/>
      <c r="K89" s="193">
        <f>PMB!C$74/100</f>
        <v>4.239222923812383E-2</v>
      </c>
      <c r="L89" s="193">
        <f>PMB!D$74/100</f>
        <v>4.8583420681097477E-3</v>
      </c>
      <c r="M89" s="193">
        <f>PMB!E$74/100</f>
        <v>0.12462235968698679</v>
      </c>
      <c r="N89" s="193">
        <f>PMB!F$74/100</f>
        <v>3.9537165909065877E-2</v>
      </c>
      <c r="O89" s="193">
        <f>PMB!G$74/100</f>
        <v>3.5733893225083323E-2</v>
      </c>
      <c r="P89" s="193">
        <f>PMB!H$74/100</f>
        <v>0.1368265234611577</v>
      </c>
      <c r="Q89" s="193">
        <f>PMB!I$74/100</f>
        <v>0.10892259158840858</v>
      </c>
      <c r="R89" s="193">
        <f>PMB!J$74/100</f>
        <v>0.17513617763453845</v>
      </c>
      <c r="S89" s="193">
        <f>PMB!K$74/100</f>
        <v>0.33197071718852572</v>
      </c>
      <c r="T89" s="193"/>
      <c r="U89" s="193">
        <f>K89*$B89*Indicators!$B$256+K89*$C89*Indicators!$C$256+K89*$D89*Indicators!$D$256+K89*$E89*Indicators!$E$256+K89*$F89*Indicators!$F$256+K89*$G89*Indicators!$G$256+K89*$H89*Indicators!$H$256+K89*$I89*Indicators!$I$256</f>
        <v>-4.3053782599693474E-4</v>
      </c>
      <c r="V89" s="193">
        <f>L89*$B89*Indicators!$B$257+L89*$C89*Indicators!$C$257+L89*$D89*Indicators!$D$257+L89*$E89*Indicators!$E$257+L89*$F89*Indicators!$F$257+L89*$G89*Indicators!$G$257+L89*$H89*Indicators!$H$257+L89*$I89*Indicators!$I$257</f>
        <v>-2.4226559798117686E-5</v>
      </c>
      <c r="W89" s="193">
        <f>M89*$B89*Indicators!$B$258+M89*$C89*Indicators!$C$258+M89*$D89*Indicators!$D$258+M89*$E89*Indicators!$E$258+M89*$F89*Indicators!$F$258+M89*$G89*Indicators!$G$258+M89*$H89*Indicators!$H$258+M89*$I89*Indicators!$I$258</f>
        <v>-9.1335417991643278E-4</v>
      </c>
      <c r="X89" s="193">
        <f>N89*$B89*Indicators!$B$259+N89*$C89*Indicators!$C$259+N89*$D89*Indicators!$D$259+N89*$E89*Indicators!$E$259+N89*$F89*Indicators!$F$259+N89*$G89*Indicators!$G$259+N89*$H89*Indicators!$H$259+N89*$I89*Indicators!$I$259</f>
        <v>-2.6588804637492998E-4</v>
      </c>
      <c r="Y89" s="193">
        <f>O89*$B89*Indicators!$B$260+O89*$C89*Indicators!$C$260+O89*$D89*Indicators!$D$260+O89*$E89*Indicators!$E$260+O89*$F89*Indicators!$F$260+O89*$G89*Indicators!$G$260+O89*$H89*Indicators!$H$260+O89*$I89*Indicators!$I$260</f>
        <v>3.3956900512664771E-4</v>
      </c>
      <c r="Z89" s="193">
        <f>P89*$B89*Indicators!$B$261+P89*$C89*Indicators!$C$261+P89*$D89*Indicators!$D$261+P89*$E89*Indicators!$E$261+P89*$F89*Indicators!$F$261+P89*$G89*Indicators!$G$261+P89*$H89*Indicators!$H$261+P89*$I89*Indicators!$I$261</f>
        <v>1.0296448804913577E-3</v>
      </c>
      <c r="AA89" s="193">
        <f>Q89*$B89*Indicators!$B$262+Q89*$C89*Indicators!$C$262+Q89*$D89*Indicators!$D$262+Q89*$E89*Indicators!$E$262+Q89*$F89*Indicators!$F$262+Q89*$G89*Indicators!$G$262+Q89*$H89*Indicators!$H$262+Q89*$I89*Indicators!$I$262</f>
        <v>1.2723537668688873E-3</v>
      </c>
      <c r="AB89" s="193">
        <f>R89*$B89*Indicators!$B$263+R89*$C89*Indicators!$C$263+R89*$D89*Indicators!$D$263+R89*$E89*Indicators!$E$263+R89*$F89*Indicators!$F$263+R89*$G89*Indicators!$G$263+R89*$H89*Indicators!$H$263+R89*$I89*Indicators!$I$263</f>
        <v>1.3260434370373059E-3</v>
      </c>
      <c r="AC89" s="193">
        <f>S89*$B89*Indicators!$B$264+S89*$C89*Indicators!$C$264+S89*$D89*Indicators!$D$264+S89*$E89*Indicators!$E$264+S89*$F89*Indicators!$F$264+S89*$G89*Indicators!$G$264+S89*$H89*Indicators!$H$264+S89*$I89*Indicators!$I$264</f>
        <v>1.0154150139526797E-3</v>
      </c>
      <c r="AE89" s="177">
        <f t="shared" si="2"/>
        <v>0.33490194913904631</v>
      </c>
    </row>
    <row r="90" spans="1:31" hidden="1" x14ac:dyDescent="0.25">
      <c r="A90" s="174">
        <f>Indicators!A102</f>
        <v>38473</v>
      </c>
      <c r="B90" s="193">
        <f>(Indicators!B102-Indicators!B101)/Indicators!B101</f>
        <v>0.10999407660918781</v>
      </c>
      <c r="C90" s="193">
        <f>(Indicators!C102-Indicators!C101)/-100</f>
        <v>-1.3000000000000077E-3</v>
      </c>
      <c r="D90" s="193">
        <f>(Indicators!D102-Indicators!D101)/-100</f>
        <v>8.3727583514323187E-4</v>
      </c>
      <c r="E90" s="193">
        <f>(Indicators!E102-Indicators!E101)/-Indicators!E101</f>
        <v>2.2427700177060802E-2</v>
      </c>
      <c r="F90" s="193">
        <f>(Indicators!F102-Indicators!F101)/Indicators!F101</f>
        <v>-2.344665885111322E-3</v>
      </c>
      <c r="G90" s="193">
        <f>(Indicators!G102-Indicators!G101)/Indicators!G101</f>
        <v>-2.5986078886310878E-2</v>
      </c>
      <c r="H90" s="193">
        <f>(Indicators!H102-Indicators!H101)/Indicators!H101</f>
        <v>1.260895365787584E-2</v>
      </c>
      <c r="I90" s="193">
        <f>(Indicators!I102-Indicators!I101)/Indicators!I101</f>
        <v>6.7911714770797962E-3</v>
      </c>
      <c r="J90" s="174"/>
      <c r="K90" s="193">
        <f>PMB!C$74/100</f>
        <v>4.239222923812383E-2</v>
      </c>
      <c r="L90" s="193">
        <f>PMB!D$74/100</f>
        <v>4.8583420681097477E-3</v>
      </c>
      <c r="M90" s="193">
        <f>PMB!E$74/100</f>
        <v>0.12462235968698679</v>
      </c>
      <c r="N90" s="193">
        <f>PMB!F$74/100</f>
        <v>3.9537165909065877E-2</v>
      </c>
      <c r="O90" s="193">
        <f>PMB!G$74/100</f>
        <v>3.5733893225083323E-2</v>
      </c>
      <c r="P90" s="193">
        <f>PMB!H$74/100</f>
        <v>0.1368265234611577</v>
      </c>
      <c r="Q90" s="193">
        <f>PMB!I$74/100</f>
        <v>0.10892259158840858</v>
      </c>
      <c r="R90" s="193">
        <f>PMB!J$74/100</f>
        <v>0.17513617763453845</v>
      </c>
      <c r="S90" s="193">
        <f>PMB!K$74/100</f>
        <v>0.33197071718852572</v>
      </c>
      <c r="T90" s="193"/>
      <c r="U90" s="193">
        <f>K90*$B90*Indicators!$B$256+K90*$C90*Indicators!$C$256+K90*$D90*Indicators!$D$256+K90*$E90*Indicators!$E$256+K90*$F90*Indicators!$F$256+K90*$G90*Indicators!$G$256+K90*$H90*Indicators!$H$256+K90*$I90*Indicators!$I$256</f>
        <v>1.1371366800981206E-3</v>
      </c>
      <c r="V90" s="193">
        <f>L90*$B90*Indicators!$B$257+L90*$C90*Indicators!$C$257+L90*$D90*Indicators!$D$257+L90*$E90*Indicators!$E$257+L90*$F90*Indicators!$F$257+L90*$G90*Indicators!$G$257+L90*$H90*Indicators!$H$257+L90*$I90*Indicators!$I$257</f>
        <v>1.2731186153644341E-4</v>
      </c>
      <c r="W90" s="193">
        <f>M90*$B90*Indicators!$B$258+M90*$C90*Indicators!$C$258+M90*$D90*Indicators!$D$258+M90*$E90*Indicators!$E$258+M90*$F90*Indicators!$F$258+M90*$G90*Indicators!$G$258+M90*$H90*Indicators!$H$258+M90*$I90*Indicators!$I$258</f>
        <v>5.3764192440625899E-3</v>
      </c>
      <c r="X90" s="193">
        <f>N90*$B90*Indicators!$B$259+N90*$C90*Indicators!$C$259+N90*$D90*Indicators!$D$259+N90*$E90*Indicators!$E$259+N90*$F90*Indicators!$F$259+N90*$G90*Indicators!$G$259+N90*$H90*Indicators!$H$259+N90*$I90*Indicators!$I$259</f>
        <v>7.9542027203346609E-4</v>
      </c>
      <c r="Y90" s="193">
        <f>O90*$B90*Indicators!$B$260+O90*$C90*Indicators!$C$260+O90*$D90*Indicators!$D$260+O90*$E90*Indicators!$E$260+O90*$F90*Indicators!$F$260+O90*$G90*Indicators!$G$260+O90*$H90*Indicators!$H$260+O90*$I90*Indicators!$I$260</f>
        <v>6.4962556050656643E-4</v>
      </c>
      <c r="Z90" s="193">
        <f>P90*$B90*Indicators!$B$261+P90*$C90*Indicators!$C$261+P90*$D90*Indicators!$D$261+P90*$E90*Indicators!$E$261+P90*$F90*Indicators!$F$261+P90*$G90*Indicators!$G$261+P90*$H90*Indicators!$H$261+P90*$I90*Indicators!$I$261</f>
        <v>2.2038471983589934E-3</v>
      </c>
      <c r="AA90" s="193">
        <f>Q90*$B90*Indicators!$B$262+Q90*$C90*Indicators!$C$262+Q90*$D90*Indicators!$D$262+Q90*$E90*Indicators!$E$262+Q90*$F90*Indicators!$F$262+Q90*$G90*Indicators!$G$262+Q90*$H90*Indicators!$H$262+Q90*$I90*Indicators!$I$262</f>
        <v>2.2604000895787573E-3</v>
      </c>
      <c r="AB90" s="193">
        <f>R90*$B90*Indicators!$B$263+R90*$C90*Indicators!$C$263+R90*$D90*Indicators!$D$263+R90*$E90*Indicators!$E$263+R90*$F90*Indicators!$F$263+R90*$G90*Indicators!$G$263+R90*$H90*Indicators!$H$263+R90*$I90*Indicators!$I$263</f>
        <v>2.9761153252985681E-3</v>
      </c>
      <c r="AC90" s="193">
        <f>S90*$B90*Indicators!$B$264+S90*$C90*Indicators!$C$264+S90*$D90*Indicators!$D$264+S90*$E90*Indicators!$E$264+S90*$F90*Indicators!$F$264+S90*$G90*Indicators!$G$264+S90*$H90*Indicators!$H$264+S90*$I90*Indicators!$I$264</f>
        <v>4.9244893053492162E-3</v>
      </c>
      <c r="AE90" s="177">
        <f t="shared" si="2"/>
        <v>2.0450765536822719</v>
      </c>
    </row>
    <row r="91" spans="1:31" hidden="1" x14ac:dyDescent="0.25">
      <c r="A91" s="174">
        <f>Indicators!A103</f>
        <v>38504</v>
      </c>
      <c r="B91" s="193">
        <f>(Indicators!B103-Indicators!B102)/Indicators!B102</f>
        <v>-1.1399178784779381E-2</v>
      </c>
      <c r="C91" s="193">
        <f>(Indicators!C103-Indicators!C102)/-100</f>
        <v>4.5500000000000011E-3</v>
      </c>
      <c r="D91" s="193">
        <f>(Indicators!D103-Indicators!D102)/-100</f>
        <v>4.9497929961800982E-3</v>
      </c>
      <c r="E91" s="193">
        <f>(Indicators!E103-Indicators!E102)/-Indicators!E102</f>
        <v>-0.12094988931374533</v>
      </c>
      <c r="F91" s="193">
        <f>(Indicators!F103-Indicators!F102)/Indicators!F102</f>
        <v>6.1104582843713229E-2</v>
      </c>
      <c r="G91" s="193">
        <f>(Indicators!G103-Indicators!G102)/Indicators!G102</f>
        <v>4.1448308718437299E-2</v>
      </c>
      <c r="H91" s="193">
        <f>(Indicators!H103-Indicators!H102)/Indicators!H102</f>
        <v>1.2423283411593719E-2</v>
      </c>
      <c r="I91" s="193">
        <f>(Indicators!I103-Indicators!I102)/Indicators!I102</f>
        <v>-6.1832490163012928E-3</v>
      </c>
      <c r="J91" s="174"/>
      <c r="K91" s="193">
        <f>PMB!C$74/100</f>
        <v>4.239222923812383E-2</v>
      </c>
      <c r="L91" s="193">
        <f>PMB!D$74/100</f>
        <v>4.8583420681097477E-3</v>
      </c>
      <c r="M91" s="193">
        <f>PMB!E$74/100</f>
        <v>0.12462235968698679</v>
      </c>
      <c r="N91" s="193">
        <f>PMB!F$74/100</f>
        <v>3.9537165909065877E-2</v>
      </c>
      <c r="O91" s="193">
        <f>PMB!G$74/100</f>
        <v>3.5733893225083323E-2</v>
      </c>
      <c r="P91" s="193">
        <f>PMB!H$74/100</f>
        <v>0.1368265234611577</v>
      </c>
      <c r="Q91" s="193">
        <f>PMB!I$74/100</f>
        <v>0.10892259158840858</v>
      </c>
      <c r="R91" s="193">
        <f>PMB!J$74/100</f>
        <v>0.17513617763453845</v>
      </c>
      <c r="S91" s="193">
        <f>PMB!K$74/100</f>
        <v>0.33197071718852572</v>
      </c>
      <c r="T91" s="193"/>
      <c r="U91" s="193">
        <f>K91*$B91*Indicators!$B$256+K91*$C91*Indicators!$C$256+K91*$D91*Indicators!$D$256+K91*$E91*Indicators!$E$256+K91*$F91*Indicators!$F$256+K91*$G91*Indicators!$G$256+K91*$H91*Indicators!$H$256+K91*$I91*Indicators!$I$256</f>
        <v>-1.2971106548961562E-4</v>
      </c>
      <c r="V91" s="193">
        <f>L91*$B91*Indicators!$B$257+L91*$C91*Indicators!$C$257+L91*$D91*Indicators!$D$257+L91*$E91*Indicators!$E$257+L91*$F91*Indicators!$F$257+L91*$G91*Indicators!$G$257+L91*$H91*Indicators!$H$257+L91*$I91*Indicators!$I$257</f>
        <v>-8.3596949140337286E-7</v>
      </c>
      <c r="W91" s="193">
        <f>M91*$B91*Indicators!$B$258+M91*$C91*Indicators!$C$258+M91*$D91*Indicators!$D$258+M91*$E91*Indicators!$E$258+M91*$F91*Indicators!$F$258+M91*$G91*Indicators!$G$258+M91*$H91*Indicators!$H$258+M91*$I91*Indicators!$I$258</f>
        <v>-1.8595566922794252E-3</v>
      </c>
      <c r="X91" s="193">
        <f>N91*$B91*Indicators!$B$259+N91*$C91*Indicators!$C$259+N91*$D91*Indicators!$D$259+N91*$E91*Indicators!$E$259+N91*$F91*Indicators!$F$259+N91*$G91*Indicators!$G$259+N91*$H91*Indicators!$H$259+N91*$I91*Indicators!$I$259</f>
        <v>-1.0558084751599792E-3</v>
      </c>
      <c r="Y91" s="193">
        <f>O91*$B91*Indicators!$B$260+O91*$C91*Indicators!$C$260+O91*$D91*Indicators!$D$260+O91*$E91*Indicators!$E$260+O91*$F91*Indicators!$F$260+O91*$G91*Indicators!$G$260+O91*$H91*Indicators!$H$260+O91*$I91*Indicators!$I$260</f>
        <v>-5.0043885973611105E-4</v>
      </c>
      <c r="Z91" s="193">
        <f>P91*$B91*Indicators!$B$261+P91*$C91*Indicators!$C$261+P91*$D91*Indicators!$D$261+P91*$E91*Indicators!$E$261+P91*$F91*Indicators!$F$261+P91*$G91*Indicators!$G$261+P91*$H91*Indicators!$H$261+P91*$I91*Indicators!$I$261</f>
        <v>-1.0325787852134194E-3</v>
      </c>
      <c r="AA91" s="193">
        <f>Q91*$B91*Indicators!$B$262+Q91*$C91*Indicators!$C$262+Q91*$D91*Indicators!$D$262+Q91*$E91*Indicators!$E$262+Q91*$F91*Indicators!$F$262+Q91*$G91*Indicators!$G$262+Q91*$H91*Indicators!$H$262+Q91*$I91*Indicators!$I$262</f>
        <v>-3.7200957476781942E-3</v>
      </c>
      <c r="AB91" s="193">
        <f>R91*$B91*Indicators!$B$263+R91*$C91*Indicators!$C$263+R91*$D91*Indicators!$D$263+R91*$E91*Indicators!$E$263+R91*$F91*Indicators!$F$263+R91*$G91*Indicators!$G$263+R91*$H91*Indicators!$H$263+R91*$I91*Indicators!$I$263</f>
        <v>-1.3537334633913118E-3</v>
      </c>
      <c r="AC91" s="193">
        <f>S91*$B91*Indicators!$B$264+S91*$C91*Indicators!$C$264+S91*$D91*Indicators!$D$264+S91*$E91*Indicators!$E$264+S91*$F91*Indicators!$F$264+S91*$G91*Indicators!$G$264+S91*$H91*Indicators!$H$264+S91*$I91*Indicators!$I$264</f>
        <v>1.6134982883137981E-3</v>
      </c>
      <c r="AE91" s="177">
        <f t="shared" si="2"/>
        <v>-0.80392607701256624</v>
      </c>
    </row>
    <row r="92" spans="1:31" hidden="1" x14ac:dyDescent="0.25">
      <c r="A92" s="174">
        <f>Indicators!A104</f>
        <v>38534</v>
      </c>
      <c r="B92" s="193">
        <f>(Indicators!B104-Indicators!B103)/Indicators!B103</f>
        <v>-1.368979787680687E-2</v>
      </c>
      <c r="C92" s="193">
        <f>(Indicators!C104-Indicators!C103)/-100</f>
        <v>9.9999999999999655E-4</v>
      </c>
      <c r="D92" s="193">
        <f>(Indicators!D104-Indicators!D103)/-100</f>
        <v>-5.5406320593061496E-3</v>
      </c>
      <c r="E92" s="193">
        <f>(Indicators!E104-Indicators!E103)/-Indicators!E103</f>
        <v>-6.8581687612208259E-2</v>
      </c>
      <c r="F92" s="193">
        <f>(Indicators!F104-Indicators!F103)/Indicators!F103</f>
        <v>6.3122923588039906E-2</v>
      </c>
      <c r="G92" s="193">
        <f>(Indicators!G104-Indicators!G103)/Indicators!G103</f>
        <v>-2.2644098810612939E-2</v>
      </c>
      <c r="H92" s="193">
        <f>(Indicators!H104-Indicators!H103)/Indicators!H103</f>
        <v>1.6793496098644882E-2</v>
      </c>
      <c r="I92" s="193">
        <f>(Indicators!I104-Indicators!I103)/Indicators!I103</f>
        <v>5.0056561085972853E-2</v>
      </c>
      <c r="J92" s="174"/>
      <c r="K92" s="193">
        <f>PMB!C$74/100</f>
        <v>4.239222923812383E-2</v>
      </c>
      <c r="L92" s="193">
        <f>PMB!D$74/100</f>
        <v>4.8583420681097477E-3</v>
      </c>
      <c r="M92" s="193">
        <f>PMB!E$74/100</f>
        <v>0.12462235968698679</v>
      </c>
      <c r="N92" s="193">
        <f>PMB!F$74/100</f>
        <v>3.9537165909065877E-2</v>
      </c>
      <c r="O92" s="193">
        <f>PMB!G$74/100</f>
        <v>3.5733893225083323E-2</v>
      </c>
      <c r="P92" s="193">
        <f>PMB!H$74/100</f>
        <v>0.1368265234611577</v>
      </c>
      <c r="Q92" s="193">
        <f>PMB!I$74/100</f>
        <v>0.10892259158840858</v>
      </c>
      <c r="R92" s="193">
        <f>PMB!J$74/100</f>
        <v>0.17513617763453845</v>
      </c>
      <c r="S92" s="193">
        <f>PMB!K$74/100</f>
        <v>0.33197071718852572</v>
      </c>
      <c r="T92" s="193"/>
      <c r="U92" s="193">
        <f>K92*$B92*Indicators!$B$256+K92*$C92*Indicators!$C$256+K92*$D92*Indicators!$D$256+K92*$E92*Indicators!$E$256+K92*$F92*Indicators!$F$256+K92*$G92*Indicators!$G$256+K92*$H92*Indicators!$H$256+K92*$I92*Indicators!$I$256</f>
        <v>4.259093645703189E-4</v>
      </c>
      <c r="V92" s="193">
        <f>L92*$B92*Indicators!$B$257+L92*$C92*Indicators!$C$257+L92*$D92*Indicators!$D$257+L92*$E92*Indicators!$E$257+L92*$F92*Indicators!$F$257+L92*$G92*Indicators!$G$257+L92*$H92*Indicators!$H$257+L92*$I92*Indicators!$I$257</f>
        <v>-4.8638977918114797E-5</v>
      </c>
      <c r="W92" s="193">
        <f>M92*$B92*Indicators!$B$258+M92*$C92*Indicators!$C$258+M92*$D92*Indicators!$D$258+M92*$E92*Indicators!$E$258+M92*$F92*Indicators!$F$258+M92*$G92*Indicators!$G$258+M92*$H92*Indicators!$H$258+M92*$I92*Indicators!$I$258</f>
        <v>-4.4823913621966534E-6</v>
      </c>
      <c r="X92" s="193">
        <f>N92*$B92*Indicators!$B$259+N92*$C92*Indicators!$C$259+N92*$D92*Indicators!$D$259+N92*$E92*Indicators!$E$259+N92*$F92*Indicators!$F$259+N92*$G92*Indicators!$G$259+N92*$H92*Indicators!$H$259+N92*$I92*Indicators!$I$259</f>
        <v>4.5053712495698615E-4</v>
      </c>
      <c r="Y92" s="193">
        <f>O92*$B92*Indicators!$B$260+O92*$C92*Indicators!$C$260+O92*$D92*Indicators!$D$260+O92*$E92*Indicators!$E$260+O92*$F92*Indicators!$F$260+O92*$G92*Indicators!$G$260+O92*$H92*Indicators!$H$260+O92*$I92*Indicators!$I$260</f>
        <v>-1.5613636099052677E-4</v>
      </c>
      <c r="Z92" s="193">
        <f>P92*$B92*Indicators!$B$261+P92*$C92*Indicators!$C$261+P92*$D92*Indicators!$D$261+P92*$E92*Indicators!$E$261+P92*$F92*Indicators!$F$261+P92*$G92*Indicators!$G$261+P92*$H92*Indicators!$H$261+P92*$I92*Indicators!$I$261</f>
        <v>-6.5497501323973279E-4</v>
      </c>
      <c r="AA92" s="193">
        <f>Q92*$B92*Indicators!$B$262+Q92*$C92*Indicators!$C$262+Q92*$D92*Indicators!$D$262+Q92*$E92*Indicators!$E$262+Q92*$F92*Indicators!$F$262+Q92*$G92*Indicators!$G$262+Q92*$H92*Indicators!$H$262+Q92*$I92*Indicators!$I$262</f>
        <v>-1.5176395940232961E-3</v>
      </c>
      <c r="AB92" s="193">
        <f>R92*$B92*Indicators!$B$263+R92*$C92*Indicators!$C$263+R92*$D92*Indicators!$D$263+R92*$E92*Indicators!$E$263+R92*$F92*Indicators!$F$263+R92*$G92*Indicators!$G$263+R92*$H92*Indicators!$H$263+R92*$I92*Indicators!$I$263</f>
        <v>-1.5592984611117566E-4</v>
      </c>
      <c r="AC92" s="193">
        <f>S92*$B92*Indicators!$B$264+S92*$C92*Indicators!$C$264+S92*$D92*Indicators!$D$264+S92*$E92*Indicators!$E$264+S92*$F92*Indicators!$F$264+S92*$G92*Indicators!$G$264+S92*$H92*Indicators!$H$264+S92*$I92*Indicators!$I$264</f>
        <v>1.7972133367779477E-3</v>
      </c>
      <c r="AE92" s="177">
        <f t="shared" si="2"/>
        <v>1.3585764266020985E-2</v>
      </c>
    </row>
    <row r="93" spans="1:31" hidden="1" x14ac:dyDescent="0.25">
      <c r="A93" s="174">
        <f>Indicators!A105</f>
        <v>38565</v>
      </c>
      <c r="B93" s="193">
        <f>(Indicators!B105-Indicators!B104)/Indicators!B104</f>
        <v>-7.6620197935510998E-3</v>
      </c>
      <c r="C93" s="193">
        <f>(Indicators!C105-Indicators!C104)/-100</f>
        <v>-1.0999999999999942E-3</v>
      </c>
      <c r="D93" s="193">
        <f>(Indicators!D105-Indicators!D104)/-100</f>
        <v>-5.6950672355035306E-3</v>
      </c>
      <c r="E93" s="193">
        <f>(Indicators!E105-Indicators!E104)/-Indicators!E104</f>
        <v>-0.12768817204301078</v>
      </c>
      <c r="F93" s="193">
        <f>(Indicators!F105-Indicators!F104)/Indicators!F104</f>
        <v>2.9166666666666785E-2</v>
      </c>
      <c r="G93" s="193">
        <f>(Indicators!G105-Indicators!G104)/Indicators!G104</f>
        <v>8.1909665340510179E-3</v>
      </c>
      <c r="H93" s="193">
        <f>(Indicators!H105-Indicators!H104)/Indicators!H104</f>
        <v>7.6738396424306304E-3</v>
      </c>
      <c r="I93" s="193">
        <f>(Indicators!I105-Indicators!I104)/Indicators!I104</f>
        <v>-1.2658227848101266E-2</v>
      </c>
      <c r="J93" s="174"/>
      <c r="K93" s="193">
        <f>PMB!C$74/100</f>
        <v>4.239222923812383E-2</v>
      </c>
      <c r="L93" s="193">
        <f>PMB!D$74/100</f>
        <v>4.8583420681097477E-3</v>
      </c>
      <c r="M93" s="193">
        <f>PMB!E$74/100</f>
        <v>0.12462235968698679</v>
      </c>
      <c r="N93" s="193">
        <f>PMB!F$74/100</f>
        <v>3.9537165909065877E-2</v>
      </c>
      <c r="O93" s="193">
        <f>PMB!G$74/100</f>
        <v>3.5733893225083323E-2</v>
      </c>
      <c r="P93" s="193">
        <f>PMB!H$74/100</f>
        <v>0.1368265234611577</v>
      </c>
      <c r="Q93" s="193">
        <f>PMB!I$74/100</f>
        <v>0.10892259158840858</v>
      </c>
      <c r="R93" s="193">
        <f>PMB!J$74/100</f>
        <v>0.17513617763453845</v>
      </c>
      <c r="S93" s="193">
        <f>PMB!K$74/100</f>
        <v>0.33197071718852572</v>
      </c>
      <c r="T93" s="193"/>
      <c r="U93" s="193">
        <f>K93*$B93*Indicators!$B$256+K93*$C93*Indicators!$C$256+K93*$D93*Indicators!$D$256+K93*$E93*Indicators!$E$256+K93*$F93*Indicators!$F$256+K93*$G93*Indicators!$G$256+K93*$H93*Indicators!$H$256+K93*$I93*Indicators!$I$256</f>
        <v>-6.4136987612484957E-4</v>
      </c>
      <c r="V93" s="193">
        <f>L93*$B93*Indicators!$B$257+L93*$C93*Indicators!$C$257+L93*$D93*Indicators!$D$257+L93*$E93*Indicators!$E$257+L93*$F93*Indicators!$F$257+L93*$G93*Indicators!$G$257+L93*$H93*Indicators!$H$257+L93*$I93*Indicators!$I$257</f>
        <v>-6.9584488966655173E-5</v>
      </c>
      <c r="W93" s="193">
        <f>M93*$B93*Indicators!$B$258+M93*$C93*Indicators!$C$258+M93*$D93*Indicators!$D$258+M93*$E93*Indicators!$E$258+M93*$F93*Indicators!$F$258+M93*$G93*Indicators!$G$258+M93*$H93*Indicators!$H$258+M93*$I93*Indicators!$I$258</f>
        <v>-2.2082507751076709E-3</v>
      </c>
      <c r="X93" s="193">
        <f>N93*$B93*Indicators!$B$259+N93*$C93*Indicators!$C$259+N93*$D93*Indicators!$D$259+N93*$E93*Indicators!$E$259+N93*$F93*Indicators!$F$259+N93*$G93*Indicators!$G$259+N93*$H93*Indicators!$H$259+N93*$I93*Indicators!$I$259</f>
        <v>-1.2733070685105926E-3</v>
      </c>
      <c r="Y93" s="193">
        <f>O93*$B93*Indicators!$B$260+O93*$C93*Indicators!$C$260+O93*$D93*Indicators!$D$260+O93*$E93*Indicators!$E$260+O93*$F93*Indicators!$F$260+O93*$G93*Indicators!$G$260+O93*$H93*Indicators!$H$260+O93*$I93*Indicators!$I$260</f>
        <v>-6.8429312101180126E-4</v>
      </c>
      <c r="Z93" s="193">
        <f>P93*$B93*Indicators!$B$261+P93*$C93*Indicators!$C$261+P93*$D93*Indicators!$D$261+P93*$E93*Indicators!$E$261+P93*$F93*Indicators!$F$261+P93*$G93*Indicators!$G$261+P93*$H93*Indicators!$H$261+P93*$I93*Indicators!$I$261</f>
        <v>-1.7979788815865481E-3</v>
      </c>
      <c r="AA93" s="193">
        <f>Q93*$B93*Indicators!$B$262+Q93*$C93*Indicators!$C$262+Q93*$D93*Indicators!$D$262+Q93*$E93*Indicators!$E$262+Q93*$F93*Indicators!$F$262+Q93*$G93*Indicators!$G$262+Q93*$H93*Indicators!$H$262+Q93*$I93*Indicators!$I$262</f>
        <v>-4.3125956058661912E-3</v>
      </c>
      <c r="AB93" s="193">
        <f>R93*$B93*Indicators!$B$263+R93*$C93*Indicators!$C$263+R93*$D93*Indicators!$D$263+R93*$E93*Indicators!$E$263+R93*$F93*Indicators!$F$263+R93*$G93*Indicators!$G$263+R93*$H93*Indicators!$H$263+R93*$I93*Indicators!$I$263</f>
        <v>-2.2452957823452394E-3</v>
      </c>
      <c r="AC93" s="193">
        <f>S93*$B93*Indicators!$B$264+S93*$C93*Indicators!$C$264+S93*$D93*Indicators!$D$264+S93*$E93*Indicators!$E$264+S93*$F93*Indicators!$F$264+S93*$G93*Indicators!$G$264+S93*$H93*Indicators!$H$264+S93*$I93*Indicators!$I$264</f>
        <v>-2.0614549158402828E-4</v>
      </c>
      <c r="AE93" s="177">
        <f t="shared" si="2"/>
        <v>-1.3438821091103577</v>
      </c>
    </row>
    <row r="94" spans="1:31" hidden="1" x14ac:dyDescent="0.25">
      <c r="A94" s="174">
        <f>Indicators!A106</f>
        <v>38596</v>
      </c>
      <c r="B94" s="193">
        <f>(Indicators!B106-Indicators!B105)/Indicators!B105</f>
        <v>-2.6426656453466018E-2</v>
      </c>
      <c r="C94" s="193">
        <f>(Indicators!C106-Indicators!C105)/-100</f>
        <v>-8.9999999999999857E-4</v>
      </c>
      <c r="D94" s="193">
        <f>(Indicators!D106-Indicators!D105)/-100</f>
        <v>-4.0290088638195035E-3</v>
      </c>
      <c r="E94" s="193">
        <f>(Indicators!E106-Indicators!E105)/-Indicators!E105</f>
        <v>7.1811680572109765E-2</v>
      </c>
      <c r="F94" s="193">
        <f>(Indicators!F106-Indicators!F105)/Indicators!F105</f>
        <v>9.4129554655870404E-2</v>
      </c>
      <c r="G94" s="193">
        <f>(Indicators!G106-Indicators!G105)/Indicators!G105</f>
        <v>9.702878365831015E-2</v>
      </c>
      <c r="H94" s="193">
        <f>(Indicators!H106-Indicators!H105)/Indicators!H105</f>
        <v>2.3078521214329357E-2</v>
      </c>
      <c r="I94" s="193">
        <f>(Indicators!I106-Indicators!I105)/Indicators!I105</f>
        <v>-3.6824877250409165E-2</v>
      </c>
      <c r="J94" s="174"/>
      <c r="K94" s="193">
        <f>PMB!C$74/100</f>
        <v>4.239222923812383E-2</v>
      </c>
      <c r="L94" s="193">
        <f>PMB!D$74/100</f>
        <v>4.8583420681097477E-3</v>
      </c>
      <c r="M94" s="193">
        <f>PMB!E$74/100</f>
        <v>0.12462235968698679</v>
      </c>
      <c r="N94" s="193">
        <f>PMB!F$74/100</f>
        <v>3.9537165909065877E-2</v>
      </c>
      <c r="O94" s="193">
        <f>PMB!G$74/100</f>
        <v>3.5733893225083323E-2</v>
      </c>
      <c r="P94" s="193">
        <f>PMB!H$74/100</f>
        <v>0.1368265234611577</v>
      </c>
      <c r="Q94" s="193">
        <f>PMB!I$74/100</f>
        <v>0.10892259158840858</v>
      </c>
      <c r="R94" s="193">
        <f>PMB!J$74/100</f>
        <v>0.17513617763453845</v>
      </c>
      <c r="S94" s="193">
        <f>PMB!K$74/100</f>
        <v>0.33197071718852572</v>
      </c>
      <c r="T94" s="193"/>
      <c r="U94" s="193">
        <f>K94*$B94*Indicators!$B$256+K94*$C94*Indicators!$C$256+K94*$D94*Indicators!$D$256+K94*$E94*Indicators!$E$256+K94*$F94*Indicators!$F$256+K94*$G94*Indicators!$G$256+K94*$H94*Indicators!$H$256+K94*$I94*Indicators!$I$256</f>
        <v>1.4511679213906417E-3</v>
      </c>
      <c r="V94" s="193">
        <f>L94*$B94*Indicators!$B$257+L94*$C94*Indicators!$C$257+L94*$D94*Indicators!$D$257+L94*$E94*Indicators!$E$257+L94*$F94*Indicators!$F$257+L94*$G94*Indicators!$G$257+L94*$H94*Indicators!$H$257+L94*$I94*Indicators!$I$257</f>
        <v>1.4914968836645371E-4</v>
      </c>
      <c r="W94" s="193">
        <f>M94*$B94*Indicators!$B$258+M94*$C94*Indicators!$C$258+M94*$D94*Indicators!$D$258+M94*$E94*Indicators!$E$258+M94*$F94*Indicators!$F$258+M94*$G94*Indicators!$G$258+M94*$H94*Indicators!$H$258+M94*$I94*Indicators!$I$258</f>
        <v>-9.3550708823388995E-4</v>
      </c>
      <c r="X94" s="193">
        <f>N94*$B94*Indicators!$B$259+N94*$C94*Indicators!$C$259+N94*$D94*Indicators!$D$259+N94*$E94*Indicators!$E$259+N94*$F94*Indicators!$F$259+N94*$G94*Indicators!$G$259+N94*$H94*Indicators!$H$259+N94*$I94*Indicators!$I$259</f>
        <v>-1.8311110482191516E-4</v>
      </c>
      <c r="Y94" s="193">
        <f>O94*$B94*Indicators!$B$260+O94*$C94*Indicators!$C$260+O94*$D94*Indicators!$D$260+O94*$E94*Indicators!$E$260+O94*$F94*Indicators!$F$260+O94*$G94*Indicators!$G$260+O94*$H94*Indicators!$H$260+O94*$I94*Indicators!$I$260</f>
        <v>4.4804935073123979E-4</v>
      </c>
      <c r="Z94" s="193">
        <f>P94*$B94*Indicators!$B$261+P94*$C94*Indicators!$C$261+P94*$D94*Indicators!$D$261+P94*$E94*Indicators!$E$261+P94*$F94*Indicators!$F$261+P94*$G94*Indicators!$G$261+P94*$H94*Indicators!$H$261+P94*$I94*Indicators!$I$261</f>
        <v>1.2570705527744103E-3</v>
      </c>
      <c r="AA94" s="193">
        <f>Q94*$B94*Indicators!$B$262+Q94*$C94*Indicators!$C$262+Q94*$D94*Indicators!$D$262+Q94*$E94*Indicators!$E$262+Q94*$F94*Indicators!$F$262+Q94*$G94*Indicators!$G$262+Q94*$H94*Indicators!$H$262+Q94*$I94*Indicators!$I$262</f>
        <v>2.0968856019278463E-3</v>
      </c>
      <c r="AB94" s="193">
        <f>R94*$B94*Indicators!$B$263+R94*$C94*Indicators!$C$263+R94*$D94*Indicators!$D$263+R94*$E94*Indicators!$E$263+R94*$F94*Indicators!$F$263+R94*$G94*Indicators!$G$263+R94*$H94*Indicators!$H$263+R94*$I94*Indicators!$I$263</f>
        <v>1.5592223325433668E-3</v>
      </c>
      <c r="AC94" s="193">
        <f>S94*$B94*Indicators!$B$264+S94*$C94*Indicators!$C$264+S94*$D94*Indicators!$D$264+S94*$E94*Indicators!$E$264+S94*$F94*Indicators!$F$264+S94*$G94*Indicators!$G$264+S94*$H94*Indicators!$H$264+S94*$I94*Indicators!$I$264</f>
        <v>4.3781794828577636E-4</v>
      </c>
      <c r="AE94" s="177">
        <f t="shared" si="2"/>
        <v>0.62807452029639299</v>
      </c>
    </row>
    <row r="95" spans="1:31" hidden="1" x14ac:dyDescent="0.25">
      <c r="A95" s="174">
        <f>Indicators!A107</f>
        <v>38626</v>
      </c>
      <c r="B95" s="193">
        <f>(Indicators!B107-Indicators!B106)/Indicators!B106</f>
        <v>5.5751376868607296E-2</v>
      </c>
      <c r="C95" s="193">
        <f>(Indicators!C107-Indicators!C106)/-100</f>
        <v>2.5000000000000353E-4</v>
      </c>
      <c r="D95" s="193">
        <f>(Indicators!D107-Indicators!D106)/-100</f>
        <v>3.3848848143228859E-3</v>
      </c>
      <c r="E95" s="193">
        <f>(Indicators!E107-Indicators!E106)/-Indicators!E106</f>
        <v>5.9390048154093031E-2</v>
      </c>
      <c r="F95" s="193">
        <f>(Indicators!F107-Indicators!F106)/Indicators!F106</f>
        <v>7.4005550416281124E-2</v>
      </c>
      <c r="G95" s="193">
        <f>(Indicators!G107-Indicators!G106)/Indicators!G106</f>
        <v>2.1159542953872196E-3</v>
      </c>
      <c r="H95" s="193">
        <f>(Indicators!H107-Indicators!H106)/Indicators!H106</f>
        <v>1.5877573028132873E-2</v>
      </c>
      <c r="I95" s="193">
        <f>(Indicators!I107-Indicators!I106)/Indicators!I106</f>
        <v>5.1260266213537242E-2</v>
      </c>
      <c r="J95" s="174"/>
      <c r="K95" s="193">
        <f>PMB!C$74/100</f>
        <v>4.239222923812383E-2</v>
      </c>
      <c r="L95" s="193">
        <f>PMB!D$74/100</f>
        <v>4.8583420681097477E-3</v>
      </c>
      <c r="M95" s="193">
        <f>PMB!E$74/100</f>
        <v>0.12462235968698679</v>
      </c>
      <c r="N95" s="193">
        <f>PMB!F$74/100</f>
        <v>3.9537165909065877E-2</v>
      </c>
      <c r="O95" s="193">
        <f>PMB!G$74/100</f>
        <v>3.5733893225083323E-2</v>
      </c>
      <c r="P95" s="193">
        <f>PMB!H$74/100</f>
        <v>0.1368265234611577</v>
      </c>
      <c r="Q95" s="193">
        <f>PMB!I$74/100</f>
        <v>0.10892259158840858</v>
      </c>
      <c r="R95" s="193">
        <f>PMB!J$74/100</f>
        <v>0.17513617763453845</v>
      </c>
      <c r="S95" s="193">
        <f>PMB!K$74/100</f>
        <v>0.33197071718852572</v>
      </c>
      <c r="T95" s="193"/>
      <c r="U95" s="193">
        <f>K95*$B95*Indicators!$B$256+K95*$C95*Indicators!$C$256+K95*$D95*Indicators!$D$256+K95*$E95*Indicators!$E$256+K95*$F95*Indicators!$F$256+K95*$G95*Indicators!$G$256+K95*$H95*Indicators!$H$256+K95*$I95*Indicators!$I$256</f>
        <v>2.0912540926676343E-3</v>
      </c>
      <c r="V95" s="193">
        <f>L95*$B95*Indicators!$B$257+L95*$C95*Indicators!$C$257+L95*$D95*Indicators!$D$257+L95*$E95*Indicators!$E$257+L95*$F95*Indicators!$F$257+L95*$G95*Indicators!$G$257+L95*$H95*Indicators!$H$257+L95*$I95*Indicators!$I$257</f>
        <v>1.640314882766855E-4</v>
      </c>
      <c r="W95" s="193">
        <f>M95*$B95*Indicators!$B$258+M95*$C95*Indicators!$C$258+M95*$D95*Indicators!$D$258+M95*$E95*Indicators!$E$258+M95*$F95*Indicators!$F$258+M95*$G95*Indicators!$G$258+M95*$H95*Indicators!$H$258+M95*$I95*Indicators!$I$258</f>
        <v>4.6747145067516944E-3</v>
      </c>
      <c r="X95" s="193">
        <f>N95*$B95*Indicators!$B$259+N95*$C95*Indicators!$C$259+N95*$D95*Indicators!$D$259+N95*$E95*Indicators!$E$259+N95*$F95*Indicators!$F$259+N95*$G95*Indicators!$G$259+N95*$H95*Indicators!$H$259+N95*$I95*Indicators!$I$259</f>
        <v>1.7733518821510803E-3</v>
      </c>
      <c r="Y95" s="193">
        <f>O95*$B95*Indicators!$B$260+O95*$C95*Indicators!$C$260+O95*$D95*Indicators!$D$260+O95*$E95*Indicators!$E$260+O95*$F95*Indicators!$F$260+O95*$G95*Indicators!$G$260+O95*$H95*Indicators!$H$260+O95*$I95*Indicators!$I$260</f>
        <v>7.941292677247834E-4</v>
      </c>
      <c r="Z95" s="193">
        <f>P95*$B95*Indicators!$B$261+P95*$C95*Indicators!$C$261+P95*$D95*Indicators!$D$261+P95*$E95*Indicators!$E$261+P95*$F95*Indicators!$F$261+P95*$G95*Indicators!$G$261+P95*$H95*Indicators!$H$261+P95*$I95*Indicators!$I$261</f>
        <v>2.2231590939268855E-3</v>
      </c>
      <c r="AA95" s="193">
        <f>Q95*$B95*Indicators!$B$262+Q95*$C95*Indicators!$C$262+Q95*$D95*Indicators!$D$262+Q95*$E95*Indicators!$E$262+Q95*$F95*Indicators!$F$262+Q95*$G95*Indicators!$G$262+Q95*$H95*Indicators!$H$262+Q95*$I95*Indicators!$I$262</f>
        <v>3.494474389986897E-3</v>
      </c>
      <c r="AB95" s="193">
        <f>R95*$B95*Indicators!$B$263+R95*$C95*Indicators!$C$263+R95*$D95*Indicators!$D$263+R95*$E95*Indicators!$E$263+R95*$F95*Indicators!$F$263+R95*$G95*Indicators!$G$263+R95*$H95*Indicators!$H$263+R95*$I95*Indicators!$I$263</f>
        <v>3.3742464904778658E-3</v>
      </c>
      <c r="AC95" s="193">
        <f>S95*$B95*Indicators!$B$264+S95*$C95*Indicators!$C$264+S95*$D95*Indicators!$D$264+S95*$E95*Indicators!$E$264+S95*$F95*Indicators!$F$264+S95*$G95*Indicators!$G$264+S95*$H95*Indicators!$H$264+S95*$I95*Indicators!$I$264</f>
        <v>4.5366785804860695E-3</v>
      </c>
      <c r="AE95" s="177">
        <f t="shared" si="2"/>
        <v>2.31260397924496</v>
      </c>
    </row>
    <row r="96" spans="1:31" hidden="1" x14ac:dyDescent="0.25">
      <c r="A96" s="174">
        <f>Indicators!A108</f>
        <v>38657</v>
      </c>
      <c r="B96" s="193">
        <f>(Indicators!B108-Indicators!B107)/Indicators!B107</f>
        <v>-3.6993427034116788E-2</v>
      </c>
      <c r="C96" s="193">
        <f>(Indicators!C108-Indicators!C107)/-100</f>
        <v>3.2999999999999917E-3</v>
      </c>
      <c r="D96" s="193">
        <f>(Indicators!D108-Indicators!D107)/-100</f>
        <v>6.6088578423020468E-3</v>
      </c>
      <c r="E96" s="193">
        <f>(Indicators!E108-Indicators!E107)/-Indicators!E107</f>
        <v>9.7440273037542671E-2</v>
      </c>
      <c r="F96" s="193">
        <f>(Indicators!F108-Indicators!F107)/Indicators!F107</f>
        <v>1.7226528854435923E-2</v>
      </c>
      <c r="G96" s="193">
        <f>(Indicators!G108-Indicators!G107)/Indicators!G107</f>
        <v>5.5743243243243194E-2</v>
      </c>
      <c r="H96" s="193">
        <f>(Indicators!H108-Indicators!H107)/Indicators!H107</f>
        <v>1.888784180730876E-2</v>
      </c>
      <c r="I96" s="193">
        <f>(Indicators!I108-Indicators!I107)/Indicators!I107</f>
        <v>-3.3135775862068964E-2</v>
      </c>
      <c r="J96" s="174"/>
      <c r="K96" s="193">
        <f>PMB!C$74/100</f>
        <v>4.239222923812383E-2</v>
      </c>
      <c r="L96" s="193">
        <f>PMB!D$74/100</f>
        <v>4.8583420681097477E-3</v>
      </c>
      <c r="M96" s="193">
        <f>PMB!E$74/100</f>
        <v>0.12462235968698679</v>
      </c>
      <c r="N96" s="193">
        <f>PMB!F$74/100</f>
        <v>3.9537165909065877E-2</v>
      </c>
      <c r="O96" s="193">
        <f>PMB!G$74/100</f>
        <v>3.5733893225083323E-2</v>
      </c>
      <c r="P96" s="193">
        <f>PMB!H$74/100</f>
        <v>0.1368265234611577</v>
      </c>
      <c r="Q96" s="193">
        <f>PMB!I$74/100</f>
        <v>0.10892259158840858</v>
      </c>
      <c r="R96" s="193">
        <f>PMB!J$74/100</f>
        <v>0.17513617763453845</v>
      </c>
      <c r="S96" s="193">
        <f>PMB!K$74/100</f>
        <v>0.33197071718852572</v>
      </c>
      <c r="T96" s="193"/>
      <c r="U96" s="193">
        <f>K96*$B96*Indicators!$B$256+K96*$C96*Indicators!$C$256+K96*$D96*Indicators!$D$256+K96*$E96*Indicators!$E$256+K96*$F96*Indicators!$F$256+K96*$G96*Indicators!$G$256+K96*$H96*Indicators!$H$256+K96*$I96*Indicators!$I$256</f>
        <v>6.0334675274897854E-4</v>
      </c>
      <c r="V96" s="193">
        <f>L96*$B96*Indicators!$B$257+L96*$C96*Indicators!$C$257+L96*$D96*Indicators!$D$257+L96*$E96*Indicators!$E$257+L96*$F96*Indicators!$F$257+L96*$G96*Indicators!$G$257+L96*$H96*Indicators!$H$257+L96*$I96*Indicators!$I$257</f>
        <v>6.9552711620200091E-5</v>
      </c>
      <c r="W96" s="193">
        <f>M96*$B96*Indicators!$B$258+M96*$C96*Indicators!$C$258+M96*$D96*Indicators!$D$258+M96*$E96*Indicators!$E$258+M96*$F96*Indicators!$F$258+M96*$G96*Indicators!$G$258+M96*$H96*Indicators!$H$258+M96*$I96*Indicators!$I$258</f>
        <v>-8.663248277220217E-4</v>
      </c>
      <c r="X96" s="193">
        <f>N96*$B96*Indicators!$B$259+N96*$C96*Indicators!$C$259+N96*$D96*Indicators!$D$259+N96*$E96*Indicators!$E$259+N96*$F96*Indicators!$F$259+N96*$G96*Indicators!$G$259+N96*$H96*Indicators!$H$259+N96*$I96*Indicators!$I$259</f>
        <v>6.3459169494598129E-5</v>
      </c>
      <c r="Y96" s="193">
        <f>O96*$B96*Indicators!$B$260+O96*$C96*Indicators!$C$260+O96*$D96*Indicators!$D$260+O96*$E96*Indicators!$E$260+O96*$F96*Indicators!$F$260+O96*$G96*Indicators!$G$260+O96*$H96*Indicators!$H$260+O96*$I96*Indicators!$I$260</f>
        <v>5.9236602894488077E-4</v>
      </c>
      <c r="Z96" s="193">
        <f>P96*$B96*Indicators!$B$261+P96*$C96*Indicators!$C$261+P96*$D96*Indicators!$D$261+P96*$E96*Indicators!$E$261+P96*$F96*Indicators!$F$261+P96*$G96*Indicators!$G$261+P96*$H96*Indicators!$H$261+P96*$I96*Indicators!$I$261</f>
        <v>1.812050654948542E-3</v>
      </c>
      <c r="AA96" s="193">
        <f>Q96*$B96*Indicators!$B$262+Q96*$C96*Indicators!$C$262+Q96*$D96*Indicators!$D$262+Q96*$E96*Indicators!$E$262+Q96*$F96*Indicators!$F$262+Q96*$G96*Indicators!$G$262+Q96*$H96*Indicators!$H$262+Q96*$I96*Indicators!$I$262</f>
        <v>2.9755055053946292E-3</v>
      </c>
      <c r="AB96" s="193">
        <f>R96*$B96*Indicators!$B$263+R96*$C96*Indicators!$C$263+R96*$D96*Indicators!$D$263+R96*$E96*Indicators!$E$263+R96*$F96*Indicators!$F$263+R96*$G96*Indicators!$G$263+R96*$H96*Indicators!$H$263+R96*$I96*Indicators!$I$263</f>
        <v>2.0788899201788207E-3</v>
      </c>
      <c r="AC96" s="193">
        <f>S96*$B96*Indicators!$B$264+S96*$C96*Indicators!$C$264+S96*$D96*Indicators!$D$264+S96*$E96*Indicators!$E$264+S96*$F96*Indicators!$F$264+S96*$G96*Indicators!$G$264+S96*$H96*Indicators!$H$264+S96*$I96*Indicators!$I$264</f>
        <v>9.2519993691448494E-4</v>
      </c>
      <c r="AE96" s="177">
        <f t="shared" si="2"/>
        <v>0.82540458525231131</v>
      </c>
    </row>
    <row r="97" spans="1:31" hidden="1" x14ac:dyDescent="0.25">
      <c r="A97" s="174">
        <f>Indicators!A109</f>
        <v>38687</v>
      </c>
      <c r="B97" s="193">
        <f>(Indicators!B109-Indicators!B108)/Indicators!B108</f>
        <v>-2.2147931466778171E-2</v>
      </c>
      <c r="C97" s="193">
        <f>(Indicators!C109-Indicators!C108)/-100</f>
        <v>2.8500000000000014E-3</v>
      </c>
      <c r="D97" s="193">
        <f>(Indicators!D109-Indicators!D108)/-100</f>
        <v>-2.4804469273742758E-3</v>
      </c>
      <c r="E97" s="193">
        <f>(Indicators!E109-Indicators!E108)/-Indicators!E108</f>
        <v>-9.6804688977122286E-2</v>
      </c>
      <c r="F97" s="193">
        <f>(Indicators!F109-Indicators!F108)/Indicators!F108</f>
        <v>0.17950889077053336</v>
      </c>
      <c r="G97" s="193">
        <f>(Indicators!G109-Indicators!G108)/Indicators!G108</f>
        <v>3.2400000000000088E-2</v>
      </c>
      <c r="H97" s="193">
        <f>(Indicators!H109-Indicators!H108)/Indicators!H108</f>
        <v>1.8051574269693109E-2</v>
      </c>
      <c r="I97" s="193">
        <f>(Indicators!I109-Indicators!I108)/Indicators!I108</f>
        <v>-7.2443577598216777E-3</v>
      </c>
      <c r="J97" s="174"/>
      <c r="K97" s="193">
        <f>PMB!C$74/100</f>
        <v>4.239222923812383E-2</v>
      </c>
      <c r="L97" s="193">
        <f>PMB!D$74/100</f>
        <v>4.8583420681097477E-3</v>
      </c>
      <c r="M97" s="193">
        <f>PMB!E$74/100</f>
        <v>0.12462235968698679</v>
      </c>
      <c r="N97" s="193">
        <f>PMB!F$74/100</f>
        <v>3.9537165909065877E-2</v>
      </c>
      <c r="O97" s="193">
        <f>PMB!G$74/100</f>
        <v>3.5733893225083323E-2</v>
      </c>
      <c r="P97" s="193">
        <f>PMB!H$74/100</f>
        <v>0.1368265234611577</v>
      </c>
      <c r="Q97" s="193">
        <f>PMB!I$74/100</f>
        <v>0.10892259158840858</v>
      </c>
      <c r="R97" s="193">
        <f>PMB!J$74/100</f>
        <v>0.17513617763453845</v>
      </c>
      <c r="S97" s="193">
        <f>PMB!K$74/100</f>
        <v>0.33197071718852572</v>
      </c>
      <c r="T97" s="193"/>
      <c r="U97" s="193">
        <f>K97*$B97*Indicators!$B$256+K97*$C97*Indicators!$C$256+K97*$D97*Indicators!$D$256+K97*$E97*Indicators!$E$256+K97*$F97*Indicators!$F$256+K97*$G97*Indicators!$G$256+K97*$H97*Indicators!$H$256+K97*$I97*Indicators!$I$256</f>
        <v>1.4562947515373154E-3</v>
      </c>
      <c r="V97" s="193">
        <f>L97*$B97*Indicators!$B$257+L97*$C97*Indicators!$C$257+L97*$D97*Indicators!$D$257+L97*$E97*Indicators!$E$257+L97*$F97*Indicators!$F$257+L97*$G97*Indicators!$G$257+L97*$H97*Indicators!$H$257+L97*$I97*Indicators!$I$257</f>
        <v>-2.3386697844274614E-5</v>
      </c>
      <c r="W97" s="193">
        <f>M97*$B97*Indicators!$B$258+M97*$C97*Indicators!$C$258+M97*$D97*Indicators!$D$258+M97*$E97*Indicators!$E$258+M97*$F97*Indicators!$F$258+M97*$G97*Indicators!$G$258+M97*$H97*Indicators!$H$258+M97*$I97*Indicators!$I$258</f>
        <v>-2.0724675214313691E-3</v>
      </c>
      <c r="X97" s="193">
        <f>N97*$B97*Indicators!$B$259+N97*$C97*Indicators!$C$259+N97*$D97*Indicators!$D$259+N97*$E97*Indicators!$E$259+N97*$F97*Indicators!$F$259+N97*$G97*Indicators!$G$259+N97*$H97*Indicators!$H$259+N97*$I97*Indicators!$I$259</f>
        <v>-9.241525784553146E-4</v>
      </c>
      <c r="Y97" s="193">
        <f>O97*$B97*Indicators!$B$260+O97*$C97*Indicators!$C$260+O97*$D97*Indicators!$D$260+O97*$E97*Indicators!$E$260+O97*$F97*Indicators!$F$260+O97*$G97*Indicators!$G$260+O97*$H97*Indicators!$H$260+O97*$I97*Indicators!$I$260</f>
        <v>-3.9576311570062225E-4</v>
      </c>
      <c r="Z97" s="193">
        <f>P97*$B97*Indicators!$B$261+P97*$C97*Indicators!$C$261+P97*$D97*Indicators!$D$261+P97*$E97*Indicators!$E$261+P97*$F97*Indicators!$F$261+P97*$G97*Indicators!$G$261+P97*$H97*Indicators!$H$261+P97*$I97*Indicators!$I$261</f>
        <v>-9.4149754240060643E-4</v>
      </c>
      <c r="AA97" s="193">
        <f>Q97*$B97*Indicators!$B$262+Q97*$C97*Indicators!$C$262+Q97*$D97*Indicators!$D$262+Q97*$E97*Indicators!$E$262+Q97*$F97*Indicators!$F$262+Q97*$G97*Indicators!$G$262+Q97*$H97*Indicators!$H$262+Q97*$I97*Indicators!$I$262</f>
        <v>-3.0551006551333311E-3</v>
      </c>
      <c r="AB97" s="193">
        <f>R97*$B97*Indicators!$B$263+R97*$C97*Indicators!$C$263+R97*$D97*Indicators!$D$263+R97*$E97*Indicators!$E$263+R97*$F97*Indicators!$F$263+R97*$G97*Indicators!$G$263+R97*$H97*Indicators!$H$263+R97*$I97*Indicators!$I$263</f>
        <v>-1.0670263296033958E-3</v>
      </c>
      <c r="AC97" s="193">
        <f>S97*$B97*Indicators!$B$264+S97*$C97*Indicators!$C$264+S97*$D97*Indicators!$D$264+S97*$E97*Indicators!$E$264+S97*$F97*Indicators!$F$264+S97*$G97*Indicators!$G$264+S97*$H97*Indicators!$H$264+S97*$I97*Indicators!$I$264</f>
        <v>1.1087396569356598E-3</v>
      </c>
      <c r="AE97" s="177">
        <f t="shared" si="2"/>
        <v>-0.59143600320959389</v>
      </c>
    </row>
    <row r="98" spans="1:31" hidden="1" x14ac:dyDescent="0.25">
      <c r="A98" s="174">
        <f>Indicators!A110</f>
        <v>38718</v>
      </c>
      <c r="B98" s="193">
        <f>(Indicators!B110-Indicators!B109)/Indicators!B109</f>
        <v>-3.5834124723013602E-2</v>
      </c>
      <c r="C98" s="193">
        <f>(Indicators!C110-Indicators!C109)/-100</f>
        <v>7.5000000000000175E-4</v>
      </c>
      <c r="D98" s="193">
        <f>(Indicators!D110-Indicators!D109)/-100</f>
        <v>-3.8724082934609248E-3</v>
      </c>
      <c r="E98" s="193">
        <f>(Indicators!E110-Indicators!E109)/-Indicators!E109</f>
        <v>-0.12394414756076547</v>
      </c>
      <c r="F98" s="193">
        <f>(Indicators!F110-Indicators!F109)/Indicators!F109</f>
        <v>0.16223977027997141</v>
      </c>
      <c r="G98" s="193">
        <f>(Indicators!G110-Indicators!G109)/Indicators!G109</f>
        <v>9.8024021697016475E-2</v>
      </c>
      <c r="H98" s="193">
        <f>(Indicators!H110-Indicators!H109)/Indicators!H109</f>
        <v>1.8635250337010384E-2</v>
      </c>
      <c r="I98" s="193">
        <f>(Indicators!I110-Indicators!I109)/Indicators!I109</f>
        <v>1.3471793432500701E-2</v>
      </c>
      <c r="J98" s="174"/>
      <c r="K98" s="193">
        <f>PMB!C$75/100</f>
        <v>4.1627899096894037E-2</v>
      </c>
      <c r="L98" s="193">
        <f>PMB!D$75/100</f>
        <v>4.670660619899022E-3</v>
      </c>
      <c r="M98" s="193">
        <f>PMB!E$75/100</f>
        <v>0.1248314041634094</v>
      </c>
      <c r="N98" s="193">
        <f>PMB!F$75/100</f>
        <v>3.9000600064527775E-2</v>
      </c>
      <c r="O98" s="193">
        <f>PMB!G$75/100</f>
        <v>3.6265241239662148E-2</v>
      </c>
      <c r="P98" s="193">
        <f>PMB!H$75/100</f>
        <v>0.13789943288621637</v>
      </c>
      <c r="Q98" s="193">
        <f>PMB!I$75/100</f>
        <v>0.10864000759733243</v>
      </c>
      <c r="R98" s="193">
        <f>PMB!J$75/100</f>
        <v>0.17629694380371505</v>
      </c>
      <c r="S98" s="193">
        <f>PMB!K$75/100</f>
        <v>0.33076781052834386</v>
      </c>
      <c r="T98" s="193"/>
      <c r="U98" s="193">
        <f>K98*$B98*Indicators!$B$256+K98*$C98*Indicators!$C$256+K98*$D98*Indicators!$D$256+K98*$E98*Indicators!$E$256+K98*$F98*Indicators!$F$256+K98*$G98*Indicators!$G$256+K98*$H98*Indicators!$H$256+K98*$I98*Indicators!$I$256</f>
        <v>9.6815042079122357E-4</v>
      </c>
      <c r="V98" s="193">
        <f>L98*$B98*Indicators!$B$257+L98*$C98*Indicators!$C$257+L98*$D98*Indicators!$D$257+L98*$E98*Indicators!$E$257+L98*$F98*Indicators!$F$257+L98*$G98*Indicators!$G$257+L98*$H98*Indicators!$H$257+L98*$I98*Indicators!$I$257</f>
        <v>8.7618394725071002E-5</v>
      </c>
      <c r="W98" s="193">
        <f>M98*$B98*Indicators!$B$258+M98*$C98*Indicators!$C$258+M98*$D98*Indicators!$D$258+M98*$E98*Indicators!$E$258+M98*$F98*Indicators!$F$258+M98*$G98*Indicators!$G$258+M98*$H98*Indicators!$H$258+M98*$I98*Indicators!$I$258</f>
        <v>-2.5493188077414723E-3</v>
      </c>
      <c r="X98" s="193">
        <f>N98*$B98*Indicators!$B$259+N98*$C98*Indicators!$C$259+N98*$D98*Indicators!$D$259+N98*$E98*Indicators!$E$259+N98*$F98*Indicators!$F$259+N98*$G98*Indicators!$G$259+N98*$H98*Indicators!$H$259+N98*$I98*Indicators!$I$259</f>
        <v>-7.7724064396822803E-4</v>
      </c>
      <c r="Y98" s="193">
        <f>O98*$B98*Indicators!$B$260+O98*$C98*Indicators!$C$260+O98*$D98*Indicators!$D$260+O98*$E98*Indicators!$E$260+O98*$F98*Indicators!$F$260+O98*$G98*Indicators!$G$260+O98*$H98*Indicators!$H$260+O98*$I98*Indicators!$I$260</f>
        <v>-5.8289523566671829E-4</v>
      </c>
      <c r="Z98" s="193">
        <f>P98*$B98*Indicators!$B$261+P98*$C98*Indicators!$C$261+P98*$D98*Indicators!$D$261+P98*$E98*Indicators!$E$261+P98*$F98*Indicators!$F$261+P98*$G98*Indicators!$G$261+P98*$H98*Indicators!$H$261+P98*$I98*Indicators!$I$261</f>
        <v>-1.6314876806374553E-3</v>
      </c>
      <c r="AA98" s="193">
        <f>Q98*$B98*Indicators!$B$262+Q98*$C98*Indicators!$C$262+Q98*$D98*Indicators!$D$262+Q98*$E98*Indicators!$E$262+Q98*$F98*Indicators!$F$262+Q98*$G98*Indicators!$G$262+Q98*$H98*Indicators!$H$262+Q98*$I98*Indicators!$I$262</f>
        <v>-3.9033994217878309E-3</v>
      </c>
      <c r="AB98" s="193">
        <f>R98*$B98*Indicators!$B$263+R98*$C98*Indicators!$C$263+R98*$D98*Indicators!$D$263+R98*$E98*Indicators!$E$263+R98*$F98*Indicators!$F$263+R98*$G98*Indicators!$G$263+R98*$H98*Indicators!$H$263+R98*$I98*Indicators!$I$263</f>
        <v>-1.7344804310531988E-3</v>
      </c>
      <c r="AC98" s="193">
        <f>S98*$B98*Indicators!$B$264+S98*$C98*Indicators!$C$264+S98*$D98*Indicators!$D$264+S98*$E98*Indicators!$E$264+S98*$F98*Indicators!$F$264+S98*$G98*Indicators!$G$264+S98*$H98*Indicators!$H$264+S98*$I98*Indicators!$I$264</f>
        <v>7.1735951670470635E-4</v>
      </c>
      <c r="AE98" s="177">
        <f t="shared" si="2"/>
        <v>-0.94056938886339025</v>
      </c>
    </row>
    <row r="99" spans="1:31" hidden="1" x14ac:dyDescent="0.25">
      <c r="A99" s="174">
        <f>Indicators!A111</f>
        <v>38749</v>
      </c>
      <c r="B99" s="193">
        <f>(Indicators!B111-Indicators!B110)/Indicators!B110</f>
        <v>1.2246372053319361E-2</v>
      </c>
      <c r="C99" s="193">
        <f>(Indicators!C111-Indicators!C110)/-100</f>
        <v>5.9999999999999604E-4</v>
      </c>
      <c r="D99" s="193">
        <f>(Indicators!D111-Indicators!D110)/-100</f>
        <v>8.5966943995769091E-4</v>
      </c>
      <c r="E99" s="193">
        <f>(Indicators!E111-Indicators!E110)/-Indicators!E110</f>
        <v>8.6196319018404979E-2</v>
      </c>
      <c r="F99" s="193">
        <f>(Indicators!F111-Indicators!F110)/Indicators!F110</f>
        <v>0.11488573193329212</v>
      </c>
      <c r="G99" s="193">
        <f>(Indicators!G111-Indicators!G110)/Indicators!G110</f>
        <v>-1.9936485532815729E-2</v>
      </c>
      <c r="H99" s="193">
        <f>(Indicators!H111-Indicators!H110)/Indicators!H110</f>
        <v>2.536789032721037E-2</v>
      </c>
      <c r="I99" s="193">
        <f>(Indicators!I111-Indicators!I110)/Indicators!I110</f>
        <v>-5.5663251176959291E-2</v>
      </c>
      <c r="J99" s="174"/>
      <c r="K99" s="193">
        <f>PMB!C$75/100</f>
        <v>4.1627899096894037E-2</v>
      </c>
      <c r="L99" s="193">
        <f>PMB!D$75/100</f>
        <v>4.670660619899022E-3</v>
      </c>
      <c r="M99" s="193">
        <f>PMB!E$75/100</f>
        <v>0.1248314041634094</v>
      </c>
      <c r="N99" s="193">
        <f>PMB!F$75/100</f>
        <v>3.9000600064527775E-2</v>
      </c>
      <c r="O99" s="193">
        <f>PMB!G$75/100</f>
        <v>3.6265241239662148E-2</v>
      </c>
      <c r="P99" s="193">
        <f>PMB!H$75/100</f>
        <v>0.13789943288621637</v>
      </c>
      <c r="Q99" s="193">
        <f>PMB!I$75/100</f>
        <v>0.10864000759733243</v>
      </c>
      <c r="R99" s="193">
        <f>PMB!J$75/100</f>
        <v>0.17629694380371505</v>
      </c>
      <c r="S99" s="193">
        <f>PMB!K$75/100</f>
        <v>0.33076781052834386</v>
      </c>
      <c r="T99" s="193"/>
      <c r="U99" s="193">
        <f>K99*$B99*Indicators!$B$256+K99*$C99*Indicators!$C$256+K99*$D99*Indicators!$D$256+K99*$E99*Indicators!$E$256+K99*$F99*Indicators!$F$256+K99*$G99*Indicators!$G$256+K99*$H99*Indicators!$H$256+K99*$I99*Indicators!$I$256</f>
        <v>2.0711994762042376E-3</v>
      </c>
      <c r="V99" s="193">
        <f>L99*$B99*Indicators!$B$257+L99*$C99*Indicators!$C$257+L99*$D99*Indicators!$D$257+L99*$E99*Indicators!$E$257+L99*$F99*Indicators!$F$257+L99*$G99*Indicators!$G$257+L99*$H99*Indicators!$H$257+L99*$I99*Indicators!$I$257</f>
        <v>-3.1824484612705012E-5</v>
      </c>
      <c r="W99" s="193">
        <f>M99*$B99*Indicators!$B$258+M99*$C99*Indicators!$C$258+M99*$D99*Indicators!$D$258+M99*$E99*Indicators!$E$258+M99*$F99*Indicators!$F$258+M99*$G99*Indicators!$G$258+M99*$H99*Indicators!$H$258+M99*$I99*Indicators!$I$258</f>
        <v>5.5836892218340695E-4</v>
      </c>
      <c r="X99" s="193">
        <f>N99*$B99*Indicators!$B$259+N99*$C99*Indicators!$C$259+N99*$D99*Indicators!$D$259+N99*$E99*Indicators!$E$259+N99*$F99*Indicators!$F$259+N99*$G99*Indicators!$G$259+N99*$H99*Indicators!$H$259+N99*$I99*Indicators!$I$259</f>
        <v>-2.6356418612248427E-4</v>
      </c>
      <c r="Y99" s="193">
        <f>O99*$B99*Indicators!$B$260+O99*$C99*Indicators!$C$260+O99*$D99*Indicators!$D$260+O99*$E99*Indicators!$E$260+O99*$F99*Indicators!$F$260+O99*$G99*Indicators!$G$260+O99*$H99*Indicators!$H$260+O99*$I99*Indicators!$I$260</f>
        <v>6.9800640167566662E-4</v>
      </c>
      <c r="Z99" s="193">
        <f>P99*$B99*Indicators!$B$261+P99*$C99*Indicators!$C$261+P99*$D99*Indicators!$D$261+P99*$E99*Indicators!$E$261+P99*$F99*Indicators!$F$261+P99*$G99*Indicators!$G$261+P99*$H99*Indicators!$H$261+P99*$I99*Indicators!$I$261</f>
        <v>2.2847420160229497E-3</v>
      </c>
      <c r="AA99" s="193">
        <f>Q99*$B99*Indicators!$B$262+Q99*$C99*Indicators!$C$262+Q99*$D99*Indicators!$D$262+Q99*$E99*Indicators!$E$262+Q99*$F99*Indicators!$F$262+Q99*$G99*Indicators!$G$262+Q99*$H99*Indicators!$H$262+Q99*$I99*Indicators!$I$262</f>
        <v>2.9111994280577968E-3</v>
      </c>
      <c r="AB99" s="193">
        <f>R99*$B99*Indicators!$B$263+R99*$C99*Indicators!$C$263+R99*$D99*Indicators!$D$263+R99*$E99*Indicators!$E$263+R99*$F99*Indicators!$F$263+R99*$G99*Indicators!$G$263+R99*$H99*Indicators!$H$263+R99*$I99*Indicators!$I$263</f>
        <v>2.6387140326658868E-3</v>
      </c>
      <c r="AC99" s="193">
        <f>S99*$B99*Indicators!$B$264+S99*$C99*Indicators!$C$264+S99*$D99*Indicators!$D$264+S99*$E99*Indicators!$E$264+S99*$F99*Indicators!$F$264+S99*$G99*Indicators!$G$264+S99*$H99*Indicators!$H$264+S99*$I99*Indicators!$I$264</f>
        <v>2.1280858794384869E-3</v>
      </c>
      <c r="AE99" s="177">
        <f t="shared" si="2"/>
        <v>1.2994927485513241</v>
      </c>
    </row>
    <row r="100" spans="1:31" hidden="1" x14ac:dyDescent="0.25">
      <c r="A100" s="174">
        <f>Indicators!A112</f>
        <v>38777</v>
      </c>
      <c r="B100" s="193">
        <f>(Indicators!B112-Indicators!B111)/Indicators!B111</f>
        <v>-3.5191852356394626E-3</v>
      </c>
      <c r="C100" s="193">
        <f>(Indicators!C112-Indicators!C111)/-100</f>
        <v>-1.7999999999999971E-3</v>
      </c>
      <c r="D100" s="193">
        <f>(Indicators!D112-Indicators!D111)/-100</f>
        <v>5.1277900749375684E-3</v>
      </c>
      <c r="E100" s="193">
        <f>(Indicators!E112-Indicators!E111)/-Indicators!E111</f>
        <v>-8.9963074857334666E-2</v>
      </c>
      <c r="F100" s="193">
        <f>(Indicators!F112-Indicators!F111)/Indicators!F111</f>
        <v>-5.373961218836578E-2</v>
      </c>
      <c r="G100" s="193">
        <f>(Indicators!G112-Indicators!G111)/Indicators!G111</f>
        <v>5.6165616561656251E-2</v>
      </c>
      <c r="H100" s="193">
        <f>(Indicators!H112-Indicators!H111)/Indicators!H111</f>
        <v>2.5773701862337874E-2</v>
      </c>
      <c r="I100" s="193">
        <f>(Indicators!I112-Indicators!I111)/Indicators!I111</f>
        <v>9.8826979472140766E-2</v>
      </c>
      <c r="J100" s="174"/>
      <c r="K100" s="193">
        <f>PMB!C$75/100</f>
        <v>4.1627899096894037E-2</v>
      </c>
      <c r="L100" s="193">
        <f>PMB!D$75/100</f>
        <v>4.670660619899022E-3</v>
      </c>
      <c r="M100" s="193">
        <f>PMB!E$75/100</f>
        <v>0.1248314041634094</v>
      </c>
      <c r="N100" s="193">
        <f>PMB!F$75/100</f>
        <v>3.9000600064527775E-2</v>
      </c>
      <c r="O100" s="193">
        <f>PMB!G$75/100</f>
        <v>3.6265241239662148E-2</v>
      </c>
      <c r="P100" s="193">
        <f>PMB!H$75/100</f>
        <v>0.13789943288621637</v>
      </c>
      <c r="Q100" s="193">
        <f>PMB!I$75/100</f>
        <v>0.10864000759733243</v>
      </c>
      <c r="R100" s="193">
        <f>PMB!J$75/100</f>
        <v>0.17629694380371505</v>
      </c>
      <c r="S100" s="193">
        <f>PMB!K$75/100</f>
        <v>0.33076781052834386</v>
      </c>
      <c r="T100" s="193"/>
      <c r="U100" s="193">
        <f>K100*$B100*Indicators!$B$256+K100*$C100*Indicators!$C$256+K100*$D100*Indicators!$D$256+K100*$E100*Indicators!$E$256+K100*$F100*Indicators!$F$256+K100*$G100*Indicators!$G$256+K100*$H100*Indicators!$H$256+K100*$I100*Indicators!$I$256</f>
        <v>-8.9747774716352727E-4</v>
      </c>
      <c r="V100" s="193">
        <f>L100*$B100*Indicators!$B$257+L100*$C100*Indicators!$C$257+L100*$D100*Indicators!$D$257+L100*$E100*Indicators!$E$257+L100*$F100*Indicators!$F$257+L100*$G100*Indicators!$G$257+L100*$H100*Indicators!$H$257+L100*$I100*Indicators!$I$257</f>
        <v>1.5029989456118238E-4</v>
      </c>
      <c r="W100" s="193">
        <f>M100*$B100*Indicators!$B$258+M100*$C100*Indicators!$C$258+M100*$D100*Indicators!$D$258+M100*$E100*Indicators!$E$258+M100*$F100*Indicators!$F$258+M100*$G100*Indicators!$G$258+M100*$H100*Indicators!$H$258+M100*$I100*Indicators!$I$258</f>
        <v>1.4993666312137768E-3</v>
      </c>
      <c r="X100" s="193">
        <f>N100*$B100*Indicators!$B$259+N100*$C100*Indicators!$C$259+N100*$D100*Indicators!$D$259+N100*$E100*Indicators!$E$259+N100*$F100*Indicators!$F$259+N100*$G100*Indicators!$G$259+N100*$H100*Indicators!$H$259+N100*$I100*Indicators!$I$259</f>
        <v>1.3187162111212044E-3</v>
      </c>
      <c r="Y100" s="193">
        <f>O100*$B100*Indicators!$B$260+O100*$C100*Indicators!$C$260+O100*$D100*Indicators!$D$260+O100*$E100*Indicators!$E$260+O100*$F100*Indicators!$F$260+O100*$G100*Indicators!$G$260+O100*$H100*Indicators!$H$260+O100*$I100*Indicators!$I$260</f>
        <v>-4.352341058796804E-5</v>
      </c>
      <c r="Z100" s="193">
        <f>P100*$B100*Indicators!$B$261+P100*$C100*Indicators!$C$261+P100*$D100*Indicators!$D$261+P100*$E100*Indicators!$E$261+P100*$F100*Indicators!$F$261+P100*$G100*Indicators!$G$261+P100*$H100*Indicators!$H$261+P100*$I100*Indicators!$I$261</f>
        <v>-3.4602312168521214E-4</v>
      </c>
      <c r="AA100" s="193">
        <f>Q100*$B100*Indicators!$B$262+Q100*$C100*Indicators!$C$262+Q100*$D100*Indicators!$D$262+Q100*$E100*Indicators!$E$262+Q100*$F100*Indicators!$F$262+Q100*$G100*Indicators!$G$262+Q100*$H100*Indicators!$H$262+Q100*$I100*Indicators!$I$262</f>
        <v>-1.3200438460382288E-3</v>
      </c>
      <c r="AB100" s="193">
        <f>R100*$B100*Indicators!$B$263+R100*$C100*Indicators!$C$263+R100*$D100*Indicators!$D$263+R100*$E100*Indicators!$E$263+R100*$F100*Indicators!$F$263+R100*$G100*Indicators!$G$263+R100*$H100*Indicators!$H$263+R100*$I100*Indicators!$I$263</f>
        <v>5.6556280481200863E-4</v>
      </c>
      <c r="AC100" s="193">
        <f>S100*$B100*Indicators!$B$264+S100*$C100*Indicators!$C$264+S100*$D100*Indicators!$D$264+S100*$E100*Indicators!$E$264+S100*$F100*Indicators!$F$264+S100*$G100*Indicators!$G$264+S100*$H100*Indicators!$H$264+S100*$I100*Indicators!$I$264</f>
        <v>4.2064070003519629E-3</v>
      </c>
      <c r="AE100" s="177">
        <f t="shared" si="2"/>
        <v>0.51332844165851987</v>
      </c>
    </row>
    <row r="101" spans="1:31" hidden="1" x14ac:dyDescent="0.25">
      <c r="A101" s="174">
        <f>Indicators!A113</f>
        <v>38808</v>
      </c>
      <c r="B101" s="193">
        <f>(Indicators!B113-Indicators!B112)/Indicators!B112</f>
        <v>-2.0050451623403003E-2</v>
      </c>
      <c r="C101" s="193">
        <f>(Indicators!C113-Indicators!C112)/-100</f>
        <v>1.200000000000001E-3</v>
      </c>
      <c r="D101" s="193">
        <f>(Indicators!D113-Indicators!D112)/-100</f>
        <v>9.6958827699812568E-4</v>
      </c>
      <c r="E101" s="193">
        <f>(Indicators!E113-Indicators!E112)/-Indicators!E112</f>
        <v>-0.10933169079149999</v>
      </c>
      <c r="F101" s="193">
        <f>(Indicators!F113-Indicators!F112)/Indicators!F112</f>
        <v>2.2248243559719123E-2</v>
      </c>
      <c r="G101" s="193">
        <f>(Indicators!G113-Indicators!G112)/Indicators!G112</f>
        <v>8.2154423044145095E-2</v>
      </c>
      <c r="H101" s="193">
        <f>(Indicators!H113-Indicators!H112)/Indicators!H112</f>
        <v>1.1436424484776097E-2</v>
      </c>
      <c r="I101" s="193">
        <f>(Indicators!I113-Indicators!I112)/Indicators!I112</f>
        <v>-4.6704029890579132E-2</v>
      </c>
      <c r="J101" s="174"/>
      <c r="K101" s="193">
        <f>PMB!C$75/100</f>
        <v>4.1627899096894037E-2</v>
      </c>
      <c r="L101" s="193">
        <f>PMB!D$75/100</f>
        <v>4.670660619899022E-3</v>
      </c>
      <c r="M101" s="193">
        <f>PMB!E$75/100</f>
        <v>0.1248314041634094</v>
      </c>
      <c r="N101" s="193">
        <f>PMB!F$75/100</f>
        <v>3.9000600064527775E-2</v>
      </c>
      <c r="O101" s="193">
        <f>PMB!G$75/100</f>
        <v>3.6265241239662148E-2</v>
      </c>
      <c r="P101" s="193">
        <f>PMB!H$75/100</f>
        <v>0.13789943288621637</v>
      </c>
      <c r="Q101" s="193">
        <f>PMB!I$75/100</f>
        <v>0.10864000759733243</v>
      </c>
      <c r="R101" s="193">
        <f>PMB!J$75/100</f>
        <v>0.17629694380371505</v>
      </c>
      <c r="S101" s="193">
        <f>PMB!K$75/100</f>
        <v>0.33076781052834386</v>
      </c>
      <c r="T101" s="193"/>
      <c r="U101" s="193">
        <f>K101*$B101*Indicators!$B$256+K101*$C101*Indicators!$C$256+K101*$D101*Indicators!$D$256+K101*$E101*Indicators!$E$256+K101*$F101*Indicators!$F$256+K101*$G101*Indicators!$G$256+K101*$H101*Indicators!$H$256+K101*$I101*Indicators!$I$256</f>
        <v>-7.6371397971900618E-4</v>
      </c>
      <c r="V101" s="193">
        <f>L101*$B101*Indicators!$B$257+L101*$C101*Indicators!$C$257+L101*$D101*Indicators!$D$257+L101*$E101*Indicators!$E$257+L101*$F101*Indicators!$F$257+L101*$G101*Indicators!$G$257+L101*$H101*Indicators!$H$257+L101*$I101*Indicators!$I$257</f>
        <v>3.0698658033753141E-5</v>
      </c>
      <c r="W101" s="193">
        <f>M101*$B101*Indicators!$B$258+M101*$C101*Indicators!$C$258+M101*$D101*Indicators!$D$258+M101*$E101*Indicators!$E$258+M101*$F101*Indicators!$F$258+M101*$G101*Indicators!$G$258+M101*$H101*Indicators!$H$258+M101*$I101*Indicators!$I$258</f>
        <v>-3.2280791019559394E-3</v>
      </c>
      <c r="X101" s="193">
        <f>N101*$B101*Indicators!$B$259+N101*$C101*Indicators!$C$259+N101*$D101*Indicators!$D$259+N101*$E101*Indicators!$E$259+N101*$F101*Indicators!$F$259+N101*$G101*Indicators!$G$259+N101*$H101*Indicators!$H$259+N101*$I101*Indicators!$I$259</f>
        <v>-1.7929073654727582E-3</v>
      </c>
      <c r="Y101" s="193">
        <f>O101*$B101*Indicators!$B$260+O101*$C101*Indicators!$C$260+O101*$D101*Indicators!$D$260+O101*$E101*Indicators!$E$260+O101*$F101*Indicators!$F$260+O101*$G101*Indicators!$G$260+O101*$H101*Indicators!$H$260+O101*$I101*Indicators!$I$260</f>
        <v>-6.1114598332408297E-4</v>
      </c>
      <c r="Z101" s="193">
        <f>P101*$B101*Indicators!$B$261+P101*$C101*Indicators!$C$261+P101*$D101*Indicators!$D$261+P101*$E101*Indicators!$E$261+P101*$F101*Indicators!$F$261+P101*$G101*Indicators!$G$261+P101*$H101*Indicators!$H$261+P101*$I101*Indicators!$I$261</f>
        <v>-1.3052443972692705E-3</v>
      </c>
      <c r="AA101" s="193">
        <f>Q101*$B101*Indicators!$B$262+Q101*$C101*Indicators!$C$262+Q101*$D101*Indicators!$D$262+Q101*$E101*Indicators!$E$262+Q101*$F101*Indicators!$F$262+Q101*$G101*Indicators!$G$262+Q101*$H101*Indicators!$H$262+Q101*$I101*Indicators!$I$262</f>
        <v>-4.0034615951650534E-3</v>
      </c>
      <c r="AB101" s="193">
        <f>R101*$B101*Indicators!$B$263+R101*$C101*Indicators!$C$263+R101*$D101*Indicators!$D$263+R101*$E101*Indicators!$E$263+R101*$F101*Indicators!$F$263+R101*$G101*Indicators!$G$263+R101*$H101*Indicators!$H$263+R101*$I101*Indicators!$I$263</f>
        <v>-1.9966562488955347E-3</v>
      </c>
      <c r="AC101" s="193">
        <f>S101*$B101*Indicators!$B$264+S101*$C101*Indicators!$C$264+S101*$D101*Indicators!$D$264+S101*$E101*Indicators!$E$264+S101*$F101*Indicators!$F$264+S101*$G101*Indicators!$G$264+S101*$H101*Indicators!$H$264+S101*$I101*Indicators!$I$264</f>
        <v>-9.7709358993740302E-5</v>
      </c>
      <c r="AE101" s="177">
        <f t="shared" si="2"/>
        <v>-1.3768219372761634</v>
      </c>
    </row>
    <row r="102" spans="1:31" hidden="1" x14ac:dyDescent="0.25">
      <c r="A102" s="174">
        <f>Indicators!A114</f>
        <v>38838</v>
      </c>
      <c r="B102" s="193">
        <f>(Indicators!B114-Indicators!B113)/Indicators!B113</f>
        <v>0.11377941640509528</v>
      </c>
      <c r="C102" s="193">
        <f>(Indicators!C114-Indicators!C113)/-100</f>
        <v>-3.6000000000000034E-3</v>
      </c>
      <c r="D102" s="193">
        <f>(Indicators!D114-Indicators!D113)/-100</f>
        <v>-6.2695924764888918E-3</v>
      </c>
      <c r="E102" s="193">
        <f>(Indicators!E114-Indicators!E113)/-Indicators!E113</f>
        <v>5.6496390893947902E-2</v>
      </c>
      <c r="F102" s="193">
        <f>(Indicators!F114-Indicators!F113)/Indicators!F113</f>
        <v>-3.2073310423826017E-2</v>
      </c>
      <c r="G102" s="193">
        <f>(Indicators!G114-Indicators!G113)/Indicators!G113</f>
        <v>3.1816034021105756E-2</v>
      </c>
      <c r="H102" s="193">
        <f>(Indicators!H114-Indicators!H113)/Indicators!H113</f>
        <v>8.0780100464829425E-3</v>
      </c>
      <c r="I102" s="193">
        <f>(Indicators!I114-Indicators!I113)/Indicators!I113</f>
        <v>7.1108622620380743E-2</v>
      </c>
      <c r="J102" s="174"/>
      <c r="K102" s="193">
        <f>PMB!C$75/100</f>
        <v>4.1627899096894037E-2</v>
      </c>
      <c r="L102" s="193">
        <f>PMB!D$75/100</f>
        <v>4.670660619899022E-3</v>
      </c>
      <c r="M102" s="193">
        <f>PMB!E$75/100</f>
        <v>0.1248314041634094</v>
      </c>
      <c r="N102" s="193">
        <f>PMB!F$75/100</f>
        <v>3.9000600064527775E-2</v>
      </c>
      <c r="O102" s="193">
        <f>PMB!G$75/100</f>
        <v>3.6265241239662148E-2</v>
      </c>
      <c r="P102" s="193">
        <f>PMB!H$75/100</f>
        <v>0.13789943288621637</v>
      </c>
      <c r="Q102" s="193">
        <f>PMB!I$75/100</f>
        <v>0.10864000759733243</v>
      </c>
      <c r="R102" s="193">
        <f>PMB!J$75/100</f>
        <v>0.17629694380371505</v>
      </c>
      <c r="S102" s="193">
        <f>PMB!K$75/100</f>
        <v>0.33076781052834386</v>
      </c>
      <c r="T102" s="193"/>
      <c r="U102" s="193">
        <f>K102*$B102*Indicators!$B$256+K102*$C102*Indicators!$C$256+K102*$D102*Indicators!$D$256+K102*$E102*Indicators!$E$256+K102*$F102*Indicators!$F$256+K102*$G102*Indicators!$G$256+K102*$H102*Indicators!$H$256+K102*$I102*Indicators!$I$256</f>
        <v>1.1889464064615905E-3</v>
      </c>
      <c r="V102" s="193">
        <f>L102*$B102*Indicators!$B$257+L102*$C102*Indicators!$C$257+L102*$D102*Indicators!$D$257+L102*$E102*Indicators!$E$257+L102*$F102*Indicators!$F$257+L102*$G102*Indicators!$G$257+L102*$H102*Indicators!$H$257+L102*$I102*Indicators!$I$257</f>
        <v>3.1168066623414288E-4</v>
      </c>
      <c r="W102" s="193">
        <f>M102*$B102*Indicators!$B$258+M102*$C102*Indicators!$C$258+M102*$D102*Indicators!$D$258+M102*$E102*Indicators!$E$258+M102*$F102*Indicators!$F$258+M102*$G102*Indicators!$G$258+M102*$H102*Indicators!$H$258+M102*$I102*Indicators!$I$258</f>
        <v>7.4235339537492961E-3</v>
      </c>
      <c r="X102" s="193">
        <f>N102*$B102*Indicators!$B$259+N102*$C102*Indicators!$C$259+N102*$D102*Indicators!$D$259+N102*$E102*Indicators!$E$259+N102*$F102*Indicators!$F$259+N102*$G102*Indicators!$G$259+N102*$H102*Indicators!$H$259+N102*$I102*Indicators!$I$259</f>
        <v>2.2833233791915595E-3</v>
      </c>
      <c r="Y102" s="193">
        <f>O102*$B102*Indicators!$B$260+O102*$C102*Indicators!$C$260+O102*$D102*Indicators!$D$260+O102*$E102*Indicators!$E$260+O102*$F102*Indicators!$F$260+O102*$G102*Indicators!$G$260+O102*$H102*Indicators!$H$260+O102*$I102*Indicators!$I$260</f>
        <v>8.7487265884155277E-4</v>
      </c>
      <c r="Z102" s="193">
        <f>P102*$B102*Indicators!$B$261+P102*$C102*Indicators!$C$261+P102*$D102*Indicators!$D$261+P102*$E102*Indicators!$E$261+P102*$F102*Indicators!$F$261+P102*$G102*Indicators!$G$261+P102*$H102*Indicators!$H$261+P102*$I102*Indicators!$I$261</f>
        <v>2.2799140423191266E-3</v>
      </c>
      <c r="AA102" s="193">
        <f>Q102*$B102*Indicators!$B$262+Q102*$C102*Indicators!$C$262+Q102*$D102*Indicators!$D$262+Q102*$E102*Indicators!$E$262+Q102*$F102*Indicators!$F$262+Q102*$G102*Indicators!$G$262+Q102*$H102*Indicators!$H$262+Q102*$I102*Indicators!$I$262</f>
        <v>3.8791396488868446E-3</v>
      </c>
      <c r="AB102" s="193">
        <f>R102*$B102*Indicators!$B$263+R102*$C102*Indicators!$C$263+R102*$D102*Indicators!$D$263+R102*$E102*Indicators!$E$263+R102*$F102*Indicators!$F$263+R102*$G102*Indicators!$G$263+R102*$H102*Indicators!$H$263+R102*$I102*Indicators!$I$263</f>
        <v>3.723295481876943E-3</v>
      </c>
      <c r="AC102" s="193">
        <f>S102*$B102*Indicators!$B$264+S102*$C102*Indicators!$C$264+S102*$D102*Indicators!$D$264+S102*$E102*Indicators!$E$264+S102*$F102*Indicators!$F$264+S102*$G102*Indicators!$G$264+S102*$H102*Indicators!$H$264+S102*$I102*Indicators!$I$264</f>
        <v>4.9095394078560728E-3</v>
      </c>
      <c r="AE102" s="177">
        <f t="shared" si="2"/>
        <v>2.687424564541713</v>
      </c>
    </row>
    <row r="103" spans="1:31" hidden="1" x14ac:dyDescent="0.25">
      <c r="A103" s="174">
        <f>Indicators!A115</f>
        <v>38869</v>
      </c>
      <c r="B103" s="193">
        <f>(Indicators!B115-Indicators!B114)/Indicators!B114</f>
        <v>6.8054395801025805E-2</v>
      </c>
      <c r="C103" s="193">
        <f>(Indicators!C115-Indicators!C114)/-100</f>
        <v>-9.0500000000000025E-3</v>
      </c>
      <c r="D103" s="193">
        <f>(Indicators!D115-Indicators!D114)/-100</f>
        <v>-9.4806671161349991E-3</v>
      </c>
      <c r="E103" s="193">
        <f>(Indicators!E115-Indicators!E114)/-Indicators!E114</f>
        <v>-7.5768721494777189E-2</v>
      </c>
      <c r="F103" s="193">
        <f>(Indicators!F115-Indicators!F114)/Indicators!F114</f>
        <v>-7.1597633136094629E-2</v>
      </c>
      <c r="G103" s="193">
        <f>(Indicators!G115-Indicators!G114)/Indicators!G114</f>
        <v>-0.10425889177224862</v>
      </c>
      <c r="H103" s="193">
        <f>(Indicators!H115-Indicators!H114)/Indicators!H114</f>
        <v>1.7451758254650368E-2</v>
      </c>
      <c r="I103" s="193">
        <f>(Indicators!I115-Indicators!I114)/Indicators!I114</f>
        <v>1.1500261369576581E-2</v>
      </c>
      <c r="J103" s="174"/>
      <c r="K103" s="193">
        <f>PMB!C$75/100</f>
        <v>4.1627899096894037E-2</v>
      </c>
      <c r="L103" s="193">
        <f>PMB!D$75/100</f>
        <v>4.670660619899022E-3</v>
      </c>
      <c r="M103" s="193">
        <f>PMB!E$75/100</f>
        <v>0.1248314041634094</v>
      </c>
      <c r="N103" s="193">
        <f>PMB!F$75/100</f>
        <v>3.9000600064527775E-2</v>
      </c>
      <c r="O103" s="193">
        <f>PMB!G$75/100</f>
        <v>3.6265241239662148E-2</v>
      </c>
      <c r="P103" s="193">
        <f>PMB!H$75/100</f>
        <v>0.13789943288621637</v>
      </c>
      <c r="Q103" s="193">
        <f>PMB!I$75/100</f>
        <v>0.10864000759733243</v>
      </c>
      <c r="R103" s="193">
        <f>PMB!J$75/100</f>
        <v>0.17629694380371505</v>
      </c>
      <c r="S103" s="193">
        <f>PMB!K$75/100</f>
        <v>0.33076781052834386</v>
      </c>
      <c r="T103" s="193"/>
      <c r="U103" s="193">
        <f>K103*$B103*Indicators!$B$256+K103*$C103*Indicators!$C$256+K103*$D103*Indicators!$D$256+K103*$E103*Indicators!$E$256+K103*$F103*Indicators!$F$256+K103*$G103*Indicators!$G$256+K103*$H103*Indicators!$H$256+K103*$I103*Indicators!$I$256</f>
        <v>-8.1020088848071561E-4</v>
      </c>
      <c r="V103" s="193">
        <f>L103*$B103*Indicators!$B$257+L103*$C103*Indicators!$C$257+L103*$D103*Indicators!$D$257+L103*$E103*Indicators!$E$257+L103*$F103*Indicators!$F$257+L103*$G103*Indicators!$G$257+L103*$H103*Indicators!$H$257+L103*$I103*Indicators!$I$257</f>
        <v>-1.240716988774103E-4</v>
      </c>
      <c r="W103" s="193">
        <f>M103*$B103*Indicators!$B$258+M103*$C103*Indicators!$C$258+M103*$D103*Indicators!$D$258+M103*$E103*Indicators!$E$258+M103*$F103*Indicators!$F$258+M103*$G103*Indicators!$G$258+M103*$H103*Indicators!$H$258+M103*$I103*Indicators!$I$258</f>
        <v>2.2473848488266438E-3</v>
      </c>
      <c r="X103" s="193">
        <f>N103*$B103*Indicators!$B$259+N103*$C103*Indicators!$C$259+N103*$D103*Indicators!$D$259+N103*$E103*Indicators!$E$259+N103*$F103*Indicators!$F$259+N103*$G103*Indicators!$G$259+N103*$H103*Indicators!$H$259+N103*$I103*Indicators!$I$259</f>
        <v>-6.9402798845612853E-5</v>
      </c>
      <c r="Y103" s="193">
        <f>O103*$B103*Indicators!$B$260+O103*$C103*Indicators!$C$260+O103*$D103*Indicators!$D$260+O103*$E103*Indicators!$E$260+O103*$F103*Indicators!$F$260+O103*$G103*Indicators!$G$260+O103*$H103*Indicators!$H$260+O103*$I103*Indicators!$I$260</f>
        <v>-8.7486079780913533E-5</v>
      </c>
      <c r="Z103" s="193">
        <f>P103*$B103*Indicators!$B$261+P103*$C103*Indicators!$C$261+P103*$D103*Indicators!$D$261+P103*$E103*Indicators!$E$261+P103*$F103*Indicators!$F$261+P103*$G103*Indicators!$G$261+P103*$H103*Indicators!$H$261+P103*$I103*Indicators!$I$261</f>
        <v>-2.030053996875744E-4</v>
      </c>
      <c r="AA103" s="193">
        <f>Q103*$B103*Indicators!$B$262+Q103*$C103*Indicators!$C$262+Q103*$D103*Indicators!$D$262+Q103*$E103*Indicators!$E$262+Q103*$F103*Indicators!$F$262+Q103*$G103*Indicators!$G$262+Q103*$H103*Indicators!$H$262+Q103*$I103*Indicators!$I$262</f>
        <v>-1.5256170463373209E-3</v>
      </c>
      <c r="AB103" s="193">
        <f>R103*$B103*Indicators!$B$263+R103*$C103*Indicators!$C$263+R103*$D103*Indicators!$D$263+R103*$E103*Indicators!$E$263+R103*$F103*Indicators!$F$263+R103*$G103*Indicators!$G$263+R103*$H103*Indicators!$H$263+R103*$I103*Indicators!$I$263</f>
        <v>1.6281750229959888E-4</v>
      </c>
      <c r="AC103" s="193">
        <f>S103*$B103*Indicators!$B$264+S103*$C103*Indicators!$C$264+S103*$D103*Indicators!$D$264+S103*$E103*Indicators!$E$264+S103*$F103*Indicators!$F$264+S103*$G103*Indicators!$G$264+S103*$H103*Indicators!$H$264+S103*$I103*Indicators!$I$264</f>
        <v>2.4980731828886478E-3</v>
      </c>
      <c r="AE103" s="177">
        <f t="shared" si="2"/>
        <v>0.20884916220053426</v>
      </c>
    </row>
    <row r="104" spans="1:31" hidden="1" x14ac:dyDescent="0.25">
      <c r="A104" s="174">
        <f>Indicators!A116</f>
        <v>38899</v>
      </c>
      <c r="B104" s="193">
        <f>(Indicators!B116-Indicators!B115)/Indicators!B115</f>
        <v>-3.3534372033283036E-2</v>
      </c>
      <c r="C104" s="193">
        <f>(Indicators!C116-Indicators!C115)/-100</f>
        <v>0</v>
      </c>
      <c r="D104" s="193">
        <f>(Indicators!D116-Indicators!D115)/-100</f>
        <v>-1.1398273766257373E-3</v>
      </c>
      <c r="E104" s="193">
        <f>(Indicators!E116-Indicators!E115)/-Indicators!E115</f>
        <v>-1.6411378555798529E-2</v>
      </c>
      <c r="F104" s="193">
        <f>(Indicators!F116-Indicators!F115)/Indicators!F115</f>
        <v>1.083492670490758E-2</v>
      </c>
      <c r="G104" s="193">
        <f>(Indicators!G116-Indicators!G115)/Indicators!G115</f>
        <v>8.5207907293796875E-2</v>
      </c>
      <c r="H104" s="193">
        <f>(Indicators!H116-Indicators!H115)/Indicators!H115</f>
        <v>2.8853849130122473E-2</v>
      </c>
      <c r="I104" s="193">
        <f>(Indicators!I116-Indicators!I115)/Indicators!I115</f>
        <v>-5.503875968992248E-2</v>
      </c>
      <c r="J104" s="174"/>
      <c r="K104" s="193">
        <f>PMB!C$75/100</f>
        <v>4.1627899096894037E-2</v>
      </c>
      <c r="L104" s="193">
        <f>PMB!D$75/100</f>
        <v>4.670660619899022E-3</v>
      </c>
      <c r="M104" s="193">
        <f>PMB!E$75/100</f>
        <v>0.1248314041634094</v>
      </c>
      <c r="N104" s="193">
        <f>PMB!F$75/100</f>
        <v>3.9000600064527775E-2</v>
      </c>
      <c r="O104" s="193">
        <f>PMB!G$75/100</f>
        <v>3.6265241239662148E-2</v>
      </c>
      <c r="P104" s="193">
        <f>PMB!H$75/100</f>
        <v>0.13789943288621637</v>
      </c>
      <c r="Q104" s="193">
        <f>PMB!I$75/100</f>
        <v>0.10864000759733243</v>
      </c>
      <c r="R104" s="193">
        <f>PMB!J$75/100</f>
        <v>0.17629694380371505</v>
      </c>
      <c r="S104" s="193">
        <f>PMB!K$75/100</f>
        <v>0.33076781052834386</v>
      </c>
      <c r="T104" s="193"/>
      <c r="U104" s="193">
        <f>K104*$B104*Indicators!$B$256+K104*$C104*Indicators!$C$256+K104*$D104*Indicators!$D$256+K104*$E104*Indicators!$E$256+K104*$F104*Indicators!$F$256+K104*$G104*Indicators!$G$256+K104*$H104*Indicators!$H$256+K104*$I104*Indicators!$I$256</f>
        <v>-3.2557337989284462E-4</v>
      </c>
      <c r="V104" s="193">
        <f>L104*$B104*Indicators!$B$257+L104*$C104*Indicators!$C$257+L104*$D104*Indicators!$D$257+L104*$E104*Indicators!$E$257+L104*$F104*Indicators!$F$257+L104*$G104*Indicators!$G$257+L104*$H104*Indicators!$H$257+L104*$I104*Indicators!$I$257</f>
        <v>5.312391413554436E-5</v>
      </c>
      <c r="W104" s="193">
        <f>M104*$B104*Indicators!$B$258+M104*$C104*Indicators!$C$258+M104*$D104*Indicators!$D$258+M104*$E104*Indicators!$E$258+M104*$F104*Indicators!$F$258+M104*$G104*Indicators!$G$258+M104*$H104*Indicators!$H$258+M104*$I104*Indicators!$I$258</f>
        <v>-2.6910562984205346E-3</v>
      </c>
      <c r="X104" s="193">
        <f>N104*$B104*Indicators!$B$259+N104*$C104*Indicators!$C$259+N104*$D104*Indicators!$D$259+N104*$E104*Indicators!$E$259+N104*$F104*Indicators!$F$259+N104*$G104*Indicators!$G$259+N104*$H104*Indicators!$H$259+N104*$I104*Indicators!$I$259</f>
        <v>-1.2217600674364346E-3</v>
      </c>
      <c r="Y104" s="193">
        <f>O104*$B104*Indicators!$B$260+O104*$C104*Indicators!$C$260+O104*$D104*Indicators!$D$260+O104*$E104*Indicators!$E$260+O104*$F104*Indicators!$F$260+O104*$G104*Indicators!$G$260+O104*$H104*Indicators!$H$260+O104*$I104*Indicators!$I$260</f>
        <v>-9.0336606479639672E-7</v>
      </c>
      <c r="Z104" s="193">
        <f>P104*$B104*Indicators!$B$261+P104*$C104*Indicators!$C$261+P104*$D104*Indicators!$D$261+P104*$E104*Indicators!$E$261+P104*$F104*Indicators!$F$261+P104*$G104*Indicators!$G$261+P104*$H104*Indicators!$H$261+P104*$I104*Indicators!$I$261</f>
        <v>2.7454698001103399E-4</v>
      </c>
      <c r="AA104" s="193">
        <f>Q104*$B104*Indicators!$B$262+Q104*$C104*Indicators!$C$262+Q104*$D104*Indicators!$D$262+Q104*$E104*Indicators!$E$262+Q104*$F104*Indicators!$F$262+Q104*$G104*Indicators!$G$262+Q104*$H104*Indicators!$H$262+Q104*$I104*Indicators!$I$262</f>
        <v>-8.8258486537212146E-4</v>
      </c>
      <c r="AB104" s="193">
        <f>R104*$B104*Indicators!$B$263+R104*$C104*Indicators!$C$263+R104*$D104*Indicators!$D$263+R104*$E104*Indicators!$E$263+R104*$F104*Indicators!$F$263+R104*$G104*Indicators!$G$263+R104*$H104*Indicators!$H$263+R104*$I104*Indicators!$I$263</f>
        <v>1.4027224260013983E-4</v>
      </c>
      <c r="AC104" s="193">
        <f>S104*$B104*Indicators!$B$264+S104*$C104*Indicators!$C$264+S104*$D104*Indicators!$D$264+S104*$E104*Indicators!$E$264+S104*$F104*Indicators!$F$264+S104*$G104*Indicators!$G$264+S104*$H104*Indicators!$H$264+S104*$I104*Indicators!$I$264</f>
        <v>7.6831212614561636E-4</v>
      </c>
      <c r="AE104" s="177">
        <f t="shared" si="2"/>
        <v>-0.38856227142943978</v>
      </c>
    </row>
    <row r="105" spans="1:31" hidden="1" x14ac:dyDescent="0.25">
      <c r="A105" s="174">
        <f>Indicators!A117</f>
        <v>38930</v>
      </c>
      <c r="B105" s="193">
        <f>(Indicators!B117-Indicators!B116)/Indicators!B116</f>
        <v>4.0591685204980743E-2</v>
      </c>
      <c r="C105" s="193">
        <f>(Indicators!C117-Indicators!C116)/-100</f>
        <v>-1.25E-3</v>
      </c>
      <c r="D105" s="193">
        <f>(Indicators!D117-Indicators!D116)/-100</f>
        <v>-4.4581184206557009E-3</v>
      </c>
      <c r="E105" s="193">
        <f>(Indicators!E117-Indicators!E116)/-Indicators!E116</f>
        <v>6.4585575888051638E-2</v>
      </c>
      <c r="F105" s="193">
        <f>(Indicators!F117-Indicators!F116)/Indicators!F116</f>
        <v>-0.18158890290037824</v>
      </c>
      <c r="G105" s="193">
        <f>(Indicators!G117-Indicators!G116)/Indicators!G116</f>
        <v>-2.9208542713567699E-2</v>
      </c>
      <c r="H105" s="193">
        <f>(Indicators!H117-Indicators!H116)/Indicators!H116</f>
        <v>2.3088564552428692E-2</v>
      </c>
      <c r="I105" s="193">
        <f>(Indicators!I117-Indicators!I116)/Indicators!I116</f>
        <v>-2.5704129067541701E-2</v>
      </c>
      <c r="J105" s="174"/>
      <c r="K105" s="193">
        <f>PMB!C$75/100</f>
        <v>4.1627899096894037E-2</v>
      </c>
      <c r="L105" s="193">
        <f>PMB!D$75/100</f>
        <v>4.670660619899022E-3</v>
      </c>
      <c r="M105" s="193">
        <f>PMB!E$75/100</f>
        <v>0.1248314041634094</v>
      </c>
      <c r="N105" s="193">
        <f>PMB!F$75/100</f>
        <v>3.9000600064527775E-2</v>
      </c>
      <c r="O105" s="193">
        <f>PMB!G$75/100</f>
        <v>3.6265241239662148E-2</v>
      </c>
      <c r="P105" s="193">
        <f>PMB!H$75/100</f>
        <v>0.13789943288621637</v>
      </c>
      <c r="Q105" s="193">
        <f>PMB!I$75/100</f>
        <v>0.10864000759733243</v>
      </c>
      <c r="R105" s="193">
        <f>PMB!J$75/100</f>
        <v>0.17629694380371505</v>
      </c>
      <c r="S105" s="193">
        <f>PMB!K$75/100</f>
        <v>0.33076781052834386</v>
      </c>
      <c r="T105" s="193"/>
      <c r="U105" s="193">
        <f>K105*$B105*Indicators!$B$256+K105*$C105*Indicators!$C$256+K105*$D105*Indicators!$D$256+K105*$E105*Indicators!$E$256+K105*$F105*Indicators!$F$256+K105*$G105*Indicators!$G$256+K105*$H105*Indicators!$H$256+K105*$I105*Indicators!$I$256</f>
        <v>-1.4767149911112578E-3</v>
      </c>
      <c r="V105" s="193">
        <f>L105*$B105*Indicators!$B$257+L105*$C105*Indicators!$C$257+L105*$D105*Indicators!$D$257+L105*$E105*Indicators!$E$257+L105*$F105*Indicators!$F$257+L105*$G105*Indicators!$G$257+L105*$H105*Indicators!$H$257+L105*$I105*Indicators!$I$257</f>
        <v>8.4623974983812306E-6</v>
      </c>
      <c r="W105" s="193">
        <f>M105*$B105*Indicators!$B$258+M105*$C105*Indicators!$C$258+M105*$D105*Indicators!$D$258+M105*$E105*Indicators!$E$258+M105*$F105*Indicators!$F$258+M105*$G105*Indicators!$G$258+M105*$H105*Indicators!$H$258+M105*$I105*Indicators!$I$258</f>
        <v>2.1671695625049441E-3</v>
      </c>
      <c r="X105" s="193">
        <f>N105*$B105*Indicators!$B$259+N105*$C105*Indicators!$C$259+N105*$D105*Indicators!$D$259+N105*$E105*Indicators!$E$259+N105*$F105*Indicators!$F$259+N105*$G105*Indicators!$G$259+N105*$H105*Indicators!$H$259+N105*$I105*Indicators!$I$259</f>
        <v>2.3976280724187244E-4</v>
      </c>
      <c r="Y105" s="193">
        <f>O105*$B105*Indicators!$B$260+O105*$C105*Indicators!$C$260+O105*$D105*Indicators!$D$260+O105*$E105*Indicators!$E$260+O105*$F105*Indicators!$F$260+O105*$G105*Indicators!$G$260+O105*$H105*Indicators!$H$260+O105*$I105*Indicators!$I$260</f>
        <v>6.7335689662774163E-4</v>
      </c>
      <c r="Z105" s="193">
        <f>P105*$B105*Indicators!$B$261+P105*$C105*Indicators!$C$261+P105*$D105*Indicators!$D$261+P105*$E105*Indicators!$E$261+P105*$F105*Indicators!$F$261+P105*$G105*Indicators!$G$261+P105*$H105*Indicators!$H$261+P105*$I105*Indicators!$I$261</f>
        <v>2.0630780529323233E-3</v>
      </c>
      <c r="AA105" s="193">
        <f>Q105*$B105*Indicators!$B$262+Q105*$C105*Indicators!$C$262+Q105*$D105*Indicators!$D$262+Q105*$E105*Indicators!$E$262+Q105*$F105*Indicators!$F$262+Q105*$G105*Indicators!$G$262+Q105*$H105*Indicators!$H$262+Q105*$I105*Indicators!$I$262</f>
        <v>2.6927870196036684E-3</v>
      </c>
      <c r="AB105" s="193">
        <f>R105*$B105*Indicators!$B$263+R105*$C105*Indicators!$C$263+R105*$D105*Indicators!$D$263+R105*$E105*Indicators!$E$263+R105*$F105*Indicators!$F$263+R105*$G105*Indicators!$G$263+R105*$H105*Indicators!$H$263+R105*$I105*Indicators!$I$263</f>
        <v>2.6930728309881085E-3</v>
      </c>
      <c r="AC105" s="193">
        <f>S105*$B105*Indicators!$B$264+S105*$C105*Indicators!$C$264+S105*$D105*Indicators!$D$264+S105*$E105*Indicators!$E$264+S105*$F105*Indicators!$F$264+S105*$G105*Indicators!$G$264+S105*$H105*Indicators!$H$264+S105*$I105*Indicators!$I$264</f>
        <v>2.7689922120836159E-3</v>
      </c>
      <c r="AE105" s="177">
        <f t="shared" si="2"/>
        <v>1.1829966788369399</v>
      </c>
    </row>
    <row r="106" spans="1:31" hidden="1" x14ac:dyDescent="0.25">
      <c r="A106" s="174">
        <f>Indicators!A118</f>
        <v>38961</v>
      </c>
      <c r="B106" s="193">
        <f>(Indicators!B118-Indicators!B117)/Indicators!B117</f>
        <v>7.6545060802931886E-2</v>
      </c>
      <c r="C106" s="193">
        <f>(Indicators!C118-Indicators!C117)/-100</f>
        <v>1.4499999999999958E-3</v>
      </c>
      <c r="D106" s="193">
        <f>(Indicators!D118-Indicators!D117)/-100</f>
        <v>1.7539133818202757E-3</v>
      </c>
      <c r="E106" s="193">
        <f>(Indicators!E118-Indicators!E117)/-Indicators!E117</f>
        <v>0.13521288837744533</v>
      </c>
      <c r="F106" s="193">
        <f>(Indicators!F118-Indicators!F117)/Indicators!F117</f>
        <v>-5.1617873651771951E-2</v>
      </c>
      <c r="G106" s="193">
        <f>(Indicators!G118-Indicators!G117)/Indicators!G117</f>
        <v>-1.9572953736654838E-2</v>
      </c>
      <c r="H106" s="193">
        <f>(Indicators!H118-Indicators!H117)/Indicators!H117</f>
        <v>2.3521755676566933E-2</v>
      </c>
      <c r="I106" s="193">
        <f>(Indicators!I118-Indicators!I117)/Indicators!I117</f>
        <v>-3.003087285994948E-2</v>
      </c>
      <c r="J106" s="174"/>
      <c r="K106" s="193">
        <f>PMB!C$75/100</f>
        <v>4.1627899096894037E-2</v>
      </c>
      <c r="L106" s="193">
        <f>PMB!D$75/100</f>
        <v>4.670660619899022E-3</v>
      </c>
      <c r="M106" s="193">
        <f>PMB!E$75/100</f>
        <v>0.1248314041634094</v>
      </c>
      <c r="N106" s="193">
        <f>PMB!F$75/100</f>
        <v>3.9000600064527775E-2</v>
      </c>
      <c r="O106" s="193">
        <f>PMB!G$75/100</f>
        <v>3.6265241239662148E-2</v>
      </c>
      <c r="P106" s="193">
        <f>PMB!H$75/100</f>
        <v>0.13789943288621637</v>
      </c>
      <c r="Q106" s="193">
        <f>PMB!I$75/100</f>
        <v>0.10864000759733243</v>
      </c>
      <c r="R106" s="193">
        <f>PMB!J$75/100</f>
        <v>0.17629694380371505</v>
      </c>
      <c r="S106" s="193">
        <f>PMB!K$75/100</f>
        <v>0.33076781052834386</v>
      </c>
      <c r="T106" s="193"/>
      <c r="U106" s="193">
        <f>K106*$B106*Indicators!$B$256+K106*$C106*Indicators!$C$256+K106*$D106*Indicators!$D$256+K106*$E106*Indicators!$E$256+K106*$F106*Indicators!$F$256+K106*$G106*Indicators!$G$256+K106*$H106*Indicators!$H$256+K106*$I106*Indicators!$I$256</f>
        <v>9.571187506836052E-4</v>
      </c>
      <c r="V106" s="193">
        <f>L106*$B106*Indicators!$B$257+L106*$C106*Indicators!$C$257+L106*$D106*Indicators!$D$257+L106*$E106*Indicators!$E$257+L106*$F106*Indicators!$F$257+L106*$G106*Indicators!$G$257+L106*$H106*Indicators!$H$257+L106*$I106*Indicators!$I$257</f>
        <v>1.0578789890395096E-4</v>
      </c>
      <c r="W106" s="193">
        <f>M106*$B106*Indicators!$B$258+M106*$C106*Indicators!$C$258+M106*$D106*Indicators!$D$258+M106*$E106*Indicators!$E$258+M106*$F106*Indicators!$F$258+M106*$G106*Indicators!$G$258+M106*$H106*Indicators!$H$258+M106*$I106*Indicators!$I$258</f>
        <v>4.6232255235423786E-3</v>
      </c>
      <c r="X106" s="193">
        <f>N106*$B106*Indicators!$B$259+N106*$C106*Indicators!$C$259+N106*$D106*Indicators!$D$259+N106*$E106*Indicators!$E$259+N106*$F106*Indicators!$F$259+N106*$G106*Indicators!$G$259+N106*$H106*Indicators!$H$259+N106*$I106*Indicators!$I$259</f>
        <v>8.6558004178292197E-4</v>
      </c>
      <c r="Y106" s="193">
        <f>O106*$B106*Indicators!$B$260+O106*$C106*Indicators!$C$260+O106*$D106*Indicators!$D$260+O106*$E106*Indicators!$E$260+O106*$F106*Indicators!$F$260+O106*$G106*Indicators!$G$260+O106*$H106*Indicators!$H$260+O106*$I106*Indicators!$I$260</f>
        <v>1.2367105018121426E-3</v>
      </c>
      <c r="Z106" s="193">
        <f>P106*$B106*Indicators!$B$261+P106*$C106*Indicators!$C$261+P106*$D106*Indicators!$D$261+P106*$E106*Indicators!$E$261+P106*$F106*Indicators!$F$261+P106*$G106*Indicators!$G$261+P106*$H106*Indicators!$H$261+P106*$I106*Indicators!$I$261</f>
        <v>3.8493959965105714E-3</v>
      </c>
      <c r="AA106" s="193">
        <f>Q106*$B106*Indicators!$B$262+Q106*$C106*Indicators!$C$262+Q106*$D106*Indicators!$D$262+Q106*$E106*Indicators!$E$262+Q106*$F106*Indicators!$F$262+Q106*$G106*Indicators!$G$262+Q106*$H106*Indicators!$H$262+Q106*$I106*Indicators!$I$262</f>
        <v>5.4738298009226055E-3</v>
      </c>
      <c r="AB106" s="193">
        <f>R106*$B106*Indicators!$B$263+R106*$C106*Indicators!$C$263+R106*$D106*Indicators!$D$263+R106*$E106*Indicators!$E$263+R106*$F106*Indicators!$F$263+R106*$G106*Indicators!$G$263+R106*$H106*Indicators!$H$263+R106*$I106*Indicators!$I$263</f>
        <v>4.8329461188903917E-3</v>
      </c>
      <c r="AC106" s="193">
        <f>S106*$B106*Indicators!$B$264+S106*$C106*Indicators!$C$264+S106*$D106*Indicators!$D$264+S106*$E106*Indicators!$E$264+S106*$F106*Indicators!$F$264+S106*$G106*Indicators!$G$264+S106*$H106*Indicators!$H$264+S106*$I106*Indicators!$I$264</f>
        <v>4.6531660827989971E-3</v>
      </c>
      <c r="AE106" s="177">
        <f t="shared" si="2"/>
        <v>2.6597760715847563</v>
      </c>
    </row>
    <row r="107" spans="1:31" hidden="1" x14ac:dyDescent="0.25">
      <c r="A107" s="174">
        <f>Indicators!A119</f>
        <v>38991</v>
      </c>
      <c r="B107" s="193">
        <f>(Indicators!B119-Indicators!B118)/Indicators!B118</f>
        <v>-5.096067053513862E-2</v>
      </c>
      <c r="C107" s="193">
        <f>(Indicators!C119-Indicators!C118)/-100</f>
        <v>5.4499999999999991E-3</v>
      </c>
      <c r="D107" s="193">
        <f>(Indicators!D119-Indicators!D118)/-100</f>
        <v>-1.5026931693597589E-3</v>
      </c>
      <c r="E107" s="193">
        <f>(Indicators!E119-Indicators!E118)/-Indicators!E118</f>
        <v>6.9028609447771103E-2</v>
      </c>
      <c r="F107" s="193">
        <f>(Indicators!F119-Indicators!F118)/Indicators!F118</f>
        <v>-6.4987814784727913E-2</v>
      </c>
      <c r="G107" s="193">
        <f>(Indicators!G119-Indicators!G118)/Indicators!G118</f>
        <v>-1.1549249298796328E-3</v>
      </c>
      <c r="H107" s="193">
        <f>(Indicators!H119-Indicators!H118)/Indicators!H118</f>
        <v>2.0414958549333704E-2</v>
      </c>
      <c r="I107" s="193">
        <f>(Indicators!I119-Indicators!I118)/Indicators!I118</f>
        <v>3.8773148148148147E-2</v>
      </c>
      <c r="J107" s="174"/>
      <c r="K107" s="193">
        <f>PMB!C$75/100</f>
        <v>4.1627899096894037E-2</v>
      </c>
      <c r="L107" s="193">
        <f>PMB!D$75/100</f>
        <v>4.670660619899022E-3</v>
      </c>
      <c r="M107" s="193">
        <f>PMB!E$75/100</f>
        <v>0.1248314041634094</v>
      </c>
      <c r="N107" s="193">
        <f>PMB!F$75/100</f>
        <v>3.9000600064527775E-2</v>
      </c>
      <c r="O107" s="193">
        <f>PMB!G$75/100</f>
        <v>3.6265241239662148E-2</v>
      </c>
      <c r="P107" s="193">
        <f>PMB!H$75/100</f>
        <v>0.13789943288621637</v>
      </c>
      <c r="Q107" s="193">
        <f>PMB!I$75/100</f>
        <v>0.10864000759733243</v>
      </c>
      <c r="R107" s="193">
        <f>PMB!J$75/100</f>
        <v>0.17629694380371505</v>
      </c>
      <c r="S107" s="193">
        <f>PMB!K$75/100</f>
        <v>0.33076781052834386</v>
      </c>
      <c r="T107" s="193"/>
      <c r="U107" s="193">
        <f>K107*$B107*Indicators!$B$256+K107*$C107*Indicators!$C$256+K107*$D107*Indicators!$D$256+K107*$E107*Indicators!$E$256+K107*$F107*Indicators!$F$256+K107*$G107*Indicators!$G$256+K107*$H107*Indicators!$H$256+K107*$I107*Indicators!$I$256</f>
        <v>-5.1370500460910828E-4</v>
      </c>
      <c r="V107" s="193">
        <f>L107*$B107*Indicators!$B$257+L107*$C107*Indicators!$C$257+L107*$D107*Indicators!$D$257+L107*$E107*Indicators!$E$257+L107*$F107*Indicators!$F$257+L107*$G107*Indicators!$G$257+L107*$H107*Indicators!$H$257+L107*$I107*Indicators!$I$257</f>
        <v>-5.1035400527848357E-6</v>
      </c>
      <c r="W107" s="193">
        <f>M107*$B107*Indicators!$B$258+M107*$C107*Indicators!$C$258+M107*$D107*Indicators!$D$258+M107*$E107*Indicators!$E$258+M107*$F107*Indicators!$F$258+M107*$G107*Indicators!$G$258+M107*$H107*Indicators!$H$258+M107*$I107*Indicators!$I$258</f>
        <v>-1.5277231303119625E-5</v>
      </c>
      <c r="X107" s="193">
        <f>N107*$B107*Indicators!$B$259+N107*$C107*Indicators!$C$259+N107*$D107*Indicators!$D$259+N107*$E107*Indicators!$E$259+N107*$F107*Indicators!$F$259+N107*$G107*Indicators!$G$259+N107*$H107*Indicators!$H$259+N107*$I107*Indicators!$I$259</f>
        <v>1.1830867171681325E-3</v>
      </c>
      <c r="Y107" s="193">
        <f>O107*$B107*Indicators!$B$260+O107*$C107*Indicators!$C$260+O107*$D107*Indicators!$D$260+O107*$E107*Indicators!$E$260+O107*$F107*Indicators!$F$260+O107*$G107*Indicators!$G$260+O107*$H107*Indicators!$H$260+O107*$I107*Indicators!$I$260</f>
        <v>5.3694678900482128E-4</v>
      </c>
      <c r="Z107" s="193">
        <f>P107*$B107*Indicators!$B$261+P107*$C107*Indicators!$C$261+P107*$D107*Indicators!$D$261+P107*$E107*Indicators!$E$261+P107*$F107*Indicators!$F$261+P107*$G107*Indicators!$G$261+P107*$H107*Indicators!$H$261+P107*$I107*Indicators!$I$261</f>
        <v>1.1745577155937823E-3</v>
      </c>
      <c r="AA107" s="193">
        <f>Q107*$B107*Indicators!$B$262+Q107*$C107*Indicators!$C$262+Q107*$D107*Indicators!$D$262+Q107*$E107*Indicators!$E$262+Q107*$F107*Indicators!$F$262+Q107*$G107*Indicators!$G$262+Q107*$H107*Indicators!$H$262+Q107*$I107*Indicators!$I$262</f>
        <v>2.6630439429075037E-3</v>
      </c>
      <c r="AB107" s="193">
        <f>R107*$B107*Indicators!$B$263+R107*$C107*Indicators!$C$263+R107*$D107*Indicators!$D$263+R107*$E107*Indicators!$E$263+R107*$F107*Indicators!$F$263+R107*$G107*Indicators!$G$263+R107*$H107*Indicators!$H$263+R107*$I107*Indicators!$I$263</f>
        <v>2.0498344561417107E-3</v>
      </c>
      <c r="AC107" s="193">
        <f>S107*$B107*Indicators!$B$264+S107*$C107*Indicators!$C$264+S107*$D107*Indicators!$D$264+S107*$E107*Indicators!$E$264+S107*$F107*Indicators!$F$264+S107*$G107*Indicators!$G$264+S107*$H107*Indicators!$H$264+S107*$I107*Indicators!$I$264</f>
        <v>1.5129449595111069E-3</v>
      </c>
      <c r="AE107" s="177">
        <f t="shared" si="2"/>
        <v>0.85863288043620445</v>
      </c>
    </row>
    <row r="108" spans="1:31" hidden="1" x14ac:dyDescent="0.25">
      <c r="A108" s="174">
        <f>Indicators!A120</f>
        <v>39022</v>
      </c>
      <c r="B108" s="193">
        <f>(Indicators!B120-Indicators!B119)/Indicators!B119</f>
        <v>-2.7473572651430675E-2</v>
      </c>
      <c r="C108" s="193">
        <f>(Indicators!C120-Indicators!C119)/-100</f>
        <v>6.0000000000000493E-4</v>
      </c>
      <c r="D108" s="193">
        <f>(Indicators!D120-Indicators!D119)/-100</f>
        <v>-4.1708375041702441E-5</v>
      </c>
      <c r="E108" s="193">
        <f>(Indicators!E120-Indicators!E119)/-Indicators!E119</f>
        <v>-0.14275504734679295</v>
      </c>
      <c r="F108" s="193">
        <f>(Indicators!F120-Indicators!F119)/Indicators!F119</f>
        <v>1.9113814074717694E-2</v>
      </c>
      <c r="G108" s="193">
        <f>(Indicators!G120-Indicators!G119)/Indicators!G119</f>
        <v>6.8797489263296957E-2</v>
      </c>
      <c r="H108" s="193">
        <f>(Indicators!H120-Indicators!H119)/Indicators!H119</f>
        <v>2.3709337829123708E-2</v>
      </c>
      <c r="I108" s="193">
        <f>(Indicators!I120-Indicators!I119)/Indicators!I119</f>
        <v>-4.094707520891365E-2</v>
      </c>
      <c r="J108" s="174"/>
      <c r="K108" s="193">
        <f>PMB!C$75/100</f>
        <v>4.1627899096894037E-2</v>
      </c>
      <c r="L108" s="193">
        <f>PMB!D$75/100</f>
        <v>4.670660619899022E-3</v>
      </c>
      <c r="M108" s="193">
        <f>PMB!E$75/100</f>
        <v>0.1248314041634094</v>
      </c>
      <c r="N108" s="193">
        <f>PMB!F$75/100</f>
        <v>3.9000600064527775E-2</v>
      </c>
      <c r="O108" s="193">
        <f>PMB!G$75/100</f>
        <v>3.6265241239662148E-2</v>
      </c>
      <c r="P108" s="193">
        <f>PMB!H$75/100</f>
        <v>0.13789943288621637</v>
      </c>
      <c r="Q108" s="193">
        <f>PMB!I$75/100</f>
        <v>0.10864000759733243</v>
      </c>
      <c r="R108" s="193">
        <f>PMB!J$75/100</f>
        <v>0.17629694380371505</v>
      </c>
      <c r="S108" s="193">
        <f>PMB!K$75/100</f>
        <v>0.33076781052834386</v>
      </c>
      <c r="T108" s="193"/>
      <c r="U108" s="193">
        <f>K108*$B108*Indicators!$B$256+K108*$C108*Indicators!$C$256+K108*$D108*Indicators!$D$256+K108*$E108*Indicators!$E$256+K108*$F108*Indicators!$F$256+K108*$G108*Indicators!$G$256+K108*$H108*Indicators!$H$256+K108*$I108*Indicators!$I$256</f>
        <v>-1.0355292076282799E-3</v>
      </c>
      <c r="V108" s="193">
        <f>L108*$B108*Indicators!$B$257+L108*$C108*Indicators!$C$257+L108*$D108*Indicators!$D$257+L108*$E108*Indicators!$E$257+L108*$F108*Indicators!$F$257+L108*$G108*Indicators!$G$257+L108*$H108*Indicators!$H$257+L108*$I108*Indicators!$I$257</f>
        <v>-1.489004675040078E-5</v>
      </c>
      <c r="W108" s="193">
        <f>M108*$B108*Indicators!$B$258+M108*$C108*Indicators!$C$258+M108*$D108*Indicators!$D$258+M108*$E108*Indicators!$E$258+M108*$F108*Indicators!$F$258+M108*$G108*Indicators!$G$258+M108*$H108*Indicators!$H$258+M108*$I108*Indicators!$I$258</f>
        <v>-3.6939886720784034E-3</v>
      </c>
      <c r="X108" s="193">
        <f>N108*$B108*Indicators!$B$259+N108*$C108*Indicators!$C$259+N108*$D108*Indicators!$D$259+N108*$E108*Indicators!$E$259+N108*$F108*Indicators!$F$259+N108*$G108*Indicators!$G$259+N108*$H108*Indicators!$H$259+N108*$I108*Indicators!$I$259</f>
        <v>-1.9255788100366481E-3</v>
      </c>
      <c r="Y108" s="193">
        <f>O108*$B108*Indicators!$B$260+O108*$C108*Indicators!$C$260+O108*$D108*Indicators!$D$260+O108*$E108*Indicators!$E$260+O108*$F108*Indicators!$F$260+O108*$G108*Indicators!$G$260+O108*$H108*Indicators!$H$260+O108*$I108*Indicators!$I$260</f>
        <v>-6.8611434275244506E-4</v>
      </c>
      <c r="Z108" s="193">
        <f>P108*$B108*Indicators!$B$261+P108*$C108*Indicators!$C$261+P108*$D108*Indicators!$D$261+P108*$E108*Indicators!$E$261+P108*$F108*Indicators!$F$261+P108*$G108*Indicators!$G$261+P108*$H108*Indicators!$H$261+P108*$I108*Indicators!$I$261</f>
        <v>-1.5022583870367237E-3</v>
      </c>
      <c r="AA108" s="193">
        <f>Q108*$B108*Indicators!$B$262+Q108*$C108*Indicators!$C$262+Q108*$D108*Indicators!$D$262+Q108*$E108*Indicators!$E$262+Q108*$F108*Indicators!$F$262+Q108*$G108*Indicators!$G$262+Q108*$H108*Indicators!$H$262+Q108*$I108*Indicators!$I$262</f>
        <v>-4.8682545893598784E-3</v>
      </c>
      <c r="AB108" s="193">
        <f>R108*$B108*Indicators!$B$263+R108*$C108*Indicators!$C$263+R108*$D108*Indicators!$D$263+R108*$E108*Indicators!$E$263+R108*$F108*Indicators!$F$263+R108*$G108*Indicators!$G$263+R108*$H108*Indicators!$H$263+R108*$I108*Indicators!$I$263</f>
        <v>-2.0717685642537087E-3</v>
      </c>
      <c r="AC108" s="193">
        <f>S108*$B108*Indicators!$B$264+S108*$C108*Indicators!$C$264+S108*$D108*Indicators!$D$264+S108*$E108*Indicators!$E$264+S108*$F108*Indicators!$F$264+S108*$G108*Indicators!$G$264+S108*$H108*Indicators!$H$264+S108*$I108*Indicators!$I$264</f>
        <v>8.3345174342702938E-4</v>
      </c>
      <c r="AE108" s="177">
        <f t="shared" si="2"/>
        <v>-1.496493087646946</v>
      </c>
    </row>
    <row r="109" spans="1:31" hidden="1" x14ac:dyDescent="0.25">
      <c r="A109" s="174">
        <f>Indicators!A121</f>
        <v>39052</v>
      </c>
      <c r="B109" s="193">
        <f>(Indicators!B121-Indicators!B120)/Indicators!B120</f>
        <v>-1.5074885436459256E-2</v>
      </c>
      <c r="C109" s="193">
        <f>(Indicators!C121-Indicators!C120)/-100</f>
        <v>1.7500000000000072E-3</v>
      </c>
      <c r="D109" s="193">
        <f>(Indicators!D121-Indicators!D120)/-100</f>
        <v>-3.861003861003862E-3</v>
      </c>
      <c r="E109" s="193">
        <f>(Indicators!E121-Indicators!E120)/-Indicators!E120</f>
        <v>6.7229518449030704E-2</v>
      </c>
      <c r="F109" s="193">
        <f>(Indicators!F121-Indicators!F120)/Indicators!F120</f>
        <v>-2.557544757033345E-3</v>
      </c>
      <c r="G109" s="193">
        <f>(Indicators!G121-Indicators!G120)/Indicators!G120</f>
        <v>-1.754114828838561E-2</v>
      </c>
      <c r="H109" s="193">
        <f>(Indicators!H121-Indicators!H120)/Indicators!H120</f>
        <v>2.0315759835524992E-2</v>
      </c>
      <c r="I109" s="193">
        <f>(Indicators!I121-Indicators!I120)/Indicators!I120</f>
        <v>-4.0662213186174849E-3</v>
      </c>
      <c r="J109" s="174"/>
      <c r="K109" s="193">
        <f>PMB!C$75/100</f>
        <v>4.1627899096894037E-2</v>
      </c>
      <c r="L109" s="193">
        <f>PMB!D$75/100</f>
        <v>4.670660619899022E-3</v>
      </c>
      <c r="M109" s="193">
        <f>PMB!E$75/100</f>
        <v>0.1248314041634094</v>
      </c>
      <c r="N109" s="193">
        <f>PMB!F$75/100</f>
        <v>3.9000600064527775E-2</v>
      </c>
      <c r="O109" s="193">
        <f>PMB!G$75/100</f>
        <v>3.6265241239662148E-2</v>
      </c>
      <c r="P109" s="193">
        <f>PMB!H$75/100</f>
        <v>0.13789943288621637</v>
      </c>
      <c r="Q109" s="193">
        <f>PMB!I$75/100</f>
        <v>0.10864000759733243</v>
      </c>
      <c r="R109" s="193">
        <f>PMB!J$75/100</f>
        <v>0.17629694380371505</v>
      </c>
      <c r="S109" s="193">
        <f>PMB!K$75/100</f>
        <v>0.33076781052834386</v>
      </c>
      <c r="T109" s="193"/>
      <c r="U109" s="193">
        <f>K109*$B109*Indicators!$B$256+K109*$C109*Indicators!$C$256+K109*$D109*Indicators!$D$256+K109*$E109*Indicators!$E$256+K109*$F109*Indicators!$F$256+K109*$G109*Indicators!$G$256+K109*$H109*Indicators!$H$256+K109*$I109*Indicators!$I$256</f>
        <v>3.8859667563768946E-4</v>
      </c>
      <c r="V109" s="193">
        <f>L109*$B109*Indicators!$B$257+L109*$C109*Indicators!$C$257+L109*$D109*Indicators!$D$257+L109*$E109*Indicators!$E$257+L109*$F109*Indicators!$F$257+L109*$G109*Indicators!$G$257+L109*$H109*Indicators!$H$257+L109*$I109*Indicators!$I$257</f>
        <v>-2.6292163868082445E-5</v>
      </c>
      <c r="W109" s="193">
        <f>M109*$B109*Indicators!$B$258+M109*$C109*Indicators!$C$258+M109*$D109*Indicators!$D$258+M109*$E109*Indicators!$E$258+M109*$F109*Indicators!$F$258+M109*$G109*Indicators!$G$258+M109*$H109*Indicators!$H$258+M109*$I109*Indicators!$I$258</f>
        <v>3.5227715220752145E-4</v>
      </c>
      <c r="X109" s="193">
        <f>N109*$B109*Indicators!$B$259+N109*$C109*Indicators!$C$259+N109*$D109*Indicators!$D$259+N109*$E109*Indicators!$E$259+N109*$F109*Indicators!$F$259+N109*$G109*Indicators!$G$259+N109*$H109*Indicators!$H$259+N109*$I109*Indicators!$I$259</f>
        <v>4.6142898037841316E-4</v>
      </c>
      <c r="Y109" s="193">
        <f>O109*$B109*Indicators!$B$260+O109*$C109*Indicators!$C$260+O109*$D109*Indicators!$D$260+O109*$E109*Indicators!$E$260+O109*$F109*Indicators!$F$260+O109*$G109*Indicators!$G$260+O109*$H109*Indicators!$H$260+O109*$I109*Indicators!$I$260</f>
        <v>5.2973565261991127E-4</v>
      </c>
      <c r="Z109" s="193">
        <f>P109*$B109*Indicators!$B$261+P109*$C109*Indicators!$C$261+P109*$D109*Indicators!$D$261+P109*$E109*Indicators!$E$261+P109*$F109*Indicators!$F$261+P109*$G109*Indicators!$G$261+P109*$H109*Indicators!$H$261+P109*$I109*Indicators!$I$261</f>
        <v>1.3975697255571243E-3</v>
      </c>
      <c r="AA109" s="193">
        <f>Q109*$B109*Indicators!$B$262+Q109*$C109*Indicators!$C$262+Q109*$D109*Indicators!$D$262+Q109*$E109*Indicators!$E$262+Q109*$F109*Indicators!$F$262+Q109*$G109*Indicators!$G$262+Q109*$H109*Indicators!$H$262+Q109*$I109*Indicators!$I$262</f>
        <v>2.4206945345462108E-3</v>
      </c>
      <c r="AB109" s="193">
        <f>R109*$B109*Indicators!$B$263+R109*$C109*Indicators!$C$263+R109*$D109*Indicators!$D$263+R109*$E109*Indicators!$E$263+R109*$F109*Indicators!$F$263+R109*$G109*Indicators!$G$263+R109*$H109*Indicators!$H$263+R109*$I109*Indicators!$I$263</f>
        <v>1.9980225919918205E-3</v>
      </c>
      <c r="AC109" s="193">
        <f>S109*$B109*Indicators!$B$264+S109*$C109*Indicators!$C$264+S109*$D109*Indicators!$D$264+S109*$E109*Indicators!$E$264+S109*$F109*Indicators!$F$264+S109*$G109*Indicators!$G$264+S109*$H109*Indicators!$H$264+S109*$I109*Indicators!$I$264</f>
        <v>1.3972385041318824E-3</v>
      </c>
      <c r="AE109" s="177">
        <f t="shared" si="2"/>
        <v>0.89192716532024918</v>
      </c>
    </row>
    <row r="110" spans="1:31" hidden="1" x14ac:dyDescent="0.25">
      <c r="A110" s="174">
        <f>Indicators!A122</f>
        <v>39083</v>
      </c>
      <c r="B110" s="193">
        <f>(Indicators!B122-Indicators!B121)/Indicators!B121</f>
        <v>2.8738811580634686E-2</v>
      </c>
      <c r="C110" s="193">
        <f>(Indicators!C122-Indicators!C121)/-100</f>
        <v>4.9999999999999828E-4</v>
      </c>
      <c r="D110" s="193">
        <f>(Indicators!D122-Indicators!D121)/-100</f>
        <v>-1.9008930051873563E-3</v>
      </c>
      <c r="E110" s="193">
        <f>(Indicators!E122-Indicators!E121)/-Indicators!E121</f>
        <v>5.5983908816627501E-2</v>
      </c>
      <c r="F110" s="193">
        <f>(Indicators!F122-Indicators!F121)/Indicators!F121</f>
        <v>-6.8376068376068286E-2</v>
      </c>
      <c r="G110" s="193">
        <f>(Indicators!G122-Indicators!G121)/Indicators!G121</f>
        <v>1.5573383671543144E-2</v>
      </c>
      <c r="H110" s="193">
        <f>(Indicators!H122-Indicators!H121)/Indicators!H121</f>
        <v>1.4511877276081213E-2</v>
      </c>
      <c r="I110" s="193">
        <f>(Indicators!I122-Indicators!I121)/Indicators!I121</f>
        <v>3.2662583843686206E-2</v>
      </c>
      <c r="J110" s="174"/>
      <c r="K110" s="193">
        <f>PMB!C$76/100</f>
        <v>4.1632945341086448E-2</v>
      </c>
      <c r="L110" s="193">
        <f>PMB!D$76/100</f>
        <v>4.5214898400477467E-3</v>
      </c>
      <c r="M110" s="193">
        <f>PMB!E$76/100</f>
        <v>0.12206064189338922</v>
      </c>
      <c r="N110" s="193">
        <f>PMB!F$76/100</f>
        <v>3.8037581582087303E-2</v>
      </c>
      <c r="O110" s="193">
        <f>PMB!G$76/100</f>
        <v>3.8700835784389542E-2</v>
      </c>
      <c r="P110" s="193">
        <f>PMB!H$76/100</f>
        <v>0.13569937605082402</v>
      </c>
      <c r="Q110" s="193">
        <f>PMB!I$76/100</f>
        <v>0.10936505497329113</v>
      </c>
      <c r="R110" s="193">
        <f>PMB!J$76/100</f>
        <v>0.1765607709940796</v>
      </c>
      <c r="S110" s="193">
        <f>PMB!K$76/100</f>
        <v>0.33342130354080513</v>
      </c>
      <c r="T110" s="193"/>
      <c r="U110" s="193">
        <f>K110*$B110*Indicators!$B$256+K110*$C110*Indicators!$C$256+K110*$D110*Indicators!$D$256+K110*$E110*Indicators!$E$256+K110*$F110*Indicators!$F$256+K110*$G110*Indicators!$G$256+K110*$H110*Indicators!$H$256+K110*$I110*Indicators!$I$256</f>
        <v>-5.1152064874554378E-5</v>
      </c>
      <c r="V110" s="193">
        <f>L110*$B110*Indicators!$B$257+L110*$C110*Indicators!$C$257+L110*$D110*Indicators!$D$257+L110*$E110*Indicators!$E$257+L110*$F110*Indicators!$F$257+L110*$G110*Indicators!$G$257+L110*$H110*Indicators!$H$257+L110*$I110*Indicators!$I$257</f>
        <v>1.2199840748332603E-4</v>
      </c>
      <c r="W110" s="193">
        <f>M110*$B110*Indicators!$B$258+M110*$C110*Indicators!$C$258+M110*$D110*Indicators!$D$258+M110*$E110*Indicators!$E$258+M110*$F110*Indicators!$F$258+M110*$G110*Indicators!$G$258+M110*$H110*Indicators!$H$258+M110*$I110*Indicators!$I$258</f>
        <v>2.8862013593419561E-3</v>
      </c>
      <c r="X110" s="193">
        <f>N110*$B110*Indicators!$B$259+N110*$C110*Indicators!$C$259+N110*$D110*Indicators!$D$259+N110*$E110*Indicators!$E$259+N110*$F110*Indicators!$F$259+N110*$G110*Indicators!$G$259+N110*$H110*Indicators!$H$259+N110*$I110*Indicators!$I$259</f>
        <v>1.2089521800855625E-3</v>
      </c>
      <c r="Y110" s="193">
        <f>O110*$B110*Indicators!$B$260+O110*$C110*Indicators!$C$260+O110*$D110*Indicators!$D$260+O110*$E110*Indicators!$E$260+O110*$F110*Indicators!$F$260+O110*$G110*Indicators!$G$260+O110*$H110*Indicators!$H$260+O110*$I110*Indicators!$I$260</f>
        <v>6.6635372107492748E-4</v>
      </c>
      <c r="Z110" s="193">
        <f>P110*$B110*Indicators!$B$261+P110*$C110*Indicators!$C$261+P110*$D110*Indicators!$D$261+P110*$E110*Indicators!$E$261+P110*$F110*Indicators!$F$261+P110*$G110*Indicators!$G$261+P110*$H110*Indicators!$H$261+P110*$I110*Indicators!$I$261</f>
        <v>1.6141525943065122E-3</v>
      </c>
      <c r="AA110" s="193">
        <f>Q110*$B110*Indicators!$B$262+Q110*$C110*Indicators!$C$262+Q110*$D110*Indicators!$D$262+Q110*$E110*Indicators!$E$262+Q110*$F110*Indicators!$F$262+Q110*$G110*Indicators!$G$262+Q110*$H110*Indicators!$H$262+Q110*$I110*Indicators!$I$262</f>
        <v>2.8158875081159378E-3</v>
      </c>
      <c r="AB110" s="193">
        <f>R110*$B110*Indicators!$B$263+R110*$C110*Indicators!$C$263+R110*$D110*Indicators!$D$263+R110*$E110*Indicators!$E$263+R110*$F110*Indicators!$F$263+R110*$G110*Indicators!$G$263+R110*$H110*Indicators!$H$263+R110*$I110*Indicators!$I$263</f>
        <v>2.5502217263082038E-3</v>
      </c>
      <c r="AC110" s="193">
        <f>S110*$B110*Indicators!$B$264+S110*$C110*Indicators!$C$264+S110*$D110*Indicators!$D$264+S110*$E110*Indicators!$E$264+S110*$F110*Indicators!$F$264+S110*$G110*Indicators!$G$264+S110*$H110*Indicators!$H$264+S110*$I110*Indicators!$I$264</f>
        <v>2.8858930608994782E-3</v>
      </c>
      <c r="AE110" s="177">
        <f t="shared" si="2"/>
        <v>1.4698508492741349</v>
      </c>
    </row>
    <row r="111" spans="1:31" hidden="1" x14ac:dyDescent="0.25">
      <c r="A111" s="174">
        <f>Indicators!A123</f>
        <v>39114</v>
      </c>
      <c r="B111" s="193">
        <f>(Indicators!B123-Indicators!B122)/Indicators!B122</f>
        <v>-8.4111247466320954E-4</v>
      </c>
      <c r="C111" s="193">
        <f>(Indicators!C123-Indicators!C122)/-100</f>
        <v>1.6999999999999993E-3</v>
      </c>
      <c r="D111" s="193">
        <f>(Indicators!D123-Indicators!D122)/-100</f>
        <v>2.3446865524291826E-3</v>
      </c>
      <c r="E111" s="193">
        <f>(Indicators!E123-Indicators!E122)/-Indicators!E122</f>
        <v>-6.0369318181818156E-2</v>
      </c>
      <c r="F111" s="193">
        <f>(Indicators!F123-Indicators!F122)/Indicators!F122</f>
        <v>-3.027522935779817E-2</v>
      </c>
      <c r="G111" s="193">
        <f>(Indicators!G123-Indicators!G122)/Indicators!G122</f>
        <v>5.9944237918215508E-2</v>
      </c>
      <c r="H111" s="193">
        <f>(Indicators!H123-Indicators!H122)/Indicators!H122</f>
        <v>3.0641691704681926E-2</v>
      </c>
      <c r="I111" s="193">
        <f>(Indicators!I123-Indicators!I122)/Indicators!I122</f>
        <v>-6.0717311493928269E-2</v>
      </c>
      <c r="J111" s="174"/>
      <c r="K111" s="193">
        <f>PMB!C$76/100</f>
        <v>4.1632945341086448E-2</v>
      </c>
      <c r="L111" s="193">
        <f>PMB!D$76/100</f>
        <v>4.5214898400477467E-3</v>
      </c>
      <c r="M111" s="193">
        <f>PMB!E$76/100</f>
        <v>0.12206064189338922</v>
      </c>
      <c r="N111" s="193">
        <f>PMB!F$76/100</f>
        <v>3.8037581582087303E-2</v>
      </c>
      <c r="O111" s="193">
        <f>PMB!G$76/100</f>
        <v>3.8700835784389542E-2</v>
      </c>
      <c r="P111" s="193">
        <f>PMB!H$76/100</f>
        <v>0.13569937605082402</v>
      </c>
      <c r="Q111" s="193">
        <f>PMB!I$76/100</f>
        <v>0.10936505497329113</v>
      </c>
      <c r="R111" s="193">
        <f>PMB!J$76/100</f>
        <v>0.1765607709940796</v>
      </c>
      <c r="S111" s="193">
        <f>PMB!K$76/100</f>
        <v>0.33342130354080513</v>
      </c>
      <c r="T111" s="193"/>
      <c r="U111" s="193">
        <f>K111*$B111*Indicators!$B$256+K111*$C111*Indicators!$C$256+K111*$D111*Indicators!$D$256+K111*$E111*Indicators!$E$256+K111*$F111*Indicators!$F$256+K111*$G111*Indicators!$G$256+K111*$H111*Indicators!$H$256+K111*$I111*Indicators!$I$256</f>
        <v>-8.7510605995634399E-4</v>
      </c>
      <c r="V111" s="193">
        <f>L111*$B111*Indicators!$B$257+L111*$C111*Indicators!$C$257+L111*$D111*Indicators!$D$257+L111*$E111*Indicators!$E$257+L111*$F111*Indicators!$F$257+L111*$G111*Indicators!$G$257+L111*$H111*Indicators!$H$257+L111*$I111*Indicators!$I$257</f>
        <v>2.5071513346156163E-5</v>
      </c>
      <c r="W111" s="193">
        <f>M111*$B111*Indicators!$B$258+M111*$C111*Indicators!$C$258+M111*$D111*Indicators!$D$258+M111*$E111*Indicators!$E$258+M111*$F111*Indicators!$F$258+M111*$G111*Indicators!$G$258+M111*$H111*Indicators!$H$258+M111*$I111*Indicators!$I$258</f>
        <v>-1.8252191594460726E-3</v>
      </c>
      <c r="X111" s="193">
        <f>N111*$B111*Indicators!$B$259+N111*$C111*Indicators!$C$259+N111*$D111*Indicators!$D$259+N111*$E111*Indicators!$E$259+N111*$F111*Indicators!$F$259+N111*$G111*Indicators!$G$259+N111*$H111*Indicators!$H$259+N111*$I111*Indicators!$I$259</f>
        <v>-1.4929837166757017E-3</v>
      </c>
      <c r="Y111" s="193">
        <f>O111*$B111*Indicators!$B$260+O111*$C111*Indicators!$C$260+O111*$D111*Indicators!$D$260+O111*$E111*Indicators!$E$260+O111*$F111*Indicators!$F$260+O111*$G111*Indicators!$G$260+O111*$H111*Indicators!$H$260+O111*$I111*Indicators!$I$260</f>
        <v>-8.6627888232320075E-5</v>
      </c>
      <c r="Z111" s="193">
        <f>P111*$B111*Indicators!$B$261+P111*$C111*Indicators!$C$261+P111*$D111*Indicators!$D$261+P111*$E111*Indicators!$E$261+P111*$F111*Indicators!$F$261+P111*$G111*Indicators!$G$261+P111*$H111*Indicators!$H$261+P111*$I111*Indicators!$I$261</f>
        <v>3.5326851576820658E-4</v>
      </c>
      <c r="AA111" s="193">
        <f>Q111*$B111*Indicators!$B$262+Q111*$C111*Indicators!$C$262+Q111*$D111*Indicators!$D$262+Q111*$E111*Indicators!$E$262+Q111*$F111*Indicators!$F$262+Q111*$G111*Indicators!$G$262+Q111*$H111*Indicators!$H$262+Q111*$I111*Indicators!$I$262</f>
        <v>-1.9208693270233008E-3</v>
      </c>
      <c r="AB111" s="193">
        <f>R111*$B111*Indicators!$B$263+R111*$C111*Indicators!$C$263+R111*$D111*Indicators!$D$263+R111*$E111*Indicators!$E$263+R111*$F111*Indicators!$F$263+R111*$G111*Indicators!$G$263+R111*$H111*Indicators!$H$263+R111*$I111*Indicators!$I$263</f>
        <v>1.5273698940598943E-4</v>
      </c>
      <c r="AC111" s="193">
        <f>S111*$B111*Indicators!$B$264+S111*$C111*Indicators!$C$264+S111*$D111*Indicators!$D$264+S111*$E111*Indicators!$E$264+S111*$F111*Indicators!$F$264+S111*$G111*Indicators!$G$264+S111*$H111*Indicators!$H$264+S111*$I111*Indicators!$I$264</f>
        <v>2.3794504631464452E-3</v>
      </c>
      <c r="AE111" s="177">
        <f t="shared" si="2"/>
        <v>-0.32902786696669417</v>
      </c>
    </row>
    <row r="112" spans="1:31" hidden="1" x14ac:dyDescent="0.25">
      <c r="A112" s="174">
        <f>Indicators!A124</f>
        <v>39142</v>
      </c>
      <c r="B112" s="193">
        <f>(Indicators!B124-Indicators!B123)/Indicators!B123</f>
        <v>5.4925340178299817E-3</v>
      </c>
      <c r="C112" s="193">
        <f>(Indicators!C124-Indicators!C123)/-100</f>
        <v>-2.0999999999999994E-3</v>
      </c>
      <c r="D112" s="193">
        <f>(Indicators!D124-Indicators!D123)/-100</f>
        <v>-3.5043453882814823E-3</v>
      </c>
      <c r="E112" s="193">
        <f>(Indicators!E124-Indicators!E123)/-Indicators!E123</f>
        <v>-0.15087073007367724</v>
      </c>
      <c r="F112" s="193">
        <f>(Indicators!F124-Indicators!F123)/Indicators!F123</f>
        <v>-1.892147587511836E-2</v>
      </c>
      <c r="G112" s="193">
        <f>(Indicators!G124-Indicators!G123)/Indicators!G123</f>
        <v>-3.2003507233669411E-2</v>
      </c>
      <c r="H112" s="193">
        <f>(Indicators!H124-Indicators!H123)/Indicators!H123</f>
        <v>1.3129935641476E-2</v>
      </c>
      <c r="I112" s="193">
        <f>(Indicators!I124-Indicators!I123)/Indicators!I123</f>
        <v>9.7414311485267593E-2</v>
      </c>
      <c r="J112" s="174"/>
      <c r="K112" s="193">
        <f>PMB!C$76/100</f>
        <v>4.1632945341086448E-2</v>
      </c>
      <c r="L112" s="193">
        <f>PMB!D$76/100</f>
        <v>4.5214898400477467E-3</v>
      </c>
      <c r="M112" s="193">
        <f>PMB!E$76/100</f>
        <v>0.12206064189338922</v>
      </c>
      <c r="N112" s="193">
        <f>PMB!F$76/100</f>
        <v>3.8037581582087303E-2</v>
      </c>
      <c r="O112" s="193">
        <f>PMB!G$76/100</f>
        <v>3.8700835784389542E-2</v>
      </c>
      <c r="P112" s="193">
        <f>PMB!H$76/100</f>
        <v>0.13569937605082402</v>
      </c>
      <c r="Q112" s="193">
        <f>PMB!I$76/100</f>
        <v>0.10936505497329113</v>
      </c>
      <c r="R112" s="193">
        <f>PMB!J$76/100</f>
        <v>0.1765607709940796</v>
      </c>
      <c r="S112" s="193">
        <f>PMB!K$76/100</f>
        <v>0.33342130354080513</v>
      </c>
      <c r="T112" s="193"/>
      <c r="U112" s="193">
        <f>K112*$B112*Indicators!$B$256+K112*$C112*Indicators!$C$256+K112*$D112*Indicators!$D$256+K112*$E112*Indicators!$E$256+K112*$F112*Indicators!$F$256+K112*$G112*Indicators!$G$256+K112*$H112*Indicators!$H$256+K112*$I112*Indicators!$I$256</f>
        <v>-8.9531810733054407E-4</v>
      </c>
      <c r="V112" s="193">
        <f>L112*$B112*Indicators!$B$257+L112*$C112*Indicators!$C$257+L112*$D112*Indicators!$D$257+L112*$E112*Indicators!$E$257+L112*$F112*Indicators!$F$257+L112*$G112*Indicators!$G$257+L112*$H112*Indicators!$H$257+L112*$I112*Indicators!$I$257</f>
        <v>-3.0555565481546837E-5</v>
      </c>
      <c r="W112" s="193">
        <f>M112*$B112*Indicators!$B$258+M112*$C112*Indicators!$C$258+M112*$D112*Indicators!$D$258+M112*$E112*Indicators!$E$258+M112*$F112*Indicators!$F$258+M112*$G112*Indicators!$G$258+M112*$H112*Indicators!$H$258+M112*$I112*Indicators!$I$258</f>
        <v>8.5881287734132766E-4</v>
      </c>
      <c r="X112" s="193">
        <f>N112*$B112*Indicators!$B$259+N112*$C112*Indicators!$C$259+N112*$D112*Indicators!$D$259+N112*$E112*Indicators!$E$259+N112*$F112*Indicators!$F$259+N112*$G112*Indicators!$G$259+N112*$H112*Indicators!$H$259+N112*$I112*Indicators!$I$259</f>
        <v>7.6512745313308313E-4</v>
      </c>
      <c r="Y112" s="193">
        <f>O112*$B112*Indicators!$B$260+O112*$C112*Indicators!$C$260+O112*$D112*Indicators!$D$260+O112*$E112*Indicators!$E$260+O112*$F112*Indicators!$F$260+O112*$G112*Indicators!$G$260+O112*$H112*Indicators!$H$260+O112*$I112*Indicators!$I$260</f>
        <v>-5.5156796423781675E-4</v>
      </c>
      <c r="Z112" s="193">
        <f>P112*$B112*Indicators!$B$261+P112*$C112*Indicators!$C$261+P112*$D112*Indicators!$D$261+P112*$E112*Indicators!$E$261+P112*$F112*Indicators!$F$261+P112*$G112*Indicators!$G$261+P112*$H112*Indicators!$H$261+P112*$I112*Indicators!$I$261</f>
        <v>-1.7221885690119733E-3</v>
      </c>
      <c r="AA112" s="193">
        <f>Q112*$B112*Indicators!$B$262+Q112*$C112*Indicators!$C$262+Q112*$D112*Indicators!$D$262+Q112*$E112*Indicators!$E$262+Q112*$F112*Indicators!$F$262+Q112*$G112*Indicators!$G$262+Q112*$H112*Indicators!$H$262+Q112*$I112*Indicators!$I$262</f>
        <v>-3.6216218140001626E-3</v>
      </c>
      <c r="AB112" s="193">
        <f>R112*$B112*Indicators!$B$263+R112*$C112*Indicators!$C$263+R112*$D112*Indicators!$D$263+R112*$E112*Indicators!$E$263+R112*$F112*Indicators!$F$263+R112*$G112*Indicators!$G$263+R112*$H112*Indicators!$H$263+R112*$I112*Indicators!$I$263</f>
        <v>-1.2030070321006792E-3</v>
      </c>
      <c r="AC112" s="193">
        <f>S112*$B112*Indicators!$B$264+S112*$C112*Indicators!$C$264+S112*$D112*Indicators!$D$264+S112*$E112*Indicators!$E$264+S112*$F112*Indicators!$F$264+S112*$G112*Indicators!$G$264+S112*$H112*Indicators!$H$264+S112*$I112*Indicators!$I$264</f>
        <v>2.6417238586543519E-3</v>
      </c>
      <c r="AE112" s="177">
        <f t="shared" si="2"/>
        <v>-0.375859486303396</v>
      </c>
    </row>
    <row r="113" spans="1:31" hidden="1" x14ac:dyDescent="0.25">
      <c r="A113" s="174">
        <f>Indicators!A125</f>
        <v>39173</v>
      </c>
      <c r="B113" s="193">
        <f>(Indicators!B125-Indicators!B124)/Indicators!B124</f>
        <v>-3.5671150150974475E-2</v>
      </c>
      <c r="C113" s="193">
        <f>(Indicators!C125-Indicators!C124)/-100</f>
        <v>1.899999999999995E-3</v>
      </c>
      <c r="D113" s="193">
        <f>(Indicators!D125-Indicators!D124)/-100</f>
        <v>-8.8271216551314684E-3</v>
      </c>
      <c r="E113" s="193">
        <f>(Indicators!E125-Indicators!E124)/-Indicators!E124</f>
        <v>2.2697512003491956E-2</v>
      </c>
      <c r="F113" s="193">
        <f>(Indicators!F125-Indicators!F124)/Indicators!F124</f>
        <v>-7.5216972034715474E-2</v>
      </c>
      <c r="G113" s="193">
        <f>(Indicators!G125-Indicators!G124)/Indicators!G124</f>
        <v>2.717391304347826E-2</v>
      </c>
      <c r="H113" s="193">
        <f>(Indicators!H125-Indicators!H124)/Indicators!H124</f>
        <v>2.0859781375335631E-2</v>
      </c>
      <c r="I113" s="193">
        <f>(Indicators!I125-Indicators!I124)/Indicators!I124</f>
        <v>-6.4109589041095885E-2</v>
      </c>
      <c r="J113" s="174"/>
      <c r="K113" s="193">
        <f>PMB!C$76/100</f>
        <v>4.1632945341086448E-2</v>
      </c>
      <c r="L113" s="193">
        <f>PMB!D$76/100</f>
        <v>4.5214898400477467E-3</v>
      </c>
      <c r="M113" s="193">
        <f>PMB!E$76/100</f>
        <v>0.12206064189338922</v>
      </c>
      <c r="N113" s="193">
        <f>PMB!F$76/100</f>
        <v>3.8037581582087303E-2</v>
      </c>
      <c r="O113" s="193">
        <f>PMB!G$76/100</f>
        <v>3.8700835784389542E-2</v>
      </c>
      <c r="P113" s="193">
        <f>PMB!H$76/100</f>
        <v>0.13569937605082402</v>
      </c>
      <c r="Q113" s="193">
        <f>PMB!I$76/100</f>
        <v>0.10936505497329113</v>
      </c>
      <c r="R113" s="193">
        <f>PMB!J$76/100</f>
        <v>0.1765607709940796</v>
      </c>
      <c r="S113" s="193">
        <f>PMB!K$76/100</f>
        <v>0.33342130354080513</v>
      </c>
      <c r="T113" s="193"/>
      <c r="U113" s="193">
        <f>K113*$B113*Indicators!$B$256+K113*$C113*Indicators!$C$256+K113*$D113*Indicators!$D$256+K113*$E113*Indicators!$E$256+K113*$F113*Indicators!$F$256+K113*$G113*Indicators!$G$256+K113*$H113*Indicators!$H$256+K113*$I113*Indicators!$I$256</f>
        <v>-1.2129712690883516E-3</v>
      </c>
      <c r="V113" s="193">
        <f>L113*$B113*Indicators!$B$257+L113*$C113*Indicators!$C$257+L113*$D113*Indicators!$D$257+L113*$E113*Indicators!$E$257+L113*$F113*Indicators!$F$257+L113*$G113*Indicators!$G$257+L113*$H113*Indicators!$H$257+L113*$I113*Indicators!$I$257</f>
        <v>-4.6950908308938666E-5</v>
      </c>
      <c r="W113" s="193">
        <f>M113*$B113*Indicators!$B$258+M113*$C113*Indicators!$C$258+M113*$D113*Indicators!$D$258+M113*$E113*Indicators!$E$258+M113*$F113*Indicators!$F$258+M113*$G113*Indicators!$G$258+M113*$H113*Indicators!$H$258+M113*$I113*Indicators!$I$258</f>
        <v>-2.5647927815011999E-3</v>
      </c>
      <c r="X113" s="193">
        <f>N113*$B113*Indicators!$B$259+N113*$C113*Indicators!$C$259+N113*$D113*Indicators!$D$259+N113*$E113*Indicators!$E$259+N113*$F113*Indicators!$F$259+N113*$G113*Indicators!$G$259+N113*$H113*Indicators!$H$259+N113*$I113*Indicators!$I$259</f>
        <v>-1.116128581332621E-3</v>
      </c>
      <c r="Y113" s="193">
        <f>O113*$B113*Indicators!$B$260+O113*$C113*Indicators!$C$260+O113*$D113*Indicators!$D$260+O113*$E113*Indicators!$E$260+O113*$F113*Indicators!$F$260+O113*$G113*Indicators!$G$260+O113*$H113*Indicators!$H$260+O113*$I113*Indicators!$I$260</f>
        <v>9.9741906292913118E-5</v>
      </c>
      <c r="Z113" s="193">
        <f>P113*$B113*Indicators!$B$261+P113*$C113*Indicators!$C$261+P113*$D113*Indicators!$D$261+P113*$E113*Indicators!$E$261+P113*$F113*Indicators!$F$261+P113*$G113*Indicators!$G$261+P113*$H113*Indicators!$H$261+P113*$I113*Indicators!$I$261</f>
        <v>3.8228647401374294E-4</v>
      </c>
      <c r="AA113" s="193">
        <f>Q113*$B113*Indicators!$B$262+Q113*$C113*Indicators!$C$262+Q113*$D113*Indicators!$D$262+Q113*$E113*Indicators!$E$262+Q113*$F113*Indicators!$F$262+Q113*$G113*Indicators!$G$262+Q113*$H113*Indicators!$H$262+Q113*$I113*Indicators!$I$262</f>
        <v>5.4728875455805378E-5</v>
      </c>
      <c r="AB113" s="193">
        <f>R113*$B113*Indicators!$B$263+R113*$C113*Indicators!$C$263+R113*$D113*Indicators!$D$263+R113*$E113*Indicators!$E$263+R113*$F113*Indicators!$F$263+R113*$G113*Indicators!$G$263+R113*$H113*Indicators!$H$263+R113*$I113*Indicators!$I$263</f>
        <v>2.7144081806912217E-4</v>
      </c>
      <c r="AC113" s="193">
        <f>S113*$B113*Indicators!$B$264+S113*$C113*Indicators!$C$264+S113*$D113*Indicators!$D$264+S113*$E113*Indicators!$E$264+S113*$F113*Indicators!$F$264+S113*$G113*Indicators!$G$264+S113*$H113*Indicators!$H$264+S113*$I113*Indicators!$I$264</f>
        <v>-5.3850354116776649E-4</v>
      </c>
      <c r="AE113" s="177">
        <f t="shared" si="2"/>
        <v>-0.46711490075672935</v>
      </c>
    </row>
    <row r="114" spans="1:31" hidden="1" x14ac:dyDescent="0.25">
      <c r="A114" s="174">
        <f>Indicators!A126</f>
        <v>39203</v>
      </c>
      <c r="B114" s="193">
        <f>(Indicators!B126-Indicators!B125)/Indicators!B125</f>
        <v>1.3777202146283144E-2</v>
      </c>
      <c r="C114" s="193">
        <f>(Indicators!C126-Indicators!C125)/-100</f>
        <v>-3.3999999999999985E-3</v>
      </c>
      <c r="D114" s="193">
        <f>(Indicators!D126-Indicators!D125)/-100</f>
        <v>4.21132617865414E-4</v>
      </c>
      <c r="E114" s="193">
        <f>(Indicators!E126-Indicators!E125)/-Indicators!E125</f>
        <v>1.4887598630348542E-4</v>
      </c>
      <c r="F114" s="193">
        <f>(Indicators!F126-Indicators!F125)/Indicators!F125</f>
        <v>-5.213764337851929E-2</v>
      </c>
      <c r="G114" s="193">
        <f>(Indicators!G126-Indicators!G125)/Indicators!G125</f>
        <v>-3.7477954144620809E-2</v>
      </c>
      <c r="H114" s="193">
        <f>(Indicators!H126-Indicators!H125)/Indicators!H125</f>
        <v>8.6574994978966691E-3</v>
      </c>
      <c r="I114" s="193">
        <f>(Indicators!I126-Indicators!I125)/Indicators!I125</f>
        <v>8.3723653395784539E-2</v>
      </c>
      <c r="J114" s="174"/>
      <c r="K114" s="193">
        <f>PMB!C$76/100</f>
        <v>4.1632945341086448E-2</v>
      </c>
      <c r="L114" s="193">
        <f>PMB!D$76/100</f>
        <v>4.5214898400477467E-3</v>
      </c>
      <c r="M114" s="193">
        <f>PMB!E$76/100</f>
        <v>0.12206064189338922</v>
      </c>
      <c r="N114" s="193">
        <f>PMB!F$76/100</f>
        <v>3.8037581582087303E-2</v>
      </c>
      <c r="O114" s="193">
        <f>PMB!G$76/100</f>
        <v>3.8700835784389542E-2</v>
      </c>
      <c r="P114" s="193">
        <f>PMB!H$76/100</f>
        <v>0.13569937605082402</v>
      </c>
      <c r="Q114" s="193">
        <f>PMB!I$76/100</f>
        <v>0.10936505497329113</v>
      </c>
      <c r="R114" s="193">
        <f>PMB!J$76/100</f>
        <v>0.1765607709940796</v>
      </c>
      <c r="S114" s="193">
        <f>PMB!K$76/100</f>
        <v>0.33342130354080513</v>
      </c>
      <c r="T114" s="193"/>
      <c r="U114" s="193">
        <f>K114*$B114*Indicators!$B$256+K114*$C114*Indicators!$C$256+K114*$D114*Indicators!$D$256+K114*$E114*Indicators!$E$256+K114*$F114*Indicators!$F$256+K114*$G114*Indicators!$G$256+K114*$H114*Indicators!$H$256+K114*$I114*Indicators!$I$256</f>
        <v>-2.3380416019702069E-4</v>
      </c>
      <c r="V114" s="193">
        <f>L114*$B114*Indicators!$B$257+L114*$C114*Indicators!$C$257+L114*$D114*Indicators!$D$257+L114*$E114*Indicators!$E$257+L114*$F114*Indicators!$F$257+L114*$G114*Indicators!$G$257+L114*$H114*Indicators!$H$257+L114*$I114*Indicators!$I$257</f>
        <v>2.6684012068433239E-5</v>
      </c>
      <c r="W114" s="193">
        <f>M114*$B114*Indicators!$B$258+M114*$C114*Indicators!$C$258+M114*$D114*Indicators!$D$258+M114*$E114*Indicators!$E$258+M114*$F114*Indicators!$F$258+M114*$G114*Indicators!$G$258+M114*$H114*Indicators!$H$258+M114*$I114*Indicators!$I$258</f>
        <v>2.6595116569754322E-3</v>
      </c>
      <c r="X114" s="193">
        <f>N114*$B114*Indicators!$B$259+N114*$C114*Indicators!$C$259+N114*$D114*Indicators!$D$259+N114*$E114*Indicators!$E$259+N114*$F114*Indicators!$F$259+N114*$G114*Indicators!$G$259+N114*$H114*Indicators!$H$259+N114*$I114*Indicators!$I$259</f>
        <v>1.6731259585437235E-3</v>
      </c>
      <c r="Y114" s="193">
        <f>O114*$B114*Indicators!$B$260+O114*$C114*Indicators!$C$260+O114*$D114*Indicators!$D$260+O114*$E114*Indicators!$E$260+O114*$F114*Indicators!$F$260+O114*$G114*Indicators!$G$260+O114*$H114*Indicators!$H$260+O114*$I114*Indicators!$I$260</f>
        <v>2.788626414549889E-4</v>
      </c>
      <c r="Z114" s="193">
        <f>P114*$B114*Indicators!$B$261+P114*$C114*Indicators!$C$261+P114*$D114*Indicators!$D$261+P114*$E114*Indicators!$E$261+P114*$F114*Indicators!$F$261+P114*$G114*Indicators!$G$261+P114*$H114*Indicators!$H$261+P114*$I114*Indicators!$I$261</f>
        <v>3.3262756054424497E-4</v>
      </c>
      <c r="AA114" s="193">
        <f>Q114*$B114*Indicators!$B$262+Q114*$C114*Indicators!$C$262+Q114*$D114*Indicators!$D$262+Q114*$E114*Indicators!$E$262+Q114*$F114*Indicators!$F$262+Q114*$G114*Indicators!$G$262+Q114*$H114*Indicators!$H$262+Q114*$I114*Indicators!$I$262</f>
        <v>1.1908062552702938E-3</v>
      </c>
      <c r="AB114" s="193">
        <f>R114*$B114*Indicators!$B$263+R114*$C114*Indicators!$C$263+R114*$D114*Indicators!$D$263+R114*$E114*Indicators!$E$263+R114*$F114*Indicators!$F$263+R114*$G114*Indicators!$G$263+R114*$H114*Indicators!$H$263+R114*$I114*Indicators!$I$263</f>
        <v>1.2408962172573697E-3</v>
      </c>
      <c r="AC114" s="193">
        <f>S114*$B114*Indicators!$B$264+S114*$C114*Indicators!$C$264+S114*$D114*Indicators!$D$264+S114*$E114*Indicators!$E$264+S114*$F114*Indicators!$F$264+S114*$G114*Indicators!$G$264+S114*$H114*Indicators!$H$264+S114*$I114*Indicators!$I$264</f>
        <v>2.3524137489636041E-3</v>
      </c>
      <c r="AE114" s="177">
        <f t="shared" si="2"/>
        <v>0.95211238908810691</v>
      </c>
    </row>
    <row r="115" spans="1:31" hidden="1" x14ac:dyDescent="0.25">
      <c r="A115" s="174">
        <f>Indicators!A127</f>
        <v>39234</v>
      </c>
      <c r="B115" s="193">
        <f>(Indicators!B127-Indicators!B126)/Indicators!B126</f>
        <v>-9.616869533476442E-3</v>
      </c>
      <c r="C115" s="193">
        <f>(Indicators!C127-Indicators!C126)/-100</f>
        <v>-5.0000000000000001E-3</v>
      </c>
      <c r="D115" s="193">
        <f>(Indicators!D127-Indicators!D126)/-100</f>
        <v>-9.7768264376216327E-4</v>
      </c>
      <c r="E115" s="193">
        <f>(Indicators!E127-Indicators!E126)/-Indicators!E126</f>
        <v>-8.3085169743895154E-2</v>
      </c>
      <c r="F115" s="193">
        <f>(Indicators!F127-Indicators!F126)/Indicators!F126</f>
        <v>1.8701870187018695E-2</v>
      </c>
      <c r="G115" s="193">
        <f>(Indicators!G127-Indicators!G126)/Indicators!G126</f>
        <v>-8.3982287372117888E-3</v>
      </c>
      <c r="H115" s="193">
        <f>(Indicators!H127-Indicators!H126)/Indicators!H126</f>
        <v>1.9866741312988802E-2</v>
      </c>
      <c r="I115" s="193">
        <f>(Indicators!I127-Indicators!I126)/Indicators!I126</f>
        <v>-1.5937331172339277E-2</v>
      </c>
      <c r="J115" s="174"/>
      <c r="K115" s="193">
        <f>PMB!C$76/100</f>
        <v>4.1632945341086448E-2</v>
      </c>
      <c r="L115" s="193">
        <f>PMB!D$76/100</f>
        <v>4.5214898400477467E-3</v>
      </c>
      <c r="M115" s="193">
        <f>PMB!E$76/100</f>
        <v>0.12206064189338922</v>
      </c>
      <c r="N115" s="193">
        <f>PMB!F$76/100</f>
        <v>3.8037581582087303E-2</v>
      </c>
      <c r="O115" s="193">
        <f>PMB!G$76/100</f>
        <v>3.8700835784389542E-2</v>
      </c>
      <c r="P115" s="193">
        <f>PMB!H$76/100</f>
        <v>0.13569937605082402</v>
      </c>
      <c r="Q115" s="193">
        <f>PMB!I$76/100</f>
        <v>0.10936505497329113</v>
      </c>
      <c r="R115" s="193">
        <f>PMB!J$76/100</f>
        <v>0.1765607709940796</v>
      </c>
      <c r="S115" s="193">
        <f>PMB!K$76/100</f>
        <v>0.33342130354080513</v>
      </c>
      <c r="T115" s="193"/>
      <c r="U115" s="193">
        <f>K115*$B115*Indicators!$B$256+K115*$C115*Indicators!$C$256+K115*$D115*Indicators!$D$256+K115*$E115*Indicators!$E$256+K115*$F115*Indicators!$F$256+K115*$G115*Indicators!$G$256+K115*$H115*Indicators!$H$256+K115*$I115*Indicators!$I$256</f>
        <v>-4.2775720571018886E-4</v>
      </c>
      <c r="V115" s="193">
        <f>L115*$B115*Indicators!$B$257+L115*$C115*Indicators!$C$257+L115*$D115*Indicators!$D$257+L115*$E115*Indicators!$E$257+L115*$F115*Indicators!$F$257+L115*$G115*Indicators!$G$257+L115*$H115*Indicators!$H$257+L115*$I115*Indicators!$I$257</f>
        <v>-8.0212747010691691E-5</v>
      </c>
      <c r="W115" s="193">
        <f>M115*$B115*Indicators!$B$258+M115*$C115*Indicators!$C$258+M115*$D115*Indicators!$D$258+M115*$E115*Indicators!$E$258+M115*$F115*Indicators!$F$258+M115*$G115*Indicators!$G$258+M115*$H115*Indicators!$H$258+M115*$I115*Indicators!$I$258</f>
        <v>-1.699584284307483E-3</v>
      </c>
      <c r="X115" s="193">
        <f>N115*$B115*Indicators!$B$259+N115*$C115*Indicators!$C$259+N115*$D115*Indicators!$D$259+N115*$E115*Indicators!$E$259+N115*$F115*Indicators!$F$259+N115*$G115*Indicators!$G$259+N115*$H115*Indicators!$H$259+N115*$I115*Indicators!$I$259</f>
        <v>-9.0756134797307883E-4</v>
      </c>
      <c r="Y115" s="193">
        <f>O115*$B115*Indicators!$B$260+O115*$C115*Indicators!$C$260+O115*$D115*Indicators!$D$260+O115*$E115*Indicators!$E$260+O115*$F115*Indicators!$F$260+O115*$G115*Indicators!$G$260+O115*$H115*Indicators!$H$260+O115*$I115*Indicators!$I$260</f>
        <v>-3.8155443652475134E-4</v>
      </c>
      <c r="Z115" s="193">
        <f>P115*$B115*Indicators!$B$261+P115*$C115*Indicators!$C$261+P115*$D115*Indicators!$D$261+P115*$E115*Indicators!$E$261+P115*$F115*Indicators!$F$261+P115*$G115*Indicators!$G$261+P115*$H115*Indicators!$H$261+P115*$I115*Indicators!$I$261</f>
        <v>-8.4799288180969459E-4</v>
      </c>
      <c r="AA115" s="193">
        <f>Q115*$B115*Indicators!$B$262+Q115*$C115*Indicators!$C$262+Q115*$D115*Indicators!$D$262+Q115*$E115*Indicators!$E$262+Q115*$F115*Indicators!$F$262+Q115*$G115*Indicators!$G$262+Q115*$H115*Indicators!$H$262+Q115*$I115*Indicators!$I$262</f>
        <v>-2.690969938865305E-3</v>
      </c>
      <c r="AB115" s="193">
        <f>R115*$B115*Indicators!$B$263+R115*$C115*Indicators!$C$263+R115*$D115*Indicators!$D$263+R115*$E115*Indicators!$E$263+R115*$F115*Indicators!$F$263+R115*$G115*Indicators!$G$263+R115*$H115*Indicators!$H$263+R115*$I115*Indicators!$I$263</f>
        <v>-1.0513869670907142E-3</v>
      </c>
      <c r="AC115" s="193">
        <f>S115*$B115*Indicators!$B$264+S115*$C115*Indicators!$C$264+S115*$D115*Indicators!$D$264+S115*$E115*Indicators!$E$264+S115*$F115*Indicators!$F$264+S115*$G115*Indicators!$G$264+S115*$H115*Indicators!$H$264+S115*$I115*Indicators!$I$264</f>
        <v>7.521759058970181E-4</v>
      </c>
      <c r="AE115" s="177">
        <f t="shared" si="2"/>
        <v>-0.73348439033948887</v>
      </c>
    </row>
    <row r="116" spans="1:31" hidden="1" x14ac:dyDescent="0.25">
      <c r="A116" s="174">
        <f>Indicators!A128</f>
        <v>39264</v>
      </c>
      <c r="B116" s="193">
        <f>(Indicators!B128-Indicators!B127)/Indicators!B127</f>
        <v>4.1250850533000229E-3</v>
      </c>
      <c r="C116" s="193">
        <f>(Indicators!C128-Indicators!C127)/-100</f>
        <v>-7.4999999999999286E-4</v>
      </c>
      <c r="D116" s="193">
        <f>(Indicators!D128-Indicators!D127)/-100</f>
        <v>-6.325377414182043E-5</v>
      </c>
      <c r="E116" s="193">
        <f>(Indicators!E128-Indicators!E127)/-Indicators!E127</f>
        <v>-6.6400879846026925E-2</v>
      </c>
      <c r="F116" s="193">
        <f>(Indicators!F128-Indicators!F127)/Indicators!F127</f>
        <v>6.9114470842332673E-2</v>
      </c>
      <c r="G116" s="193">
        <f>(Indicators!G128-Indicators!G127)/Indicators!G127</f>
        <v>2.5100092392978241E-2</v>
      </c>
      <c r="H116" s="193">
        <f>(Indicators!H128-Indicators!H127)/Indicators!H127</f>
        <v>1.5959427790091636E-2</v>
      </c>
      <c r="I116" s="193">
        <f>(Indicators!I128-Indicators!I127)/Indicators!I127</f>
        <v>4.4468844359044746E-2</v>
      </c>
      <c r="J116" s="174"/>
      <c r="K116" s="193">
        <f>PMB!C$76/100</f>
        <v>4.1632945341086448E-2</v>
      </c>
      <c r="L116" s="193">
        <f>PMB!D$76/100</f>
        <v>4.5214898400477467E-3</v>
      </c>
      <c r="M116" s="193">
        <f>PMB!E$76/100</f>
        <v>0.12206064189338922</v>
      </c>
      <c r="N116" s="193">
        <f>PMB!F$76/100</f>
        <v>3.8037581582087303E-2</v>
      </c>
      <c r="O116" s="193">
        <f>PMB!G$76/100</f>
        <v>3.8700835784389542E-2</v>
      </c>
      <c r="P116" s="193">
        <f>PMB!H$76/100</f>
        <v>0.13569937605082402</v>
      </c>
      <c r="Q116" s="193">
        <f>PMB!I$76/100</f>
        <v>0.10936505497329113</v>
      </c>
      <c r="R116" s="193">
        <f>PMB!J$76/100</f>
        <v>0.1765607709940796</v>
      </c>
      <c r="S116" s="193">
        <f>PMB!K$76/100</f>
        <v>0.33342130354080513</v>
      </c>
      <c r="T116" s="193"/>
      <c r="U116" s="193">
        <f>K116*$B116*Indicators!$B$256+K116*$C116*Indicators!$C$256+K116*$D116*Indicators!$D$256+K116*$E116*Indicators!$E$256+K116*$F116*Indicators!$F$256+K116*$G116*Indicators!$G$256+K116*$H116*Indicators!$H$256+K116*$I116*Indicators!$I$256</f>
        <v>6.3891984282415915E-4</v>
      </c>
      <c r="V116" s="193">
        <f>L116*$B116*Indicators!$B$257+L116*$C116*Indicators!$C$257+L116*$D116*Indicators!$D$257+L116*$E116*Indicators!$E$257+L116*$F116*Indicators!$F$257+L116*$G116*Indicators!$G$257+L116*$H116*Indicators!$H$257+L116*$I116*Indicators!$I$257</f>
        <v>6.1181379377205888E-5</v>
      </c>
      <c r="W116" s="193">
        <f>M116*$B116*Indicators!$B$258+M116*$C116*Indicators!$C$258+M116*$D116*Indicators!$D$258+M116*$E116*Indicators!$E$258+M116*$F116*Indicators!$F$258+M116*$G116*Indicators!$G$258+M116*$H116*Indicators!$H$258+M116*$I116*Indicators!$I$258</f>
        <v>6.2742108496325103E-4</v>
      </c>
      <c r="X116" s="193">
        <f>N116*$B116*Indicators!$B$259+N116*$C116*Indicators!$C$259+N116*$D116*Indicators!$D$259+N116*$E116*Indicators!$E$259+N116*$F116*Indicators!$F$259+N116*$G116*Indicators!$G$259+N116*$H116*Indicators!$H$259+N116*$I116*Indicators!$I$259</f>
        <v>4.1544778997368461E-4</v>
      </c>
      <c r="Y116" s="193">
        <f>O116*$B116*Indicators!$B$260+O116*$C116*Indicators!$C$260+O116*$D116*Indicators!$D$260+O116*$E116*Indicators!$E$260+O116*$F116*Indicators!$F$260+O116*$G116*Indicators!$G$260+O116*$H116*Indicators!$H$260+O116*$I116*Indicators!$I$260</f>
        <v>-1.0711146316044188E-4</v>
      </c>
      <c r="Z116" s="193">
        <f>P116*$B116*Indicators!$B$261+P116*$C116*Indicators!$C$261+P116*$D116*Indicators!$D$261+P116*$E116*Indicators!$E$261+P116*$F116*Indicators!$F$261+P116*$G116*Indicators!$G$261+P116*$H116*Indicators!$H$261+P116*$I116*Indicators!$I$261</f>
        <v>-3.4099533708343752E-4</v>
      </c>
      <c r="AA116" s="193">
        <f>Q116*$B116*Indicators!$B$262+Q116*$C116*Indicators!$C$262+Q116*$D116*Indicators!$D$262+Q116*$E116*Indicators!$E$262+Q116*$F116*Indicators!$F$262+Q116*$G116*Indicators!$G$262+Q116*$H116*Indicators!$H$262+Q116*$I116*Indicators!$I$262</f>
        <v>-1.3151487802092522E-3</v>
      </c>
      <c r="AB116" s="193">
        <f>R116*$B116*Indicators!$B$263+R116*$C116*Indicators!$C$263+R116*$D116*Indicators!$D$263+R116*$E116*Indicators!$E$263+R116*$F116*Indicators!$F$263+R116*$G116*Indicators!$G$263+R116*$H116*Indicators!$H$263+R116*$I116*Indicators!$I$263</f>
        <v>9.0905084648992146E-5</v>
      </c>
      <c r="AC116" s="193">
        <f>S116*$B116*Indicators!$B$264+S116*$C116*Indicators!$C$264+S116*$D116*Indicators!$D$264+S116*$E116*Indicators!$E$264+S116*$F116*Indicators!$F$264+S116*$G116*Indicators!$G$264+S116*$H116*Indicators!$H$264+S116*$I116*Indicators!$I$264</f>
        <v>2.3835049681422945E-3</v>
      </c>
      <c r="AE116" s="177">
        <f t="shared" si="2"/>
        <v>0.24541245694764557</v>
      </c>
    </row>
    <row r="117" spans="1:31" hidden="1" x14ac:dyDescent="0.25">
      <c r="A117" s="174">
        <f>Indicators!A129</f>
        <v>39295</v>
      </c>
      <c r="B117" s="193">
        <f>(Indicators!B129-Indicators!B128)/Indicators!B128</f>
        <v>1.2564410249170667E-2</v>
      </c>
      <c r="C117" s="193">
        <f>(Indicators!C129-Indicators!C128)/-100</f>
        <v>-4.4999999999999928E-4</v>
      </c>
      <c r="D117" s="193">
        <f>(Indicators!D129-Indicators!D128)/-100</f>
        <v>3.510770505385299E-3</v>
      </c>
      <c r="E117" s="193">
        <f>(Indicators!E129-Indicators!E128)/-Indicators!E128</f>
        <v>7.0130204976150551E-2</v>
      </c>
      <c r="F117" s="193">
        <f>(Indicators!F129-Indicators!F128)/Indicators!F128</f>
        <v>-2.9292929292929384E-2</v>
      </c>
      <c r="G117" s="193">
        <f>(Indicators!G129-Indicators!G128)/Indicators!G128</f>
        <v>1.3519603424965859E-3</v>
      </c>
      <c r="H117" s="193">
        <f>(Indicators!H129-Indicators!H128)/Indicators!H128</f>
        <v>1.6071351006993209E-2</v>
      </c>
      <c r="I117" s="193">
        <f>(Indicators!I129-Indicators!I128)/Indicators!I128</f>
        <v>-1.7608409986859395E-2</v>
      </c>
      <c r="J117" s="174"/>
      <c r="K117" s="193">
        <f>PMB!C$76/100</f>
        <v>4.1632945341086448E-2</v>
      </c>
      <c r="L117" s="193">
        <f>PMB!D$76/100</f>
        <v>4.5214898400477467E-3</v>
      </c>
      <c r="M117" s="193">
        <f>PMB!E$76/100</f>
        <v>0.12206064189338922</v>
      </c>
      <c r="N117" s="193">
        <f>PMB!F$76/100</f>
        <v>3.8037581582087303E-2</v>
      </c>
      <c r="O117" s="193">
        <f>PMB!G$76/100</f>
        <v>3.8700835784389542E-2</v>
      </c>
      <c r="P117" s="193">
        <f>PMB!H$76/100</f>
        <v>0.13569937605082402</v>
      </c>
      <c r="Q117" s="193">
        <f>PMB!I$76/100</f>
        <v>0.10936505497329113</v>
      </c>
      <c r="R117" s="193">
        <f>PMB!J$76/100</f>
        <v>0.1765607709940796</v>
      </c>
      <c r="S117" s="193">
        <f>PMB!K$76/100</f>
        <v>0.33342130354080513</v>
      </c>
      <c r="T117" s="193"/>
      <c r="U117" s="193">
        <f>K117*$B117*Indicators!$B$256+K117*$C117*Indicators!$C$256+K117*$D117*Indicators!$D$256+K117*$E117*Indicators!$E$256+K117*$F117*Indicators!$F$256+K117*$G117*Indicators!$G$256+K117*$H117*Indicators!$H$256+K117*$I117*Indicators!$I$256</f>
        <v>2.4880426562829408E-4</v>
      </c>
      <c r="V117" s="193">
        <f>L117*$B117*Indicators!$B$257+L117*$C117*Indicators!$C$257+L117*$D117*Indicators!$D$257+L117*$E117*Indicators!$E$257+L117*$F117*Indicators!$F$257+L117*$G117*Indicators!$G$257+L117*$H117*Indicators!$H$257+L117*$I117*Indicators!$I$257</f>
        <v>3.5274157524460464E-5</v>
      </c>
      <c r="W117" s="193">
        <f>M117*$B117*Indicators!$B$258+M117*$C117*Indicators!$C$258+M117*$D117*Indicators!$D$258+M117*$E117*Indicators!$E$258+M117*$F117*Indicators!$F$258+M117*$G117*Indicators!$G$258+M117*$H117*Indicators!$H$258+M117*$I117*Indicators!$I$258</f>
        <v>1.1695308407174984E-3</v>
      </c>
      <c r="X117" s="193">
        <f>N117*$B117*Indicators!$B$259+N117*$C117*Indicators!$C$259+N117*$D117*Indicators!$D$259+N117*$E117*Indicators!$E$259+N117*$F117*Indicators!$F$259+N117*$G117*Indicators!$G$259+N117*$H117*Indicators!$H$259+N117*$I117*Indicators!$I$259</f>
        <v>3.1337073881154665E-4</v>
      </c>
      <c r="Y117" s="193">
        <f>O117*$B117*Indicators!$B$260+O117*$C117*Indicators!$C$260+O117*$D117*Indicators!$D$260+O117*$E117*Indicators!$E$260+O117*$F117*Indicators!$F$260+O117*$G117*Indicators!$G$260+O117*$H117*Indicators!$H$260+O117*$I117*Indicators!$I$260</f>
        <v>6.1662171785408523E-4</v>
      </c>
      <c r="Z117" s="193">
        <f>P117*$B117*Indicators!$B$261+P117*$C117*Indicators!$C$261+P117*$D117*Indicators!$D$261+P117*$E117*Indicators!$E$261+P117*$F117*Indicators!$F$261+P117*$G117*Indicators!$G$261+P117*$H117*Indicators!$H$261+P117*$I117*Indicators!$I$261</f>
        <v>1.7412880665492758E-3</v>
      </c>
      <c r="AA117" s="193">
        <f>Q117*$B117*Indicators!$B$262+Q117*$C117*Indicators!$C$262+Q117*$D117*Indicators!$D$262+Q117*$E117*Indicators!$E$262+Q117*$F117*Indicators!$F$262+Q117*$G117*Indicators!$G$262+Q117*$H117*Indicators!$H$262+Q117*$I117*Indicators!$I$262</f>
        <v>2.6258559291510893E-3</v>
      </c>
      <c r="AB117" s="193">
        <f>R117*$B117*Indicators!$B$263+R117*$C117*Indicators!$C$263+R117*$D117*Indicators!$D$263+R117*$E117*Indicators!$E$263+R117*$F117*Indicators!$F$263+R117*$G117*Indicators!$G$263+R117*$H117*Indicators!$H$263+R117*$I117*Indicators!$I$263</f>
        <v>2.1900639306643619E-3</v>
      </c>
      <c r="AC117" s="193">
        <f>S117*$B117*Indicators!$B$264+S117*$C117*Indicators!$C$264+S117*$D117*Indicators!$D$264+S117*$E117*Indicators!$E$264+S117*$F117*Indicators!$F$264+S117*$G117*Indicators!$G$264+S117*$H117*Indicators!$H$264+S117*$I117*Indicators!$I$264</f>
        <v>1.9145317748790246E-3</v>
      </c>
      <c r="AE117" s="177">
        <f t="shared" si="2"/>
        <v>1.0855341421779636</v>
      </c>
    </row>
    <row r="118" spans="1:31" hidden="1" x14ac:dyDescent="0.25">
      <c r="A118" s="174">
        <f>Indicators!A130</f>
        <v>39326</v>
      </c>
      <c r="B118" s="193">
        <f>(Indicators!B130-Indicators!B129)/Indicators!B129</f>
        <v>-4.1003834088532622E-2</v>
      </c>
      <c r="C118" s="193">
        <f>(Indicators!C130-Indicators!C129)/-100</f>
        <v>3.4999999999999966E-3</v>
      </c>
      <c r="D118" s="193">
        <f>(Indicators!D130-Indicators!D129)/-100</f>
        <v>-4.9884553968321567E-3</v>
      </c>
      <c r="E118" s="193">
        <f>(Indicators!E130-Indicators!E129)/-Indicators!E129</f>
        <v>-0.11063357826147241</v>
      </c>
      <c r="F118" s="193">
        <f>(Indicators!F130-Indicators!F129)/Indicators!F129</f>
        <v>2.4973985431841855E-2</v>
      </c>
      <c r="G118" s="193">
        <f>(Indicators!G130-Indicators!G129)/Indicators!G129</f>
        <v>0.10111011101110107</v>
      </c>
      <c r="H118" s="193">
        <f>(Indicators!H130-Indicators!H129)/Indicators!H129</f>
        <v>2.259999715006341E-2</v>
      </c>
      <c r="I118" s="193">
        <f>(Indicators!I130-Indicators!I129)/Indicators!I129</f>
        <v>-4.2001070090957729E-2</v>
      </c>
      <c r="J118" s="174"/>
      <c r="K118" s="193">
        <f>PMB!C$76/100</f>
        <v>4.1632945341086448E-2</v>
      </c>
      <c r="L118" s="193">
        <f>PMB!D$76/100</f>
        <v>4.5214898400477467E-3</v>
      </c>
      <c r="M118" s="193">
        <f>PMB!E$76/100</f>
        <v>0.12206064189338922</v>
      </c>
      <c r="N118" s="193">
        <f>PMB!F$76/100</f>
        <v>3.8037581582087303E-2</v>
      </c>
      <c r="O118" s="193">
        <f>PMB!G$76/100</f>
        <v>3.8700835784389542E-2</v>
      </c>
      <c r="P118" s="193">
        <f>PMB!H$76/100</f>
        <v>0.13569937605082402</v>
      </c>
      <c r="Q118" s="193">
        <f>PMB!I$76/100</f>
        <v>0.10936505497329113</v>
      </c>
      <c r="R118" s="193">
        <f>PMB!J$76/100</f>
        <v>0.1765607709940796</v>
      </c>
      <c r="S118" s="193">
        <f>PMB!K$76/100</f>
        <v>0.33342130354080513</v>
      </c>
      <c r="T118" s="193"/>
      <c r="U118" s="193">
        <f>K118*$B118*Indicators!$B$256+K118*$C118*Indicators!$C$256+K118*$D118*Indicators!$D$256+K118*$E118*Indicators!$E$256+K118*$F118*Indicators!$F$256+K118*$G118*Indicators!$G$256+K118*$H118*Indicators!$H$256+K118*$I118*Indicators!$I$256</f>
        <v>-8.5413268687460707E-4</v>
      </c>
      <c r="V118" s="193">
        <f>L118*$B118*Indicators!$B$257+L118*$C118*Indicators!$C$257+L118*$D118*Indicators!$D$257+L118*$E118*Indicators!$E$257+L118*$F118*Indicators!$F$257+L118*$G118*Indicators!$G$257+L118*$H118*Indicators!$H$257+L118*$I118*Indicators!$I$257</f>
        <v>3.9243467749608994E-5</v>
      </c>
      <c r="W118" s="193">
        <f>M118*$B118*Indicators!$B$258+M118*$C118*Indicators!$C$258+M118*$D118*Indicators!$D$258+M118*$E118*Indicators!$E$258+M118*$F118*Indicators!$F$258+M118*$G118*Indicators!$G$258+M118*$H118*Indicators!$H$258+M118*$I118*Indicators!$I$258</f>
        <v>-3.7966153191575742E-3</v>
      </c>
      <c r="X118" s="193">
        <f>N118*$B118*Indicators!$B$259+N118*$C118*Indicators!$C$259+N118*$D118*Indicators!$D$259+N118*$E118*Indicators!$E$259+N118*$F118*Indicators!$F$259+N118*$G118*Indicators!$G$259+N118*$H118*Indicators!$H$259+N118*$I118*Indicators!$I$259</f>
        <v>-1.7132909239041458E-3</v>
      </c>
      <c r="Y118" s="193">
        <f>O118*$B118*Indicators!$B$260+O118*$C118*Indicators!$C$260+O118*$D118*Indicators!$D$260+O118*$E118*Indicators!$E$260+O118*$F118*Indicators!$F$260+O118*$G118*Indicators!$G$260+O118*$H118*Indicators!$H$260+O118*$I118*Indicators!$I$260</f>
        <v>-5.9848211066726648E-4</v>
      </c>
      <c r="Z118" s="193">
        <f>P118*$B118*Indicators!$B$261+P118*$C118*Indicators!$C$261+P118*$D118*Indicators!$D$261+P118*$E118*Indicators!$E$261+P118*$F118*Indicators!$F$261+P118*$G118*Indicators!$G$261+P118*$H118*Indicators!$H$261+P118*$I118*Indicators!$I$261</f>
        <v>-1.260163167481457E-3</v>
      </c>
      <c r="AA118" s="193">
        <f>Q118*$B118*Indicators!$B$262+Q118*$C118*Indicators!$C$262+Q118*$D118*Indicators!$D$262+Q118*$E118*Indicators!$E$262+Q118*$F118*Indicators!$F$262+Q118*$G118*Indicators!$G$262+Q118*$H118*Indicators!$H$262+Q118*$I118*Indicators!$I$262</f>
        <v>-4.0212885466483737E-3</v>
      </c>
      <c r="AB118" s="193">
        <f>R118*$B118*Indicators!$B$263+R118*$C118*Indicators!$C$263+R118*$D118*Indicators!$D$263+R118*$E118*Indicators!$E$263+R118*$F118*Indicators!$F$263+R118*$G118*Indicators!$G$263+R118*$H118*Indicators!$H$263+R118*$I118*Indicators!$I$263</f>
        <v>-1.7228166417401194E-3</v>
      </c>
      <c r="AC118" s="193">
        <f>S118*$B118*Indicators!$B$264+S118*$C118*Indicators!$C$264+S118*$D118*Indicators!$D$264+S118*$E118*Indicators!$E$264+S118*$F118*Indicators!$F$264+S118*$G118*Indicators!$G$264+S118*$H118*Indicators!$H$264+S118*$I118*Indicators!$I$264</f>
        <v>2.6902803137314685E-4</v>
      </c>
      <c r="AE118" s="177">
        <f t="shared" si="2"/>
        <v>-1.3658517897350788</v>
      </c>
    </row>
    <row r="119" spans="1:31" hidden="1" x14ac:dyDescent="0.25">
      <c r="A119" s="174">
        <f>Indicators!A131</f>
        <v>39356</v>
      </c>
      <c r="B119" s="193">
        <f>(Indicators!B131-Indicators!B130)/Indicators!B130</f>
        <v>-4.8514189346359669E-2</v>
      </c>
      <c r="C119" s="193">
        <f>(Indicators!C131-Indicators!C130)/-100</f>
        <v>2.1499999999999987E-3</v>
      </c>
      <c r="D119" s="193">
        <f>(Indicators!D131-Indicators!D130)/-100</f>
        <v>-7.1627374375491651E-3</v>
      </c>
      <c r="E119" s="193">
        <f>(Indicators!E131-Indicators!E130)/-Indicators!E130</f>
        <v>-0.12245662214455127</v>
      </c>
      <c r="F119" s="193">
        <f>(Indicators!F131-Indicators!F130)/Indicators!F130</f>
        <v>1.4213197969543205E-2</v>
      </c>
      <c r="G119" s="193">
        <f>(Indicators!G131-Indicators!G130)/Indicators!G130</f>
        <v>7.0708446866484989E-2</v>
      </c>
      <c r="H119" s="193">
        <f>(Indicators!H131-Indicators!H130)/Indicators!H130</f>
        <v>1.4729672039149067E-2</v>
      </c>
      <c r="I119" s="193">
        <f>(Indicators!I131-Indicators!I130)/Indicators!I130</f>
        <v>3.1276179838034067E-2</v>
      </c>
      <c r="J119" s="174"/>
      <c r="K119" s="193">
        <f>PMB!C$76/100</f>
        <v>4.1632945341086448E-2</v>
      </c>
      <c r="L119" s="193">
        <f>PMB!D$76/100</f>
        <v>4.5214898400477467E-3</v>
      </c>
      <c r="M119" s="193">
        <f>PMB!E$76/100</f>
        <v>0.12206064189338922</v>
      </c>
      <c r="N119" s="193">
        <f>PMB!F$76/100</f>
        <v>3.8037581582087303E-2</v>
      </c>
      <c r="O119" s="193">
        <f>PMB!G$76/100</f>
        <v>3.8700835784389542E-2</v>
      </c>
      <c r="P119" s="193">
        <f>PMB!H$76/100</f>
        <v>0.13569937605082402</v>
      </c>
      <c r="Q119" s="193">
        <f>PMB!I$76/100</f>
        <v>0.10936505497329113</v>
      </c>
      <c r="R119" s="193">
        <f>PMB!J$76/100</f>
        <v>0.1765607709940796</v>
      </c>
      <c r="S119" s="193">
        <f>PMB!K$76/100</f>
        <v>0.33342130354080513</v>
      </c>
      <c r="T119" s="193"/>
      <c r="U119" s="193">
        <f>K119*$B119*Indicators!$B$256+K119*$C119*Indicators!$C$256+K119*$D119*Indicators!$D$256+K119*$E119*Indicators!$E$256+K119*$F119*Indicators!$F$256+K119*$G119*Indicators!$G$256+K119*$H119*Indicators!$H$256+K119*$I119*Indicators!$I$256</f>
        <v>-9.3360129361548007E-4</v>
      </c>
      <c r="V119" s="193">
        <f>L119*$B119*Indicators!$B$257+L119*$C119*Indicators!$C$257+L119*$D119*Indicators!$D$257+L119*$E119*Indicators!$E$257+L119*$F119*Indicators!$F$257+L119*$G119*Indicators!$G$257+L119*$H119*Indicators!$H$257+L119*$I119*Indicators!$I$257</f>
        <v>3.4990433963951731E-5</v>
      </c>
      <c r="W119" s="193">
        <f>M119*$B119*Indicators!$B$258+M119*$C119*Indicators!$C$258+M119*$D119*Indicators!$D$258+M119*$E119*Indicators!$E$258+M119*$F119*Indicators!$F$258+M119*$G119*Indicators!$G$258+M119*$H119*Indicators!$H$258+M119*$I119*Indicators!$I$258</f>
        <v>-2.6152178733543732E-3</v>
      </c>
      <c r="X119" s="193">
        <f>N119*$B119*Indicators!$B$259+N119*$C119*Indicators!$C$259+N119*$D119*Indicators!$D$259+N119*$E119*Indicators!$E$259+N119*$F119*Indicators!$F$259+N119*$G119*Indicators!$G$259+N119*$H119*Indicators!$H$259+N119*$I119*Indicators!$I$259</f>
        <v>-4.7479738372537851E-4</v>
      </c>
      <c r="Y119" s="193">
        <f>O119*$B119*Indicators!$B$260+O119*$C119*Indicators!$C$260+O119*$D119*Indicators!$D$260+O119*$E119*Indicators!$E$260+O119*$F119*Indicators!$F$260+O119*$G119*Indicators!$G$260+O119*$H119*Indicators!$H$260+O119*$I119*Indicators!$I$260</f>
        <v>-6.6985246399527403E-4</v>
      </c>
      <c r="Z119" s="193">
        <f>P119*$B119*Indicators!$B$261+P119*$C119*Indicators!$C$261+P119*$D119*Indicators!$D$261+P119*$E119*Indicators!$E$261+P119*$F119*Indicators!$F$261+P119*$G119*Indicators!$G$261+P119*$H119*Indicators!$H$261+P119*$I119*Indicators!$I$261</f>
        <v>-1.9126434376755324E-3</v>
      </c>
      <c r="AA119" s="193">
        <f>Q119*$B119*Indicators!$B$262+Q119*$C119*Indicators!$C$262+Q119*$D119*Indicators!$D$262+Q119*$E119*Indicators!$E$262+Q119*$F119*Indicators!$F$262+Q119*$G119*Indicators!$G$262+Q119*$H119*Indicators!$H$262+Q119*$I119*Indicators!$I$262</f>
        <v>-3.9153922148186804E-3</v>
      </c>
      <c r="AB119" s="193">
        <f>R119*$B119*Indicators!$B$263+R119*$C119*Indicators!$C$263+R119*$D119*Indicators!$D$263+R119*$E119*Indicators!$E$263+R119*$F119*Indicators!$F$263+R119*$G119*Indicators!$G$263+R119*$H119*Indicators!$H$263+R119*$I119*Indicators!$I$263</f>
        <v>-1.9559656968847396E-3</v>
      </c>
      <c r="AC119" s="193">
        <f>S119*$B119*Indicators!$B$264+S119*$C119*Indicators!$C$264+S119*$D119*Indicators!$D$264+S119*$E119*Indicators!$E$264+S119*$F119*Indicators!$F$264+S119*$G119*Indicators!$G$264+S119*$H119*Indicators!$H$264+S119*$I119*Indicators!$I$264</f>
        <v>1.5045442321114111E-4</v>
      </c>
      <c r="AE119" s="177">
        <f t="shared" si="2"/>
        <v>-1.2292025506894366</v>
      </c>
    </row>
    <row r="120" spans="1:31" hidden="1" x14ac:dyDescent="0.25">
      <c r="A120" s="174">
        <f>Indicators!A132</f>
        <v>39387</v>
      </c>
      <c r="B120" s="193">
        <f>(Indicators!B132-Indicators!B131)/Indicators!B131</f>
        <v>3.992543584885485E-2</v>
      </c>
      <c r="C120" s="193">
        <f>(Indicators!C132-Indicators!C131)/-100</f>
        <v>-4.6499999999999988E-3</v>
      </c>
      <c r="D120" s="193">
        <f>(Indicators!D132-Indicators!D131)/-100</f>
        <v>-5.1861267088206195E-3</v>
      </c>
      <c r="E120" s="193">
        <f>(Indicators!E132-Indicators!E131)/-Indicators!E131</f>
        <v>1.1120996441281139E-2</v>
      </c>
      <c r="F120" s="193">
        <f>(Indicators!F132-Indicators!F131)/Indicators!F131</f>
        <v>-9.0090090090089951E-3</v>
      </c>
      <c r="G120" s="193">
        <f>(Indicators!G132-Indicators!G131)/Indicators!G131</f>
        <v>1.272426517368622E-2</v>
      </c>
      <c r="H120" s="193">
        <f>(Indicators!H132-Indicators!H131)/Indicators!H131</f>
        <v>1.3254966633188538E-2</v>
      </c>
      <c r="I120" s="193">
        <f>(Indicators!I132-Indicators!I131)/Indicators!I131</f>
        <v>-3.2223124830760896E-2</v>
      </c>
      <c r="J120" s="174"/>
      <c r="K120" s="193">
        <f>PMB!C$76/100</f>
        <v>4.1632945341086448E-2</v>
      </c>
      <c r="L120" s="193">
        <f>PMB!D$76/100</f>
        <v>4.5214898400477467E-3</v>
      </c>
      <c r="M120" s="193">
        <f>PMB!E$76/100</f>
        <v>0.12206064189338922</v>
      </c>
      <c r="N120" s="193">
        <f>PMB!F$76/100</f>
        <v>3.8037581582087303E-2</v>
      </c>
      <c r="O120" s="193">
        <f>PMB!G$76/100</f>
        <v>3.8700835784389542E-2</v>
      </c>
      <c r="P120" s="193">
        <f>PMB!H$76/100</f>
        <v>0.13569937605082402</v>
      </c>
      <c r="Q120" s="193">
        <f>PMB!I$76/100</f>
        <v>0.10936505497329113</v>
      </c>
      <c r="R120" s="193">
        <f>PMB!J$76/100</f>
        <v>0.1765607709940796</v>
      </c>
      <c r="S120" s="193">
        <f>PMB!K$76/100</f>
        <v>0.33342130354080513</v>
      </c>
      <c r="T120" s="193"/>
      <c r="U120" s="193">
        <f>K120*$B120*Indicators!$B$256+K120*$C120*Indicators!$C$256+K120*$D120*Indicators!$D$256+K120*$E120*Indicators!$E$256+K120*$F120*Indicators!$F$256+K120*$G120*Indicators!$G$256+K120*$H120*Indicators!$H$256+K120*$I120*Indicators!$I$256</f>
        <v>2.1633703255064549E-4</v>
      </c>
      <c r="V120" s="193">
        <f>L120*$B120*Indicators!$B$257+L120*$C120*Indicators!$C$257+L120*$D120*Indicators!$D$257+L120*$E120*Indicators!$E$257+L120*$F120*Indicators!$F$257+L120*$G120*Indicators!$G$257+L120*$H120*Indicators!$H$257+L120*$I120*Indicators!$I$257</f>
        <v>5.305883098165168E-5</v>
      </c>
      <c r="W120" s="193">
        <f>M120*$B120*Indicators!$B$258+M120*$C120*Indicators!$C$258+M120*$D120*Indicators!$D$258+M120*$E120*Indicators!$E$258+M120*$F120*Indicators!$F$258+M120*$G120*Indicators!$G$258+M120*$H120*Indicators!$H$258+M120*$I120*Indicators!$I$258</f>
        <v>1.0713955297760229E-3</v>
      </c>
      <c r="X120" s="193">
        <f>N120*$B120*Indicators!$B$259+N120*$C120*Indicators!$C$259+N120*$D120*Indicators!$D$259+N120*$E120*Indicators!$E$259+N120*$F120*Indicators!$F$259+N120*$G120*Indicators!$G$259+N120*$H120*Indicators!$H$259+N120*$I120*Indicators!$I$259</f>
        <v>-3.4466344171708786E-4</v>
      </c>
      <c r="Y120" s="193">
        <f>O120*$B120*Indicators!$B$260+O120*$C120*Indicators!$C$260+O120*$D120*Indicators!$D$260+O120*$E120*Indicators!$E$260+O120*$F120*Indicators!$F$260+O120*$G120*Indicators!$G$260+O120*$H120*Indicators!$H$260+O120*$I120*Indicators!$I$260</f>
        <v>2.3655553543767716E-4</v>
      </c>
      <c r="Z120" s="193">
        <f>P120*$B120*Indicators!$B$261+P120*$C120*Indicators!$C$261+P120*$D120*Indicators!$D$261+P120*$E120*Indicators!$E$261+P120*$F120*Indicators!$F$261+P120*$G120*Indicators!$G$261+P120*$H120*Indicators!$H$261+P120*$I120*Indicators!$I$261</f>
        <v>7.8076801033954285E-4</v>
      </c>
      <c r="AA120" s="193">
        <f>Q120*$B120*Indicators!$B$262+Q120*$C120*Indicators!$C$262+Q120*$D120*Indicators!$D$262+Q120*$E120*Indicators!$E$262+Q120*$F120*Indicators!$F$262+Q120*$G120*Indicators!$G$262+Q120*$H120*Indicators!$H$262+Q120*$I120*Indicators!$I$262</f>
        <v>5.8060930945460706E-4</v>
      </c>
      <c r="AB120" s="193">
        <f>R120*$B120*Indicators!$B$263+R120*$C120*Indicators!$C$263+R120*$D120*Indicators!$D$263+R120*$E120*Indicators!$E$263+R120*$F120*Indicators!$F$263+R120*$G120*Indicators!$G$263+R120*$H120*Indicators!$H$263+R120*$I120*Indicators!$I$263</f>
        <v>9.3998558663233869E-4</v>
      </c>
      <c r="AC120" s="193">
        <f>S120*$B120*Indicators!$B$264+S120*$C120*Indicators!$C$264+S120*$D120*Indicators!$D$264+S120*$E120*Indicators!$E$264+S120*$F120*Indicators!$F$264+S120*$G120*Indicators!$G$264+S120*$H120*Indicators!$H$264+S120*$I120*Indicators!$I$264</f>
        <v>1.2313755511935468E-3</v>
      </c>
      <c r="AE120" s="177">
        <f t="shared" si="2"/>
        <v>0.47654219446489449</v>
      </c>
    </row>
    <row r="121" spans="1:31" hidden="1" x14ac:dyDescent="0.25">
      <c r="A121" s="174">
        <f>Indicators!A133</f>
        <v>39417</v>
      </c>
      <c r="B121" s="193">
        <f>(Indicators!B133-Indicators!B132)/Indicators!B132</f>
        <v>3.5263003232441992E-3</v>
      </c>
      <c r="C121" s="193">
        <f>(Indicators!C133-Indicators!C132)/-100</f>
        <v>9.9999999999997863E-5</v>
      </c>
      <c r="D121" s="193">
        <f>(Indicators!D133-Indicators!D132)/-100</f>
        <v>-5.5319376487260466E-3</v>
      </c>
      <c r="E121" s="193">
        <f>(Indicators!E133-Indicators!E132)/-Indicators!E132</f>
        <v>-6.016644174538905E-2</v>
      </c>
      <c r="F121" s="193">
        <f>(Indicators!F133-Indicators!F132)/Indicators!F132</f>
        <v>5.5555555555555448E-2</v>
      </c>
      <c r="G121" s="193">
        <f>(Indicators!G133-Indicators!G132)/Indicators!G132</f>
        <v>5.4906395275788472E-2</v>
      </c>
      <c r="H121" s="193">
        <f>(Indicators!H133-Indicators!H132)/Indicators!H132</f>
        <v>1.1561188608714723E-2</v>
      </c>
      <c r="I121" s="193">
        <f>(Indicators!I133-Indicators!I132)/Indicators!I132</f>
        <v>-1.3989927252378288E-2</v>
      </c>
      <c r="J121" s="174"/>
      <c r="K121" s="193">
        <f>PMB!C$76/100</f>
        <v>4.1632945341086448E-2</v>
      </c>
      <c r="L121" s="193">
        <f>PMB!D$76/100</f>
        <v>4.5214898400477467E-3</v>
      </c>
      <c r="M121" s="193">
        <f>PMB!E$76/100</f>
        <v>0.12206064189338922</v>
      </c>
      <c r="N121" s="193">
        <f>PMB!F$76/100</f>
        <v>3.8037581582087303E-2</v>
      </c>
      <c r="O121" s="193">
        <f>PMB!G$76/100</f>
        <v>3.8700835784389542E-2</v>
      </c>
      <c r="P121" s="193">
        <f>PMB!H$76/100</f>
        <v>0.13569937605082402</v>
      </c>
      <c r="Q121" s="193">
        <f>PMB!I$76/100</f>
        <v>0.10936505497329113</v>
      </c>
      <c r="R121" s="193">
        <f>PMB!J$76/100</f>
        <v>0.1765607709940796</v>
      </c>
      <c r="S121" s="193">
        <f>PMB!K$76/100</f>
        <v>0.33342130354080513</v>
      </c>
      <c r="T121" s="193"/>
      <c r="U121" s="193">
        <f>K121*$B121*Indicators!$B$256+K121*$C121*Indicators!$C$256+K121*$D121*Indicators!$D$256+K121*$E121*Indicators!$E$256+K121*$F121*Indicators!$F$256+K121*$G121*Indicators!$G$256+K121*$H121*Indicators!$H$256+K121*$I121*Indicators!$I$256</f>
        <v>2.878484951580934E-4</v>
      </c>
      <c r="V121" s="193">
        <f>L121*$B121*Indicators!$B$257+L121*$C121*Indicators!$C$257+L121*$D121*Indicators!$D$257+L121*$E121*Indicators!$E$257+L121*$F121*Indicators!$F$257+L121*$G121*Indicators!$G$257+L121*$H121*Indicators!$H$257+L121*$I121*Indicators!$I$257</f>
        <v>6.4231464389313776E-5</v>
      </c>
      <c r="W121" s="193">
        <f>M121*$B121*Indicators!$B$258+M121*$C121*Indicators!$C$258+M121*$D121*Indicators!$D$258+M121*$E121*Indicators!$E$258+M121*$F121*Indicators!$F$258+M121*$G121*Indicators!$G$258+M121*$H121*Indicators!$H$258+M121*$I121*Indicators!$I$258</f>
        <v>-8.1547525165933548E-4</v>
      </c>
      <c r="X121" s="193">
        <f>N121*$B121*Indicators!$B$259+N121*$C121*Indicators!$C$259+N121*$D121*Indicators!$D$259+N121*$E121*Indicators!$E$259+N121*$F121*Indicators!$F$259+N121*$G121*Indicators!$G$259+N121*$H121*Indicators!$H$259+N121*$I121*Indicators!$I$259</f>
        <v>-6.7673041633501936E-4</v>
      </c>
      <c r="Y121" s="193">
        <f>O121*$B121*Indicators!$B$260+O121*$C121*Indicators!$C$260+O121*$D121*Indicators!$D$260+O121*$E121*Indicators!$E$260+O121*$F121*Indicators!$F$260+O121*$G121*Indicators!$G$260+O121*$H121*Indicators!$H$260+O121*$I121*Indicators!$I$260</f>
        <v>-2.4871749157804647E-4</v>
      </c>
      <c r="Z121" s="193">
        <f>P121*$B121*Indicators!$B$261+P121*$C121*Indicators!$C$261+P121*$D121*Indicators!$D$261+P121*$E121*Indicators!$E$261+P121*$F121*Indicators!$F$261+P121*$G121*Indicators!$G$261+P121*$H121*Indicators!$H$261+P121*$I121*Indicators!$I$261</f>
        <v>-5.2177828418448701E-4</v>
      </c>
      <c r="AA121" s="193">
        <f>Q121*$B121*Indicators!$B$262+Q121*$C121*Indicators!$C$262+Q121*$D121*Indicators!$D$262+Q121*$E121*Indicators!$E$262+Q121*$F121*Indicators!$F$262+Q121*$G121*Indicators!$G$262+Q121*$H121*Indicators!$H$262+Q121*$I121*Indicators!$I$262</f>
        <v>-1.8939021359989871E-3</v>
      </c>
      <c r="AB121" s="193">
        <f>R121*$B121*Indicators!$B$263+R121*$C121*Indicators!$C$263+R121*$D121*Indicators!$D$263+R121*$E121*Indicators!$E$263+R121*$F121*Indicators!$F$263+R121*$G121*Indicators!$G$263+R121*$H121*Indicators!$H$263+R121*$I121*Indicators!$I$263</f>
        <v>-6.0266329930374935E-4</v>
      </c>
      <c r="AC121" s="193">
        <f>S121*$B121*Indicators!$B$264+S121*$C121*Indicators!$C$264+S121*$D121*Indicators!$D$264+S121*$E121*Indicators!$E$264+S121*$F121*Indicators!$F$264+S121*$G121*Indicators!$G$264+S121*$H121*Indicators!$H$264+S121*$I121*Indicators!$I$264</f>
        <v>6.8354792215341402E-4</v>
      </c>
      <c r="AE121" s="177">
        <f t="shared" si="2"/>
        <v>-0.37236389973588035</v>
      </c>
    </row>
    <row r="122" spans="1:31" hidden="1" x14ac:dyDescent="0.25">
      <c r="A122" s="174">
        <f>Indicators!A134</f>
        <v>39448</v>
      </c>
      <c r="B122" s="193">
        <f>(Indicators!B134-Indicators!B133)/Indicators!B133</f>
        <v>9.187408491947284E-2</v>
      </c>
      <c r="C122" s="193">
        <f>(Indicators!C134-Indicators!C133)/-100</f>
        <v>-2.3000000000000043E-3</v>
      </c>
      <c r="D122" s="193">
        <f>(Indicators!D134-Indicators!D133)/-100</f>
        <v>-2.8383702874285712E-3</v>
      </c>
      <c r="E122" s="193">
        <f>(Indicators!E134-Indicators!E133)/-Indicators!E133</f>
        <v>3.405112973374344E-2</v>
      </c>
      <c r="F122" s="193">
        <f>(Indicators!F134-Indicators!F133)/Indicators!F133</f>
        <v>0.11578947368421062</v>
      </c>
      <c r="G122" s="193">
        <f>(Indicators!G134-Indicators!G133)/Indicators!G133</f>
        <v>9.8141972367794164E-2</v>
      </c>
      <c r="H122" s="193">
        <f>(Indicators!H134-Indicators!H133)/Indicators!H133</f>
        <v>2.811863026729507E-2</v>
      </c>
      <c r="I122" s="193">
        <f>(Indicators!I134-Indicators!I133)/Indicators!I133</f>
        <v>7.9455164585698068E-3</v>
      </c>
      <c r="J122" s="174"/>
      <c r="K122" s="193">
        <f>PMB!C$77/100</f>
        <v>4.7701268708369229E-2</v>
      </c>
      <c r="L122" s="193">
        <f>PMB!D$77/100</f>
        <v>3.8243799880705522E-3</v>
      </c>
      <c r="M122" s="193">
        <f>PMB!E$77/100</f>
        <v>0.11871975581357824</v>
      </c>
      <c r="N122" s="193">
        <f>PMB!F$77/100</f>
        <v>3.4519498144900823E-2</v>
      </c>
      <c r="O122" s="193">
        <f>PMB!G$77/100</f>
        <v>4.0439769322811549E-2</v>
      </c>
      <c r="P122" s="193">
        <f>PMB!H$77/100</f>
        <v>0.13009143444424726</v>
      </c>
      <c r="Q122" s="193">
        <f>PMB!I$77/100</f>
        <v>0.10800907601320649</v>
      </c>
      <c r="R122" s="193">
        <f>PMB!J$77/100</f>
        <v>0.17888906678922162</v>
      </c>
      <c r="S122" s="193">
        <f>PMB!K$77/100</f>
        <v>0.33780575077559427</v>
      </c>
      <c r="T122" s="193"/>
      <c r="U122" s="193">
        <f>K122*$B122*Indicators!$B$256+K122*$C122*Indicators!$C$256+K122*$D122*Indicators!$D$256+K122*$E122*Indicators!$E$256+K122*$F122*Indicators!$F$256+K122*$G122*Indicators!$G$256+K122*$H122*Indicators!$H$256+K122*$I122*Indicators!$I$256</f>
        <v>2.9563308229990613E-3</v>
      </c>
      <c r="V122" s="193">
        <f>L122*$B122*Indicators!$B$257+L122*$C122*Indicators!$C$257+L122*$D122*Indicators!$D$257+L122*$E122*Indicators!$E$257+L122*$F122*Indicators!$F$257+L122*$G122*Indicators!$G$257+L122*$H122*Indicators!$H$257+L122*$I122*Indicators!$I$257</f>
        <v>2.7464108232206415E-4</v>
      </c>
      <c r="W122" s="193">
        <f>M122*$B122*Indicators!$B$258+M122*$C122*Indicators!$C$258+M122*$D122*Indicators!$D$258+M122*$E122*Indicators!$E$258+M122*$F122*Indicators!$F$258+M122*$G122*Indicators!$G$258+M122*$H122*Indicators!$H$258+M122*$I122*Indicators!$I$258</f>
        <v>4.6728203328727114E-3</v>
      </c>
      <c r="X122" s="193">
        <f>N122*$B122*Indicators!$B$259+N122*$C122*Indicators!$C$259+N122*$D122*Indicators!$D$259+N122*$E122*Indicators!$E$259+N122*$F122*Indicators!$F$259+N122*$G122*Indicators!$G$259+N122*$H122*Indicators!$H$259+N122*$I122*Indicators!$I$259</f>
        <v>7.7756333500997603E-4</v>
      </c>
      <c r="Y122" s="193">
        <f>O122*$B122*Indicators!$B$260+O122*$C122*Indicators!$C$260+O122*$D122*Indicators!$D$260+O122*$E122*Indicators!$E$260+O122*$F122*Indicators!$F$260+O122*$G122*Indicators!$G$260+O122*$H122*Indicators!$H$260+O122*$I122*Indicators!$I$260</f>
        <v>8.9590692917208186E-4</v>
      </c>
      <c r="Z122" s="193">
        <f>P122*$B122*Indicators!$B$261+P122*$C122*Indicators!$C$261+P122*$D122*Indicators!$D$261+P122*$E122*Indicators!$E$261+P122*$F122*Indicators!$F$261+P122*$G122*Indicators!$G$261+P122*$H122*Indicators!$H$261+P122*$I122*Indicators!$I$261</f>
        <v>2.3741042800509041E-3</v>
      </c>
      <c r="AA122" s="193">
        <f>Q122*$B122*Indicators!$B$262+Q122*$C122*Indicators!$C$262+Q122*$D122*Indicators!$D$262+Q122*$E122*Indicators!$E$262+Q122*$F122*Indicators!$F$262+Q122*$G122*Indicators!$G$262+Q122*$H122*Indicators!$H$262+Q122*$I122*Indicators!$I$262</f>
        <v>2.7085639138157125E-3</v>
      </c>
      <c r="AB122" s="193">
        <f>R122*$B122*Indicators!$B$263+R122*$C122*Indicators!$C$263+R122*$D122*Indicators!$D$263+R122*$E122*Indicators!$E$263+R122*$F122*Indicators!$F$263+R122*$G122*Indicators!$G$263+R122*$H122*Indicators!$H$263+R122*$I122*Indicators!$I$263</f>
        <v>3.637986333091139E-3</v>
      </c>
      <c r="AC122" s="193">
        <f>S122*$B122*Indicators!$B$264+S122*$C122*Indicators!$C$264+S122*$D122*Indicators!$D$264+S122*$E122*Indicators!$E$264+S122*$F122*Indicators!$F$264+S122*$G122*Indicators!$G$264+S122*$H122*Indicators!$H$264+S122*$I122*Indicators!$I$264</f>
        <v>5.6236547928420182E-3</v>
      </c>
      <c r="AE122" s="177">
        <f t="shared" si="2"/>
        <v>2.3921571822175669</v>
      </c>
    </row>
    <row r="123" spans="1:31" hidden="1" x14ac:dyDescent="0.25">
      <c r="A123" s="174">
        <f>Indicators!A135</f>
        <v>39479</v>
      </c>
      <c r="B123" s="193">
        <f>(Indicators!B135-Indicators!B134)/Indicators!B134</f>
        <v>3.8042239356352738E-2</v>
      </c>
      <c r="C123" s="193">
        <f>(Indicators!C135-Indicators!C134)/-100</f>
        <v>-2.5499999999999902E-3</v>
      </c>
      <c r="D123" s="193">
        <f>(Indicators!D135-Indicators!D134)/-100</f>
        <v>-5.2066947712828696E-3</v>
      </c>
      <c r="E123" s="193">
        <f>(Indicators!E135-Indicators!E134)/-Indicators!E134</f>
        <v>-0.10081265099934102</v>
      </c>
      <c r="F123" s="193">
        <f>(Indicators!F135-Indicators!F134)/Indicators!F134</f>
        <v>0.16723842195540303</v>
      </c>
      <c r="G123" s="193">
        <f>(Indicators!G135-Indicators!G134)/Indicators!G134</f>
        <v>5.2386117136659388E-2</v>
      </c>
      <c r="H123" s="193">
        <f>(Indicators!H135-Indicators!H134)/Indicators!H134</f>
        <v>1.2920747653586777E-2</v>
      </c>
      <c r="I123" s="193">
        <f>(Indicators!I135-Indicators!I134)/Indicators!I134</f>
        <v>-4.5608108108108107E-2</v>
      </c>
      <c r="J123" s="174"/>
      <c r="K123" s="193">
        <f>PMB!C$77/100</f>
        <v>4.7701268708369229E-2</v>
      </c>
      <c r="L123" s="193">
        <f>PMB!D$77/100</f>
        <v>3.8243799880705522E-3</v>
      </c>
      <c r="M123" s="193">
        <f>PMB!E$77/100</f>
        <v>0.11871975581357824</v>
      </c>
      <c r="N123" s="193">
        <f>PMB!F$77/100</f>
        <v>3.4519498144900823E-2</v>
      </c>
      <c r="O123" s="193">
        <f>PMB!G$77/100</f>
        <v>4.0439769322811549E-2</v>
      </c>
      <c r="P123" s="193">
        <f>PMB!H$77/100</f>
        <v>0.13009143444424726</v>
      </c>
      <c r="Q123" s="193">
        <f>PMB!I$77/100</f>
        <v>0.10800907601320649</v>
      </c>
      <c r="R123" s="193">
        <f>PMB!J$77/100</f>
        <v>0.17888906678922162</v>
      </c>
      <c r="S123" s="193">
        <f>PMB!K$77/100</f>
        <v>0.33780575077559427</v>
      </c>
      <c r="T123" s="193"/>
      <c r="U123" s="193">
        <f>K123*$B123*Indicators!$B$256+K123*$C123*Indicators!$C$256+K123*$D123*Indicators!$D$256+K123*$E123*Indicators!$E$256+K123*$F123*Indicators!$F$256+K123*$G123*Indicators!$G$256+K123*$H123*Indicators!$H$256+K123*$I123*Indicators!$I$256</f>
        <v>1.8016728724328012E-3</v>
      </c>
      <c r="V123" s="193">
        <f>L123*$B123*Indicators!$B$257+L123*$C123*Indicators!$C$257+L123*$D123*Indicators!$D$257+L123*$E123*Indicators!$E$257+L123*$F123*Indicators!$F$257+L123*$G123*Indicators!$G$257+L123*$H123*Indicators!$H$257+L123*$I123*Indicators!$I$257</f>
        <v>5.0345025189708155E-5</v>
      </c>
      <c r="W123" s="193">
        <f>M123*$B123*Indicators!$B$258+M123*$C123*Indicators!$C$258+M123*$D123*Indicators!$D$258+M123*$E123*Indicators!$E$258+M123*$F123*Indicators!$F$258+M123*$G123*Indicators!$G$258+M123*$H123*Indicators!$H$258+M123*$I123*Indicators!$I$258</f>
        <v>-6.3709329547392021E-4</v>
      </c>
      <c r="X123" s="193">
        <f>N123*$B123*Indicators!$B$259+N123*$C123*Indicators!$C$259+N123*$D123*Indicators!$D$259+N123*$E123*Indicators!$E$259+N123*$F123*Indicators!$F$259+N123*$G123*Indicators!$G$259+N123*$H123*Indicators!$H$259+N123*$I123*Indicators!$I$259</f>
        <v>-1.3206511124295663E-3</v>
      </c>
      <c r="Y123" s="193">
        <f>O123*$B123*Indicators!$B$260+O123*$C123*Indicators!$C$260+O123*$D123*Indicators!$D$260+O123*$E123*Indicators!$E$260+O123*$F123*Indicators!$F$260+O123*$G123*Indicators!$G$260+O123*$H123*Indicators!$H$260+O123*$I123*Indicators!$I$260</f>
        <v>-4.4514174353650225E-4</v>
      </c>
      <c r="Z123" s="193">
        <f>P123*$B123*Indicators!$B$261+P123*$C123*Indicators!$C$261+P123*$D123*Indicators!$D$261+P123*$E123*Indicators!$E$261+P123*$F123*Indicators!$F$261+P123*$G123*Indicators!$G$261+P123*$H123*Indicators!$H$261+P123*$I123*Indicators!$I$261</f>
        <v>-6.4794552358581135E-4</v>
      </c>
      <c r="AA123" s="193">
        <f>Q123*$B123*Indicators!$B$262+Q123*$C123*Indicators!$C$262+Q123*$D123*Indicators!$D$262+Q123*$E123*Indicators!$E$262+Q123*$F123*Indicators!$F$262+Q123*$G123*Indicators!$G$262+Q123*$H123*Indicators!$H$262+Q123*$I123*Indicators!$I$262</f>
        <v>-3.1805326895825311E-3</v>
      </c>
      <c r="AB123" s="193">
        <f>R123*$B123*Indicators!$B$263+R123*$C123*Indicators!$C$263+R123*$D123*Indicators!$D$263+R123*$E123*Indicators!$E$263+R123*$F123*Indicators!$F$263+R123*$G123*Indicators!$G$263+R123*$H123*Indicators!$H$263+R123*$I123*Indicators!$I$263</f>
        <v>-1.0902200529407579E-3</v>
      </c>
      <c r="AC123" s="193">
        <f>S123*$B123*Indicators!$B$264+S123*$C123*Indicators!$C$264+S123*$D123*Indicators!$D$264+S123*$E123*Indicators!$E$264+S123*$F123*Indicators!$F$264+S123*$G123*Indicators!$G$264+S123*$H123*Indicators!$H$264+S123*$I123*Indicators!$I$264</f>
        <v>1.1709036013388963E-3</v>
      </c>
      <c r="AE123" s="177">
        <f t="shared" si="2"/>
        <v>-0.42986629185876835</v>
      </c>
    </row>
    <row r="124" spans="1:31" hidden="1" x14ac:dyDescent="0.25">
      <c r="A124" s="174">
        <f>Indicators!A136</f>
        <v>39508</v>
      </c>
      <c r="B124" s="193">
        <f>(Indicators!B136-Indicators!B135)/Indicators!B135</f>
        <v>5.0883583940474278E-2</v>
      </c>
      <c r="C124" s="193">
        <f>(Indicators!C136-Indicators!C135)/-100</f>
        <v>-2.4500000000000099E-3</v>
      </c>
      <c r="D124" s="193">
        <f>(Indicators!D136-Indicators!D135)/-100</f>
        <v>-7.7773613193404499E-3</v>
      </c>
      <c r="E124" s="193">
        <f>(Indicators!E136-Indicators!E135)/-Indicators!E135</f>
        <v>-3.2920989624900072E-3</v>
      </c>
      <c r="F124" s="193">
        <f>(Indicators!F136-Indicators!F135)/Indicators!F135</f>
        <v>-5.3637031594415775E-2</v>
      </c>
      <c r="G124" s="193">
        <f>(Indicators!G136-Indicators!G135)/Indicators!G135</f>
        <v>-3.9781510872925807E-2</v>
      </c>
      <c r="H124" s="193">
        <f>(Indicators!H136-Indicators!H135)/Indicators!H135</f>
        <v>2.5546365322673081E-2</v>
      </c>
      <c r="I124" s="193">
        <f>(Indicators!I136-Indicators!I135)/Indicators!I135</f>
        <v>-7.9646017699115043E-3</v>
      </c>
      <c r="J124" s="174"/>
      <c r="K124" s="193">
        <f>PMB!C$77/100</f>
        <v>4.7701268708369229E-2</v>
      </c>
      <c r="L124" s="193">
        <f>PMB!D$77/100</f>
        <v>3.8243799880705522E-3</v>
      </c>
      <c r="M124" s="193">
        <f>PMB!E$77/100</f>
        <v>0.11871975581357824</v>
      </c>
      <c r="N124" s="193">
        <f>PMB!F$77/100</f>
        <v>3.4519498144900823E-2</v>
      </c>
      <c r="O124" s="193">
        <f>PMB!G$77/100</f>
        <v>4.0439769322811549E-2</v>
      </c>
      <c r="P124" s="193">
        <f>PMB!H$77/100</f>
        <v>0.13009143444424726</v>
      </c>
      <c r="Q124" s="193">
        <f>PMB!I$77/100</f>
        <v>0.10800907601320649</v>
      </c>
      <c r="R124" s="193">
        <f>PMB!J$77/100</f>
        <v>0.17888906678922162</v>
      </c>
      <c r="S124" s="193">
        <f>PMB!K$77/100</f>
        <v>0.33780575077559427</v>
      </c>
      <c r="T124" s="193"/>
      <c r="U124" s="193">
        <f>K124*$B124*Indicators!$B$256+K124*$C124*Indicators!$C$256+K124*$D124*Indicators!$D$256+K124*$E124*Indicators!$E$256+K124*$F124*Indicators!$F$256+K124*$G124*Indicators!$G$256+K124*$H124*Indicators!$H$256+K124*$I124*Indicators!$I$256</f>
        <v>-2.4759101148858154E-4</v>
      </c>
      <c r="V124" s="193">
        <f>L124*$B124*Indicators!$B$257+L124*$C124*Indicators!$C$257+L124*$D124*Indicators!$D$257+L124*$E124*Indicators!$E$257+L124*$F124*Indicators!$F$257+L124*$G124*Indicators!$G$257+L124*$H124*Indicators!$H$257+L124*$I124*Indicators!$I$257</f>
        <v>-9.8273540515236616E-6</v>
      </c>
      <c r="W124" s="193">
        <f>M124*$B124*Indicators!$B$258+M124*$C124*Indicators!$C$258+M124*$D124*Indicators!$D$258+M124*$E124*Indicators!$E$258+M124*$F124*Indicators!$F$258+M124*$G124*Indicators!$G$258+M124*$H124*Indicators!$H$258+M124*$I124*Indicators!$I$258</f>
        <v>2.085062320286398E-3</v>
      </c>
      <c r="X124" s="193">
        <f>N124*$B124*Indicators!$B$259+N124*$C124*Indicators!$C$259+N124*$D124*Indicators!$D$259+N124*$E124*Indicators!$E$259+N124*$F124*Indicators!$F$259+N124*$G124*Indicators!$G$259+N124*$H124*Indicators!$H$259+N124*$I124*Indicators!$I$259</f>
        <v>8.5984831359530014E-5</v>
      </c>
      <c r="Y124" s="193">
        <f>O124*$B124*Indicators!$B$260+O124*$C124*Indicators!$C$260+O124*$D124*Indicators!$D$260+O124*$E124*Indicators!$E$260+O124*$F124*Indicators!$F$260+O124*$G124*Indicators!$G$260+O124*$H124*Indicators!$H$260+O124*$I124*Indicators!$I$260</f>
        <v>4.1844998436011782E-4</v>
      </c>
      <c r="Z124" s="193">
        <f>P124*$B124*Indicators!$B$261+P124*$C124*Indicators!$C$261+P124*$D124*Indicators!$D$261+P124*$E124*Indicators!$E$261+P124*$F124*Indicators!$F$261+P124*$G124*Indicators!$G$261+P124*$H124*Indicators!$H$261+P124*$I124*Indicators!$I$261</f>
        <v>1.136058259146828E-3</v>
      </c>
      <c r="AA124" s="193">
        <f>Q124*$B124*Indicators!$B$262+Q124*$C124*Indicators!$C$262+Q124*$D124*Indicators!$D$262+Q124*$E124*Indicators!$E$262+Q124*$F124*Indicators!$F$262+Q124*$G124*Indicators!$G$262+Q124*$H124*Indicators!$H$262+Q124*$I124*Indicators!$I$262</f>
        <v>7.7181184520299739E-4</v>
      </c>
      <c r="AB124" s="193">
        <f>R124*$B124*Indicators!$B$263+R124*$C124*Indicators!$C$263+R124*$D124*Indicators!$D$263+R124*$E124*Indicators!$E$263+R124*$F124*Indicators!$F$263+R124*$G124*Indicators!$G$263+R124*$H124*Indicators!$H$263+R124*$I124*Indicators!$I$263</f>
        <v>1.8585843946912813E-3</v>
      </c>
      <c r="AC124" s="193">
        <f>S124*$B124*Indicators!$B$264+S124*$C124*Indicators!$C$264+S124*$D124*Indicators!$D$264+S124*$E124*Indicators!$E$264+S124*$F124*Indicators!$F$264+S124*$G124*Indicators!$G$264+S124*$H124*Indicators!$H$264+S124*$I124*Indicators!$I$264</f>
        <v>3.3581491415181183E-3</v>
      </c>
      <c r="AE124" s="177">
        <f t="shared" si="2"/>
        <v>0.94566824110251657</v>
      </c>
    </row>
    <row r="125" spans="1:31" hidden="1" x14ac:dyDescent="0.25">
      <c r="A125" s="174">
        <f>Indicators!A137</f>
        <v>39539</v>
      </c>
      <c r="B125" s="193">
        <f>(Indicators!B137-Indicators!B136)/Indicators!B136</f>
        <v>-7.0201964327420624E-2</v>
      </c>
      <c r="C125" s="193">
        <f>(Indicators!C137-Indicators!C136)/-100</f>
        <v>-2.6999999999999958E-3</v>
      </c>
      <c r="D125" s="193">
        <f>(Indicators!D137-Indicators!D136)/-100</f>
        <v>-5.0348495964782107E-3</v>
      </c>
      <c r="E125" s="193">
        <f>(Indicators!E137-Indicators!E136)/-Indicators!E136</f>
        <v>-0.11325444963706872</v>
      </c>
      <c r="F125" s="193">
        <f>(Indicators!F137-Indicators!F136)/Indicators!F136</f>
        <v>-2.7950310559006302E-2</v>
      </c>
      <c r="G125" s="193">
        <f>(Indicators!G137-Indicators!G136)/Indicators!G136</f>
        <v>-6.4613072877535732E-2</v>
      </c>
      <c r="H125" s="193">
        <f>(Indicators!H137-Indicators!H136)/Indicators!H136</f>
        <v>7.7042252637689289E-3</v>
      </c>
      <c r="I125" s="193">
        <f>(Indicators!I137-Indicators!I136)/Indicators!I136</f>
        <v>-1.2191495688373476E-2</v>
      </c>
      <c r="J125" s="174"/>
      <c r="K125" s="193">
        <f>PMB!C$77/100</f>
        <v>4.7701268708369229E-2</v>
      </c>
      <c r="L125" s="193">
        <f>PMB!D$77/100</f>
        <v>3.8243799880705522E-3</v>
      </c>
      <c r="M125" s="193">
        <f>PMB!E$77/100</f>
        <v>0.11871975581357824</v>
      </c>
      <c r="N125" s="193">
        <f>PMB!F$77/100</f>
        <v>3.4519498144900823E-2</v>
      </c>
      <c r="O125" s="193">
        <f>PMB!G$77/100</f>
        <v>4.0439769322811549E-2</v>
      </c>
      <c r="P125" s="193">
        <f>PMB!H$77/100</f>
        <v>0.13009143444424726</v>
      </c>
      <c r="Q125" s="193">
        <f>PMB!I$77/100</f>
        <v>0.10800907601320649</v>
      </c>
      <c r="R125" s="193">
        <f>PMB!J$77/100</f>
        <v>0.17888906678922162</v>
      </c>
      <c r="S125" s="193">
        <f>PMB!K$77/100</f>
        <v>0.33780575077559427</v>
      </c>
      <c r="T125" s="193"/>
      <c r="U125" s="193">
        <f>K125*$B125*Indicators!$B$256+K125*$C125*Indicators!$C$256+K125*$D125*Indicators!$D$256+K125*$E125*Indicators!$E$256+K125*$F125*Indicators!$F$256+K125*$G125*Indicators!$G$256+K125*$H125*Indicators!$H$256+K125*$I125*Indicators!$I$256</f>
        <v>-2.0227905252793643E-3</v>
      </c>
      <c r="V125" s="193">
        <f>L125*$B125*Indicators!$B$257+L125*$C125*Indicators!$C$257+L125*$D125*Indicators!$D$257+L125*$E125*Indicators!$E$257+L125*$F125*Indicators!$F$257+L125*$G125*Indicators!$G$257+L125*$H125*Indicators!$H$257+L125*$I125*Indicators!$I$257</f>
        <v>-2.320234609035936E-4</v>
      </c>
      <c r="W125" s="193">
        <f>M125*$B125*Indicators!$B$258+M125*$C125*Indicators!$C$258+M125*$D125*Indicators!$D$258+M125*$E125*Indicators!$E$258+M125*$F125*Indicators!$F$258+M125*$G125*Indicators!$G$258+M125*$H125*Indicators!$H$258+M125*$I125*Indicators!$I$258</f>
        <v>-4.5535854603685018E-3</v>
      </c>
      <c r="X125" s="193">
        <f>N125*$B125*Indicators!$B$259+N125*$C125*Indicators!$C$259+N125*$D125*Indicators!$D$259+N125*$E125*Indicators!$E$259+N125*$F125*Indicators!$F$259+N125*$G125*Indicators!$G$259+N125*$H125*Indicators!$H$259+N125*$I125*Indicators!$I$259</f>
        <v>-1.2214087243105566E-3</v>
      </c>
      <c r="Y125" s="193">
        <f>O125*$B125*Indicators!$B$260+O125*$C125*Indicators!$C$260+O125*$D125*Indicators!$D$260+O125*$E125*Indicators!$E$260+O125*$F125*Indicators!$F$260+O125*$G125*Indicators!$G$260+O125*$H125*Indicators!$H$260+O125*$I125*Indicators!$I$260</f>
        <v>-9.5519366175736539E-4</v>
      </c>
      <c r="Z125" s="193">
        <f>P125*$B125*Indicators!$B$261+P125*$C125*Indicators!$C$261+P125*$D125*Indicators!$D$261+P125*$E125*Indicators!$E$261+P125*$F125*Indicators!$F$261+P125*$G125*Indicators!$G$261+P125*$H125*Indicators!$H$261+P125*$I125*Indicators!$I$261</f>
        <v>-2.3899819428956698E-3</v>
      </c>
      <c r="AA125" s="193">
        <f>Q125*$B125*Indicators!$B$262+Q125*$C125*Indicators!$C$262+Q125*$D125*Indicators!$D$262+Q125*$E125*Indicators!$E$262+Q125*$F125*Indicators!$F$262+Q125*$G125*Indicators!$G$262+Q125*$H125*Indicators!$H$262+Q125*$I125*Indicators!$I$262</f>
        <v>-4.5059572823866884E-3</v>
      </c>
      <c r="AB125" s="193">
        <f>R125*$B125*Indicators!$B$263+R125*$C125*Indicators!$C$263+R125*$D125*Indicators!$D$263+R125*$E125*Indicators!$E$263+R125*$F125*Indicators!$F$263+R125*$G125*Indicators!$G$263+R125*$H125*Indicators!$H$263+R125*$I125*Indicators!$I$263</f>
        <v>-3.2365385557421118E-3</v>
      </c>
      <c r="AC125" s="193">
        <f>S125*$B125*Indicators!$B$264+S125*$C125*Indicators!$C$264+S125*$D125*Indicators!$D$264+S125*$E125*Indicators!$E$264+S125*$F125*Indicators!$F$264+S125*$G125*Indicators!$G$264+S125*$H125*Indicators!$H$264+S125*$I125*Indicators!$I$264</f>
        <v>-2.4560077785265133E-3</v>
      </c>
      <c r="AE125" s="177">
        <f t="shared" si="2"/>
        <v>-2.1573487392170367</v>
      </c>
    </row>
    <row r="126" spans="1:31" hidden="1" x14ac:dyDescent="0.25">
      <c r="A126" s="174">
        <f>Indicators!A138</f>
        <v>39569</v>
      </c>
      <c r="B126" s="193">
        <f>(Indicators!B138-Indicators!B137)/Indicators!B137</f>
        <v>2.2871496562664791E-3</v>
      </c>
      <c r="C126" s="193">
        <f>(Indicators!C138-Indicators!C137)/-100</f>
        <v>-6.3000000000000079E-3</v>
      </c>
      <c r="D126" s="193">
        <f>(Indicators!D138-Indicators!D137)/-100</f>
        <v>-6.4279926777300747E-3</v>
      </c>
      <c r="E126" s="193">
        <f>(Indicators!E138-Indicators!E137)/-Indicators!E137</f>
        <v>-0.13987138263665605</v>
      </c>
      <c r="F126" s="193">
        <f>(Indicators!F138-Indicators!F137)/Indicators!F137</f>
        <v>-0.12699680511182107</v>
      </c>
      <c r="G126" s="193">
        <f>(Indicators!G138-Indicators!G137)/Indicators!G137</f>
        <v>7.2289156626505506E-3</v>
      </c>
      <c r="H126" s="193">
        <f>(Indicators!H138-Indicators!H137)/Indicators!H137</f>
        <v>8.032371674445345E-3</v>
      </c>
      <c r="I126" s="193">
        <f>(Indicators!I138-Indicators!I137)/Indicators!I137</f>
        <v>2.8597230583985552E-2</v>
      </c>
      <c r="J126" s="174"/>
      <c r="K126" s="193">
        <f>PMB!C$77/100</f>
        <v>4.7701268708369229E-2</v>
      </c>
      <c r="L126" s="193">
        <f>PMB!D$77/100</f>
        <v>3.8243799880705522E-3</v>
      </c>
      <c r="M126" s="193">
        <f>PMB!E$77/100</f>
        <v>0.11871975581357824</v>
      </c>
      <c r="N126" s="193">
        <f>PMB!F$77/100</f>
        <v>3.4519498144900823E-2</v>
      </c>
      <c r="O126" s="193">
        <f>PMB!G$77/100</f>
        <v>4.0439769322811549E-2</v>
      </c>
      <c r="P126" s="193">
        <f>PMB!H$77/100</f>
        <v>0.13009143444424726</v>
      </c>
      <c r="Q126" s="193">
        <f>PMB!I$77/100</f>
        <v>0.10800907601320649</v>
      </c>
      <c r="R126" s="193">
        <f>PMB!J$77/100</f>
        <v>0.17888906678922162</v>
      </c>
      <c r="S126" s="193">
        <f>PMB!K$77/100</f>
        <v>0.33780575077559427</v>
      </c>
      <c r="T126" s="193"/>
      <c r="U126" s="193">
        <f>K126*$B126*Indicators!$B$256+K126*$C126*Indicators!$C$256+K126*$D126*Indicators!$D$256+K126*$E126*Indicators!$E$256+K126*$F126*Indicators!$F$256+K126*$G126*Indicators!$G$256+K126*$H126*Indicators!$H$256+K126*$I126*Indicators!$I$256</f>
        <v>-2.8277374421687247E-3</v>
      </c>
      <c r="V126" s="193">
        <f>L126*$B126*Indicators!$B$257+L126*$C126*Indicators!$C$257+L126*$D126*Indicators!$D$257+L126*$E126*Indicators!$E$257+L126*$F126*Indicators!$F$257+L126*$G126*Indicators!$G$257+L126*$H126*Indicators!$H$257+L126*$I126*Indicators!$I$257</f>
        <v>-1.7936269423191323E-5</v>
      </c>
      <c r="W126" s="193">
        <f>M126*$B126*Indicators!$B$258+M126*$C126*Indicators!$C$258+M126*$D126*Indicators!$D$258+M126*$E126*Indicators!$E$258+M126*$F126*Indicators!$F$258+M126*$G126*Indicators!$G$258+M126*$H126*Indicators!$H$258+M126*$I126*Indicators!$I$258</f>
        <v>-9.7888620377197585E-4</v>
      </c>
      <c r="X126" s="193">
        <f>N126*$B126*Indicators!$B$259+N126*$C126*Indicators!$C$259+N126*$D126*Indicators!$D$259+N126*$E126*Indicators!$E$259+N126*$F126*Indicators!$F$259+N126*$G126*Indicators!$G$259+N126*$H126*Indicators!$H$259+N126*$I126*Indicators!$I$259</f>
        <v>-4.5842268888174071E-4</v>
      </c>
      <c r="Y126" s="193">
        <f>O126*$B126*Indicators!$B$260+O126*$C126*Indicators!$C$260+O126*$D126*Indicators!$D$260+O126*$E126*Indicators!$E$260+O126*$F126*Indicators!$F$260+O126*$G126*Indicators!$G$260+O126*$H126*Indicators!$H$260+O126*$I126*Indicators!$I$260</f>
        <v>-7.8636015728919398E-4</v>
      </c>
      <c r="Z126" s="193">
        <f>P126*$B126*Indicators!$B$261+P126*$C126*Indicators!$C$261+P126*$D126*Indicators!$D$261+P126*$E126*Indicators!$E$261+P126*$F126*Indicators!$F$261+P126*$G126*Indicators!$G$261+P126*$H126*Indicators!$H$261+P126*$I126*Indicators!$I$261</f>
        <v>-1.9827143048117258E-3</v>
      </c>
      <c r="AA126" s="193">
        <f>Q126*$B126*Indicators!$B$262+Q126*$C126*Indicators!$C$262+Q126*$D126*Indicators!$D$262+Q126*$E126*Indicators!$E$262+Q126*$F126*Indicators!$F$262+Q126*$G126*Indicators!$G$262+Q126*$H126*Indicators!$H$262+Q126*$I126*Indicators!$I$262</f>
        <v>-4.2306400846839161E-3</v>
      </c>
      <c r="AB126" s="193">
        <f>R126*$B126*Indicators!$B$263+R126*$C126*Indicators!$C$263+R126*$D126*Indicators!$D$263+R126*$E126*Indicators!$E$263+R126*$F126*Indicators!$F$263+R126*$G126*Indicators!$G$263+R126*$H126*Indicators!$H$263+R126*$I126*Indicators!$I$263</f>
        <v>-2.2838140212122367E-3</v>
      </c>
      <c r="AC126" s="193">
        <f>S126*$B126*Indicators!$B$264+S126*$C126*Indicators!$C$264+S126*$D126*Indicators!$D$264+S126*$E126*Indicators!$E$264+S126*$F126*Indicators!$F$264+S126*$G126*Indicators!$G$264+S126*$H126*Indicators!$H$264+S126*$I126*Indicators!$I$264</f>
        <v>1.95146822295501E-4</v>
      </c>
      <c r="AE126" s="177">
        <f t="shared" si="2"/>
        <v>-1.3371364349947203</v>
      </c>
    </row>
    <row r="127" spans="1:31" hidden="1" x14ac:dyDescent="0.25">
      <c r="A127" s="174">
        <f>Indicators!A139</f>
        <v>39600</v>
      </c>
      <c r="B127" s="193">
        <f>(Indicators!B139-Indicators!B138)/Indicators!B138</f>
        <v>4.4016197749726343E-2</v>
      </c>
      <c r="C127" s="193">
        <f>(Indicators!C139-Indicators!C138)/-100</f>
        <v>-5.8499999999999906E-3</v>
      </c>
      <c r="D127" s="193">
        <f>(Indicators!D139-Indicators!D138)/-100</f>
        <v>-4.6120311282512464E-3</v>
      </c>
      <c r="E127" s="193">
        <f>(Indicators!E139-Indicators!E138)/-Indicators!E138</f>
        <v>-0.10868202476100927</v>
      </c>
      <c r="F127" s="193">
        <f>(Indicators!F139-Indicators!F138)/Indicators!F138</f>
        <v>0.10430009149130838</v>
      </c>
      <c r="G127" s="193">
        <f>(Indicators!G139-Indicators!G138)/Indicators!G138</f>
        <v>4.4429254955570749E-2</v>
      </c>
      <c r="H127" s="193">
        <f>(Indicators!H139-Indicators!H138)/Indicators!H138</f>
        <v>2.1171324657478112E-2</v>
      </c>
      <c r="I127" s="193">
        <f>(Indicators!I139-Indicators!I138)/Indicators!I138</f>
        <v>-2.4582967515364356E-2</v>
      </c>
      <c r="J127" s="174"/>
      <c r="K127" s="193">
        <f>PMB!C$77/100</f>
        <v>4.7701268708369229E-2</v>
      </c>
      <c r="L127" s="193">
        <f>PMB!D$77/100</f>
        <v>3.8243799880705522E-3</v>
      </c>
      <c r="M127" s="193">
        <f>PMB!E$77/100</f>
        <v>0.11871975581357824</v>
      </c>
      <c r="N127" s="193">
        <f>PMB!F$77/100</f>
        <v>3.4519498144900823E-2</v>
      </c>
      <c r="O127" s="193">
        <f>PMB!G$77/100</f>
        <v>4.0439769322811549E-2</v>
      </c>
      <c r="P127" s="193">
        <f>PMB!H$77/100</f>
        <v>0.13009143444424726</v>
      </c>
      <c r="Q127" s="193">
        <f>PMB!I$77/100</f>
        <v>0.10800907601320649</v>
      </c>
      <c r="R127" s="193">
        <f>PMB!J$77/100</f>
        <v>0.17888906678922162</v>
      </c>
      <c r="S127" s="193">
        <f>PMB!K$77/100</f>
        <v>0.33780575077559427</v>
      </c>
      <c r="T127" s="193"/>
      <c r="U127" s="193">
        <f>K127*$B127*Indicators!$B$256+K127*$C127*Indicators!$C$256+K127*$D127*Indicators!$D$256+K127*$E127*Indicators!$E$256+K127*$F127*Indicators!$F$256+K127*$G127*Indicators!$G$256+K127*$H127*Indicators!$H$256+K127*$I127*Indicators!$I$256</f>
        <v>9.9944729957481774E-4</v>
      </c>
      <c r="V127" s="193">
        <f>L127*$B127*Indicators!$B$257+L127*$C127*Indicators!$C$257+L127*$D127*Indicators!$D$257+L127*$E127*Indicators!$E$257+L127*$F127*Indicators!$F$257+L127*$G127*Indicators!$G$257+L127*$H127*Indicators!$H$257+L127*$I127*Indicators!$I$257</f>
        <v>5.809908330376175E-5</v>
      </c>
      <c r="W127" s="193">
        <f>M127*$B127*Indicators!$B$258+M127*$C127*Indicators!$C$258+M127*$D127*Indicators!$D$258+M127*$E127*Indicators!$E$258+M127*$F127*Indicators!$F$258+M127*$G127*Indicators!$G$258+M127*$H127*Indicators!$H$258+M127*$I127*Indicators!$I$258</f>
        <v>4.0056537415886218E-5</v>
      </c>
      <c r="X127" s="193">
        <f>N127*$B127*Indicators!$B$259+N127*$C127*Indicators!$C$259+N127*$D127*Indicators!$D$259+N127*$E127*Indicators!$E$259+N127*$F127*Indicators!$F$259+N127*$G127*Indicators!$G$259+N127*$H127*Indicators!$H$259+N127*$I127*Indicators!$I$259</f>
        <v>-9.676587885212942E-4</v>
      </c>
      <c r="Y127" s="193">
        <f>O127*$B127*Indicators!$B$260+O127*$C127*Indicators!$C$260+O127*$D127*Indicators!$D$260+O127*$E127*Indicators!$E$260+O127*$F127*Indicators!$F$260+O127*$G127*Indicators!$G$260+O127*$H127*Indicators!$H$260+O127*$I127*Indicators!$I$260</f>
        <v>-3.6374108709676703E-4</v>
      </c>
      <c r="Z127" s="193">
        <f>P127*$B127*Indicators!$B$261+P127*$C127*Indicators!$C$261+P127*$D127*Indicators!$D$261+P127*$E127*Indicators!$E$261+P127*$F127*Indicators!$F$261+P127*$G127*Indicators!$G$261+P127*$H127*Indicators!$H$261+P127*$I127*Indicators!$I$261</f>
        <v>-5.3905438215782824E-4</v>
      </c>
      <c r="AA127" s="193">
        <f>Q127*$B127*Indicators!$B$262+Q127*$C127*Indicators!$C$262+Q127*$D127*Indicators!$D$262+Q127*$E127*Indicators!$E$262+Q127*$F127*Indicators!$F$262+Q127*$G127*Indicators!$G$262+Q127*$H127*Indicators!$H$262+Q127*$I127*Indicators!$I$262</f>
        <v>-3.0305426961079194E-3</v>
      </c>
      <c r="AB127" s="193">
        <f>R127*$B127*Indicators!$B$263+R127*$C127*Indicators!$C$263+R127*$D127*Indicators!$D$263+R127*$E127*Indicators!$E$263+R127*$F127*Indicators!$F$263+R127*$G127*Indicators!$G$263+R127*$H127*Indicators!$H$263+R127*$I127*Indicators!$I$263</f>
        <v>-6.8926615611096076E-4</v>
      </c>
      <c r="AC127" s="193">
        <f>S127*$B127*Indicators!$B$264+S127*$C127*Indicators!$C$264+S127*$D127*Indicators!$D$264+S127*$E127*Indicators!$E$264+S127*$F127*Indicators!$F$264+S127*$G127*Indicators!$G$264+S127*$H127*Indicators!$H$264+S127*$I127*Indicators!$I$264</f>
        <v>2.2139662467834287E-3</v>
      </c>
      <c r="AE127" s="177">
        <f t="shared" si="2"/>
        <v>-0.22786939429168754</v>
      </c>
    </row>
    <row r="128" spans="1:31" hidden="1" x14ac:dyDescent="0.25">
      <c r="A128" s="174">
        <f>Indicators!A140</f>
        <v>39630</v>
      </c>
      <c r="B128" s="193">
        <f>(Indicators!B140-Indicators!B139)/Indicators!B139</f>
        <v>-7.5994946304485111E-2</v>
      </c>
      <c r="C128" s="193">
        <f>(Indicators!C140-Indicators!C139)/-100</f>
        <v>1.4949999999999993E-2</v>
      </c>
      <c r="D128" s="193">
        <f>(Indicators!D140-Indicators!D139)/-100</f>
        <v>-1.2670708792592435E-2</v>
      </c>
      <c r="E128" s="193">
        <f>(Indicators!E140-Indicators!E139)/-Indicators!E139</f>
        <v>0.12029118665630087</v>
      </c>
      <c r="F128" s="193">
        <f>(Indicators!F140-Indicators!F139)/Indicators!F139</f>
        <v>9.4449047224523658E-2</v>
      </c>
      <c r="G128" s="193">
        <f>(Indicators!G140-Indicators!G139)/Indicators!G139</f>
        <v>-1.1125654450261707E-2</v>
      </c>
      <c r="H128" s="193">
        <f>(Indicators!H140-Indicators!H139)/Indicators!H139</f>
        <v>4.2762105485357315E-3</v>
      </c>
      <c r="I128" s="193">
        <f>(Indicators!I140-Indicators!I139)/Indicators!I139</f>
        <v>7.1407140714071407E-2</v>
      </c>
      <c r="J128" s="174"/>
      <c r="K128" s="193">
        <f>PMB!C$77/100</f>
        <v>4.7701268708369229E-2</v>
      </c>
      <c r="L128" s="193">
        <f>PMB!D$77/100</f>
        <v>3.8243799880705522E-3</v>
      </c>
      <c r="M128" s="193">
        <f>PMB!E$77/100</f>
        <v>0.11871975581357824</v>
      </c>
      <c r="N128" s="193">
        <f>PMB!F$77/100</f>
        <v>3.4519498144900823E-2</v>
      </c>
      <c r="O128" s="193">
        <f>PMB!G$77/100</f>
        <v>4.0439769322811549E-2</v>
      </c>
      <c r="P128" s="193">
        <f>PMB!H$77/100</f>
        <v>0.13009143444424726</v>
      </c>
      <c r="Q128" s="193">
        <f>PMB!I$77/100</f>
        <v>0.10800907601320649</v>
      </c>
      <c r="R128" s="193">
        <f>PMB!J$77/100</f>
        <v>0.17888906678922162</v>
      </c>
      <c r="S128" s="193">
        <f>PMB!K$77/100</f>
        <v>0.33780575077559427</v>
      </c>
      <c r="T128" s="193"/>
      <c r="U128" s="193">
        <f>K128*$B128*Indicators!$B$256+K128*$C128*Indicators!$C$256+K128*$D128*Indicators!$D$256+K128*$E128*Indicators!$E$256+K128*$F128*Indicators!$F$256+K128*$G128*Indicators!$G$256+K128*$H128*Indicators!$H$256+K128*$I128*Indicators!$I$256</f>
        <v>1.9360458363639589E-3</v>
      </c>
      <c r="V128" s="193">
        <f>L128*$B128*Indicators!$B$257+L128*$C128*Indicators!$C$257+L128*$D128*Indicators!$D$257+L128*$E128*Indicators!$E$257+L128*$F128*Indicators!$F$257+L128*$G128*Indicators!$G$257+L128*$H128*Indicators!$H$257+L128*$I128*Indicators!$I$257</f>
        <v>-3.5880289565101025E-6</v>
      </c>
      <c r="W128" s="193">
        <f>M128*$B128*Indicators!$B$258+M128*$C128*Indicators!$C$258+M128*$D128*Indicators!$D$258+M128*$E128*Indicators!$E$258+M128*$F128*Indicators!$F$258+M128*$G128*Indicators!$G$258+M128*$H128*Indicators!$H$258+M128*$I128*Indicators!$I$258</f>
        <v>2.9637214290665725E-4</v>
      </c>
      <c r="X128" s="193">
        <f>N128*$B128*Indicators!$B$259+N128*$C128*Indicators!$C$259+N128*$D128*Indicators!$D$259+N128*$E128*Indicators!$E$259+N128*$F128*Indicators!$F$259+N128*$G128*Indicators!$G$259+N128*$H128*Indicators!$H$259+N128*$I128*Indicators!$I$259</f>
        <v>1.8193121324741263E-3</v>
      </c>
      <c r="Y128" s="193">
        <f>O128*$B128*Indicators!$B$260+O128*$C128*Indicators!$C$260+O128*$D128*Indicators!$D$260+O128*$E128*Indicators!$E$260+O128*$F128*Indicators!$F$260+O128*$G128*Indicators!$G$260+O128*$H128*Indicators!$H$260+O128*$I128*Indicators!$I$260</f>
        <v>7.4875578287833934E-4</v>
      </c>
      <c r="Z128" s="193">
        <f>P128*$B128*Indicators!$B$261+P128*$C128*Indicators!$C$261+P128*$D128*Indicators!$D$261+P128*$E128*Indicators!$E$261+P128*$F128*Indicators!$F$261+P128*$G128*Indicators!$G$261+P128*$H128*Indicators!$H$261+P128*$I128*Indicators!$I$261</f>
        <v>1.0663640301254308E-3</v>
      </c>
      <c r="AA128" s="193">
        <f>Q128*$B128*Indicators!$B$262+Q128*$C128*Indicators!$C$262+Q128*$D128*Indicators!$D$262+Q128*$E128*Indicators!$E$262+Q128*$F128*Indicators!$F$262+Q128*$G128*Indicators!$G$262+Q128*$H128*Indicators!$H$262+Q128*$I128*Indicators!$I$262</f>
        <v>4.1266754051133923E-3</v>
      </c>
      <c r="AB128" s="193">
        <f>R128*$B128*Indicators!$B$263+R128*$C128*Indicators!$C$263+R128*$D128*Indicators!$D$263+R128*$E128*Indicators!$E$263+R128*$F128*Indicators!$F$263+R128*$G128*Indicators!$G$263+R128*$H128*Indicators!$H$263+R128*$I128*Indicators!$I$263</f>
        <v>2.3699712572567335E-3</v>
      </c>
      <c r="AC128" s="193">
        <f>S128*$B128*Indicators!$B$264+S128*$C128*Indicators!$C$264+S128*$D128*Indicators!$D$264+S128*$E128*Indicators!$E$264+S128*$F128*Indicators!$F$264+S128*$G128*Indicators!$G$264+S128*$H128*Indicators!$H$264+S128*$I128*Indicators!$I$264</f>
        <v>-1.6186364099024216E-5</v>
      </c>
      <c r="AE128" s="177">
        <f t="shared" si="2"/>
        <v>1.2343722194063105</v>
      </c>
    </row>
    <row r="129" spans="1:31" hidden="1" x14ac:dyDescent="0.25">
      <c r="A129" s="174">
        <f>Indicators!A141</f>
        <v>39661</v>
      </c>
      <c r="B129" s="193">
        <f>(Indicators!B141-Indicators!B140)/Indicators!B140</f>
        <v>5.2888493881178646E-2</v>
      </c>
      <c r="C129" s="193">
        <f>(Indicators!C141-Indicators!C140)/-100</f>
        <v>6.0000000000000493E-4</v>
      </c>
      <c r="D129" s="193">
        <f>(Indicators!D141-Indicators!D140)/-100</f>
        <v>-2.7977648426627155E-3</v>
      </c>
      <c r="E129" s="193">
        <f>(Indicators!E141-Indicators!E140)/-Indicators!E140</f>
        <v>8.9901181007471659E-2</v>
      </c>
      <c r="F129" s="193">
        <f>(Indicators!F141-Indicators!F140)/Indicators!F140</f>
        <v>3.5579106737320121E-2</v>
      </c>
      <c r="G129" s="193">
        <f>(Indicators!G141-Indicators!G140)/Indicators!G140</f>
        <v>-7.9307302007500524E-2</v>
      </c>
      <c r="H129" s="193">
        <f>(Indicators!H141-Indicators!H140)/Indicators!H140</f>
        <v>1.0991765891424496E-2</v>
      </c>
      <c r="I129" s="193">
        <f>(Indicators!I141-Indicators!I140)/Indicators!I140</f>
        <v>1.1201344161299357E-3</v>
      </c>
      <c r="J129" s="174"/>
      <c r="K129" s="193">
        <f>PMB!C$77/100</f>
        <v>4.7701268708369229E-2</v>
      </c>
      <c r="L129" s="193">
        <f>PMB!D$77/100</f>
        <v>3.8243799880705522E-3</v>
      </c>
      <c r="M129" s="193">
        <f>PMB!E$77/100</f>
        <v>0.11871975581357824</v>
      </c>
      <c r="N129" s="193">
        <f>PMB!F$77/100</f>
        <v>3.4519498144900823E-2</v>
      </c>
      <c r="O129" s="193">
        <f>PMB!G$77/100</f>
        <v>4.0439769322811549E-2</v>
      </c>
      <c r="P129" s="193">
        <f>PMB!H$77/100</f>
        <v>0.13009143444424726</v>
      </c>
      <c r="Q129" s="193">
        <f>PMB!I$77/100</f>
        <v>0.10800907601320649</v>
      </c>
      <c r="R129" s="193">
        <f>PMB!J$77/100</f>
        <v>0.17888906678922162</v>
      </c>
      <c r="S129" s="193">
        <f>PMB!K$77/100</f>
        <v>0.33780575077559427</v>
      </c>
      <c r="T129" s="193"/>
      <c r="U129" s="193">
        <f>K129*$B129*Indicators!$B$256+K129*$C129*Indicators!$C$256+K129*$D129*Indicators!$D$256+K129*$E129*Indicators!$E$256+K129*$F129*Indicators!$F$256+K129*$G129*Indicators!$G$256+K129*$H129*Indicators!$H$256+K129*$I129*Indicators!$I$256</f>
        <v>1.7956441715737861E-3</v>
      </c>
      <c r="V129" s="193">
        <f>L129*$B129*Indicators!$B$257+L129*$C129*Indicators!$C$257+L129*$D129*Indicators!$D$257+L129*$E129*Indicators!$E$257+L129*$F129*Indicators!$F$257+L129*$G129*Indicators!$G$257+L129*$H129*Indicators!$H$257+L129*$I129*Indicators!$I$257</f>
        <v>-2.5402402518742003E-5</v>
      </c>
      <c r="W129" s="193">
        <f>M129*$B129*Indicators!$B$258+M129*$C129*Indicators!$C$258+M129*$D129*Indicators!$D$258+M129*$E129*Indicators!$E$258+M129*$F129*Indicators!$F$258+M129*$G129*Indicators!$G$258+M129*$H129*Indicators!$H$258+M129*$I129*Indicators!$I$258</f>
        <v>3.4196520691600956E-3</v>
      </c>
      <c r="X129" s="193">
        <f>N129*$B129*Indicators!$B$259+N129*$C129*Indicators!$C$259+N129*$D129*Indicators!$D$259+N129*$E129*Indicators!$E$259+N129*$F129*Indicators!$F$259+N129*$G129*Indicators!$G$259+N129*$H129*Indicators!$H$259+N129*$I129*Indicators!$I$259</f>
        <v>8.5672013305333522E-4</v>
      </c>
      <c r="Y129" s="193">
        <f>O129*$B129*Indicators!$B$260+O129*$C129*Indicators!$C$260+O129*$D129*Indicators!$D$260+O129*$E129*Indicators!$E$260+O129*$F129*Indicators!$F$260+O129*$G129*Indicators!$G$260+O129*$H129*Indicators!$H$260+O129*$I129*Indicators!$I$260</f>
        <v>8.9079860649939079E-4</v>
      </c>
      <c r="Z129" s="193">
        <f>P129*$B129*Indicators!$B$261+P129*$C129*Indicators!$C$261+P129*$D129*Indicators!$D$261+P129*$E129*Indicators!$E$261+P129*$F129*Indicators!$F$261+P129*$G129*Indicators!$G$261+P129*$H129*Indicators!$H$261+P129*$I129*Indicators!$I$261</f>
        <v>2.1695811638912706E-3</v>
      </c>
      <c r="AA129" s="193">
        <f>Q129*$B129*Indicators!$B$262+Q129*$C129*Indicators!$C$262+Q129*$D129*Indicators!$D$262+Q129*$E129*Indicators!$E$262+Q129*$F129*Indicators!$F$262+Q129*$G129*Indicators!$G$262+Q129*$H129*Indicators!$H$262+Q129*$I129*Indicators!$I$262</f>
        <v>3.7165700369502235E-3</v>
      </c>
      <c r="AB129" s="193">
        <f>R129*$B129*Indicators!$B$263+R129*$C129*Indicators!$C$263+R129*$D129*Indicators!$D$263+R129*$E129*Indicators!$E$263+R129*$F129*Indicators!$F$263+R129*$G129*Indicators!$G$263+R129*$H129*Indicators!$H$263+R129*$I129*Indicators!$I$263</f>
        <v>3.1417799314662309E-3</v>
      </c>
      <c r="AC129" s="193">
        <f>S129*$B129*Indicators!$B$264+S129*$C129*Indicators!$C$264+S129*$D129*Indicators!$D$264+S129*$E129*Indicators!$E$264+S129*$F129*Indicators!$F$264+S129*$G129*Indicators!$G$264+S129*$H129*Indicators!$H$264+S129*$I129*Indicators!$I$264</f>
        <v>2.8013666464824084E-3</v>
      </c>
      <c r="AE129" s="177">
        <f t="shared" si="2"/>
        <v>1.8766710356557996</v>
      </c>
    </row>
    <row r="130" spans="1:31" hidden="1" x14ac:dyDescent="0.25">
      <c r="A130" s="174">
        <f>Indicators!A142</f>
        <v>39692</v>
      </c>
      <c r="B130" s="193">
        <f>(Indicators!B142-Indicators!B141)/Indicators!B141</f>
        <v>8.419152500551913E-2</v>
      </c>
      <c r="C130" s="193">
        <f>(Indicators!C142-Indicators!C141)/-100</f>
        <v>3.000000000000007E-3</v>
      </c>
      <c r="D130" s="193">
        <f>(Indicators!D142-Indicators!D141)/-100</f>
        <v>5.7299575312358894E-3</v>
      </c>
      <c r="E130" s="193">
        <f>(Indicators!E142-Indicators!E141)/-Indicators!E141</f>
        <v>0.16278248587570621</v>
      </c>
      <c r="F130" s="193">
        <f>(Indicators!F142-Indicators!F141)/Indicators!F141</f>
        <v>2.4853801169590635E-2</v>
      </c>
      <c r="G130" s="193">
        <f>(Indicators!G142-Indicators!G141)/Indicators!G141</f>
        <v>8.4461483167605128E-2</v>
      </c>
      <c r="H130" s="193">
        <f>(Indicators!H142-Indicators!H141)/Indicators!H141</f>
        <v>5.5392708368300061E-3</v>
      </c>
      <c r="I130" s="193">
        <f>(Indicators!I142-Indicators!I141)/Indicators!I141</f>
        <v>-3.2167832167832165E-2</v>
      </c>
      <c r="J130" s="174"/>
      <c r="K130" s="193">
        <f>PMB!C$77/100</f>
        <v>4.7701268708369229E-2</v>
      </c>
      <c r="L130" s="193">
        <f>PMB!D$77/100</f>
        <v>3.8243799880705522E-3</v>
      </c>
      <c r="M130" s="193">
        <f>PMB!E$77/100</f>
        <v>0.11871975581357824</v>
      </c>
      <c r="N130" s="193">
        <f>PMB!F$77/100</f>
        <v>3.4519498144900823E-2</v>
      </c>
      <c r="O130" s="193">
        <f>PMB!G$77/100</f>
        <v>4.0439769322811549E-2</v>
      </c>
      <c r="P130" s="193">
        <f>PMB!H$77/100</f>
        <v>0.13009143444424726</v>
      </c>
      <c r="Q130" s="193">
        <f>PMB!I$77/100</f>
        <v>0.10800907601320649</v>
      </c>
      <c r="R130" s="193">
        <f>PMB!J$77/100</f>
        <v>0.17888906678922162</v>
      </c>
      <c r="S130" s="193">
        <f>PMB!K$77/100</f>
        <v>0.33780575077559427</v>
      </c>
      <c r="T130" s="193"/>
      <c r="U130" s="193">
        <f>K130*$B130*Indicators!$B$256+K130*$C130*Indicators!$C$256+K130*$D130*Indicators!$D$256+K130*$E130*Indicators!$E$256+K130*$F130*Indicators!$F$256+K130*$G130*Indicators!$G$256+K130*$H130*Indicators!$H$256+K130*$I130*Indicators!$I$256</f>
        <v>2.4105581578072023E-3</v>
      </c>
      <c r="V130" s="193">
        <f>L130*$B130*Indicators!$B$257+L130*$C130*Indicators!$C$257+L130*$D130*Indicators!$D$257+L130*$E130*Indicators!$E$257+L130*$F130*Indicators!$F$257+L130*$G130*Indicators!$G$257+L130*$H130*Indicators!$H$257+L130*$I130*Indicators!$I$257</f>
        <v>2.6344904283314232E-4</v>
      </c>
      <c r="W130" s="193">
        <f>M130*$B130*Indicators!$B$258+M130*$C130*Indicators!$C$258+M130*$D130*Indicators!$D$258+M130*$E130*Indicators!$E$258+M130*$F130*Indicators!$F$258+M130*$G130*Indicators!$G$258+M130*$H130*Indicators!$H$258+M130*$I130*Indicators!$I$258</f>
        <v>4.8380842125135123E-3</v>
      </c>
      <c r="X130" s="193">
        <f>N130*$B130*Indicators!$B$259+N130*$C130*Indicators!$C$259+N130*$D130*Indicators!$D$259+N130*$E130*Indicators!$E$259+N130*$F130*Indicators!$F$259+N130*$G130*Indicators!$G$259+N130*$H130*Indicators!$H$259+N130*$I130*Indicators!$I$259</f>
        <v>8.9343912412254785E-4</v>
      </c>
      <c r="Y130" s="193">
        <f>O130*$B130*Indicators!$B$260+O130*$C130*Indicators!$C$260+O130*$D130*Indicators!$D$260+O130*$E130*Indicators!$E$260+O130*$F130*Indicators!$F$260+O130*$G130*Indicators!$G$260+O130*$H130*Indicators!$H$260+O130*$I130*Indicators!$I$260</f>
        <v>1.3896281851100911E-3</v>
      </c>
      <c r="Z130" s="193">
        <f>P130*$B130*Indicators!$B$261+P130*$C130*Indicators!$C$261+P130*$D130*Indicators!$D$261+P130*$E130*Indicators!$E$261+P130*$F130*Indicators!$F$261+P130*$G130*Indicators!$G$261+P130*$H130*Indicators!$H$261+P130*$I130*Indicators!$I$261</f>
        <v>3.6787529419084527E-3</v>
      </c>
      <c r="AA130" s="193">
        <f>Q130*$B130*Indicators!$B$262+Q130*$C130*Indicators!$C$262+Q130*$D130*Indicators!$D$262+Q130*$E130*Indicators!$E$262+Q130*$F130*Indicators!$F$262+Q130*$G130*Indicators!$G$262+Q130*$H130*Indicators!$H$262+Q130*$I130*Indicators!$I$262</f>
        <v>6.0828513590265795E-3</v>
      </c>
      <c r="AB130" s="193">
        <f>R130*$B130*Indicators!$B$263+R130*$C130*Indicators!$C$263+R130*$D130*Indicators!$D$263+R130*$E130*Indicators!$E$263+R130*$F130*Indicators!$F$263+R130*$G130*Indicators!$G$263+R130*$H130*Indicators!$H$263+R130*$I130*Indicators!$I$263</f>
        <v>4.7179820518036871E-3</v>
      </c>
      <c r="AC130" s="193">
        <f>S130*$B130*Indicators!$B$264+S130*$C130*Indicators!$C$264+S130*$D130*Indicators!$D$264+S130*$E130*Indicators!$E$264+S130*$F130*Indicators!$F$264+S130*$G130*Indicators!$G$264+S130*$H130*Indicators!$H$264+S130*$I130*Indicators!$I$264</f>
        <v>3.6038920191293388E-3</v>
      </c>
      <c r="AE130" s="177">
        <f t="shared" si="2"/>
        <v>2.7878637094254555</v>
      </c>
    </row>
    <row r="131" spans="1:31" hidden="1" x14ac:dyDescent="0.25">
      <c r="A131" s="174">
        <f>Indicators!A143</f>
        <v>39722</v>
      </c>
      <c r="B131" s="193">
        <f>(Indicators!B143-Indicators!B142)/Indicators!B142</f>
        <v>0.16612366145221963</v>
      </c>
      <c r="C131" s="193">
        <f>(Indicators!C143-Indicators!C142)/-100</f>
        <v>-2.2500000000000141E-3</v>
      </c>
      <c r="D131" s="193">
        <f>(Indicators!D143-Indicators!D142)/-100</f>
        <v>9.9785745530329532E-3</v>
      </c>
      <c r="E131" s="193">
        <f>(Indicators!E143-Indicators!E142)/-Indicators!E142</f>
        <v>0.36303247574862935</v>
      </c>
      <c r="F131" s="193">
        <f>(Indicators!F143-Indicators!F142)/Indicators!F142</f>
        <v>-0.16547788873038519</v>
      </c>
      <c r="G131" s="193">
        <f>(Indicators!G143-Indicators!G142)/Indicators!G142</f>
        <v>-0.18614670790985416</v>
      </c>
      <c r="H131" s="193">
        <f>(Indicators!H143-Indicators!H142)/Indicators!H142</f>
        <v>9.9239456716337538E-3</v>
      </c>
      <c r="I131" s="193">
        <f>(Indicators!I143-Indicators!I142)/Indicators!I142</f>
        <v>3.3236994219653176E-2</v>
      </c>
      <c r="J131" s="174"/>
      <c r="K131" s="193">
        <f>PMB!C$77/100</f>
        <v>4.7701268708369229E-2</v>
      </c>
      <c r="L131" s="193">
        <f>PMB!D$77/100</f>
        <v>3.8243799880705522E-3</v>
      </c>
      <c r="M131" s="193">
        <f>PMB!E$77/100</f>
        <v>0.11871975581357824</v>
      </c>
      <c r="N131" s="193">
        <f>PMB!F$77/100</f>
        <v>3.4519498144900823E-2</v>
      </c>
      <c r="O131" s="193">
        <f>PMB!G$77/100</f>
        <v>4.0439769322811549E-2</v>
      </c>
      <c r="P131" s="193">
        <f>PMB!H$77/100</f>
        <v>0.13009143444424726</v>
      </c>
      <c r="Q131" s="193">
        <f>PMB!I$77/100</f>
        <v>0.10800907601320649</v>
      </c>
      <c r="R131" s="193">
        <f>PMB!J$77/100</f>
        <v>0.17888906678922162</v>
      </c>
      <c r="S131" s="193">
        <f>PMB!K$77/100</f>
        <v>0.33780575077559427</v>
      </c>
      <c r="T131" s="193"/>
      <c r="U131" s="193">
        <f>K131*$B131*Indicators!$B$256+K131*$C131*Indicators!$C$256+K131*$D131*Indicators!$D$256+K131*$E131*Indicators!$E$256+K131*$F131*Indicators!$F$256+K131*$G131*Indicators!$G$256+K131*$H131*Indicators!$H$256+K131*$I131*Indicators!$I$256</f>
        <v>2.3479599280511183E-3</v>
      </c>
      <c r="V131" s="193">
        <f>L131*$B131*Indicators!$B$257+L131*$C131*Indicators!$C$257+L131*$D131*Indicators!$D$257+L131*$E131*Indicators!$E$257+L131*$F131*Indicators!$F$257+L131*$G131*Indicators!$G$257+L131*$H131*Indicators!$H$257+L131*$I131*Indicators!$I$257</f>
        <v>7.0097296729326823E-5</v>
      </c>
      <c r="W131" s="193">
        <f>M131*$B131*Indicators!$B$258+M131*$C131*Indicators!$C$258+M131*$D131*Indicators!$D$258+M131*$E131*Indicators!$E$258+M131*$F131*Indicators!$F$258+M131*$G131*Indicators!$G$258+M131*$H131*Indicators!$H$258+M131*$I131*Indicators!$I$258</f>
        <v>1.2125472085020711E-2</v>
      </c>
      <c r="X131" s="193">
        <f>N131*$B131*Indicators!$B$259+N131*$C131*Indicators!$C$259+N131*$D131*Indicators!$D$259+N131*$E131*Indicators!$E$259+N131*$F131*Indicators!$F$259+N131*$G131*Indicators!$G$259+N131*$H131*Indicators!$H$259+N131*$I131*Indicators!$I$259</f>
        <v>3.7010487852823272E-3</v>
      </c>
      <c r="Y131" s="193">
        <f>O131*$B131*Indicators!$B$260+O131*$C131*Indicators!$C$260+O131*$D131*Indicators!$D$260+O131*$E131*Indicators!$E$260+O131*$F131*Indicators!$F$260+O131*$G131*Indicators!$G$260+O131*$H131*Indicators!$H$260+O131*$I131*Indicators!$I$260</f>
        <v>3.0746004133112522E-3</v>
      </c>
      <c r="Z131" s="193">
        <f>P131*$B131*Indicators!$B$261+P131*$C131*Indicators!$C$261+P131*$D131*Indicators!$D$261+P131*$E131*Indicators!$E$261+P131*$F131*Indicators!$F$261+P131*$G131*Indicators!$G$261+P131*$H131*Indicators!$H$261+P131*$I131*Indicators!$I$261</f>
        <v>7.3638015861236779E-3</v>
      </c>
      <c r="AA131" s="193">
        <f>Q131*$B131*Indicators!$B$262+Q131*$C131*Indicators!$C$262+Q131*$D131*Indicators!$D$262+Q131*$E131*Indicators!$E$262+Q131*$F131*Indicators!$F$262+Q131*$G131*Indicators!$G$262+Q131*$H131*Indicators!$H$262+Q131*$I131*Indicators!$I$262</f>
        <v>1.4190065519783412E-2</v>
      </c>
      <c r="AB131" s="193">
        <f>R131*$B131*Indicators!$B$263+R131*$C131*Indicators!$C$263+R131*$D131*Indicators!$D$263+R131*$E131*Indicators!$E$263+R131*$F131*Indicators!$F$263+R131*$G131*Indicators!$G$263+R131*$H131*Indicators!$H$263+R131*$I131*Indicators!$I$263</f>
        <v>1.0333527763797557E-2</v>
      </c>
      <c r="AC131" s="193">
        <f>S131*$B131*Indicators!$B$264+S131*$C131*Indicators!$C$264+S131*$D131*Indicators!$D$264+S131*$E131*Indicators!$E$264+S131*$F131*Indicators!$F$264+S131*$G131*Indicators!$G$264+S131*$H131*Indicators!$H$264+S131*$I131*Indicators!$I$264</f>
        <v>7.5869869275949318E-3</v>
      </c>
      <c r="AE131" s="177">
        <f t="shared" ref="AE131:AE161" si="3">SUM(U131:AD131)*100</f>
        <v>6.0793560305694312</v>
      </c>
    </row>
    <row r="132" spans="1:31" hidden="1" x14ac:dyDescent="0.25">
      <c r="A132" s="174">
        <f>Indicators!A144</f>
        <v>39753</v>
      </c>
      <c r="B132" s="193">
        <f>(Indicators!B144-Indicators!B143)/Indicators!B143</f>
        <v>3.2386626264701408E-2</v>
      </c>
      <c r="C132" s="193">
        <f>(Indicators!C144-Indicators!C143)/-100</f>
        <v>8.0000000000000071E-3</v>
      </c>
      <c r="D132" s="193">
        <f>(Indicators!D144-Indicators!D143)/-100</f>
        <v>3.8706956617404311E-3</v>
      </c>
      <c r="E132" s="193">
        <f>(Indicators!E144-Indicators!E143)/-Indicators!E143</f>
        <v>0.20145671246482363</v>
      </c>
      <c r="F132" s="193">
        <f>(Indicators!F144-Indicators!F143)/Indicators!F143</f>
        <v>1.1111111111111179E-2</v>
      </c>
      <c r="G132" s="193">
        <f>(Indicators!G144-Indicators!G143)/Indicators!G143</f>
        <v>9.7597393783086697E-2</v>
      </c>
      <c r="H132" s="193">
        <f>(Indicators!H144-Indicators!H143)/Indicators!H143</f>
        <v>8.8310436455298832E-3</v>
      </c>
      <c r="I132" s="193">
        <f>(Indicators!I144-Indicators!I143)/Indicators!I143</f>
        <v>-4.195804195804196E-2</v>
      </c>
      <c r="J132" s="174"/>
      <c r="K132" s="193">
        <f>PMB!C$77/100</f>
        <v>4.7701268708369229E-2</v>
      </c>
      <c r="L132" s="193">
        <f>PMB!D$77/100</f>
        <v>3.8243799880705522E-3</v>
      </c>
      <c r="M132" s="193">
        <f>PMB!E$77/100</f>
        <v>0.11871975581357824</v>
      </c>
      <c r="N132" s="193">
        <f>PMB!F$77/100</f>
        <v>3.4519498144900823E-2</v>
      </c>
      <c r="O132" s="193">
        <f>PMB!G$77/100</f>
        <v>4.0439769322811549E-2</v>
      </c>
      <c r="P132" s="193">
        <f>PMB!H$77/100</f>
        <v>0.13009143444424726</v>
      </c>
      <c r="Q132" s="193">
        <f>PMB!I$77/100</f>
        <v>0.10800907601320649</v>
      </c>
      <c r="R132" s="193">
        <f>PMB!J$77/100</f>
        <v>0.17888906678922162</v>
      </c>
      <c r="S132" s="193">
        <f>PMB!K$77/100</f>
        <v>0.33780575077559427</v>
      </c>
      <c r="T132" s="193"/>
      <c r="U132" s="193">
        <f>K132*$B132*Indicators!$B$256+K132*$C132*Indicators!$C$256+K132*$D132*Indicators!$D$256+K132*$E132*Indicators!$E$256+K132*$F132*Indicators!$F$256+K132*$G132*Indicators!$G$256+K132*$H132*Indicators!$H$256+K132*$I132*Indicators!$I$256</f>
        <v>2.0310387146128916E-3</v>
      </c>
      <c r="V132" s="193">
        <f>L132*$B132*Indicators!$B$257+L132*$C132*Indicators!$C$257+L132*$D132*Indicators!$D$257+L132*$E132*Indicators!$E$257+L132*$F132*Indicators!$F$257+L132*$G132*Indicators!$G$257+L132*$H132*Indicators!$H$257+L132*$I132*Indicators!$I$257</f>
        <v>2.3140944023980798E-4</v>
      </c>
      <c r="W132" s="193">
        <f>M132*$B132*Indicators!$B$258+M132*$C132*Indicators!$C$258+M132*$D132*Indicators!$D$258+M132*$E132*Indicators!$E$258+M132*$F132*Indicators!$F$258+M132*$G132*Indicators!$G$258+M132*$H132*Indicators!$H$258+M132*$I132*Indicators!$I$258</f>
        <v>3.0589357445768147E-3</v>
      </c>
      <c r="X132" s="193">
        <f>N132*$B132*Indicators!$B$259+N132*$C132*Indicators!$C$259+N132*$D132*Indicators!$D$259+N132*$E132*Indicators!$E$259+N132*$F132*Indicators!$F$259+N132*$G132*Indicators!$G$259+N132*$H132*Indicators!$H$259+N132*$I132*Indicators!$I$259</f>
        <v>8.2942149751835247E-4</v>
      </c>
      <c r="Y132" s="193">
        <f>O132*$B132*Indicators!$B$260+O132*$C132*Indicators!$C$260+O132*$D132*Indicators!$D$260+O132*$E132*Indicators!$E$260+O132*$F132*Indicators!$F$260+O132*$G132*Indicators!$G$260+O132*$H132*Indicators!$H$260+O132*$I132*Indicators!$I$260</f>
        <v>1.4880076004334562E-3</v>
      </c>
      <c r="Z132" s="193">
        <f>P132*$B132*Indicators!$B$261+P132*$C132*Indicators!$C$261+P132*$D132*Indicators!$D$261+P132*$E132*Indicators!$E$261+P132*$F132*Indicators!$F$261+P132*$G132*Indicators!$G$261+P132*$H132*Indicators!$H$261+P132*$I132*Indicators!$I$261</f>
        <v>3.7942772075577557E-3</v>
      </c>
      <c r="AA132" s="193">
        <f>Q132*$B132*Indicators!$B$262+Q132*$C132*Indicators!$C$262+Q132*$D132*Indicators!$D$262+Q132*$E132*Indicators!$E$262+Q132*$F132*Indicators!$F$262+Q132*$G132*Indicators!$G$262+Q132*$H132*Indicators!$H$262+Q132*$I132*Indicators!$I$262</f>
        <v>6.829754155171161E-3</v>
      </c>
      <c r="AB132" s="193">
        <f>R132*$B132*Indicators!$B$263+R132*$C132*Indicators!$C$263+R132*$D132*Indicators!$D$263+R132*$E132*Indicators!$E$263+R132*$F132*Indicators!$F$263+R132*$G132*Indicators!$G$263+R132*$H132*Indicators!$H$263+R132*$I132*Indicators!$I$263</f>
        <v>4.8519749629535236E-3</v>
      </c>
      <c r="AC132" s="193">
        <f>S132*$B132*Indicators!$B$264+S132*$C132*Indicators!$C$264+S132*$D132*Indicators!$D$264+S132*$E132*Indicators!$E$264+S132*$F132*Indicators!$F$264+S132*$G132*Indicators!$G$264+S132*$H132*Indicators!$H$264+S132*$I132*Indicators!$I$264</f>
        <v>2.4876734184304476E-3</v>
      </c>
      <c r="AE132" s="177">
        <f t="shared" si="3"/>
        <v>2.5602492741494212</v>
      </c>
    </row>
    <row r="133" spans="1:31" hidden="1" x14ac:dyDescent="0.25">
      <c r="A133" s="174">
        <f>Indicators!A145</f>
        <v>39783</v>
      </c>
      <c r="B133" s="193">
        <f>(Indicators!B145-Indicators!B144)/Indicators!B144</f>
        <v>-7.0979424523421014E-2</v>
      </c>
      <c r="C133" s="193">
        <f>(Indicators!C145-Indicators!C144)/-100</f>
        <v>1.0750000000000003E-2</v>
      </c>
      <c r="D133" s="193">
        <f>(Indicators!D145-Indicators!D144)/-100</f>
        <v>2.245705182744711E-2</v>
      </c>
      <c r="E133" s="193">
        <f>(Indicators!E145-Indicators!E144)/-Indicators!E144</f>
        <v>0.23237976782752903</v>
      </c>
      <c r="F133" s="193">
        <f>(Indicators!F145-Indicators!F144)/Indicators!F144</f>
        <v>-4.3110735418427706E-2</v>
      </c>
      <c r="G133" s="193">
        <f>(Indicators!G145-Indicators!G144)/Indicators!G144</f>
        <v>8.1375216423447874E-2</v>
      </c>
      <c r="H133" s="193">
        <f>(Indicators!H145-Indicators!H144)/Indicators!H144</f>
        <v>-1.0821680354292842E-2</v>
      </c>
      <c r="I133" s="193">
        <f>(Indicators!I145-Indicators!I144)/Indicators!I144</f>
        <v>-4.8759124087591241E-2</v>
      </c>
      <c r="J133" s="174"/>
      <c r="K133" s="193">
        <f>PMB!C$77/100</f>
        <v>4.7701268708369229E-2</v>
      </c>
      <c r="L133" s="193">
        <f>PMB!D$77/100</f>
        <v>3.8243799880705522E-3</v>
      </c>
      <c r="M133" s="193">
        <f>PMB!E$77/100</f>
        <v>0.11871975581357824</v>
      </c>
      <c r="N133" s="193">
        <f>PMB!F$77/100</f>
        <v>3.4519498144900823E-2</v>
      </c>
      <c r="O133" s="193">
        <f>PMB!G$77/100</f>
        <v>4.0439769322811549E-2</v>
      </c>
      <c r="P133" s="193">
        <f>PMB!H$77/100</f>
        <v>0.13009143444424726</v>
      </c>
      <c r="Q133" s="193">
        <f>PMB!I$77/100</f>
        <v>0.10800907601320649</v>
      </c>
      <c r="R133" s="193">
        <f>PMB!J$77/100</f>
        <v>0.17888906678922162</v>
      </c>
      <c r="S133" s="193">
        <f>PMB!K$77/100</f>
        <v>0.33780575077559427</v>
      </c>
      <c r="T133" s="193"/>
      <c r="U133" s="193">
        <f>K133*$B133*Indicators!$B$256+K133*$C133*Indicators!$C$256+K133*$D133*Indicators!$D$256+K133*$E133*Indicators!$E$256+K133*$F133*Indicators!$F$256+K133*$G133*Indicators!$G$256+K133*$H133*Indicators!$H$256+K133*$I133*Indicators!$I$256</f>
        <v>4.5747470675549352E-4</v>
      </c>
      <c r="V133" s="193">
        <f>L133*$B133*Indicators!$B$257+L133*$C133*Indicators!$C$257+L133*$D133*Indicators!$D$257+L133*$E133*Indicators!$E$257+L133*$F133*Indicators!$F$257+L133*$G133*Indicators!$G$257+L133*$H133*Indicators!$H$257+L133*$I133*Indicators!$I$257</f>
        <v>9.4624382164178823E-5</v>
      </c>
      <c r="W133" s="193">
        <f>M133*$B133*Indicators!$B$258+M133*$C133*Indicators!$C$258+M133*$D133*Indicators!$D$258+M133*$E133*Indicators!$E$258+M133*$F133*Indicators!$F$258+M133*$G133*Indicators!$G$258+M133*$H133*Indicators!$H$258+M133*$I133*Indicators!$I$258</f>
        <v>-1.0881807777994924E-3</v>
      </c>
      <c r="X133" s="193">
        <f>N133*$B133*Indicators!$B$259+N133*$C133*Indicators!$C$259+N133*$D133*Indicators!$D$259+N133*$E133*Indicators!$E$259+N133*$F133*Indicators!$F$259+N133*$G133*Indicators!$G$259+N133*$H133*Indicators!$H$259+N133*$I133*Indicators!$I$259</f>
        <v>5.3769757553272831E-4</v>
      </c>
      <c r="Y133" s="193">
        <f>O133*$B133*Indicators!$B$260+O133*$C133*Indicators!$C$260+O133*$D133*Indicators!$D$260+O133*$E133*Indicators!$E$260+O133*$F133*Indicators!$F$260+O133*$G133*Indicators!$G$260+O133*$H133*Indicators!$H$260+O133*$I133*Indicators!$I$260</f>
        <v>1.1139242674309986E-3</v>
      </c>
      <c r="Z133" s="193">
        <f>P133*$B133*Indicators!$B$261+P133*$C133*Indicators!$C$261+P133*$D133*Indicators!$D$261+P133*$E133*Indicators!$E$261+P133*$F133*Indicators!$F$261+P133*$G133*Indicators!$G$261+P133*$H133*Indicators!$H$261+P133*$I133*Indicators!$I$261</f>
        <v>2.821491277146526E-3</v>
      </c>
      <c r="AA133" s="193">
        <f>Q133*$B133*Indicators!$B$262+Q133*$C133*Indicators!$C$262+Q133*$D133*Indicators!$D$262+Q133*$E133*Indicators!$E$262+Q133*$F133*Indicators!$F$262+Q133*$G133*Indicators!$G$262+Q133*$H133*Indicators!$H$262+Q133*$I133*Indicators!$I$262</f>
        <v>6.4774603183199034E-3</v>
      </c>
      <c r="AB133" s="193">
        <f>R133*$B133*Indicators!$B$263+R133*$C133*Indicators!$C$263+R133*$D133*Indicators!$D$263+R133*$E133*Indicators!$E$263+R133*$F133*Indicators!$F$263+R133*$G133*Indicators!$G$263+R133*$H133*Indicators!$H$263+R133*$I133*Indicators!$I$263</f>
        <v>2.9451900973568915E-3</v>
      </c>
      <c r="AC133" s="193">
        <f>S133*$B133*Indicators!$B$264+S133*$C133*Indicators!$C$264+S133*$D133*Indicators!$D$264+S133*$E133*Indicators!$E$264+S133*$F133*Indicators!$F$264+S133*$G133*Indicators!$G$264+S133*$H133*Indicators!$H$264+S133*$I133*Indicators!$I$264</f>
        <v>-1.5297507742258463E-3</v>
      </c>
      <c r="AE133" s="177">
        <f t="shared" si="3"/>
        <v>1.1829931072681381</v>
      </c>
    </row>
    <row r="134" spans="1:31" hidden="1" x14ac:dyDescent="0.25">
      <c r="A134" s="174">
        <f>Indicators!A146</f>
        <v>39814</v>
      </c>
      <c r="B134" s="193">
        <f>(Indicators!B146-Indicators!B145)/Indicators!B145</f>
        <v>9.4405294835821427E-2</v>
      </c>
      <c r="C134" s="193">
        <f>(Indicators!C146-Indicators!C145)/-100</f>
        <v>-6.7499999999999982E-3</v>
      </c>
      <c r="D134" s="193">
        <f>(Indicators!D146-Indicators!D145)/-100</f>
        <v>1.7704657999534648E-2</v>
      </c>
      <c r="E134" s="193">
        <f>(Indicators!E146-Indicators!E145)/-Indicators!E145</f>
        <v>-0.21577099648933301</v>
      </c>
      <c r="F134" s="193">
        <f>(Indicators!F146-Indicators!F145)/Indicators!F145</f>
        <v>8.1272084805653705E-2</v>
      </c>
      <c r="G134" s="193">
        <f>(Indicators!G146-Indicators!G145)/Indicators!G145</f>
        <v>3.9913083257090552E-2</v>
      </c>
      <c r="H134" s="193">
        <f>(Indicators!H146-Indicators!H145)/Indicators!H145</f>
        <v>5.0984563585919646E-3</v>
      </c>
      <c r="I134" s="193">
        <f>(Indicators!I146-Indicators!I145)/Indicators!I145</f>
        <v>3.3763044812768567E-2</v>
      </c>
      <c r="J134" s="174"/>
      <c r="K134" s="193">
        <f>PMB!C$78/100</f>
        <v>4.7628349333544942E-2</v>
      </c>
      <c r="L134" s="193">
        <f>PMB!D$78/100</f>
        <v>3.7394807744719561E-3</v>
      </c>
      <c r="M134" s="193">
        <f>PMB!E$78/100</f>
        <v>0.10673407049080393</v>
      </c>
      <c r="N134" s="193">
        <f>PMB!F$78/100</f>
        <v>3.3261304473192713E-2</v>
      </c>
      <c r="O134" s="193">
        <f>PMB!G$78/100</f>
        <v>4.4269367956548032E-2</v>
      </c>
      <c r="P134" s="193">
        <f>PMB!H$78/100</f>
        <v>0.13026480116779188</v>
      </c>
      <c r="Q134" s="193">
        <f>PMB!I$78/100</f>
        <v>0.10838621317606531</v>
      </c>
      <c r="R134" s="193">
        <f>PMB!J$78/100</f>
        <v>0.18237965510186649</v>
      </c>
      <c r="S134" s="193">
        <f>PMB!K$78/100</f>
        <v>0.34333675752571474</v>
      </c>
      <c r="T134" s="193"/>
      <c r="U134" s="193">
        <f>K134*$B134*Indicators!$B$256+K134*$C134*Indicators!$C$256+K134*$D134*Indicators!$D$256+K134*$E134*Indicators!$E$256+K134*$F134*Indicators!$F$256+K134*$G134*Indicators!$G$256+K134*$H134*Indicators!$H$256+K134*$I134*Indicators!$I$256</f>
        <v>4.7641385815404746E-4</v>
      </c>
      <c r="V134" s="193">
        <f>L134*$B134*Indicators!$B$257+L134*$C134*Indicators!$C$257+L134*$D134*Indicators!$D$257+L134*$E134*Indicators!$E$257+L134*$F134*Indicators!$F$257+L134*$G134*Indicators!$G$257+L134*$H134*Indicators!$H$257+L134*$I134*Indicators!$I$257</f>
        <v>1.1017382059693368E-4</v>
      </c>
      <c r="W134" s="193">
        <f>M134*$B134*Indicators!$B$258+M134*$C134*Indicators!$C$258+M134*$D134*Indicators!$D$258+M134*$E134*Indicators!$E$258+M134*$F134*Indicators!$F$258+M134*$G134*Indicators!$G$258+M134*$H134*Indicators!$H$258+M134*$I134*Indicators!$I$258</f>
        <v>1.9492246695103207E-3</v>
      </c>
      <c r="X134" s="193">
        <f>N134*$B134*Indicators!$B$259+N134*$C134*Indicators!$C$259+N134*$D134*Indicators!$D$259+N134*$E134*Indicators!$E$259+N134*$F134*Indicators!$F$259+N134*$G134*Indicators!$G$259+N134*$H134*Indicators!$H$259+N134*$I134*Indicators!$I$259</f>
        <v>-5.2468273818707728E-4</v>
      </c>
      <c r="Y134" s="193">
        <f>O134*$B134*Indicators!$B$260+O134*$C134*Indicators!$C$260+O134*$D134*Indicators!$D$260+O134*$E134*Indicators!$E$260+O134*$F134*Indicators!$F$260+O134*$G134*Indicators!$G$260+O134*$H134*Indicators!$H$260+O134*$I134*Indicators!$I$260</f>
        <v>-8.8370357556447835E-4</v>
      </c>
      <c r="Z134" s="193">
        <f>P134*$B134*Indicators!$B$261+P134*$C134*Indicators!$C$261+P134*$D134*Indicators!$D$261+P134*$E134*Indicators!$E$261+P134*$F134*Indicators!$F$261+P134*$G134*Indicators!$G$261+P134*$H134*Indicators!$H$261+P134*$I134*Indicators!$I$261</f>
        <v>-1.2614223904430426E-3</v>
      </c>
      <c r="AA134" s="193">
        <f>Q134*$B134*Indicators!$B$262+Q134*$C134*Indicators!$C$262+Q134*$D134*Indicators!$D$262+Q134*$E134*Indicators!$E$262+Q134*$F134*Indicators!$F$262+Q134*$G134*Indicators!$G$262+Q134*$H134*Indicators!$H$262+Q134*$I134*Indicators!$I$262</f>
        <v>-5.4707190970767804E-3</v>
      </c>
      <c r="AB134" s="193">
        <f>R134*$B134*Indicators!$B$263+R134*$C134*Indicators!$C$263+R134*$D134*Indicators!$D$263+R134*$E134*Indicators!$E$263+R134*$F134*Indicators!$F$263+R134*$G134*Indicators!$G$263+R134*$H134*Indicators!$H$263+R134*$I134*Indicators!$I$263</f>
        <v>-1.7345974370126885E-3</v>
      </c>
      <c r="AC134" s="193">
        <f>S134*$B134*Indicators!$B$264+S134*$C134*Indicators!$C$264+S134*$D134*Indicators!$D$264+S134*$E134*Indicators!$E$264+S134*$F134*Indicators!$F$264+S134*$G134*Indicators!$G$264+S134*$H134*Indicators!$H$264+S134*$I134*Indicators!$I$264</f>
        <v>4.7506306255710564E-3</v>
      </c>
      <c r="AE134" s="177">
        <f t="shared" si="3"/>
        <v>-0.25886822644517088</v>
      </c>
    </row>
    <row r="135" spans="1:31" hidden="1" x14ac:dyDescent="0.25">
      <c r="A135" s="174">
        <f>Indicators!A147</f>
        <v>39845</v>
      </c>
      <c r="B135" s="193">
        <f>(Indicators!B147-Indicators!B146)/Indicators!B146</f>
        <v>-1.5500689898129968E-2</v>
      </c>
      <c r="C135" s="193">
        <f>(Indicators!C147-Indicators!C146)/-100</f>
        <v>-6.6500000000000092E-3</v>
      </c>
      <c r="D135" s="193">
        <f>(Indicators!D147-Indicators!D146)/-100</f>
        <v>-4.8001776392269232E-3</v>
      </c>
      <c r="E135" s="193">
        <f>(Indicators!E147-Indicators!E146)/-Indicators!E146</f>
        <v>9.9955575299867355E-3</v>
      </c>
      <c r="F135" s="193">
        <f>(Indicators!F147-Indicators!F146)/Indicators!F146</f>
        <v>8.7418300653594794E-2</v>
      </c>
      <c r="G135" s="193">
        <f>(Indicators!G147-Indicators!G146)/Indicators!G146</f>
        <v>4.091059056417029E-2</v>
      </c>
      <c r="H135" s="193">
        <f>(Indicators!H147-Indicators!H146)/Indicators!H146</f>
        <v>3.5667091553331074E-4</v>
      </c>
      <c r="I135" s="193">
        <f>(Indicators!I147-Indicators!I146)/Indicators!I146</f>
        <v>-5.1068883610451303E-2</v>
      </c>
      <c r="J135" s="174"/>
      <c r="K135" s="193">
        <f>PMB!C$78/100</f>
        <v>4.7628349333544942E-2</v>
      </c>
      <c r="L135" s="193">
        <f>PMB!D$78/100</f>
        <v>3.7394807744719561E-3</v>
      </c>
      <c r="M135" s="193">
        <f>PMB!E$78/100</f>
        <v>0.10673407049080393</v>
      </c>
      <c r="N135" s="193">
        <f>PMB!F$78/100</f>
        <v>3.3261304473192713E-2</v>
      </c>
      <c r="O135" s="193">
        <f>PMB!G$78/100</f>
        <v>4.4269367956548032E-2</v>
      </c>
      <c r="P135" s="193">
        <f>PMB!H$78/100</f>
        <v>0.13026480116779188</v>
      </c>
      <c r="Q135" s="193">
        <f>PMB!I$78/100</f>
        <v>0.10838621317606531</v>
      </c>
      <c r="R135" s="193">
        <f>PMB!J$78/100</f>
        <v>0.18237965510186649</v>
      </c>
      <c r="S135" s="193">
        <f>PMB!K$78/100</f>
        <v>0.34333675752571474</v>
      </c>
      <c r="T135" s="193"/>
      <c r="U135" s="193">
        <f>K135*$B135*Indicators!$B$256+K135*$C135*Indicators!$C$256+K135*$D135*Indicators!$D$256+K135*$E135*Indicators!$E$256+K135*$F135*Indicators!$F$256+K135*$G135*Indicators!$G$256+K135*$H135*Indicators!$H$256+K135*$I135*Indicators!$I$256</f>
        <v>9.4636313303854273E-4</v>
      </c>
      <c r="V135" s="193">
        <f>L135*$B135*Indicators!$B$257+L135*$C135*Indicators!$C$257+L135*$D135*Indicators!$D$257+L135*$E135*Indicators!$E$257+L135*$F135*Indicators!$F$257+L135*$G135*Indicators!$G$257+L135*$H135*Indicators!$H$257+L135*$I135*Indicators!$I$257</f>
        <v>9.3479850296165052E-6</v>
      </c>
      <c r="W135" s="193">
        <f>M135*$B135*Indicators!$B$258+M135*$C135*Indicators!$C$258+M135*$D135*Indicators!$D$258+M135*$E135*Indicators!$E$258+M135*$F135*Indicators!$F$258+M135*$G135*Indicators!$G$258+M135*$H135*Indicators!$H$258+M135*$I135*Indicators!$I$258</f>
        <v>-1.7262959601323444E-3</v>
      </c>
      <c r="X135" s="193">
        <f>N135*$B135*Indicators!$B$259+N135*$C135*Indicators!$C$259+N135*$D135*Indicators!$D$259+N135*$E135*Indicators!$E$259+N135*$F135*Indicators!$F$259+N135*$G135*Indicators!$G$259+N135*$H135*Indicators!$H$259+N135*$I135*Indicators!$I$259</f>
        <v>-8.522291618291096E-4</v>
      </c>
      <c r="Y135" s="193">
        <f>O135*$B135*Indicators!$B$260+O135*$C135*Indicators!$C$260+O135*$D135*Indicators!$D$260+O135*$E135*Indicators!$E$260+O135*$F135*Indicators!$F$260+O135*$G135*Indicators!$G$260+O135*$H135*Indicators!$H$260+O135*$I135*Indicators!$I$260</f>
        <v>-2.2011597560859554E-4</v>
      </c>
      <c r="Z135" s="193">
        <f>P135*$B135*Indicators!$B$261+P135*$C135*Indicators!$C$261+P135*$D135*Indicators!$D$261+P135*$E135*Indicators!$E$261+P135*$F135*Indicators!$F$261+P135*$G135*Indicators!$G$261+P135*$H135*Indicators!$H$261+P135*$I135*Indicators!$I$261</f>
        <v>-4.8834724272711627E-4</v>
      </c>
      <c r="AA135" s="193">
        <f>Q135*$B135*Indicators!$B$262+Q135*$C135*Indicators!$C$262+Q135*$D135*Indicators!$D$262+Q135*$E135*Indicators!$E$262+Q135*$F135*Indicators!$F$262+Q135*$G135*Indicators!$G$262+Q135*$H135*Indicators!$H$262+Q135*$I135*Indicators!$I$262</f>
        <v>-5.8495753899250492E-4</v>
      </c>
      <c r="AB135" s="193">
        <f>R135*$B135*Indicators!$B$263+R135*$C135*Indicators!$C$263+R135*$D135*Indicators!$D$263+R135*$E135*Indicators!$E$263+R135*$F135*Indicators!$F$263+R135*$G135*Indicators!$G$263+R135*$H135*Indicators!$H$263+R135*$I135*Indicators!$I$263</f>
        <v>-1.0586179491334168E-3</v>
      </c>
      <c r="AC135" s="193">
        <f>S135*$B135*Indicators!$B$264+S135*$C135*Indicators!$C$264+S135*$D135*Indicators!$D$264+S135*$E135*Indicators!$E$264+S135*$F135*Indicators!$F$264+S135*$G135*Indicators!$G$264+S135*$H135*Indicators!$H$264+S135*$I135*Indicators!$I$264</f>
        <v>-2.5008812240552218E-3</v>
      </c>
      <c r="AE135" s="177">
        <f t="shared" si="3"/>
        <v>-0.64757339344101505</v>
      </c>
    </row>
    <row r="136" spans="1:31" hidden="1" x14ac:dyDescent="0.25">
      <c r="A136" s="174">
        <f>Indicators!A148</f>
        <v>39873</v>
      </c>
      <c r="B136" s="193">
        <f>(Indicators!B148-Indicators!B147)/Indicators!B147</f>
        <v>-5.26315789473683E-2</v>
      </c>
      <c r="C136" s="193">
        <f>(Indicators!C148-Indicators!C147)/-100</f>
        <v>-3.9999999999999145E-4</v>
      </c>
      <c r="D136" s="193">
        <f>(Indicators!D148-Indicators!D147)/-100</f>
        <v>-8.7088769711025189E-4</v>
      </c>
      <c r="E136" s="193">
        <f>(Indicators!E148-Indicators!E147)/-Indicators!E147</f>
        <v>-4.8911824096926175E-2</v>
      </c>
      <c r="F136" s="193">
        <f>(Indicators!F148-Indicators!F147)/Indicators!F147</f>
        <v>-2.8549962434260012E-2</v>
      </c>
      <c r="G136" s="193">
        <f>(Indicators!G148-Indicators!G147)/Indicators!G147</f>
        <v>-3.1378763866878018E-2</v>
      </c>
      <c r="H136" s="193">
        <f>(Indicators!H148-Indicators!H147)/Indicators!H147</f>
        <v>-1.8331981017632177E-4</v>
      </c>
      <c r="I136" s="193">
        <f>(Indicators!I148-Indicators!I147)/Indicators!I147</f>
        <v>0.11170212765957446</v>
      </c>
      <c r="J136" s="174"/>
      <c r="K136" s="193">
        <f>PMB!C$78/100</f>
        <v>4.7628349333544942E-2</v>
      </c>
      <c r="L136" s="193">
        <f>PMB!D$78/100</f>
        <v>3.7394807744719561E-3</v>
      </c>
      <c r="M136" s="193">
        <f>PMB!E$78/100</f>
        <v>0.10673407049080393</v>
      </c>
      <c r="N136" s="193">
        <f>PMB!F$78/100</f>
        <v>3.3261304473192713E-2</v>
      </c>
      <c r="O136" s="193">
        <f>PMB!G$78/100</f>
        <v>4.4269367956548032E-2</v>
      </c>
      <c r="P136" s="193">
        <f>PMB!H$78/100</f>
        <v>0.13026480116779188</v>
      </c>
      <c r="Q136" s="193">
        <f>PMB!I$78/100</f>
        <v>0.10838621317606531</v>
      </c>
      <c r="R136" s="193">
        <f>PMB!J$78/100</f>
        <v>0.18237965510186649</v>
      </c>
      <c r="S136" s="193">
        <f>PMB!K$78/100</f>
        <v>0.34333675752571474</v>
      </c>
      <c r="T136" s="193"/>
      <c r="U136" s="193">
        <f>K136*$B136*Indicators!$B$256+K136*$C136*Indicators!$C$256+K136*$D136*Indicators!$D$256+K136*$E136*Indicators!$E$256+K136*$F136*Indicators!$F$256+K136*$G136*Indicators!$G$256+K136*$H136*Indicators!$H$256+K136*$I136*Indicators!$I$256</f>
        <v>-8.8455469303180129E-4</v>
      </c>
      <c r="V136" s="193">
        <f>L136*$B136*Indicators!$B$257+L136*$C136*Indicators!$C$257+L136*$D136*Indicators!$D$257+L136*$E136*Indicators!$E$257+L136*$F136*Indicators!$F$257+L136*$G136*Indicators!$G$257+L136*$H136*Indicators!$H$257+L136*$I136*Indicators!$I$257</f>
        <v>-4.0729437779253071E-5</v>
      </c>
      <c r="W136" s="193">
        <f>M136*$B136*Indicators!$B$258+M136*$C136*Indicators!$C$258+M136*$D136*Indicators!$D$258+M136*$E136*Indicators!$E$258+M136*$F136*Indicators!$F$258+M136*$G136*Indicators!$G$258+M136*$H136*Indicators!$H$258+M136*$I136*Indicators!$I$258</f>
        <v>-1.1886822671138778E-4</v>
      </c>
      <c r="X136" s="193">
        <f>N136*$B136*Indicators!$B$259+N136*$C136*Indicators!$C$259+N136*$D136*Indicators!$D$259+N136*$E136*Indicators!$E$259+N136*$F136*Indicators!$F$259+N136*$G136*Indicators!$G$259+N136*$H136*Indicators!$H$259+N136*$I136*Indicators!$I$259</f>
        <v>1.3545222125070579E-3</v>
      </c>
      <c r="Y136" s="193">
        <f>O136*$B136*Indicators!$B$260+O136*$C136*Indicators!$C$260+O136*$D136*Indicators!$D$260+O136*$E136*Indicators!$E$260+O136*$F136*Indicators!$F$260+O136*$G136*Indicators!$G$260+O136*$H136*Indicators!$H$260+O136*$I136*Indicators!$I$260</f>
        <v>-3.2214419925201399E-4</v>
      </c>
      <c r="Z136" s="193">
        <f>P136*$B136*Indicators!$B$261+P136*$C136*Indicators!$C$261+P136*$D136*Indicators!$D$261+P136*$E136*Indicators!$E$261+P136*$F136*Indicators!$F$261+P136*$G136*Indicators!$G$261+P136*$H136*Indicators!$H$261+P136*$I136*Indicators!$I$261</f>
        <v>-1.3696494251064803E-3</v>
      </c>
      <c r="AA136" s="193">
        <f>Q136*$B136*Indicators!$B$262+Q136*$C136*Indicators!$C$262+Q136*$D136*Indicators!$D$262+Q136*$E136*Indicators!$E$262+Q136*$F136*Indicators!$F$262+Q136*$G136*Indicators!$G$262+Q136*$H136*Indicators!$H$262+Q136*$I136*Indicators!$I$262</f>
        <v>-9.7225089652332045E-4</v>
      </c>
      <c r="AB136" s="193">
        <f>R136*$B136*Indicators!$B$263+R136*$C136*Indicators!$C$263+R136*$D136*Indicators!$D$263+R136*$E136*Indicators!$E$263+R136*$F136*Indicators!$F$263+R136*$G136*Indicators!$G$263+R136*$H136*Indicators!$H$263+R136*$I136*Indicators!$I$263</f>
        <v>-8.8478181929732471E-4</v>
      </c>
      <c r="AC136" s="193">
        <f>S136*$B136*Indicators!$B$264+S136*$C136*Indicators!$C$264+S136*$D136*Indicators!$D$264+S136*$E136*Indicators!$E$264+S136*$F136*Indicators!$F$264+S136*$G136*Indicators!$G$264+S136*$H136*Indicators!$H$264+S136*$I136*Indicators!$I$264</f>
        <v>-1.6214076394146506E-5</v>
      </c>
      <c r="AE136" s="177">
        <f t="shared" si="3"/>
        <v>-0.32546705615886701</v>
      </c>
    </row>
    <row r="137" spans="1:31" hidden="1" x14ac:dyDescent="0.25">
      <c r="A137" s="174">
        <f>Indicators!A149</f>
        <v>39904</v>
      </c>
      <c r="B137" s="193">
        <f>(Indicators!B149-Indicators!B148)/Indicators!B148</f>
        <v>-0.11306263770853009</v>
      </c>
      <c r="C137" s="193">
        <f>(Indicators!C149-Indicators!C148)/-100</f>
        <v>8.9999999999999857E-4</v>
      </c>
      <c r="D137" s="193">
        <f>(Indicators!D149-Indicators!D148)/-100</f>
        <v>2.6288579038070024E-3</v>
      </c>
      <c r="E137" s="193">
        <f>(Indicators!E149-Indicators!E148)/-Indicators!E148</f>
        <v>-4.6844919786096208E-2</v>
      </c>
      <c r="F137" s="193">
        <f>(Indicators!F149-Indicators!F148)/Indicators!F148</f>
        <v>4.1763341067285457E-2</v>
      </c>
      <c r="G137" s="193">
        <f>(Indicators!G149-Indicators!G148)/Indicators!G148</f>
        <v>-1.9088132635253056E-2</v>
      </c>
      <c r="H137" s="193">
        <f>(Indicators!H149-Indicators!H148)/Indicators!H148</f>
        <v>-1.462044247166791E-3</v>
      </c>
      <c r="I137" s="193">
        <f>(Indicators!I149-Indicators!I148)/Indicators!I148</f>
        <v>-4.0247678018575851E-2</v>
      </c>
      <c r="J137" s="174"/>
      <c r="K137" s="193">
        <f>PMB!C$78/100</f>
        <v>4.7628349333544942E-2</v>
      </c>
      <c r="L137" s="193">
        <f>PMB!D$78/100</f>
        <v>3.7394807744719561E-3</v>
      </c>
      <c r="M137" s="193">
        <f>PMB!E$78/100</f>
        <v>0.10673407049080393</v>
      </c>
      <c r="N137" s="193">
        <f>PMB!F$78/100</f>
        <v>3.3261304473192713E-2</v>
      </c>
      <c r="O137" s="193">
        <f>PMB!G$78/100</f>
        <v>4.4269367956548032E-2</v>
      </c>
      <c r="P137" s="193">
        <f>PMB!H$78/100</f>
        <v>0.13026480116779188</v>
      </c>
      <c r="Q137" s="193">
        <f>PMB!I$78/100</f>
        <v>0.10838621317606531</v>
      </c>
      <c r="R137" s="193">
        <f>PMB!J$78/100</f>
        <v>0.18237965510186649</v>
      </c>
      <c r="S137" s="193">
        <f>PMB!K$78/100</f>
        <v>0.34333675752571474</v>
      </c>
      <c r="T137" s="193"/>
      <c r="U137" s="193">
        <f>K137*$B137*Indicators!$B$256+K137*$C137*Indicators!$C$256+K137*$D137*Indicators!$D$256+K137*$E137*Indicators!$E$256+K137*$F137*Indicators!$F$256+K137*$G137*Indicators!$G$256+K137*$H137*Indicators!$H$256+K137*$I137*Indicators!$I$256</f>
        <v>-1.0093274697843574E-3</v>
      </c>
      <c r="V137" s="193">
        <f>L137*$B137*Indicators!$B$257+L137*$C137*Indicators!$C$257+L137*$D137*Indicators!$D$257+L137*$E137*Indicators!$E$257+L137*$F137*Indicators!$F$257+L137*$G137*Indicators!$G$257+L137*$H137*Indicators!$H$257+L137*$I137*Indicators!$I$257</f>
        <v>-2.0300920133637984E-4</v>
      </c>
      <c r="W137" s="193">
        <f>M137*$B137*Indicators!$B$258+M137*$C137*Indicators!$C$258+M137*$D137*Indicators!$D$258+M137*$E137*Indicators!$E$258+M137*$F137*Indicators!$F$258+M137*$G137*Indicators!$G$258+M137*$H137*Indicators!$H$258+M137*$I137*Indicators!$I$258</f>
        <v>-5.5651904631188326E-3</v>
      </c>
      <c r="X137" s="193">
        <f>N137*$B137*Indicators!$B$259+N137*$C137*Indicators!$C$259+N137*$D137*Indicators!$D$259+N137*$E137*Indicators!$E$259+N137*$F137*Indicators!$F$259+N137*$G137*Indicators!$G$259+N137*$H137*Indicators!$H$259+N137*$I137*Indicators!$I$259</f>
        <v>-1.356025075226307E-3</v>
      </c>
      <c r="Y137" s="193">
        <f>O137*$B137*Indicators!$B$260+O137*$C137*Indicators!$C$260+O137*$D137*Indicators!$D$260+O137*$E137*Indicators!$E$260+O137*$F137*Indicators!$F$260+O137*$G137*Indicators!$G$260+O137*$H137*Indicators!$H$260+O137*$I137*Indicators!$I$260</f>
        <v>-8.9650397839237611E-4</v>
      </c>
      <c r="Z137" s="193">
        <f>P137*$B137*Indicators!$B$261+P137*$C137*Indicators!$C$261+P137*$D137*Indicators!$D$261+P137*$E137*Indicators!$E$261+P137*$F137*Indicators!$F$261+P137*$G137*Indicators!$G$261+P137*$H137*Indicators!$H$261+P137*$I137*Indicators!$I$261</f>
        <v>-2.0211229012199847E-3</v>
      </c>
      <c r="AA137" s="193">
        <f>Q137*$B137*Indicators!$B$262+Q137*$C137*Indicators!$C$262+Q137*$D137*Indicators!$D$262+Q137*$E137*Indicators!$E$262+Q137*$F137*Indicators!$F$262+Q137*$G137*Indicators!$G$262+Q137*$H137*Indicators!$H$262+Q137*$I137*Indicators!$I$262</f>
        <v>-3.1685658690946486E-3</v>
      </c>
      <c r="AB137" s="193">
        <f>R137*$B137*Indicators!$B$263+R137*$C137*Indicators!$C$263+R137*$D137*Indicators!$D$263+R137*$E137*Indicators!$E$263+R137*$F137*Indicators!$F$263+R137*$G137*Indicators!$G$263+R137*$H137*Indicators!$H$263+R137*$I137*Indicators!$I$263</f>
        <v>-3.2580059267138086E-3</v>
      </c>
      <c r="AC137" s="193">
        <f>S137*$B137*Indicators!$B$264+S137*$C137*Indicators!$C$264+S137*$D137*Indicators!$D$264+S137*$E137*Indicators!$E$264+S137*$F137*Indicators!$F$264+S137*$G137*Indicators!$G$264+S137*$H137*Indicators!$H$264+S137*$I137*Indicators!$I$264</f>
        <v>-4.4347055772529969E-3</v>
      </c>
      <c r="AE137" s="177">
        <f t="shared" si="3"/>
        <v>-2.1912456462139689</v>
      </c>
    </row>
    <row r="138" spans="1:31" hidden="1" x14ac:dyDescent="0.25">
      <c r="A138" s="174">
        <f>Indicators!A150</f>
        <v>39934</v>
      </c>
      <c r="B138" s="193">
        <f>(Indicators!B150-Indicators!B149)/Indicators!B149</f>
        <v>-5.4889157025575556E-2</v>
      </c>
      <c r="C138" s="193">
        <f>(Indicators!C150-Indicators!C149)/-100</f>
        <v>-2.7999999999999935E-3</v>
      </c>
      <c r="D138" s="193">
        <f>(Indicators!D150-Indicators!D149)/-100</f>
        <v>3.5249882500389962E-3</v>
      </c>
      <c r="E138" s="193">
        <f>(Indicators!E150-Indicators!E149)/-Indicators!E149</f>
        <v>-0.31548835308541068</v>
      </c>
      <c r="F138" s="193">
        <f>(Indicators!F150-Indicators!F149)/Indicators!F149</f>
        <v>0.14847809948032664</v>
      </c>
      <c r="G138" s="193">
        <f>(Indicators!G150-Indicators!G149)/Indicators!G149</f>
        <v>6.7496942066051432E-2</v>
      </c>
      <c r="H138" s="193">
        <f>(Indicators!H150-Indicators!H149)/Indicators!H149</f>
        <v>-1.1836426430693915E-2</v>
      </c>
      <c r="I138" s="193">
        <f>(Indicators!I150-Indicators!I149)/Indicators!I149</f>
        <v>5.0733137829912026E-2</v>
      </c>
      <c r="J138" s="174"/>
      <c r="K138" s="193">
        <f>PMB!C$78/100</f>
        <v>4.7628349333544942E-2</v>
      </c>
      <c r="L138" s="193">
        <f>PMB!D$78/100</f>
        <v>3.7394807744719561E-3</v>
      </c>
      <c r="M138" s="193">
        <f>PMB!E$78/100</f>
        <v>0.10673407049080393</v>
      </c>
      <c r="N138" s="193">
        <f>PMB!F$78/100</f>
        <v>3.3261304473192713E-2</v>
      </c>
      <c r="O138" s="193">
        <f>PMB!G$78/100</f>
        <v>4.4269367956548032E-2</v>
      </c>
      <c r="P138" s="193">
        <f>PMB!H$78/100</f>
        <v>0.13026480116779188</v>
      </c>
      <c r="Q138" s="193">
        <f>PMB!I$78/100</f>
        <v>0.10838621317606531</v>
      </c>
      <c r="R138" s="193">
        <f>PMB!J$78/100</f>
        <v>0.18237965510186649</v>
      </c>
      <c r="S138" s="193">
        <f>PMB!K$78/100</f>
        <v>0.34333675752571474</v>
      </c>
      <c r="T138" s="193"/>
      <c r="U138" s="193">
        <f>K138*$B138*Indicators!$B$256+K138*$C138*Indicators!$C$256+K138*$D138*Indicators!$D$256+K138*$E138*Indicators!$E$256+K138*$F138*Indicators!$F$256+K138*$G138*Indicators!$G$256+K138*$H138*Indicators!$H$256+K138*$I138*Indicators!$I$256</f>
        <v>-8.2378773110658638E-4</v>
      </c>
      <c r="V138" s="193">
        <f>L138*$B138*Indicators!$B$257+L138*$C138*Indicators!$C$257+L138*$D138*Indicators!$D$257+L138*$E138*Indicators!$E$257+L138*$F138*Indicators!$F$257+L138*$G138*Indicators!$G$257+L138*$H138*Indicators!$H$257+L138*$I138*Indicators!$I$257</f>
        <v>-4.0648821735127874E-5</v>
      </c>
      <c r="W138" s="193">
        <f>M138*$B138*Indicators!$B$258+M138*$C138*Indicators!$C$258+M138*$D138*Indicators!$D$258+M138*$E138*Indicators!$E$258+M138*$F138*Indicators!$F$258+M138*$G138*Indicators!$G$258+M138*$H138*Indicators!$H$258+M138*$I138*Indicators!$I$258</f>
        <v>-4.502129113713285E-3</v>
      </c>
      <c r="X138" s="193">
        <f>N138*$B138*Indicators!$B$259+N138*$C138*Indicators!$C$259+N138*$D138*Indicators!$D$259+N138*$E138*Indicators!$E$259+N138*$F138*Indicators!$F$259+N138*$G138*Indicators!$G$259+N138*$H138*Indicators!$H$259+N138*$I138*Indicators!$I$259</f>
        <v>-1.4757179538262563E-3</v>
      </c>
      <c r="Y138" s="193">
        <f>O138*$B138*Indicators!$B$260+O138*$C138*Indicators!$C$260+O138*$D138*Indicators!$D$260+O138*$E138*Indicators!$E$260+O138*$F138*Indicators!$F$260+O138*$G138*Indicators!$G$260+O138*$H138*Indicators!$H$260+O138*$I138*Indicators!$I$260</f>
        <v>-2.4044438339018231E-3</v>
      </c>
      <c r="Z138" s="193">
        <f>P138*$B138*Indicators!$B$261+P138*$C138*Indicators!$C$261+P138*$D138*Indicators!$D$261+P138*$E138*Indicators!$E$261+P138*$F138*Indicators!$F$261+P138*$G138*Indicators!$G$261+P138*$H138*Indicators!$H$261+P138*$I138*Indicators!$I$261</f>
        <v>-5.2460058314882391E-3</v>
      </c>
      <c r="AA138" s="193">
        <f>Q138*$B138*Indicators!$B$262+Q138*$C138*Indicators!$C$262+Q138*$D138*Indicators!$D$262+Q138*$E138*Indicators!$E$262+Q138*$F138*Indicators!$F$262+Q138*$G138*Indicators!$G$262+Q138*$H138*Indicators!$H$262+Q138*$I138*Indicators!$I$262</f>
        <v>-1.0582493240134237E-2</v>
      </c>
      <c r="AB138" s="193">
        <f>R138*$B138*Indicators!$B$263+R138*$C138*Indicators!$C$263+R138*$D138*Indicators!$D$263+R138*$E138*Indicators!$E$263+R138*$F138*Indicators!$F$263+R138*$G138*Indicators!$G$263+R138*$H138*Indicators!$H$263+R138*$I138*Indicators!$I$263</f>
        <v>-7.0543581050626098E-3</v>
      </c>
      <c r="AC138" s="193">
        <f>S138*$B138*Indicators!$B$264+S138*$C138*Indicators!$C$264+S138*$D138*Indicators!$D$264+S138*$E138*Indicators!$E$264+S138*$F138*Indicators!$F$264+S138*$G138*Indicators!$G$264+S138*$H138*Indicators!$H$264+S138*$I138*Indicators!$I$264</f>
        <v>-2.3272014641468417E-3</v>
      </c>
      <c r="AE138" s="177">
        <f t="shared" si="3"/>
        <v>-3.4456786095115004</v>
      </c>
    </row>
    <row r="139" spans="1:31" hidden="1" x14ac:dyDescent="0.25">
      <c r="A139" s="174">
        <f>Indicators!A151</f>
        <v>39965</v>
      </c>
      <c r="B139" s="193">
        <f>(Indicators!B151-Indicators!B150)/Indicators!B150</f>
        <v>-3.046536661075918E-2</v>
      </c>
      <c r="C139" s="193">
        <f>(Indicators!C151-Indicators!C150)/-100</f>
        <v>-1.6000000000000014E-3</v>
      </c>
      <c r="D139" s="193">
        <f>(Indicators!D151-Indicators!D150)/-100</f>
        <v>6.7827963619547663E-3</v>
      </c>
      <c r="E139" s="193">
        <f>(Indicators!E151-Indicators!E150)/-Indicators!E150</f>
        <v>-5.0636843740292099E-2</v>
      </c>
      <c r="F139" s="193">
        <f>(Indicators!F151-Indicators!F150)/Indicators!F150</f>
        <v>7.1751777634130418E-2</v>
      </c>
      <c r="G139" s="193">
        <f>(Indicators!G151-Indicators!G150)/Indicators!G150</f>
        <v>-2.2604166666666713E-2</v>
      </c>
      <c r="H139" s="193">
        <f>(Indicators!H151-Indicators!H150)/Indicators!H150</f>
        <v>4.3546828595158304E-3</v>
      </c>
      <c r="I139" s="193">
        <f>(Indicators!I151-Indicators!I150)/Indicators!I150</f>
        <v>-1.5071169411108009E-2</v>
      </c>
      <c r="J139" s="174"/>
      <c r="K139" s="193">
        <f>PMB!C$78/100</f>
        <v>4.7628349333544942E-2</v>
      </c>
      <c r="L139" s="193">
        <f>PMB!D$78/100</f>
        <v>3.7394807744719561E-3</v>
      </c>
      <c r="M139" s="193">
        <f>PMB!E$78/100</f>
        <v>0.10673407049080393</v>
      </c>
      <c r="N139" s="193">
        <f>PMB!F$78/100</f>
        <v>3.3261304473192713E-2</v>
      </c>
      <c r="O139" s="193">
        <f>PMB!G$78/100</f>
        <v>4.4269367956548032E-2</v>
      </c>
      <c r="P139" s="193">
        <f>PMB!H$78/100</f>
        <v>0.13026480116779188</v>
      </c>
      <c r="Q139" s="193">
        <f>PMB!I$78/100</f>
        <v>0.10838621317606531</v>
      </c>
      <c r="R139" s="193">
        <f>PMB!J$78/100</f>
        <v>0.18237965510186649</v>
      </c>
      <c r="S139" s="193">
        <f>PMB!K$78/100</f>
        <v>0.34333675752571474</v>
      </c>
      <c r="T139" s="193"/>
      <c r="U139" s="193">
        <f>K139*$B139*Indicators!$B$256+K139*$C139*Indicators!$C$256+K139*$D139*Indicators!$D$256+K139*$E139*Indicators!$E$256+K139*$F139*Indicators!$F$256+K139*$G139*Indicators!$G$256+K139*$H139*Indicators!$H$256+K139*$I139*Indicators!$I$256</f>
        <v>2.9687279211488551E-4</v>
      </c>
      <c r="V139" s="193">
        <f>L139*$B139*Indicators!$B$257+L139*$C139*Indicators!$C$257+L139*$D139*Indicators!$D$257+L139*$E139*Indicators!$E$257+L139*$F139*Indicators!$F$257+L139*$G139*Indicators!$G$257+L139*$H139*Indicators!$H$257+L139*$I139*Indicators!$I$257</f>
        <v>-9.8195754504642077E-5</v>
      </c>
      <c r="W139" s="193">
        <f>M139*$B139*Indicators!$B$258+M139*$C139*Indicators!$C$258+M139*$D139*Indicators!$D$258+M139*$E139*Indicators!$E$258+M139*$F139*Indicators!$F$258+M139*$G139*Indicators!$G$258+M139*$H139*Indicators!$H$258+M139*$I139*Indicators!$I$258</f>
        <v>-1.9517593287346692E-3</v>
      </c>
      <c r="X139" s="193">
        <f>N139*$B139*Indicators!$B$259+N139*$C139*Indicators!$C$259+N139*$D139*Indicators!$D$259+N139*$E139*Indicators!$E$259+N139*$F139*Indicators!$F$259+N139*$G139*Indicators!$G$259+N139*$H139*Indicators!$H$259+N139*$I139*Indicators!$I$259</f>
        <v>-6.6572108455089209E-4</v>
      </c>
      <c r="Y139" s="193">
        <f>O139*$B139*Indicators!$B$260+O139*$C139*Indicators!$C$260+O139*$D139*Indicators!$D$260+O139*$E139*Indicators!$E$260+O139*$F139*Indicators!$F$260+O139*$G139*Indicators!$G$260+O139*$H139*Indicators!$H$260+O139*$I139*Indicators!$I$260</f>
        <v>-4.378655382810345E-4</v>
      </c>
      <c r="Z139" s="193">
        <f>P139*$B139*Indicators!$B$261+P139*$C139*Indicators!$C$261+P139*$D139*Indicators!$D$261+P139*$E139*Indicators!$E$261+P139*$F139*Indicators!$F$261+P139*$G139*Indicators!$G$261+P139*$H139*Indicators!$H$261+P139*$I139*Indicators!$I$261</f>
        <v>-8.1089722111753919E-4</v>
      </c>
      <c r="AA139" s="193">
        <f>Q139*$B139*Indicators!$B$262+Q139*$C139*Indicators!$C$262+Q139*$D139*Indicators!$D$262+Q139*$E139*Indicators!$E$262+Q139*$F139*Indicators!$F$262+Q139*$G139*Indicators!$G$262+Q139*$H139*Indicators!$H$262+Q139*$I139*Indicators!$I$262</f>
        <v>-2.0068239021456356E-3</v>
      </c>
      <c r="AB139" s="193">
        <f>R139*$B139*Indicators!$B$263+R139*$C139*Indicators!$C$263+R139*$D139*Indicators!$D$263+R139*$E139*Indicators!$E$263+R139*$F139*Indicators!$F$263+R139*$G139*Indicators!$G$263+R139*$H139*Indicators!$H$263+R139*$I139*Indicators!$I$263</f>
        <v>-1.3567395824875027E-3</v>
      </c>
      <c r="AC139" s="193">
        <f>S139*$B139*Indicators!$B$264+S139*$C139*Indicators!$C$264+S139*$D139*Indicators!$D$264+S139*$E139*Indicators!$E$264+S139*$F139*Indicators!$F$264+S139*$G139*Indicators!$G$264+S139*$H139*Indicators!$H$264+S139*$I139*Indicators!$I$264</f>
        <v>-5.8268745511210699E-4</v>
      </c>
      <c r="AE139" s="177">
        <f t="shared" si="3"/>
        <v>-0.76138170748191369</v>
      </c>
    </row>
    <row r="140" spans="1:31" hidden="1" x14ac:dyDescent="0.25">
      <c r="A140" s="174">
        <f>Indicators!A152</f>
        <v>39995</v>
      </c>
      <c r="B140" s="193">
        <f>(Indicators!B152-Indicators!B151)/Indicators!B151</f>
        <v>5.034856700232339E-3</v>
      </c>
      <c r="C140" s="193">
        <f>(Indicators!C152-Indicators!C151)/-100</f>
        <v>8.0000000000000069E-4</v>
      </c>
      <c r="D140" s="193">
        <f>(Indicators!D152-Indicators!D151)/-100</f>
        <v>1.9584623793041534E-3</v>
      </c>
      <c r="E140" s="193">
        <f>(Indicators!E152-Indicators!E151)/-Indicators!E151</f>
        <v>-2.9716144293317637E-2</v>
      </c>
      <c r="F140" s="193">
        <f>(Indicators!F152-Indicators!F151)/Indicators!F151</f>
        <v>7.3582629674306552E-2</v>
      </c>
      <c r="G140" s="193">
        <f>(Indicators!G152-Indicators!G151)/Indicators!G151</f>
        <v>-3.8367259938185115E-3</v>
      </c>
      <c r="H140" s="193">
        <f>(Indicators!H152-Indicators!H151)/Indicators!H151</f>
        <v>3.1715438403995908E-3</v>
      </c>
      <c r="I140" s="193">
        <f>(Indicators!I152-Indicators!I151)/Indicators!I151</f>
        <v>4.5338622839331252E-2</v>
      </c>
      <c r="J140" s="174"/>
      <c r="K140" s="193">
        <f>PMB!C$78/100</f>
        <v>4.7628349333544942E-2</v>
      </c>
      <c r="L140" s="193">
        <f>PMB!D$78/100</f>
        <v>3.7394807744719561E-3</v>
      </c>
      <c r="M140" s="193">
        <f>PMB!E$78/100</f>
        <v>0.10673407049080393</v>
      </c>
      <c r="N140" s="193">
        <f>PMB!F$78/100</f>
        <v>3.3261304473192713E-2</v>
      </c>
      <c r="O140" s="193">
        <f>PMB!G$78/100</f>
        <v>4.4269367956548032E-2</v>
      </c>
      <c r="P140" s="193">
        <f>PMB!H$78/100</f>
        <v>0.13026480116779188</v>
      </c>
      <c r="Q140" s="193">
        <f>PMB!I$78/100</f>
        <v>0.10838621317606531</v>
      </c>
      <c r="R140" s="193">
        <f>PMB!J$78/100</f>
        <v>0.18237965510186649</v>
      </c>
      <c r="S140" s="193">
        <f>PMB!K$78/100</f>
        <v>0.34333675752571474</v>
      </c>
      <c r="T140" s="193"/>
      <c r="U140" s="193">
        <f>K140*$B140*Indicators!$B$256+K140*$C140*Indicators!$C$256+K140*$D140*Indicators!$D$256+K140*$E140*Indicators!$E$256+K140*$F140*Indicators!$F$256+K140*$G140*Indicators!$G$256+K140*$H140*Indicators!$H$256+K140*$I140*Indicators!$I$256</f>
        <v>1.0550719124548264E-3</v>
      </c>
      <c r="V140" s="193">
        <f>L140*$B140*Indicators!$B$257+L140*$C140*Indicators!$C$257+L140*$D140*Indicators!$D$257+L140*$E140*Indicators!$E$257+L140*$F140*Indicators!$F$257+L140*$G140*Indicators!$G$257+L140*$H140*Indicators!$H$257+L140*$I140*Indicators!$I$257</f>
        <v>2.2705666375614875E-5</v>
      </c>
      <c r="W140" s="193">
        <f>M140*$B140*Indicators!$B$258+M140*$C140*Indicators!$C$258+M140*$D140*Indicators!$D$258+M140*$E140*Indicators!$E$258+M140*$F140*Indicators!$F$258+M140*$G140*Indicators!$G$258+M140*$H140*Indicators!$H$258+M140*$I140*Indicators!$I$258</f>
        <v>9.0012977447326671E-4</v>
      </c>
      <c r="X140" s="193">
        <f>N140*$B140*Indicators!$B$259+N140*$C140*Indicators!$C$259+N140*$D140*Indicators!$D$259+N140*$E140*Indicators!$E$259+N140*$F140*Indicators!$F$259+N140*$G140*Indicators!$G$259+N140*$H140*Indicators!$H$259+N140*$I140*Indicators!$I$259</f>
        <v>5.8821438626013704E-4</v>
      </c>
      <c r="Y140" s="193">
        <f>O140*$B140*Indicators!$B$260+O140*$C140*Indicators!$C$260+O140*$D140*Indicators!$D$260+O140*$E140*Indicators!$E$260+O140*$F140*Indicators!$F$260+O140*$G140*Indicators!$G$260+O140*$H140*Indicators!$H$260+O140*$I140*Indicators!$I$260</f>
        <v>-1.3267327794919348E-5</v>
      </c>
      <c r="Z140" s="193">
        <f>P140*$B140*Indicators!$B$261+P140*$C140*Indicators!$C$261+P140*$D140*Indicators!$D$261+P140*$E140*Indicators!$E$261+P140*$F140*Indicators!$F$261+P140*$G140*Indicators!$G$261+P140*$H140*Indicators!$H$261+P140*$I140*Indicators!$I$261</f>
        <v>-1.3072728333277461E-4</v>
      </c>
      <c r="AA140" s="193">
        <f>Q140*$B140*Indicators!$B$262+Q140*$C140*Indicators!$C$262+Q140*$D140*Indicators!$D$262+Q140*$E140*Indicators!$E$262+Q140*$F140*Indicators!$F$262+Q140*$G140*Indicators!$G$262+Q140*$H140*Indicators!$H$262+Q140*$I140*Indicators!$I$262</f>
        <v>-3.1294788430555798E-4</v>
      </c>
      <c r="AB140" s="193">
        <f>R140*$B140*Indicators!$B$263+R140*$C140*Indicators!$C$263+R140*$D140*Indicators!$D$263+R140*$E140*Indicators!$E$263+R140*$F140*Indicators!$F$263+R140*$G140*Indicators!$G$263+R140*$H140*Indicators!$H$263+R140*$I140*Indicators!$I$263</f>
        <v>2.2361784222288259E-4</v>
      </c>
      <c r="AC140" s="193">
        <f>S140*$B140*Indicators!$B$264+S140*$C140*Indicators!$C$264+S140*$D140*Indicators!$D$264+S140*$E140*Indicators!$E$264+S140*$F140*Indicators!$F$264+S140*$G140*Indicators!$G$264+S140*$H140*Indicators!$H$264+S140*$I140*Indicators!$I$264</f>
        <v>1.5084749154938161E-3</v>
      </c>
      <c r="AE140" s="177">
        <f t="shared" si="3"/>
        <v>0.38412720018472918</v>
      </c>
    </row>
    <row r="141" spans="1:31" hidden="1" x14ac:dyDescent="0.25">
      <c r="A141" s="174">
        <f>Indicators!A153</f>
        <v>40026</v>
      </c>
      <c r="B141" s="193">
        <f>(Indicators!B153-Indicators!B152)/Indicators!B152</f>
        <v>-6.9364161849709051E-4</v>
      </c>
      <c r="C141" s="193">
        <f>(Indicators!C153-Indicators!C152)/-100</f>
        <v>1.6999999999999993E-3</v>
      </c>
      <c r="D141" s="193">
        <f>(Indicators!D153-Indicators!D152)/-100</f>
        <v>2.3017788504512992E-3</v>
      </c>
      <c r="E141" s="193">
        <f>(Indicators!E153-Indicators!E152)/-Indicators!E152</f>
        <v>1.6223977027997265E-2</v>
      </c>
      <c r="F141" s="193">
        <f>(Indicators!F153-Indicators!F152)/Indicators!F152</f>
        <v>0.22022471910112348</v>
      </c>
      <c r="G141" s="193">
        <f>(Indicators!G153-Indicators!G152)/Indicators!G152</f>
        <v>2.342997753289823E-2</v>
      </c>
      <c r="H141" s="193">
        <f>(Indicators!H153-Indicators!H152)/Indicators!H152</f>
        <v>-1.1830295928464398E-3</v>
      </c>
      <c r="I141" s="193">
        <f>(Indicators!I153-Indicators!I152)/Indicators!I152</f>
        <v>-1.8704255895906751E-2</v>
      </c>
      <c r="J141" s="174"/>
      <c r="K141" s="193">
        <f>PMB!C$78/100</f>
        <v>4.7628349333544942E-2</v>
      </c>
      <c r="L141" s="193">
        <f>PMB!D$78/100</f>
        <v>3.7394807744719561E-3</v>
      </c>
      <c r="M141" s="193">
        <f>PMB!E$78/100</f>
        <v>0.10673407049080393</v>
      </c>
      <c r="N141" s="193">
        <f>PMB!F$78/100</f>
        <v>3.3261304473192713E-2</v>
      </c>
      <c r="O141" s="193">
        <f>PMB!G$78/100</f>
        <v>4.4269367956548032E-2</v>
      </c>
      <c r="P141" s="193">
        <f>PMB!H$78/100</f>
        <v>0.13026480116779188</v>
      </c>
      <c r="Q141" s="193">
        <f>PMB!I$78/100</f>
        <v>0.10838621317606531</v>
      </c>
      <c r="R141" s="193">
        <f>PMB!J$78/100</f>
        <v>0.18237965510186649</v>
      </c>
      <c r="S141" s="193">
        <f>PMB!K$78/100</f>
        <v>0.34333675752571474</v>
      </c>
      <c r="T141" s="193"/>
      <c r="U141" s="193">
        <f>K141*$B141*Indicators!$B$256+K141*$C141*Indicators!$C$256+K141*$D141*Indicators!$D$256+K141*$E141*Indicators!$E$256+K141*$F141*Indicators!$F$256+K141*$G141*Indicators!$G$256+K141*$H141*Indicators!$H$256+K141*$I141*Indicators!$I$256</f>
        <v>3.2081126810019813E-3</v>
      </c>
      <c r="V141" s="193">
        <f>L141*$B141*Indicators!$B$257+L141*$C141*Indicators!$C$257+L141*$D141*Indicators!$D$257+L141*$E141*Indicators!$E$257+L141*$F141*Indicators!$F$257+L141*$G141*Indicators!$G$257+L141*$H141*Indicators!$H$257+L141*$I141*Indicators!$I$257</f>
        <v>2.6346306316667714E-5</v>
      </c>
      <c r="W141" s="193">
        <f>M141*$B141*Indicators!$B$258+M141*$C141*Indicators!$C$258+M141*$D141*Indicators!$D$258+M141*$E141*Indicators!$E$258+M141*$F141*Indicators!$F$258+M141*$G141*Indicators!$G$258+M141*$H141*Indicators!$H$258+M141*$I141*Indicators!$I$258</f>
        <v>-2.1607694149578227E-4</v>
      </c>
      <c r="X141" s="193">
        <f>N141*$B141*Indicators!$B$259+N141*$C141*Indicators!$C$259+N141*$D141*Indicators!$D$259+N141*$E141*Indicators!$E$259+N141*$F141*Indicators!$F$259+N141*$G141*Indicators!$G$259+N141*$H141*Indicators!$H$259+N141*$I141*Indicators!$I$259</f>
        <v>-2.0272468122696703E-4</v>
      </c>
      <c r="Y141" s="193">
        <f>O141*$B141*Indicators!$B$260+O141*$C141*Indicators!$C$260+O141*$D141*Indicators!$D$260+O141*$E141*Indicators!$E$260+O141*$F141*Indicators!$F$260+O141*$G141*Indicators!$G$260+O141*$H141*Indicators!$H$260+O141*$I141*Indicators!$I$260</f>
        <v>8.0317409822861326E-5</v>
      </c>
      <c r="Z141" s="193">
        <f>P141*$B141*Indicators!$B$261+P141*$C141*Indicators!$C$261+P141*$D141*Indicators!$D$261+P141*$E141*Indicators!$E$261+P141*$F141*Indicators!$F$261+P141*$G141*Indicators!$G$261+P141*$H141*Indicators!$H$261+P141*$I141*Indicators!$I$261</f>
        <v>3.012545362989165E-4</v>
      </c>
      <c r="AA141" s="193">
        <f>Q141*$B141*Indicators!$B$262+Q141*$C141*Indicators!$C$262+Q141*$D141*Indicators!$D$262+Q141*$E141*Indicators!$E$262+Q141*$F141*Indicators!$F$262+Q141*$G141*Indicators!$G$262+Q141*$H141*Indicators!$H$262+Q141*$I141*Indicators!$I$262</f>
        <v>3.5344476656767502E-4</v>
      </c>
      <c r="AB141" s="193">
        <f>R141*$B141*Indicators!$B$263+R141*$C141*Indicators!$C$263+R141*$D141*Indicators!$D$263+R141*$E141*Indicators!$E$263+R141*$F141*Indicators!$F$263+R141*$G141*Indicators!$G$263+R141*$H141*Indicators!$H$263+R141*$I141*Indicators!$I$263</f>
        <v>1.9844543393509616E-4</v>
      </c>
      <c r="AC141" s="193">
        <f>S141*$B141*Indicators!$B$264+S141*$C141*Indicators!$C$264+S141*$D141*Indicators!$D$264+S141*$E141*Indicators!$E$264+S141*$F141*Indicators!$F$264+S141*$G141*Indicators!$G$264+S141*$H141*Indicators!$H$264+S141*$I141*Indicators!$I$264</f>
        <v>-1.0441903018017638E-4</v>
      </c>
      <c r="AE141" s="177">
        <f t="shared" si="3"/>
        <v>0.36447004810402722</v>
      </c>
    </row>
    <row r="142" spans="1:31" hidden="1" x14ac:dyDescent="0.25">
      <c r="A142" s="174">
        <f>Indicators!A154</f>
        <v>40057</v>
      </c>
      <c r="B142" s="193">
        <f>(Indicators!B154-Indicators!B153)/Indicators!B153</f>
        <v>-3.4950383053113328E-2</v>
      </c>
      <c r="C142" s="193">
        <f>(Indicators!C154-Indicators!C153)/-100</f>
        <v>-8.9999999999999857E-4</v>
      </c>
      <c r="D142" s="193">
        <f>(Indicators!D154-Indicators!D153)/-100</f>
        <v>2.4654051850253288E-3</v>
      </c>
      <c r="E142" s="193">
        <f>(Indicators!E154-Indicators!E153)/-Indicators!E153</f>
        <v>2.3058960887332142E-2</v>
      </c>
      <c r="F142" s="193">
        <f>(Indicators!F154-Indicators!F153)/Indicators!F153</f>
        <v>7.9650092081031326E-2</v>
      </c>
      <c r="G142" s="193">
        <f>(Indicators!G154-Indicators!G153)/Indicators!G153</f>
        <v>3.7737821450972216E-2</v>
      </c>
      <c r="H142" s="193">
        <f>(Indicators!H154-Indicators!H153)/Indicators!H153</f>
        <v>-4.0885074352068713E-3</v>
      </c>
      <c r="I142" s="193">
        <f>(Indicators!I154-Indicators!I153)/Indicators!I153</f>
        <v>-2.9005524861878452E-2</v>
      </c>
      <c r="J142" s="174"/>
      <c r="K142" s="193">
        <f>PMB!C$78/100</f>
        <v>4.7628349333544942E-2</v>
      </c>
      <c r="L142" s="193">
        <f>PMB!D$78/100</f>
        <v>3.7394807744719561E-3</v>
      </c>
      <c r="M142" s="193">
        <f>PMB!E$78/100</f>
        <v>0.10673407049080393</v>
      </c>
      <c r="N142" s="193">
        <f>PMB!F$78/100</f>
        <v>3.3261304473192713E-2</v>
      </c>
      <c r="O142" s="193">
        <f>PMB!G$78/100</f>
        <v>4.4269367956548032E-2</v>
      </c>
      <c r="P142" s="193">
        <f>PMB!H$78/100</f>
        <v>0.13026480116779188</v>
      </c>
      <c r="Q142" s="193">
        <f>PMB!I$78/100</f>
        <v>0.10838621317606531</v>
      </c>
      <c r="R142" s="193">
        <f>PMB!J$78/100</f>
        <v>0.18237965510186649</v>
      </c>
      <c r="S142" s="193">
        <f>PMB!K$78/100</f>
        <v>0.34333675752571474</v>
      </c>
      <c r="T142" s="193"/>
      <c r="U142" s="193">
        <f>K142*$B142*Indicators!$B$256+K142*$C142*Indicators!$C$256+K142*$D142*Indicators!$D$256+K142*$E142*Indicators!$E$256+K142*$F142*Indicators!$F$256+K142*$G142*Indicators!$G$256+K142*$H142*Indicators!$H$256+K142*$I142*Indicators!$I$256</f>
        <v>8.6345205373050964E-4</v>
      </c>
      <c r="V142" s="193">
        <f>L142*$B142*Indicators!$B$257+L142*$C142*Indicators!$C$257+L142*$D142*Indicators!$D$257+L142*$E142*Indicators!$E$257+L142*$F142*Indicators!$F$257+L142*$G142*Indicators!$G$257+L142*$H142*Indicators!$H$257+L142*$I142*Indicators!$I$257</f>
        <v>4.1687910451374457E-6</v>
      </c>
      <c r="W142" s="193">
        <f>M142*$B142*Indicators!$B$258+M142*$C142*Indicators!$C$258+M142*$D142*Indicators!$D$258+M142*$E142*Indicators!$E$258+M142*$F142*Indicators!$F$258+M142*$G142*Indicators!$G$258+M142*$H142*Indicators!$H$258+M142*$I142*Indicators!$I$258</f>
        <v>-1.7283899985589941E-3</v>
      </c>
      <c r="X142" s="193">
        <f>N142*$B142*Indicators!$B$259+N142*$C142*Indicators!$C$259+N142*$D142*Indicators!$D$259+N142*$E142*Indicators!$E$259+N142*$F142*Indicators!$F$259+N142*$G142*Indicators!$G$259+N142*$H142*Indicators!$H$259+N142*$I142*Indicators!$I$259</f>
        <v>-4.5623164449466323E-4</v>
      </c>
      <c r="Y142" s="193">
        <f>O142*$B142*Indicators!$B$260+O142*$C142*Indicators!$C$260+O142*$D142*Indicators!$D$260+O142*$E142*Indicators!$E$260+O142*$F142*Indicators!$F$260+O142*$G142*Indicators!$G$260+O142*$H142*Indicators!$H$260+O142*$I142*Indicators!$I$260</f>
        <v>-1.2114233420283687E-4</v>
      </c>
      <c r="Z142" s="193">
        <f>P142*$B142*Indicators!$B$261+P142*$C142*Indicators!$C$261+P142*$D142*Indicators!$D$261+P142*$E142*Indicators!$E$261+P142*$F142*Indicators!$F$261+P142*$G142*Indicators!$G$261+P142*$H142*Indicators!$H$261+P142*$I142*Indicators!$I$261</f>
        <v>-2.6485283555562219E-4</v>
      </c>
      <c r="AA142" s="193">
        <f>Q142*$B142*Indicators!$B$262+Q142*$C142*Indicators!$C$262+Q142*$D142*Indicators!$D$262+Q142*$E142*Indicators!$E$262+Q142*$F142*Indicators!$F$262+Q142*$G142*Indicators!$G$262+Q142*$H142*Indicators!$H$262+Q142*$I142*Indicators!$I$262</f>
        <v>-2.4827324674020685E-5</v>
      </c>
      <c r="AB142" s="193">
        <f>R142*$B142*Indicators!$B$263+R142*$C142*Indicators!$C$263+R142*$D142*Indicators!$D$263+R142*$E142*Indicators!$E$263+R142*$F142*Indicators!$F$263+R142*$G142*Indicators!$G$263+R142*$H142*Indicators!$H$263+R142*$I142*Indicators!$I$263</f>
        <v>-7.1756001774278089E-4</v>
      </c>
      <c r="AC142" s="193">
        <f>S142*$B142*Indicators!$B$264+S142*$C142*Indicators!$C$264+S142*$D142*Indicators!$D$264+S142*$E142*Indicators!$E$264+S142*$F142*Indicators!$F$264+S142*$G142*Indicators!$G$264+S142*$H142*Indicators!$H$264+S142*$I142*Indicators!$I$264</f>
        <v>-2.0578869619491793E-3</v>
      </c>
      <c r="AE142" s="177">
        <f t="shared" si="3"/>
        <v>-0.45032702724024498</v>
      </c>
    </row>
    <row r="143" spans="1:31" hidden="1" x14ac:dyDescent="0.25">
      <c r="A143" s="174">
        <f>Indicators!A155</f>
        <v>40087</v>
      </c>
      <c r="B143" s="193">
        <f>(Indicators!B155-Indicators!B154)/Indicators!B154</f>
        <v>4.346204563314994E-2</v>
      </c>
      <c r="C143" s="193">
        <f>(Indicators!C155-Indicators!C154)/-100</f>
        <v>-1.8000000000000149E-3</v>
      </c>
      <c r="D143" s="193">
        <f>(Indicators!D155-Indicators!D154)/-100</f>
        <v>3.1619616487711167E-3</v>
      </c>
      <c r="E143" s="193">
        <f>(Indicators!E155-Indicators!E154)/-Indicators!E154</f>
        <v>-0.12877203465790268</v>
      </c>
      <c r="F143" s="193">
        <f>(Indicators!F155-Indicators!F154)/Indicators!F154</f>
        <v>-1.2366737739872033E-2</v>
      </c>
      <c r="G143" s="193">
        <f>(Indicators!G155-Indicators!G154)/Indicators!G154</f>
        <v>5.4497834189583871E-2</v>
      </c>
      <c r="H143" s="193">
        <f>(Indicators!H155-Indicators!H154)/Indicators!H154</f>
        <v>2.0099217044136053E-4</v>
      </c>
      <c r="I143" s="193">
        <f>(Indicators!I155-Indicators!I154)/Indicators!I154</f>
        <v>3.2432432432432434E-2</v>
      </c>
      <c r="J143" s="174"/>
      <c r="K143" s="193">
        <f>PMB!C$78/100</f>
        <v>4.7628349333544942E-2</v>
      </c>
      <c r="L143" s="193">
        <f>PMB!D$78/100</f>
        <v>3.7394807744719561E-3</v>
      </c>
      <c r="M143" s="193">
        <f>PMB!E$78/100</f>
        <v>0.10673407049080393</v>
      </c>
      <c r="N143" s="193">
        <f>PMB!F$78/100</f>
        <v>3.3261304473192713E-2</v>
      </c>
      <c r="O143" s="193">
        <f>PMB!G$78/100</f>
        <v>4.4269367956548032E-2</v>
      </c>
      <c r="P143" s="193">
        <f>PMB!H$78/100</f>
        <v>0.13026480116779188</v>
      </c>
      <c r="Q143" s="193">
        <f>PMB!I$78/100</f>
        <v>0.10838621317606531</v>
      </c>
      <c r="R143" s="193">
        <f>PMB!J$78/100</f>
        <v>0.18237965510186649</v>
      </c>
      <c r="S143" s="193">
        <f>PMB!K$78/100</f>
        <v>0.34333675752571474</v>
      </c>
      <c r="T143" s="193"/>
      <c r="U143" s="193">
        <f>K143*$B143*Indicators!$B$256+K143*$C143*Indicators!$C$256+K143*$D143*Indicators!$D$256+K143*$E143*Indicators!$E$256+K143*$F143*Indicators!$F$256+K143*$G143*Indicators!$G$256+K143*$H143*Indicators!$H$256+K143*$I143*Indicators!$I$256</f>
        <v>-6.8185060172701458E-4</v>
      </c>
      <c r="V143" s="193">
        <f>L143*$B143*Indicators!$B$257+L143*$C143*Indicators!$C$257+L143*$D143*Indicators!$D$257+L143*$E143*Indicators!$E$257+L143*$F143*Indicators!$F$257+L143*$G143*Indicators!$G$257+L143*$H143*Indicators!$H$257+L143*$I143*Indicators!$I$257</f>
        <v>1.0637712322104188E-4</v>
      </c>
      <c r="W143" s="193">
        <f>M143*$B143*Indicators!$B$258+M143*$C143*Indicators!$C$258+M143*$D143*Indicators!$D$258+M143*$E143*Indicators!$E$258+M143*$F143*Indicators!$F$258+M143*$G143*Indicators!$G$258+M143*$H143*Indicators!$H$258+M143*$I143*Indicators!$I$258</f>
        <v>9.2209658599088599E-4</v>
      </c>
      <c r="X143" s="193">
        <f>N143*$B143*Indicators!$B$259+N143*$C143*Indicators!$C$259+N143*$D143*Indicators!$D$259+N143*$E143*Indicators!$E$259+N143*$F143*Indicators!$F$259+N143*$G143*Indicators!$G$259+N143*$H143*Indicators!$H$259+N143*$I143*Indicators!$I$259</f>
        <v>-1.6975867499210572E-4</v>
      </c>
      <c r="Y143" s="193">
        <f>O143*$B143*Indicators!$B$260+O143*$C143*Indicators!$C$260+O143*$D143*Indicators!$D$260+O143*$E143*Indicators!$E$260+O143*$F143*Indicators!$F$260+O143*$G143*Indicators!$G$260+O143*$H143*Indicators!$H$260+O143*$I143*Indicators!$I$260</f>
        <v>-5.9814490985817188E-4</v>
      </c>
      <c r="Z143" s="193">
        <f>P143*$B143*Indicators!$B$261+P143*$C143*Indicators!$C$261+P143*$D143*Indicators!$D$261+P143*$E143*Indicators!$E$261+P143*$F143*Indicators!$F$261+P143*$G143*Indicators!$G$261+P143*$H143*Indicators!$H$261+P143*$I143*Indicators!$I$261</f>
        <v>-1.1044316881541247E-3</v>
      </c>
      <c r="AA143" s="193">
        <f>Q143*$B143*Indicators!$B$262+Q143*$C143*Indicators!$C$262+Q143*$D143*Indicators!$D$262+Q143*$E143*Indicators!$E$262+Q143*$F143*Indicators!$F$262+Q143*$G143*Indicators!$G$262+Q143*$H143*Indicators!$H$262+Q143*$I143*Indicators!$I$262</f>
        <v>-3.3649332277790132E-3</v>
      </c>
      <c r="AB143" s="193">
        <f>R143*$B143*Indicators!$B$263+R143*$C143*Indicators!$C$263+R143*$D143*Indicators!$D$263+R143*$E143*Indicators!$E$263+R143*$F143*Indicators!$F$263+R143*$G143*Indicators!$G$263+R143*$H143*Indicators!$H$263+R143*$I143*Indicators!$I$263</f>
        <v>-1.3063642158531361E-3</v>
      </c>
      <c r="AC143" s="193">
        <f>S143*$B143*Indicators!$B$264+S143*$C143*Indicators!$C$264+S143*$D143*Indicators!$D$264+S143*$E143*Indicators!$E$264+S143*$F143*Indicators!$F$264+S143*$G143*Indicators!$G$264+S143*$H143*Indicators!$H$264+S143*$I143*Indicators!$I$264</f>
        <v>2.0704978665801576E-3</v>
      </c>
      <c r="AE143" s="177">
        <f t="shared" si="3"/>
        <v>-0.41265117425714809</v>
      </c>
    </row>
    <row r="144" spans="1:31" hidden="1" x14ac:dyDescent="0.25">
      <c r="A144" s="174">
        <f>Indicators!A156</f>
        <v>40118</v>
      </c>
      <c r="B144" s="193">
        <f>(Indicators!B156-Indicators!B155)/Indicators!B155</f>
        <v>-5.4378350778657047E-2</v>
      </c>
      <c r="C144" s="193">
        <f>(Indicators!C156-Indicators!C155)/-100</f>
        <v>-8.9999999999999857E-4</v>
      </c>
      <c r="D144" s="193">
        <f>(Indicators!D156-Indicators!D155)/-100</f>
        <v>1.0293715266966252E-3</v>
      </c>
      <c r="E144" s="193">
        <f>(Indicators!E156-Indicators!E155)/-Indicators!E155</f>
        <v>-5.9555320275278302E-3</v>
      </c>
      <c r="F144" s="193">
        <f>(Indicators!F156-Indicators!F155)/Indicators!F155</f>
        <v>-1.6839378238341994E-2</v>
      </c>
      <c r="G144" s="193">
        <f>(Indicators!G156-Indicators!G155)/Indicators!G155</f>
        <v>0.12504776461597258</v>
      </c>
      <c r="H144" s="193">
        <f>(Indicators!H156-Indicators!H155)/Indicators!H155</f>
        <v>1.3217683971623889E-4</v>
      </c>
      <c r="I144" s="193">
        <f>(Indicators!I156-Indicators!I155)/Indicators!I155</f>
        <v>-3.830256268944613E-2</v>
      </c>
      <c r="J144" s="174"/>
      <c r="K144" s="193">
        <f>PMB!C$78/100</f>
        <v>4.7628349333544942E-2</v>
      </c>
      <c r="L144" s="193">
        <f>PMB!D$78/100</f>
        <v>3.7394807744719561E-3</v>
      </c>
      <c r="M144" s="193">
        <f>PMB!E$78/100</f>
        <v>0.10673407049080393</v>
      </c>
      <c r="N144" s="193">
        <f>PMB!F$78/100</f>
        <v>3.3261304473192713E-2</v>
      </c>
      <c r="O144" s="193">
        <f>PMB!G$78/100</f>
        <v>4.4269367956548032E-2</v>
      </c>
      <c r="P144" s="193">
        <f>PMB!H$78/100</f>
        <v>0.13026480116779188</v>
      </c>
      <c r="Q144" s="193">
        <f>PMB!I$78/100</f>
        <v>0.10838621317606531</v>
      </c>
      <c r="R144" s="193">
        <f>PMB!J$78/100</f>
        <v>0.18237965510186649</v>
      </c>
      <c r="S144" s="193">
        <f>PMB!K$78/100</f>
        <v>0.34333675752571474</v>
      </c>
      <c r="T144" s="193"/>
      <c r="U144" s="193">
        <f>K144*$B144*Indicators!$B$256+K144*$C144*Indicators!$C$256+K144*$D144*Indicators!$D$256+K144*$E144*Indicators!$E$256+K144*$F144*Indicators!$F$256+K144*$G144*Indicators!$G$256+K144*$H144*Indicators!$H$256+K144*$I144*Indicators!$I$256</f>
        <v>-9.5396929990933276E-4</v>
      </c>
      <c r="V144" s="193">
        <f>L144*$B144*Indicators!$B$257+L144*$C144*Indicators!$C$257+L144*$D144*Indicators!$D$257+L144*$E144*Indicators!$E$257+L144*$F144*Indicators!$F$257+L144*$G144*Indicators!$G$257+L144*$H144*Indicators!$H$257+L144*$I144*Indicators!$I$257</f>
        <v>9.5168046373658217E-5</v>
      </c>
      <c r="W144" s="193">
        <f>M144*$B144*Indicators!$B$258+M144*$C144*Indicators!$C$258+M144*$D144*Indicators!$D$258+M144*$E144*Indicators!$E$258+M144*$F144*Indicators!$F$258+M144*$G144*Indicators!$G$258+M144*$H144*Indicators!$H$258+M144*$I144*Indicators!$I$258</f>
        <v>-2.9249193613734002E-3</v>
      </c>
      <c r="X144" s="193">
        <f>N144*$B144*Indicators!$B$259+N144*$C144*Indicators!$C$259+N144*$D144*Indicators!$D$259+N144*$E144*Indicators!$E$259+N144*$F144*Indicators!$F$259+N144*$G144*Indicators!$G$259+N144*$H144*Indicators!$H$259+N144*$I144*Indicators!$I$259</f>
        <v>-8.5682905017400745E-4</v>
      </c>
      <c r="Y144" s="193">
        <f>O144*$B144*Indicators!$B$260+O144*$C144*Indicators!$C$260+O144*$D144*Indicators!$D$260+O144*$E144*Indicators!$E$260+O144*$F144*Indicators!$F$260+O144*$G144*Indicators!$G$260+O144*$H144*Indicators!$H$260+O144*$I144*Indicators!$I$260</f>
        <v>-3.7069853093801402E-4</v>
      </c>
      <c r="Z144" s="193">
        <f>P144*$B144*Indicators!$B$261+P144*$C144*Indicators!$C$261+P144*$D144*Indicators!$D$261+P144*$E144*Indicators!$E$261+P144*$F144*Indicators!$F$261+P144*$G144*Indicators!$G$261+P144*$H144*Indicators!$H$261+P144*$I144*Indicators!$I$261</f>
        <v>-7.9584886422396728E-4</v>
      </c>
      <c r="AA144" s="193">
        <f>Q144*$B144*Indicators!$B$262+Q144*$C144*Indicators!$C$262+Q144*$D144*Indicators!$D$262+Q144*$E144*Indicators!$E$262+Q144*$F144*Indicators!$F$262+Q144*$G144*Indicators!$G$262+Q144*$H144*Indicators!$H$262+Q144*$I144*Indicators!$I$262</f>
        <v>-1.2036699143978002E-3</v>
      </c>
      <c r="AB144" s="193">
        <f>R144*$B144*Indicators!$B$263+R144*$C144*Indicators!$C$263+R144*$D144*Indicators!$D$263+R144*$E144*Indicators!$E$263+R144*$F144*Indicators!$F$263+R144*$G144*Indicators!$G$263+R144*$H144*Indicators!$H$263+R144*$I144*Indicators!$I$263</f>
        <v>-1.4810917213798392E-3</v>
      </c>
      <c r="AC144" s="193">
        <f>S144*$B144*Indicators!$B$264+S144*$C144*Indicators!$C$264+S144*$D144*Indicators!$D$264+S144*$E144*Indicators!$E$264+S144*$F144*Indicators!$F$264+S144*$G144*Indicators!$G$264+S144*$H144*Indicators!$H$264+S144*$I144*Indicators!$I$264</f>
        <v>-2.5483950594270828E-3</v>
      </c>
      <c r="AE144" s="177">
        <f t="shared" si="3"/>
        <v>-1.1040253755449787</v>
      </c>
    </row>
    <row r="145" spans="1:31" hidden="1" x14ac:dyDescent="0.25">
      <c r="A145" s="174">
        <f>Indicators!A157</f>
        <v>40148</v>
      </c>
      <c r="B145" s="193">
        <f>(Indicators!B157-Indicators!B156)/Indicators!B156</f>
        <v>-4.1171706263498876E-3</v>
      </c>
      <c r="C145" s="193">
        <f>(Indicators!C157-Indicators!C156)/-100</f>
        <v>-1.9999999999999573E-4</v>
      </c>
      <c r="D145" s="193">
        <f>(Indicators!D157-Indicators!D156)/-100</f>
        <v>-6.8602753167841613E-3</v>
      </c>
      <c r="E145" s="193">
        <f>(Indicators!E157-Indicators!E156)/-Indicators!E156</f>
        <v>-2.2233916589922346E-2</v>
      </c>
      <c r="F145" s="193">
        <f>(Indicators!F157-Indicators!F156)/Indicators!F156</f>
        <v>9.3544137022397847E-2</v>
      </c>
      <c r="G145" s="193">
        <f>(Indicators!G157-Indicators!G156)/Indicators!G156</f>
        <v>-7.1834932495542278E-2</v>
      </c>
      <c r="H145" s="193">
        <f>(Indicators!H157-Indicators!H156)/Indicators!H156</f>
        <v>-1.3968063634200052E-5</v>
      </c>
      <c r="I145" s="193">
        <f>(Indicators!I157-Indicators!I156)/Indicators!I156</f>
        <v>2.5787965616045844E-3</v>
      </c>
      <c r="J145" s="174"/>
      <c r="K145" s="193">
        <f>PMB!C$78/100</f>
        <v>4.7628349333544942E-2</v>
      </c>
      <c r="L145" s="193">
        <f>PMB!D$78/100</f>
        <v>3.7394807744719561E-3</v>
      </c>
      <c r="M145" s="193">
        <f>PMB!E$78/100</f>
        <v>0.10673407049080393</v>
      </c>
      <c r="N145" s="193">
        <f>PMB!F$78/100</f>
        <v>3.3261304473192713E-2</v>
      </c>
      <c r="O145" s="193">
        <f>PMB!G$78/100</f>
        <v>4.4269367956548032E-2</v>
      </c>
      <c r="P145" s="193">
        <f>PMB!H$78/100</f>
        <v>0.13026480116779188</v>
      </c>
      <c r="Q145" s="193">
        <f>PMB!I$78/100</f>
        <v>0.10838621317606531</v>
      </c>
      <c r="R145" s="193">
        <f>PMB!J$78/100</f>
        <v>0.18237965510186649</v>
      </c>
      <c r="S145" s="193">
        <f>PMB!K$78/100</f>
        <v>0.34333675752571474</v>
      </c>
      <c r="T145" s="193"/>
      <c r="U145" s="193">
        <f>K145*$B145*Indicators!$B$256+K145*$C145*Indicators!$C$256+K145*$D145*Indicators!$D$256+K145*$E145*Indicators!$E$256+K145*$F145*Indicators!$F$256+K145*$G145*Indicators!$G$256+K145*$H145*Indicators!$H$256+K145*$I145*Indicators!$I$256</f>
        <v>1.1098326676491905E-3</v>
      </c>
      <c r="V145" s="193">
        <f>L145*$B145*Indicators!$B$257+L145*$C145*Indicators!$C$257+L145*$D145*Indicators!$D$257+L145*$E145*Indicators!$E$257+L145*$F145*Indicators!$F$257+L145*$G145*Indicators!$G$257+L145*$H145*Indicators!$H$257+L145*$I145*Indicators!$I$257</f>
        <v>-1.1845462205200911E-4</v>
      </c>
      <c r="W145" s="193">
        <f>M145*$B145*Indicators!$B$258+M145*$C145*Indicators!$C$258+M145*$D145*Indicators!$D$258+M145*$E145*Indicators!$E$258+M145*$F145*Indicators!$F$258+M145*$G145*Indicators!$G$258+M145*$H145*Indicators!$H$258+M145*$I145*Indicators!$I$258</f>
        <v>-3.7709708932230255E-4</v>
      </c>
      <c r="X145" s="193">
        <f>N145*$B145*Indicators!$B$259+N145*$C145*Indicators!$C$259+N145*$D145*Indicators!$D$259+N145*$E145*Indicators!$E$259+N145*$F145*Indicators!$F$259+N145*$G145*Indicators!$G$259+N145*$H145*Indicators!$H$259+N145*$I145*Indicators!$I$259</f>
        <v>-1.3050114958848026E-4</v>
      </c>
      <c r="Y145" s="193">
        <f>O145*$B145*Indicators!$B$260+O145*$C145*Indicators!$C$260+O145*$D145*Indicators!$D$260+O145*$E145*Indicators!$E$260+O145*$F145*Indicators!$F$260+O145*$G145*Indicators!$G$260+O145*$H145*Indicators!$H$260+O145*$I145*Indicators!$I$260</f>
        <v>-1.9337225915159613E-4</v>
      </c>
      <c r="Z145" s="193">
        <f>P145*$B145*Indicators!$B$261+P145*$C145*Indicators!$C$261+P145*$D145*Indicators!$D$261+P145*$E145*Indicators!$E$261+P145*$F145*Indicators!$F$261+P145*$G145*Indicators!$G$261+P145*$H145*Indicators!$H$261+P145*$I145*Indicators!$I$261</f>
        <v>-5.3156581653747155E-4</v>
      </c>
      <c r="AA145" s="193">
        <f>Q145*$B145*Indicators!$B$262+Q145*$C145*Indicators!$C$262+Q145*$D145*Indicators!$D$262+Q145*$E145*Indicators!$E$262+Q145*$F145*Indicators!$F$262+Q145*$G145*Indicators!$G$262+Q145*$H145*Indicators!$H$262+Q145*$I145*Indicators!$I$262</f>
        <v>-8.1862302483358678E-4</v>
      </c>
      <c r="AB145" s="193">
        <f>R145*$B145*Indicators!$B$263+R145*$C145*Indicators!$C$263+R145*$D145*Indicators!$D$263+R145*$E145*Indicators!$E$263+R145*$F145*Indicators!$F$263+R145*$G145*Indicators!$G$263+R145*$H145*Indicators!$H$263+R145*$I145*Indicators!$I$263</f>
        <v>-5.9572250609556576E-4</v>
      </c>
      <c r="AC145" s="193">
        <f>S145*$B145*Indicators!$B$264+S145*$C145*Indicators!$C$264+S145*$D145*Indicators!$D$264+S145*$E145*Indicators!$E$264+S145*$F145*Indicators!$F$264+S145*$G145*Indicators!$G$264+S145*$H145*Indicators!$H$264+S145*$I145*Indicators!$I$264</f>
        <v>-5.9363705334371686E-4</v>
      </c>
      <c r="AE145" s="177">
        <f t="shared" si="3"/>
        <v>-0.22491408532755386</v>
      </c>
    </row>
    <row r="146" spans="1:31" x14ac:dyDescent="0.25">
      <c r="A146" s="174">
        <f>Indicators!A158</f>
        <v>40179</v>
      </c>
      <c r="B146" s="193">
        <f>(Indicators!B158-Indicators!B157)/Indicators!B157</f>
        <v>2.6309725516773935E-2</v>
      </c>
      <c r="C146" s="193">
        <f>(Indicators!C158-Indicators!C157)/-100</f>
        <v>3.0000000000001136E-4</v>
      </c>
      <c r="D146" s="193">
        <f>(Indicators!D158-Indicators!D157)/-100</f>
        <v>-1.8775887608858E-3</v>
      </c>
      <c r="E146" s="193">
        <f>(Indicators!E158-Indicators!E157)/-Indicators!E157</f>
        <v>7.0141570141570173E-2</v>
      </c>
      <c r="F146" s="193">
        <f>(Indicators!F158-Indicators!F157)/Indicators!F157</f>
        <v>-0.12008032128514051</v>
      </c>
      <c r="G146" s="193">
        <f>(Indicators!G158-Indicators!G157)/Indicators!G157</f>
        <v>-6.1293568749426573E-3</v>
      </c>
      <c r="H146" s="193">
        <f>(Indicators!H158-Indicators!H157)/Indicators!H157</f>
        <v>2.8371682471393274E-3</v>
      </c>
      <c r="I146" s="193">
        <f>(Indicators!I158-Indicators!I157)/Indicators!I157</f>
        <v>1.1717633609602743E-2</v>
      </c>
      <c r="J146" s="174"/>
      <c r="K146" s="193">
        <f>PMB!C$79/100</f>
        <v>4.579597909611003E-2</v>
      </c>
      <c r="L146" s="193">
        <f>PMB!D$79/100</f>
        <v>3.7866373451550749E-3</v>
      </c>
      <c r="M146" s="193">
        <f>PMB!E$79/100</f>
        <v>0.11077458951033475</v>
      </c>
      <c r="N146" s="193">
        <f>PMB!F$79/100</f>
        <v>3.2769806619698715E-2</v>
      </c>
      <c r="O146" s="193">
        <f>PMB!G$79/100</f>
        <v>4.3903140412086025E-2</v>
      </c>
      <c r="P146" s="193">
        <f>PMB!H$79/100</f>
        <v>0.13332204336943165</v>
      </c>
      <c r="Q146" s="193">
        <f>PMB!I$79/100</f>
        <v>0.10797612343053448</v>
      </c>
      <c r="R146" s="193">
        <f>PMB!J$79/100</f>
        <v>0.18021362524577811</v>
      </c>
      <c r="S146" s="193">
        <f>PMB!K$79/100</f>
        <v>0.34145805497087117</v>
      </c>
      <c r="T146" s="193"/>
      <c r="U146" s="193">
        <f>K146*$B146*Indicators!$B$256+K146*$C146*Indicators!$C$256+K146*$D146*Indicators!$D$256+K146*$E146*Indicators!$E$256+K146*$F146*Indicators!$F$256+K146*$G146*Indicators!$G$256+K146*$H146*Indicators!$H$256+K146*$I146*Indicators!$I$256</f>
        <v>-8.0971120880347469E-4</v>
      </c>
      <c r="V146" s="193">
        <f>L146*$B146*Indicators!$B$257+L146*$C146*Indicators!$C$257+L146*$D146*Indicators!$D$257+L146*$E146*Indicators!$E$257+L146*$F146*Indicators!$F$257+L146*$G146*Indicators!$G$257+L146*$H146*Indicators!$H$257+L146*$I146*Indicators!$I$257</f>
        <v>5.6037910796183901E-5</v>
      </c>
      <c r="W146" s="193">
        <f>M146*$B146*Indicators!$B$258+M146*$C146*Indicators!$C$258+M146*$D146*Indicators!$D$258+M146*$E146*Indicators!$E$258+M146*$F146*Indicators!$F$258+M146*$G146*Indicators!$G$258+M146*$H146*Indicators!$H$258+M146*$I146*Indicators!$I$258</f>
        <v>2.0843263740717671E-3</v>
      </c>
      <c r="X146" s="193">
        <f>N146*$B146*Indicators!$B$259+N146*$C146*Indicators!$C$259+N146*$D146*Indicators!$D$259+N146*$E146*Indicators!$E$259+N146*$F146*Indicators!$F$259+N146*$G146*Indicators!$G$259+N146*$H146*Indicators!$H$259+N146*$I146*Indicators!$I$259</f>
        <v>7.4462637491169183E-4</v>
      </c>
      <c r="Y146" s="193">
        <f>O146*$B146*Indicators!$B$260+O146*$C146*Indicators!$C$260+O146*$D146*Indicators!$D$260+O146*$E146*Indicators!$E$260+O146*$F146*Indicators!$F$260+O146*$G146*Indicators!$G$260+O146*$H146*Indicators!$H$260+O146*$I146*Indicators!$I$260</f>
        <v>6.3622154055167207E-4</v>
      </c>
      <c r="Z146" s="193">
        <f>P146*$B146*Indicators!$B$261+P146*$C146*Indicators!$C$261+P146*$D146*Indicators!$D$261+P146*$E146*Indicators!$E$261+P146*$F146*Indicators!$F$261+P146*$G146*Indicators!$G$261+P146*$H146*Indicators!$H$261+P146*$I146*Indicators!$I$261</f>
        <v>1.3444066698148698E-3</v>
      </c>
      <c r="AA146" s="193">
        <f>Q146*$B146*Indicators!$B$262+Q146*$C146*Indicators!$C$262+Q146*$D146*Indicators!$D$262+Q146*$E146*Indicators!$E$262+Q146*$F146*Indicators!$F$262+Q146*$G146*Indicators!$G$262+Q146*$H146*Indicators!$H$262+Q146*$I146*Indicators!$I$262</f>
        <v>2.7301635104373671E-3</v>
      </c>
      <c r="AB146" s="193">
        <f>R146*$B146*Indicators!$B$263+R146*$C146*Indicators!$C$263+R146*$D146*Indicators!$D$263+R146*$E146*Indicators!$E$263+R146*$F146*Indicators!$F$263+R146*$G146*Indicators!$G$263+R146*$H146*Indicators!$H$263+R146*$I146*Indicators!$I$263</f>
        <v>1.9822422621222392E-3</v>
      </c>
      <c r="AC146" s="193">
        <f>S146*$B146*Indicators!$B$264+S146*$C146*Indicators!$C$264+S146*$D146*Indicators!$D$264+S146*$E146*Indicators!$E$264+S146*$F146*Indicators!$F$264+S146*$G146*Indicators!$G$264+S146*$H146*Indicators!$H$264+S146*$I146*Indicators!$I$264</f>
        <v>1.2966825091318152E-3</v>
      </c>
      <c r="AE146" s="177">
        <f t="shared" si="3"/>
        <v>1.0064995943034132</v>
      </c>
    </row>
    <row r="147" spans="1:31" x14ac:dyDescent="0.25">
      <c r="A147" s="174">
        <f>Indicators!A159</f>
        <v>40210</v>
      </c>
      <c r="B147" s="193">
        <f>(Indicators!B159-Indicators!B158)/Indicators!B158</f>
        <v>9.3771461778223535E-3</v>
      </c>
      <c r="C147" s="193">
        <f>(Indicators!C159-Indicators!C158)/-100</f>
        <v>2.6999999999999958E-3</v>
      </c>
      <c r="D147" s="193">
        <f>(Indicators!D159-Indicators!D158)/-100</f>
        <v>6.4227035100820999E-3</v>
      </c>
      <c r="E147" s="193">
        <f>(Indicators!E159-Indicators!E158)/-Indicators!E158</f>
        <v>-6.0207612456747328E-2</v>
      </c>
      <c r="F147" s="193">
        <f>(Indicators!F159-Indicators!F158)/Indicators!F158</f>
        <v>3.1948881789137509E-3</v>
      </c>
      <c r="G147" s="193">
        <f>(Indicators!G159-Indicators!G158)/Indicators!G158</f>
        <v>1.951399116347553E-2</v>
      </c>
      <c r="H147" s="193">
        <f>(Indicators!H159-Indicators!H158)/Indicators!H158</f>
        <v>4.956488757363482E-3</v>
      </c>
      <c r="I147" s="193">
        <f>(Indicators!I159-Indicators!I158)/Indicators!I158</f>
        <v>-7.3163841807909608E-2</v>
      </c>
      <c r="J147" s="174"/>
      <c r="K147" s="193">
        <f>PMB!C$79/100</f>
        <v>4.579597909611003E-2</v>
      </c>
      <c r="L147" s="193">
        <f>PMB!D$79/100</f>
        <v>3.7866373451550749E-3</v>
      </c>
      <c r="M147" s="193">
        <f>PMB!E$79/100</f>
        <v>0.11077458951033475</v>
      </c>
      <c r="N147" s="193">
        <f>PMB!F$79/100</f>
        <v>3.2769806619698715E-2</v>
      </c>
      <c r="O147" s="193">
        <f>PMB!G$79/100</f>
        <v>4.3903140412086025E-2</v>
      </c>
      <c r="P147" s="193">
        <f>PMB!H$79/100</f>
        <v>0.13332204336943165</v>
      </c>
      <c r="Q147" s="193">
        <f>PMB!I$79/100</f>
        <v>0.10797612343053448</v>
      </c>
      <c r="R147" s="193">
        <f>PMB!J$79/100</f>
        <v>0.18021362524577811</v>
      </c>
      <c r="S147" s="193">
        <f>PMB!K$79/100</f>
        <v>0.34145805497087117</v>
      </c>
      <c r="T147" s="193"/>
      <c r="U147" s="193">
        <f>K147*$B147*Indicators!$B$256+K147*$C147*Indicators!$C$256+K147*$D147*Indicators!$D$256+K147*$E147*Indicators!$E$256+K147*$F147*Indicators!$F$256+K147*$G147*Indicators!$G$256+K147*$H147*Indicators!$H$256+K147*$I147*Indicators!$I$256</f>
        <v>-5.5723272961887178E-4</v>
      </c>
      <c r="V147" s="193">
        <f>L147*$B147*Indicators!$B$257+L147*$C147*Indicators!$C$257+L147*$D147*Indicators!$D$257+L147*$E147*Indicators!$E$257+L147*$F147*Indicators!$F$257+L147*$G147*Indicators!$G$257+L147*$H147*Indicators!$H$257+L147*$I147*Indicators!$I$257</f>
        <v>-3.7998107870670964E-5</v>
      </c>
      <c r="W147" s="193">
        <f>M147*$B147*Indicators!$B$258+M147*$C147*Indicators!$C$258+M147*$D147*Indicators!$D$258+M147*$E147*Indicators!$E$258+M147*$F147*Indicators!$F$258+M147*$G147*Indicators!$G$258+M147*$H147*Indicators!$H$258+M147*$I147*Indicators!$I$258</f>
        <v>-1.7740267363337346E-3</v>
      </c>
      <c r="X147" s="193">
        <f>N147*$B147*Indicators!$B$259+N147*$C147*Indicators!$C$259+N147*$D147*Indicators!$D$259+N147*$E147*Indicators!$E$259+N147*$F147*Indicators!$F$259+N147*$G147*Indicators!$G$259+N147*$H147*Indicators!$H$259+N147*$I147*Indicators!$I$259</f>
        <v>-1.5314623312559358E-3</v>
      </c>
      <c r="Y147" s="193">
        <f>O147*$B147*Indicators!$B$260+O147*$C147*Indicators!$C$260+O147*$D147*Indicators!$D$260+O147*$E147*Indicators!$E$260+O147*$F147*Indicators!$F$260+O147*$G147*Indicators!$G$260+O147*$H147*Indicators!$H$260+O147*$I147*Indicators!$I$260</f>
        <v>-3.8689213830655258E-4</v>
      </c>
      <c r="Z147" s="193">
        <f>P147*$B147*Indicators!$B$261+P147*$C147*Indicators!$C$261+P147*$D147*Indicators!$D$261+P147*$E147*Indicators!$E$261+P147*$F147*Indicators!$F$261+P147*$G147*Indicators!$G$261+P147*$H147*Indicators!$H$261+P147*$I147*Indicators!$I$261</f>
        <v>-2.1523293853725227E-4</v>
      </c>
      <c r="AA147" s="193">
        <f>Q147*$B147*Indicators!$B$262+Q147*$C147*Indicators!$C$262+Q147*$D147*Indicators!$D$262+Q147*$E147*Indicators!$E$262+Q147*$F147*Indicators!$F$262+Q147*$G147*Indicators!$G$262+Q147*$H147*Indicators!$H$262+Q147*$I147*Indicators!$I$262</f>
        <v>-2.4043459325661333E-3</v>
      </c>
      <c r="AB147" s="193">
        <f>R147*$B147*Indicators!$B$263+R147*$C147*Indicators!$C$263+R147*$D147*Indicators!$D$263+R147*$E147*Indicators!$E$263+R147*$F147*Indicators!$F$263+R147*$G147*Indicators!$G$263+R147*$H147*Indicators!$H$263+R147*$I147*Indicators!$I$263</f>
        <v>-1.0212745321247832E-3</v>
      </c>
      <c r="AC147" s="193">
        <f>S147*$B147*Indicators!$B$264+S147*$C147*Indicators!$C$264+S147*$D147*Indicators!$D$264+S147*$E147*Indicators!$E$264+S147*$F147*Indicators!$F$264+S147*$G147*Indicators!$G$264+S147*$H147*Indicators!$H$264+S147*$I147*Indicators!$I$264</f>
        <v>3.4009558837062425E-4</v>
      </c>
      <c r="AE147" s="177">
        <f t="shared" si="3"/>
        <v>-0.75883698582433101</v>
      </c>
    </row>
    <row r="148" spans="1:31" x14ac:dyDescent="0.25">
      <c r="A148" s="174">
        <f>Indicators!A160</f>
        <v>40238</v>
      </c>
      <c r="B148" s="193">
        <f>(Indicators!B160-Indicators!B159)/Indicators!B159</f>
        <v>-4.9145578729751588E-2</v>
      </c>
      <c r="C148" s="193">
        <f>(Indicators!C160-Indicators!C159)/-100</f>
        <v>2.5999999999999977E-3</v>
      </c>
      <c r="D148" s="193">
        <f>(Indicators!D160-Indicators!D159)/-100</f>
        <v>4.7202797202797612E-3</v>
      </c>
      <c r="E148" s="193">
        <f>(Indicators!E160-Indicators!E159)/-Indicators!E159</f>
        <v>-6.0052219321148938E-2</v>
      </c>
      <c r="F148" s="193">
        <f>(Indicators!F160-Indicators!F159)/Indicators!F159</f>
        <v>-0.17424931756141956</v>
      </c>
      <c r="G148" s="193">
        <f>(Indicators!G160-Indicators!G159)/Indicators!G159</f>
        <v>-2.9794149512458964E-3</v>
      </c>
      <c r="H148" s="193">
        <f>(Indicators!H160-Indicators!H159)/Indicators!H159</f>
        <v>-2.0736757261596592E-4</v>
      </c>
      <c r="I148" s="193">
        <f>(Indicators!I160-Indicators!I159)/Indicators!I159</f>
        <v>0.10606522401706797</v>
      </c>
      <c r="J148" s="174"/>
      <c r="K148" s="193">
        <f>PMB!C$79/100</f>
        <v>4.579597909611003E-2</v>
      </c>
      <c r="L148" s="193">
        <f>PMB!D$79/100</f>
        <v>3.7866373451550749E-3</v>
      </c>
      <c r="M148" s="193">
        <f>PMB!E$79/100</f>
        <v>0.11077458951033475</v>
      </c>
      <c r="N148" s="193">
        <f>PMB!F$79/100</f>
        <v>3.2769806619698715E-2</v>
      </c>
      <c r="O148" s="193">
        <f>PMB!G$79/100</f>
        <v>4.3903140412086025E-2</v>
      </c>
      <c r="P148" s="193">
        <f>PMB!H$79/100</f>
        <v>0.13332204336943165</v>
      </c>
      <c r="Q148" s="193">
        <f>PMB!I$79/100</f>
        <v>0.10797612343053448</v>
      </c>
      <c r="R148" s="193">
        <f>PMB!J$79/100</f>
        <v>0.18021362524577811</v>
      </c>
      <c r="S148" s="193">
        <f>PMB!K$79/100</f>
        <v>0.34145805497087117</v>
      </c>
      <c r="T148" s="193"/>
      <c r="U148" s="193">
        <f>K148*$B148*Indicators!$B$256+K148*$C148*Indicators!$C$256+K148*$D148*Indicators!$D$256+K148*$E148*Indicators!$E$256+K148*$F148*Indicators!$F$256+K148*$G148*Indicators!$G$256+K148*$H148*Indicators!$H$256+K148*$I148*Indicators!$I$256</f>
        <v>-2.9012802927355376E-3</v>
      </c>
      <c r="V148" s="193">
        <f>L148*$B148*Indicators!$B$257+L148*$C148*Indicators!$C$257+L148*$D148*Indicators!$D$257+L148*$E148*Indicators!$E$257+L148*$F148*Indicators!$F$257+L148*$G148*Indicators!$G$257+L148*$H148*Indicators!$H$257+L148*$I148*Indicators!$I$257</f>
        <v>-2.7552206756781804E-6</v>
      </c>
      <c r="W148" s="193">
        <f>M148*$B148*Indicators!$B$258+M148*$C148*Indicators!$C$258+M148*$D148*Indicators!$D$258+M148*$E148*Indicators!$E$258+M148*$F148*Indicators!$F$258+M148*$G148*Indicators!$G$258+M148*$H148*Indicators!$H$258+M148*$I148*Indicators!$I$258</f>
        <v>-1.3933808940728813E-4</v>
      </c>
      <c r="X148" s="193">
        <f>N148*$B148*Indicators!$B$259+N148*$C148*Indicators!$C$259+N148*$D148*Indicators!$D$259+N148*$E148*Indicators!$E$259+N148*$F148*Indicators!$F$259+N148*$G148*Indicators!$G$259+N148*$H148*Indicators!$H$259+N148*$I148*Indicators!$I$259</f>
        <v>1.194554074107301E-3</v>
      </c>
      <c r="Y148" s="193">
        <f>O148*$B148*Indicators!$B$260+O148*$C148*Indicators!$C$260+O148*$D148*Indicators!$D$260+O148*$E148*Indicators!$E$260+O148*$F148*Indicators!$F$260+O148*$G148*Indicators!$G$260+O148*$H148*Indicators!$H$260+O148*$I148*Indicators!$I$260</f>
        <v>-3.261701221960227E-4</v>
      </c>
      <c r="Z148" s="193">
        <f>P148*$B148*Indicators!$B$261+P148*$C148*Indicators!$C$261+P148*$D148*Indicators!$D$261+P148*$E148*Indicators!$E$261+P148*$F148*Indicators!$F$261+P148*$G148*Indicators!$G$261+P148*$H148*Indicators!$H$261+P148*$I148*Indicators!$I$261</f>
        <v>-1.2155724969035097E-3</v>
      </c>
      <c r="AA148" s="193">
        <f>Q148*$B148*Indicators!$B$262+Q148*$C148*Indicators!$C$262+Q148*$D148*Indicators!$D$262+Q148*$E148*Indicators!$E$262+Q148*$F148*Indicators!$F$262+Q148*$G148*Indicators!$G$262+Q148*$H148*Indicators!$H$262+Q148*$I148*Indicators!$I$262</f>
        <v>-1.2280283037618385E-3</v>
      </c>
      <c r="AB148" s="193">
        <f>R148*$B148*Indicators!$B$263+R148*$C148*Indicators!$C$263+R148*$D148*Indicators!$D$263+R148*$E148*Indicators!$E$263+R148*$F148*Indicators!$F$263+R148*$G148*Indicators!$G$263+R148*$H148*Indicators!$H$263+R148*$I148*Indicators!$I$263</f>
        <v>-7.743240465054751E-4</v>
      </c>
      <c r="AC148" s="193">
        <f>S148*$B148*Indicators!$B$264+S148*$C148*Indicators!$C$264+S148*$D148*Indicators!$D$264+S148*$E148*Indicators!$E$264+S148*$F148*Indicators!$F$264+S148*$G148*Indicators!$G$264+S148*$H148*Indicators!$H$264+S148*$I148*Indicators!$I$264</f>
        <v>7.4456602035969256E-4</v>
      </c>
      <c r="AE148" s="177">
        <f t="shared" si="3"/>
        <v>-0.4648348477718357</v>
      </c>
    </row>
    <row r="149" spans="1:31" x14ac:dyDescent="0.25">
      <c r="A149" s="174">
        <f>Indicators!A161</f>
        <v>40269</v>
      </c>
      <c r="B149" s="193">
        <f>(Indicators!B161-Indicators!B160)/Indicators!B160</f>
        <v>1.4655291041695278E-2</v>
      </c>
      <c r="C149" s="193">
        <f>(Indicators!C161-Indicators!C160)/-100</f>
        <v>4.9999999999998939E-4</v>
      </c>
      <c r="D149" s="193">
        <f>(Indicators!D161-Indicators!D160)/-100</f>
        <v>2.1527718276067899E-3</v>
      </c>
      <c r="E149" s="193">
        <f>(Indicators!E161-Indicators!E160)/-Indicators!E160</f>
        <v>-5.3448275862069003E-2</v>
      </c>
      <c r="F149" s="193">
        <f>(Indicators!F161-Indicators!F160)/Indicators!F160</f>
        <v>-6.9421487603305687E-2</v>
      </c>
      <c r="G149" s="193">
        <f>(Indicators!G161-Indicators!G160)/Indicators!G160</f>
        <v>5.7864710676446704E-2</v>
      </c>
      <c r="H149" s="193">
        <f>(Indicators!H161-Indicators!H160)/Indicators!H160</f>
        <v>-1.190611392012933E-3</v>
      </c>
      <c r="I149" s="193">
        <f>(Indicators!I161-Indicators!I160)/Indicators!I160</f>
        <v>-5.4284926977128688E-2</v>
      </c>
      <c r="J149" s="174"/>
      <c r="K149" s="193">
        <f>PMB!C$79/100</f>
        <v>4.579597909611003E-2</v>
      </c>
      <c r="L149" s="193">
        <f>PMB!D$79/100</f>
        <v>3.7866373451550749E-3</v>
      </c>
      <c r="M149" s="193">
        <f>PMB!E$79/100</f>
        <v>0.11077458951033475</v>
      </c>
      <c r="N149" s="193">
        <f>PMB!F$79/100</f>
        <v>3.2769806619698715E-2</v>
      </c>
      <c r="O149" s="193">
        <f>PMB!G$79/100</f>
        <v>4.3903140412086025E-2</v>
      </c>
      <c r="P149" s="193">
        <f>PMB!H$79/100</f>
        <v>0.13332204336943165</v>
      </c>
      <c r="Q149" s="193">
        <f>PMB!I$79/100</f>
        <v>0.10797612343053448</v>
      </c>
      <c r="R149" s="193">
        <f>PMB!J$79/100</f>
        <v>0.18021362524577811</v>
      </c>
      <c r="S149" s="193">
        <f>PMB!K$79/100</f>
        <v>0.34145805497087117</v>
      </c>
      <c r="T149" s="193"/>
      <c r="U149" s="193">
        <f>K149*$B149*Indicators!$B$256+K149*$C149*Indicators!$C$256+K149*$D149*Indicators!$D$256+K149*$E149*Indicators!$E$256+K149*$F149*Indicators!$F$256+K149*$G149*Indicators!$G$256+K149*$H149*Indicators!$H$256+K149*$I149*Indicators!$I$256</f>
        <v>-1.4327643774820942E-3</v>
      </c>
      <c r="V149" s="193">
        <f>L149*$B149*Indicators!$B$257+L149*$C149*Indicators!$C$257+L149*$D149*Indicators!$D$257+L149*$E149*Indicators!$E$257+L149*$F149*Indicators!$F$257+L149*$G149*Indicators!$G$257+L149*$H149*Indicators!$H$257+L149*$I149*Indicators!$I$257</f>
        <v>4.294296137892222E-5</v>
      </c>
      <c r="W149" s="193">
        <f>M149*$B149*Indicators!$B$258+M149*$C149*Indicators!$C$258+M149*$D149*Indicators!$D$258+M149*$E149*Indicators!$E$258+M149*$F149*Indicators!$F$258+M149*$G149*Indicators!$G$258+M149*$H149*Indicators!$H$258+M149*$I149*Indicators!$I$258</f>
        <v>-1.2167352042041651E-3</v>
      </c>
      <c r="X149" s="193">
        <f>N149*$B149*Indicators!$B$259+N149*$C149*Indicators!$C$259+N149*$D149*Indicators!$D$259+N149*$E149*Indicators!$E$259+N149*$F149*Indicators!$F$259+N149*$G149*Indicators!$G$259+N149*$H149*Indicators!$H$259+N149*$I149*Indicators!$I$259</f>
        <v>-1.1912811767122776E-3</v>
      </c>
      <c r="Y149" s="193">
        <f>O149*$B149*Indicators!$B$260+O149*$C149*Indicators!$C$260+O149*$D149*Indicators!$D$260+O149*$E149*Indicators!$E$260+O149*$F149*Indicators!$F$260+O149*$G149*Indicators!$G$260+O149*$H149*Indicators!$H$260+O149*$I149*Indicators!$I$260</f>
        <v>-4.0644934081378976E-4</v>
      </c>
      <c r="Z149" s="193">
        <f>P149*$B149*Indicators!$B$261+P149*$C149*Indicators!$C$261+P149*$D149*Indicators!$D$261+P149*$E149*Indicators!$E$261+P149*$F149*Indicators!$F$261+P149*$G149*Indicators!$G$261+P149*$H149*Indicators!$H$261+P149*$I149*Indicators!$I$261</f>
        <v>-4.7614594099309223E-4</v>
      </c>
      <c r="AA149" s="193">
        <f>Q149*$B149*Indicators!$B$262+Q149*$C149*Indicators!$C$262+Q149*$D149*Indicators!$D$262+Q149*$E149*Indicators!$E$262+Q149*$F149*Indicators!$F$262+Q149*$G149*Indicators!$G$262+Q149*$H149*Indicators!$H$262+Q149*$I149*Indicators!$I$262</f>
        <v>-2.1509158481405159E-3</v>
      </c>
      <c r="AB149" s="193">
        <f>R149*$B149*Indicators!$B$263+R149*$C149*Indicators!$C$263+R149*$D149*Indicators!$D$263+R149*$E149*Indicators!$E$263+R149*$F149*Indicators!$F$263+R149*$G149*Indicators!$G$263+R149*$H149*Indicators!$H$263+R149*$I149*Indicators!$I$263</f>
        <v>-1.1822826698039955E-3</v>
      </c>
      <c r="AC149" s="193">
        <f>S149*$B149*Indicators!$B$264+S149*$C149*Indicators!$C$264+S149*$D149*Indicators!$D$264+S149*$E149*Indicators!$E$264+S149*$F149*Indicators!$F$264+S149*$G149*Indicators!$G$264+S149*$H149*Indicators!$H$264+S149*$I149*Indicators!$I$264</f>
        <v>-3.415763007922042E-4</v>
      </c>
      <c r="AE149" s="177">
        <f t="shared" si="3"/>
        <v>-0.83552078975632116</v>
      </c>
    </row>
    <row r="150" spans="1:31" x14ac:dyDescent="0.25">
      <c r="A150" s="174">
        <f>Indicators!A162</f>
        <v>40299</v>
      </c>
      <c r="B150" s="193">
        <f>(Indicators!B162-Indicators!B161)/Indicators!B161</f>
        <v>2.8412558486471857E-2</v>
      </c>
      <c r="C150" s="193">
        <f>(Indicators!C162-Indicators!C161)/-100</f>
        <v>-2.1999999999999884E-3</v>
      </c>
      <c r="D150" s="193">
        <f>(Indicators!D162-Indicators!D161)/-100</f>
        <v>2.0338310432066729E-3</v>
      </c>
      <c r="E150" s="193">
        <f>(Indicators!E162-Indicators!E161)/-Indicators!E161</f>
        <v>0.13946691606266082</v>
      </c>
      <c r="F150" s="193">
        <f>(Indicators!F162-Indicators!F161)/Indicators!F161</f>
        <v>-0.10538780343398467</v>
      </c>
      <c r="G150" s="193">
        <f>(Indicators!G162-Indicators!G161)/Indicators!G161</f>
        <v>4.0318438623523287E-2</v>
      </c>
      <c r="H150" s="193">
        <f>(Indicators!H162-Indicators!H161)/Indicators!H161</f>
        <v>4.0554665254522292E-3</v>
      </c>
      <c r="I150" s="193">
        <f>(Indicators!I162-Indicators!I161)/Indicators!I161</f>
        <v>3.4382284382284384E-2</v>
      </c>
      <c r="J150" s="174"/>
      <c r="K150" s="193">
        <f>PMB!C$79/100</f>
        <v>4.579597909611003E-2</v>
      </c>
      <c r="L150" s="193">
        <f>PMB!D$79/100</f>
        <v>3.7866373451550749E-3</v>
      </c>
      <c r="M150" s="193">
        <f>PMB!E$79/100</f>
        <v>0.11077458951033475</v>
      </c>
      <c r="N150" s="193">
        <f>PMB!F$79/100</f>
        <v>3.2769806619698715E-2</v>
      </c>
      <c r="O150" s="193">
        <f>PMB!G$79/100</f>
        <v>4.3903140412086025E-2</v>
      </c>
      <c r="P150" s="193">
        <f>PMB!H$79/100</f>
        <v>0.13332204336943165</v>
      </c>
      <c r="Q150" s="193">
        <f>PMB!I$79/100</f>
        <v>0.10797612343053448</v>
      </c>
      <c r="R150" s="193">
        <f>PMB!J$79/100</f>
        <v>0.18021362524577811</v>
      </c>
      <c r="S150" s="193">
        <f>PMB!K$79/100</f>
        <v>0.34145805497087117</v>
      </c>
      <c r="T150" s="193"/>
      <c r="U150" s="193">
        <f>K150*$B150*Indicators!$B$256+K150*$C150*Indicators!$C$256+K150*$D150*Indicators!$D$256+K150*$E150*Indicators!$E$256+K150*$F150*Indicators!$F$256+K150*$G150*Indicators!$G$256+K150*$H150*Indicators!$H$256+K150*$I150*Indicators!$I$256</f>
        <v>3.7248954297260713E-5</v>
      </c>
      <c r="V150" s="193">
        <f>L150*$B150*Indicators!$B$257+L150*$C150*Indicators!$C$257+L150*$D150*Indicators!$D$257+L150*$E150*Indicators!$E$257+L150*$F150*Indicators!$F$257+L150*$G150*Indicators!$G$257+L150*$H150*Indicators!$H$257+L150*$I150*Indicators!$I$257</f>
        <v>1.7219465035534155E-4</v>
      </c>
      <c r="W150" s="193">
        <f>M150*$B150*Indicators!$B$258+M150*$C150*Indicators!$C$258+M150*$D150*Indicators!$D$258+M150*$E150*Indicators!$E$258+M150*$F150*Indicators!$F$258+M150*$G150*Indicators!$G$258+M150*$H150*Indicators!$H$258+M150*$I150*Indicators!$I$258</f>
        <v>3.4157103361591099E-3</v>
      </c>
      <c r="X150" s="193">
        <f>N150*$B150*Indicators!$B$259+N150*$C150*Indicators!$C$259+N150*$D150*Indicators!$D$259+N150*$E150*Indicators!$E$259+N150*$F150*Indicators!$F$259+N150*$G150*Indicators!$G$259+N150*$H150*Indicators!$H$259+N150*$I150*Indicators!$I$259</f>
        <v>1.5835360028867164E-3</v>
      </c>
      <c r="Y150" s="193">
        <f>O150*$B150*Indicators!$B$260+O150*$C150*Indicators!$C$260+O150*$D150*Indicators!$D$260+O150*$E150*Indicators!$E$260+O150*$F150*Indicators!$F$260+O150*$G150*Indicators!$G$260+O150*$H150*Indicators!$H$260+O150*$I150*Indicators!$I$260</f>
        <v>1.1520373064324379E-3</v>
      </c>
      <c r="Z150" s="193">
        <f>P150*$B150*Indicators!$B$261+P150*$C150*Indicators!$C$261+P150*$D150*Indicators!$D$261+P150*$E150*Indicators!$E$261+P150*$F150*Indicators!$F$261+P150*$G150*Indicators!$G$261+P150*$H150*Indicators!$H$261+P150*$I150*Indicators!$I$261</f>
        <v>2.3249471583803296E-3</v>
      </c>
      <c r="AA150" s="193">
        <f>Q150*$B150*Indicators!$B$262+Q150*$C150*Indicators!$C$262+Q150*$D150*Indicators!$D$262+Q150*$E150*Indicators!$E$262+Q150*$F150*Indicators!$F$262+Q150*$G150*Indicators!$G$262+Q150*$H150*Indicators!$H$262+Q150*$I150*Indicators!$I$262</f>
        <v>5.2577931891076455E-3</v>
      </c>
      <c r="AB150" s="193">
        <f>R150*$B150*Indicators!$B$263+R150*$C150*Indicators!$C$263+R150*$D150*Indicators!$D$263+R150*$E150*Indicators!$E$263+R150*$F150*Indicators!$F$263+R150*$G150*Indicators!$G$263+R150*$H150*Indicators!$H$263+R150*$I150*Indicators!$I$263</f>
        <v>3.4523676894122053E-3</v>
      </c>
      <c r="AC150" s="193">
        <f>S150*$B150*Indicators!$B$264+S150*$C150*Indicators!$C$264+S150*$D150*Indicators!$D$264+S150*$E150*Indicators!$E$264+S150*$F150*Indicators!$F$264+S150*$G150*Indicators!$G$264+S150*$H150*Indicators!$H$264+S150*$I150*Indicators!$I$264</f>
        <v>1.8485775029222842E-3</v>
      </c>
      <c r="AE150" s="177">
        <f t="shared" si="3"/>
        <v>1.9244412789953333</v>
      </c>
    </row>
    <row r="151" spans="1:31" x14ac:dyDescent="0.25">
      <c r="A151" s="174">
        <f>Indicators!A163</f>
        <v>40330</v>
      </c>
      <c r="B151" s="193">
        <f>(Indicators!B163-Indicators!B162)/Indicators!B162</f>
        <v>1.1829091388632423E-2</v>
      </c>
      <c r="C151" s="193">
        <f>(Indicators!C163-Indicators!C162)/-100</f>
        <v>-9.9999999999999655E-4</v>
      </c>
      <c r="D151" s="193">
        <f>(Indicators!D163-Indicators!D162)/-100</f>
        <v>4.878769958604234E-3</v>
      </c>
      <c r="E151" s="193">
        <f>(Indicators!E163-Indicators!E162)/-Indicators!E162</f>
        <v>1.0868088574921655E-3</v>
      </c>
      <c r="F151" s="193">
        <f>(Indicators!F163-Indicators!F162)/Indicators!F162</f>
        <v>7.8755790866975595E-2</v>
      </c>
      <c r="G151" s="193">
        <f>(Indicators!G163-Indicators!G162)/Indicators!G162</f>
        <v>2.1805315559944048E-2</v>
      </c>
      <c r="H151" s="193">
        <f>(Indicators!H163-Indicators!H162)/Indicators!H162</f>
        <v>4.125748124140358E-3</v>
      </c>
      <c r="I151" s="193">
        <f>(Indicators!I163-Indicators!I162)/Indicators!I162</f>
        <v>2.5352112676056337E-3</v>
      </c>
      <c r="J151" s="174"/>
      <c r="K151" s="193">
        <f>PMB!C$79/100</f>
        <v>4.579597909611003E-2</v>
      </c>
      <c r="L151" s="193">
        <f>PMB!D$79/100</f>
        <v>3.7866373451550749E-3</v>
      </c>
      <c r="M151" s="193">
        <f>PMB!E$79/100</f>
        <v>0.11077458951033475</v>
      </c>
      <c r="N151" s="193">
        <f>PMB!F$79/100</f>
        <v>3.2769806619698715E-2</v>
      </c>
      <c r="O151" s="193">
        <f>PMB!G$79/100</f>
        <v>4.3903140412086025E-2</v>
      </c>
      <c r="P151" s="193">
        <f>PMB!H$79/100</f>
        <v>0.13332204336943165</v>
      </c>
      <c r="Q151" s="193">
        <f>PMB!I$79/100</f>
        <v>0.10797612343053448</v>
      </c>
      <c r="R151" s="193">
        <f>PMB!J$79/100</f>
        <v>0.18021362524577811</v>
      </c>
      <c r="S151" s="193">
        <f>PMB!K$79/100</f>
        <v>0.34145805497087117</v>
      </c>
      <c r="T151" s="193"/>
      <c r="U151" s="193">
        <f>K151*$B151*Indicators!$B$256+K151*$C151*Indicators!$C$256+K151*$D151*Indicators!$D$256+K151*$E151*Indicators!$E$256+K151*$F151*Indicators!$F$256+K151*$G151*Indicators!$G$256+K151*$H151*Indicators!$H$256+K151*$I151*Indicators!$I$256</f>
        <v>1.2335899514411771E-3</v>
      </c>
      <c r="V151" s="193">
        <f>L151*$B151*Indicators!$B$257+L151*$C151*Indicators!$C$257+L151*$D151*Indicators!$D$257+L151*$E151*Indicators!$E$257+L151*$F151*Indicators!$F$257+L151*$G151*Indicators!$G$257+L151*$H151*Indicators!$H$257+L151*$I151*Indicators!$I$257</f>
        <v>4.8796792885741626E-5</v>
      </c>
      <c r="W151" s="193">
        <f>M151*$B151*Indicators!$B$258+M151*$C151*Indicators!$C$258+M151*$D151*Indicators!$D$258+M151*$E151*Indicators!$E$258+M151*$F151*Indicators!$F$258+M151*$G151*Indicators!$G$258+M151*$H151*Indicators!$H$258+M151*$I151*Indicators!$I$258</f>
        <v>5.7740351256367237E-4</v>
      </c>
      <c r="X151" s="193">
        <f>N151*$B151*Indicators!$B$259+N151*$C151*Indicators!$C$259+N151*$D151*Indicators!$D$259+N151*$E151*Indicators!$E$259+N151*$F151*Indicators!$F$259+N151*$G151*Indicators!$G$259+N151*$H151*Indicators!$H$259+N151*$I151*Indicators!$I$259</f>
        <v>1.0730112232975483E-4</v>
      </c>
      <c r="Y151" s="193">
        <f>O151*$B151*Indicators!$B$260+O151*$C151*Indicators!$C$260+O151*$D151*Indicators!$D$260+O151*$E151*Indicators!$E$260+O151*$F151*Indicators!$F$260+O151*$G151*Indicators!$G$260+O151*$H151*Indicators!$H$260+O151*$I151*Indicators!$I$260</f>
        <v>1.2724414100096041E-4</v>
      </c>
      <c r="Z151" s="193">
        <f>P151*$B151*Indicators!$B$261+P151*$C151*Indicators!$C$261+P151*$D151*Indicators!$D$261+P151*$E151*Indicators!$E$261+P151*$F151*Indicators!$F$261+P151*$G151*Indicators!$G$261+P151*$H151*Indicators!$H$261+P151*$I151*Indicators!$I$261</f>
        <v>3.9313751468420747E-4</v>
      </c>
      <c r="AA151" s="193">
        <f>Q151*$B151*Indicators!$B$262+Q151*$C151*Indicators!$C$262+Q151*$D151*Indicators!$D$262+Q151*$E151*Indicators!$E$262+Q151*$F151*Indicators!$F$262+Q151*$G151*Indicators!$G$262+Q151*$H151*Indicators!$H$262+Q151*$I151*Indicators!$I$262</f>
        <v>3.1048529363987483E-4</v>
      </c>
      <c r="AB151" s="193">
        <f>R151*$B151*Indicators!$B$263+R151*$C151*Indicators!$C$263+R151*$D151*Indicators!$D$263+R151*$E151*Indicators!$E$263+R151*$F151*Indicators!$F$263+R151*$G151*Indicators!$G$263+R151*$H151*Indicators!$H$263+R151*$I151*Indicators!$I$263</f>
        <v>5.0350822248434784E-4</v>
      </c>
      <c r="AC151" s="193">
        <f>S151*$B151*Indicators!$B$264+S151*$C151*Indicators!$C$264+S151*$D151*Indicators!$D$264+S151*$E151*Indicators!$E$264+S151*$F151*Indicators!$F$264+S151*$G151*Indicators!$G$264+S151*$H151*Indicators!$H$264+S151*$I151*Indicators!$I$264</f>
        <v>1.0834969890162192E-3</v>
      </c>
      <c r="AE151" s="177">
        <f t="shared" si="3"/>
        <v>0.43849635400459563</v>
      </c>
    </row>
    <row r="152" spans="1:31" x14ac:dyDescent="0.25">
      <c r="A152" s="174">
        <f>Indicators!A164</f>
        <v>40360</v>
      </c>
      <c r="B152" s="193">
        <f>(Indicators!B164-Indicators!B163)/Indicators!B163</f>
        <v>-4.6671966843483965E-2</v>
      </c>
      <c r="C152" s="193">
        <f>(Indicators!C164-Indicators!C163)/-100</f>
        <v>5.899999999999999E-3</v>
      </c>
      <c r="D152" s="193">
        <f>(Indicators!D164-Indicators!D163)/-100</f>
        <v>7.9748256400128618E-3</v>
      </c>
      <c r="E152" s="193">
        <f>(Indicators!E164-Indicators!E163)/-Indicators!E163</f>
        <v>-5.2087583299333579E-2</v>
      </c>
      <c r="F152" s="193">
        <f>(Indicators!F164-Indicators!F163)/Indicators!F163</f>
        <v>8.5276073619631937E-2</v>
      </c>
      <c r="G152" s="193">
        <f>(Indicators!G164-Indicators!G163)/Indicators!G163</f>
        <v>-5.9832501207923945E-2</v>
      </c>
      <c r="H152" s="193">
        <f>(Indicators!H164-Indicators!H163)/Indicators!H163</f>
        <v>7.8898419013560608E-3</v>
      </c>
      <c r="I152" s="193">
        <f>(Indicators!I164-Indicators!I163)/Indicators!I163</f>
        <v>3.5122225344197809E-2</v>
      </c>
      <c r="J152" s="174"/>
      <c r="K152" s="193">
        <f>PMB!C$79/100</f>
        <v>4.579597909611003E-2</v>
      </c>
      <c r="L152" s="193">
        <f>PMB!D$79/100</f>
        <v>3.7866373451550749E-3</v>
      </c>
      <c r="M152" s="193">
        <f>PMB!E$79/100</f>
        <v>0.11077458951033475</v>
      </c>
      <c r="N152" s="193">
        <f>PMB!F$79/100</f>
        <v>3.2769806619698715E-2</v>
      </c>
      <c r="O152" s="193">
        <f>PMB!G$79/100</f>
        <v>4.3903140412086025E-2</v>
      </c>
      <c r="P152" s="193">
        <f>PMB!H$79/100</f>
        <v>0.13332204336943165</v>
      </c>
      <c r="Q152" s="193">
        <f>PMB!I$79/100</f>
        <v>0.10797612343053448</v>
      </c>
      <c r="R152" s="193">
        <f>PMB!J$79/100</f>
        <v>0.18021362524577811</v>
      </c>
      <c r="S152" s="193">
        <f>PMB!K$79/100</f>
        <v>0.34145805497087117</v>
      </c>
      <c r="T152" s="193"/>
      <c r="U152" s="193">
        <f>K152*$B152*Indicators!$B$256+K152*$C152*Indicators!$C$256+K152*$D152*Indicators!$D$256+K152*$E152*Indicators!$E$256+K152*$F152*Indicators!$F$256+K152*$G152*Indicators!$G$256+K152*$H152*Indicators!$H$256+K152*$I152*Indicators!$I$256</f>
        <v>5.4868359734116981E-4</v>
      </c>
      <c r="V152" s="193">
        <f>L152*$B152*Indicators!$B$257+L152*$C152*Indicators!$C$257+L152*$D152*Indicators!$D$257+L152*$E152*Indicators!$E$257+L152*$F152*Indicators!$F$257+L152*$G152*Indicators!$G$257+L152*$H152*Indicators!$H$257+L152*$I152*Indicators!$I$257</f>
        <v>-1.3676918998495205E-4</v>
      </c>
      <c r="W152" s="193">
        <f>M152*$B152*Indicators!$B$258+M152*$C152*Indicators!$C$258+M152*$D152*Indicators!$D$258+M152*$E152*Indicators!$E$258+M152*$F152*Indicators!$F$258+M152*$G152*Indicators!$G$258+M152*$H152*Indicators!$H$258+M152*$I152*Indicators!$I$258</f>
        <v>-1.346108018623662E-3</v>
      </c>
      <c r="X152" s="193">
        <f>N152*$B152*Indicators!$B$259+N152*$C152*Indicators!$C$259+N152*$D152*Indicators!$D$259+N152*$E152*Indicators!$E$259+N152*$F152*Indicators!$F$259+N152*$G152*Indicators!$G$259+N152*$H152*Indicators!$H$259+N152*$I152*Indicators!$I$259</f>
        <v>1.2973975407991003E-4</v>
      </c>
      <c r="Y152" s="193">
        <f>O152*$B152*Indicators!$B$260+O152*$C152*Indicators!$C$260+O152*$D152*Indicators!$D$260+O152*$E152*Indicators!$E$260+O152*$F152*Indicators!$F$260+O152*$G152*Indicators!$G$260+O152*$H152*Indicators!$H$260+O152*$I152*Indicators!$I$260</f>
        <v>-2.5418986575748864E-4</v>
      </c>
      <c r="Z152" s="193">
        <f>P152*$B152*Indicators!$B$261+P152*$C152*Indicators!$C$261+P152*$D152*Indicators!$D$261+P152*$E152*Indicators!$E$261+P152*$F152*Indicators!$F$261+P152*$G152*Indicators!$G$261+P152*$H152*Indicators!$H$261+P152*$I152*Indicators!$I$261</f>
        <v>-5.6575601216482378E-4</v>
      </c>
      <c r="AA152" s="193">
        <f>Q152*$B152*Indicators!$B$262+Q152*$C152*Indicators!$C$262+Q152*$D152*Indicators!$D$262+Q152*$E152*Indicators!$E$262+Q152*$F152*Indicators!$F$262+Q152*$G152*Indicators!$G$262+Q152*$H152*Indicators!$H$262+Q152*$I152*Indicators!$I$262</f>
        <v>-1.4280704184199177E-3</v>
      </c>
      <c r="AB152" s="193">
        <f>R152*$B152*Indicators!$B$263+R152*$C152*Indicators!$C$263+R152*$D152*Indicators!$D$263+R152*$E152*Indicators!$E$263+R152*$F152*Indicators!$F$263+R152*$G152*Indicators!$G$263+R152*$H152*Indicators!$H$263+R152*$I152*Indicators!$I$263</f>
        <v>-5.2089101452975663E-4</v>
      </c>
      <c r="AC152" s="193">
        <f>S152*$B152*Indicators!$B$264+S152*$C152*Indicators!$C$264+S152*$D152*Indicators!$D$264+S152*$E152*Indicators!$E$264+S152*$F152*Indicators!$F$264+S152*$G152*Indicators!$G$264+S152*$H152*Indicators!$H$264+S152*$I152*Indicators!$I$264</f>
        <v>1.0639260303782084E-3</v>
      </c>
      <c r="AE152" s="177">
        <f t="shared" si="3"/>
        <v>-0.25094351376813123</v>
      </c>
    </row>
    <row r="153" spans="1:31" x14ac:dyDescent="0.25">
      <c r="A153" s="174">
        <f>Indicators!A165</f>
        <v>40391</v>
      </c>
      <c r="B153" s="193">
        <f>(Indicators!B165-Indicators!B164)/Indicators!B164</f>
        <v>4.8396357968992438E-3</v>
      </c>
      <c r="C153" s="193">
        <f>(Indicators!C165-Indicators!C164)/-100</f>
        <v>3.5999999999999943E-3</v>
      </c>
      <c r="D153" s="193">
        <f>(Indicators!D165-Indicators!D164)/-100</f>
        <v>1.9551051199690316E-3</v>
      </c>
      <c r="E153" s="193">
        <f>(Indicators!E165-Indicators!E164)/-Indicators!E164</f>
        <v>3.1928645294725944E-2</v>
      </c>
      <c r="F153" s="193">
        <f>(Indicators!F165-Indicators!F164)/Indicators!F164</f>
        <v>5.1441492368569819E-2</v>
      </c>
      <c r="G153" s="193">
        <f>(Indicators!G165-Indicators!G164)/Indicators!G164</f>
        <v>5.9871520342612498E-2</v>
      </c>
      <c r="H153" s="193">
        <f>(Indicators!H165-Indicators!H164)/Indicators!H164</f>
        <v>7.4787290153251959E-3</v>
      </c>
      <c r="I153" s="193">
        <f>(Indicators!I165-Indicators!I164)/Indicators!I164</f>
        <v>-2.4158523344191097E-2</v>
      </c>
      <c r="J153" s="174"/>
      <c r="K153" s="193">
        <f>PMB!C$79/100</f>
        <v>4.579597909611003E-2</v>
      </c>
      <c r="L153" s="193">
        <f>PMB!D$79/100</f>
        <v>3.7866373451550749E-3</v>
      </c>
      <c r="M153" s="193">
        <f>PMB!E$79/100</f>
        <v>0.11077458951033475</v>
      </c>
      <c r="N153" s="193">
        <f>PMB!F$79/100</f>
        <v>3.2769806619698715E-2</v>
      </c>
      <c r="O153" s="193">
        <f>PMB!G$79/100</f>
        <v>4.3903140412086025E-2</v>
      </c>
      <c r="P153" s="193">
        <f>PMB!H$79/100</f>
        <v>0.13332204336943165</v>
      </c>
      <c r="Q153" s="193">
        <f>PMB!I$79/100</f>
        <v>0.10797612343053448</v>
      </c>
      <c r="R153" s="193">
        <f>PMB!J$79/100</f>
        <v>0.18021362524577811</v>
      </c>
      <c r="S153" s="193">
        <f>PMB!K$79/100</f>
        <v>0.34145805497087117</v>
      </c>
      <c r="T153" s="193"/>
      <c r="U153" s="193">
        <f>K153*$B153*Indicators!$B$256+K153*$C153*Indicators!$C$256+K153*$D153*Indicators!$D$256+K153*$E153*Indicators!$E$256+K153*$F153*Indicators!$F$256+K153*$G153*Indicators!$G$256+K153*$H153*Indicators!$H$256+K153*$I153*Indicators!$I$256</f>
        <v>9.6634969552987255E-4</v>
      </c>
      <c r="V153" s="193">
        <f>L153*$B153*Indicators!$B$257+L153*$C153*Indicators!$C$257+L153*$D153*Indicators!$D$257+L153*$E153*Indicators!$E$257+L153*$F153*Indicators!$F$257+L153*$G153*Indicators!$G$257+L153*$H153*Indicators!$H$257+L153*$I153*Indicators!$I$257</f>
        <v>8.9976784355404676E-5</v>
      </c>
      <c r="W153" s="193">
        <f>M153*$B153*Indicators!$B$258+M153*$C153*Indicators!$C$258+M153*$D153*Indicators!$D$258+M153*$E153*Indicators!$E$258+M153*$F153*Indicators!$F$258+M153*$G153*Indicators!$G$258+M153*$H153*Indicators!$H$258+M153*$I153*Indicators!$I$258</f>
        <v>1.795280068383904E-4</v>
      </c>
      <c r="X153" s="193">
        <f>N153*$B153*Indicators!$B$259+N153*$C153*Indicators!$C$259+N153*$D153*Indicators!$D$259+N153*$E153*Indicators!$E$259+N153*$F153*Indicators!$F$259+N153*$G153*Indicators!$G$259+N153*$H153*Indicators!$H$259+N153*$I153*Indicators!$I$259</f>
        <v>-1.3710693341246138E-4</v>
      </c>
      <c r="Y153" s="193">
        <f>O153*$B153*Indicators!$B$260+O153*$C153*Indicators!$C$260+O153*$D153*Indicators!$D$260+O153*$E153*Indicators!$E$260+O153*$F153*Indicators!$F$260+O153*$G153*Indicators!$G$260+O153*$H153*Indicators!$H$260+O153*$I153*Indicators!$I$260</f>
        <v>3.3298176262275584E-4</v>
      </c>
      <c r="Z153" s="193">
        <f>P153*$B153*Indicators!$B$261+P153*$C153*Indicators!$C$261+P153*$D153*Indicators!$D$261+P153*$E153*Indicators!$E$261+P153*$F153*Indicators!$F$261+P153*$G153*Indicators!$G$261+P153*$H153*Indicators!$H$261+P153*$I153*Indicators!$I$261</f>
        <v>9.5958959172880935E-4</v>
      </c>
      <c r="AA153" s="193">
        <f>Q153*$B153*Indicators!$B$262+Q153*$C153*Indicators!$C$262+Q153*$D153*Indicators!$D$262+Q153*$E153*Indicators!$E$262+Q153*$F153*Indicators!$F$262+Q153*$G153*Indicators!$G$262+Q153*$H153*Indicators!$H$262+Q153*$I153*Indicators!$I$262</f>
        <v>1.0860196544570085E-3</v>
      </c>
      <c r="AB153" s="193">
        <f>R153*$B153*Indicators!$B$263+R153*$C153*Indicators!$C$263+R153*$D153*Indicators!$D$263+R153*$E153*Indicators!$E$263+R153*$F153*Indicators!$F$263+R153*$G153*Indicators!$G$263+R153*$H153*Indicators!$H$263+R153*$I153*Indicators!$I$263</f>
        <v>1.111563255710748E-3</v>
      </c>
      <c r="AC153" s="193">
        <f>S153*$B153*Indicators!$B$264+S153*$C153*Indicators!$C$264+S153*$D153*Indicators!$D$264+S153*$E153*Indicators!$E$264+S153*$F153*Indicators!$F$264+S153*$G153*Indicators!$G$264+S153*$H153*Indicators!$H$264+S153*$I153*Indicators!$I$264</f>
        <v>1.0826532495309563E-3</v>
      </c>
      <c r="AE153" s="177">
        <f t="shared" si="3"/>
        <v>0.56715550673614845</v>
      </c>
    </row>
    <row r="154" spans="1:31" x14ac:dyDescent="0.25">
      <c r="A154" s="174">
        <f>Indicators!A166</f>
        <v>40422</v>
      </c>
      <c r="B154" s="193">
        <f>(Indicators!B166-Indicators!B165)/Indicators!B165</f>
        <v>-5.3088435374149555E-2</v>
      </c>
      <c r="C154" s="193">
        <f>(Indicators!C166-Indicators!C165)/-100</f>
        <v>0</v>
      </c>
      <c r="D154" s="193">
        <f>(Indicators!D166-Indicators!D165)/-100</f>
        <v>4.7953552930024741E-3</v>
      </c>
      <c r="E154" s="193">
        <f>(Indicators!E166-Indicators!E165)/-Indicators!E165</f>
        <v>-5.9286954199492557E-2</v>
      </c>
      <c r="F154" s="193">
        <f>(Indicators!F166-Indicators!F165)/Indicators!F165</f>
        <v>0.21881720430107526</v>
      </c>
      <c r="G154" s="193">
        <f>(Indicators!G166-Indicators!G165)/Indicators!G165</f>
        <v>5.9398739292064004E-2</v>
      </c>
      <c r="H154" s="193">
        <f>(Indicators!H166-Indicators!H165)/Indicators!H165</f>
        <v>9.9834807964258448E-3</v>
      </c>
      <c r="I154" s="193">
        <f>(Indicators!I166-Indicators!I165)/Indicators!I165</f>
        <v>-3.3657858136300414E-2</v>
      </c>
      <c r="J154" s="174"/>
      <c r="K154" s="193">
        <f>PMB!C$79/100</f>
        <v>4.579597909611003E-2</v>
      </c>
      <c r="L154" s="193">
        <f>PMB!D$79/100</f>
        <v>3.7866373451550749E-3</v>
      </c>
      <c r="M154" s="193">
        <f>PMB!E$79/100</f>
        <v>0.11077458951033475</v>
      </c>
      <c r="N154" s="193">
        <f>PMB!F$79/100</f>
        <v>3.2769806619698715E-2</v>
      </c>
      <c r="O154" s="193">
        <f>PMB!G$79/100</f>
        <v>4.3903140412086025E-2</v>
      </c>
      <c r="P154" s="193">
        <f>PMB!H$79/100</f>
        <v>0.13332204336943165</v>
      </c>
      <c r="Q154" s="193">
        <f>PMB!I$79/100</f>
        <v>0.10797612343053448</v>
      </c>
      <c r="R154" s="193">
        <f>PMB!J$79/100</f>
        <v>0.18021362524577811</v>
      </c>
      <c r="S154" s="193">
        <f>PMB!K$79/100</f>
        <v>0.34145805497087117</v>
      </c>
      <c r="T154" s="193"/>
      <c r="U154" s="193">
        <f>K154*$B154*Indicators!$B$256+K154*$C154*Indicators!$C$256+K154*$D154*Indicators!$D$256+K154*$E154*Indicators!$E$256+K154*$F154*Indicators!$F$256+K154*$G154*Indicators!$G$256+K154*$H154*Indicators!$H$256+K154*$I154*Indicators!$I$256</f>
        <v>1.9918585212152003E-3</v>
      </c>
      <c r="V154" s="193">
        <f>L154*$B154*Indicators!$B$257+L154*$C154*Indicators!$C$257+L154*$D154*Indicators!$D$257+L154*$E154*Indicators!$E$257+L154*$F154*Indicators!$F$257+L154*$G154*Indicators!$G$257+L154*$H154*Indicators!$H$257+L154*$I154*Indicators!$I$257</f>
        <v>-1.8279241812297103E-5</v>
      </c>
      <c r="W154" s="193">
        <f>M154*$B154*Indicators!$B$258+M154*$C154*Indicators!$C$258+M154*$D154*Indicators!$D$258+M154*$E154*Indicators!$E$258+M154*$F154*Indicators!$F$258+M154*$G154*Indicators!$G$258+M154*$H154*Indicators!$H$258+M154*$I154*Indicators!$I$258</f>
        <v>-3.3235814835391392E-3</v>
      </c>
      <c r="X154" s="193">
        <f>N154*$B154*Indicators!$B$259+N154*$C154*Indicators!$C$259+N154*$D154*Indicators!$D$259+N154*$E154*Indicators!$E$259+N154*$F154*Indicators!$F$259+N154*$G154*Indicators!$G$259+N154*$H154*Indicators!$H$259+N154*$I154*Indicators!$I$259</f>
        <v>-1.0734421153226381E-3</v>
      </c>
      <c r="Y154" s="193">
        <f>O154*$B154*Indicators!$B$260+O154*$C154*Indicators!$C$260+O154*$D154*Indicators!$D$260+O154*$E154*Indicators!$E$260+O154*$F154*Indicators!$F$260+O154*$G154*Indicators!$G$260+O154*$H154*Indicators!$H$260+O154*$I154*Indicators!$I$260</f>
        <v>-5.4484674462160578E-4</v>
      </c>
      <c r="Z154" s="193">
        <f>P154*$B154*Indicators!$B$261+P154*$C154*Indicators!$C$261+P154*$D154*Indicators!$D$261+P154*$E154*Indicators!$E$261+P154*$F154*Indicators!$F$261+P154*$G154*Indicators!$G$261+P154*$H154*Indicators!$H$261+P154*$I154*Indicators!$I$261</f>
        <v>-1.0375918280405437E-3</v>
      </c>
      <c r="AA154" s="193">
        <f>Q154*$B154*Indicators!$B$262+Q154*$C154*Indicators!$C$262+Q154*$D154*Indicators!$D$262+Q154*$E154*Indicators!$E$262+Q154*$F154*Indicators!$F$262+Q154*$G154*Indicators!$G$262+Q154*$H154*Indicators!$H$262+Q154*$I154*Indicators!$I$262</f>
        <v>-2.5897515964127273E-3</v>
      </c>
      <c r="AB154" s="193">
        <f>R154*$B154*Indicators!$B$263+R154*$C154*Indicators!$C$263+R154*$D154*Indicators!$D$263+R154*$E154*Indicators!$E$263+R154*$F154*Indicators!$F$263+R154*$G154*Indicators!$G$263+R154*$H154*Indicators!$H$263+R154*$I154*Indicators!$I$263</f>
        <v>-1.7022712497468029E-3</v>
      </c>
      <c r="AC154" s="193">
        <f>S154*$B154*Indicators!$B$264+S154*$C154*Indicators!$C$264+S154*$D154*Indicators!$D$264+S154*$E154*Indicators!$E$264+S154*$F154*Indicators!$F$264+S154*$G154*Indicators!$G$264+S154*$H154*Indicators!$H$264+S154*$I154*Indicators!$I$264</f>
        <v>-1.0372202084911594E-3</v>
      </c>
      <c r="AE154" s="177">
        <f t="shared" si="3"/>
        <v>-0.93351259467717129</v>
      </c>
    </row>
    <row r="155" spans="1:31" x14ac:dyDescent="0.25">
      <c r="A155" s="174">
        <f>Indicators!A167</f>
        <v>40452</v>
      </c>
      <c r="B155" s="193">
        <f>(Indicators!B167-Indicators!B166)/Indicators!B166</f>
        <v>4.26736400471266E-3</v>
      </c>
      <c r="C155" s="193">
        <f>(Indicators!C167-Indicators!C166)/-100</f>
        <v>1.200000000000001E-3</v>
      </c>
      <c r="D155" s="193">
        <f>(Indicators!D167-Indicators!D166)/-100</f>
        <v>-1.8029078616538952E-3</v>
      </c>
      <c r="E155" s="193">
        <f>(Indicators!E167-Indicators!E166)/-Indicators!E166</f>
        <v>-3.3782932055968821E-2</v>
      </c>
      <c r="F155" s="193">
        <f>(Indicators!F167-Indicators!F166)/Indicators!F166</f>
        <v>0.18835465372739299</v>
      </c>
      <c r="G155" s="193">
        <f>(Indicators!G167-Indicators!G166)/Indicators!G166</f>
        <v>2.6088946525287829E-2</v>
      </c>
      <c r="H155" s="193">
        <f>(Indicators!H167-Indicators!H166)/Indicators!H166</f>
        <v>-7.3105981989907652E-4</v>
      </c>
      <c r="I155" s="193">
        <f>(Indicators!I167-Indicators!I166)/Indicators!I166</f>
        <v>2.9648819804260217E-2</v>
      </c>
      <c r="J155" s="174"/>
      <c r="K155" s="193">
        <f>PMB!C$79/100</f>
        <v>4.579597909611003E-2</v>
      </c>
      <c r="L155" s="193">
        <f>PMB!D$79/100</f>
        <v>3.7866373451550749E-3</v>
      </c>
      <c r="M155" s="193">
        <f>PMB!E$79/100</f>
        <v>0.11077458951033475</v>
      </c>
      <c r="N155" s="193">
        <f>PMB!F$79/100</f>
        <v>3.2769806619698715E-2</v>
      </c>
      <c r="O155" s="193">
        <f>PMB!G$79/100</f>
        <v>4.3903140412086025E-2</v>
      </c>
      <c r="P155" s="193">
        <f>PMB!H$79/100</f>
        <v>0.13332204336943165</v>
      </c>
      <c r="Q155" s="193">
        <f>PMB!I$79/100</f>
        <v>0.10797612343053448</v>
      </c>
      <c r="R155" s="193">
        <f>PMB!J$79/100</f>
        <v>0.18021362524577811</v>
      </c>
      <c r="S155" s="193">
        <f>PMB!K$79/100</f>
        <v>0.34145805497087117</v>
      </c>
      <c r="T155" s="193"/>
      <c r="U155" s="193">
        <f>K155*$B155*Indicators!$B$256+K155*$C155*Indicators!$C$256+K155*$D155*Indicators!$D$256+K155*$E155*Indicators!$E$256+K155*$F155*Indicators!$F$256+K155*$G155*Indicators!$G$256+K155*$H155*Indicators!$H$256+K155*$I155*Indicators!$I$256</f>
        <v>2.4704835409263214E-3</v>
      </c>
      <c r="V155" s="193">
        <f>L155*$B155*Indicators!$B$257+L155*$C155*Indicators!$C$257+L155*$D155*Indicators!$D$257+L155*$E155*Indicators!$E$257+L155*$F155*Indicators!$F$257+L155*$G155*Indicators!$G$257+L155*$H155*Indicators!$H$257+L155*$I155*Indicators!$I$257</f>
        <v>5.4024934101968311E-5</v>
      </c>
      <c r="W155" s="193">
        <f>M155*$B155*Indicators!$B$258+M155*$C155*Indicators!$C$258+M155*$D155*Indicators!$D$258+M155*$E155*Indicators!$E$258+M155*$F155*Indicators!$F$258+M155*$G155*Indicators!$G$258+M155*$H155*Indicators!$H$258+M155*$I155*Indicators!$I$258</f>
        <v>4.5659034655245762E-4</v>
      </c>
      <c r="X155" s="193">
        <f>N155*$B155*Indicators!$B$259+N155*$C155*Indicators!$C$259+N155*$D155*Indicators!$D$259+N155*$E155*Indicators!$E$259+N155*$F155*Indicators!$F$259+N155*$G155*Indicators!$G$259+N155*$H155*Indicators!$H$259+N155*$I155*Indicators!$I$259</f>
        <v>2.7498155736652911E-4</v>
      </c>
      <c r="Y155" s="193">
        <f>O155*$B155*Indicators!$B$260+O155*$C155*Indicators!$C$260+O155*$D155*Indicators!$D$260+O155*$E155*Indicators!$E$260+O155*$F155*Indicators!$F$260+O155*$G155*Indicators!$G$260+O155*$H155*Indicators!$H$260+O155*$I155*Indicators!$I$260</f>
        <v>-1.4039658611145488E-4</v>
      </c>
      <c r="Z155" s="193">
        <f>P155*$B155*Indicators!$B$261+P155*$C155*Indicators!$C$261+P155*$D155*Indicators!$D$261+P155*$E155*Indicators!$E$261+P155*$F155*Indicators!$F$261+P155*$G155*Indicators!$G$261+P155*$H155*Indicators!$H$261+P155*$I155*Indicators!$I$261</f>
        <v>-4.099523954431976E-4</v>
      </c>
      <c r="AA155" s="193">
        <f>Q155*$B155*Indicators!$B$262+Q155*$C155*Indicators!$C$262+Q155*$D155*Indicators!$D$262+Q155*$E155*Indicators!$E$262+Q155*$F155*Indicators!$F$262+Q155*$G155*Indicators!$G$262+Q155*$H155*Indicators!$H$262+Q155*$I155*Indicators!$I$262</f>
        <v>-7.3745143915791888E-4</v>
      </c>
      <c r="AB155" s="193">
        <f>R155*$B155*Indicators!$B$263+R155*$C155*Indicators!$C$263+R155*$D155*Indicators!$D$263+R155*$E155*Indicators!$E$263+R155*$F155*Indicators!$F$263+R155*$G155*Indicators!$G$263+R155*$H155*Indicators!$H$263+R155*$I155*Indicators!$I$263</f>
        <v>-2.61079902606017E-4</v>
      </c>
      <c r="AC155" s="193">
        <f>S155*$B155*Indicators!$B$264+S155*$C155*Indicators!$C$264+S155*$D155*Indicators!$D$264+S155*$E155*Indicators!$E$264+S155*$F155*Indicators!$F$264+S155*$G155*Indicators!$G$264+S155*$H155*Indicators!$H$264+S155*$I155*Indicators!$I$264</f>
        <v>5.9730501990774767E-4</v>
      </c>
      <c r="AE155" s="177">
        <f t="shared" si="3"/>
        <v>0.23045050755364352</v>
      </c>
    </row>
    <row r="156" spans="1:31" x14ac:dyDescent="0.25">
      <c r="A156" s="174">
        <f>Indicators!A168</f>
        <v>40483</v>
      </c>
      <c r="B156" s="193">
        <f>(Indicators!B168-Indicators!B167)/Indicators!B167</f>
        <v>1.6195722154660558E-2</v>
      </c>
      <c r="C156" s="193">
        <f>(Indicators!C168-Indicators!C167)/-100</f>
        <v>-5.4000000000000003E-3</v>
      </c>
      <c r="D156" s="193">
        <f>(Indicators!D168-Indicators!D167)/-100</f>
        <v>-9.1659028414293521E-4</v>
      </c>
      <c r="E156" s="193">
        <f>(Indicators!E168-Indicators!E167)/-Indicators!E167</f>
        <v>-5.4627484453115348E-2</v>
      </c>
      <c r="F156" s="193">
        <f>(Indicators!F168-Indicators!F167)/Indicators!F167</f>
        <v>-1.9302152932442449E-2</v>
      </c>
      <c r="G156" s="193">
        <f>(Indicators!G168-Indicators!G167)/Indicators!G167</f>
        <v>1.7247788268530257E-2</v>
      </c>
      <c r="H156" s="193">
        <f>(Indicators!H168-Indicators!H167)/Indicators!H167</f>
        <v>3.9886375496125549E-3</v>
      </c>
      <c r="I156" s="193">
        <f>(Indicators!I168-Indicators!I167)/Indicators!I167</f>
        <v>-4.0257198769918928E-2</v>
      </c>
      <c r="J156" s="174"/>
      <c r="K156" s="193">
        <f>PMB!C$79/100</f>
        <v>4.579597909611003E-2</v>
      </c>
      <c r="L156" s="193">
        <f>PMB!D$79/100</f>
        <v>3.7866373451550749E-3</v>
      </c>
      <c r="M156" s="193">
        <f>PMB!E$79/100</f>
        <v>0.11077458951033475</v>
      </c>
      <c r="N156" s="193">
        <f>PMB!F$79/100</f>
        <v>3.2769806619698715E-2</v>
      </c>
      <c r="O156" s="193">
        <f>PMB!G$79/100</f>
        <v>4.3903140412086025E-2</v>
      </c>
      <c r="P156" s="193">
        <f>PMB!H$79/100</f>
        <v>0.13332204336943165</v>
      </c>
      <c r="Q156" s="193">
        <f>PMB!I$79/100</f>
        <v>0.10797612343053448</v>
      </c>
      <c r="R156" s="193">
        <f>PMB!J$79/100</f>
        <v>0.18021362524577811</v>
      </c>
      <c r="S156" s="193">
        <f>PMB!K$79/100</f>
        <v>0.34145805497087117</v>
      </c>
      <c r="T156" s="193"/>
      <c r="U156" s="193">
        <f>K156*$B156*Indicators!$B$256+K156*$C156*Indicators!$C$256+K156*$D156*Indicators!$D$256+K156*$E156*Indicators!$E$256+K156*$F156*Indicators!$F$256+K156*$G156*Indicators!$G$256+K156*$H156*Indicators!$H$256+K156*$I156*Indicators!$I$256</f>
        <v>-6.9819246681684412E-4</v>
      </c>
      <c r="V156" s="193">
        <f>L156*$B156*Indicators!$B$257+L156*$C156*Indicators!$C$257+L156*$D156*Indicators!$D$257+L156*$E156*Indicators!$E$257+L156*$F156*Indicators!$F$257+L156*$G156*Indicators!$G$257+L156*$H156*Indicators!$H$257+L156*$I156*Indicators!$I$257</f>
        <v>-6.6506841505500471E-6</v>
      </c>
      <c r="W156" s="193">
        <f>M156*$B156*Indicators!$B$258+M156*$C156*Indicators!$C$258+M156*$D156*Indicators!$D$258+M156*$E156*Indicators!$E$258+M156*$F156*Indicators!$F$258+M156*$G156*Indicators!$G$258+M156*$H156*Indicators!$H$258+M156*$I156*Indicators!$I$258</f>
        <v>-9.496319181837964E-4</v>
      </c>
      <c r="X156" s="193">
        <f>N156*$B156*Indicators!$B$259+N156*$C156*Indicators!$C$259+N156*$D156*Indicators!$D$259+N156*$E156*Indicators!$E$259+N156*$F156*Indicators!$F$259+N156*$G156*Indicators!$G$259+N156*$H156*Indicators!$H$259+N156*$I156*Indicators!$I$259</f>
        <v>-9.6184264538056038E-4</v>
      </c>
      <c r="Y156" s="193">
        <f>O156*$B156*Indicators!$B$260+O156*$C156*Indicators!$C$260+O156*$D156*Indicators!$D$260+O156*$E156*Indicators!$E$260+O156*$F156*Indicators!$F$260+O156*$G156*Indicators!$G$260+O156*$H156*Indicators!$H$260+O156*$I156*Indicators!$I$260</f>
        <v>-3.9962737651617615E-4</v>
      </c>
      <c r="Z156" s="193">
        <f>P156*$B156*Indicators!$B$261+P156*$C156*Indicators!$C$261+P156*$D156*Indicators!$D$261+P156*$E156*Indicators!$E$261+P156*$F156*Indicators!$F$261+P156*$G156*Indicators!$G$261+P156*$H156*Indicators!$H$261+P156*$I156*Indicators!$I$261</f>
        <v>-6.5585578078935722E-4</v>
      </c>
      <c r="AA156" s="193">
        <f>Q156*$B156*Indicators!$B$262+Q156*$C156*Indicators!$C$262+Q156*$D156*Indicators!$D$262+Q156*$E156*Indicators!$E$262+Q156*$F156*Indicators!$F$262+Q156*$G156*Indicators!$G$262+Q156*$H156*Indicators!$H$262+Q156*$I156*Indicators!$I$262</f>
        <v>-2.0697213738909972E-3</v>
      </c>
      <c r="AB156" s="193">
        <f>R156*$B156*Indicators!$B$263+R156*$C156*Indicators!$C$263+R156*$D156*Indicators!$D$263+R156*$E156*Indicators!$E$263+R156*$F156*Indicators!$F$263+R156*$G156*Indicators!$G$263+R156*$H156*Indicators!$H$263+R156*$I156*Indicators!$I$263</f>
        <v>-1.1968174151966357E-3</v>
      </c>
      <c r="AC156" s="193">
        <f>S156*$B156*Indicators!$B$264+S156*$C156*Indicators!$C$264+S156*$D156*Indicators!$D$264+S156*$E156*Indicators!$E$264+S156*$F156*Indicators!$F$264+S156*$G156*Indicators!$G$264+S156*$H156*Indicators!$H$264+S156*$I156*Indicators!$I$264</f>
        <v>-4.3365668606803933E-4</v>
      </c>
      <c r="AE156" s="177">
        <f t="shared" si="3"/>
        <v>-0.73719963469929561</v>
      </c>
    </row>
    <row r="157" spans="1:31" x14ac:dyDescent="0.25">
      <c r="A157" s="174">
        <f>Indicators!A169</f>
        <v>40513</v>
      </c>
      <c r="B157" s="193">
        <f>(Indicators!B169-Indicators!B168)/Indicators!B168</f>
        <v>-6.8297971194052856E-2</v>
      </c>
      <c r="C157" s="193">
        <f>(Indicators!C169-Indicators!C168)/-100</f>
        <v>2.1499999999999987E-3</v>
      </c>
      <c r="D157" s="193">
        <f>(Indicators!D169-Indicators!D168)/-100</f>
        <v>7.4702108157659102E-4</v>
      </c>
      <c r="E157" s="193">
        <f>(Indicators!E169-Indicators!E168)/-Indicators!E168</f>
        <v>-7.9315527806682856E-2</v>
      </c>
      <c r="F157" s="193">
        <f>(Indicators!F169-Indicators!F168)/Indicators!F168</f>
        <v>6.1317183951551751E-2</v>
      </c>
      <c r="G157" s="193">
        <f>(Indicators!G169-Indicators!G168)/Indicators!G168</f>
        <v>2.6894686837681762E-2</v>
      </c>
      <c r="H157" s="193">
        <f>(Indicators!H169-Indicators!H168)/Indicators!H168</f>
        <v>-1.4795046155397901E-3</v>
      </c>
      <c r="I157" s="193">
        <f>(Indicators!I169-Indicators!I168)/Indicators!I168</f>
        <v>-1.8060005825808332E-2</v>
      </c>
      <c r="J157" s="174"/>
      <c r="K157" s="193">
        <f>PMB!C$79/100</f>
        <v>4.579597909611003E-2</v>
      </c>
      <c r="L157" s="193">
        <f>PMB!D$79/100</f>
        <v>3.7866373451550749E-3</v>
      </c>
      <c r="M157" s="193">
        <f>PMB!E$79/100</f>
        <v>0.11077458951033475</v>
      </c>
      <c r="N157" s="193">
        <f>PMB!F$79/100</f>
        <v>3.2769806619698715E-2</v>
      </c>
      <c r="O157" s="193">
        <f>PMB!G$79/100</f>
        <v>4.3903140412086025E-2</v>
      </c>
      <c r="P157" s="193">
        <f>PMB!H$79/100</f>
        <v>0.13332204336943165</v>
      </c>
      <c r="Q157" s="193">
        <f>PMB!I$79/100</f>
        <v>0.10797612343053448</v>
      </c>
      <c r="R157" s="193">
        <f>PMB!J$79/100</f>
        <v>0.18021362524577811</v>
      </c>
      <c r="S157" s="193">
        <f>PMB!K$79/100</f>
        <v>0.34145805497087117</v>
      </c>
      <c r="T157" s="193"/>
      <c r="U157" s="193">
        <f>K157*$B157*Indicators!$B$256+K157*$C157*Indicators!$C$256+K157*$D157*Indicators!$D$256+K157*$E157*Indicators!$E$256+K157*$F157*Indicators!$F$256+K157*$G157*Indicators!$G$256+K157*$H157*Indicators!$H$256+K157*$I157*Indicators!$I$256</f>
        <v>-4.6201175755109555E-4</v>
      </c>
      <c r="V157" s="193">
        <f>L157*$B157*Indicators!$B$257+L157*$C157*Indicators!$C$257+L157*$D157*Indicators!$D$257+L157*$E157*Indicators!$E$257+L157*$F157*Indicators!$F$257+L157*$G157*Indicators!$G$257+L157*$H157*Indicators!$H$257+L157*$I157*Indicators!$I$257</f>
        <v>-8.0560976737283191E-5</v>
      </c>
      <c r="W157" s="193">
        <f>M157*$B157*Indicators!$B$258+M157*$C157*Indicators!$C$258+M157*$D157*Indicators!$D$258+M157*$E157*Indicators!$E$258+M157*$F157*Indicators!$F$258+M157*$G157*Indicators!$G$258+M157*$H157*Indicators!$H$258+M157*$I157*Indicators!$I$258</f>
        <v>-3.8913388835068756E-3</v>
      </c>
      <c r="X157" s="193">
        <f>N157*$B157*Indicators!$B$259+N157*$C157*Indicators!$C$259+N157*$D157*Indicators!$D$259+N157*$E157*Indicators!$E$259+N157*$F157*Indicators!$F$259+N157*$G157*Indicators!$G$259+N157*$H157*Indicators!$H$259+N157*$I157*Indicators!$I$259</f>
        <v>-1.0396550487023351E-3</v>
      </c>
      <c r="Y157" s="193">
        <f>O157*$B157*Indicators!$B$260+O157*$C157*Indicators!$C$260+O157*$D157*Indicators!$D$260+O157*$E157*Indicators!$E$260+O157*$F157*Indicators!$F$260+O157*$G157*Indicators!$G$260+O157*$H157*Indicators!$H$260+O157*$I157*Indicators!$I$260</f>
        <v>-8.4971349057690721E-4</v>
      </c>
      <c r="Z157" s="193">
        <f>P157*$B157*Indicators!$B$261+P157*$C157*Indicators!$C$261+P157*$D157*Indicators!$D$261+P157*$E157*Indicators!$E$261+P157*$F157*Indicators!$F$261+P157*$G157*Indicators!$G$261+P157*$H157*Indicators!$H$261+P157*$I157*Indicators!$I$261</f>
        <v>-1.8970822631558678E-3</v>
      </c>
      <c r="AA157" s="193">
        <f>Q157*$B157*Indicators!$B$262+Q157*$C157*Indicators!$C$262+Q157*$D157*Indicators!$D$262+Q157*$E157*Indicators!$E$262+Q157*$F157*Indicators!$F$262+Q157*$G157*Indicators!$G$262+Q157*$H157*Indicators!$H$262+Q157*$I157*Indicators!$I$262</f>
        <v>-3.4791693821851237E-3</v>
      </c>
      <c r="AB157" s="193">
        <f>R157*$B157*Indicators!$B$263+R157*$C157*Indicators!$C$263+R157*$D157*Indicators!$D$263+R157*$E157*Indicators!$E$263+R157*$F157*Indicators!$F$263+R157*$G157*Indicators!$G$263+R157*$H157*Indicators!$H$263+R157*$I157*Indicators!$I$263</f>
        <v>-2.7538443114833466E-3</v>
      </c>
      <c r="AC157" s="193">
        <f>S157*$B157*Indicators!$B$264+S157*$C157*Indicators!$C$264+S157*$D157*Indicators!$D$264+S157*$E157*Indicators!$E$264+S157*$F157*Indicators!$F$264+S157*$G157*Indicators!$G$264+S157*$H157*Indicators!$H$264+S157*$I157*Indicators!$I$264</f>
        <v>-2.4840201343696799E-3</v>
      </c>
      <c r="AE157" s="177">
        <f t="shared" si="3"/>
        <v>-1.6937396248268515</v>
      </c>
    </row>
    <row r="158" spans="1:31" x14ac:dyDescent="0.25">
      <c r="A158" s="174">
        <f>Indicators!A170</f>
        <v>40544</v>
      </c>
      <c r="B158" s="193">
        <f>(Indicators!B170-Indicators!B169)/Indicators!B169</f>
        <v>8.3141924564796799E-2</v>
      </c>
      <c r="C158" s="193">
        <f>(Indicators!C170-Indicators!C169)/-100</f>
        <v>-4.8000000000000039E-3</v>
      </c>
      <c r="D158" s="193">
        <f>(Indicators!D170-Indicators!D169)/-100</f>
        <v>0</v>
      </c>
      <c r="E158" s="193">
        <f>(Indicators!E170-Indicators!E169)/-Indicators!E169</f>
        <v>-7.1023031601499836E-2</v>
      </c>
      <c r="F158" s="193">
        <f>(Indicators!F170-Indicators!F169)/Indicators!F169</f>
        <v>6.062767475035661E-2</v>
      </c>
      <c r="G158" s="193">
        <f>(Indicators!G170-Indicators!G169)/Indicators!G169</f>
        <v>-4.6900576471425426E-2</v>
      </c>
      <c r="H158" s="193">
        <f>(Indicators!H170-Indicators!H169)/Indicators!H169</f>
        <v>7.5615496847722284E-3</v>
      </c>
      <c r="I158" s="193">
        <f>(Indicators!I170-Indicators!I169)/Indicators!I169</f>
        <v>1.3645802432512608E-2</v>
      </c>
      <c r="J158" s="174"/>
      <c r="K158" s="193">
        <f>PMB!C$80/100</f>
        <v>4.8383912698069853E-2</v>
      </c>
      <c r="L158" s="193">
        <f>PMB!D$80/100</f>
        <v>3.5236836610051908E-3</v>
      </c>
      <c r="M158" s="193">
        <f>PMB!E$80/100</f>
        <v>0.10881434811210917</v>
      </c>
      <c r="N158" s="193">
        <f>PMB!F$80/100</f>
        <v>3.1955131891686042E-2</v>
      </c>
      <c r="O158" s="193">
        <f>PMB!G$80/100</f>
        <v>4.2263117548577325E-2</v>
      </c>
      <c r="P158" s="193">
        <f>PMB!H$80/100</f>
        <v>0.1340016080737742</v>
      </c>
      <c r="Q158" s="193">
        <f>PMB!I$80/100</f>
        <v>0.10628081835877014</v>
      </c>
      <c r="R158" s="193">
        <f>PMB!J$80/100</f>
        <v>0.18069210905092969</v>
      </c>
      <c r="S158" s="193">
        <f>PMB!K$80/100</f>
        <v>0.34408527060507843</v>
      </c>
      <c r="T158" s="193"/>
      <c r="U158" s="193">
        <f>K158*$B158*Indicators!$B$256+K158*$C158*Indicators!$C$256+K158*$D158*Indicators!$D$256+K158*$E158*Indicators!$E$256+K158*$F158*Indicators!$F$256+K158*$G158*Indicators!$G$256+K158*$H158*Indicators!$H$256+K158*$I158*Indicators!$I$256</f>
        <v>1.166564736279052E-3</v>
      </c>
      <c r="V158" s="193">
        <f>L158*$B158*Indicators!$B$257+L158*$C158*Indicators!$C$257+L158*$D158*Indicators!$D$257+L158*$E158*Indicators!$E$257+L158*$F158*Indicators!$F$257+L158*$G158*Indicators!$G$257+L158*$H158*Indicators!$H$257+L158*$I158*Indicators!$I$257</f>
        <v>6.3750629520395611E-6</v>
      </c>
      <c r="W158" s="193">
        <f>M158*$B158*Indicators!$B$258+M158*$C158*Indicators!$C$258+M158*$D158*Indicators!$D$258+M158*$E158*Indicators!$E$258+M158*$F158*Indicators!$F$258+M158*$G158*Indicators!$G$258+M158*$H158*Indicators!$H$258+M158*$I158*Indicators!$I$258</f>
        <v>2.6684200793513444E-3</v>
      </c>
      <c r="X158" s="193">
        <f>N158*$B158*Indicators!$B$259+N158*$C158*Indicators!$C$259+N158*$D158*Indicators!$D$259+N158*$E158*Indicators!$E$259+N158*$F158*Indicators!$F$259+N158*$G158*Indicators!$G$259+N158*$H158*Indicators!$H$259+N158*$I158*Indicators!$I$259</f>
        <v>4.6291556428660697E-5</v>
      </c>
      <c r="Y158" s="193">
        <f>O158*$B158*Indicators!$B$260+O158*$C158*Indicators!$C$260+O158*$D158*Indicators!$D$260+O158*$E158*Indicators!$E$260+O158*$F158*Indicators!$F$260+O158*$G158*Indicators!$G$260+O158*$H158*Indicators!$H$260+O158*$I158*Indicators!$I$260</f>
        <v>-3.5015299579254147E-5</v>
      </c>
      <c r="Z158" s="193">
        <f>P158*$B158*Indicators!$B$261+P158*$C158*Indicators!$C$261+P158*$D158*Indicators!$D$261+P158*$E158*Indicators!$E$261+P158*$F158*Indicators!$F$261+P158*$G158*Indicators!$G$261+P158*$H158*Indicators!$H$261+P158*$I158*Indicators!$I$261</f>
        <v>1.9058736727393786E-4</v>
      </c>
      <c r="AA158" s="193">
        <f>Q158*$B158*Indicators!$B$262+Q158*$C158*Indicators!$C$262+Q158*$D158*Indicators!$D$262+Q158*$E158*Indicators!$E$262+Q158*$F158*Indicators!$F$262+Q158*$G158*Indicators!$G$262+Q158*$H158*Indicators!$H$262+Q158*$I158*Indicators!$I$262</f>
        <v>-1.177147940955332E-3</v>
      </c>
      <c r="AB158" s="193">
        <f>R158*$B158*Indicators!$B$263+R158*$C158*Indicators!$C$263+R158*$D158*Indicators!$D$263+R158*$E158*Indicators!$E$263+R158*$F158*Indicators!$F$263+R158*$G158*Indicators!$G$263+R158*$H158*Indicators!$H$263+R158*$I158*Indicators!$I$263</f>
        <v>4.485942388161142E-4</v>
      </c>
      <c r="AC158" s="193">
        <f>S158*$B158*Indicators!$B$264+S158*$C158*Indicators!$C$264+S158*$D158*Indicators!$D$264+S158*$E158*Indicators!$E$264+S158*$F158*Indicators!$F$264+S158*$G158*Indicators!$G$264+S158*$H158*Indicators!$H$264+S158*$I158*Indicators!$I$264</f>
        <v>3.2980392486082872E-3</v>
      </c>
      <c r="AE158" s="177">
        <f t="shared" si="3"/>
        <v>0.66127090491748497</v>
      </c>
    </row>
    <row r="159" spans="1:31" x14ac:dyDescent="0.25">
      <c r="A159" s="174">
        <f>Indicators!A171</f>
        <v>40575</v>
      </c>
      <c r="B159" s="193">
        <f>(Indicators!B171-Indicators!B170)/Indicators!B170</f>
        <v>-2.3131225759647305E-2</v>
      </c>
      <c r="C159" s="193">
        <f>(Indicators!C171-Indicators!C170)/-100</f>
        <v>-1.9999999999999573E-4</v>
      </c>
      <c r="D159" s="193">
        <f>(Indicators!D171-Indicators!D170)/-100</f>
        <v>-2.0000000000000018E-3</v>
      </c>
      <c r="E159" s="193">
        <f>(Indicators!E171-Indicators!E170)/-Indicators!E170</f>
        <v>-0.1201240248049609</v>
      </c>
      <c r="F159" s="193">
        <f>(Indicators!F171-Indicators!F170)/Indicators!F170</f>
        <v>-1.4458641560188289E-2</v>
      </c>
      <c r="G159" s="193">
        <f>(Indicators!G171-Indicators!G170)/Indicators!G170</f>
        <v>5.3315412186379828E-2</v>
      </c>
      <c r="H159" s="193">
        <f>(Indicators!H171-Indicators!H170)/Indicators!H170</f>
        <v>8.4613161535844993E-3</v>
      </c>
      <c r="I159" s="193">
        <f>(Indicators!I171-Indicators!I170)/Indicators!I170</f>
        <v>-4.7117354404448343E-2</v>
      </c>
      <c r="J159" s="174"/>
      <c r="K159" s="193">
        <f>PMB!C$80/100</f>
        <v>4.8383912698069853E-2</v>
      </c>
      <c r="L159" s="193">
        <f>PMB!D$80/100</f>
        <v>3.5236836610051908E-3</v>
      </c>
      <c r="M159" s="193">
        <f>PMB!E$80/100</f>
        <v>0.10881434811210917</v>
      </c>
      <c r="N159" s="193">
        <f>PMB!F$80/100</f>
        <v>3.1955131891686042E-2</v>
      </c>
      <c r="O159" s="193">
        <f>PMB!G$80/100</f>
        <v>4.2263117548577325E-2</v>
      </c>
      <c r="P159" s="193">
        <f>PMB!H$80/100</f>
        <v>0.1340016080737742</v>
      </c>
      <c r="Q159" s="193">
        <f>PMB!I$80/100</f>
        <v>0.10628081835877014</v>
      </c>
      <c r="R159" s="193">
        <f>PMB!J$80/100</f>
        <v>0.18069210905092969</v>
      </c>
      <c r="S159" s="193">
        <f>PMB!K$80/100</f>
        <v>0.34408527060507843</v>
      </c>
      <c r="T159" s="193"/>
      <c r="U159" s="193">
        <f>K159*$B159*Indicators!$B$256+K159*$C159*Indicators!$C$256+K159*$D159*Indicators!$D$256+K159*$E159*Indicators!$E$256+K159*$F159*Indicators!$F$256+K159*$G159*Indicators!$G$256+K159*$H159*Indicators!$H$256+K159*$I159*Indicators!$I$256</f>
        <v>-1.5690021610734513E-3</v>
      </c>
      <c r="V159" s="193">
        <f>L159*$B159*Indicators!$B$257+L159*$C159*Indicators!$C$257+L159*$D159*Indicators!$D$257+L159*$E159*Indicators!$E$257+L159*$F159*Indicators!$F$257+L159*$G159*Indicators!$G$257+L159*$H159*Indicators!$H$257+L159*$I159*Indicators!$I$257</f>
        <v>-2.4838714683017426E-5</v>
      </c>
      <c r="W159" s="193">
        <f>M159*$B159*Indicators!$B$258+M159*$C159*Indicators!$C$258+M159*$D159*Indicators!$D$258+M159*$E159*Indicators!$E$258+M159*$F159*Indicators!$F$258+M159*$G159*Indicators!$G$258+M159*$H159*Indicators!$H$258+M159*$I159*Indicators!$I$258</f>
        <v>-3.1366465728508543E-3</v>
      </c>
      <c r="X159" s="193">
        <f>N159*$B159*Indicators!$B$259+N159*$C159*Indicators!$C$259+N159*$D159*Indicators!$D$259+N159*$E159*Indicators!$E$259+N159*$F159*Indicators!$F$259+N159*$G159*Indicators!$G$259+N159*$H159*Indicators!$H$259+N159*$I159*Indicators!$I$259</f>
        <v>-1.570929402529439E-3</v>
      </c>
      <c r="Y159" s="193">
        <f>O159*$B159*Indicators!$B$260+O159*$C159*Indicators!$C$260+O159*$D159*Indicators!$D$260+O159*$E159*Indicators!$E$260+O159*$F159*Indicators!$F$260+O159*$G159*Indicators!$G$260+O159*$H159*Indicators!$H$260+O159*$I159*Indicators!$I$260</f>
        <v>-8.6255638363021115E-4</v>
      </c>
      <c r="Z159" s="193">
        <f>P159*$B159*Indicators!$B$261+P159*$C159*Indicators!$C$261+P159*$D159*Indicators!$D$261+P159*$E159*Indicators!$E$261+P159*$F159*Indicators!$F$261+P159*$G159*Indicators!$G$261+P159*$H159*Indicators!$H$261+P159*$I159*Indicators!$I$261</f>
        <v>-1.6991666571113373E-3</v>
      </c>
      <c r="AA159" s="193">
        <f>Q159*$B159*Indicators!$B$262+Q159*$C159*Indicators!$C$262+Q159*$D159*Indicators!$D$262+Q159*$E159*Indicators!$E$262+Q159*$F159*Indicators!$F$262+Q159*$G159*Indicators!$G$262+Q159*$H159*Indicators!$H$262+Q159*$I159*Indicators!$I$262</f>
        <v>-4.4223238324513654E-3</v>
      </c>
      <c r="AB159" s="193">
        <f>R159*$B159*Indicators!$B$263+R159*$C159*Indicators!$C$263+R159*$D159*Indicators!$D$263+R159*$E159*Indicators!$E$263+R159*$F159*Indicators!$F$263+R159*$G159*Indicators!$G$263+R159*$H159*Indicators!$H$263+R159*$I159*Indicators!$I$263</f>
        <v>-2.6043149938282249E-3</v>
      </c>
      <c r="AC159" s="193">
        <f>S159*$B159*Indicators!$B$264+S159*$C159*Indicators!$C$264+S159*$D159*Indicators!$D$264+S159*$E159*Indicators!$E$264+S159*$F159*Indicators!$F$264+S159*$G159*Indicators!$G$264+S159*$H159*Indicators!$H$264+S159*$I159*Indicators!$I$264</f>
        <v>-8.948265891860535E-4</v>
      </c>
      <c r="AE159" s="177">
        <f t="shared" si="3"/>
        <v>-1.6784605307343954</v>
      </c>
    </row>
    <row r="160" spans="1:31" x14ac:dyDescent="0.25">
      <c r="A160" s="174">
        <f>Indicators!A172</f>
        <v>40603</v>
      </c>
      <c r="B160" s="193">
        <f>(Indicators!B172-Indicators!B171)/Indicators!B171</f>
        <v>-2.7420736932305081E-2</v>
      </c>
      <c r="C160" s="193">
        <f>(Indicators!C172-Indicators!C171)/-100</f>
        <v>-6.0000000000000493E-4</v>
      </c>
      <c r="D160" s="193">
        <f>(Indicators!D172-Indicators!D171)/-100</f>
        <v>0</v>
      </c>
      <c r="E160" s="193">
        <f>(Indicators!E172-Indicators!E171)/-Indicators!E171</f>
        <v>-4.6432717206893501E-2</v>
      </c>
      <c r="F160" s="193">
        <f>(Indicators!F172-Indicators!F171)/Indicators!F171</f>
        <v>-0.1163425452064142</v>
      </c>
      <c r="G160" s="193">
        <f>(Indicators!G172-Indicators!G171)/Indicators!G171</f>
        <v>1.0066638309939067E-2</v>
      </c>
      <c r="H160" s="193">
        <f>(Indicators!H172-Indicators!H171)/Indicators!H171</f>
        <v>1.8315473506472296E-3</v>
      </c>
      <c r="I160" s="193">
        <f>(Indicators!I172-Indicators!I171)/Indicators!I171</f>
        <v>0.11517199017199017</v>
      </c>
      <c r="J160" s="174"/>
      <c r="K160" s="193">
        <f>PMB!C$80/100</f>
        <v>4.8383912698069853E-2</v>
      </c>
      <c r="L160" s="193">
        <f>PMB!D$80/100</f>
        <v>3.5236836610051908E-3</v>
      </c>
      <c r="M160" s="193">
        <f>PMB!E$80/100</f>
        <v>0.10881434811210917</v>
      </c>
      <c r="N160" s="193">
        <f>PMB!F$80/100</f>
        <v>3.1955131891686042E-2</v>
      </c>
      <c r="O160" s="193">
        <f>PMB!G$80/100</f>
        <v>4.2263117548577325E-2</v>
      </c>
      <c r="P160" s="193">
        <f>PMB!H$80/100</f>
        <v>0.1340016080737742</v>
      </c>
      <c r="Q160" s="193">
        <f>PMB!I$80/100</f>
        <v>0.10628081835877014</v>
      </c>
      <c r="R160" s="193">
        <f>PMB!J$80/100</f>
        <v>0.18069210905092969</v>
      </c>
      <c r="S160" s="193">
        <f>PMB!K$80/100</f>
        <v>0.34408527060507843</v>
      </c>
      <c r="T160" s="193"/>
      <c r="U160" s="193">
        <f>K160*$B160*Indicators!$B$256+K160*$C160*Indicators!$C$256+K160*$D160*Indicators!$D$256+K160*$E160*Indicators!$E$256+K160*$F160*Indicators!$F$256+K160*$G160*Indicators!$G$256+K160*$H160*Indicators!$H$256+K160*$I160*Indicators!$I$256</f>
        <v>-1.884241755166432E-3</v>
      </c>
      <c r="V160" s="193">
        <f>L160*$B160*Indicators!$B$257+L160*$C160*Indicators!$C$257+L160*$D160*Indicators!$D$257+L160*$E160*Indicators!$E$257+L160*$F160*Indicators!$F$257+L160*$G160*Indicators!$G$257+L160*$H160*Indicators!$H$257+L160*$I160*Indicators!$I$257</f>
        <v>5.0006570062364896E-5</v>
      </c>
      <c r="W160" s="193">
        <f>M160*$B160*Indicators!$B$258+M160*$C160*Indicators!$C$258+M160*$D160*Indicators!$D$258+M160*$E160*Indicators!$E$258+M160*$F160*Indicators!$F$258+M160*$G160*Indicators!$G$258+M160*$H160*Indicators!$H$258+M160*$I160*Indicators!$I$258</f>
        <v>9.6377119728508365E-4</v>
      </c>
      <c r="X160" s="193">
        <f>N160*$B160*Indicators!$B$259+N160*$C160*Indicators!$C$259+N160*$D160*Indicators!$D$259+N160*$E160*Indicators!$E$259+N160*$F160*Indicators!$F$259+N160*$G160*Indicators!$G$259+N160*$H160*Indicators!$H$259+N160*$I160*Indicators!$I$259</f>
        <v>1.4606861008347549E-3</v>
      </c>
      <c r="Y160" s="193">
        <f>O160*$B160*Indicators!$B$260+O160*$C160*Indicators!$C$260+O160*$D160*Indicators!$D$260+O160*$E160*Indicators!$E$260+O160*$F160*Indicators!$F$260+O160*$G160*Indicators!$G$260+O160*$H160*Indicators!$H$260+O160*$I160*Indicators!$I$260</f>
        <v>-1.5125621355484739E-4</v>
      </c>
      <c r="Z160" s="193">
        <f>P160*$B160*Indicators!$B$261+P160*$C160*Indicators!$C$261+P160*$D160*Indicators!$D$261+P160*$E160*Indicators!$E$261+P160*$F160*Indicators!$F$261+P160*$G160*Indicators!$G$261+P160*$H160*Indicators!$H$261+P160*$I160*Indicators!$I$261</f>
        <v>-9.5643092677853009E-4</v>
      </c>
      <c r="AA160" s="193">
        <f>Q160*$B160*Indicators!$B$262+Q160*$C160*Indicators!$C$262+Q160*$D160*Indicators!$D$262+Q160*$E160*Indicators!$E$262+Q160*$F160*Indicators!$F$262+Q160*$G160*Indicators!$G$262+Q160*$H160*Indicators!$H$262+Q160*$I160*Indicators!$I$262</f>
        <v>-5.2166668232398318E-4</v>
      </c>
      <c r="AB160" s="193">
        <f>R160*$B160*Indicators!$B$263+R160*$C160*Indicators!$C$263+R160*$D160*Indicators!$D$263+R160*$E160*Indicators!$E$263+R160*$F160*Indicators!$F$263+R160*$G160*Indicators!$G$263+R160*$H160*Indicators!$H$263+R160*$I160*Indicators!$I$263</f>
        <v>-2.3260164533846629E-4</v>
      </c>
      <c r="AC160" s="193">
        <f>S160*$B160*Indicators!$B$264+S160*$C160*Indicators!$C$264+S160*$D160*Indicators!$D$264+S160*$E160*Indicators!$E$264+S160*$F160*Indicators!$F$264+S160*$G160*Indicators!$G$264+S160*$H160*Indicators!$H$264+S160*$I160*Indicators!$I$264</f>
        <v>1.1547467343734203E-3</v>
      </c>
      <c r="AE160" s="177">
        <f t="shared" si="3"/>
        <v>-1.1698662060663521E-2</v>
      </c>
    </row>
    <row r="161" spans="1:31" x14ac:dyDescent="0.25">
      <c r="A161" s="174">
        <f>Indicators!A173</f>
        <v>40634</v>
      </c>
      <c r="B161" s="193">
        <f>(Indicators!B173-Indicators!B172)/Indicators!B172</f>
        <v>-3.0910425844346504E-2</v>
      </c>
      <c r="C161" s="193">
        <f>(Indicators!C173-Indicators!C172)/-100</f>
        <v>2.7000000000000136E-3</v>
      </c>
      <c r="D161" s="193">
        <f>(Indicators!D173-Indicators!D172)/-100</f>
        <v>-3.9999999999999949E-3</v>
      </c>
      <c r="E161" s="193">
        <f>(Indicators!E173-Indicators!E172)/-Indicators!E172</f>
        <v>-7.065449270415565E-2</v>
      </c>
      <c r="F161" s="193">
        <f>(Indicators!F173-Indicators!F172)/Indicators!F172</f>
        <v>-7.6833976833976775E-2</v>
      </c>
      <c r="G161" s="193">
        <f>(Indicators!G173-Indicators!G172)/Indicators!G172</f>
        <v>7.8607523862998324E-2</v>
      </c>
      <c r="H161" s="193">
        <f>(Indicators!H173-Indicators!H172)/Indicators!H172</f>
        <v>5.6278757047501784E-3</v>
      </c>
      <c r="I161" s="193">
        <f>(Indicators!I173-Indicators!I172)/Indicators!I172</f>
        <v>-5.480583861195263E-2</v>
      </c>
      <c r="J161" s="174"/>
      <c r="K161" s="193">
        <f>PMB!C$80/100</f>
        <v>4.8383912698069853E-2</v>
      </c>
      <c r="L161" s="193">
        <f>PMB!D$80/100</f>
        <v>3.5236836610051908E-3</v>
      </c>
      <c r="M161" s="193">
        <f>PMB!E$80/100</f>
        <v>0.10881434811210917</v>
      </c>
      <c r="N161" s="193">
        <f>PMB!F$80/100</f>
        <v>3.1955131891686042E-2</v>
      </c>
      <c r="O161" s="193">
        <f>PMB!G$80/100</f>
        <v>4.2263117548577325E-2</v>
      </c>
      <c r="P161" s="193">
        <f>PMB!H$80/100</f>
        <v>0.1340016080737742</v>
      </c>
      <c r="Q161" s="193">
        <f>PMB!I$80/100</f>
        <v>0.10628081835877014</v>
      </c>
      <c r="R161" s="193">
        <f>PMB!J$80/100</f>
        <v>0.18069210905092969</v>
      </c>
      <c r="S161" s="193">
        <f>PMB!K$80/100</f>
        <v>0.34408527060507843</v>
      </c>
      <c r="T161" s="193"/>
      <c r="U161" s="193">
        <f>K161*$B161*Indicators!$B$256+K161*$C161*Indicators!$C$256+K161*$D161*Indicators!$D$256+K161*$E161*Indicators!$E$256+K161*$F161*Indicators!$F$256+K161*$G161*Indicators!$G$256+K161*$H161*Indicators!$H$256+K161*$I161*Indicators!$I$256</f>
        <v>-2.1770448687532589E-3</v>
      </c>
      <c r="V161" s="193">
        <f>L161*$B161*Indicators!$B$257+L161*$C161*Indicators!$C$257+L161*$D161*Indicators!$D$257+L161*$E161*Indicators!$E$257+L161*$F161*Indicators!$F$257+L161*$G161*Indicators!$G$257+L161*$H161*Indicators!$H$257+L161*$I161*Indicators!$I$257</f>
        <v>1.4599554475768875E-5</v>
      </c>
      <c r="W161" s="193">
        <f>M161*$B161*Indicators!$B$258+M161*$C161*Indicators!$C$258+M161*$D161*Indicators!$D$258+M161*$E161*Indicators!$E$258+M161*$F161*Indicators!$F$258+M161*$G161*Indicators!$G$258+M161*$H161*Indicators!$H$258+M161*$I161*Indicators!$I$258</f>
        <v>-3.0405425791160006E-3</v>
      </c>
      <c r="X161" s="193">
        <f>N161*$B161*Indicators!$B$259+N161*$C161*Indicators!$C$259+N161*$D161*Indicators!$D$259+N161*$E161*Indicators!$E$259+N161*$F161*Indicators!$F$259+N161*$G161*Indicators!$G$259+N161*$H161*Indicators!$H$259+N161*$I161*Indicators!$I$259</f>
        <v>-1.4100864332598517E-3</v>
      </c>
      <c r="Y161" s="193">
        <f>O161*$B161*Indicators!$B$260+O161*$C161*Indicators!$C$260+O161*$D161*Indicators!$D$260+O161*$E161*Indicators!$E$260+O161*$F161*Indicators!$F$260+O161*$G161*Indicators!$G$260+O161*$H161*Indicators!$H$260+O161*$I161*Indicators!$I$260</f>
        <v>-6.056788957150012E-4</v>
      </c>
      <c r="Z161" s="193">
        <f>P161*$B161*Indicators!$B$261+P161*$C161*Indicators!$C$261+P161*$D161*Indicators!$D$261+P161*$E161*Indicators!$E$261+P161*$F161*Indicators!$F$261+P161*$G161*Indicators!$G$261+P161*$H161*Indicators!$H$261+P161*$I161*Indicators!$I$261</f>
        <v>-1.1530199091484583E-3</v>
      </c>
      <c r="AA161" s="193">
        <f>Q161*$B161*Indicators!$B$262+Q161*$C161*Indicators!$C$262+Q161*$D161*Indicators!$D$262+Q161*$E161*Indicators!$E$262+Q161*$F161*Indicators!$F$262+Q161*$G161*Indicators!$G$262+Q161*$H161*Indicators!$H$262+Q161*$I161*Indicators!$I$262</f>
        <v>-3.0292583032289627E-3</v>
      </c>
      <c r="AB161" s="193">
        <f>R161*$B161*Indicators!$B$263+R161*$C161*Indicators!$C$263+R161*$D161*Indicators!$D$263+R161*$E161*Indicators!$E$263+R161*$F161*Indicators!$F$263+R161*$G161*Indicators!$G$263+R161*$H161*Indicators!$H$263+R161*$I161*Indicators!$I$263</f>
        <v>-1.9267960435633076E-3</v>
      </c>
      <c r="AC161" s="193">
        <f>S161*$B161*Indicators!$B$264+S161*$C161*Indicators!$C$264+S161*$D161*Indicators!$D$264+S161*$E161*Indicators!$E$264+S161*$F161*Indicators!$F$264+S161*$G161*Indicators!$G$264+S161*$H161*Indicators!$H$264+S161*$I161*Indicators!$I$264</f>
        <v>-1.3756432099156647E-3</v>
      </c>
      <c r="AE161" s="177">
        <f t="shared" si="3"/>
        <v>-1.4703470688224736</v>
      </c>
    </row>
    <row r="162" spans="1:31" x14ac:dyDescent="0.25">
      <c r="A162" s="174">
        <f>Indicators!A174</f>
        <v>40664</v>
      </c>
      <c r="B162" s="193">
        <f>(Indicators!B174-Indicators!B173)/Indicators!B173</f>
        <v>4.9246155011743342E-2</v>
      </c>
      <c r="C162" s="193">
        <f>(Indicators!C174-Indicators!C173)/-100</f>
        <v>1.25E-3</v>
      </c>
      <c r="D162" s="193">
        <f>(Indicators!D174-Indicators!D173)/-100</f>
        <v>-1.0000000000000052E-3</v>
      </c>
      <c r="E162" s="193">
        <f>(Indicators!E174-Indicators!E173)/-Indicators!E173</f>
        <v>7.2128795728062467E-2</v>
      </c>
      <c r="F162" s="193">
        <f>(Indicators!F174-Indicators!F173)/Indicators!F173</f>
        <v>-8.6156419907988238E-2</v>
      </c>
      <c r="G162" s="193">
        <f>(Indicators!G174-Indicators!G173)/Indicators!G173</f>
        <v>2.1473191046329741E-3</v>
      </c>
      <c r="H162" s="193">
        <f>(Indicators!H174-Indicators!H173)/Indicators!H173</f>
        <v>-7.3252364717230772E-4</v>
      </c>
      <c r="I162" s="193">
        <f>(Indicators!I174-Indicators!I173)/Indicators!I173</f>
        <v>5.5944055944055944E-2</v>
      </c>
      <c r="J162" s="174"/>
      <c r="K162" s="193">
        <f>PMB!C$80/100</f>
        <v>4.8383912698069853E-2</v>
      </c>
      <c r="L162" s="193">
        <f>PMB!D$80/100</f>
        <v>3.5236836610051908E-3</v>
      </c>
      <c r="M162" s="193">
        <f>PMB!E$80/100</f>
        <v>0.10881434811210917</v>
      </c>
      <c r="N162" s="193">
        <f>PMB!F$80/100</f>
        <v>3.1955131891686042E-2</v>
      </c>
      <c r="O162" s="193">
        <f>PMB!G$80/100</f>
        <v>4.2263117548577325E-2</v>
      </c>
      <c r="P162" s="193">
        <f>PMB!H$80/100</f>
        <v>0.1340016080737742</v>
      </c>
      <c r="Q162" s="193">
        <f>PMB!I$80/100</f>
        <v>0.10628081835877014</v>
      </c>
      <c r="R162" s="193">
        <f>PMB!J$80/100</f>
        <v>0.18069210905092969</v>
      </c>
      <c r="S162" s="193">
        <f>PMB!K$80/100</f>
        <v>0.34408527060507843</v>
      </c>
      <c r="T162" s="193"/>
      <c r="U162" s="193">
        <f>K162*$B162*Indicators!$B$256+K162*$C162*Indicators!$C$256+K162*$D162*Indicators!$D$256+K162*$E162*Indicators!$E$256+K162*$F162*Indicators!$F$256+K162*$G162*Indicators!$G$256+K162*$H162*Indicators!$H$256+K162*$I162*Indicators!$I$256</f>
        <v>3.587533657264957E-5</v>
      </c>
      <c r="V162" s="193">
        <f>L162*$B162*Indicators!$B$257+L162*$C162*Indicators!$C$257+L162*$D162*Indicators!$D$257+L162*$E162*Indicators!$E$257+L162*$F162*Indicators!$F$257+L162*$G162*Indicators!$G$257+L162*$H162*Indicators!$H$257+L162*$I162*Indicators!$I$257</f>
        <v>1.1992668790382799E-4</v>
      </c>
      <c r="W162" s="193">
        <f>M162*$B162*Indicators!$B$258+M162*$C162*Indicators!$C$258+M162*$D162*Indicators!$D$258+M162*$E162*Indicators!$E$258+M162*$F162*Indicators!$F$258+M162*$G162*Indicators!$G$258+M162*$H162*Indicators!$H$258+M162*$I162*Indicators!$I$258</f>
        <v>3.8917008348148246E-3</v>
      </c>
      <c r="X162" s="193">
        <f>N162*$B162*Indicators!$B$259+N162*$C162*Indicators!$C$259+N162*$D162*Indicators!$D$259+N162*$E162*Indicators!$E$259+N162*$F162*Indicators!$F$259+N162*$G162*Indicators!$G$259+N162*$H162*Indicators!$H$259+N162*$I162*Indicators!$I$259</f>
        <v>1.510252267288425E-3</v>
      </c>
      <c r="Y162" s="193">
        <f>O162*$B162*Indicators!$B$260+O162*$C162*Indicators!$C$260+O162*$D162*Indicators!$D$260+O162*$E162*Indicators!$E$260+O162*$F162*Indicators!$F$260+O162*$G162*Indicators!$G$260+O162*$H162*Indicators!$H$260+O162*$I162*Indicators!$I$260</f>
        <v>7.8594101773052404E-4</v>
      </c>
      <c r="Z162" s="193">
        <f>P162*$B162*Indicators!$B$261+P162*$C162*Indicators!$C$261+P162*$D162*Indicators!$D$261+P162*$E162*Indicators!$E$261+P162*$F162*Indicators!$F$261+P162*$G162*Indicators!$G$261+P162*$H162*Indicators!$H$261+P162*$I162*Indicators!$I$261</f>
        <v>1.6337294031501433E-3</v>
      </c>
      <c r="AA162" s="193">
        <f>Q162*$B162*Indicators!$B$262+Q162*$C162*Indicators!$C$262+Q162*$D162*Indicators!$D$262+Q162*$E162*Indicators!$E$262+Q162*$F162*Indicators!$F$262+Q162*$G162*Indicators!$G$262+Q162*$H162*Indicators!$H$262+Q162*$I162*Indicators!$I$262</f>
        <v>3.4181138817508052E-3</v>
      </c>
      <c r="AB162" s="193">
        <f>R162*$B162*Indicators!$B$263+R162*$C162*Indicators!$C$263+R162*$D162*Indicators!$D$263+R162*$E162*Indicators!$E$263+R162*$F162*Indicators!$F$263+R162*$G162*Indicators!$G$263+R162*$H162*Indicators!$H$263+R162*$I162*Indicators!$I$263</f>
        <v>2.7198572703660702E-3</v>
      </c>
      <c r="AC162" s="193">
        <f>S162*$B162*Indicators!$B$264+S162*$C162*Indicators!$C$264+S162*$D162*Indicators!$D$264+S162*$E162*Indicators!$E$264+S162*$F162*Indicators!$F$264+S162*$G162*Indicators!$G$264+S162*$H162*Indicators!$H$264+S162*$I162*Indicators!$I$264</f>
        <v>2.6630690113204764E-3</v>
      </c>
      <c r="AE162" s="177">
        <f t="shared" ref="AE162:AE170" si="4">SUM(U162:AD162)*100</f>
        <v>1.6778465710897745</v>
      </c>
    </row>
    <row r="163" spans="1:31" x14ac:dyDescent="0.25">
      <c r="A163" s="174">
        <f>Indicators!A175</f>
        <v>40695</v>
      </c>
      <c r="B163" s="193">
        <f>(Indicators!B175-Indicators!B174)/Indicators!B174</f>
        <v>-1.9293811827568834E-2</v>
      </c>
      <c r="C163" s="193">
        <f>(Indicators!C175-Indicators!C174)/-100</f>
        <v>-9.5000000000000639E-4</v>
      </c>
      <c r="D163" s="193">
        <f>(Indicators!D175-Indicators!D174)/-100</f>
        <v>-3.9999999999999949E-3</v>
      </c>
      <c r="E163" s="193">
        <f>(Indicators!E175-Indicators!E174)/-Indicators!E174</f>
        <v>3.8653152379316269E-2</v>
      </c>
      <c r="F163" s="193">
        <f>(Indicators!F175-Indicators!F174)/Indicators!F174</f>
        <v>0.14050343249427918</v>
      </c>
      <c r="G163" s="193">
        <f>(Indicators!G175-Indicators!G174)/Indicators!G174</f>
        <v>-2.4024413999090971E-2</v>
      </c>
      <c r="H163" s="193">
        <f>(Indicators!H175-Indicators!H174)/Indicators!H174</f>
        <v>4.937453050111622E-3</v>
      </c>
      <c r="I163" s="193">
        <f>(Indicators!I175-Indicators!I174)/Indicators!I174</f>
        <v>-2.6766004415011039E-2</v>
      </c>
      <c r="J163" s="174"/>
      <c r="K163" s="193">
        <f>PMB!C$80/100</f>
        <v>4.8383912698069853E-2</v>
      </c>
      <c r="L163" s="193">
        <f>PMB!D$80/100</f>
        <v>3.5236836610051908E-3</v>
      </c>
      <c r="M163" s="193">
        <f>PMB!E$80/100</f>
        <v>0.10881434811210917</v>
      </c>
      <c r="N163" s="193">
        <f>PMB!F$80/100</f>
        <v>3.1955131891686042E-2</v>
      </c>
      <c r="O163" s="193">
        <f>PMB!G$80/100</f>
        <v>4.2263117548577325E-2</v>
      </c>
      <c r="P163" s="193">
        <f>PMB!H$80/100</f>
        <v>0.1340016080737742</v>
      </c>
      <c r="Q163" s="193">
        <f>PMB!I$80/100</f>
        <v>0.10628081835877014</v>
      </c>
      <c r="R163" s="193">
        <f>PMB!J$80/100</f>
        <v>0.18069210905092969</v>
      </c>
      <c r="S163" s="193">
        <f>PMB!K$80/100</f>
        <v>0.34408527060507843</v>
      </c>
      <c r="T163" s="193"/>
      <c r="U163" s="193">
        <f>K163*$B163*Indicators!$B$256+K163*$C163*Indicators!$C$256+K163*$D163*Indicators!$D$256+K163*$E163*Indicators!$E$256+K163*$F163*Indicators!$F$256+K163*$G163*Indicators!$G$256+K163*$H163*Indicators!$H$256+K163*$I163*Indicators!$I$256</f>
        <v>2.0766747034129634E-3</v>
      </c>
      <c r="V163" s="193">
        <f>L163*$B163*Indicators!$B$257+L163*$C163*Indicators!$C$257+L163*$D163*Indicators!$D$257+L163*$E163*Indicators!$E$257+L163*$F163*Indicators!$F$257+L163*$G163*Indicators!$G$257+L163*$H163*Indicators!$H$257+L163*$I163*Indicators!$I$257</f>
        <v>-5.9500199215101768E-5</v>
      </c>
      <c r="W163" s="193">
        <f>M163*$B163*Indicators!$B$258+M163*$C163*Indicators!$C$258+M163*$D163*Indicators!$D$258+M163*$E163*Indicators!$E$258+M163*$F163*Indicators!$F$258+M163*$G163*Indicators!$G$258+M163*$H163*Indicators!$H$258+M163*$I163*Indicators!$I$258</f>
        <v>-8.8541957361435049E-4</v>
      </c>
      <c r="X163" s="193">
        <f>N163*$B163*Indicators!$B$259+N163*$C163*Indicators!$C$259+N163*$D163*Indicators!$D$259+N163*$E163*Indicators!$E$259+N163*$F163*Indicators!$F$259+N163*$G163*Indicators!$G$259+N163*$H163*Indicators!$H$259+N163*$I163*Indicators!$I$259</f>
        <v>-2.3440711315045971E-4</v>
      </c>
      <c r="Y163" s="193">
        <f>O163*$B163*Indicators!$B$260+O163*$C163*Indicators!$C$260+O163*$D163*Indicators!$D$260+O163*$E163*Indicators!$E$260+O163*$F163*Indicators!$F$260+O163*$G163*Indicators!$G$260+O163*$H163*Indicators!$H$260+O163*$I163*Indicators!$I$260</f>
        <v>1.4058941720024152E-4</v>
      </c>
      <c r="Z163" s="193">
        <f>P163*$B163*Indicators!$B$261+P163*$C163*Indicators!$C$261+P163*$D163*Indicators!$D$261+P163*$E163*Indicators!$E$261+P163*$F163*Indicators!$F$261+P163*$G163*Indicators!$G$261+P163*$H163*Indicators!$H$261+P163*$I163*Indicators!$I$261</f>
        <v>2.7306811750057861E-4</v>
      </c>
      <c r="AA163" s="193">
        <f>Q163*$B163*Indicators!$B$262+Q163*$C163*Indicators!$C$262+Q163*$D163*Indicators!$D$262+Q163*$E163*Indicators!$E$262+Q163*$F163*Indicators!$F$262+Q163*$G163*Indicators!$G$262+Q163*$H163*Indicators!$H$262+Q163*$I163*Indicators!$I$262</f>
        <v>7.85144731057496E-4</v>
      </c>
      <c r="AB163" s="193">
        <f>R163*$B163*Indicators!$B$263+R163*$C163*Indicators!$C$263+R163*$D163*Indicators!$D$263+R163*$E163*Indicators!$E$263+R163*$F163*Indicators!$F$263+R163*$G163*Indicators!$G$263+R163*$H163*Indicators!$H$263+R163*$I163*Indicators!$I$263</f>
        <v>2.4327838959187936E-4</v>
      </c>
      <c r="AC163" s="193">
        <f>S163*$B163*Indicators!$B$264+S163*$C163*Indicators!$C$264+S163*$D163*Indicators!$D$264+S163*$E163*Indicators!$E$264+S163*$F163*Indicators!$F$264+S163*$G163*Indicators!$G$264+S163*$H163*Indicators!$H$264+S163*$I163*Indicators!$I$264</f>
        <v>-1.0043661482830321E-3</v>
      </c>
      <c r="AE163" s="177">
        <f t="shared" si="4"/>
        <v>0.13350623245002147</v>
      </c>
    </row>
    <row r="164" spans="1:31" x14ac:dyDescent="0.25">
      <c r="A164" s="174">
        <f>Indicators!A176</f>
        <v>40725</v>
      </c>
      <c r="B164" s="193">
        <f>(Indicators!B176-Indicators!B175)/Indicators!B175</f>
        <v>-8.5113902428248702E-3</v>
      </c>
      <c r="C164" s="193">
        <f>(Indicators!C176-Indicators!C175)/-100</f>
        <v>1.8500000000000051E-3</v>
      </c>
      <c r="D164" s="193">
        <f>(Indicators!D176-Indicators!D175)/-100</f>
        <v>-4.0000000000000036E-3</v>
      </c>
      <c r="E164" s="193">
        <f>(Indicators!E176-Indicators!E175)/-Indicators!E175</f>
        <v>-3.8867047891350912E-2</v>
      </c>
      <c r="F164" s="193">
        <f>(Indicators!F176-Indicators!F175)/Indicators!F175</f>
        <v>0.18258426966292121</v>
      </c>
      <c r="G164" s="193">
        <f>(Indicators!G176-Indicators!G175)/Indicators!G175</f>
        <v>7.6575078171778416E-2</v>
      </c>
      <c r="H164" s="193">
        <f>(Indicators!H176-Indicators!H175)/Indicators!H175</f>
        <v>1.2704618252316596E-2</v>
      </c>
      <c r="I164" s="193">
        <f>(Indicators!I176-Indicators!I175)/Indicators!I175</f>
        <v>3.1755032605613839E-2</v>
      </c>
      <c r="J164" s="174"/>
      <c r="K164" s="193">
        <f>PMB!C$80/100</f>
        <v>4.8383912698069853E-2</v>
      </c>
      <c r="L164" s="193">
        <f>PMB!D$80/100</f>
        <v>3.5236836610051908E-3</v>
      </c>
      <c r="M164" s="193">
        <f>PMB!E$80/100</f>
        <v>0.10881434811210917</v>
      </c>
      <c r="N164" s="193">
        <f>PMB!F$80/100</f>
        <v>3.1955131891686042E-2</v>
      </c>
      <c r="O164" s="193">
        <f>PMB!G$80/100</f>
        <v>4.2263117548577325E-2</v>
      </c>
      <c r="P164" s="193">
        <f>PMB!H$80/100</f>
        <v>0.1340016080737742</v>
      </c>
      <c r="Q164" s="193">
        <f>PMB!I$80/100</f>
        <v>0.10628081835877014</v>
      </c>
      <c r="R164" s="193">
        <f>PMB!J$80/100</f>
        <v>0.18069210905092969</v>
      </c>
      <c r="S164" s="193">
        <f>PMB!K$80/100</f>
        <v>0.34408527060507843</v>
      </c>
      <c r="T164" s="193"/>
      <c r="U164" s="193">
        <f>K164*$B164*Indicators!$B$256+K164*$C164*Indicators!$C$256+K164*$D164*Indicators!$D$256+K164*$E164*Indicators!$E$256+K164*$F164*Indicators!$F$256+K164*$G164*Indicators!$G$256+K164*$H164*Indicators!$H$256+K164*$I164*Indicators!$I$256</f>
        <v>2.4318465350656373E-3</v>
      </c>
      <c r="V164" s="193">
        <f>L164*$B164*Indicators!$B$257+L164*$C164*Indicators!$C$257+L164*$D164*Indicators!$D$257+L164*$E164*Indicators!$E$257+L164*$F164*Indicators!$F$257+L164*$G164*Indicators!$G$257+L164*$H164*Indicators!$H$257+L164*$I164*Indicators!$I$257</f>
        <v>1.0761652644710381E-4</v>
      </c>
      <c r="W164" s="193">
        <f>M164*$B164*Indicators!$B$258+M164*$C164*Indicators!$C$258+M164*$D164*Indicators!$D$258+M164*$E164*Indicators!$E$258+M164*$F164*Indicators!$F$258+M164*$G164*Indicators!$G$258+M164*$H164*Indicators!$H$258+M164*$I164*Indicators!$I$258</f>
        <v>1.0073781773047843E-4</v>
      </c>
      <c r="X164" s="193">
        <f>N164*$B164*Indicators!$B$259+N164*$C164*Indicators!$C$259+N164*$D164*Indicators!$D$259+N164*$E164*Indicators!$E$259+N164*$F164*Indicators!$F$259+N164*$G164*Indicators!$G$259+N164*$H164*Indicators!$H$259+N164*$I164*Indicators!$I$259</f>
        <v>2.6893213797803692E-4</v>
      </c>
      <c r="Y164" s="193">
        <f>O164*$B164*Indicators!$B$260+O164*$C164*Indicators!$C$260+O164*$D164*Indicators!$D$260+O164*$E164*Indicators!$E$260+O164*$F164*Indicators!$F$260+O164*$G164*Indicators!$G$260+O164*$H164*Indicators!$H$260+O164*$I164*Indicators!$I$260</f>
        <v>-4.7633031312419464E-5</v>
      </c>
      <c r="Z164" s="193">
        <f>P164*$B164*Indicators!$B$261+P164*$C164*Indicators!$C$261+P164*$D164*Indicators!$D$261+P164*$E164*Indicators!$E$261+P164*$F164*Indicators!$F$261+P164*$G164*Indicators!$G$261+P164*$H164*Indicators!$H$261+P164*$I164*Indicators!$I$261</f>
        <v>-2.2970411608812686E-4</v>
      </c>
      <c r="AA164" s="193">
        <f>Q164*$B164*Indicators!$B$262+Q164*$C164*Indicators!$C$262+Q164*$D164*Indicators!$D$262+Q164*$E164*Indicators!$E$262+Q164*$F164*Indicators!$F$262+Q164*$G164*Indicators!$G$262+Q164*$H164*Indicators!$H$262+Q164*$I164*Indicators!$I$262</f>
        <v>-7.2534814352147466E-4</v>
      </c>
      <c r="AB164" s="193">
        <f>R164*$B164*Indicators!$B$263+R164*$C164*Indicators!$C$263+R164*$D164*Indicators!$D$263+R164*$E164*Indicators!$E$263+R164*$F164*Indicators!$F$263+R164*$G164*Indicators!$G$263+R164*$H164*Indicators!$H$263+R164*$I164*Indicators!$I$263</f>
        <v>1.6421177672366053E-4</v>
      </c>
      <c r="AC164" s="193">
        <f>S164*$B164*Indicators!$B$264+S164*$C164*Indicators!$C$264+S164*$D164*Indicators!$D$264+S164*$E164*Indicators!$E$264+S164*$F164*Indicators!$F$264+S164*$G164*Indicators!$G$264+S164*$H164*Indicators!$H$264+S164*$I164*Indicators!$I$264</f>
        <v>1.5124261468835024E-3</v>
      </c>
      <c r="AE164" s="177">
        <f t="shared" si="4"/>
        <v>0.35830856499063984</v>
      </c>
    </row>
    <row r="165" spans="1:31" x14ac:dyDescent="0.25">
      <c r="A165" s="174">
        <f>Indicators!A177</f>
        <v>40756</v>
      </c>
      <c r="B165" s="193">
        <f>(Indicators!B177-Indicators!B176)/Indicators!B176</f>
        <v>5.0125499398493922E-2</v>
      </c>
      <c r="C165" s="193">
        <f>(Indicators!C177-Indicators!C176)/-100</f>
        <v>5.0499999999999903E-3</v>
      </c>
      <c r="D165" s="193">
        <f>(Indicators!D177-Indicators!D176)/-100</f>
        <v>-2.9999999999999983E-3</v>
      </c>
      <c r="E165" s="193">
        <f>(Indicators!E177-Indicators!E176)/-Indicators!E176</f>
        <v>4.1283220091166235E-3</v>
      </c>
      <c r="F165" s="193">
        <f>(Indicators!F177-Indicators!F176)/Indicators!F176</f>
        <v>-2.0359687818120052E-2</v>
      </c>
      <c r="G165" s="193">
        <f>(Indicators!G177-Indicators!G176)/Indicators!G176</f>
        <v>0.13465579038437761</v>
      </c>
      <c r="H165" s="193">
        <f>(Indicators!H177-Indicators!H176)/Indicators!H176</f>
        <v>6.5703946098209379E-3</v>
      </c>
      <c r="I165" s="193">
        <f>(Indicators!I177-Indicators!I176)/Indicators!I176</f>
        <v>-1.7862050013740038E-2</v>
      </c>
      <c r="J165" s="174"/>
      <c r="K165" s="193">
        <f>PMB!C$80/100</f>
        <v>4.8383912698069853E-2</v>
      </c>
      <c r="L165" s="193">
        <f>PMB!D$80/100</f>
        <v>3.5236836610051908E-3</v>
      </c>
      <c r="M165" s="193">
        <f>PMB!E$80/100</f>
        <v>0.10881434811210917</v>
      </c>
      <c r="N165" s="193">
        <f>PMB!F$80/100</f>
        <v>3.1955131891686042E-2</v>
      </c>
      <c r="O165" s="193">
        <f>PMB!G$80/100</f>
        <v>4.2263117548577325E-2</v>
      </c>
      <c r="P165" s="193">
        <f>PMB!H$80/100</f>
        <v>0.1340016080737742</v>
      </c>
      <c r="Q165" s="193">
        <f>PMB!I$80/100</f>
        <v>0.10628081835877014</v>
      </c>
      <c r="R165" s="193">
        <f>PMB!J$80/100</f>
        <v>0.18069210905092969</v>
      </c>
      <c r="S165" s="193">
        <f>PMB!K$80/100</f>
        <v>0.34408527060507843</v>
      </c>
      <c r="T165" s="193"/>
      <c r="U165" s="193">
        <f>K165*$B165*Indicators!$B$256+K165*$C165*Indicators!$C$256+K165*$D165*Indicators!$D$256+K165*$E165*Indicators!$E$256+K165*$F165*Indicators!$F$256+K165*$G165*Indicators!$G$256+K165*$H165*Indicators!$H$256+K165*$I165*Indicators!$I$256</f>
        <v>2.033132526178696E-4</v>
      </c>
      <c r="V165" s="193">
        <f>L165*$B165*Indicators!$B$257+L165*$C165*Indicators!$C$257+L165*$D165*Indicators!$D$257+L165*$E165*Indicators!$E$257+L165*$F165*Indicators!$F$257+L165*$G165*Indicators!$G$257+L165*$H165*Indicators!$H$257+L165*$I165*Indicators!$I$257</f>
        <v>2.3164833166792263E-4</v>
      </c>
      <c r="W165" s="193">
        <f>M165*$B165*Indicators!$B$258+M165*$C165*Indicators!$C$258+M165*$D165*Indicators!$D$258+M165*$E165*Indicators!$E$258+M165*$F165*Indicators!$F$258+M165*$G165*Indicators!$G$258+M165*$H165*Indicators!$H$258+M165*$I165*Indicators!$I$258</f>
        <v>1.7302990004851619E-3</v>
      </c>
      <c r="X165" s="193">
        <f>N165*$B165*Indicators!$B$259+N165*$C165*Indicators!$C$259+N165*$D165*Indicators!$D$259+N165*$E165*Indicators!$E$259+N165*$F165*Indicators!$F$259+N165*$G165*Indicators!$G$259+N165*$H165*Indicators!$H$259+N165*$I165*Indicators!$I$259</f>
        <v>-7.4559989069770098E-5</v>
      </c>
      <c r="Y165" s="193">
        <f>O165*$B165*Indicators!$B$260+O165*$C165*Indicators!$C$260+O165*$D165*Indicators!$D$260+O165*$E165*Indicators!$E$260+O165*$F165*Indicators!$F$260+O165*$G165*Indicators!$G$260+O165*$H165*Indicators!$H$260+O165*$I165*Indicators!$I$260</f>
        <v>3.3492735085109883E-4</v>
      </c>
      <c r="Z165" s="193">
        <f>P165*$B165*Indicators!$B$261+P165*$C165*Indicators!$C$261+P165*$D165*Indicators!$D$261+P165*$E165*Indicators!$E$261+P165*$F165*Indicators!$F$261+P165*$G165*Indicators!$G$261+P165*$H165*Indicators!$H$261+P165*$I165*Indicators!$I$261</f>
        <v>1.1035676695516639E-3</v>
      </c>
      <c r="AA165" s="193">
        <f>Q165*$B165*Indicators!$B$262+Q165*$C165*Indicators!$C$262+Q165*$D165*Indicators!$D$262+Q165*$E165*Indicators!$E$262+Q165*$F165*Indicators!$F$262+Q165*$G165*Indicators!$G$262+Q165*$H165*Indicators!$H$262+Q165*$I165*Indicators!$I$262</f>
        <v>6.8964777709116219E-4</v>
      </c>
      <c r="AB165" s="193">
        <f>R165*$B165*Indicators!$B$263+R165*$C165*Indicators!$C$263+R165*$D165*Indicators!$D$263+R165*$E165*Indicators!$E$263+R165*$F165*Indicators!$F$263+R165*$G165*Indicators!$G$263+R165*$H165*Indicators!$H$263+R165*$I165*Indicators!$I$263</f>
        <v>1.4402783748094293E-3</v>
      </c>
      <c r="AC165" s="193">
        <f>S165*$B165*Indicators!$B$264+S165*$C165*Indicators!$C$264+S165*$D165*Indicators!$D$264+S165*$E165*Indicators!$E$264+S165*$F165*Indicators!$F$264+S165*$G165*Indicators!$G$264+S165*$H165*Indicators!$H$264+S165*$I165*Indicators!$I$264</f>
        <v>2.4973935424697324E-3</v>
      </c>
      <c r="AE165" s="177">
        <f t="shared" si="4"/>
        <v>0.81565153104742705</v>
      </c>
    </row>
    <row r="166" spans="1:31" x14ac:dyDescent="0.25">
      <c r="A166" s="174">
        <f>Indicators!A178</f>
        <v>40787</v>
      </c>
      <c r="B166" s="193">
        <f>(Indicators!B178-Indicators!B177)/Indicators!B177</f>
        <v>0.12689163578762774</v>
      </c>
      <c r="C166" s="193">
        <f>(Indicators!C178-Indicators!C177)/-100</f>
        <v>-4.2999999999999974E-3</v>
      </c>
      <c r="D166" s="193">
        <f>(Indicators!D178-Indicators!D177)/-100</f>
        <v>0</v>
      </c>
      <c r="E166" s="193">
        <f>(Indicators!E178-Indicators!E177)/-Indicators!E177</f>
        <v>8.4895068658778924E-2</v>
      </c>
      <c r="F166" s="193">
        <f>(Indicators!F178-Indicators!F177)/Indicators!F177</f>
        <v>-7.7242812608243866E-2</v>
      </c>
      <c r="G166" s="193">
        <f>(Indicators!G178-Indicators!G177)/Indicators!G177</f>
        <v>-0.11938347584554208</v>
      </c>
      <c r="H166" s="193">
        <f>(Indicators!H178-Indicators!H177)/Indicators!H177</f>
        <v>3.3217885524694062E-3</v>
      </c>
      <c r="I166" s="193">
        <f>(Indicators!I178-Indicators!I177)/Indicators!I177</f>
        <v>-5.4001119194180193E-2</v>
      </c>
      <c r="J166" s="174"/>
      <c r="K166" s="193">
        <f>PMB!C$80/100</f>
        <v>4.8383912698069853E-2</v>
      </c>
      <c r="L166" s="193">
        <f>PMB!D$80/100</f>
        <v>3.5236836610051908E-3</v>
      </c>
      <c r="M166" s="193">
        <f>PMB!E$80/100</f>
        <v>0.10881434811210917</v>
      </c>
      <c r="N166" s="193">
        <f>PMB!F$80/100</f>
        <v>3.1955131891686042E-2</v>
      </c>
      <c r="O166" s="193">
        <f>PMB!G$80/100</f>
        <v>4.2263117548577325E-2</v>
      </c>
      <c r="P166" s="193">
        <f>PMB!H$80/100</f>
        <v>0.1340016080737742</v>
      </c>
      <c r="Q166" s="193">
        <f>PMB!I$80/100</f>
        <v>0.10628081835877014</v>
      </c>
      <c r="R166" s="193">
        <f>PMB!J$80/100</f>
        <v>0.18069210905092969</v>
      </c>
      <c r="S166" s="193">
        <f>PMB!K$80/100</f>
        <v>0.34408527060507843</v>
      </c>
      <c r="T166" s="193"/>
      <c r="U166" s="193">
        <f>K166*$B166*Indicators!$B$256+K166*$C166*Indicators!$C$256+K166*$D166*Indicators!$D$256+K166*$E166*Indicators!$E$256+K166*$F166*Indicators!$F$256+K166*$G166*Indicators!$G$256+K166*$H166*Indicators!$H$256+K166*$I166*Indicators!$I$256</f>
        <v>5.9123856079479082E-4</v>
      </c>
      <c r="V166" s="193">
        <f>L166*$B166*Indicators!$B$257+L166*$C166*Indicators!$C$257+L166*$D166*Indicators!$D$257+L166*$E166*Indicators!$E$257+L166*$F166*Indicators!$F$257+L166*$G166*Indicators!$G$257+L166*$H166*Indicators!$H$257+L166*$I166*Indicators!$I$257</f>
        <v>-4.2272281812272206E-5</v>
      </c>
      <c r="W166" s="193">
        <f>M166*$B166*Indicators!$B$258+M166*$C166*Indicators!$C$258+M166*$D166*Indicators!$D$258+M166*$E166*Indicators!$E$258+M166*$F166*Indicators!$F$258+M166*$G166*Indicators!$G$258+M166*$H166*Indicators!$H$258+M166*$I166*Indicators!$I$258</f>
        <v>4.5237970453183458E-3</v>
      </c>
      <c r="X166" s="193">
        <f>N166*$B166*Indicators!$B$259+N166*$C166*Indicators!$C$259+N166*$D166*Indicators!$D$259+N166*$E166*Indicators!$E$259+N166*$F166*Indicators!$F$259+N166*$G166*Indicators!$G$259+N166*$H166*Indicators!$H$259+N166*$I166*Indicators!$I$259</f>
        <v>8.8988541643537336E-5</v>
      </c>
      <c r="Y166" s="193">
        <f>O166*$B166*Indicators!$B$260+O166*$C166*Indicators!$C$260+O166*$D166*Indicators!$D$260+O166*$E166*Indicators!$E$260+O166*$F166*Indicators!$F$260+O166*$G166*Indicators!$G$260+O166*$H166*Indicators!$H$260+O166*$I166*Indicators!$I$260</f>
        <v>9.4795768979423131E-4</v>
      </c>
      <c r="Z166" s="193">
        <f>P166*$B166*Indicators!$B$261+P166*$C166*Indicators!$C$261+P166*$D166*Indicators!$D$261+P166*$E166*Indicators!$E$261+P166*$F166*Indicators!$F$261+P166*$G166*Indicators!$G$261+P166*$H166*Indicators!$H$261+P166*$I166*Indicators!$I$261</f>
        <v>2.7475847282233232E-3</v>
      </c>
      <c r="AA166" s="193">
        <f>Q166*$B166*Indicators!$B$262+Q166*$C166*Indicators!$C$262+Q166*$D166*Indicators!$D$262+Q166*$E166*Indicators!$E$262+Q166*$F166*Indicators!$F$262+Q166*$G166*Indicators!$G$262+Q166*$H166*Indicators!$H$262+Q166*$I166*Indicators!$I$262</f>
        <v>3.4607085642839185E-3</v>
      </c>
      <c r="AB166" s="193">
        <f>R166*$B166*Indicators!$B$263+R166*$C166*Indicators!$C$263+R166*$D166*Indicators!$D$263+R166*$E166*Indicators!$E$263+R166*$F166*Indicators!$F$263+R166*$G166*Indicators!$G$263+R166*$H166*Indicators!$H$263+R166*$I166*Indicators!$I$263</f>
        <v>3.2470644933097906E-3</v>
      </c>
      <c r="AC166" s="193">
        <f>S166*$B166*Indicators!$B$264+S166*$C166*Indicators!$C$264+S166*$D166*Indicators!$D$264+S166*$E166*Indicators!$E$264+S166*$F166*Indicators!$F$264+S166*$G166*Indicators!$G$264+S166*$H166*Indicators!$H$264+S166*$I166*Indicators!$I$264</f>
        <v>3.2621500198355092E-3</v>
      </c>
      <c r="AE166" s="177">
        <f t="shared" si="4"/>
        <v>1.8827217361391173</v>
      </c>
    </row>
    <row r="167" spans="1:31" x14ac:dyDescent="0.25">
      <c r="A167" s="174">
        <f>Indicators!A179</f>
        <v>40817</v>
      </c>
      <c r="B167" s="193">
        <f>(Indicators!B179-Indicators!B178)/Indicators!B178</f>
        <v>-3.3534978287607715E-2</v>
      </c>
      <c r="C167" s="193">
        <f>(Indicators!C179-Indicators!C178)/-100</f>
        <v>4.1999999999999989E-3</v>
      </c>
      <c r="D167" s="193">
        <f>(Indicators!D179-Indicators!D178)/-100</f>
        <v>-4.0000000000000036E-3</v>
      </c>
      <c r="E167" s="193">
        <f>(Indicators!E179-Indicators!E178)/-Indicators!E178</f>
        <v>-2.9067572668931792E-2</v>
      </c>
      <c r="F167" s="193">
        <f>(Indicators!F179-Indicators!F178)/Indicators!F178</f>
        <v>-1.2762762762762758E-2</v>
      </c>
      <c r="G167" s="193">
        <f>(Indicators!G179-Indicators!G178)/Indicators!G178</f>
        <v>7.8854598305399218E-2</v>
      </c>
      <c r="H167" s="193">
        <f>(Indicators!H179-Indicators!H178)/Indicators!H178</f>
        <v>6.0397177249367157E-3</v>
      </c>
      <c r="I167" s="193">
        <f>(Indicators!I179-Indicators!I178)/Indicators!I178</f>
        <v>4.9097900029577049E-2</v>
      </c>
      <c r="J167" s="174"/>
      <c r="K167" s="193">
        <f>PMB!C$80/100</f>
        <v>4.8383912698069853E-2</v>
      </c>
      <c r="L167" s="193">
        <f>PMB!D$80/100</f>
        <v>3.5236836610051908E-3</v>
      </c>
      <c r="M167" s="193">
        <f>PMB!E$80/100</f>
        <v>0.10881434811210917</v>
      </c>
      <c r="N167" s="193">
        <f>PMB!F$80/100</f>
        <v>3.1955131891686042E-2</v>
      </c>
      <c r="O167" s="193">
        <f>PMB!G$80/100</f>
        <v>4.2263117548577325E-2</v>
      </c>
      <c r="P167" s="193">
        <f>PMB!H$80/100</f>
        <v>0.1340016080737742</v>
      </c>
      <c r="Q167" s="193">
        <f>PMB!I$80/100</f>
        <v>0.10628081835877014</v>
      </c>
      <c r="R167" s="193">
        <f>PMB!J$80/100</f>
        <v>0.18069210905092969</v>
      </c>
      <c r="S167" s="193">
        <f>PMB!K$80/100</f>
        <v>0.34408527060507843</v>
      </c>
      <c r="T167" s="193"/>
      <c r="U167" s="193">
        <f>K167*$B167*Indicators!$B$256+K167*$C167*Indicators!$C$256+K167*$D167*Indicators!$D$256+K167*$E167*Indicators!$E$256+K167*$F167*Indicators!$F$256+K167*$G167*Indicators!$G$256+K167*$H167*Indicators!$H$256+K167*$I167*Indicators!$I$256</f>
        <v>-5.1894204586951337E-4</v>
      </c>
      <c r="V167" s="193">
        <f>L167*$B167*Indicators!$B$257+L167*$C167*Indicators!$C$257+L167*$D167*Indicators!$D$257+L167*$E167*Indicators!$E$257+L167*$F167*Indicators!$F$257+L167*$G167*Indicators!$G$257+L167*$H167*Indicators!$H$257+L167*$I167*Indicators!$I$257</f>
        <v>1.0005206787520079E-4</v>
      </c>
      <c r="W167" s="193">
        <f>M167*$B167*Indicators!$B$258+M167*$C167*Indicators!$C$258+M167*$D167*Indicators!$D$258+M167*$E167*Indicators!$E$258+M167*$F167*Indicators!$F$258+M167*$G167*Indicators!$G$258+M167*$H167*Indicators!$H$258+M167*$I167*Indicators!$I$258</f>
        <v>-3.89604103006886E-4</v>
      </c>
      <c r="X167" s="193">
        <f>N167*$B167*Indicators!$B$259+N167*$C167*Indicators!$C$259+N167*$D167*Indicators!$D$259+N167*$E167*Indicators!$E$259+N167*$F167*Indicators!$F$259+N167*$G167*Indicators!$G$259+N167*$H167*Indicators!$H$259+N167*$I167*Indicators!$I$259</f>
        <v>5.1115139539487282E-4</v>
      </c>
      <c r="Y167" s="193">
        <f>O167*$B167*Indicators!$B$260+O167*$C167*Indicators!$C$260+O167*$D167*Indicators!$D$260+O167*$E167*Indicators!$E$260+O167*$F167*Indicators!$F$260+O167*$G167*Indicators!$G$260+O167*$H167*Indicators!$H$260+O167*$I167*Indicators!$I$260</f>
        <v>-1.0932722186018698E-4</v>
      </c>
      <c r="Z167" s="193">
        <f>P167*$B167*Indicators!$B$261+P167*$C167*Indicators!$C$261+P167*$D167*Indicators!$D$261+P167*$E167*Indicators!$E$261+P167*$F167*Indicators!$F$261+P167*$G167*Indicators!$G$261+P167*$H167*Indicators!$H$261+P167*$I167*Indicators!$I$261</f>
        <v>-5.4677020049694069E-4</v>
      </c>
      <c r="AA167" s="193">
        <f>Q167*$B167*Indicators!$B$262+Q167*$C167*Indicators!$C$262+Q167*$D167*Indicators!$D$262+Q167*$E167*Indicators!$E$262+Q167*$F167*Indicators!$F$262+Q167*$G167*Indicators!$G$262+Q167*$H167*Indicators!$H$262+Q167*$I167*Indicators!$I$262</f>
        <v>-5.8624882883781982E-4</v>
      </c>
      <c r="AB167" s="193">
        <f>R167*$B167*Indicators!$B$263+R167*$C167*Indicators!$C$263+R167*$D167*Indicators!$D$263+R167*$E167*Indicators!$E$263+R167*$F167*Indicators!$F$263+R167*$G167*Indicators!$G$263+R167*$H167*Indicators!$H$263+R167*$I167*Indicators!$I$263</f>
        <v>-1.6685918429291897E-4</v>
      </c>
      <c r="AC167" s="193">
        <f>S167*$B167*Indicators!$B$264+S167*$C167*Indicators!$C$264+S167*$D167*Indicators!$D$264+S167*$E167*Indicators!$E$264+S167*$F167*Indicators!$F$264+S167*$G167*Indicators!$G$264+S167*$H167*Indicators!$H$264+S167*$I167*Indicators!$I$264</f>
        <v>5.4479450664255628E-4</v>
      </c>
      <c r="AE167" s="177">
        <f t="shared" si="4"/>
        <v>-0.11617536144516361</v>
      </c>
    </row>
    <row r="168" spans="1:31" x14ac:dyDescent="0.25">
      <c r="A168" s="174">
        <f>Indicators!A180</f>
        <v>40848</v>
      </c>
      <c r="B168" s="193">
        <f>(Indicators!B180-Indicators!B179)/Indicators!B179</f>
        <v>8.1785834870010066E-2</v>
      </c>
      <c r="C168" s="193">
        <f>(Indicators!C180-Indicators!C179)/-100</f>
        <v>-4.4999999999999928E-4</v>
      </c>
      <c r="D168" s="193">
        <f>(Indicators!D180-Indicators!D179)/-100</f>
        <v>-2.9999999999999983E-3</v>
      </c>
      <c r="E168" s="193">
        <f>(Indicators!E180-Indicators!E179)/-Indicators!E179</f>
        <v>-2.311078503301537E-2</v>
      </c>
      <c r="F168" s="193">
        <f>(Indicators!F180-Indicators!F179)/Indicators!F179</f>
        <v>-6.7680608365019046E-2</v>
      </c>
      <c r="G168" s="193">
        <f>(Indicators!G180-Indicators!G179)/Indicators!G179</f>
        <v>-1.6051364365971106E-2</v>
      </c>
      <c r="H168" s="193">
        <f>(Indicators!H180-Indicators!H179)/Indicators!H179</f>
        <v>3.8283559508594431E-3</v>
      </c>
      <c r="I168" s="193">
        <f>(Indicators!I180-Indicators!I179)/Indicators!I179</f>
        <v>-3.3267550042289255E-2</v>
      </c>
      <c r="J168" s="174"/>
      <c r="K168" s="193">
        <f>PMB!C$80/100</f>
        <v>4.8383912698069853E-2</v>
      </c>
      <c r="L168" s="193">
        <f>PMB!D$80/100</f>
        <v>3.5236836610051908E-3</v>
      </c>
      <c r="M168" s="193">
        <f>PMB!E$80/100</f>
        <v>0.10881434811210917</v>
      </c>
      <c r="N168" s="193">
        <f>PMB!F$80/100</f>
        <v>3.1955131891686042E-2</v>
      </c>
      <c r="O168" s="193">
        <f>PMB!G$80/100</f>
        <v>4.2263117548577325E-2</v>
      </c>
      <c r="P168" s="193">
        <f>PMB!H$80/100</f>
        <v>0.1340016080737742</v>
      </c>
      <c r="Q168" s="193">
        <f>PMB!I$80/100</f>
        <v>0.10628081835877014</v>
      </c>
      <c r="R168" s="193">
        <f>PMB!J$80/100</f>
        <v>0.18069210905092969</v>
      </c>
      <c r="S168" s="193">
        <f>PMB!K$80/100</f>
        <v>0.34408527060507843</v>
      </c>
      <c r="T168" s="193"/>
      <c r="U168" s="193">
        <f>K168*$B168*Indicators!$B$256+K168*$C168*Indicators!$C$256+K168*$D168*Indicators!$D$256+K168*$E168*Indicators!$E$256+K168*$F168*Indicators!$F$256+K168*$G168*Indicators!$G$256+K168*$H168*Indicators!$H$256+K168*$I168*Indicators!$I$256</f>
        <v>-5.0074530792910846E-4</v>
      </c>
      <c r="V168" s="193">
        <f>L168*$B168*Indicators!$B$257+L168*$C168*Indicators!$C$257+L168*$D168*Indicators!$D$257+L168*$E168*Indicators!$E$257+L168*$F168*Indicators!$F$257+L168*$G168*Indicators!$G$257+L168*$H168*Indicators!$H$257+L168*$I168*Indicators!$I$257</f>
        <v>3.2243876802130178E-5</v>
      </c>
      <c r="W168" s="193">
        <f>M168*$B168*Indicators!$B$258+M168*$C168*Indicators!$C$258+M168*$D168*Indicators!$D$258+M168*$E168*Indicators!$E$258+M168*$F168*Indicators!$F$258+M168*$G168*Indicators!$G$258+M168*$H168*Indicators!$H$258+M168*$I168*Indicators!$I$258</f>
        <v>2.1548820143307444E-3</v>
      </c>
      <c r="X168" s="193">
        <f>N168*$B168*Indicators!$B$259+N168*$C168*Indicators!$C$259+N168*$D168*Indicators!$D$259+N168*$E168*Indicators!$E$259+N168*$F168*Indicators!$F$259+N168*$G168*Indicators!$G$259+N168*$H168*Indicators!$H$259+N168*$I168*Indicators!$I$259</f>
        <v>-4.1116709573062106E-4</v>
      </c>
      <c r="Y168" s="193">
        <f>O168*$B168*Indicators!$B$260+O168*$C168*Indicators!$C$260+O168*$D168*Indicators!$D$260+O168*$E168*Indicators!$E$260+O168*$F168*Indicators!$F$260+O168*$G168*Indicators!$G$260+O168*$H168*Indicators!$H$260+O168*$I168*Indicators!$I$260</f>
        <v>1.5899786385597929E-4</v>
      </c>
      <c r="Z168" s="193">
        <f>P168*$B168*Indicators!$B$261+P168*$C168*Indicators!$C$261+P168*$D168*Indicators!$D$261+P168*$E168*Indicators!$E$261+P168*$F168*Indicators!$F$261+P168*$G168*Indicators!$G$261+P168*$H168*Indicators!$H$261+P168*$I168*Indicators!$I$261</f>
        <v>8.1300034850422139E-4</v>
      </c>
      <c r="AA168" s="193">
        <f>Q168*$B168*Indicators!$B$262+Q168*$C168*Indicators!$C$262+Q168*$D168*Indicators!$D$262+Q168*$E168*Indicators!$E$262+Q168*$F168*Indicators!$F$262+Q168*$G168*Indicators!$G$262+Q168*$H168*Indicators!$H$262+Q168*$I168*Indicators!$I$262</f>
        <v>-1.8128700065605884E-4</v>
      </c>
      <c r="AB168" s="193">
        <f>R168*$B168*Indicators!$B$263+R168*$C168*Indicators!$C$263+R168*$D168*Indicators!$D$263+R168*$E168*Indicators!$E$263+R168*$F168*Indicators!$F$263+R168*$G168*Indicators!$G$263+R168*$H168*Indicators!$H$263+R168*$I168*Indicators!$I$263</f>
        <v>8.8451213476330908E-4</v>
      </c>
      <c r="AC168" s="193">
        <f>S168*$B168*Indicators!$B$264+S168*$C168*Indicators!$C$264+S168*$D168*Indicators!$D$264+S168*$E168*Indicators!$E$264+S168*$F168*Indicators!$F$264+S168*$G168*Indicators!$G$264+S168*$H168*Indicators!$H$264+S168*$I168*Indicators!$I$264</f>
        <v>2.3763260898713766E-3</v>
      </c>
      <c r="AE168" s="177">
        <f t="shared" si="4"/>
        <v>0.53267629238119718</v>
      </c>
    </row>
    <row r="169" spans="1:31" x14ac:dyDescent="0.25">
      <c r="A169" s="174">
        <f>Indicators!A181</f>
        <v>40878</v>
      </c>
      <c r="B169" s="193">
        <f>(Indicators!B181-Indicators!B180)/Indicators!B180</f>
        <v>-2.0539229808892629E-2</v>
      </c>
      <c r="C169" s="193">
        <f>(Indicators!C181-Indicators!C180)/-100</f>
        <v>-1.4999999999999682E-4</v>
      </c>
      <c r="D169" s="193">
        <f>(Indicators!D181-Indicators!D180)/-100</f>
        <v>0</v>
      </c>
      <c r="E169" s="193">
        <f>(Indicators!E181-Indicators!E180)/-Indicators!E180</f>
        <v>2.8953029759770561E-2</v>
      </c>
      <c r="F169" s="193">
        <f>(Indicators!F181-Indicators!F180)/Indicators!F180</f>
        <v>-4.4861337683523565E-2</v>
      </c>
      <c r="G169" s="193">
        <f>(Indicators!G181-Indicators!G180)/Indicators!G180</f>
        <v>-9.8986250291307434E-2</v>
      </c>
      <c r="H169" s="193">
        <f>(Indicators!H181-Indicators!H180)/Indicators!H180</f>
        <v>1.1796576405682239E-2</v>
      </c>
      <c r="I169" s="193">
        <f>(Indicators!I181-Indicators!I180)/Indicators!I180</f>
        <v>1.079031787693205E-2</v>
      </c>
      <c r="J169" s="174"/>
      <c r="K169" s="193">
        <f>PMB!C$80/100</f>
        <v>4.8383912698069853E-2</v>
      </c>
      <c r="L169" s="193">
        <f>PMB!D$80/100</f>
        <v>3.5236836610051908E-3</v>
      </c>
      <c r="M169" s="193">
        <f>PMB!E$80/100</f>
        <v>0.10881434811210917</v>
      </c>
      <c r="N169" s="193">
        <f>PMB!F$80/100</f>
        <v>3.1955131891686042E-2</v>
      </c>
      <c r="O169" s="193">
        <f>PMB!G$80/100</f>
        <v>4.2263117548577325E-2</v>
      </c>
      <c r="P169" s="193">
        <f>PMB!H$80/100</f>
        <v>0.1340016080737742</v>
      </c>
      <c r="Q169" s="193">
        <f>PMB!I$80/100</f>
        <v>0.10628081835877014</v>
      </c>
      <c r="R169" s="193">
        <f>PMB!J$80/100</f>
        <v>0.18069210905092969</v>
      </c>
      <c r="S169" s="193">
        <f>PMB!K$80/100</f>
        <v>0.34408527060507843</v>
      </c>
      <c r="T169" s="193"/>
      <c r="U169" s="193">
        <f>K169*$B169*Indicators!$B$256+K169*$C169*Indicators!$C$256+K169*$D169*Indicators!$D$256+K169*$E169*Indicators!$E$256+K169*$F169*Indicators!$F$256+K169*$G169*Indicators!$G$256+K169*$H169*Indicators!$H$256+K169*$I169*Indicators!$I$256</f>
        <v>-5.1366050981450581E-4</v>
      </c>
      <c r="V169" s="193">
        <f>L169*$B169*Indicators!$B$257+L169*$C169*Indicators!$C$257+L169*$D169*Indicators!$D$257+L169*$E169*Indicators!$E$257+L169*$F169*Indicators!$F$257+L169*$G169*Indicators!$G$257+L169*$H169*Indicators!$H$257+L169*$I169*Indicators!$I$257</f>
        <v>-1.4342415252231822E-4</v>
      </c>
      <c r="W169" s="193">
        <f>M169*$B169*Indicators!$B$258+M169*$C169*Indicators!$C$258+M169*$D169*Indicators!$D$258+M169*$E169*Indicators!$E$258+M169*$F169*Indicators!$F$258+M169*$G169*Indicators!$G$258+M169*$H169*Indicators!$H$258+M169*$I169*Indicators!$I$258</f>
        <v>-1.0725898206411836E-4</v>
      </c>
      <c r="X169" s="193">
        <f>N169*$B169*Indicators!$B$259+N169*$C169*Indicators!$C$259+N169*$D169*Indicators!$D$259+N169*$E169*Indicators!$E$259+N169*$F169*Indicators!$F$259+N169*$G169*Indicators!$G$259+N169*$H169*Indicators!$H$259+N169*$I169*Indicators!$I$259</f>
        <v>3.2926566463529035E-4</v>
      </c>
      <c r="Y169" s="193">
        <f>O169*$B169*Indicators!$B$260+O169*$C169*Indicators!$C$260+O169*$D169*Indicators!$D$260+O169*$E169*Indicators!$E$260+O169*$F169*Indicators!$F$260+O169*$G169*Indicators!$G$260+O169*$H169*Indicators!$H$260+O169*$I169*Indicators!$I$260</f>
        <v>2.6720941858416426E-4</v>
      </c>
      <c r="Z169" s="193">
        <f>P169*$B169*Indicators!$B$261+P169*$C169*Indicators!$C$261+P169*$D169*Indicators!$D$261+P169*$E169*Indicators!$E$261+P169*$F169*Indicators!$F$261+P169*$G169*Indicators!$G$261+P169*$H169*Indicators!$H$261+P169*$I169*Indicators!$I$261</f>
        <v>5.0090123995063639E-4</v>
      </c>
      <c r="AA169" s="193">
        <f>Q169*$B169*Indicators!$B$262+Q169*$C169*Indicators!$C$262+Q169*$D169*Indicators!$D$262+Q169*$E169*Indicators!$E$262+Q169*$F169*Indicators!$F$262+Q169*$G169*Indicators!$G$262+Q169*$H169*Indicators!$H$262+Q169*$I169*Indicators!$I$262</f>
        <v>1.0670948095214078E-3</v>
      </c>
      <c r="AB169" s="193">
        <f>R169*$B169*Indicators!$B$263+R169*$C169*Indicators!$C$263+R169*$D169*Indicators!$D$263+R169*$E169*Indicators!$E$263+R169*$F169*Indicators!$F$263+R169*$G169*Indicators!$G$263+R169*$H169*Indicators!$H$263+R169*$I169*Indicators!$I$263</f>
        <v>8.7949513592308832E-4</v>
      </c>
      <c r="AC169" s="193">
        <f>S169*$B169*Indicators!$B$264+S169*$C169*Indicators!$C$264+S169*$D169*Indicators!$D$264+S169*$E169*Indicators!$E$264+S169*$F169*Indicators!$F$264+S169*$G169*Indicators!$G$264+S169*$H169*Indicators!$H$264+S169*$I169*Indicators!$I$264</f>
        <v>6.7855880637070838E-4</v>
      </c>
      <c r="AE169" s="177">
        <f t="shared" si="4"/>
        <v>0.29581814305843535</v>
      </c>
    </row>
    <row r="170" spans="1:31" x14ac:dyDescent="0.25">
      <c r="A170" s="174">
        <f>Indicators!A182</f>
        <v>40909</v>
      </c>
      <c r="B170" s="193">
        <f>(Indicators!B182-Indicators!B181)/Indicators!B181</f>
        <v>-3.995440785361485E-2</v>
      </c>
      <c r="C170" s="193">
        <f>(Indicators!C182-Indicators!C181)/-100</f>
        <v>2.4500000000000012E-3</v>
      </c>
      <c r="D170" s="193">
        <f>(Indicators!D182-Indicators!D181)/-100</f>
        <v>-9.9999999999999655E-4</v>
      </c>
      <c r="E170" s="193">
        <f>(Indicators!E182-Indicators!E181)/-Indicators!E181</f>
        <v>-1.9846764515831308E-2</v>
      </c>
      <c r="F170" s="193">
        <f>(Indicators!F182-Indicators!F181)/Indicators!F181</f>
        <v>2.561912894961562E-2</v>
      </c>
      <c r="G170" s="193">
        <f>(Indicators!G182-Indicators!G181)/Indicators!G181</f>
        <v>0.11949563530552858</v>
      </c>
      <c r="H170" s="193">
        <f>(Indicators!H182-Indicators!H181)/Indicators!H181</f>
        <v>5.9664846385927978E-3</v>
      </c>
      <c r="I170" s="193">
        <f>(Indicators!I182-Indicators!I181)/Indicators!I181</f>
        <v>1.7599538372763995E-2</v>
      </c>
      <c r="J170" s="174"/>
      <c r="K170" s="193">
        <f>PMB!C$81/100</f>
        <v>4.8239019151466993E-2</v>
      </c>
      <c r="L170" s="193">
        <f>PMB!D$81/100</f>
        <v>3.5012252669594109E-3</v>
      </c>
      <c r="M170" s="193">
        <f>PMB!E$81/100</f>
        <v>0.10687202708014644</v>
      </c>
      <c r="N170" s="193">
        <f>PMB!F$81/100</f>
        <v>3.1321819452434049E-2</v>
      </c>
      <c r="O170" s="193">
        <f>PMB!G$81/100</f>
        <v>4.169745970533504E-2</v>
      </c>
      <c r="P170" s="193">
        <f>PMB!H$81/100</f>
        <v>0.13360532572663114</v>
      </c>
      <c r="Q170" s="193">
        <f>PMB!I$81/100</f>
        <v>0.10512381758142217</v>
      </c>
      <c r="R170" s="193">
        <f>PMB!J$81/100</f>
        <v>0.17881352418350482</v>
      </c>
      <c r="S170" s="193">
        <f>PMB!K$81/100</f>
        <v>0.35082578185209989</v>
      </c>
      <c r="T170" s="193"/>
      <c r="U170" s="193">
        <f>K170*$B170*Indicators!$B$256+K170*$C170*Indicators!$C$256+K170*$D170*Indicators!$D$256+K170*$E170*Indicators!$E$256+K170*$F170*Indicators!$F$256+K170*$G170*Indicators!$G$256+K170*$H170*Indicators!$H$256+K170*$I170*Indicators!$I$256</f>
        <v>-7.136872772244361E-5</v>
      </c>
      <c r="V170" s="193">
        <f>L170*$B170*Indicators!$B$257+L170*$C170*Indicators!$C$257+L170*$D170*Indicators!$D$257+L170*$E170*Indicators!$E$257+L170*$F170*Indicators!$F$257+L170*$G170*Indicators!$G$257+L170*$H170*Indicators!$H$257+L170*$I170*Indicators!$I$257</f>
        <v>1.3076083070667654E-4</v>
      </c>
      <c r="W170" s="193">
        <f>M170*$B170*Indicators!$B$258+M170*$C170*Indicators!$C$258+M170*$D170*Indicators!$D$258+M170*$E170*Indicators!$E$258+M170*$F170*Indicators!$F$258+M170*$G170*Indicators!$G$258+M170*$H170*Indicators!$H$258+M170*$I170*Indicators!$I$258</f>
        <v>-1.2196409997982977E-3</v>
      </c>
      <c r="X170" s="193">
        <f>N170*$B170*Indicators!$B$259+N170*$C170*Indicators!$C$259+N170*$D170*Indicators!$D$259+N170*$E170*Indicators!$E$259+N170*$F170*Indicators!$F$259+N170*$G170*Indicators!$G$259+N170*$H170*Indicators!$H$259+N170*$I170*Indicators!$I$259</f>
        <v>4.7111899162871021E-5</v>
      </c>
      <c r="Y170" s="193">
        <f>O170*$B170*Indicators!$B$260+O170*$C170*Indicators!$C$260+O170*$D170*Indicators!$D$260+O170*$E170*Indicators!$E$260+O170*$F170*Indicators!$F$260+O170*$G170*Indicators!$G$260+O170*$H170*Indicators!$H$260+O170*$I170*Indicators!$I$260</f>
        <v>-1.5292681584518894E-4</v>
      </c>
      <c r="Z170" s="193">
        <f>P170*$B170*Indicators!$B$261+P170*$C170*Indicators!$C$261+P170*$D170*Indicators!$D$261+P170*$E170*Indicators!$E$261+P170*$F170*Indicators!$F$261+P170*$G170*Indicators!$G$261+P170*$H170*Indicators!$H$261+P170*$I170*Indicators!$I$261</f>
        <v>-5.118414787646337E-4</v>
      </c>
      <c r="AA170" s="193">
        <f>Q170*$B170*Indicators!$B$262+Q170*$C170*Indicators!$C$262+Q170*$D170*Indicators!$D$262+Q170*$E170*Indicators!$E$262+Q170*$F170*Indicators!$F$262+Q170*$G170*Indicators!$G$262+Q170*$H170*Indicators!$H$262+Q170*$I170*Indicators!$I$262</f>
        <v>-6.9447100049254253E-4</v>
      </c>
      <c r="AB170" s="193">
        <f>R170*$B170*Indicators!$B$263+R170*$C170*Indicators!$C$263+R170*$D170*Indicators!$D$263+R170*$E170*Indicators!$E$263+R170*$F170*Indicators!$F$263+R170*$G170*Indicators!$G$263+R170*$H170*Indicators!$H$263+R170*$I170*Indicators!$I$263</f>
        <v>-4.5645637601369045E-4</v>
      </c>
      <c r="AC170" s="193">
        <f>S170*$B170*Indicators!$B$264+S170*$C170*Indicators!$C$264+S170*$D170*Indicators!$D$264+S170*$E170*Indicators!$E$264+S170*$F170*Indicators!$F$264+S170*$G170*Indicators!$G$264+S170*$H170*Indicators!$H$264+S170*$I170*Indicators!$I$264</f>
        <v>-2.3435810383454821E-4</v>
      </c>
      <c r="AE170" s="177">
        <f t="shared" si="4"/>
        <v>-0.31631907726017972</v>
      </c>
    </row>
    <row r="171" spans="1:31" x14ac:dyDescent="0.25">
      <c r="A171" s="174">
        <f>Indicators!A183</f>
        <v>40940</v>
      </c>
      <c r="B171" s="193">
        <f>(Indicators!B183-Indicators!B182)/Indicators!B182</f>
        <v>-4.5115085596108995E-2</v>
      </c>
      <c r="C171" s="193">
        <f>(Indicators!C183-Indicators!C182)/-100</f>
        <v>-5.0000000000000706E-4</v>
      </c>
      <c r="D171" s="193">
        <f>(Indicators!D183-Indicators!D182)/-100</f>
        <v>-2.0000000000000018E-3</v>
      </c>
      <c r="E171" s="193">
        <f>(Indicators!E183-Indicators!E182)/-Indicators!E182</f>
        <v>-0.10400072411296157</v>
      </c>
      <c r="F171" s="193">
        <f>(Indicators!F183-Indicators!F182)/Indicators!F182</f>
        <v>-2.4979184013322143E-2</v>
      </c>
      <c r="G171" s="193">
        <f>(Indicators!G183-Indicators!G182)/Indicators!G182</f>
        <v>3.0959394674522116E-2</v>
      </c>
      <c r="H171" s="193">
        <f>(Indicators!H183-Indicators!H182)/Indicators!H182</f>
        <v>1.6689764100959792E-2</v>
      </c>
      <c r="I171" s="193">
        <f>(Indicators!I183-Indicators!I182)/Indicators!I182</f>
        <v>-7.2582931669974482E-2</v>
      </c>
      <c r="J171" s="174"/>
      <c r="K171" s="193">
        <f>PMB!C$81/100</f>
        <v>4.8239019151466993E-2</v>
      </c>
      <c r="L171" s="193">
        <f>PMB!D$81/100</f>
        <v>3.5012252669594109E-3</v>
      </c>
      <c r="M171" s="193">
        <f>PMB!E$81/100</f>
        <v>0.10687202708014644</v>
      </c>
      <c r="N171" s="193">
        <f>PMB!F$81/100</f>
        <v>3.1321819452434049E-2</v>
      </c>
      <c r="O171" s="193">
        <f>PMB!G$81/100</f>
        <v>4.169745970533504E-2</v>
      </c>
      <c r="P171" s="193">
        <f>PMB!H$81/100</f>
        <v>0.13360532572663114</v>
      </c>
      <c r="Q171" s="193">
        <f>PMB!I$81/100</f>
        <v>0.10512381758142217</v>
      </c>
      <c r="R171" s="193">
        <f>PMB!J$81/100</f>
        <v>0.17881352418350482</v>
      </c>
      <c r="S171" s="193">
        <f>PMB!K$81/100</f>
        <v>0.35082578185209989</v>
      </c>
      <c r="T171" s="193"/>
      <c r="U171" s="193">
        <f>K171*$B171*Indicators!$B$256+K171*$C171*Indicators!$C$256+K171*$D171*Indicators!$D$256+K171*$E171*Indicators!$E$256+K171*$F171*Indicators!$F$256+K171*$G171*Indicators!$G$256+K171*$H171*Indicators!$H$256+K171*$I171*Indicators!$I$256</f>
        <v>-1.8564571155374797E-3</v>
      </c>
      <c r="V171" s="193">
        <f>L171*$B171*Indicators!$B$257+L171*$C171*Indicators!$C$257+L171*$D171*Indicators!$D$257+L171*$E171*Indicators!$E$257+L171*$F171*Indicators!$F$257+L171*$G171*Indicators!$G$257+L171*$H171*Indicators!$H$257+L171*$I171*Indicators!$I$257</f>
        <v>-9.1267932496576042E-5</v>
      </c>
      <c r="W171" s="193">
        <f>M171*$B171*Indicators!$B$258+M171*$C171*Indicators!$C$258+M171*$D171*Indicators!$D$258+M171*$E171*Indicators!$E$258+M171*$F171*Indicators!$F$258+M171*$G171*Indicators!$G$258+M171*$H171*Indicators!$H$258+M171*$I171*Indicators!$I$258</f>
        <v>-4.1934405688363093E-3</v>
      </c>
      <c r="X171" s="193">
        <f>N171*$B171*Indicators!$B$259+N171*$C171*Indicators!$C$259+N171*$D171*Indicators!$D$259+N171*$E171*Indicators!$E$259+N171*$F171*Indicators!$F$259+N171*$G171*Indicators!$G$259+N171*$H171*Indicators!$H$259+N171*$I171*Indicators!$I$259</f>
        <v>-1.8811616274717663E-3</v>
      </c>
      <c r="Y171" s="193">
        <f>O171*$B171*Indicators!$B$260+O171*$C171*Indicators!$C$260+O171*$D171*Indicators!$D$260+O171*$E171*Indicators!$E$260+O171*$F171*Indicators!$F$260+O171*$G171*Indicators!$G$260+O171*$H171*Indicators!$H$260+O171*$I171*Indicators!$I$260</f>
        <v>-7.9574742132819615E-4</v>
      </c>
      <c r="Z171" s="193">
        <f>P171*$B171*Indicators!$B$261+P171*$C171*Indicators!$C$261+P171*$D171*Indicators!$D$261+P171*$E171*Indicators!$E$261+P171*$F171*Indicators!$F$261+P171*$G171*Indicators!$G$261+P171*$H171*Indicators!$H$261+P171*$I171*Indicators!$I$261</f>
        <v>-1.5116293527575432E-3</v>
      </c>
      <c r="AA171" s="193">
        <f>Q171*$B171*Indicators!$B$262+Q171*$C171*Indicators!$C$262+Q171*$D171*Indicators!$D$262+Q171*$E171*Indicators!$E$262+Q171*$F171*Indicators!$F$262+Q171*$G171*Indicators!$G$262+Q171*$H171*Indicators!$H$262+Q171*$I171*Indicators!$I$262</f>
        <v>-4.1978112365826936E-3</v>
      </c>
      <c r="AB171" s="193">
        <f>R171*$B171*Indicators!$B$263+R171*$C171*Indicators!$C$263+R171*$D171*Indicators!$D$263+R171*$E171*Indicators!$E$263+R171*$F171*Indicators!$F$263+R171*$G171*Indicators!$G$263+R171*$H171*Indicators!$H$263+R171*$I171*Indicators!$I$263</f>
        <v>-2.4870812454931383E-3</v>
      </c>
      <c r="AC171" s="193">
        <f>S171*$B171*Indicators!$B$264+S171*$C171*Indicators!$C$264+S171*$D171*Indicators!$D$264+S171*$E171*Indicators!$E$264+S171*$F171*Indicators!$F$264+S171*$G171*Indicators!$G$264+S171*$H171*Indicators!$H$264+S171*$I171*Indicators!$I$264</f>
        <v>-1.3011166680408123E-3</v>
      </c>
      <c r="AE171" s="177">
        <f t="shared" ref="AE171:AE176" si="5">SUM(U171:AD171)*100</f>
        <v>-1.8315713168544512</v>
      </c>
    </row>
    <row r="172" spans="1:31" x14ac:dyDescent="0.25">
      <c r="A172" s="174">
        <f>Indicators!A184</f>
        <v>40969</v>
      </c>
      <c r="B172" s="193">
        <f>(Indicators!B184-Indicators!B183)/Indicators!B183</f>
        <v>3.1323948181125438E-2</v>
      </c>
      <c r="C172" s="193">
        <f>(Indicators!C184-Indicators!C183)/-100</f>
        <v>-9.9999999999999655E-4</v>
      </c>
      <c r="D172" s="193">
        <f>(Indicators!D184-Indicators!D183)/-100</f>
        <v>2.0000000000000018E-3</v>
      </c>
      <c r="E172" s="193">
        <f>(Indicators!E184-Indicators!E183)/-Indicators!E183</f>
        <v>-1.5905550545216019E-2</v>
      </c>
      <c r="F172" s="193">
        <f>(Indicators!F184-Indicators!F183)/Indicators!F183</f>
        <v>1.5798462852262912E-2</v>
      </c>
      <c r="G172" s="193">
        <f>(Indicators!G184-Indicators!G183)/Indicators!G183</f>
        <v>-6.8631295870917139E-2</v>
      </c>
      <c r="H172" s="193">
        <f>(Indicators!H184-Indicators!H183)/Indicators!H183</f>
        <v>1.131613843166999E-2</v>
      </c>
      <c r="I172" s="193">
        <f>(Indicators!I184-Indicators!I183)/Indicators!I183</f>
        <v>3.3628859675940079E-3</v>
      </c>
      <c r="J172" s="174"/>
      <c r="K172" s="193">
        <f>PMB!C$81/100</f>
        <v>4.8239019151466993E-2</v>
      </c>
      <c r="L172" s="193">
        <f>PMB!D$81/100</f>
        <v>3.5012252669594109E-3</v>
      </c>
      <c r="M172" s="193">
        <f>PMB!E$81/100</f>
        <v>0.10687202708014644</v>
      </c>
      <c r="N172" s="193">
        <f>PMB!F$81/100</f>
        <v>3.1321819452434049E-2</v>
      </c>
      <c r="O172" s="193">
        <f>PMB!G$81/100</f>
        <v>4.169745970533504E-2</v>
      </c>
      <c r="P172" s="193">
        <f>PMB!H$81/100</f>
        <v>0.13360532572663114</v>
      </c>
      <c r="Q172" s="193">
        <f>PMB!I$81/100</f>
        <v>0.10512381758142217</v>
      </c>
      <c r="R172" s="193">
        <f>PMB!J$81/100</f>
        <v>0.17881352418350482</v>
      </c>
      <c r="S172" s="193">
        <f>PMB!K$81/100</f>
        <v>0.35082578185209989</v>
      </c>
      <c r="T172" s="193"/>
      <c r="U172" s="193">
        <f>K172*$B172*Indicators!$B$256+K172*$C172*Indicators!$C$256+K172*$D172*Indicators!$D$256+K172*$E172*Indicators!$E$256+K172*$F172*Indicators!$F$256+K172*$G172*Indicators!$G$256+K172*$H172*Indicators!$H$256+K172*$I172*Indicators!$I$256</f>
        <v>4.6796815361808318E-4</v>
      </c>
      <c r="V172" s="193">
        <f>L172*$B172*Indicators!$B$257+L172*$C172*Indicators!$C$257+L172*$D172*Indicators!$D$257+L172*$E172*Indicators!$E$257+L172*$F172*Indicators!$F$257+L172*$G172*Indicators!$G$257+L172*$H172*Indicators!$H$257+L172*$I172*Indicators!$I$257</f>
        <v>-6.6429838514616137E-5</v>
      </c>
      <c r="W172" s="193">
        <f>M172*$B172*Indicators!$B$258+M172*$C172*Indicators!$C$258+M172*$D172*Indicators!$D$258+M172*$E172*Indicators!$E$258+M172*$F172*Indicators!$F$258+M172*$G172*Indicators!$G$258+M172*$H172*Indicators!$H$258+M172*$I172*Indicators!$I$258</f>
        <v>1.183823351157751E-3</v>
      </c>
      <c r="X172" s="193">
        <f>N172*$B172*Indicators!$B$259+N172*$C172*Indicators!$C$259+N172*$D172*Indicators!$D$259+N172*$E172*Indicators!$E$259+N172*$F172*Indicators!$F$259+N172*$G172*Indicators!$G$259+N172*$H172*Indicators!$H$259+N172*$I172*Indicators!$I$259</f>
        <v>8.8150297469122307E-5</v>
      </c>
      <c r="Y172" s="193">
        <f>O172*$B172*Indicators!$B$260+O172*$C172*Indicators!$C$260+O172*$D172*Indicators!$D$260+O172*$E172*Indicators!$E$260+O172*$F172*Indicators!$F$260+O172*$G172*Indicators!$G$260+O172*$H172*Indicators!$H$260+O172*$I172*Indicators!$I$260</f>
        <v>1.7552746078510262E-4</v>
      </c>
      <c r="Z172" s="193">
        <f>P172*$B172*Indicators!$B$261+P172*$C172*Indicators!$C$261+P172*$D172*Indicators!$D$261+P172*$E172*Indicators!$E$261+P172*$F172*Indicators!$F$261+P172*$G172*Indicators!$G$261+P172*$H172*Indicators!$H$261+P172*$I172*Indicators!$I$261</f>
        <v>5.9065236040190092E-4</v>
      </c>
      <c r="AA172" s="193">
        <f>Q172*$B172*Indicators!$B$262+Q172*$C172*Indicators!$C$262+Q172*$D172*Indicators!$D$262+Q172*$E172*Indicators!$E$262+Q172*$F172*Indicators!$F$262+Q172*$G172*Indicators!$G$262+Q172*$H172*Indicators!$H$262+Q172*$I172*Indicators!$I$262</f>
        <v>1.0094471878188877E-4</v>
      </c>
      <c r="AB172" s="193">
        <f>R172*$B172*Indicators!$B$263+R172*$C172*Indicators!$C$263+R172*$D172*Indicators!$D$263+R172*$E172*Indicators!$E$263+R172*$F172*Indicators!$F$263+R172*$G172*Indicators!$G$263+R172*$H172*Indicators!$H$263+R172*$I172*Indicators!$I$263</f>
        <v>8.8598982572566255E-4</v>
      </c>
      <c r="AC172" s="193">
        <f>S172*$B172*Indicators!$B$264+S172*$C172*Indicators!$C$264+S172*$D172*Indicators!$D$264+S172*$E172*Indicators!$E$264+S172*$F172*Indicators!$F$264+S172*$G172*Indicators!$G$264+S172*$H172*Indicators!$H$264+S172*$I172*Indicators!$I$264</f>
        <v>2.3664534390206021E-3</v>
      </c>
      <c r="AE172" s="177">
        <f t="shared" si="5"/>
        <v>0.57930797684454971</v>
      </c>
    </row>
    <row r="173" spans="1:31" x14ac:dyDescent="0.25">
      <c r="A173" s="174">
        <f>Indicators!A185</f>
        <v>41000</v>
      </c>
      <c r="B173" s="193">
        <f>(Indicators!B185-Indicators!B184)/Indicators!B184</f>
        <v>4.1611573461927086E-3</v>
      </c>
      <c r="C173" s="193">
        <f>(Indicators!C185-Indicators!C184)/-100</f>
        <v>2.9000000000000002E-3</v>
      </c>
      <c r="D173" s="193">
        <f>(Indicators!D185-Indicators!D184)/-100</f>
        <v>9.9999999999999655E-4</v>
      </c>
      <c r="E173" s="193">
        <f>(Indicators!E185-Indicators!E184)/-Indicators!E184</f>
        <v>3.4864014203857582E-2</v>
      </c>
      <c r="F173" s="193">
        <f>(Indicators!F185-Indicators!F184)/Indicators!F184</f>
        <v>-5.5065153425809109E-2</v>
      </c>
      <c r="G173" s="193">
        <f>(Indicators!G185-Indicators!G184)/Indicators!G184</f>
        <v>8.4215591915294964E-4</v>
      </c>
      <c r="H173" s="193">
        <f>(Indicators!H185-Indicators!H184)/Indicators!H184</f>
        <v>-8.1070074896708588E-3</v>
      </c>
      <c r="I173" s="193">
        <f>(Indicators!I185-Indicators!I184)/Indicators!I184</f>
        <v>-3.9000609384521635E-2</v>
      </c>
      <c r="J173" s="174"/>
      <c r="K173" s="193">
        <f>PMB!C$81/100</f>
        <v>4.8239019151466993E-2</v>
      </c>
      <c r="L173" s="193">
        <f>PMB!D$81/100</f>
        <v>3.5012252669594109E-3</v>
      </c>
      <c r="M173" s="193">
        <f>PMB!E$81/100</f>
        <v>0.10687202708014644</v>
      </c>
      <c r="N173" s="193">
        <f>PMB!F$81/100</f>
        <v>3.1321819452434049E-2</v>
      </c>
      <c r="O173" s="193">
        <f>PMB!G$81/100</f>
        <v>4.169745970533504E-2</v>
      </c>
      <c r="P173" s="193">
        <f>PMB!H$81/100</f>
        <v>0.13360532572663114</v>
      </c>
      <c r="Q173" s="193">
        <f>PMB!I$81/100</f>
        <v>0.10512381758142217</v>
      </c>
      <c r="R173" s="193">
        <f>PMB!J$81/100</f>
        <v>0.17881352418350482</v>
      </c>
      <c r="S173" s="193">
        <f>PMB!K$81/100</f>
        <v>0.35082578185209989</v>
      </c>
      <c r="T173" s="193"/>
      <c r="U173" s="193">
        <f>K173*$B173*Indicators!$B$256+K173*$C173*Indicators!$C$256+K173*$D173*Indicators!$D$256+K173*$E173*Indicators!$E$256+K173*$F173*Indicators!$F$256+K173*$G173*Indicators!$G$256+K173*$H173*Indicators!$H$256+K173*$I173*Indicators!$I$256</f>
        <v>-6.4404790699923583E-4</v>
      </c>
      <c r="V173" s="193">
        <f>L173*$B173*Indicators!$B$257+L173*$C173*Indicators!$C$257+L173*$D173*Indicators!$D$257+L173*$E173*Indicators!$E$257+L173*$F173*Indicators!$F$257+L173*$G173*Indicators!$G$257+L173*$H173*Indicators!$H$257+L173*$I173*Indicators!$I$257</f>
        <v>-9.5531312517343022E-6</v>
      </c>
      <c r="W173" s="193">
        <f>M173*$B173*Indicators!$B$258+M173*$C173*Indicators!$C$258+M173*$D173*Indicators!$D$258+M173*$E173*Indicators!$E$258+M173*$F173*Indicators!$F$258+M173*$G173*Indicators!$G$258+M173*$H173*Indicators!$H$258+M173*$I173*Indicators!$I$258</f>
        <v>-3.2467894257677717E-4</v>
      </c>
      <c r="X173" s="193">
        <f>N173*$B173*Indicators!$B$259+N173*$C173*Indicators!$C$259+N173*$D173*Indicators!$D$259+N173*$E173*Indicators!$E$259+N173*$F173*Indicators!$F$259+N173*$G173*Indicators!$G$259+N173*$H173*Indicators!$H$259+N173*$I173*Indicators!$I$259</f>
        <v>-3.986355169671949E-4</v>
      </c>
      <c r="Y173" s="193">
        <f>O173*$B173*Indicators!$B$260+O173*$C173*Indicators!$C$260+O173*$D173*Indicators!$D$260+O173*$E173*Indicators!$E$260+O173*$F173*Indicators!$F$260+O173*$G173*Indicators!$G$260+O173*$H173*Indicators!$H$260+O173*$I173*Indicators!$I$260</f>
        <v>9.3134826751804786E-5</v>
      </c>
      <c r="Z173" s="193">
        <f>P173*$B173*Indicators!$B$261+P173*$C173*Indicators!$C$261+P173*$D173*Indicators!$D$261+P173*$E173*Indicators!$E$261+P173*$F173*Indicators!$F$261+P173*$G173*Indicators!$G$261+P173*$H173*Indicators!$H$261+P173*$I173*Indicators!$I$261</f>
        <v>4.1294270232464122E-4</v>
      </c>
      <c r="AA173" s="193">
        <f>Q173*$B173*Indicators!$B$262+Q173*$C173*Indicators!$C$262+Q173*$D173*Indicators!$D$262+Q173*$E173*Indicators!$E$262+Q173*$F173*Indicators!$F$262+Q173*$G173*Indicators!$G$262+Q173*$H173*Indicators!$H$262+Q173*$I173*Indicators!$I$262</f>
        <v>6.3430214138562174E-4</v>
      </c>
      <c r="AB173" s="193">
        <f>R173*$B173*Indicators!$B$263+R173*$C173*Indicators!$C$263+R173*$D173*Indicators!$D$263+R173*$E173*Indicators!$E$263+R173*$F173*Indicators!$F$263+R173*$G173*Indicators!$G$263+R173*$H173*Indicators!$H$263+R173*$I173*Indicators!$I$263</f>
        <v>1.136153307270785E-4</v>
      </c>
      <c r="AC173" s="193">
        <f>S173*$B173*Indicators!$B$264+S173*$C173*Indicators!$C$264+S173*$D173*Indicators!$D$264+S173*$E173*Indicators!$E$264+S173*$F173*Indicators!$F$264+S173*$G173*Indicators!$G$264+S173*$H173*Indicators!$H$264+S173*$I173*Indicators!$I$264</f>
        <v>-9.6512768342597226E-4</v>
      </c>
      <c r="AE173" s="177">
        <f t="shared" si="5"/>
        <v>-0.10880481800317682</v>
      </c>
    </row>
    <row r="174" spans="1:31" x14ac:dyDescent="0.25">
      <c r="A174" s="174">
        <f>Indicators!A186</f>
        <v>41030</v>
      </c>
      <c r="B174" s="193">
        <f>(Indicators!B186-Indicators!B185)/Indicators!B185</f>
        <v>0.10175180408711253</v>
      </c>
      <c r="C174" s="193">
        <f>(Indicators!C186-Indicators!C185)/-100</f>
        <v>-1.9999999999999573E-4</v>
      </c>
      <c r="D174" s="193">
        <f>(Indicators!D186-Indicators!D185)/-100</f>
        <v>-9.9999999999999655E-4</v>
      </c>
      <c r="E174" s="193">
        <f>(Indicators!E186-Indicators!E185)/-Indicators!E185</f>
        <v>0.14173425871728407</v>
      </c>
      <c r="F174" s="193">
        <f>(Indicators!F186-Indicators!F185)/Indicators!F185</f>
        <v>-9.8309608540925297E-2</v>
      </c>
      <c r="G174" s="193">
        <f>(Indicators!G186-Indicators!G185)/Indicators!G185</f>
        <v>-5.9045558360379863E-2</v>
      </c>
      <c r="H174" s="193">
        <f>(Indicators!H186-Indicators!H185)/Indicators!H185</f>
        <v>2.7569992289193132E-3</v>
      </c>
      <c r="I174" s="193">
        <f>(Indicators!I186-Indicators!I185)/Indicators!I185</f>
        <v>5.1997463538363979E-2</v>
      </c>
      <c r="J174" s="174"/>
      <c r="K174" s="193">
        <f>PMB!C$81/100</f>
        <v>4.8239019151466993E-2</v>
      </c>
      <c r="L174" s="193">
        <f>PMB!D$81/100</f>
        <v>3.5012252669594109E-3</v>
      </c>
      <c r="M174" s="193">
        <f>PMB!E$81/100</f>
        <v>0.10687202708014644</v>
      </c>
      <c r="N174" s="193">
        <f>PMB!F$81/100</f>
        <v>3.1321819452434049E-2</v>
      </c>
      <c r="O174" s="193">
        <f>PMB!G$81/100</f>
        <v>4.169745970533504E-2</v>
      </c>
      <c r="P174" s="193">
        <f>PMB!H$81/100</f>
        <v>0.13360532572663114</v>
      </c>
      <c r="Q174" s="193">
        <f>PMB!I$81/100</f>
        <v>0.10512381758142217</v>
      </c>
      <c r="R174" s="193">
        <f>PMB!J$81/100</f>
        <v>0.17881352418350482</v>
      </c>
      <c r="S174" s="193">
        <f>PMB!K$81/100</f>
        <v>0.35082578185209989</v>
      </c>
      <c r="T174" s="193"/>
      <c r="U174" s="193">
        <f>K174*$B174*Indicators!$B$256+K174*$C174*Indicators!$C$256+K174*$D174*Indicators!$D$256+K174*$E174*Indicators!$E$256+K174*$F174*Indicators!$F$256+K174*$G174*Indicators!$G$256+K174*$H174*Indicators!$H$256+K174*$I174*Indicators!$I$256</f>
        <v>9.3187168764940673E-4</v>
      </c>
      <c r="V174" s="193">
        <f>L174*$B174*Indicators!$B$257+L174*$C174*Indicators!$C$257+L174*$D174*Indicators!$D$257+L174*$E174*Indicators!$E$257+L174*$F174*Indicators!$F$257+L174*$G174*Indicators!$G$257+L174*$H174*Indicators!$H$257+L174*$I174*Indicators!$I$257</f>
        <v>1.1021939930845113E-4</v>
      </c>
      <c r="W174" s="193">
        <f>M174*$B174*Indicators!$B$258+M174*$C174*Indicators!$C$258+M174*$D174*Indicators!$D$258+M174*$E174*Indicators!$E$258+M174*$F174*Indicators!$F$258+M174*$G174*Indicators!$G$258+M174*$H174*Indicators!$H$258+M174*$I174*Indicators!$I$258</f>
        <v>6.452051293692162E-3</v>
      </c>
      <c r="X174" s="193">
        <f>N174*$B174*Indicators!$B$259+N174*$C174*Indicators!$C$259+N174*$D174*Indicators!$D$259+N174*$E174*Indicators!$E$259+N174*$F174*Indicators!$F$259+N174*$G174*Indicators!$G$259+N174*$H174*Indicators!$H$259+N174*$I174*Indicators!$I$259</f>
        <v>2.0276638325183722E-3</v>
      </c>
      <c r="Y174" s="193">
        <f>O174*$B174*Indicators!$B$260+O174*$C174*Indicators!$C$260+O174*$D174*Indicators!$D$260+O174*$E174*Indicators!$E$260+O174*$F174*Indicators!$F$260+O174*$G174*Indicators!$G$260+O174*$H174*Indicators!$H$260+O174*$I174*Indicators!$I$260</f>
        <v>1.4469974291034999E-3</v>
      </c>
      <c r="Z174" s="193">
        <f>P174*$B174*Indicators!$B$261+P174*$C174*Indicators!$C$261+P174*$D174*Indicators!$D$261+P174*$E174*Indicators!$E$261+P174*$F174*Indicators!$F$261+P174*$G174*Indicators!$G$261+P174*$H174*Indicators!$H$261+P174*$I174*Indicators!$I$261</f>
        <v>3.3091174801434062E-3</v>
      </c>
      <c r="AA174" s="193">
        <f>Q174*$B174*Indicators!$B$262+Q174*$C174*Indicators!$C$262+Q174*$D174*Indicators!$D$262+Q174*$E174*Indicators!$E$262+Q174*$F174*Indicators!$F$262+Q174*$G174*Indicators!$G$262+Q174*$H174*Indicators!$H$262+Q174*$I174*Indicators!$I$262</f>
        <v>6.1294128261851532E-3</v>
      </c>
      <c r="AB174" s="193">
        <f>R174*$B174*Indicators!$B$263+R174*$C174*Indicators!$C$263+R174*$D174*Indicators!$D$263+R174*$E174*Indicators!$E$263+R174*$F174*Indicators!$F$263+R174*$G174*Indicators!$G$263+R174*$H174*Indicators!$H$263+R174*$I174*Indicators!$I$263</f>
        <v>4.9362509085340272E-3</v>
      </c>
      <c r="AC174" s="193">
        <f>S174*$B174*Indicators!$B$264+S174*$C174*Indicators!$C$264+S174*$D174*Indicators!$D$264+S174*$E174*Indicators!$E$264+S174*$F174*Indicators!$F$264+S174*$G174*Indicators!$G$264+S174*$H174*Indicators!$H$264+S174*$I174*Indicators!$I$264</f>
        <v>4.6772631242962348E-3</v>
      </c>
      <c r="AE174" s="177">
        <f t="shared" si="5"/>
        <v>3.0020847981430712</v>
      </c>
    </row>
    <row r="175" spans="1:31" x14ac:dyDescent="0.25">
      <c r="A175" s="174">
        <f>Indicators!A187</f>
        <v>41061</v>
      </c>
      <c r="B175" s="193">
        <f>(Indicators!B187-Indicators!B186)/Indicators!B186</f>
        <v>-1.5782998418184865E-2</v>
      </c>
      <c r="C175" s="193">
        <f>(Indicators!C187-Indicators!C186)/-100</f>
        <v>4.8999999999999929E-3</v>
      </c>
      <c r="D175" s="193">
        <f>(Indicators!D187-Indicators!D186)/-100</f>
        <v>3.9999999999999949E-3</v>
      </c>
      <c r="E175" s="193">
        <f>(Indicators!E187-Indicators!E186)/-Indicators!E186</f>
        <v>6.1574434918160635E-2</v>
      </c>
      <c r="F175" s="193">
        <f>(Indicators!F187-Indicators!F186)/Indicators!F186</f>
        <v>-8.3867784903797812E-3</v>
      </c>
      <c r="G175" s="193">
        <f>(Indicators!G187-Indicators!G186)/Indicators!G186</f>
        <v>-8.0226883671018333E-3</v>
      </c>
      <c r="H175" s="193">
        <f>(Indicators!H187-Indicators!H186)/Indicators!H186</f>
        <v>5.491843374510889E-3</v>
      </c>
      <c r="I175" s="193">
        <f>(Indicators!I187-Indicators!I186)/Indicators!I186</f>
        <v>-9.0415913200723324E-4</v>
      </c>
      <c r="J175" s="193"/>
      <c r="K175" s="193">
        <f>PMB!C$81/100</f>
        <v>4.8239019151466993E-2</v>
      </c>
      <c r="L175" s="193">
        <f>PMB!D$81/100</f>
        <v>3.5012252669594109E-3</v>
      </c>
      <c r="M175" s="193">
        <f>PMB!E$81/100</f>
        <v>0.10687202708014644</v>
      </c>
      <c r="N175" s="193">
        <f>PMB!F$81/100</f>
        <v>3.1321819452434049E-2</v>
      </c>
      <c r="O175" s="193">
        <f>PMB!G$81/100</f>
        <v>4.169745970533504E-2</v>
      </c>
      <c r="P175" s="193">
        <f>PMB!H$81/100</f>
        <v>0.13360532572663114</v>
      </c>
      <c r="Q175" s="193">
        <f>PMB!I$81/100</f>
        <v>0.10512381758142217</v>
      </c>
      <c r="R175" s="193">
        <f>PMB!J$81/100</f>
        <v>0.17881352418350482</v>
      </c>
      <c r="S175" s="193">
        <f>PMB!K$81/100</f>
        <v>0.35082578185209989</v>
      </c>
      <c r="T175" s="193"/>
      <c r="U175" s="193">
        <f>K175*$B175*Indicators!$B$256+K175*$C175*Indicators!$C$256+K175*$D175*Indicators!$D$256+K175*$E175*Indicators!$E$256+K175*$F175*Indicators!$F$256+K175*$G175*Indicators!$G$256+K175*$H175*Indicators!$H$256+K175*$I175*Indicators!$I$256</f>
        <v>2.8759487264811464E-4</v>
      </c>
      <c r="V175" s="193">
        <f>L175*$B175*Indicators!$B$257+L175*$C175*Indicators!$C$257+L175*$D175*Indicators!$D$257+L175*$E175*Indicators!$E$257+L175*$F175*Indicators!$F$257+L175*$G175*Indicators!$G$257+L175*$H175*Indicators!$H$257+L175*$I175*Indicators!$I$257</f>
        <v>-6.888181769220064E-6</v>
      </c>
      <c r="W175" s="193">
        <f>M175*$B175*Indicators!$B$258+M175*$C175*Indicators!$C$258+M175*$D175*Indicators!$D$258+M175*$E175*Indicators!$E$258+M175*$F175*Indicators!$F$258+M175*$G175*Indicators!$G$258+M175*$H175*Indicators!$H$258+M175*$I175*Indicators!$I$258</f>
        <v>2.3316767706839153E-4</v>
      </c>
      <c r="X175" s="193">
        <f>N175*$B175*Indicators!$B$259+N175*$C175*Indicators!$C$259+N175*$D175*Indicators!$D$259+N175*$E175*Indicators!$E$259+N175*$F175*Indicators!$F$259+N175*$G175*Indicators!$G$259+N175*$H175*Indicators!$H$259+N175*$I175*Indicators!$I$259</f>
        <v>3.5326915176679257E-4</v>
      </c>
      <c r="Y175" s="193">
        <f>O175*$B175*Indicators!$B$260+O175*$C175*Indicators!$C$260+O175*$D175*Indicators!$D$260+O175*$E175*Indicators!$E$260+O175*$F175*Indicators!$F$260+O175*$G175*Indicators!$G$260+O175*$H175*Indicators!$H$260+O175*$I175*Indicators!$I$260</f>
        <v>4.6410150181992965E-4</v>
      </c>
      <c r="Z175" s="193">
        <f>P175*$B175*Indicators!$B$261+P175*$C175*Indicators!$C$261+P175*$D175*Indicators!$D$261+P175*$E175*Indicators!$E$261+P175*$F175*Indicators!$F$261+P175*$G175*Indicators!$G$261+P175*$H175*Indicators!$H$261+P175*$I175*Indicators!$I$261</f>
        <v>1.1312502538322301E-3</v>
      </c>
      <c r="AA175" s="193">
        <f>Q175*$B175*Indicators!$B$262+Q175*$C175*Indicators!$C$262+Q175*$D175*Indicators!$D$262+Q175*$E175*Indicators!$E$262+Q175*$F175*Indicators!$F$262+Q175*$G175*Indicators!$G$262+Q175*$H175*Indicators!$H$262+Q175*$I175*Indicators!$I$262</f>
        <v>2.0269957050588036E-3</v>
      </c>
      <c r="AB175" s="193">
        <f>R175*$B175*Indicators!$B$263+R175*$C175*Indicators!$C$263+R175*$D175*Indicators!$D$263+R175*$E175*Indicators!$E$263+R175*$F175*Indicators!$F$263+R175*$G175*Indicators!$G$263+R175*$H175*Indicators!$H$263+R175*$I175*Indicators!$I$263</f>
        <v>1.483524383823888E-3</v>
      </c>
      <c r="AC175" s="193">
        <f>S175*$B175*Indicators!$B$264+S175*$C175*Indicators!$C$264+S175*$D175*Indicators!$D$264+S175*$E175*Indicators!$E$264+S175*$F175*Indicators!$F$264+S175*$G175*Indicators!$G$264+S175*$H175*Indicators!$H$264+S175*$I175*Indicators!$I$264</f>
        <v>8.9076252233637329E-4</v>
      </c>
      <c r="AD175" s="193"/>
      <c r="AE175" s="177">
        <f t="shared" si="5"/>
        <v>0.68637778865853027</v>
      </c>
    </row>
    <row r="176" spans="1:31" x14ac:dyDescent="0.25">
      <c r="A176" s="174">
        <f>Indicators!A188</f>
        <v>41091</v>
      </c>
      <c r="B176" s="193">
        <f>(Indicators!B188-Indicators!B187)/Indicators!B187</f>
        <v>-2.5798233291268981E-2</v>
      </c>
      <c r="C176" s="193">
        <f>(Indicators!C188-Indicators!C187)/-100</f>
        <v>5.899999999999999E-3</v>
      </c>
      <c r="D176" s="193">
        <f>(Indicators!D188-Indicators!D187)/-100</f>
        <v>2.0000000000000018E-3</v>
      </c>
      <c r="E176" s="193">
        <f>(Indicators!E188-Indicators!E187)/-Indicators!E187</f>
        <v>-9.8733388704318997E-2</v>
      </c>
      <c r="F176" s="193">
        <f>(Indicators!F188-Indicators!F187)/Indicators!F187</f>
        <v>0.13233830845771144</v>
      </c>
      <c r="G176" s="193">
        <f>(Indicators!G188-Indicators!G187)/Indicators!G187</f>
        <v>4.5009658725048349E-2</v>
      </c>
      <c r="H176" s="193">
        <f>(Indicators!H188-Indicators!H187)/Indicators!H187</f>
        <v>4.7828849427009176E-3</v>
      </c>
      <c r="I176" s="193">
        <f>(Indicators!I188-Indicators!I187)/Indicators!I187</f>
        <v>3.8009049773755653E-2</v>
      </c>
      <c r="K176" s="193">
        <f>PMB!C$81/100</f>
        <v>4.8239019151466993E-2</v>
      </c>
      <c r="L176" s="193">
        <f>PMB!D$81/100</f>
        <v>3.5012252669594109E-3</v>
      </c>
      <c r="M176" s="193">
        <f>PMB!E$81/100</f>
        <v>0.10687202708014644</v>
      </c>
      <c r="N176" s="193">
        <f>PMB!F$81/100</f>
        <v>3.1321819452434049E-2</v>
      </c>
      <c r="O176" s="193">
        <f>PMB!G$81/100</f>
        <v>4.169745970533504E-2</v>
      </c>
      <c r="P176" s="193">
        <f>PMB!H$81/100</f>
        <v>0.13360532572663114</v>
      </c>
      <c r="Q176" s="193">
        <f>PMB!I$81/100</f>
        <v>0.10512381758142217</v>
      </c>
      <c r="R176" s="193">
        <f>PMB!J$81/100</f>
        <v>0.17881352418350482</v>
      </c>
      <c r="S176" s="193">
        <f>PMB!K$81/100</f>
        <v>0.35082578185209989</v>
      </c>
      <c r="T176" s="193"/>
      <c r="U176" s="193">
        <f>K176*$B176*Indicators!$B$256+K176*$C176*Indicators!$C$256+K176*$D176*Indicators!$D$256+K176*$E176*Indicators!$E$256+K176*$F176*Indicators!$F$256+K176*$G176*Indicators!$G$256+K176*$H176*Indicators!$H$256+K176*$I176*Indicators!$I$256</f>
        <v>1.0596270874722636E-3</v>
      </c>
      <c r="V176" s="193">
        <f>L176*$B176*Indicators!$B$257+L176*$C176*Indicators!$C$257+L176*$D176*Indicators!$D$257+L176*$E176*Indicators!$E$257+L176*$F176*Indicators!$F$257+L176*$G176*Indicators!$G$257+L176*$H176*Indicators!$H$257+L176*$I176*Indicators!$I$257</f>
        <v>2.7984819447242008E-5</v>
      </c>
      <c r="W176" s="193">
        <f>M176*$B176*Indicators!$B$258+M176*$C176*Indicators!$C$258+M176*$D176*Indicators!$D$258+M176*$E176*Indicators!$E$258+M176*$F176*Indicators!$F$258+M176*$G176*Indicators!$G$258+M176*$H176*Indicators!$H$258+M176*$I176*Indicators!$I$258</f>
        <v>-1.0198393646391796E-3</v>
      </c>
      <c r="X176" s="193">
        <f>N176*$B176*Indicators!$B$259+N176*$C176*Indicators!$C$259+N176*$D176*Indicators!$D$259+N176*$E176*Indicators!$E$259+N176*$F176*Indicators!$F$259+N176*$G176*Indicators!$G$259+N176*$H176*Indicators!$H$259+N176*$I176*Indicators!$I$259</f>
        <v>-7.6697353685331593E-5</v>
      </c>
      <c r="Y176" s="193">
        <f>O176*$B176*Indicators!$B$260+O176*$C176*Indicators!$C$260+O176*$D176*Indicators!$D$260+O176*$E176*Indicators!$E$260+O176*$F176*Indicators!$F$260+O176*$G176*Indicators!$G$260+O176*$H176*Indicators!$H$260+O176*$I176*Indicators!$I$260</f>
        <v>-5.0389352153305063E-4</v>
      </c>
      <c r="Z176" s="193">
        <f>P176*$B176*Indicators!$B$261+P176*$C176*Indicators!$C$261+P176*$D176*Indicators!$D$261+P176*$E176*Indicators!$E$261+P176*$F176*Indicators!$F$261+P176*$G176*Indicators!$G$261+P176*$H176*Indicators!$H$261+P176*$I176*Indicators!$I$261</f>
        <v>-1.174716938911839E-3</v>
      </c>
      <c r="AA176" s="193">
        <f>Q176*$B176*Indicators!$B$262+Q176*$C176*Indicators!$C$262+Q176*$D176*Indicators!$D$262+Q176*$E176*Indicators!$E$262+Q176*$F176*Indicators!$F$262+Q176*$G176*Indicators!$G$262+Q176*$H176*Indicators!$H$262+Q176*$I176*Indicators!$I$262</f>
        <v>-2.7397745654537814E-3</v>
      </c>
      <c r="AB176" s="193">
        <f>R176*$B176*Indicators!$B$263+R176*$C176*Indicators!$C$263+R176*$D176*Indicators!$D$263+R176*$E176*Indicators!$E$263+R176*$F176*Indicators!$F$263+R176*$G176*Indicators!$G$263+R176*$H176*Indicators!$H$263+R176*$I176*Indicators!$I$263</f>
        <v>-1.225381227100131E-3</v>
      </c>
      <c r="AC176" s="193">
        <f>S176*$B176*Indicators!$B$264+S176*$C176*Indicators!$C$264+S176*$D176*Indicators!$D$264+S176*$E176*Indicators!$E$264+S176*$F176*Indicators!$F$264+S176*$G176*Indicators!$G$264+S176*$H176*Indicators!$H$264+S176*$I176*Indicators!$I$264</f>
        <v>1.1298325508603609E-3</v>
      </c>
      <c r="AE176" s="177">
        <f t="shared" si="5"/>
        <v>-0.45228585135434474</v>
      </c>
    </row>
    <row r="177" spans="1:31" x14ac:dyDescent="0.25">
      <c r="A177" s="174">
        <f>Indicators!A189</f>
        <v>41122</v>
      </c>
      <c r="B177" s="193">
        <f>(Indicators!B189-Indicators!B188)/Indicators!B188</f>
        <v>3.5707739120871204E-2</v>
      </c>
      <c r="C177" s="193">
        <f>(Indicators!C189-Indicators!C188)/-100</f>
        <v>-2.9999999999999363E-4</v>
      </c>
      <c r="D177" s="193">
        <f>(Indicators!D189-Indicators!D188)/-100</f>
        <v>5.9999999999999967E-3</v>
      </c>
      <c r="E177" s="193">
        <f>(Indicators!E189-Indicators!E188)/-Indicators!E188</f>
        <v>-7.937257866389498E-2</v>
      </c>
      <c r="F177" s="193">
        <f>(Indicators!F189-Indicators!F188)/Indicators!F188</f>
        <v>-9.6660808435852494E-2</v>
      </c>
      <c r="G177" s="193">
        <f>(Indicators!G189-Indicators!G188)/Indicators!G188</f>
        <v>2.0580442417893807E-2</v>
      </c>
      <c r="H177" s="193">
        <f>(Indicators!H189-Indicators!H188)/Indicators!H188</f>
        <v>1.1588507590202456E-2</v>
      </c>
      <c r="I177" s="193">
        <f>(Indicators!I189-Indicators!I188)/Indicators!I188</f>
        <v>-1.4530659691950015E-3</v>
      </c>
      <c r="K177" s="193">
        <f>PMB!C$81/100</f>
        <v>4.8239019151466993E-2</v>
      </c>
      <c r="L177" s="193">
        <f>PMB!D$81/100</f>
        <v>3.5012252669594109E-3</v>
      </c>
      <c r="M177" s="193">
        <f>PMB!E$81/100</f>
        <v>0.10687202708014644</v>
      </c>
      <c r="N177" s="193">
        <f>PMB!F$81/100</f>
        <v>3.1321819452434049E-2</v>
      </c>
      <c r="O177" s="193">
        <f>PMB!G$81/100</f>
        <v>4.169745970533504E-2</v>
      </c>
      <c r="P177" s="193">
        <f>PMB!H$81/100</f>
        <v>0.13360532572663114</v>
      </c>
      <c r="Q177" s="193">
        <f>PMB!I$81/100</f>
        <v>0.10512381758142217</v>
      </c>
      <c r="R177" s="193">
        <f>PMB!J$81/100</f>
        <v>0.17881352418350482</v>
      </c>
      <c r="S177" s="193">
        <f>PMB!K$81/100</f>
        <v>0.35082578185209989</v>
      </c>
      <c r="T177" s="193"/>
      <c r="U177" s="193">
        <f>K177*$B177*Indicators!$B$256+K177*$C177*Indicators!$C$256+K177*$D177*Indicators!$D$256+K177*$E177*Indicators!$E$256+K177*$F177*Indicators!$F$256+K177*$G177*Indicators!$G$256+K177*$H177*Indicators!$H$256+K177*$I177*Indicators!$I$256</f>
        <v>-1.6419321217646158E-3</v>
      </c>
      <c r="V177" s="193">
        <f>L177*$B177*Indicators!$B$257+L177*$C177*Indicators!$C$257+L177*$D177*Indicators!$D$257+L177*$E177*Indicators!$E$257+L177*$F177*Indicators!$F$257+L177*$G177*Indicators!$G$257+L177*$H177*Indicators!$H$257+L177*$I177*Indicators!$I$257</f>
        <v>3.7521327480933859E-5</v>
      </c>
      <c r="W177" s="193">
        <f>M177*$B177*Indicators!$B$258+M177*$C177*Indicators!$C$258+M177*$D177*Indicators!$D$258+M177*$E177*Indicators!$E$258+M177*$F177*Indicators!$F$258+M177*$G177*Indicators!$G$258+M177*$H177*Indicators!$H$258+M177*$I177*Indicators!$I$258</f>
        <v>6.0582421924219485E-4</v>
      </c>
      <c r="X177" s="193">
        <f>N177*$B177*Indicators!$B$259+N177*$C177*Indicators!$C$259+N177*$D177*Indicators!$D$259+N177*$E177*Indicators!$E$259+N177*$F177*Indicators!$F$259+N177*$G177*Indicators!$G$259+N177*$H177*Indicators!$H$259+N177*$I177*Indicators!$I$259</f>
        <v>-3.6290788207658206E-4</v>
      </c>
      <c r="Y177" s="193">
        <f>O177*$B177*Indicators!$B$260+O177*$C177*Indicators!$C$260+O177*$D177*Indicators!$D$260+O177*$E177*Indicators!$E$260+O177*$F177*Indicators!$F$260+O177*$G177*Indicators!$G$260+O177*$H177*Indicators!$H$260+O177*$I177*Indicators!$I$260</f>
        <v>-1.843533888148635E-4</v>
      </c>
      <c r="Z177" s="193">
        <f>P177*$B177*Indicators!$B$261+P177*$C177*Indicators!$C$261+P177*$D177*Indicators!$D$261+P177*$E177*Indicators!$E$261+P177*$F177*Indicators!$F$261+P177*$G177*Indicators!$G$261+P177*$H177*Indicators!$H$261+P177*$I177*Indicators!$I$261</f>
        <v>-5.0016096505382248E-5</v>
      </c>
      <c r="AA177" s="193">
        <f>Q177*$B177*Indicators!$B$262+Q177*$C177*Indicators!$C$262+Q177*$D177*Indicators!$D$262+Q177*$E177*Indicators!$E$262+Q177*$F177*Indicators!$F$262+Q177*$G177*Indicators!$G$262+Q177*$H177*Indicators!$H$262+Q177*$I177*Indicators!$I$262</f>
        <v>-1.8426738498736662E-3</v>
      </c>
      <c r="AB177" s="193">
        <f>R177*$B177*Indicators!$B$263+R177*$C177*Indicators!$C$263+R177*$D177*Indicators!$D$263+R177*$E177*Indicators!$E$263+R177*$F177*Indicators!$F$263+R177*$G177*Indicators!$G$263+R177*$H177*Indicators!$H$263+R177*$I177*Indicators!$I$263</f>
        <v>-8.3610517360423959E-5</v>
      </c>
      <c r="AC177" s="193">
        <f>S177*$B177*Indicators!$B$264+S177*$C177*Indicators!$C$264+S177*$D177*Indicators!$D$264+S177*$E177*Indicators!$E$264+S177*$F177*Indicators!$F$264+S177*$G177*Indicators!$G$264+S177*$H177*Indicators!$H$264+S177*$I177*Indicators!$I$264</f>
        <v>2.831049301166351E-3</v>
      </c>
      <c r="AE177" s="177">
        <f>SUM(U177:AD177)*100</f>
        <v>-6.9109900850605407E-2</v>
      </c>
    </row>
    <row r="178" spans="1:31" x14ac:dyDescent="0.25">
      <c r="A178" s="174">
        <f>Indicators!A190</f>
        <v>41153</v>
      </c>
      <c r="B178" s="193">
        <f>(Indicators!B190-Indicators!B189)/Indicators!B189</f>
        <v>-2.8423772609819105E-2</v>
      </c>
      <c r="C178" s="193">
        <f>(Indicators!C190-Indicators!C189)/-100</f>
        <v>1.4499999999999958E-3</v>
      </c>
      <c r="D178" s="193">
        <f>(Indicators!D190-Indicators!D189)/-100</f>
        <v>-9.9999999999999655E-4</v>
      </c>
      <c r="E178" s="193">
        <f>(Indicators!E190-Indicators!E189)/-Indicators!E189</f>
        <v>1.9434474306224275E-2</v>
      </c>
      <c r="F178" s="193">
        <f>(Indicators!F190-Indicators!F189)/Indicators!F189</f>
        <v>-1.7023346303501843E-2</v>
      </c>
      <c r="G178" s="193">
        <f>(Indicators!G190-Indicators!G189)/Indicators!G189</f>
        <v>7.3839280323612852E-2</v>
      </c>
      <c r="H178" s="193">
        <f>(Indicators!H190-Indicators!H189)/Indicators!H189</f>
        <v>1.2472338192685875E-2</v>
      </c>
      <c r="I178" s="193">
        <f>(Indicators!I190-Indicators!I189)/Indicators!I189</f>
        <v>-3.4924330616996506E-2</v>
      </c>
      <c r="K178" s="193">
        <f>PMB!C$81/100</f>
        <v>4.8239019151466993E-2</v>
      </c>
      <c r="L178" s="193">
        <f>PMB!D$81/100</f>
        <v>3.5012252669594109E-3</v>
      </c>
      <c r="M178" s="193">
        <f>PMB!E$81/100</f>
        <v>0.10687202708014644</v>
      </c>
      <c r="N178" s="193">
        <f>PMB!F$81/100</f>
        <v>3.1321819452434049E-2</v>
      </c>
      <c r="O178" s="193">
        <f>PMB!G$81/100</f>
        <v>4.169745970533504E-2</v>
      </c>
      <c r="P178" s="193">
        <f>PMB!H$81/100</f>
        <v>0.13360532572663114</v>
      </c>
      <c r="Q178" s="193">
        <f>PMB!I$81/100</f>
        <v>0.10512381758142217</v>
      </c>
      <c r="R178" s="193">
        <f>PMB!J$81/100</f>
        <v>0.17881352418350482</v>
      </c>
      <c r="S178" s="193">
        <f>PMB!K$81/100</f>
        <v>0.35082578185209989</v>
      </c>
      <c r="T178" s="193"/>
      <c r="U178" s="193">
        <f>K178*$B178*Indicators!$B$256+K178*$C178*Indicators!$C$256+K178*$D178*Indicators!$D$256+K178*$E178*Indicators!$E$256+K178*$F178*Indicators!$F$256+K178*$G178*Indicators!$G$256+K178*$H178*Indicators!$H$256+K178*$I178*Indicators!$I$256</f>
        <v>-4.3123803782516831E-4</v>
      </c>
      <c r="V178" s="193">
        <f>L178*$B178*Indicators!$B$257+L178*$C178*Indicators!$C$257+L178*$D178*Indicators!$D$257+L178*$E178*Indicators!$E$257+L178*$F178*Indicators!$F$257+L178*$G178*Indicators!$G$257+L178*$H178*Indicators!$H$257+L178*$I178*Indicators!$I$257</f>
        <v>5.5904629823638757E-5</v>
      </c>
      <c r="W178" s="193">
        <f>M178*$B178*Indicators!$B$258+M178*$C178*Indicators!$C$258+M178*$D178*Indicators!$D$258+M178*$E178*Indicators!$E$258+M178*$F178*Indicators!$F$258+M178*$G178*Indicators!$G$258+M178*$H178*Indicators!$H$258+M178*$I178*Indicators!$I$258</f>
        <v>-1.4430401106762035E-3</v>
      </c>
      <c r="X178" s="193">
        <f>N178*$B178*Indicators!$B$259+N178*$C178*Indicators!$C$259+N178*$D178*Indicators!$D$259+N178*$E178*Indicators!$E$259+N178*$F178*Indicators!$F$259+N178*$G178*Indicators!$G$259+N178*$H178*Indicators!$H$259+N178*$I178*Indicators!$I$259</f>
        <v>-4.7446022391123375E-4</v>
      </c>
      <c r="Y178" s="193">
        <f>O178*$B178*Indicators!$B$260+O178*$C178*Indicators!$C$260+O178*$D178*Indicators!$D$260+O178*$E178*Indicators!$E$260+O178*$F178*Indicators!$F$260+O178*$G178*Indicators!$G$260+O178*$H178*Indicators!$H$260+O178*$I178*Indicators!$I$260</f>
        <v>1.0021062142020542E-4</v>
      </c>
      <c r="Z178" s="193">
        <f>P178*$B178*Indicators!$B$261+P178*$C178*Indicators!$C$261+P178*$D178*Indicators!$D$261+P178*$E178*Indicators!$E$261+P178*$F178*Indicators!$F$261+P178*$G178*Indicators!$G$261+P178*$H178*Indicators!$H$261+P178*$I178*Indicators!$I$261</f>
        <v>3.3757452657199948E-4</v>
      </c>
      <c r="AA178" s="193">
        <f>Q178*$B178*Indicators!$B$262+Q178*$C178*Indicators!$C$262+Q178*$D178*Indicators!$D$262+Q178*$E178*Indicators!$E$262+Q178*$F178*Indicators!$F$262+Q178*$G178*Indicators!$G$262+Q178*$H178*Indicators!$H$262+Q178*$I178*Indicators!$I$262</f>
        <v>2.291698810898334E-4</v>
      </c>
      <c r="AB178" s="193">
        <f>R178*$B178*Indicators!$B$263+R178*$C178*Indicators!$C$263+R178*$D178*Indicators!$D$263+R178*$E178*Indicators!$E$263+R178*$F178*Indicators!$F$263+R178*$G178*Indicators!$G$263+R178*$H178*Indicators!$H$263+R178*$I178*Indicators!$I$263</f>
        <v>2.689453923885736E-4</v>
      </c>
      <c r="AC178" s="193">
        <f>S178*$B178*Indicators!$B$264+S178*$C178*Indicators!$C$264+S178*$D178*Indicators!$D$264+S178*$E178*Indicators!$E$264+S178*$F178*Indicators!$F$264+S178*$G178*Indicators!$G$264+S178*$H178*Indicators!$H$264+S178*$I178*Indicators!$I$264</f>
        <v>-1.8923273730969161E-4</v>
      </c>
      <c r="AE178" s="177">
        <f>SUM(U178:AD178)*100</f>
        <v>-0.15461660584280462</v>
      </c>
    </row>
    <row r="179" spans="1:31" x14ac:dyDescent="0.25">
      <c r="A179" s="174">
        <f>Indicators!A191</f>
        <v>41183</v>
      </c>
      <c r="B179" s="193">
        <f>(Indicators!B191-Indicators!B190)/Indicators!B190</f>
        <v>4.9232488098707665E-2</v>
      </c>
      <c r="C179" s="193">
        <f>(Indicators!C191-Indicators!C190)/-100</f>
        <v>-4.9999999999998932E-5</v>
      </c>
      <c r="D179" s="193">
        <f>(Indicators!D191-Indicators!D190)/-100</f>
        <v>-5.0000000000000001E-3</v>
      </c>
      <c r="E179" s="193">
        <f>(Indicators!E191-Indicators!E190)/-Indicators!E190</f>
        <v>2.7140433889831318E-2</v>
      </c>
      <c r="F179" s="193">
        <f>(Indicators!F191-Indicators!F190)/Indicators!F190</f>
        <v>8.9064819396338299E-3</v>
      </c>
      <c r="G179" s="193">
        <f>(Indicators!G191-Indicators!G190)/Indicators!G190</f>
        <v>-3.8569661531541614E-2</v>
      </c>
      <c r="H179" s="193">
        <f>(Indicators!H191-Indicators!H190)/Indicators!H190</f>
        <v>3.4623938422296682E-3</v>
      </c>
      <c r="I179" s="193">
        <f>(Indicators!I191-Indicators!I190)/Indicators!I190</f>
        <v>4.2822677925211099E-2</v>
      </c>
      <c r="K179" s="193">
        <f>PMB!C$81/100</f>
        <v>4.8239019151466993E-2</v>
      </c>
      <c r="L179" s="193">
        <f>PMB!D$81/100</f>
        <v>3.5012252669594109E-3</v>
      </c>
      <c r="M179" s="193">
        <f>PMB!E$81/100</f>
        <v>0.10687202708014644</v>
      </c>
      <c r="N179" s="193">
        <f>PMB!F$81/100</f>
        <v>3.1321819452434049E-2</v>
      </c>
      <c r="O179" s="193">
        <f>PMB!G$81/100</f>
        <v>4.169745970533504E-2</v>
      </c>
      <c r="P179" s="193">
        <f>PMB!H$81/100</f>
        <v>0.13360532572663114</v>
      </c>
      <c r="Q179" s="193">
        <f>PMB!I$81/100</f>
        <v>0.10512381758142217</v>
      </c>
      <c r="R179" s="193">
        <f>PMB!J$81/100</f>
        <v>0.17881352418350482</v>
      </c>
      <c r="S179" s="193">
        <f>PMB!K$81/100</f>
        <v>0.35082578185209989</v>
      </c>
      <c r="T179" s="193"/>
      <c r="U179" s="193">
        <f>K179*$B179*Indicators!$B$256+K179*$C179*Indicators!$C$256+K179*$D179*Indicators!$D$256+K179*$E179*Indicators!$E$256+K179*$F179*Indicators!$F$256+K179*$G179*Indicators!$G$256+K179*$H179*Indicators!$H$256+K179*$I179*Indicators!$I$256</f>
        <v>9.9610533469047038E-4</v>
      </c>
      <c r="V179" s="193">
        <f>L179*$B179*Indicators!$B$257+L179*$C179*Indicators!$C$257+L179*$D179*Indicators!$D$257+L179*$E179*Indicators!$E$257+L179*$F179*Indicators!$F$257+L179*$G179*Indicators!$G$257+L179*$H179*Indicators!$H$257+L179*$I179*Indicators!$I$257</f>
        <v>3.7184625668274482E-5</v>
      </c>
      <c r="W179" s="193">
        <f>M179*$B179*Indicators!$B$258+M179*$C179*Indicators!$C$258+M179*$D179*Indicators!$D$258+M179*$E179*Indicators!$E$258+M179*$F179*Indicators!$F$258+M179*$G179*Indicators!$G$258+M179*$H179*Indicators!$H$258+M179*$I179*Indicators!$I$258</f>
        <v>3.0561327058014854E-3</v>
      </c>
      <c r="X179" s="193">
        <f>N179*$B179*Indicators!$B$259+N179*$C179*Indicators!$C$259+N179*$D179*Indicators!$D$259+N179*$E179*Indicators!$E$259+N179*$F179*Indicators!$F$259+N179*$G179*Indicators!$G$259+N179*$H179*Indicators!$H$259+N179*$I179*Indicators!$I$259</f>
        <v>9.9780084566359847E-4</v>
      </c>
      <c r="Y179" s="193">
        <f>O179*$B179*Indicators!$B$260+O179*$C179*Indicators!$C$260+O179*$D179*Indicators!$D$260+O179*$E179*Indicators!$E$260+O179*$F179*Indicators!$F$260+O179*$G179*Indicators!$G$260+O179*$H179*Indicators!$H$260+O179*$I179*Indicators!$I$260</f>
        <v>4.861576020758232E-4</v>
      </c>
      <c r="Z179" s="193">
        <f>P179*$B179*Indicators!$B$261+P179*$C179*Indicators!$C$261+P179*$D179*Indicators!$D$261+P179*$E179*Indicators!$E$261+P179*$F179*Indicators!$F$261+P179*$G179*Indicators!$G$261+P179*$H179*Indicators!$H$261+P179*$I179*Indicators!$I$261</f>
        <v>1.0000880572417312E-3</v>
      </c>
      <c r="AA179" s="193">
        <f>Q179*$B179*Indicators!$B$262+Q179*$C179*Indicators!$C$262+Q179*$D179*Indicators!$D$262+Q179*$E179*Indicators!$E$262+Q179*$F179*Indicators!$F$262+Q179*$G179*Indicators!$G$262+Q179*$H179*Indicators!$H$262+Q179*$I179*Indicators!$I$262</f>
        <v>1.8428337192137724E-3</v>
      </c>
      <c r="AB179" s="193">
        <f>R179*$B179*Indicators!$B$263+R179*$C179*Indicators!$C$263+R179*$D179*Indicators!$D$263+R179*$E179*Indicators!$E$263+R179*$F179*Indicators!$F$263+R179*$G179*Indicators!$G$263+R179*$H179*Indicators!$H$263+R179*$I179*Indicators!$I$263</f>
        <v>1.8417156857825053E-3</v>
      </c>
      <c r="AC179" s="193">
        <f>S179*$B179*Indicators!$B$264+S179*$C179*Indicators!$C$264+S179*$D179*Indicators!$D$264+S179*$E179*Indicators!$E$264+S179*$F179*Indicators!$F$264+S179*$G179*Indicators!$G$264+S179*$H179*Indicators!$H$264+S179*$I179*Indicators!$I$264</f>
        <v>2.4858114611804984E-3</v>
      </c>
      <c r="AE179" s="177">
        <f>SUM(U179:AD179)*100</f>
        <v>1.2743830037318156</v>
      </c>
    </row>
    <row r="180" spans="1:31" x14ac:dyDescent="0.25">
      <c r="A180" s="174">
        <f>Indicators!A192</f>
        <v>41214</v>
      </c>
      <c r="B180" s="193">
        <f>(Indicators!B192-Indicators!B191)/Indicators!B191</f>
        <v>1.6632329452070747E-2</v>
      </c>
      <c r="C180" s="193">
        <f>(Indicators!C192-Indicators!C191)/-100</f>
        <v>-8.9999999999999857E-4</v>
      </c>
      <c r="D180" s="193">
        <f>(Indicators!D192-Indicators!D191)/-100</f>
        <v>-9.9999999999999655E-4</v>
      </c>
      <c r="E180" s="193">
        <f>(Indicators!E192-Indicators!E191)/-Indicators!E191</f>
        <v>-1.5692392401578489E-2</v>
      </c>
      <c r="F180" s="193">
        <f>(Indicators!F192-Indicators!F191)/Indicators!F191</f>
        <v>-5.2967140755272278E-2</v>
      </c>
      <c r="G180" s="193">
        <f>(Indicators!G192-Indicators!G191)/Indicators!G191</f>
        <v>9.8245614035087445E-3</v>
      </c>
      <c r="H180" s="193">
        <f>(Indicators!H192-Indicators!H191)/Indicators!H191</f>
        <v>1.6441157819665975E-2</v>
      </c>
      <c r="I180" s="193">
        <f>(Indicators!I192-Indicators!I191)/Indicators!I191</f>
        <v>-1.0410641989589358E-2</v>
      </c>
      <c r="K180" s="193">
        <f>PMB!C$81/100</f>
        <v>4.8239019151466993E-2</v>
      </c>
      <c r="L180" s="193">
        <f>PMB!D$81/100</f>
        <v>3.5012252669594109E-3</v>
      </c>
      <c r="M180" s="193">
        <f>PMB!E$81/100</f>
        <v>0.10687202708014644</v>
      </c>
      <c r="N180" s="193">
        <f>PMB!F$81/100</f>
        <v>3.1321819452434049E-2</v>
      </c>
      <c r="O180" s="193">
        <f>PMB!G$81/100</f>
        <v>4.169745970533504E-2</v>
      </c>
      <c r="P180" s="193">
        <f>PMB!H$81/100</f>
        <v>0.13360532572663114</v>
      </c>
      <c r="Q180" s="193">
        <f>PMB!I$81/100</f>
        <v>0.10512381758142217</v>
      </c>
      <c r="R180" s="193">
        <f>PMB!J$81/100</f>
        <v>0.17881352418350482</v>
      </c>
      <c r="S180" s="193">
        <f>PMB!K$81/100</f>
        <v>0.35082578185209989</v>
      </c>
      <c r="T180" s="193"/>
      <c r="U180" s="193">
        <f>K180*$B180*Indicators!$B$256+K180*$C180*Indicators!$C$256+K180*$D180*Indicators!$D$256+K180*$E180*Indicators!$E$256+K180*$F180*Indicators!$F$256+K180*$G180*Indicators!$G$256+K180*$H180*Indicators!$H$256+K180*$I180*Indicators!$I$256</f>
        <v>-7.0236584103675081E-4</v>
      </c>
      <c r="V180" s="193">
        <f>L180*$B180*Indicators!$B$257+L180*$C180*Indicators!$C$257+L180*$D180*Indicators!$D$257+L180*$E180*Indicators!$E$257+L180*$F180*Indicators!$F$257+L180*$G180*Indicators!$G$257+L180*$H180*Indicators!$H$257+L180*$I180*Indicators!$I$257</f>
        <v>1.8445000053509972E-5</v>
      </c>
      <c r="W180" s="193">
        <f>M180*$B180*Indicators!$B$258+M180*$C180*Indicators!$C$258+M180*$D180*Indicators!$D$258+M180*$E180*Indicators!$E$258+M180*$F180*Indicators!$F$258+M180*$G180*Indicators!$G$258+M180*$H180*Indicators!$H$258+M180*$I180*Indicators!$I$258</f>
        <v>3.8303612631146575E-4</v>
      </c>
      <c r="X180" s="193">
        <f>N180*$B180*Indicators!$B$259+N180*$C180*Indicators!$C$259+N180*$D180*Indicators!$D$259+N180*$E180*Indicators!$E$259+N180*$F180*Indicators!$F$259+N180*$G180*Indicators!$G$259+N180*$H180*Indicators!$H$259+N180*$I180*Indicators!$I$259</f>
        <v>-1.6072637385593111E-4</v>
      </c>
      <c r="Y180" s="193">
        <f>O180*$B180*Indicators!$B$260+O180*$C180*Indicators!$C$260+O180*$D180*Indicators!$D$260+O180*$E180*Indicators!$E$260+O180*$F180*Indicators!$F$260+O180*$G180*Indicators!$G$260+O180*$H180*Indicators!$H$260+O180*$I180*Indicators!$I$260</f>
        <v>1.3973608211060933E-4</v>
      </c>
      <c r="Z180" s="193">
        <f>P180*$B180*Indicators!$B$261+P180*$C180*Indicators!$C$261+P180*$D180*Indicators!$D$261+P180*$E180*Indicators!$E$261+P180*$F180*Indicators!$F$261+P180*$G180*Indicators!$G$261+P180*$H180*Indicators!$H$261+P180*$I180*Indicators!$I$261</f>
        <v>4.9290787828499519E-4</v>
      </c>
      <c r="AA180" s="193">
        <f>Q180*$B180*Indicators!$B$262+Q180*$C180*Indicators!$C$262+Q180*$D180*Indicators!$D$262+Q180*$E180*Indicators!$E$262+Q180*$F180*Indicators!$F$262+Q180*$G180*Indicators!$G$262+Q180*$H180*Indicators!$H$262+Q180*$I180*Indicators!$I$262</f>
        <v>-1.1325171891684855E-4</v>
      </c>
      <c r="AB180" s="193">
        <f>R180*$B180*Indicators!$B$263+R180*$C180*Indicators!$C$263+R180*$D180*Indicators!$D$263+R180*$E180*Indicators!$E$263+R180*$F180*Indicators!$F$263+R180*$G180*Indicators!$G$263+R180*$H180*Indicators!$H$263+R180*$I180*Indicators!$I$263</f>
        <v>7.3149196537369854E-4</v>
      </c>
      <c r="AC180" s="193">
        <f>S180*$B180*Indicators!$B$264+S180*$C180*Indicators!$C$264+S180*$D180*Indicators!$D$264+S180*$E180*Indicators!$E$264+S180*$F180*Indicators!$F$264+S180*$G180*Indicators!$G$264+S180*$H180*Indicators!$H$264+S180*$I180*Indicators!$I$264</f>
        <v>1.9506082539630367E-3</v>
      </c>
      <c r="AE180" s="177">
        <f t="shared" ref="AE180:AE194" si="6">SUM(U180:AD180)*100</f>
        <v>0.27398813722877852</v>
      </c>
    </row>
    <row r="181" spans="1:31" x14ac:dyDescent="0.25">
      <c r="A181" s="174">
        <f>Indicators!A193</f>
        <v>41244</v>
      </c>
      <c r="B181" s="193">
        <f>(Indicators!B193-Indicators!B192)/Indicators!B192</f>
        <v>-3.5407297774235777E-2</v>
      </c>
      <c r="C181" s="193">
        <f>(Indicators!C193-Indicators!C192)/-100</f>
        <v>2.0500000000000006E-3</v>
      </c>
      <c r="D181" s="193">
        <f>(Indicators!D193-Indicators!D192)/-100</f>
        <v>0</v>
      </c>
      <c r="E181" s="193">
        <f>(Indicators!E193-Indicators!E192)/-Indicators!E192</f>
        <v>5.4210336104085894E-4</v>
      </c>
      <c r="F181" s="193">
        <f>(Indicators!F193-Indicators!F192)/Indicators!F192</f>
        <v>-5.6965302951838132E-3</v>
      </c>
      <c r="G181" s="193">
        <f>(Indicators!G193-Indicators!G192)/Indicators!G192</f>
        <v>-4.0247857308315961E-2</v>
      </c>
      <c r="H181" s="193">
        <f>(Indicators!H193-Indicators!H192)/Indicators!H192</f>
        <v>1.3153493805663205E-2</v>
      </c>
      <c r="I181" s="193">
        <f>(Indicators!I193-Indicators!I192)/Indicators!I192</f>
        <v>-1.9579193454120396E-2</v>
      </c>
      <c r="K181" s="193">
        <f>PMB!C$81/100</f>
        <v>4.8239019151466993E-2</v>
      </c>
      <c r="L181" s="193">
        <f>PMB!D$81/100</f>
        <v>3.5012252669594109E-3</v>
      </c>
      <c r="M181" s="193">
        <f>PMB!E$81/100</f>
        <v>0.10687202708014644</v>
      </c>
      <c r="N181" s="193">
        <f>PMB!F$81/100</f>
        <v>3.1321819452434049E-2</v>
      </c>
      <c r="O181" s="193">
        <f>PMB!G$81/100</f>
        <v>4.169745970533504E-2</v>
      </c>
      <c r="P181" s="193">
        <f>PMB!H$81/100</f>
        <v>0.13360532572663114</v>
      </c>
      <c r="Q181" s="193">
        <f>PMB!I$81/100</f>
        <v>0.10512381758142217</v>
      </c>
      <c r="R181" s="193">
        <f>PMB!J$81/100</f>
        <v>0.17881352418350482</v>
      </c>
      <c r="S181" s="193">
        <f>PMB!K$81/100</f>
        <v>0.35082578185209989</v>
      </c>
      <c r="T181" s="193"/>
      <c r="U181" s="193">
        <f>K181*$B181*Indicators!$B$256+K181*$C181*Indicators!$C$256+K181*$D181*Indicators!$D$256+K181*$E181*Indicators!$E$256+K181*$F181*Indicators!$F$256+K181*$G181*Indicators!$G$256+K181*$H181*Indicators!$H$256+K181*$I181*Indicators!$I$256</f>
        <v>-4.2181390659211837E-4</v>
      </c>
      <c r="V181" s="193">
        <f>L181*$B181*Indicators!$B$257+L181*$C181*Indicators!$C$257+L181*$D181*Indicators!$D$257+L181*$E181*Indicators!$E$257+L181*$F181*Indicators!$F$257+L181*$G181*Indicators!$G$257+L181*$H181*Indicators!$H$257+L181*$I181*Indicators!$I$257</f>
        <v>-1.0707783442726668E-4</v>
      </c>
      <c r="W181" s="193">
        <f>M181*$B181*Indicators!$B$258+M181*$C181*Indicators!$C$258+M181*$D181*Indicators!$D$258+M181*$E181*Indicators!$E$258+M181*$F181*Indicators!$F$258+M181*$G181*Indicators!$G$258+M181*$H181*Indicators!$H$258+M181*$I181*Indicators!$I$258</f>
        <v>-1.552725854673526E-3</v>
      </c>
      <c r="X181" s="193">
        <f>N181*$B181*Indicators!$B$259+N181*$C181*Indicators!$C$259+N181*$D181*Indicators!$D$259+N181*$E181*Indicators!$E$259+N181*$F181*Indicators!$F$259+N181*$G181*Indicators!$G$259+N181*$H181*Indicators!$H$259+N181*$I181*Indicators!$I$259</f>
        <v>-3.6972452498677745E-4</v>
      </c>
      <c r="Y181" s="193">
        <f>O181*$B181*Indicators!$B$260+O181*$C181*Indicators!$C$260+O181*$D181*Indicators!$D$260+O181*$E181*Indicators!$E$260+O181*$F181*Indicators!$F$260+O181*$G181*Indicators!$G$260+O181*$H181*Indicators!$H$260+O181*$I181*Indicators!$I$260</f>
        <v>5.1152023331481415E-6</v>
      </c>
      <c r="Z181" s="193">
        <f>P181*$B181*Indicators!$B$261+P181*$C181*Indicators!$C$261+P181*$D181*Indicators!$D$261+P181*$E181*Indicators!$E$261+P181*$F181*Indicators!$F$261+P181*$G181*Indicators!$G$261+P181*$H181*Indicators!$H$261+P181*$I181*Indicators!$I$261</f>
        <v>6.9388461686349504E-5</v>
      </c>
      <c r="AA181" s="193">
        <f>Q181*$B181*Indicators!$B$262+Q181*$C181*Indicators!$C$262+Q181*$D181*Indicators!$D$262+Q181*$E181*Indicators!$E$262+Q181*$F181*Indicators!$F$262+Q181*$G181*Indicators!$G$262+Q181*$H181*Indicators!$H$262+Q181*$I181*Indicators!$I$262</f>
        <v>-2.4129273299695382E-4</v>
      </c>
      <c r="AB181" s="193">
        <f>R181*$B181*Indicators!$B$263+R181*$C181*Indicators!$C$263+R181*$D181*Indicators!$D$263+R181*$E181*Indicators!$E$263+R181*$F181*Indicators!$F$263+R181*$G181*Indicators!$G$263+R181*$H181*Indicators!$H$263+R181*$I181*Indicators!$I$263</f>
        <v>3.5417420869889629E-5</v>
      </c>
      <c r="AC181" s="193">
        <f>S181*$B181*Indicators!$B$264+S181*$C181*Indicators!$C$264+S181*$D181*Indicators!$D$264+S181*$E181*Indicators!$E$264+S181*$F181*Indicators!$F$264+S181*$G181*Indicators!$G$264+S181*$H181*Indicators!$H$264+S181*$I181*Indicators!$I$264</f>
        <v>5.0469337946042116E-5</v>
      </c>
      <c r="AE181" s="177">
        <f t="shared" si="6"/>
        <v>-0.25322444308412123</v>
      </c>
    </row>
    <row r="182" spans="1:31" x14ac:dyDescent="0.25">
      <c r="A182" s="174">
        <f>Indicators!A194</f>
        <v>41275</v>
      </c>
      <c r="B182" s="193">
        <f>(Indicators!B194-Indicators!B193)/Indicators!B193</f>
        <v>6.3239893773974626E-2</v>
      </c>
      <c r="C182" s="193">
        <f>(Indicators!C194-Indicators!C193)/-100</f>
        <v>-1.4999999999999682E-4</v>
      </c>
      <c r="D182" s="193">
        <f>(Indicators!D194-Indicators!D193)/-100</f>
        <v>1.9999999999999931E-3</v>
      </c>
      <c r="E182" s="193">
        <f>(Indicators!E194-Indicators!E193)/-Indicators!E193</f>
        <v>-3.8691014283131452E-2</v>
      </c>
      <c r="F182" s="193">
        <f>(Indicators!F194-Indicators!F193)/Indicators!F193</f>
        <v>-1.8229166666666557E-2</v>
      </c>
      <c r="G182" s="193">
        <f>(Indicators!G194-Indicators!G193)/Indicators!G193</f>
        <v>1.2731551318409544E-2</v>
      </c>
      <c r="H182" s="193">
        <f>(Indicators!H194-Indicators!H193)/Indicators!H193</f>
        <v>-4.6017373390078789E-3</v>
      </c>
      <c r="I182" s="193">
        <f>(Indicators!I194-Indicators!I193)/Indicators!I193</f>
        <v>1.6095380029806261E-2</v>
      </c>
      <c r="K182" s="193">
        <f>PMB!C$82/100</f>
        <v>4.8353739719302388E-2</v>
      </c>
      <c r="L182" s="193">
        <f>PMB!D$82/100</f>
        <v>4.1011619070318601E-3</v>
      </c>
      <c r="M182" s="193">
        <f>PMB!E$82/100</f>
        <v>0.10455583510820658</v>
      </c>
      <c r="N182" s="193">
        <f>PMB!F$82/100</f>
        <v>3.0910245689465495E-2</v>
      </c>
      <c r="O182" s="193">
        <f>PMB!G$82/100</f>
        <v>4.1561011003281779E-2</v>
      </c>
      <c r="P182" s="193">
        <f>PMB!H$82/100</f>
        <v>0.13068367972525277</v>
      </c>
      <c r="Q182" s="193">
        <f>PMB!I$82/100</f>
        <v>0.1037671084907312</v>
      </c>
      <c r="R182" s="193">
        <f>PMB!J$82/100</f>
        <v>0.17838174203861484</v>
      </c>
      <c r="S182" s="193">
        <f>PMB!K$82/100</f>
        <v>0.35768547631811309</v>
      </c>
      <c r="T182" s="193"/>
      <c r="U182" s="193">
        <f>K182*$B182*Indicators!$B$256+K182*$C182*Indicators!$C$256+K182*$D182*Indicators!$D$256+K182*$E182*Indicators!$E$256+K182*$F182*Indicators!$F$256+K182*$G182*Indicators!$G$256+K182*$H182*Indicators!$H$256+K182*$I182*Indicators!$I$256</f>
        <v>7.3217861046890784E-5</v>
      </c>
      <c r="V182" s="193">
        <f>L182*$B182*Indicators!$B$257+L182*$C182*Indicators!$C$257+L182*$D182*Indicators!$D$257+L182*$E182*Indicators!$E$257+L182*$F182*Indicators!$F$257+L182*$G182*Indicators!$G$257+L182*$H182*Indicators!$H$257+L182*$I182*Indicators!$I$257</f>
        <v>9.6026914818210922E-5</v>
      </c>
      <c r="W182" s="193">
        <f>M182*$B182*Indicators!$B$258+M182*$C182*Indicators!$C$258+M182*$D182*Indicators!$D$258+M182*$E182*Indicators!$E$258+M182*$F182*Indicators!$F$258+M182*$G182*Indicators!$G$258+M182*$H182*Indicators!$H$258+M182*$I182*Indicators!$I$258</f>
        <v>2.2054760755314158E-3</v>
      </c>
      <c r="X182" s="193">
        <f>N182*$B182*Indicators!$B$259+N182*$C182*Indicators!$C$259+N182*$D182*Indicators!$D$259+N182*$E182*Indicators!$E$259+N182*$F182*Indicators!$F$259+N182*$G182*Indicators!$G$259+N182*$H182*Indicators!$H$259+N182*$I182*Indicators!$I$259</f>
        <v>1.9367750404456057E-4</v>
      </c>
      <c r="Y182" s="193">
        <f>O182*$B182*Indicators!$B$260+O182*$C182*Indicators!$C$260+O182*$D182*Indicators!$D$260+O182*$E182*Indicators!$E$260+O182*$F182*Indicators!$F$260+O182*$G182*Indicators!$G$260+O182*$H182*Indicators!$H$260+O182*$I182*Indicators!$I$260</f>
        <v>4.1388547235811845E-6</v>
      </c>
      <c r="Z182" s="193">
        <f>P182*$B182*Indicators!$B$261+P182*$C182*Indicators!$C$261+P182*$D182*Indicators!$D$261+P182*$E182*Indicators!$E$261+P182*$F182*Indicators!$F$261+P182*$G182*Indicators!$G$261+P182*$H182*Indicators!$H$261+P182*$I182*Indicators!$I$261</f>
        <v>2.1588337705638223E-4</v>
      </c>
      <c r="AA182" s="193">
        <f>Q182*$B182*Indicators!$B$262+Q182*$C182*Indicators!$C$262+Q182*$D182*Indicators!$D$262+Q182*$E182*Indicators!$E$262+Q182*$F182*Indicators!$F$262+Q182*$G182*Indicators!$G$262+Q182*$H182*Indicators!$H$262+Q182*$I182*Indicators!$I$262</f>
        <v>-4.5907859372347145E-4</v>
      </c>
      <c r="AB182" s="193">
        <f>R182*$B182*Indicators!$B$263+R182*$C182*Indicators!$C$263+R182*$D182*Indicators!$D$263+R182*$E182*Indicators!$E$263+R182*$F182*Indicators!$F$263+R182*$G182*Indicators!$G$263+R182*$H182*Indicators!$H$263+R182*$I182*Indicators!$I$263</f>
        <v>3.6151481536156788E-4</v>
      </c>
      <c r="AC182" s="193">
        <f>S182*$B182*Indicators!$B$264+S182*$C182*Indicators!$C$264+S182*$D182*Indicators!$D$264+S182*$E182*Indicators!$E$264+S182*$F182*Indicators!$F$264+S182*$G182*Indicators!$G$264+S182*$H182*Indicators!$H$264+S182*$I182*Indicators!$I$264</f>
        <v>2.1803566557315941E-3</v>
      </c>
      <c r="AE182" s="177">
        <f t="shared" si="6"/>
        <v>0.48712134645907323</v>
      </c>
    </row>
    <row r="183" spans="1:31" x14ac:dyDescent="0.25">
      <c r="A183" s="174">
        <f>Indicators!A195</f>
        <v>41306</v>
      </c>
      <c r="B183" s="193">
        <f>(Indicators!B195-Indicators!B194)/Indicators!B194</f>
        <v>-2.0236892643451004E-2</v>
      </c>
      <c r="C183" s="193">
        <f>(Indicators!C195-Indicators!C194)/-100</f>
        <v>-3.0000000000000247E-4</v>
      </c>
      <c r="D183" s="193">
        <f>(Indicators!D195-Indicators!D194)/-100</f>
        <v>-5.0000000000000001E-3</v>
      </c>
      <c r="E183" s="193">
        <f>(Indicators!E195-Indicators!E194)/-Indicators!E194</f>
        <v>2.6370757180156666E-2</v>
      </c>
      <c r="F183" s="193">
        <f>(Indicators!F195-Indicators!F194)/Indicators!F194</f>
        <v>-3.3952254641909839E-2</v>
      </c>
      <c r="G183" s="193">
        <f>(Indicators!G195-Indicators!G194)/Indicators!G194</f>
        <v>-4.8319828408007706E-2</v>
      </c>
      <c r="H183" s="193">
        <f>(Indicators!H195-Indicators!H194)/Indicators!H194</f>
        <v>8.2256478108385777E-3</v>
      </c>
      <c r="I183" s="193">
        <f>(Indicators!I195-Indicators!I194)/Indicators!I194</f>
        <v>-7.9788794367849802E-2</v>
      </c>
      <c r="K183" s="193">
        <f>PMB!C$82/100</f>
        <v>4.8353739719302388E-2</v>
      </c>
      <c r="L183" s="193">
        <f>PMB!D$82/100</f>
        <v>4.1011619070318601E-3</v>
      </c>
      <c r="M183" s="193">
        <f>PMB!E$82/100</f>
        <v>0.10455583510820658</v>
      </c>
      <c r="N183" s="193">
        <f>PMB!F$82/100</f>
        <v>3.0910245689465495E-2</v>
      </c>
      <c r="O183" s="193">
        <f>PMB!G$82/100</f>
        <v>4.1561011003281779E-2</v>
      </c>
      <c r="P183" s="193">
        <f>PMB!H$82/100</f>
        <v>0.13068367972525277</v>
      </c>
      <c r="Q183" s="193">
        <f>PMB!I$82/100</f>
        <v>0.1037671084907312</v>
      </c>
      <c r="R183" s="193">
        <f>PMB!J$82/100</f>
        <v>0.17838174203861484</v>
      </c>
      <c r="S183" s="193">
        <f>PMB!K$82/100</f>
        <v>0.35768547631811309</v>
      </c>
      <c r="T183" s="193"/>
      <c r="U183" s="193">
        <f>K183*$B183*Indicators!$B$256+K183*$C183*Indicators!$C$256+K183*$D183*Indicators!$D$256+K183*$E183*Indicators!$E$256+K183*$F183*Indicators!$F$256+K183*$G183*Indicators!$G$256+K183*$H183*Indicators!$H$256+K183*$I183*Indicators!$I$256</f>
        <v>-7.5386212058696392E-4</v>
      </c>
      <c r="V183" s="193">
        <f>L183*$B183*Indicators!$B$257+L183*$C183*Indicators!$C$257+L183*$D183*Indicators!$D$257+L183*$E183*Indicators!$E$257+L183*$F183*Indicators!$F$257+L183*$G183*Indicators!$G$257+L183*$H183*Indicators!$H$257+L183*$I183*Indicators!$I$257</f>
        <v>-1.5879568614949946E-4</v>
      </c>
      <c r="W183" s="193">
        <f>M183*$B183*Indicators!$B$258+M183*$C183*Indicators!$C$258+M183*$D183*Indicators!$D$258+M183*$E183*Indicators!$E$258+M183*$F183*Indicators!$F$258+M183*$G183*Indicators!$G$258+M183*$H183*Indicators!$H$258+M183*$I183*Indicators!$I$258</f>
        <v>-2.0797233364234216E-3</v>
      </c>
      <c r="X183" s="193">
        <f>N183*$B183*Indicators!$B$259+N183*$C183*Indicators!$C$259+N183*$D183*Indicators!$D$259+N183*$E183*Indicators!$E$259+N183*$F183*Indicators!$F$259+N183*$G183*Indicators!$G$259+N183*$H183*Indicators!$H$259+N183*$I183*Indicators!$I$259</f>
        <v>-1.1154385698860089E-3</v>
      </c>
      <c r="Y183" s="193">
        <f>O183*$B183*Indicators!$B$260+O183*$C183*Indicators!$C$260+O183*$D183*Indicators!$D$260+O183*$E183*Indicators!$E$260+O183*$F183*Indicators!$F$260+O183*$G183*Indicators!$G$260+O183*$H183*Indicators!$H$260+O183*$I183*Indicators!$I$260</f>
        <v>-7.4735451556265343E-6</v>
      </c>
      <c r="Z183" s="193">
        <f>P183*$B183*Indicators!$B$261+P183*$C183*Indicators!$C$261+P183*$D183*Indicators!$D$261+P183*$E183*Indicators!$E$261+P183*$F183*Indicators!$F$261+P183*$G183*Indicators!$G$261+P183*$H183*Indicators!$H$261+P183*$I183*Indicators!$I$261</f>
        <v>2.0449361377397737E-4</v>
      </c>
      <c r="AA183" s="193">
        <f>Q183*$B183*Indicators!$B$262+Q183*$C183*Indicators!$C$262+Q183*$D183*Indicators!$D$262+Q183*$E183*Indicators!$E$262+Q183*$F183*Indicators!$F$262+Q183*$G183*Indicators!$G$262+Q183*$H183*Indicators!$H$262+Q183*$I183*Indicators!$I$262</f>
        <v>-1.0441170820338689E-4</v>
      </c>
      <c r="AB183" s="193">
        <f>R183*$B183*Indicators!$B$263+R183*$C183*Indicators!$C$263+R183*$D183*Indicators!$D$263+R183*$E183*Indicators!$E$263+R183*$F183*Indicators!$F$263+R183*$G183*Indicators!$G$263+R183*$H183*Indicators!$H$263+R183*$I183*Indicators!$I$263</f>
        <v>-2.6995560074156066E-4</v>
      </c>
      <c r="AC183" s="193">
        <f>S183*$B183*Indicators!$B$264+S183*$C183*Indicators!$C$264+S183*$D183*Indicators!$D$264+S183*$E183*Indicators!$E$264+S183*$F183*Indicators!$F$264+S183*$G183*Indicators!$G$264+S183*$H183*Indicators!$H$264+S183*$I183*Indicators!$I$264</f>
        <v>-1.6633929291108092E-3</v>
      </c>
      <c r="AE183" s="177">
        <f t="shared" si="6"/>
        <v>-0.59485598824832986</v>
      </c>
    </row>
    <row r="184" spans="1:31" x14ac:dyDescent="0.25">
      <c r="A184" s="174">
        <f>Indicators!A196</f>
        <v>41334</v>
      </c>
      <c r="B184" s="193">
        <f>(Indicators!B196-Indicators!B195)/Indicators!B195</f>
        <v>4.8515748923634756E-2</v>
      </c>
      <c r="C184" s="193">
        <f>(Indicators!C196-Indicators!C195)/-100</f>
        <v>-1.0000000000000052E-3</v>
      </c>
      <c r="D184" s="193">
        <f>(Indicators!D196-Indicators!D195)/-100</f>
        <v>0</v>
      </c>
      <c r="E184" s="193">
        <f>(Indicators!E196-Indicators!E195)/-Indicators!E195</f>
        <v>2.5654777867167286E-2</v>
      </c>
      <c r="F184" s="193">
        <f>(Indicators!F196-Indicators!F195)/Indicators!F195</f>
        <v>7.1389346512904447E-3</v>
      </c>
      <c r="G184" s="193">
        <f>(Indicators!G196-Indicators!G195)/Indicators!G195</f>
        <v>5.6971138796720316E-3</v>
      </c>
      <c r="H184" s="193">
        <f>(Indicators!H196-Indicators!H195)/Indicators!H195</f>
        <v>1.3302654621143977E-2</v>
      </c>
      <c r="I184" s="193">
        <f>(Indicators!I196-Indicators!I195)/Indicators!I195</f>
        <v>0.10105196047178833</v>
      </c>
      <c r="K184" s="193">
        <f>PMB!C$82/100</f>
        <v>4.8353739719302388E-2</v>
      </c>
      <c r="L184" s="193">
        <f>PMB!D$82/100</f>
        <v>4.1011619070318601E-3</v>
      </c>
      <c r="M184" s="193">
        <f>PMB!E$82/100</f>
        <v>0.10455583510820658</v>
      </c>
      <c r="N184" s="193">
        <f>PMB!F$82/100</f>
        <v>3.0910245689465495E-2</v>
      </c>
      <c r="O184" s="193">
        <f>PMB!G$82/100</f>
        <v>4.1561011003281779E-2</v>
      </c>
      <c r="P184" s="193">
        <f>PMB!H$82/100</f>
        <v>0.13068367972525277</v>
      </c>
      <c r="Q184" s="193">
        <f>PMB!I$82/100</f>
        <v>0.1037671084907312</v>
      </c>
      <c r="R184" s="193">
        <f>PMB!J$82/100</f>
        <v>0.17838174203861484</v>
      </c>
      <c r="S184" s="193">
        <f>PMB!K$82/100</f>
        <v>0.35768547631811309</v>
      </c>
      <c r="T184" s="193"/>
      <c r="U184" s="193">
        <f>K184*$B184*Indicators!$B$256+K184*$C184*Indicators!$C$256+K184*$D184*Indicators!$D$256+K184*$E184*Indicators!$E$256+K184*$F184*Indicators!$F$256+K184*$G184*Indicators!$G$256+K184*$H184*Indicators!$H$256+K184*$I184*Indicators!$I$256</f>
        <v>1.2340147438342872E-3</v>
      </c>
      <c r="V184" s="193">
        <f>L184*$B184*Indicators!$B$257+L184*$C184*Indicators!$C$257+L184*$D184*Indicators!$D$257+L184*$E184*Indicators!$E$257+L184*$F184*Indicators!$F$257+L184*$G184*Indicators!$G$257+L184*$H184*Indicators!$H$257+L184*$I184*Indicators!$I$257</f>
        <v>1.6244472693812979E-4</v>
      </c>
      <c r="W184" s="193">
        <f>M184*$B184*Indicators!$B$258+M184*$C184*Indicators!$C$258+M184*$D184*Indicators!$D$258+M184*$E184*Indicators!$E$258+M184*$F184*Indicators!$F$258+M184*$G184*Indicators!$G$258+M184*$H184*Indicators!$H$258+M184*$I184*Indicators!$I$258</f>
        <v>4.2749375706306637E-3</v>
      </c>
      <c r="X184" s="193">
        <f>N184*$B184*Indicators!$B$259+N184*$C184*Indicators!$C$259+N184*$D184*Indicators!$D$259+N184*$E184*Indicators!$E$259+N184*$F184*Indicators!$F$259+N184*$G184*Indicators!$G$259+N184*$H184*Indicators!$H$259+N184*$I184*Indicators!$I$259</f>
        <v>1.9099062520746171E-3</v>
      </c>
      <c r="Y184" s="193">
        <f>O184*$B184*Indicators!$B$260+O184*$C184*Indicators!$C$260+O184*$D184*Indicators!$D$260+O184*$E184*Indicators!$E$260+O184*$F184*Indicators!$F$260+O184*$G184*Indicators!$G$260+O184*$H184*Indicators!$H$260+O184*$I184*Indicators!$I$260</f>
        <v>7.2495644454561897E-4</v>
      </c>
      <c r="Z184" s="193">
        <f>P184*$B184*Indicators!$B$261+P184*$C184*Indicators!$C$261+P184*$D184*Indicators!$D$261+P184*$E184*Indicators!$E$261+P184*$F184*Indicators!$F$261+P184*$G184*Indicators!$G$261+P184*$H184*Indicators!$H$261+P184*$I184*Indicators!$I$261</f>
        <v>1.358158412915715E-3</v>
      </c>
      <c r="AA184" s="193">
        <f>Q184*$B184*Indicators!$B$262+Q184*$C184*Indicators!$C$262+Q184*$D184*Indicators!$D$262+Q184*$E184*Indicators!$E$262+Q184*$F184*Indicators!$F$262+Q184*$G184*Indicators!$G$262+Q184*$H184*Indicators!$H$262+Q184*$I184*Indicators!$I$262</f>
        <v>2.6059796875881379E-3</v>
      </c>
      <c r="AB184" s="193">
        <f>R184*$B184*Indicators!$B$263+R184*$C184*Indicators!$C$263+R184*$D184*Indicators!$D$263+R184*$E184*Indicators!$E$263+R184*$F184*Indicators!$F$263+R184*$G184*Indicators!$G$263+R184*$H184*Indicators!$H$263+R184*$I184*Indicators!$I$263</f>
        <v>2.8738096167590368E-3</v>
      </c>
      <c r="AC184" s="193">
        <f>S184*$B184*Indicators!$B$264+S184*$C184*Indicators!$C$264+S184*$D184*Indicators!$D$264+S184*$E184*Indicators!$E$264+S184*$F184*Indicators!$F$264+S184*$G184*Indicators!$G$264+S184*$H184*Indicators!$H$264+S184*$I184*Indicators!$I$264</f>
        <v>4.8448387966059945E-3</v>
      </c>
      <c r="AE184" s="177">
        <f t="shared" si="6"/>
        <v>1.9989046251892202</v>
      </c>
    </row>
    <row r="185" spans="1:31" x14ac:dyDescent="0.25">
      <c r="A185" s="174">
        <f>Indicators!A197</f>
        <v>41365</v>
      </c>
      <c r="B185" s="193">
        <f>(Indicators!B197-Indicators!B196)/Indicators!B196</f>
        <v>-3.0904886429945468E-2</v>
      </c>
      <c r="C185" s="193">
        <f>(Indicators!C197-Indicators!C196)/-100</f>
        <v>3.6500000000000022E-3</v>
      </c>
      <c r="D185" s="193">
        <f>(Indicators!D197-Indicators!D196)/-100</f>
        <v>0</v>
      </c>
      <c r="E185" s="193">
        <f>(Indicators!E197-Indicators!E196)/-Indicators!E196</f>
        <v>4.5871559633027525E-2</v>
      </c>
      <c r="F185" s="193">
        <f>(Indicators!F197-Indicators!F196)/Indicators!F196</f>
        <v>-3.7077426390403477E-2</v>
      </c>
      <c r="G185" s="193">
        <f>(Indicators!G197-Indicators!G196)/Indicators!G196</f>
        <v>-8.0241533864541886E-2</v>
      </c>
      <c r="H185" s="193">
        <f>(Indicators!H197-Indicators!H196)/Indicators!H196</f>
        <v>-2.6557936225788344E-3</v>
      </c>
      <c r="I185" s="193">
        <f>(Indicators!I197-Indicators!I196)/Indicators!I196</f>
        <v>-2.9530978575564564E-2</v>
      </c>
      <c r="K185" s="193">
        <f>PMB!C$82/100</f>
        <v>4.8353739719302388E-2</v>
      </c>
      <c r="L185" s="193">
        <f>PMB!D$82/100</f>
        <v>4.1011619070318601E-3</v>
      </c>
      <c r="M185" s="193">
        <f>PMB!E$82/100</f>
        <v>0.10455583510820658</v>
      </c>
      <c r="N185" s="193">
        <f>PMB!F$82/100</f>
        <v>3.0910245689465495E-2</v>
      </c>
      <c r="O185" s="193">
        <f>PMB!G$82/100</f>
        <v>4.1561011003281779E-2</v>
      </c>
      <c r="P185" s="193">
        <f>PMB!H$82/100</f>
        <v>0.13068367972525277</v>
      </c>
      <c r="Q185" s="193">
        <f>PMB!I$82/100</f>
        <v>0.1037671084907312</v>
      </c>
      <c r="R185" s="193">
        <f>PMB!J$82/100</f>
        <v>0.17838174203861484</v>
      </c>
      <c r="S185" s="193">
        <f>PMB!K$82/100</f>
        <v>0.35768547631811309</v>
      </c>
      <c r="U185" s="193">
        <f>K185*$B185*Indicators!$B$256+K185*$C185*Indicators!$C$256+K185*$D185*Indicators!$D$256+K185*$E185*Indicators!$E$256+K185*$F185*Indicators!$F$256+K185*$G185*Indicators!$G$256+K185*$H185*Indicators!$H$256+K185*$I185*Indicators!$I$256</f>
        <v>-5.6907988758404966E-4</v>
      </c>
      <c r="V185" s="193">
        <f>L185*$B185*Indicators!$B$257+L185*$C185*Indicators!$C$257+L185*$D185*Indicators!$D$257+L185*$E185*Indicators!$E$257+L185*$F185*Indicators!$F$257+L185*$G185*Indicators!$G$257+L185*$H185*Indicators!$H$257+L185*$I185*Indicators!$I$257</f>
        <v>-1.7506678729310252E-4</v>
      </c>
      <c r="W185" s="193">
        <f>M185*$B185*Indicators!$B$258+M185*$C185*Indicators!$C$258+M185*$D185*Indicators!$D$258+M185*$E185*Indicators!$E$258+M185*$F185*Indicators!$F$258+M185*$G185*Indicators!$G$258+M185*$H185*Indicators!$H$258+M185*$I185*Indicators!$I$258</f>
        <v>-1.22030558853335E-3</v>
      </c>
      <c r="X185" s="193">
        <f>N185*$B185*Indicators!$B$259+N185*$C185*Indicators!$C$259+N185*$D185*Indicators!$D$259+N185*$E185*Indicators!$E$259+N185*$F185*Indicators!$F$259+N185*$G185*Indicators!$G$259+N185*$H185*Indicators!$H$259+N185*$I185*Indicators!$I$259</f>
        <v>-2.7092043268193099E-4</v>
      </c>
      <c r="Y185" s="193">
        <f>O185*$B185*Indicators!$B$260+O185*$C185*Indicators!$C$260+O185*$D185*Indicators!$D$260+O185*$E185*Indicators!$E$260+O185*$F185*Indicators!$F$260+O185*$G185*Indicators!$G$260+O185*$H185*Indicators!$H$260+O185*$I185*Indicators!$I$260</f>
        <v>1.0855562708150358E-4</v>
      </c>
      <c r="Z185" s="193">
        <f>P185*$B185*Indicators!$B$261+P185*$C185*Indicators!$C$261+P185*$D185*Indicators!$D$261+P185*$E185*Indicators!$E$261+P185*$F185*Indicators!$F$261+P185*$G185*Indicators!$G$261+P185*$H185*Indicators!$H$261+P185*$I185*Indicators!$I$261</f>
        <v>2.7577117279405512E-4</v>
      </c>
      <c r="AA185" s="193">
        <f>Q185*$B185*Indicators!$B$262+Q185*$C185*Indicators!$C$262+Q185*$D185*Indicators!$D$262+Q185*$E185*Indicators!$E$262+Q185*$F185*Indicators!$F$262+Q185*$G185*Indicators!$G$262+Q185*$H185*Indicators!$H$262+Q185*$I185*Indicators!$I$262</f>
        <v>8.2149541965363736E-4</v>
      </c>
      <c r="AB185" s="193">
        <f>R185*$B185*Indicators!$B$263+R185*$C185*Indicators!$C$263+R185*$D185*Indicators!$D$263+R185*$E185*Indicators!$E$263+R185*$F185*Indicators!$F$263+R185*$G185*Indicators!$G$263+R185*$H185*Indicators!$H$263+R185*$I185*Indicators!$I$263</f>
        <v>8.9347901315266166E-5</v>
      </c>
      <c r="AC185" s="193">
        <f>S185*$B185*Indicators!$B$264+S185*$C185*Indicators!$C$264+S185*$D185*Indicators!$D$264+S185*$E185*Indicators!$E$264+S185*$F185*Indicators!$F$264+S185*$G185*Indicators!$G$264+S185*$H185*Indicators!$H$264+S185*$I185*Indicators!$I$264</f>
        <v>-1.4616014552942891E-3</v>
      </c>
      <c r="AE185" s="177">
        <f t="shared" si="6"/>
        <v>-0.240180403054226</v>
      </c>
    </row>
    <row r="186" spans="1:31" x14ac:dyDescent="0.25">
      <c r="A186" s="174">
        <f>Indicators!A198</f>
        <v>41395</v>
      </c>
      <c r="B186" s="193">
        <f>(Indicators!B198-Indicators!B197)/Indicators!B197</f>
        <v>0.11838496019268083</v>
      </c>
      <c r="C186" s="193">
        <f>(Indicators!C198-Indicators!C197)/-100</f>
        <v>-6.9500000000000031E-3</v>
      </c>
      <c r="D186" s="193">
        <f>(Indicators!D198-Indicators!D197)/-100</f>
        <v>3.000000000000007E-3</v>
      </c>
      <c r="E186" s="193">
        <f>(Indicators!E198-Indicators!E197)/-Indicators!E197</f>
        <v>1.9230769230769232E-2</v>
      </c>
      <c r="F186" s="193">
        <f>(Indicators!F198-Indicators!F197)/Indicators!F197</f>
        <v>-1.3023782559456423E-2</v>
      </c>
      <c r="G186" s="193">
        <f>(Indicators!G198-Indicators!G197)/Indicators!G197</f>
        <v>-4.2504230118443287E-2</v>
      </c>
      <c r="H186" s="193">
        <f>(Indicators!H198-Indicators!H197)/Indicators!H197</f>
        <v>7.6304236592151147E-3</v>
      </c>
      <c r="I186" s="193">
        <f>(Indicators!I198-Indicators!I197)/Indicators!I197</f>
        <v>3.0727923627684964E-2</v>
      </c>
      <c r="K186" s="193">
        <f>PMB!C$82/100</f>
        <v>4.8353739719302388E-2</v>
      </c>
      <c r="L186" s="193">
        <f>PMB!D$82/100</f>
        <v>4.1011619070318601E-3</v>
      </c>
      <c r="M186" s="193">
        <f>PMB!E$82/100</f>
        <v>0.10455583510820658</v>
      </c>
      <c r="N186" s="193">
        <f>PMB!F$82/100</f>
        <v>3.0910245689465495E-2</v>
      </c>
      <c r="O186" s="193">
        <f>PMB!G$82/100</f>
        <v>4.1561011003281779E-2</v>
      </c>
      <c r="P186" s="193">
        <f>PMB!H$82/100</f>
        <v>0.13068367972525277</v>
      </c>
      <c r="Q186" s="193">
        <f>PMB!I$82/100</f>
        <v>0.1037671084907312</v>
      </c>
      <c r="R186" s="193">
        <f>PMB!J$82/100</f>
        <v>0.17838174203861484</v>
      </c>
      <c r="S186" s="193">
        <f>PMB!K$82/100</f>
        <v>0.35768547631811309</v>
      </c>
      <c r="U186" s="193">
        <f>K186*$B186*Indicators!$B$256+K186*$C186*Indicators!$C$256+K186*$D186*Indicators!$D$256+K186*$E186*Indicators!$E$256+K186*$F186*Indicators!$F$256+K186*$G186*Indicators!$G$256+K186*$H186*Indicators!$H$256+K186*$I186*Indicators!$I$256</f>
        <v>1.2434340319590323E-3</v>
      </c>
      <c r="V186" s="193">
        <f>L186*$B186*Indicators!$B$257+L186*$C186*Indicators!$C$257+L186*$D186*Indicators!$D$257+L186*$E186*Indicators!$E$257+L186*$F186*Indicators!$F$257+L186*$G186*Indicators!$G$257+L186*$H186*Indicators!$H$257+L186*$I186*Indicators!$I$257</f>
        <v>1.0901896274654564E-4</v>
      </c>
      <c r="W186" s="193">
        <f>M186*$B186*Indicators!$B$258+M186*$C186*Indicators!$C$258+M186*$D186*Indicators!$D$258+M186*$E186*Indicators!$E$258+M186*$F186*Indicators!$F$258+M186*$G186*Indicators!$G$258+M186*$H186*Indicators!$H$258+M186*$I186*Indicators!$I$258</f>
        <v>5.1260003851532144E-3</v>
      </c>
      <c r="X186" s="193">
        <f>N186*$B186*Indicators!$B$259+N186*$C186*Indicators!$C$259+N186*$D186*Indicators!$D$259+N186*$E186*Indicators!$E$259+N186*$F186*Indicators!$F$259+N186*$G186*Indicators!$G$259+N186*$H186*Indicators!$H$259+N186*$I186*Indicators!$I$259</f>
        <v>9.7720126880130632E-4</v>
      </c>
      <c r="Y186" s="193">
        <f>O186*$B186*Indicators!$B$260+O186*$C186*Indicators!$C$260+O186*$D186*Indicators!$D$260+O186*$E186*Indicators!$E$260+O186*$F186*Indicators!$F$260+O186*$G186*Indicators!$G$260+O186*$H186*Indicators!$H$260+O186*$I186*Indicators!$I$260</f>
        <v>6.9671360551649942E-4</v>
      </c>
      <c r="Z186" s="193">
        <f>P186*$B186*Indicators!$B$261+P186*$C186*Indicators!$C$261+P186*$D186*Indicators!$D$261+P186*$E186*Indicators!$E$261+P186*$F186*Indicators!$F$261+P186*$G186*Indicators!$G$261+P186*$H186*Indicators!$H$261+P186*$I186*Indicators!$I$261</f>
        <v>1.8082281082288086E-3</v>
      </c>
      <c r="AA186" s="193">
        <f>Q186*$B186*Indicators!$B$262+Q186*$C186*Indicators!$C$262+Q186*$D186*Indicators!$D$262+Q186*$E186*Indicators!$E$262+Q186*$F186*Indicators!$F$262+Q186*$G186*Indicators!$G$262+Q186*$H186*Indicators!$H$262+Q186*$I186*Indicators!$I$262</f>
        <v>2.1912089260945102E-3</v>
      </c>
      <c r="AB186" s="193">
        <f>R186*$B186*Indicators!$B$263+R186*$C186*Indicators!$C$263+R186*$D186*Indicators!$D$263+R186*$E186*Indicators!$E$263+R186*$F186*Indicators!$F$263+R186*$G186*Indicators!$G$263+R186*$H186*Indicators!$H$263+R186*$I186*Indicators!$I$263</f>
        <v>2.7568177964934571E-3</v>
      </c>
      <c r="AC186" s="193">
        <f>S186*$B186*Indicators!$B$264+S186*$C186*Indicators!$C$264+S186*$D186*Indicators!$D$264+S186*$E186*Indicators!$E$264+S186*$F186*Indicators!$F$264+S186*$G186*Indicators!$G$264+S186*$H186*Indicators!$H$264+S186*$I186*Indicators!$I$264</f>
        <v>4.9473335684574104E-3</v>
      </c>
      <c r="AE186" s="177">
        <f t="shared" si="6"/>
        <v>1.9855956653450784</v>
      </c>
    </row>
    <row r="187" spans="1:31" x14ac:dyDescent="0.25">
      <c r="A187" s="174">
        <f>Indicators!A199</f>
        <v>41426</v>
      </c>
      <c r="B187" s="193">
        <f>(Indicators!B199-Indicators!B198)/Indicators!B198</f>
        <v>-9.381947975553015E-3</v>
      </c>
      <c r="C187" s="193">
        <f>(Indicators!C199-Indicators!C198)/-100</f>
        <v>-5.749999999999993E-3</v>
      </c>
      <c r="D187" s="193">
        <f>(Indicators!D199-Indicators!D198)/-100</f>
        <v>9.9999999999999655E-4</v>
      </c>
      <c r="E187" s="193">
        <f>(Indicators!E199-Indicators!E198)/-Indicators!E198</f>
        <v>-9.8039215686274508E-3</v>
      </c>
      <c r="F187" s="193">
        <f>(Indicators!F199-Indicators!F198)/Indicators!F198</f>
        <v>-2.9259896729776136E-2</v>
      </c>
      <c r="G187" s="193">
        <f>(Indicators!G199-Indicators!G198)/Indicators!G198</f>
        <v>-0.15049127023397194</v>
      </c>
      <c r="H187" s="193">
        <f>(Indicators!H199-Indicators!H198)/Indicators!H198</f>
        <v>7.7006583495346148E-3</v>
      </c>
      <c r="I187" s="193">
        <f>(Indicators!I199-Indicators!I198)/Indicators!I198</f>
        <v>-7.8147612156295228E-3</v>
      </c>
      <c r="K187" s="193">
        <f>PMB!C$82/100</f>
        <v>4.8353739719302388E-2</v>
      </c>
      <c r="L187" s="193">
        <f>PMB!D$82/100</f>
        <v>4.1011619070318601E-3</v>
      </c>
      <c r="M187" s="193">
        <f>PMB!E$82/100</f>
        <v>0.10455583510820658</v>
      </c>
      <c r="N187" s="193">
        <f>PMB!F$82/100</f>
        <v>3.0910245689465495E-2</v>
      </c>
      <c r="O187" s="193">
        <f>PMB!G$82/100</f>
        <v>4.1561011003281779E-2</v>
      </c>
      <c r="P187" s="193">
        <f>PMB!H$82/100</f>
        <v>0.13068367972525277</v>
      </c>
      <c r="Q187" s="193">
        <f>PMB!I$82/100</f>
        <v>0.1037671084907312</v>
      </c>
      <c r="R187" s="193">
        <f>PMB!J$82/100</f>
        <v>0.17838174203861484</v>
      </c>
      <c r="S187" s="193">
        <f>PMB!K$82/100</f>
        <v>0.35768547631811309</v>
      </c>
      <c r="U187" s="193">
        <f>K187*$B187*Indicators!$B$256+K187*$C187*Indicators!$C$256+K187*$D187*Indicators!$D$256+K187*$E187*Indicators!$E$256+K187*$F187*Indicators!$F$256+K187*$G187*Indicators!$G$256+K187*$H187*Indicators!$H$256+K187*$I187*Indicators!$I$256</f>
        <v>-6.1414763428409194E-4</v>
      </c>
      <c r="V187" s="193">
        <f>L187*$B187*Indicators!$B$257+L187*$C187*Indicators!$C$257+L187*$D187*Indicators!$D$257+L187*$E187*Indicators!$E$257+L187*$F187*Indicators!$F$257+L187*$G187*Indicators!$G$257+L187*$H187*Indicators!$H$257+L187*$I187*Indicators!$I$257</f>
        <v>-2.688493593947854E-4</v>
      </c>
      <c r="W187" s="193">
        <f>M187*$B187*Indicators!$B$258+M187*$C187*Indicators!$C$258+M187*$D187*Indicators!$D$258+M187*$E187*Indicators!$E$258+M187*$F187*Indicators!$F$258+M187*$G187*Indicators!$G$258+M187*$H187*Indicators!$H$258+M187*$I187*Indicators!$I$258</f>
        <v>-6.4374613179975617E-4</v>
      </c>
      <c r="X187" s="193">
        <f>N187*$B187*Indicators!$B$259+N187*$C187*Indicators!$C$259+N187*$D187*Indicators!$D$259+N187*$E187*Indicators!$E$259+N187*$F187*Indicators!$F$259+N187*$G187*Indicators!$G$259+N187*$H187*Indicators!$H$259+N187*$I187*Indicators!$I$259</f>
        <v>-1.9392451036389806E-4</v>
      </c>
      <c r="Y187" s="193">
        <f>O187*$B187*Indicators!$B$260+O187*$C187*Indicators!$C$260+O187*$D187*Indicators!$D$260+O187*$E187*Indicators!$E$260+O187*$F187*Indicators!$F$260+O187*$G187*Indicators!$G$260+O187*$H187*Indicators!$H$260+O187*$I187*Indicators!$I$260</f>
        <v>-8.787342593738934E-5</v>
      </c>
      <c r="Z187" s="193">
        <f>P187*$B187*Indicators!$B$261+P187*$C187*Indicators!$C$261+P187*$D187*Indicators!$D$261+P187*$E187*Indicators!$E$261+P187*$F187*Indicators!$F$261+P187*$G187*Indicators!$G$261+P187*$H187*Indicators!$H$261+P187*$I187*Indicators!$I$261</f>
        <v>-2.3600458022219277E-4</v>
      </c>
      <c r="AA187" s="193">
        <f>Q187*$B187*Indicators!$B$262+Q187*$C187*Indicators!$C$262+Q187*$D187*Indicators!$D$262+Q187*$E187*Indicators!$E$262+Q187*$F187*Indicators!$F$262+Q187*$G187*Indicators!$G$262+Q187*$H187*Indicators!$H$262+Q187*$I187*Indicators!$I$262</f>
        <v>-4.3278311058043951E-4</v>
      </c>
      <c r="AB187" s="193">
        <f>R187*$B187*Indicators!$B$263+R187*$C187*Indicators!$C$263+R187*$D187*Indicators!$D$263+R187*$E187*Indicators!$E$263+R187*$F187*Indicators!$F$263+R187*$G187*Indicators!$G$263+R187*$H187*Indicators!$H$263+R187*$I187*Indicators!$I$263</f>
        <v>-3.4099944542323533E-4</v>
      </c>
      <c r="AC187" s="193">
        <f>S187*$B187*Indicators!$B$264+S187*$C187*Indicators!$C$264+S187*$D187*Indicators!$D$264+S187*$E187*Indicators!$E$264+S187*$F187*Indicators!$F$264+S187*$G187*Indicators!$G$264+S187*$H187*Indicators!$H$264+S187*$I187*Indicators!$I$264</f>
        <v>-2.9732081334065834E-4</v>
      </c>
      <c r="AE187" s="177">
        <f t="shared" si="6"/>
        <v>-0.31156490113464475</v>
      </c>
    </row>
    <row r="188" spans="1:31" x14ac:dyDescent="0.25">
      <c r="A188" s="174">
        <f>Indicators!A200</f>
        <v>41456</v>
      </c>
      <c r="B188" s="193">
        <f>(Indicators!B200-Indicators!B199)/Indicators!B199</f>
        <v>-1.4080396143239679E-2</v>
      </c>
      <c r="C188" s="193">
        <f>(Indicators!C200-Indicators!C199)/-100</f>
        <v>-8.9999999999999857E-4</v>
      </c>
      <c r="D188" s="193">
        <f>(Indicators!D200-Indicators!D199)/-100</f>
        <v>-7.9999999999999984E-3</v>
      </c>
      <c r="E188" s="193">
        <f>(Indicators!E200-Indicators!E199)/-Indicators!E199</f>
        <v>-3.8834951456310676E-2</v>
      </c>
      <c r="F188" s="193">
        <f>(Indicators!F200-Indicators!F199)/Indicators!F199</f>
        <v>1.0638297872340408E-2</v>
      </c>
      <c r="G188" s="193">
        <f>(Indicators!G200-Indicators!G199)/Indicators!G199</f>
        <v>0.10500915293726082</v>
      </c>
      <c r="H188" s="193">
        <f>(Indicators!H200-Indicators!H199)/Indicators!H199</f>
        <v>-3.1132991909317963E-3</v>
      </c>
      <c r="I188" s="193">
        <f>(Indicators!I200-Indicators!I199)/Indicators!I199</f>
        <v>6.0676779463243874E-2</v>
      </c>
      <c r="K188" s="193">
        <f>PMB!C$82/100</f>
        <v>4.8353739719302388E-2</v>
      </c>
      <c r="L188" s="193">
        <f>PMB!D$82/100</f>
        <v>4.1011619070318601E-3</v>
      </c>
      <c r="M188" s="193">
        <f>PMB!E$82/100</f>
        <v>0.10455583510820658</v>
      </c>
      <c r="N188" s="193">
        <f>PMB!F$82/100</f>
        <v>3.0910245689465495E-2</v>
      </c>
      <c r="O188" s="193">
        <f>PMB!G$82/100</f>
        <v>4.1561011003281779E-2</v>
      </c>
      <c r="P188" s="193">
        <f>PMB!H$82/100</f>
        <v>0.13068367972525277</v>
      </c>
      <c r="Q188" s="193">
        <f>PMB!I$82/100</f>
        <v>0.1037671084907312</v>
      </c>
      <c r="R188" s="193">
        <f>PMB!J$82/100</f>
        <v>0.17838174203861484</v>
      </c>
      <c r="S188" s="193">
        <f>PMB!K$82/100</f>
        <v>0.35768547631811309</v>
      </c>
      <c r="U188" s="193">
        <f>K188*$B188*Indicators!$B$256+K188*$C188*Indicators!$C$256+K188*$D188*Indicators!$D$256+K188*$E188*Indicators!$E$256+K188*$F188*Indicators!$F$256+K188*$G188*Indicators!$G$256+K188*$H188*Indicators!$H$256+K188*$I188*Indicators!$I$256</f>
        <v>-1.0510745128586613E-4</v>
      </c>
      <c r="V188" s="193">
        <f>L188*$B188*Indicators!$B$257+L188*$C188*Indicators!$C$257+L188*$D188*Indicators!$D$257+L188*$E188*Indicators!$E$257+L188*$F188*Indicators!$F$257+L188*$G188*Indicators!$G$257+L188*$H188*Indicators!$H$257+L188*$I188*Indicators!$I$257</f>
        <v>1.8878223683461938E-4</v>
      </c>
      <c r="W188" s="193">
        <f>M188*$B188*Indicators!$B$258+M188*$C188*Indicators!$C$258+M188*$D188*Indicators!$D$258+M188*$E188*Indicators!$E$258+M188*$F188*Indicators!$F$258+M188*$G188*Indicators!$G$258+M188*$H188*Indicators!$H$258+M188*$I188*Indicators!$I$258</f>
        <v>2.5432079545956968E-4</v>
      </c>
      <c r="X188" s="193">
        <f>N188*$B188*Indicators!$B$259+N188*$C188*Indicators!$C$259+N188*$D188*Indicators!$D$259+N188*$E188*Indicators!$E$259+N188*$F188*Indicators!$F$259+N188*$G188*Indicators!$G$259+N188*$H188*Indicators!$H$259+N188*$I188*Indicators!$I$259</f>
        <v>6.3078630821586758E-4</v>
      </c>
      <c r="Y188" s="193">
        <f>O188*$B188*Indicators!$B$260+O188*$C188*Indicators!$C$260+O188*$D188*Indicators!$D$260+O188*$E188*Indicators!$E$260+O188*$F188*Indicators!$F$260+O188*$G188*Indicators!$G$260+O188*$H188*Indicators!$H$260+O188*$I188*Indicators!$I$260</f>
        <v>-2.5782095202910119E-4</v>
      </c>
      <c r="Z188" s="193">
        <f>P188*$B188*Indicators!$B$261+P188*$C188*Indicators!$C$261+P188*$D188*Indicators!$D$261+P188*$E188*Indicators!$E$261+P188*$F188*Indicators!$F$261+P188*$G188*Indicators!$G$261+P188*$H188*Indicators!$H$261+P188*$I188*Indicators!$I$261</f>
        <v>-1.04349082908802E-3</v>
      </c>
      <c r="AA188" s="193">
        <f>Q188*$B188*Indicators!$B$262+Q188*$C188*Indicators!$C$262+Q188*$D188*Indicators!$D$262+Q188*$E188*Indicators!$E$262+Q188*$F188*Indicators!$F$262+Q188*$G188*Indicators!$G$262+Q188*$H188*Indicators!$H$262+Q188*$I188*Indicators!$I$262</f>
        <v>-8.9172336727834497E-4</v>
      </c>
      <c r="AB188" s="193">
        <f>R188*$B188*Indicators!$B$263+R188*$C188*Indicators!$C$263+R188*$D188*Indicators!$D$263+R188*$E188*Indicators!$E$263+R188*$F188*Indicators!$F$263+R188*$G188*Indicators!$G$263+R188*$H188*Indicators!$H$263+R188*$I188*Indicators!$I$263</f>
        <v>-7.6823406976415075E-4</v>
      </c>
      <c r="AC188" s="193">
        <f>S188*$B188*Indicators!$B$264+S188*$C188*Indicators!$C$264+S188*$D188*Indicators!$D$264+S188*$E188*Indicators!$E$264+S188*$F188*Indicators!$F$264+S188*$G188*Indicators!$G$264+S188*$H188*Indicators!$H$264+S188*$I188*Indicators!$I$264</f>
        <v>-4.3751744029422329E-4</v>
      </c>
      <c r="AE188" s="177">
        <f t="shared" si="6"/>
        <v>-0.243000476922965</v>
      </c>
    </row>
    <row r="189" spans="1:31" x14ac:dyDescent="0.25">
      <c r="A189" s="174">
        <f>Indicators!A201</f>
        <v>41487</v>
      </c>
      <c r="B189" s="193">
        <f>(Indicators!B201-Indicators!B200)/Indicators!B200</f>
        <v>5.5482395696158586E-2</v>
      </c>
      <c r="C189" s="193">
        <f>(Indicators!C201-Indicators!C200)/-100</f>
        <v>-3.9500000000000047E-3</v>
      </c>
      <c r="D189" s="193">
        <f>(Indicators!D201-Indicators!D200)/-100</f>
        <v>-1.0000000000000052E-3</v>
      </c>
      <c r="E189" s="193">
        <f>(Indicators!E201-Indicators!E200)/-Indicators!E200</f>
        <v>-7.476635514018691E-2</v>
      </c>
      <c r="F189" s="193">
        <f>(Indicators!F201-Indicators!F200)/Indicators!F200</f>
        <v>8.187134502923802E-3</v>
      </c>
      <c r="G189" s="193">
        <f>(Indicators!G201-Indicators!G200)/Indicators!G200</f>
        <v>6.0240963855421686E-2</v>
      </c>
      <c r="H189" s="193">
        <f>(Indicators!H201-Indicators!H200)/Indicators!H200</f>
        <v>1.5077756963294296E-2</v>
      </c>
      <c r="I189" s="193">
        <f>(Indicators!I201-Indicators!I200)/Indicators!I200</f>
        <v>-1.65016501650165E-2</v>
      </c>
      <c r="K189" s="193">
        <f>PMB!C$82/100</f>
        <v>4.8353739719302388E-2</v>
      </c>
      <c r="L189" s="193">
        <f>PMB!D$82/100</f>
        <v>4.1011619070318601E-3</v>
      </c>
      <c r="M189" s="193">
        <f>PMB!E$82/100</f>
        <v>0.10455583510820658</v>
      </c>
      <c r="N189" s="193">
        <f>PMB!F$82/100</f>
        <v>3.0910245689465495E-2</v>
      </c>
      <c r="O189" s="193">
        <f>PMB!G$82/100</f>
        <v>4.1561011003281779E-2</v>
      </c>
      <c r="P189" s="193">
        <f>PMB!H$82/100</f>
        <v>0.13068367972525277</v>
      </c>
      <c r="Q189" s="193">
        <f>PMB!I$82/100</f>
        <v>0.1037671084907312</v>
      </c>
      <c r="R189" s="193">
        <f>PMB!J$82/100</f>
        <v>0.17838174203861484</v>
      </c>
      <c r="S189" s="193">
        <f>PMB!K$82/100</f>
        <v>0.35768547631811309</v>
      </c>
      <c r="U189" s="193">
        <f>K189*$B189*Indicators!$B$256+K189*$C189*Indicators!$C$256+K189*$D189*Indicators!$D$256+K189*$E189*Indicators!$E$256+K189*$F189*Indicators!$F$256+K189*$G189*Indicators!$G$256+K189*$H189*Indicators!$H$256+K189*$I189*Indicators!$I$256</f>
        <v>2.8286106022707425E-5</v>
      </c>
      <c r="V189" s="193">
        <f>L189*$B189*Indicators!$B$257+L189*$C189*Indicators!$C$257+L189*$D189*Indicators!$D$257+L189*$E189*Indicators!$E$257+L189*$F189*Indicators!$F$257+L189*$G189*Indicators!$G$257+L189*$H189*Indicators!$H$257+L189*$I189*Indicators!$I$257</f>
        <v>1.2288778422984029E-4</v>
      </c>
      <c r="W189" s="193">
        <f>M189*$B189*Indicators!$B$258+M189*$C189*Indicators!$C$258+M189*$D189*Indicators!$D$258+M189*$E189*Indicators!$E$258+M189*$F189*Indicators!$F$258+M189*$G189*Indicators!$G$258+M189*$H189*Indicators!$H$258+M189*$I189*Indicators!$I$258</f>
        <v>9.7337808842897226E-4</v>
      </c>
      <c r="X189" s="193">
        <f>N189*$B189*Indicators!$B$259+N189*$C189*Indicators!$C$259+N189*$D189*Indicators!$D$259+N189*$E189*Indicators!$E$259+N189*$F189*Indicators!$F$259+N189*$G189*Indicators!$G$259+N189*$H189*Indicators!$H$259+N189*$I189*Indicators!$I$259</f>
        <v>-5.0679143212809083E-4</v>
      </c>
      <c r="Y189" s="193">
        <f>O189*$B189*Indicators!$B$260+O189*$C189*Indicators!$C$260+O189*$D189*Indicators!$D$260+O189*$E189*Indicators!$E$260+O189*$F189*Indicators!$F$260+O189*$G189*Indicators!$G$260+O189*$H189*Indicators!$H$260+O189*$I189*Indicators!$I$260</f>
        <v>-1.3521746592319936E-4</v>
      </c>
      <c r="Z189" s="193">
        <f>P189*$B189*Indicators!$B$261+P189*$C189*Indicators!$C$261+P189*$D189*Indicators!$D$261+P189*$E189*Indicators!$E$261+P189*$F189*Indicators!$F$261+P189*$G189*Indicators!$G$261+P189*$H189*Indicators!$H$261+P189*$I189*Indicators!$I$261</f>
        <v>3.3787389344558947E-5</v>
      </c>
      <c r="AA189" s="193">
        <f>Q189*$B189*Indicators!$B$262+Q189*$C189*Indicators!$C$262+Q189*$D189*Indicators!$D$262+Q189*$E189*Indicators!$E$262+Q189*$F189*Indicators!$F$262+Q189*$G189*Indicators!$G$262+Q189*$H189*Indicators!$H$262+Q189*$I189*Indicators!$I$262</f>
        <v>-1.702432298563877E-3</v>
      </c>
      <c r="AB189" s="193">
        <f>R189*$B189*Indicators!$B$263+R189*$C189*Indicators!$C$263+R189*$D189*Indicators!$D$263+R189*$E189*Indicators!$E$263+R189*$F189*Indicators!$F$263+R189*$G189*Indicators!$G$263+R189*$H189*Indicators!$H$263+R189*$I189*Indicators!$I$263</f>
        <v>5.1257750321791678E-5</v>
      </c>
      <c r="AC189" s="193">
        <f>S189*$B189*Indicators!$B$264+S189*$C189*Indicators!$C$264+S189*$D189*Indicators!$D$264+S189*$E189*Indicators!$E$264+S189*$F189*Indicators!$F$264+S189*$G189*Indicators!$G$264+S189*$H189*Indicators!$H$264+S189*$I189*Indicators!$I$264</f>
        <v>2.7412958213135969E-3</v>
      </c>
      <c r="AE189" s="177">
        <f t="shared" si="6"/>
        <v>0.16064517430463005</v>
      </c>
    </row>
    <row r="190" spans="1:31" x14ac:dyDescent="0.25">
      <c r="A190" s="174">
        <f>Indicators!A202</f>
        <v>41518</v>
      </c>
      <c r="B190" s="193">
        <f>(Indicators!B202-Indicators!B201)/Indicators!B201</f>
        <v>-2.068785422751793E-2</v>
      </c>
      <c r="C190" s="193">
        <f>(Indicators!C202-Indicators!C201)/-100</f>
        <v>5.9499999999999978E-3</v>
      </c>
      <c r="D190" s="193">
        <f>(Indicators!D202-Indicators!D201)/-100</f>
        <v>4.0000000000000036E-3</v>
      </c>
      <c r="E190" s="193">
        <f>(Indicators!E202-Indicators!E201)/-Indicators!E201</f>
        <v>5.2173913043478258E-2</v>
      </c>
      <c r="F190" s="193">
        <f>(Indicators!F202-Indicators!F201)/Indicators!F201</f>
        <v>2.2041763341067437E-2</v>
      </c>
      <c r="G190" s="193">
        <f>(Indicators!G202-Indicators!G201)/Indicators!G201</f>
        <v>-5.042613636363636E-2</v>
      </c>
      <c r="H190" s="193">
        <f>(Indicators!H202-Indicators!H201)/Indicators!H201</f>
        <v>6.4541507558717372E-3</v>
      </c>
      <c r="I190" s="193">
        <f>(Indicators!I202-Indicators!I201)/Indicators!I201</f>
        <v>-5.0055928411633109E-2</v>
      </c>
      <c r="K190" s="193">
        <f>PMB!C$82/100</f>
        <v>4.8353739719302388E-2</v>
      </c>
      <c r="L190" s="193">
        <f>PMB!D$82/100</f>
        <v>4.1011619070318601E-3</v>
      </c>
      <c r="M190" s="193">
        <f>PMB!E$82/100</f>
        <v>0.10455583510820658</v>
      </c>
      <c r="N190" s="193">
        <f>PMB!F$82/100</f>
        <v>3.0910245689465495E-2</v>
      </c>
      <c r="O190" s="193">
        <f>PMB!G$82/100</f>
        <v>4.1561011003281779E-2</v>
      </c>
      <c r="P190" s="193">
        <f>PMB!H$82/100</f>
        <v>0.13068367972525277</v>
      </c>
      <c r="Q190" s="193">
        <f>PMB!I$82/100</f>
        <v>0.1037671084907312</v>
      </c>
      <c r="R190" s="193">
        <f>PMB!J$82/100</f>
        <v>0.17838174203861484</v>
      </c>
      <c r="S190" s="193">
        <f>PMB!K$82/100</f>
        <v>0.35768547631811309</v>
      </c>
      <c r="U190" s="193">
        <f>K190*$B190*Indicators!$B$256+K190*$C190*Indicators!$C$256+K190*$D190*Indicators!$D$256+K190*$E190*Indicators!$E$256+K190*$F190*Indicators!$F$256+K190*$G190*Indicators!$G$256+K190*$H190*Indicators!$H$256+K190*$I190*Indicators!$I$256</f>
        <v>4.2456827942276342E-4</v>
      </c>
      <c r="V190" s="193">
        <f>L190*$B190*Indicators!$B$257+L190*$C190*Indicators!$C$257+L190*$D190*Indicators!$D$257+L190*$E190*Indicators!$E$257+L190*$F190*Indicators!$F$257+L190*$G190*Indicators!$G$257+L190*$H190*Indicators!$H$257+L190*$I190*Indicators!$I$257</f>
        <v>-1.278356986312833E-4</v>
      </c>
      <c r="W190" s="193">
        <f>M190*$B190*Indicators!$B$258+M190*$C190*Indicators!$C$258+M190*$D190*Indicators!$D$258+M190*$E190*Indicators!$E$258+M190*$F190*Indicators!$F$258+M190*$G190*Indicators!$G$258+M190*$H190*Indicators!$H$258+M190*$I190*Indicators!$I$258</f>
        <v>-1.0454672078809911E-3</v>
      </c>
      <c r="X190" s="193">
        <f>N190*$B190*Indicators!$B$259+N190*$C190*Indicators!$C$259+N190*$D190*Indicators!$D$259+N190*$E190*Indicators!$E$259+N190*$F190*Indicators!$F$259+N190*$G190*Indicators!$G$259+N190*$H190*Indicators!$H$259+N190*$I190*Indicators!$I$259</f>
        <v>-4.7969770846544252E-4</v>
      </c>
      <c r="Y190" s="193">
        <f>O190*$B190*Indicators!$B$260+O190*$C190*Indicators!$C$260+O190*$D190*Indicators!$D$260+O190*$E190*Indicators!$E$260+O190*$F190*Indicators!$F$260+O190*$G190*Indicators!$G$260+O190*$H190*Indicators!$H$260+O190*$I190*Indicators!$I$260</f>
        <v>3.065436410361134E-4</v>
      </c>
      <c r="Z190" s="193">
        <f>P190*$B190*Indicators!$B$261+P190*$C190*Indicators!$C$261+P190*$D190*Indicators!$D$261+P190*$E190*Indicators!$E$261+P190*$F190*Indicators!$F$261+P190*$G190*Indicators!$G$261+P190*$H190*Indicators!$H$261+P190*$I190*Indicators!$I$261</f>
        <v>9.9903015198929434E-4</v>
      </c>
      <c r="AA190" s="193">
        <f>Q190*$B190*Indicators!$B$262+Q190*$C190*Indicators!$C$262+Q190*$D190*Indicators!$D$262+Q190*$E190*Indicators!$E$262+Q190*$F190*Indicators!$F$262+Q190*$G190*Indicators!$G$262+Q190*$H190*Indicators!$H$262+Q190*$I190*Indicators!$I$262</f>
        <v>1.189028466574704E-3</v>
      </c>
      <c r="AB190" s="193">
        <f>R190*$B190*Indicators!$B$263+R190*$C190*Indicators!$C$263+R190*$D190*Indicators!$D$263+R190*$E190*Indicators!$E$263+R190*$F190*Indicators!$F$263+R190*$G190*Indicators!$G$263+R190*$H190*Indicators!$H$263+R190*$I190*Indicators!$I$263</f>
        <v>9.034240878552978E-4</v>
      </c>
      <c r="AC190" s="193">
        <f>S190*$B190*Indicators!$B$264+S190*$C190*Indicators!$C$264+S190*$D190*Indicators!$D$264+S190*$E190*Indicators!$E$264+S190*$F190*Indicators!$F$264+S190*$G190*Indicators!$G$264+S190*$H190*Indicators!$H$264+S190*$I190*Indicators!$I$264</f>
        <v>8.8406752529866404E-5</v>
      </c>
      <c r="AE190" s="177">
        <f t="shared" si="6"/>
        <v>0.22580007644303224</v>
      </c>
    </row>
    <row r="191" spans="1:31" x14ac:dyDescent="0.25">
      <c r="A191" s="174">
        <f>Indicators!A203</f>
        <v>41548</v>
      </c>
      <c r="B191" s="193">
        <f>(Indicators!B203-Indicators!B202)/Indicators!B202</f>
        <v>-1.8142313959804451E-2</v>
      </c>
      <c r="C191" s="193">
        <f>(Indicators!C203-Indicators!C202)/-100</f>
        <v>1.4500000000000047E-3</v>
      </c>
      <c r="D191" s="193">
        <f>(Indicators!D203-Indicators!D202)/-100</f>
        <v>5.0000000000000001E-3</v>
      </c>
      <c r="E191" s="193">
        <f>(Indicators!E203-Indicators!E202)/-Indicators!E202</f>
        <v>0</v>
      </c>
      <c r="F191" s="193">
        <f>(Indicators!F203-Indicators!F202)/Indicators!F202</f>
        <v>6.7536889897843233E-2</v>
      </c>
      <c r="G191" s="193">
        <f>(Indicators!G203-Indicators!G202)/Indicators!G202</f>
        <v>4.4876589379207179E-3</v>
      </c>
      <c r="H191" s="193">
        <f>(Indicators!H203-Indicators!H202)/Indicators!H202</f>
        <v>-2.1754243574348621E-3</v>
      </c>
      <c r="I191" s="193">
        <f>(Indicators!I203-Indicators!I202)/Indicators!I202</f>
        <v>3.620841919340595E-2</v>
      </c>
      <c r="K191" s="193">
        <f>PMB!C$82/100</f>
        <v>4.8353739719302388E-2</v>
      </c>
      <c r="L191" s="193">
        <f>PMB!D$82/100</f>
        <v>4.1011619070318601E-3</v>
      </c>
      <c r="M191" s="193">
        <f>PMB!E$82/100</f>
        <v>0.10455583510820658</v>
      </c>
      <c r="N191" s="193">
        <f>PMB!F$82/100</f>
        <v>3.0910245689465495E-2</v>
      </c>
      <c r="O191" s="193">
        <f>PMB!G$82/100</f>
        <v>4.1561011003281779E-2</v>
      </c>
      <c r="P191" s="193">
        <f>PMB!H$82/100</f>
        <v>0.13068367972525277</v>
      </c>
      <c r="Q191" s="193">
        <f>PMB!I$82/100</f>
        <v>0.1037671084907312</v>
      </c>
      <c r="R191" s="193">
        <f>PMB!J$82/100</f>
        <v>0.17838174203861484</v>
      </c>
      <c r="S191" s="193">
        <f>PMB!K$82/100</f>
        <v>0.35768547631811309</v>
      </c>
      <c r="U191" s="193">
        <f>K191*$B191*Indicators!$B$256+K191*$C191*Indicators!$C$256+K191*$D191*Indicators!$D$256+K191*$E191*Indicators!$E$256+K191*$F191*Indicators!$F$256+K191*$G191*Indicators!$G$256+K191*$H191*Indicators!$H$256+K191*$I191*Indicators!$I$256</f>
        <v>9.5289434830710671E-4</v>
      </c>
      <c r="V191" s="193">
        <f>L191*$B191*Indicators!$B$257+L191*$C191*Indicators!$C$257+L191*$D191*Indicators!$D$257+L191*$E191*Indicators!$E$257+L191*$F191*Indicators!$F$257+L191*$G191*Indicators!$G$257+L191*$H191*Indicators!$H$257+L191*$I191*Indicators!$I$257</f>
        <v>1.4739794181939444E-5</v>
      </c>
      <c r="W191" s="193">
        <f>M191*$B191*Indicators!$B$258+M191*$C191*Indicators!$C$258+M191*$D191*Indicators!$D$258+M191*$E191*Indicators!$E$258+M191*$F191*Indicators!$F$258+M191*$G191*Indicators!$G$258+M191*$H191*Indicators!$H$258+M191*$I191*Indicators!$I$258</f>
        <v>1.2696544585879307E-4</v>
      </c>
      <c r="X191" s="193">
        <f>N191*$B191*Indicators!$B$259+N191*$C191*Indicators!$C$259+N191*$D191*Indicators!$D$259+N191*$E191*Indicators!$E$259+N191*$F191*Indicators!$F$259+N191*$G191*Indicators!$G$259+N191*$H191*Indicators!$H$259+N191*$I191*Indicators!$I$259</f>
        <v>5.0677149255850716E-4</v>
      </c>
      <c r="Y191" s="193">
        <f>O191*$B191*Indicators!$B$260+O191*$C191*Indicators!$C$260+O191*$D191*Indicators!$D$260+O191*$E191*Indicators!$E$260+O191*$F191*Indicators!$F$260+O191*$G191*Indicators!$G$260+O191*$H191*Indicators!$H$260+O191*$I191*Indicators!$I$260</f>
        <v>1.1577329005807923E-5</v>
      </c>
      <c r="Z191" s="193">
        <f>P191*$B191*Indicators!$B$261+P191*$C191*Indicators!$C$261+P191*$D191*Indicators!$D$261+P191*$E191*Indicators!$E$261+P191*$F191*Indicators!$F$261+P191*$G191*Indicators!$G$261+P191*$H191*Indicators!$H$261+P191*$I191*Indicators!$I$261</f>
        <v>-1.1115790251237085E-4</v>
      </c>
      <c r="AA191" s="193">
        <f>Q191*$B191*Indicators!$B$262+Q191*$C191*Indicators!$C$262+Q191*$D191*Indicators!$D$262+Q191*$E191*Indicators!$E$262+Q191*$F191*Indicators!$F$262+Q191*$G191*Indicators!$G$262+Q191*$H191*Indicators!$H$262+Q191*$I191*Indicators!$I$262</f>
        <v>2.2429526682342258E-4</v>
      </c>
      <c r="AB191" s="193">
        <f>R191*$B191*Indicators!$B$263+R191*$C191*Indicators!$C$263+R191*$D191*Indicators!$D$263+R191*$E191*Indicators!$E$263+R191*$F191*Indicators!$F$263+R191*$G191*Indicators!$G$263+R191*$H191*Indicators!$H$263+R191*$I191*Indicators!$I$263</f>
        <v>6.2623096871233948E-5</v>
      </c>
      <c r="AC191" s="193">
        <f>S191*$B191*Indicators!$B$264+S191*$C191*Indicators!$C$264+S191*$D191*Indicators!$D$264+S191*$E191*Indicators!$E$264+S191*$F191*Indicators!$F$264+S191*$G191*Indicators!$G$264+S191*$H191*Indicators!$H$264+S191*$I191*Indicators!$I$264</f>
        <v>3.0441260857804695E-4</v>
      </c>
      <c r="AE191" s="177">
        <f t="shared" si="6"/>
        <v>0.20931214796724865</v>
      </c>
    </row>
    <row r="192" spans="1:31" x14ac:dyDescent="0.25">
      <c r="A192" s="174">
        <f>Indicators!A204</f>
        <v>41579</v>
      </c>
      <c r="B192" s="193">
        <f>(Indicators!B204-Indicators!B203)/Indicators!B203</f>
        <v>2.5387756744251515E-2</v>
      </c>
      <c r="C192" s="193">
        <f>(Indicators!C204-Indicators!C203)/-100</f>
        <v>-4.5500000000000011E-3</v>
      </c>
      <c r="D192" s="193">
        <f>(Indicators!D204-Indicators!D203)/-100</f>
        <v>2.0000000000000018E-3</v>
      </c>
      <c r="E192" s="193">
        <f>(Indicators!E204-Indicators!E203)/-Indicators!E203</f>
        <v>-1.834862385321101E-2</v>
      </c>
      <c r="F192" s="193">
        <f>(Indicators!F204-Indicators!F203)/Indicators!F203</f>
        <v>-5.635300372142471E-2</v>
      </c>
      <c r="G192" s="193">
        <f>(Indicators!G204-Indicators!G203)/Indicators!G203</f>
        <v>-7.2226358897989576E-2</v>
      </c>
      <c r="H192" s="193">
        <f>(Indicators!H204-Indicators!H203)/Indicators!H203</f>
        <v>1.2474289695543326E-2</v>
      </c>
      <c r="I192" s="193">
        <f>(Indicators!I204-Indicators!I203)/Indicators!I203</f>
        <v>-4.2329545454545453E-2</v>
      </c>
      <c r="K192" s="193">
        <f>PMB!C$82/100</f>
        <v>4.8353739719302388E-2</v>
      </c>
      <c r="L192" s="193">
        <f>PMB!D$82/100</f>
        <v>4.1011619070318601E-3</v>
      </c>
      <c r="M192" s="193">
        <f>PMB!E$82/100</f>
        <v>0.10455583510820658</v>
      </c>
      <c r="N192" s="193">
        <f>PMB!F$82/100</f>
        <v>3.0910245689465495E-2</v>
      </c>
      <c r="O192" s="193">
        <f>PMB!G$82/100</f>
        <v>4.1561011003281779E-2</v>
      </c>
      <c r="P192" s="193">
        <f>PMB!H$82/100</f>
        <v>0.13068367972525277</v>
      </c>
      <c r="Q192" s="193">
        <f>PMB!I$82/100</f>
        <v>0.1037671084907312</v>
      </c>
      <c r="R192" s="193">
        <f>PMB!J$82/100</f>
        <v>0.17838174203861484</v>
      </c>
      <c r="S192" s="193">
        <f>PMB!K$82/100</f>
        <v>0.35768547631811309</v>
      </c>
      <c r="U192" s="193">
        <f>K192*$B192*Indicators!$B$256+K192*$C192*Indicators!$C$256+K192*$D192*Indicators!$D$256+K192*$E192*Indicators!$E$256+K192*$F192*Indicators!$F$256+K192*$G192*Indicators!$G$256+K192*$H192*Indicators!$H$256+K192*$I192*Indicators!$I$256</f>
        <v>-8.4336419266707987E-4</v>
      </c>
      <c r="V192" s="193">
        <f>L192*$B192*Indicators!$B$257+L192*$C192*Indicators!$C$257+L192*$D192*Indicators!$D$257+L192*$E192*Indicators!$E$257+L192*$F192*Indicators!$F$257+L192*$G192*Indicators!$G$257+L192*$H192*Indicators!$H$257+L192*$I192*Indicators!$I$257</f>
        <v>-1.2949413805041956E-4</v>
      </c>
      <c r="W192" s="193">
        <f>M192*$B192*Indicators!$B$258+M192*$C192*Indicators!$C$258+M192*$D192*Indicators!$D$258+M192*$E192*Indicators!$E$258+M192*$F192*Indicators!$F$258+M192*$G192*Indicators!$G$258+M192*$H192*Indicators!$H$258+M192*$I192*Indicators!$I$258</f>
        <v>-1.0221667497203901E-4</v>
      </c>
      <c r="X192" s="193">
        <f>N192*$B192*Indicators!$B$259+N192*$C192*Indicators!$C$259+N192*$D192*Indicators!$D$259+N192*$E192*Indicators!$E$259+N192*$F192*Indicators!$F$259+N192*$G192*Indicators!$G$259+N192*$H192*Indicators!$H$259+N192*$I192*Indicators!$I$259</f>
        <v>-6.5454895978437233E-4</v>
      </c>
      <c r="Y192" s="193">
        <f>O192*$B192*Indicators!$B$260+O192*$C192*Indicators!$C$260+O192*$D192*Indicators!$D$260+O192*$E192*Indicators!$E$260+O192*$F192*Indicators!$F$260+O192*$G192*Indicators!$G$260+O192*$H192*Indicators!$H$260+O192*$I192*Indicators!$I$260</f>
        <v>1.0277694410433598E-5</v>
      </c>
      <c r="Z192" s="193">
        <f>P192*$B192*Indicators!$B$261+P192*$C192*Indicators!$C$261+P192*$D192*Indicators!$D$261+P192*$E192*Indicators!$E$261+P192*$F192*Indicators!$F$261+P192*$G192*Indicators!$G$261+P192*$H192*Indicators!$H$261+P192*$I192*Indicators!$I$261</f>
        <v>3.4369621059836031E-4</v>
      </c>
      <c r="AA192" s="193">
        <f>Q192*$B192*Indicators!$B$262+Q192*$C192*Indicators!$C$262+Q192*$D192*Indicators!$D$262+Q192*$E192*Indicators!$E$262+Q192*$F192*Indicators!$F$262+Q192*$G192*Indicators!$G$262+Q192*$H192*Indicators!$H$262+Q192*$I192*Indicators!$I$262</f>
        <v>-5.6178558791430944E-4</v>
      </c>
      <c r="AB192" s="193">
        <f>R192*$B192*Indicators!$B$263+R192*$C192*Indicators!$C$263+R192*$D192*Indicators!$D$263+R192*$E192*Indicators!$E$263+R192*$F192*Indicators!$F$263+R192*$G192*Indicators!$G$263+R192*$H192*Indicators!$H$263+R192*$I192*Indicators!$I$263</f>
        <v>1.6718345804712118E-4</v>
      </c>
      <c r="AC192" s="193">
        <f>S192*$B192*Indicators!$B$264+S192*$C192*Indicators!$C$264+S192*$D192*Indicators!$D$264+S192*$E192*Indicators!$E$264+S192*$F192*Indicators!$F$264+S192*$G192*Indicators!$G$264+S192*$H192*Indicators!$H$264+S192*$I192*Indicators!$I$264</f>
        <v>1.0630717498944973E-3</v>
      </c>
      <c r="AE192" s="177">
        <f t="shared" si="6"/>
        <v>-7.071804404378082E-2</v>
      </c>
    </row>
    <row r="193" spans="1:31" x14ac:dyDescent="0.25">
      <c r="A193" s="174">
        <v>41609</v>
      </c>
      <c r="B193" s="193">
        <f>(Indicators!B205-Indicators!B204)/Indicators!B204</f>
        <v>2.083537697906641E-2</v>
      </c>
      <c r="C193" s="193">
        <f>(Indicators!C205-Indicators!C204)/-100</f>
        <v>7.0000000000000281E-4</v>
      </c>
      <c r="D193" s="193">
        <f>(Indicators!D205-Indicators!D204)/-100</f>
        <v>-1.0000000000000052E-3</v>
      </c>
      <c r="E193" s="193">
        <f>(Indicators!E205-Indicators!E204)/-Indicators!E204</f>
        <v>0</v>
      </c>
      <c r="F193" s="193">
        <f>(Indicators!F205-Indicators!F204)/Indicators!F204</f>
        <v>-6.8169014084507096E-2</v>
      </c>
      <c r="G193" s="193">
        <f>(Indicators!G205-Indicators!G204)/Indicators!G204</f>
        <v>-3.9325842696629212E-2</v>
      </c>
      <c r="H193" s="193">
        <f>(Indicators!H205-Indicators!H204)/Indicators!H204</f>
        <v>4.6576769974878097E-3</v>
      </c>
      <c r="I193" s="193">
        <f>(Indicators!I205-Indicators!I204)/Indicators!I204</f>
        <v>-1.1865915158706615E-2</v>
      </c>
      <c r="K193" s="193">
        <f>PMB!C$82/100</f>
        <v>4.8353739719302388E-2</v>
      </c>
      <c r="L193" s="193">
        <f>PMB!D$82/100</f>
        <v>4.1011619070318601E-3</v>
      </c>
      <c r="M193" s="193">
        <f>PMB!E$82/100</f>
        <v>0.10455583510820658</v>
      </c>
      <c r="N193" s="193">
        <f>PMB!F$82/100</f>
        <v>3.0910245689465495E-2</v>
      </c>
      <c r="O193" s="193">
        <f>PMB!G$82/100</f>
        <v>4.1561011003281779E-2</v>
      </c>
      <c r="P193" s="193">
        <f>PMB!H$82/100</f>
        <v>0.13068367972525277</v>
      </c>
      <c r="Q193" s="193">
        <f>PMB!I$82/100</f>
        <v>0.1037671084907312</v>
      </c>
      <c r="R193" s="193">
        <f>PMB!J$82/100</f>
        <v>0.17838174203861484</v>
      </c>
      <c r="S193" s="193">
        <f>PMB!K$82/100</f>
        <v>0.35768547631811309</v>
      </c>
      <c r="U193" s="193">
        <f>K193*$B193*Indicators!$B$256+K193*$C193*Indicators!$C$256+K193*$D193*Indicators!$D$256+K193*$E193*Indicators!$E$256+K193*$F193*Indicators!$F$256+K193*$G193*Indicators!$G$256+K193*$H193*Indicators!$H$256+K193*$I193*Indicators!$I$256</f>
        <v>-8.0978657504078707E-4</v>
      </c>
      <c r="V193" s="193">
        <f>L193*$B193*Indicators!$B$257+L193*$C193*Indicators!$C$257+L193*$D193*Indicators!$D$257+L193*$E193*Indicators!$E$257+L193*$F193*Indicators!$F$257+L193*$G193*Indicators!$G$257+L193*$H193*Indicators!$H$257+L193*$I193*Indicators!$I$257</f>
        <v>-4.8610690744370309E-5</v>
      </c>
      <c r="W193" s="193">
        <f>M193*$B193*Indicators!$B$258+M193*$C193*Indicators!$C$258+M193*$D193*Indicators!$D$258+M193*$E193*Indicators!$E$258+M193*$F193*Indicators!$F$258+M193*$G193*Indicators!$G$258+M193*$H193*Indicators!$H$258+M193*$I193*Indicators!$I$258</f>
        <v>5.7243970616926813E-4</v>
      </c>
      <c r="X193" s="193">
        <f>N193*$B193*Indicators!$B$259+N193*$C193*Indicators!$C$259+N193*$D193*Indicators!$D$259+N193*$E193*Indicators!$E$259+N193*$F193*Indicators!$F$259+N193*$G193*Indicators!$G$259+N193*$H193*Indicators!$H$259+N193*$I193*Indicators!$I$259</f>
        <v>-1.0505317394931955E-4</v>
      </c>
      <c r="Y193" s="193">
        <f>O193*$B193*Indicators!$B$260+O193*$C193*Indicators!$C$260+O193*$D193*Indicators!$D$260+O193*$E193*Indicators!$E$260+O193*$F193*Indicators!$F$260+O193*$G193*Indicators!$G$260+O193*$H193*Indicators!$H$260+O193*$I193*Indicators!$I$260</f>
        <v>1.2458100235775762E-4</v>
      </c>
      <c r="Z193" s="193">
        <f>P193*$B193*Indicators!$B$261+P193*$C193*Indicators!$C$261+P193*$D193*Indicators!$D$261+P193*$E193*Indicators!$E$261+P193*$F193*Indicators!$F$261+P193*$G193*Indicators!$G$261+P193*$H193*Indicators!$H$261+P193*$I193*Indicators!$I$261</f>
        <v>4.3033573104720173E-4</v>
      </c>
      <c r="AA193" s="193">
        <f>Q193*$B193*Indicators!$B$262+Q193*$C193*Indicators!$C$262+Q193*$D193*Indicators!$D$262+Q193*$E193*Indicators!$E$262+Q193*$F193*Indicators!$F$262+Q193*$G193*Indicators!$G$262+Q193*$H193*Indicators!$H$262+Q193*$I193*Indicators!$I$262</f>
        <v>1.9388693098392403E-4</v>
      </c>
      <c r="AB193" s="193">
        <f>R193*$B193*Indicators!$B$263+R193*$C193*Indicators!$C$263+R193*$D193*Indicators!$D$263+R193*$E193*Indicators!$E$263+R193*$F193*Indicators!$F$263+R193*$G193*Indicators!$G$263+R193*$H193*Indicators!$H$263+R193*$I193*Indicators!$I$263</f>
        <v>5.4095066690620463E-4</v>
      </c>
      <c r="AC193" s="193">
        <f>S193*$B193*Indicators!$B$264+S193*$C193*Indicators!$C$264+S193*$D193*Indicators!$D$264+S193*$E193*Indicators!$E$264+S193*$F193*Indicators!$F$264+S193*$G193*Indicators!$G$264+S193*$H193*Indicators!$H$264+S193*$I193*Indicators!$I$264</f>
        <v>1.048928769176886E-3</v>
      </c>
      <c r="AE193" s="177">
        <f t="shared" si="6"/>
        <v>0.19476723669067653</v>
      </c>
    </row>
    <row r="194" spans="1:31" x14ac:dyDescent="0.25">
      <c r="A194" s="174">
        <v>41653</v>
      </c>
      <c r="B194" s="193">
        <f>(Indicators!B206-Indicators!B205)/Indicators!B205</f>
        <v>7.5971018392174322E-2</v>
      </c>
      <c r="C194" s="193">
        <f>(Indicators!C206-Indicators!C205)/-100</f>
        <v>-1.085E-2</v>
      </c>
      <c r="D194" s="193">
        <f>(Indicators!D206-Indicators!D205)/-100</f>
        <v>-3.9999999999999949E-3</v>
      </c>
      <c r="E194" s="193">
        <f>(Indicators!E206-Indicators!E205)/-Indicators!E205</f>
        <v>3.6036036036036036E-2</v>
      </c>
      <c r="F194" s="193">
        <f>(Indicators!F206-Indicators!F205)/Indicators!F205</f>
        <v>-5.01813784764207E-2</v>
      </c>
      <c r="G194" s="193">
        <f>(Indicators!G206-Indicators!G205)/Indicators!G205</f>
        <v>3.9264828738512947E-2</v>
      </c>
      <c r="H194" s="193">
        <f>(Indicators!H206-Indicators!H205)/Indicators!H205</f>
        <v>6.0960997005819993E-3</v>
      </c>
      <c r="I194" s="193">
        <f>(Indicators!I206-Indicators!I205)/Indicators!I205</f>
        <v>7.1450015010507351E-2</v>
      </c>
      <c r="K194" s="193">
        <f t="shared" ref="K194" si="7">K182+((K170-K50)/10)</f>
        <v>4.8466170528175541E-2</v>
      </c>
      <c r="L194" s="193">
        <f t="shared" ref="L194:S194" si="8">L182+((L170-L50)/10)</f>
        <v>3.8286450625861067E-3</v>
      </c>
      <c r="M194" s="193">
        <f t="shared" si="8"/>
        <v>0.10229250846980401</v>
      </c>
      <c r="N194" s="193">
        <f t="shared" si="8"/>
        <v>3.0097932807264728E-2</v>
      </c>
      <c r="O194" s="193">
        <f t="shared" si="8"/>
        <v>4.2616007171142847E-2</v>
      </c>
      <c r="P194" s="193">
        <f t="shared" si="8"/>
        <v>0.13057219225294578</v>
      </c>
      <c r="Q194" s="193">
        <f t="shared" si="8"/>
        <v>0.10371580773540087</v>
      </c>
      <c r="R194" s="193">
        <f t="shared" si="8"/>
        <v>0.17972017270859802</v>
      </c>
      <c r="S194" s="193">
        <f t="shared" si="8"/>
        <v>0.35869056326408211</v>
      </c>
      <c r="U194" s="193">
        <f>K194*$B194*Indicators!$B$256+K194*$C194*Indicators!$C$256+K194*$D194*Indicators!$D$256+K194*$E194*Indicators!$E$256+K194*$F194*Indicators!$F$256+K194*$G194*Indicators!$G$256+K194*$H194*Indicators!$H$256+K194*$I194*Indicators!$I$256</f>
        <v>5.4798408662666684E-4</v>
      </c>
      <c r="V194" s="193">
        <f>L194*$B194*Indicators!$B$257+L194*$C194*Indicators!$C$257+L194*$D194*Indicators!$D$257+L194*$E194*Indicators!$E$257+L194*$F194*Indicators!$F$257+L194*$G194*Indicators!$G$257+L194*$H194*Indicators!$H$257+L194*$I194*Indicators!$I$257</f>
        <v>2.159005249960405E-4</v>
      </c>
      <c r="W194" s="193">
        <f>M194*$B194*Indicators!$B$258+M194*$C194*Indicators!$C$258+M194*$D194*Indicators!$D$258+M194*$E194*Indicators!$E$258+M194*$F194*Indicators!$F$258+M194*$G194*Indicators!$G$258+M194*$H194*Indicators!$H$258+M194*$I194*Indicators!$I$258</f>
        <v>4.370250308040842E-3</v>
      </c>
      <c r="X194" s="193">
        <f>N194*$B194*Indicators!$B$259+N194*$C194*Indicators!$C$259+N194*$D194*Indicators!$D$259+N194*$E194*Indicators!$E$259+N194*$F194*Indicators!$F$259+N194*$G194*Indicators!$G$259+N194*$H194*Indicators!$H$259+N194*$I194*Indicators!$I$259</f>
        <v>1.5168282591774796E-3</v>
      </c>
      <c r="Y194" s="193">
        <f>O194*$B194*Indicators!$B$260+O194*$C194*Indicators!$C$260+O194*$D194*Indicators!$D$260+O194*$E194*Indicators!$E$260+O194*$F194*Indicators!$F$260+O194*$G194*Indicators!$G$260+O194*$H194*Indicators!$H$260+O194*$I194*Indicators!$I$260</f>
        <v>6.2853658193926009E-4</v>
      </c>
      <c r="Z194" s="193">
        <f>P194*$B194*Indicators!$B$261+P194*$C194*Indicators!$C$261+P194*$D194*Indicators!$D$261+P194*$E194*Indicators!$E$261+P194*$F194*Indicators!$F$261+P194*$G194*Indicators!$G$261+P194*$H194*Indicators!$H$261+P194*$I194*Indicators!$I$261</f>
        <v>1.0611902860901059E-3</v>
      </c>
      <c r="AA194" s="193">
        <f>Q194*$B194*Indicators!$B$262+Q194*$C194*Indicators!$C$262+Q194*$D194*Indicators!$D$262+Q194*$E194*Indicators!$E$262+Q194*$F194*Indicators!$F$262+Q194*$G194*Indicators!$G$262+Q194*$H194*Indicators!$H$262+Q194*$I194*Indicators!$I$262</f>
        <v>2.510143886188811E-3</v>
      </c>
      <c r="AB194" s="193">
        <f>R194*$B194*Indicators!$B$263+R194*$C194*Indicators!$C$263+R194*$D194*Indicators!$D$263+R194*$E194*Indicators!$E$263+R194*$F194*Indicators!$F$263+R194*$G194*Indicators!$G$263+R194*$H194*Indicators!$H$263+R194*$I194*Indicators!$I$263</f>
        <v>2.2293453708948346E-3</v>
      </c>
      <c r="AC194" s="193">
        <f>S194*$B194*Indicators!$B$264+S194*$C194*Indicators!$C$264+S194*$D194*Indicators!$D$264+S194*$E194*Indicators!$E$264+S194*$F194*Indicators!$F$264+S194*$G194*Indicators!$G$264+S194*$H194*Indicators!$H$264+S194*$I194*Indicators!$I$264</f>
        <v>3.0133352103389058E-3</v>
      </c>
      <c r="AE194" s="177">
        <f t="shared" si="6"/>
        <v>1.6093514514292948</v>
      </c>
    </row>
    <row r="195" spans="1:31" x14ac:dyDescent="0.25">
      <c r="A195" s="174">
        <v>41684</v>
      </c>
      <c r="B195" s="193">
        <f>(Indicators!B207-Indicators!B206)/Indicators!B206</f>
        <v>-4.4511127781945499E-2</v>
      </c>
      <c r="C195" s="193">
        <f>(Indicators!C207-Indicators!C206)/-100</f>
        <v>2.5999999999999977E-3</v>
      </c>
      <c r="D195" s="193">
        <f>(Indicators!D207-Indicators!D206)/-100</f>
        <v>-1.0000000000000052E-3</v>
      </c>
      <c r="E195" s="193">
        <f>(Indicators!E207-Indicators!E206)/-Indicators!E206</f>
        <v>-9.3457943925233638E-3</v>
      </c>
      <c r="F195" s="193">
        <f>(Indicators!F207-Indicators!F206)/Indicators!F206</f>
        <v>7.511139401654994E-2</v>
      </c>
      <c r="G195" s="193">
        <f>(Indicators!G207-Indicators!G206)/Indicators!G206</f>
        <v>7.0739549839228297E-2</v>
      </c>
      <c r="H195" s="193">
        <f>(Indicators!H207-Indicators!H206)/Indicators!H206</f>
        <v>1.6319957653861031E-2</v>
      </c>
      <c r="I195" s="193">
        <f>(Indicators!I207-Indicators!I206)/Indicators!I206</f>
        <v>-7.6772205099467639E-2</v>
      </c>
      <c r="K195" s="193">
        <f t="shared" ref="K195" si="9">K183+((K171-K51)/10)</f>
        <v>4.8466170528175541E-2</v>
      </c>
      <c r="L195" s="193">
        <f t="shared" ref="L195:S195" si="10">L183+((L171-L51)/10)</f>
        <v>3.8286450625861067E-3</v>
      </c>
      <c r="M195" s="193">
        <f t="shared" si="10"/>
        <v>0.10229250846980401</v>
      </c>
      <c r="N195" s="193">
        <f t="shared" si="10"/>
        <v>3.0097932807264728E-2</v>
      </c>
      <c r="O195" s="193">
        <f t="shared" si="10"/>
        <v>4.2616007171142847E-2</v>
      </c>
      <c r="P195" s="193">
        <f t="shared" si="10"/>
        <v>0.13057219225294578</v>
      </c>
      <c r="Q195" s="193">
        <f t="shared" si="10"/>
        <v>0.10371580773540087</v>
      </c>
      <c r="R195" s="193">
        <f t="shared" si="10"/>
        <v>0.17972017270859802</v>
      </c>
      <c r="S195" s="193">
        <f t="shared" si="10"/>
        <v>0.35869056326408211</v>
      </c>
      <c r="U195" s="193">
        <f>K195*$B195*Indicators!$B$256+K195*$C195*Indicators!$C$256+K195*$D195*Indicators!$D$256+K195*$E195*Indicators!$E$256+K195*$F195*Indicators!$F$256+K195*$G195*Indicators!$G$256+K195*$H195*Indicators!$H$256+K195*$I195*Indicators!$I$256</f>
        <v>3.7525547854430044E-4</v>
      </c>
      <c r="V195" s="193">
        <f>L195*$B195*Indicators!$B$257+L195*$C195*Indicators!$C$257+L195*$D195*Indicators!$D$257+L195*$E195*Indicators!$E$257+L195*$F195*Indicators!$F$257+L195*$G195*Indicators!$G$257+L195*$H195*Indicators!$H$257+L195*$I195*Indicators!$I$257</f>
        <v>-5.155419350408274E-6</v>
      </c>
      <c r="W195" s="193">
        <f>M195*$B195*Indicators!$B$258+M195*$C195*Indicators!$C$258+M195*$D195*Indicators!$D$258+M195*$E195*Indicators!$E$258+M195*$F195*Indicators!$F$258+M195*$G195*Indicators!$G$258+M195*$H195*Indicators!$H$258+M195*$I195*Indicators!$I$258</f>
        <v>-3.044830564120055E-3</v>
      </c>
      <c r="X195" s="193">
        <f>N195*$B195*Indicators!$B$259+N195*$C195*Indicators!$C$259+N195*$D195*Indicators!$D$259+N195*$E195*Indicators!$E$259+N195*$F195*Indicators!$F$259+N195*$G195*Indicators!$G$259+N195*$H195*Indicators!$H$259+N195*$I195*Indicators!$I$259</f>
        <v>-1.294041913408742E-3</v>
      </c>
      <c r="Y195" s="193">
        <f>O195*$B195*Indicators!$B$260+O195*$C195*Indicators!$C$260+O195*$D195*Indicators!$D$260+O195*$E195*Indicators!$E$260+O195*$F195*Indicators!$F$260+O195*$G195*Indicators!$G$260+O195*$H195*Indicators!$H$260+O195*$I195*Indicators!$I$260</f>
        <v>-1.7539064775675911E-4</v>
      </c>
      <c r="Z195" s="193">
        <f>P195*$B195*Indicators!$B$261+P195*$C195*Indicators!$C$261+P195*$D195*Indicators!$D$261+P195*$E195*Indicators!$E$261+P195*$F195*Indicators!$F$261+P195*$G195*Indicators!$G$261+P195*$H195*Indicators!$H$261+P195*$I195*Indicators!$I$261</f>
        <v>-7.7782221047108333E-5</v>
      </c>
      <c r="AA195" s="193">
        <f>Q195*$B195*Indicators!$B$262+Q195*$C195*Indicators!$C$262+Q195*$D195*Indicators!$D$262+Q195*$E195*Indicators!$E$262+Q195*$F195*Indicators!$F$262+Q195*$G195*Indicators!$G$262+Q195*$H195*Indicators!$H$262+Q195*$I195*Indicators!$I$262</f>
        <v>-1.1666037104641738E-3</v>
      </c>
      <c r="AB195" s="193">
        <f>R195*$B195*Indicators!$B$263+R195*$C195*Indicators!$C$263+R195*$D195*Indicators!$D$263+R195*$E195*Indicators!$E$263+R195*$F195*Indicators!$F$263+R195*$G195*Indicators!$G$263+R195*$H195*Indicators!$H$263+R195*$I195*Indicators!$I$263</f>
        <v>-6.3231221112108123E-4</v>
      </c>
      <c r="AC195" s="193">
        <f>S195*$B195*Indicators!$B$264+S195*$C195*Indicators!$C$264+S195*$D195*Indicators!$D$264+S195*$E195*Indicators!$E$264+S195*$F195*Indicators!$F$264+S195*$G195*Indicators!$G$264+S195*$H195*Indicators!$H$264+S195*$I195*Indicators!$I$264</f>
        <v>-9.6263068315992893E-4</v>
      </c>
      <c r="AE195" s="177">
        <f t="shared" ref="AE195:AE198" si="11">SUM(U195:AD195)*100</f>
        <v>-0.69834918918839561</v>
      </c>
    </row>
    <row r="196" spans="1:31" x14ac:dyDescent="0.25">
      <c r="A196" s="174">
        <f>Indicators!A208</f>
        <v>41699</v>
      </c>
      <c r="B196" s="193">
        <f>(Indicators!B208-Indicators!B207)/Indicators!B207</f>
        <v>-1.100123378322812E-2</v>
      </c>
      <c r="C196" s="193">
        <f>(Indicators!C208-Indicators!C207)/-100</f>
        <v>2.1499999999999987E-3</v>
      </c>
      <c r="D196" s="193">
        <f>(Indicators!D208-Indicators!D207)/-100</f>
        <v>-9.9999999999999655E-4</v>
      </c>
      <c r="E196" s="193">
        <f>(Indicators!E208-Indicators!E207)/-Indicators!E207</f>
        <v>0</v>
      </c>
      <c r="F196" s="193">
        <f>(Indicators!F208-Indicators!F207)/Indicators!F207</f>
        <v>5.9206631142687982E-2</v>
      </c>
      <c r="G196" s="193">
        <f>(Indicators!G208-Indicators!G207)/Indicators!G207</f>
        <v>-2.7027027027027029E-2</v>
      </c>
      <c r="H196" s="193">
        <f>(Indicators!H208-Indicators!H207)/Indicators!H207</f>
        <v>1.0751068396185785E-2</v>
      </c>
      <c r="I196" s="193">
        <f>(Indicators!I208-Indicators!I207)/Indicators!I207</f>
        <v>6.4339908952959032E-2</v>
      </c>
      <c r="K196" s="193">
        <f t="shared" ref="K196" si="12">K184+((K172-K52)/10)</f>
        <v>4.8466170528175541E-2</v>
      </c>
      <c r="L196" s="193">
        <f t="shared" ref="L196:S196" si="13">L184+((L172-L52)/10)</f>
        <v>3.8286450625861067E-3</v>
      </c>
      <c r="M196" s="193">
        <f t="shared" si="13"/>
        <v>0.10229250846980401</v>
      </c>
      <c r="N196" s="193">
        <f t="shared" si="13"/>
        <v>3.0097932807264728E-2</v>
      </c>
      <c r="O196" s="193">
        <f t="shared" si="13"/>
        <v>4.2616007171142847E-2</v>
      </c>
      <c r="P196" s="193">
        <f t="shared" si="13"/>
        <v>0.13057219225294578</v>
      </c>
      <c r="Q196" s="193">
        <f t="shared" si="13"/>
        <v>0.10371580773540087</v>
      </c>
      <c r="R196" s="193">
        <f t="shared" si="13"/>
        <v>0.17972017270859802</v>
      </c>
      <c r="S196" s="193">
        <f t="shared" si="13"/>
        <v>0.35869056326408211</v>
      </c>
      <c r="U196" s="193">
        <f>K196*$B196*Indicators!$B$256+K196*$C196*Indicators!$C$256+K196*$D196*Indicators!$D$256+K196*$E196*Indicators!$E$256+K196*$F196*Indicators!$F$256+K196*$G196*Indicators!$G$256+K196*$H196*Indicators!$H$256+K196*$I196*Indicators!$I$256</f>
        <v>1.0637860193850623E-3</v>
      </c>
      <c r="V196" s="193">
        <f>L196*$B196*Indicators!$B$257+L196*$C196*Indicators!$C$257+L196*$D196*Indicators!$D$257+L196*$E196*Indicators!$E$257+L196*$F196*Indicators!$F$257+L196*$G196*Indicators!$G$257+L196*$H196*Indicators!$H$257+L196*$I196*Indicators!$I$257</f>
        <v>-4.7597683073196203E-6</v>
      </c>
      <c r="W196" s="193">
        <f>M196*$B196*Indicators!$B$258+M196*$C196*Indicators!$C$258+M196*$D196*Indicators!$D$258+M196*$E196*Indicators!$E$258+M196*$F196*Indicators!$F$258+M196*$G196*Indicators!$G$258+M196*$H196*Indicators!$H$258+M196*$I196*Indicators!$I$258</f>
        <v>1.0712743350373445E-3</v>
      </c>
      <c r="X196" s="193">
        <f>N196*$B196*Indicators!$B$259+N196*$C196*Indicators!$C$259+N196*$D196*Indicators!$D$259+N196*$E196*Indicators!$E$259+N196*$F196*Indicators!$F$259+N196*$G196*Indicators!$G$259+N196*$H196*Indicators!$H$259+N196*$I196*Indicators!$I$259</f>
        <v>9.6922681328127295E-4</v>
      </c>
      <c r="Y196" s="193">
        <f>O196*$B196*Indicators!$B$260+O196*$C196*Indicators!$C$260+O196*$D196*Indicators!$D$260+O196*$E196*Indicators!$E$260+O196*$F196*Indicators!$F$260+O196*$G196*Indicators!$G$260+O196*$H196*Indicators!$H$260+O196*$I196*Indicators!$I$260</f>
        <v>2.508886415558152E-4</v>
      </c>
      <c r="Z196" s="193">
        <f>P196*$B196*Indicators!$B$261+P196*$C196*Indicators!$C$261+P196*$D196*Indicators!$D$261+P196*$E196*Indicators!$E$261+P196*$F196*Indicators!$F$261+P196*$G196*Indicators!$G$261+P196*$H196*Indicators!$H$261+P196*$I196*Indicators!$I$261</f>
        <v>2.7944325735126106E-4</v>
      </c>
      <c r="AA196" s="193">
        <f>Q196*$B196*Indicators!$B$262+Q196*$C196*Indicators!$C$262+Q196*$D196*Indicators!$D$262+Q196*$E196*Indicators!$E$262+Q196*$F196*Indicators!$F$262+Q196*$G196*Indicators!$G$262+Q196*$H196*Indicators!$H$262+Q196*$I196*Indicators!$I$262</f>
        <v>8.1044374297495347E-4</v>
      </c>
      <c r="AB196" s="193">
        <f>R196*$B196*Indicators!$B$263+R196*$C196*Indicators!$C$263+R196*$D196*Indicators!$D$263+R196*$E196*Indicators!$E$263+R196*$F196*Indicators!$F$263+R196*$G196*Indicators!$G$263+R196*$H196*Indicators!$H$263+R196*$I196*Indicators!$I$263</f>
        <v>1.0773671872828193E-3</v>
      </c>
      <c r="AC196" s="193">
        <f>S196*$B196*Indicators!$B$264+S196*$C196*Indicators!$C$264+S196*$D196*Indicators!$D$264+S196*$E196*Indicators!$E$264+S196*$F196*Indicators!$F$264+S196*$G196*Indicators!$G$264+S196*$H196*Indicators!$H$264+S196*$I196*Indicators!$I$264</f>
        <v>2.1143706047232081E-3</v>
      </c>
      <c r="AE196" s="177">
        <f t="shared" si="11"/>
        <v>0.76320408332844181</v>
      </c>
    </row>
    <row r="197" spans="1:31" x14ac:dyDescent="0.25">
      <c r="A197" s="174">
        <v>41743</v>
      </c>
      <c r="B197" s="193">
        <f>(Indicators!B209-Indicators!B208)/Indicators!B208</f>
        <v>-2.9392029184109945E-3</v>
      </c>
      <c r="C197" s="193">
        <f>(Indicators!C209-Indicators!C208)/-100</f>
        <v>3.0000000000000247E-4</v>
      </c>
      <c r="D197" s="193">
        <f>(Indicators!D209-Indicators!D208)/-100</f>
        <v>-9.9999999999999655E-4</v>
      </c>
      <c r="E197" s="193">
        <f>(Indicators!E209-Indicators!E208)/-Indicators!E208</f>
        <v>0</v>
      </c>
      <c r="F197" s="193">
        <f>(Indicators!F209-Indicators!F208)/Indicators!F208</f>
        <v>1.788708775852433E-2</v>
      </c>
      <c r="G197" s="193">
        <f>(Indicators!G209-Indicators!G208)/Indicators!G208</f>
        <v>0</v>
      </c>
      <c r="H197" s="193">
        <f>(Indicators!H209-Indicators!H208)/Indicators!H208</f>
        <v>-2.996591971194665E-4</v>
      </c>
      <c r="I197" s="193">
        <f>(Indicators!I209-Indicators!I208)/Indicators!I208</f>
        <v>-2.7373823781009408E-2</v>
      </c>
      <c r="K197" s="193">
        <f t="shared" ref="K197" si="14">K185+((K173-K53)/10)</f>
        <v>4.8466170528175541E-2</v>
      </c>
      <c r="L197" s="193">
        <f t="shared" ref="L197:S197" si="15">L185+((L173-L53)/10)</f>
        <v>3.8286450625861067E-3</v>
      </c>
      <c r="M197" s="193">
        <f t="shared" si="15"/>
        <v>0.10229250846980401</v>
      </c>
      <c r="N197" s="193">
        <f t="shared" si="15"/>
        <v>3.0097932807264728E-2</v>
      </c>
      <c r="O197" s="193">
        <f t="shared" si="15"/>
        <v>4.2616007171142847E-2</v>
      </c>
      <c r="P197" s="193">
        <f t="shared" si="15"/>
        <v>0.13057219225294578</v>
      </c>
      <c r="Q197" s="193">
        <f t="shared" si="15"/>
        <v>0.10371580773540087</v>
      </c>
      <c r="R197" s="193">
        <f t="shared" si="15"/>
        <v>0.17972017270859802</v>
      </c>
      <c r="S197" s="193">
        <f t="shared" si="15"/>
        <v>0.35869056326408211</v>
      </c>
      <c r="U197" s="193">
        <f>K197*$B197*Indicators!$B$256+K197*$C197*Indicators!$C$256+K197*$D197*Indicators!$D$256+K197*$E197*Indicators!$E$256+K197*$F197*Indicators!$F$256+K197*$G197*Indicators!$G$256+K197*$H197*Indicators!$H$256+K197*$I197*Indicators!$I$256</f>
        <v>1.2302720199935407E-4</v>
      </c>
      <c r="V197" s="193">
        <f>L197*$B197*Indicators!$B$257+L197*$C197*Indicators!$C$257+L197*$D197*Indicators!$D$257+L197*$E197*Indicators!$E$257+L197*$F197*Indicators!$F$257+L197*$G197*Indicators!$G$257+L197*$H197*Indicators!$H$257+L197*$I197*Indicators!$I$257</f>
        <v>-2.4336880475106644E-5</v>
      </c>
      <c r="W197" s="193">
        <f>M197*$B197*Indicators!$B$258+M197*$C197*Indicators!$C$258+M197*$D197*Indicators!$D$258+M197*$E197*Indicators!$E$258+M197*$F197*Indicators!$F$258+M197*$G197*Indicators!$G$258+M197*$H197*Indicators!$H$258+M197*$I197*Indicators!$I$258</f>
        <v>-6.6730023800431744E-4</v>
      </c>
      <c r="X197" s="193">
        <f>N197*$B197*Indicators!$B$259+N197*$C197*Indicators!$C$259+N197*$D197*Indicators!$D$259+N197*$E197*Indicators!$E$259+N197*$F197*Indicators!$F$259+N197*$G197*Indicators!$G$259+N197*$H197*Indicators!$H$259+N197*$I197*Indicators!$I$259</f>
        <v>-4.2274948750014061E-4</v>
      </c>
      <c r="Y197" s="193">
        <f>O197*$B197*Indicators!$B$260+O197*$C197*Indicators!$C$260+O197*$D197*Indicators!$D$260+O197*$E197*Indicators!$E$260+O197*$F197*Indicators!$F$260+O197*$G197*Indicators!$G$260+O197*$H197*Indicators!$H$260+O197*$I197*Indicators!$I$260</f>
        <v>-7.5111106412213588E-5</v>
      </c>
      <c r="Z197" s="193">
        <f>P197*$B197*Indicators!$B$261+P197*$C197*Indicators!$C$261+P197*$D197*Indicators!$D$261+P197*$E197*Indicators!$E$261+P197*$F197*Indicators!$F$261+P197*$G197*Indicators!$G$261+P197*$H197*Indicators!$H$261+P197*$I197*Indicators!$I$261</f>
        <v>-6.0563964691509207E-5</v>
      </c>
      <c r="AA197" s="193">
        <f>Q197*$B197*Indicators!$B$262+Q197*$C197*Indicators!$C$262+Q197*$D197*Indicators!$D$262+Q197*$E197*Indicators!$E$262+Q197*$F197*Indicators!$F$262+Q197*$G197*Indicators!$G$262+Q197*$H197*Indicators!$H$262+Q197*$I197*Indicators!$I$262</f>
        <v>-3.2475851634784938E-4</v>
      </c>
      <c r="AB197" s="193">
        <f>R197*$B197*Indicators!$B$263+R197*$C197*Indicators!$C$263+R197*$D197*Indicators!$D$263+R197*$E197*Indicators!$E$263+R197*$F197*Indicators!$F$263+R197*$G197*Indicators!$G$263+R197*$H197*Indicators!$H$263+R197*$I197*Indicators!$I$263</f>
        <v>-3.1406266242759676E-4</v>
      </c>
      <c r="AC197" s="193">
        <f>S197*$B197*Indicators!$B$264+S197*$C197*Indicators!$C$264+S197*$D197*Indicators!$D$264+S197*$E197*Indicators!$E$264+S197*$F197*Indicators!$F$264+S197*$G197*Indicators!$G$264+S197*$H197*Indicators!$H$264+S197*$I197*Indicators!$I$264</f>
        <v>-6.6268412994102731E-4</v>
      </c>
      <c r="AE197" s="177">
        <f t="shared" si="11"/>
        <v>-0.24285397838004069</v>
      </c>
    </row>
    <row r="198" spans="1:31" x14ac:dyDescent="0.25">
      <c r="A198" s="174">
        <v>41773</v>
      </c>
      <c r="B198" s="193">
        <f>(Indicators!B210-Indicators!B209)/Indicators!B209</f>
        <v>-1.2322274881516661E-2</v>
      </c>
      <c r="C198" s="193">
        <f>(Indicators!C210-Indicators!C209)/-100</f>
        <v>2.2499999999999964E-3</v>
      </c>
      <c r="D198" s="193">
        <f>(Indicators!D210-Indicators!D209)/-100</f>
        <v>-5.0000000000000001E-3</v>
      </c>
      <c r="E198" s="193">
        <f>(Indicators!E210-Indicators!E209)/-Indicators!E209</f>
        <v>-9.2592592592592587E-3</v>
      </c>
      <c r="F198" s="193">
        <f>(Indicators!F210-Indicators!F209)/Indicators!F209</f>
        <v>1.6474464579899826E-3</v>
      </c>
      <c r="G198" s="193">
        <f>(Indicators!G210-Indicators!G209)/Indicators!G209</f>
        <v>-3.0864197530864196E-2</v>
      </c>
      <c r="H198" s="193">
        <f>(Indicators!H210-Indicators!H209)/Indicators!H209</f>
        <v>5.9390748222718278E-3</v>
      </c>
      <c r="I198" s="193">
        <f>(Indicators!I210-Indicators!I209)/Indicators!I209</f>
        <v>3.723248314277338E-2</v>
      </c>
      <c r="K198" s="193">
        <f t="shared" ref="K198" si="16">K186+((K174-K54)/10)</f>
        <v>4.8466170528175541E-2</v>
      </c>
      <c r="L198" s="193">
        <f t="shared" ref="L198:S198" si="17">L186+((L174-L54)/10)</f>
        <v>3.8286450625861067E-3</v>
      </c>
      <c r="M198" s="193">
        <f t="shared" si="17"/>
        <v>0.10229250846980401</v>
      </c>
      <c r="N198" s="193">
        <f t="shared" si="17"/>
        <v>3.0097932807264728E-2</v>
      </c>
      <c r="O198" s="193">
        <f t="shared" si="17"/>
        <v>4.2616007171142847E-2</v>
      </c>
      <c r="P198" s="193">
        <f t="shared" si="17"/>
        <v>0.13057219225294578</v>
      </c>
      <c r="Q198" s="193">
        <f t="shared" si="17"/>
        <v>0.10371580773540087</v>
      </c>
      <c r="R198" s="193">
        <f t="shared" si="17"/>
        <v>0.17972017270859802</v>
      </c>
      <c r="S198" s="193">
        <f t="shared" si="17"/>
        <v>0.35869056326408211</v>
      </c>
      <c r="U198" s="193">
        <f>K198*$B198*Indicators!$B$256+K198*$C198*Indicators!$C$256+K198*$D198*Indicators!$D$256+K198*$E198*Indicators!$E$256+K198*$F198*Indicators!$F$256+K198*$G198*Indicators!$G$256+K198*$H198*Indicators!$H$256+K198*$I198*Indicators!$I$256</f>
        <v>1.5562587529587262E-7</v>
      </c>
      <c r="V198" s="193">
        <f>L198*$B198*Indicators!$B$257+L198*$C198*Indicators!$C$257+L198*$D198*Indicators!$D$257+L198*$E198*Indicators!$E$257+L198*$F198*Indicators!$F$257+L198*$G198*Indicators!$G$257+L198*$H198*Indicators!$H$257+L198*$I198*Indicators!$I$257</f>
        <v>-3.6455557234511289E-5</v>
      </c>
      <c r="W198" s="193">
        <f>M198*$B198*Indicators!$B$258+M198*$C198*Indicators!$C$258+M198*$D198*Indicators!$D$258+M198*$E198*Indicators!$E$258+M198*$F198*Indicators!$F$258+M198*$G198*Indicators!$G$258+M198*$H198*Indicators!$H$258+M198*$I198*Indicators!$I$258</f>
        <v>3.0704957898689352E-4</v>
      </c>
      <c r="X198" s="193">
        <f>N198*$B198*Indicators!$B$259+N198*$C198*Indicators!$C$259+N198*$D198*Indicators!$D$259+N198*$E198*Indicators!$E$259+N198*$F198*Indicators!$F$259+N198*$G198*Indicators!$G$259+N198*$H198*Indicators!$H$259+N198*$I198*Indicators!$I$259</f>
        <v>4.8122289692451232E-4</v>
      </c>
      <c r="Y198" s="193">
        <f>O198*$B198*Indicators!$B$260+O198*$C198*Indicators!$C$260+O198*$D198*Indicators!$D$260+O198*$E198*Indicators!$E$260+O198*$F198*Indicators!$F$260+O198*$G198*Indicators!$G$260+O198*$H198*Indicators!$H$260+O198*$I198*Indicators!$I$260</f>
        <v>5.1021171929951014E-5</v>
      </c>
      <c r="Z198" s="193">
        <f>P198*$B198*Indicators!$B$261+P198*$C198*Indicators!$C$261+P198*$D198*Indicators!$D$261+P198*$E198*Indicators!$E$261+P198*$F198*Indicators!$F$261+P198*$G198*Indicators!$G$261+P198*$H198*Indicators!$H$261+P198*$I198*Indicators!$I$261</f>
        <v>-1.156719084734651E-4</v>
      </c>
      <c r="AA198" s="193">
        <f>Q198*$B198*Indicators!$B$262+Q198*$C198*Indicators!$C$262+Q198*$D198*Indicators!$D$262+Q198*$E198*Indicators!$E$262+Q198*$F198*Indicators!$F$262+Q198*$G198*Indicators!$G$262+Q198*$H198*Indicators!$H$262+Q198*$I198*Indicators!$I$262</f>
        <v>8.8268169227471462E-5</v>
      </c>
      <c r="AB198" s="193">
        <f>R198*$B198*Indicators!$B$263+R198*$C198*Indicators!$C$263+R198*$D198*Indicators!$D$263+R198*$E198*Indicators!$E$263+R198*$F198*Indicators!$F$263+R198*$G198*Indicators!$G$263+R198*$H198*Indicators!$H$263+R198*$I198*Indicators!$I$263</f>
        <v>3.1858872621989983E-4</v>
      </c>
      <c r="AC198" s="193">
        <f>S198*$B198*Indicators!$B$264+S198*$C198*Indicators!$C$264+S198*$D198*Indicators!$D$264+S198*$E198*Indicators!$E$264+S198*$F198*Indicators!$F$264+S198*$G198*Indicators!$G$264+S198*$H198*Indicators!$H$264+S198*$I198*Indicators!$I$264</f>
        <v>7.8862392900233026E-4</v>
      </c>
      <c r="AE198" s="177">
        <f t="shared" si="11"/>
        <v>0.1882802632458378</v>
      </c>
    </row>
    <row r="199" spans="1:31" x14ac:dyDescent="0.25">
      <c r="A199" s="174">
        <v>41804</v>
      </c>
      <c r="B199" s="193">
        <f>(Indicators!B211-Indicators!B210)/Indicators!B210</f>
        <v>1.5355086372360858E-2</v>
      </c>
      <c r="C199" s="193">
        <f>(Indicators!C211-Indicators!C210)/-100</f>
        <v>-1.9999999999999573E-4</v>
      </c>
      <c r="D199" s="193">
        <f>(Indicators!D211-Indicators!D210)/-100</f>
        <v>0</v>
      </c>
      <c r="E199" s="193">
        <f>(Indicators!E211-Indicators!E210)/-Indicators!E210</f>
        <v>-3.669724770642202E-2</v>
      </c>
      <c r="F199" s="193">
        <f>(Indicators!F211-Indicators!F210)/Indicators!F210</f>
        <v>-6.0307017543859342E-3</v>
      </c>
      <c r="G199" s="193">
        <f>(Indicators!G211-Indicators!G210)/Indicators!G210</f>
        <v>4.7770700636942678E-2</v>
      </c>
      <c r="H199" s="193">
        <f>(Indicators!H211-Indicators!H210)/Indicators!H210</f>
        <v>1.0113953432457435E-2</v>
      </c>
      <c r="I199" s="193">
        <f>(Indicators!I211-Indicators!I210)/Indicators!I210</f>
        <v>-3.3634821933295644E-2</v>
      </c>
      <c r="K199" s="193">
        <f t="shared" ref="K199" si="18">K187+((K175-K55)/10)</f>
        <v>4.8466170528175541E-2</v>
      </c>
      <c r="L199" s="193">
        <f t="shared" ref="L199:S199" si="19">L187+((L175-L55)/10)</f>
        <v>3.8286450625861067E-3</v>
      </c>
      <c r="M199" s="193">
        <f t="shared" si="19"/>
        <v>0.10229250846980401</v>
      </c>
      <c r="N199" s="193">
        <f t="shared" si="19"/>
        <v>3.0097932807264728E-2</v>
      </c>
      <c r="O199" s="193">
        <f t="shared" si="19"/>
        <v>4.2616007171142847E-2</v>
      </c>
      <c r="P199" s="193">
        <f t="shared" si="19"/>
        <v>0.13057219225294578</v>
      </c>
      <c r="Q199" s="193">
        <f t="shared" si="19"/>
        <v>0.10371580773540087</v>
      </c>
      <c r="R199" s="193">
        <f t="shared" si="19"/>
        <v>0.17972017270859802</v>
      </c>
      <c r="S199" s="193">
        <f t="shared" si="19"/>
        <v>0.35869056326408211</v>
      </c>
      <c r="U199" s="193">
        <f>K199*$B199*Indicators!$B$256+K199*$C199*Indicators!$C$256+K199*$D199*Indicators!$D$256+K199*$E199*Indicators!$E$256+K199*$F199*Indicators!$F$256+K199*$G199*Indicators!$G$256+K199*$H199*Indicators!$H$256+K199*$I199*Indicators!$I$256</f>
        <v>-3.2356576553718166E-4</v>
      </c>
      <c r="V199" s="193">
        <f>L199*$B199*Indicators!$B$257+L199*$C199*Indicators!$C$257+L199*$D199*Indicators!$D$257+L199*$E199*Indicators!$E$257+L199*$F199*Indicators!$F$257+L199*$G199*Indicators!$G$257+L199*$H199*Indicators!$H$257+L199*$I199*Indicators!$I$257</f>
        <v>5.0990342930156356E-5</v>
      </c>
      <c r="W199" s="193">
        <f>M199*$B199*Indicators!$B$258+M199*$C199*Indicators!$C$258+M199*$D199*Indicators!$D$258+M199*$E199*Indicators!$E$258+M199*$F199*Indicators!$F$258+M199*$G199*Indicators!$G$258+M199*$H199*Indicators!$H$258+M199*$I199*Indicators!$I$258</f>
        <v>-4.143883413249193E-4</v>
      </c>
      <c r="X199" s="193">
        <f>N199*$B199*Indicators!$B$259+N199*$C199*Indicators!$C$259+N199*$D199*Indicators!$D$259+N199*$E199*Indicators!$E$259+N199*$F199*Indicators!$F$259+N199*$G199*Indicators!$G$259+N199*$H199*Indicators!$H$259+N199*$I199*Indicators!$I$259</f>
        <v>-6.507159988591864E-4</v>
      </c>
      <c r="Y199" s="193">
        <f>O199*$B199*Indicators!$B$260+O199*$C199*Indicators!$C$260+O199*$D199*Indicators!$D$260+O199*$E199*Indicators!$E$260+O199*$F199*Indicators!$F$260+O199*$G199*Indicators!$G$260+O199*$H199*Indicators!$H$260+O199*$I199*Indicators!$I$260</f>
        <v>-1.1406743608078535E-4</v>
      </c>
      <c r="Z199" s="193">
        <f>P199*$B199*Indicators!$B$261+P199*$C199*Indicators!$C$261+P199*$D199*Indicators!$D$261+P199*$E199*Indicators!$E$261+P199*$F199*Indicators!$F$261+P199*$G199*Indicators!$G$261+P199*$H199*Indicators!$H$261+P199*$I199*Indicators!$I$261</f>
        <v>4.2340935266895266E-5</v>
      </c>
      <c r="AA199" s="193">
        <f>Q199*$B199*Indicators!$B$262+Q199*$C199*Indicators!$C$262+Q199*$D199*Indicators!$D$262+Q199*$E199*Indicators!$E$262+Q199*$F199*Indicators!$F$262+Q199*$G199*Indicators!$G$262+Q199*$H199*Indicators!$H$262+Q199*$I199*Indicators!$I$262</f>
        <v>-1.1257684225307878E-3</v>
      </c>
      <c r="AB199" s="193">
        <f>R199*$B199*Indicators!$B$263+R199*$C199*Indicators!$C$263+R199*$D199*Indicators!$D$263+R199*$E199*Indicators!$E$263+R199*$F199*Indicators!$F$263+R199*$G199*Indicators!$G$263+R199*$H199*Indicators!$H$263+R199*$I199*Indicators!$I$263</f>
        <v>-1.5308046723217644E-4</v>
      </c>
      <c r="AC199" s="193">
        <f>S199*$B199*Indicators!$B$264+S199*$C199*Indicators!$C$264+S199*$D199*Indicators!$D$264+S199*$E199*Indicators!$E$264+S199*$F199*Indicators!$F$264+S199*$G199*Indicators!$G$264+S199*$H199*Indicators!$H$264+S199*$I199*Indicators!$I$264</f>
        <v>1.0107733533859997E-3</v>
      </c>
      <c r="AE199" s="177">
        <f t="shared" ref="AE199:AE200" si="20">SUM(U199:AD199)*100</f>
        <v>-0.16774817999819858</v>
      </c>
    </row>
    <row r="200" spans="1:31" x14ac:dyDescent="0.25">
      <c r="A200" s="174">
        <v>41834</v>
      </c>
      <c r="B200" s="193">
        <f>(Indicators!B212-Indicators!B211)/Indicators!B211</f>
        <v>6.6162570888469076E-3</v>
      </c>
      <c r="C200" s="193">
        <f>(Indicators!C212-Indicators!C211)/-100</f>
        <v>1.4499999999999958E-3</v>
      </c>
      <c r="D200" s="193">
        <f>(Indicators!D212-Indicators!D211)/-100</f>
        <v>2.9999999999999983E-3</v>
      </c>
      <c r="E200" s="193">
        <f>(Indicators!E212-Indicators!E211)/-Indicators!E211</f>
        <v>6.1946902654867256E-2</v>
      </c>
      <c r="F200" s="193">
        <f>(Indicators!F212-Indicators!F211)/Indicators!F211</f>
        <v>3.3094318808604604E-2</v>
      </c>
      <c r="G200" s="193">
        <f>(Indicators!G212-Indicators!G211)/Indicators!G211</f>
        <v>-1.5957446808510637E-2</v>
      </c>
      <c r="H200" s="193">
        <f>(Indicators!H212-Indicators!H211)/Indicators!H211</f>
        <v>8.0526809297359978E-3</v>
      </c>
      <c r="I200" s="193">
        <f>(Indicators!I212-Indicators!I211)/Indicators!I211</f>
        <v>-6.4346300087744952E-3</v>
      </c>
      <c r="K200" s="193">
        <f t="shared" ref="K200" si="21">K188+((K176-K56)/10)</f>
        <v>4.8466170528175541E-2</v>
      </c>
      <c r="L200" s="193">
        <f t="shared" ref="L200:S200" si="22">L188+((L176-L56)/10)</f>
        <v>3.8286450625861067E-3</v>
      </c>
      <c r="M200" s="193">
        <f t="shared" si="22"/>
        <v>0.10229250846980401</v>
      </c>
      <c r="N200" s="193">
        <f t="shared" si="22"/>
        <v>3.0097932807264728E-2</v>
      </c>
      <c r="O200" s="193">
        <f t="shared" si="22"/>
        <v>4.2616007171142847E-2</v>
      </c>
      <c r="P200" s="193">
        <f t="shared" si="22"/>
        <v>0.13057219225294578</v>
      </c>
      <c r="Q200" s="193">
        <f t="shared" si="22"/>
        <v>0.10371580773540087</v>
      </c>
      <c r="R200" s="193">
        <f t="shared" si="22"/>
        <v>0.17972017270859802</v>
      </c>
      <c r="S200" s="193">
        <f t="shared" si="22"/>
        <v>0.35869056326408211</v>
      </c>
      <c r="U200" s="193">
        <f>K200*$B200*Indicators!$B$256+K200*$C200*Indicators!$C$256+K200*$D200*Indicators!$D$256+K200*$E200*Indicators!$E$256+K200*$F200*Indicators!$F$256+K200*$G200*Indicators!$G$256+K200*$H200*Indicators!$H$256+K200*$I200*Indicators!$I$256</f>
        <v>1.0840921846499675E-3</v>
      </c>
      <c r="V200" s="193">
        <f>L200*$B200*Indicators!$B$257+L200*$C200*Indicators!$C$257+L200*$D200*Indicators!$D$257+L200*$E200*Indicators!$E$257+L200*$F200*Indicators!$F$257+L200*$G200*Indicators!$G$257+L200*$H200*Indicators!$H$257+L200*$I200*Indicators!$I$257</f>
        <v>1.9513174535237416E-6</v>
      </c>
      <c r="W200" s="193">
        <f>M200*$B200*Indicators!$B$258+M200*$C200*Indicators!$C$258+M200*$D200*Indicators!$D$258+M200*$E200*Indicators!$E$258+M200*$F200*Indicators!$F$258+M200*$G200*Indicators!$G$258+M200*$H200*Indicators!$H$258+M200*$I200*Indicators!$I$258</f>
        <v>8.6628685146801347E-4</v>
      </c>
      <c r="X200" s="193">
        <f>N200*$B200*Indicators!$B$259+N200*$C200*Indicators!$C$259+N200*$D200*Indicators!$D$259+N200*$E200*Indicators!$E$259+N200*$F200*Indicators!$F$259+N200*$G200*Indicators!$G$259+N200*$H200*Indicators!$H$259+N200*$I200*Indicators!$I$259</f>
        <v>3.269074730563611E-4</v>
      </c>
      <c r="Y200" s="193">
        <f>O200*$B200*Indicators!$B$260+O200*$C200*Indicators!$C$260+O200*$D200*Indicators!$D$260+O200*$E200*Indicators!$E$260+O200*$F200*Indicators!$F$260+O200*$G200*Indicators!$G$260+O200*$H200*Indicators!$H$260+O200*$I200*Indicators!$I$260</f>
        <v>5.4474907893540603E-4</v>
      </c>
      <c r="Z200" s="193">
        <f>P200*$B200*Indicators!$B$261+P200*$C200*Indicators!$C$261+P200*$D200*Indicators!$D$261+P200*$E200*Indicators!$E$261+P200*$F200*Indicators!$F$261+P200*$G200*Indicators!$G$261+P200*$H200*Indicators!$H$261+P200*$I200*Indicators!$I$261</f>
        <v>1.3027169610999847E-3</v>
      </c>
      <c r="AA200" s="193">
        <f>Q200*$B200*Indicators!$B$262+Q200*$C200*Indicators!$C$262+Q200*$D200*Indicators!$D$262+Q200*$E200*Indicators!$E$262+Q200*$F200*Indicators!$F$262+Q200*$G200*Indicators!$G$262+Q200*$H200*Indicators!$H$262+Q200*$I200*Indicators!$I$262</f>
        <v>2.1575760615748672E-3</v>
      </c>
      <c r="AB200" s="193">
        <f>R200*$B200*Indicators!$B$263+R200*$C200*Indicators!$C$263+R200*$D200*Indicators!$D$263+R200*$E200*Indicators!$E$263+R200*$F200*Indicators!$F$263+R200*$G200*Indicators!$G$263+R200*$H200*Indicators!$H$263+R200*$I200*Indicators!$I$263</f>
        <v>1.7536894519341155E-3</v>
      </c>
      <c r="AC200" s="193">
        <f>S200*$B200*Indicators!$B$264+S200*$C200*Indicators!$C$264+S200*$D200*Indicators!$D$264+S200*$E200*Indicators!$E$264+S200*$F200*Indicators!$F$264+S200*$G200*Indicators!$G$264+S200*$H200*Indicators!$H$264+S200*$I200*Indicators!$I$264</f>
        <v>1.3856928414345342E-3</v>
      </c>
      <c r="AE200" s="177">
        <f t="shared" si="20"/>
        <v>0.94236622216067745</v>
      </c>
    </row>
    <row r="201" spans="1:31" x14ac:dyDescent="0.25">
      <c r="A201" s="174">
        <v>41865</v>
      </c>
      <c r="B201" s="193">
        <f>(Indicators!B213-Indicators!B212)/Indicators!B212</f>
        <v>-2.8169014084508111E-3</v>
      </c>
      <c r="C201" s="193">
        <f>(Indicators!C213-Indicators!C212)/-100</f>
        <v>3.6000000000000034E-3</v>
      </c>
      <c r="D201" s="193">
        <f>(Indicators!D213-Indicators!D212)/-100</f>
        <v>-1.0000000000000052E-3</v>
      </c>
      <c r="E201" s="193">
        <f>(Indicators!E213-Indicators!E212)/-Indicators!E212</f>
        <v>3.7735849056603772E-2</v>
      </c>
      <c r="F201" s="193">
        <f>(Indicators!F213-Indicators!F212)/Indicators!F212</f>
        <v>-5.3924185798184809E-2</v>
      </c>
      <c r="G201" s="193">
        <f>(Indicators!G213-Indicators!G212)/Indicators!G212</f>
        <v>-3.8610038610038611E-3</v>
      </c>
      <c r="H201" s="193">
        <f>(Indicators!H213-Indicators!H212)/Indicators!H212</f>
        <v>4.2343652864883525E-3</v>
      </c>
      <c r="I201" s="193">
        <f>(Indicators!I213-Indicators!I212)/Indicators!I212</f>
        <v>-2.5316455696202531E-2</v>
      </c>
      <c r="K201" s="193">
        <f t="shared" ref="K201" si="23">K189+((K177-K57)/10)</f>
        <v>4.8466170528175541E-2</v>
      </c>
      <c r="L201" s="193">
        <f t="shared" ref="L201:S201" si="24">L189+((L177-L57)/10)</f>
        <v>3.8286450625861067E-3</v>
      </c>
      <c r="M201" s="193">
        <f t="shared" si="24"/>
        <v>0.10229250846980401</v>
      </c>
      <c r="N201" s="193">
        <f t="shared" si="24"/>
        <v>3.0097932807264728E-2</v>
      </c>
      <c r="O201" s="193">
        <f t="shared" si="24"/>
        <v>4.2616007171142847E-2</v>
      </c>
      <c r="P201" s="193">
        <f t="shared" si="24"/>
        <v>0.13057219225294578</v>
      </c>
      <c r="Q201" s="193">
        <f t="shared" si="24"/>
        <v>0.10371580773540087</v>
      </c>
      <c r="R201" s="193">
        <f t="shared" si="24"/>
        <v>0.17972017270859802</v>
      </c>
      <c r="S201" s="193">
        <f t="shared" si="24"/>
        <v>0.35869056326408211</v>
      </c>
      <c r="U201" s="193">
        <f>K201*$B201*Indicators!$B$256+K201*$C201*Indicators!$C$256+K201*$D201*Indicators!$D$256+K201*$E201*Indicators!$E$256+K201*$F201*Indicators!$F$256+K201*$G201*Indicators!$G$256+K201*$H201*Indicators!$H$256+K201*$I201*Indicators!$I$256</f>
        <v>-5.6305193677868106E-4</v>
      </c>
      <c r="V201" s="193">
        <f>L201*$B201*Indicators!$B$257+L201*$C201*Indicators!$C$257+L201*$D201*Indicators!$D$257+L201*$E201*Indicators!$E$257+L201*$F201*Indicators!$F$257+L201*$G201*Indicators!$G$257+L201*$H201*Indicators!$H$257+L201*$I201*Indicators!$I$257</f>
        <v>-1.4086267451783531E-5</v>
      </c>
      <c r="W201" s="193">
        <f>M201*$B201*Indicators!$B$258+M201*$C201*Indicators!$C$258+M201*$D201*Indicators!$D$258+M201*$E201*Indicators!$E$258+M201*$F201*Indicators!$F$258+M201*$G201*Indicators!$G$258+M201*$H201*Indicators!$H$258+M201*$I201*Indicators!$I$258</f>
        <v>-1.2092868936794529E-4</v>
      </c>
      <c r="X201" s="193">
        <f>N201*$B201*Indicators!$B$259+N201*$C201*Indicators!$C$259+N201*$D201*Indicators!$D$259+N201*$E201*Indicators!$E$259+N201*$F201*Indicators!$F$259+N201*$G201*Indicators!$G$259+N201*$H201*Indicators!$H$259+N201*$I201*Indicators!$I$259</f>
        <v>-1.456532768443159E-4</v>
      </c>
      <c r="Y201" s="193">
        <f>O201*$B201*Indicators!$B$260+O201*$C201*Indicators!$C$260+O201*$D201*Indicators!$D$260+O201*$E201*Indicators!$E$260+O201*$F201*Indicators!$F$260+O201*$G201*Indicators!$G$260+O201*$H201*Indicators!$H$260+O201*$I201*Indicators!$I$260</f>
        <v>2.7117306961563773E-4</v>
      </c>
      <c r="Z201" s="193">
        <f>P201*$B201*Indicators!$B$261+P201*$C201*Indicators!$C$261+P201*$D201*Indicators!$D$261+P201*$E201*Indicators!$E$261+P201*$F201*Indicators!$F$261+P201*$G201*Indicators!$G$261+P201*$H201*Indicators!$H$261+P201*$I201*Indicators!$I$261</f>
        <v>7.3257346791077949E-4</v>
      </c>
      <c r="AA201" s="193">
        <f>Q201*$B201*Indicators!$B$262+Q201*$C201*Indicators!$C$262+Q201*$D201*Indicators!$D$262+Q201*$E201*Indicators!$E$262+Q201*$F201*Indicators!$F$262+Q201*$G201*Indicators!$G$262+Q201*$H201*Indicators!$H$262+Q201*$I201*Indicators!$I$262</f>
        <v>1.0344917579872123E-3</v>
      </c>
      <c r="AB201" s="193">
        <f>R201*$B201*Indicators!$B$263+R201*$C201*Indicators!$C$263+R201*$D201*Indicators!$D$263+R201*$E201*Indicators!$E$263+R201*$F201*Indicators!$F$263+R201*$G201*Indicators!$G$263+R201*$H201*Indicators!$H$263+R201*$I201*Indicators!$I$263</f>
        <v>8.3684569922996724E-4</v>
      </c>
      <c r="AC201" s="193">
        <f>S201*$B201*Indicators!$B$264+S201*$C201*Indicators!$C$264+S201*$D201*Indicators!$D$264+S201*$E201*Indicators!$E$264+S201*$F201*Indicators!$F$264+S201*$G201*Indicators!$G$264+S201*$H201*Indicators!$H$264+S201*$I201*Indicators!$I$264</f>
        <v>2.8078177500112796E-4</v>
      </c>
      <c r="AE201" s="177">
        <f t="shared" ref="AE201" si="25">SUM(U201:AD201)*100</f>
        <v>0.2312145599301999</v>
      </c>
    </row>
    <row r="202" spans="1:31" x14ac:dyDescent="0.25">
      <c r="A202" s="174">
        <v>41896</v>
      </c>
      <c r="B202" s="193">
        <f>(Indicators!B214-Indicators!B213)/Indicators!B213</f>
        <v>6.1205273069679884E-2</v>
      </c>
      <c r="C202" s="193">
        <f>(Indicators!C214-Indicators!C213)/-100</f>
        <v>-4.5999999999999999E-3</v>
      </c>
      <c r="D202" s="193">
        <f>(Indicators!D214-Indicators!D213)/-100</f>
        <v>5.0000000000000001E-3</v>
      </c>
      <c r="E202" s="193">
        <f>(Indicators!E214-Indicators!E213)/-Indicators!E213</f>
        <v>4.9019607843137254E-2</v>
      </c>
      <c r="F202" s="193">
        <f>(Indicators!F214-Indicators!F213)/Indicators!F213</f>
        <v>-6.6591422121896157E-2</v>
      </c>
      <c r="G202" s="193">
        <f>(Indicators!G214-Indicators!G213)/Indicators!G213</f>
        <v>-5.7364341085271317E-2</v>
      </c>
      <c r="H202" s="193">
        <f>(Indicators!H214-Indicators!H213)/Indicators!H213</f>
        <v>8.1369913175874265E-3</v>
      </c>
      <c r="I202" s="193">
        <f>(Indicators!I214-Indicators!I213)/Indicators!I213</f>
        <v>-1.2080942313500454E-2</v>
      </c>
      <c r="K202" s="193">
        <f t="shared" ref="K202" si="26">K190+((K178-K58)/10)</f>
        <v>4.8466170528175541E-2</v>
      </c>
      <c r="L202" s="193">
        <f t="shared" ref="L202:S202" si="27">L190+((L178-L58)/10)</f>
        <v>3.8286450625861067E-3</v>
      </c>
      <c r="M202" s="193">
        <f t="shared" si="27"/>
        <v>0.10229250846980401</v>
      </c>
      <c r="N202" s="193">
        <f t="shared" si="27"/>
        <v>3.0097932807264728E-2</v>
      </c>
      <c r="O202" s="193">
        <f t="shared" si="27"/>
        <v>4.2616007171142847E-2</v>
      </c>
      <c r="P202" s="193">
        <f t="shared" si="27"/>
        <v>0.13057219225294578</v>
      </c>
      <c r="Q202" s="193">
        <f t="shared" si="27"/>
        <v>0.10371580773540087</v>
      </c>
      <c r="R202" s="193">
        <f t="shared" si="27"/>
        <v>0.17972017270859802</v>
      </c>
      <c r="S202" s="193">
        <f t="shared" si="27"/>
        <v>0.35869056326408211</v>
      </c>
      <c r="U202" s="193">
        <f>K202*$B202*Indicators!$B$256+K202*$C202*Indicators!$C$256+K202*$D202*Indicators!$D$256+K202*$E202*Indicators!$E$256+K202*$F202*Indicators!$F$256+K202*$G202*Indicators!$G$256+K202*$H202*Indicators!$H$256+K202*$I202*Indicators!$I$256</f>
        <v>1.1350052926089711E-5</v>
      </c>
      <c r="V202" s="193">
        <f>L202*$B202*Indicators!$B$257+L202*$C202*Indicators!$C$257+L202*$D202*Indicators!$D$257+L202*$E202*Indicators!$E$257+L202*$F202*Indicators!$F$257+L202*$G202*Indicators!$G$257+L202*$H202*Indicators!$H$257+L202*$I202*Indicators!$I$257</f>
        <v>-8.0339606172532174E-6</v>
      </c>
      <c r="W202" s="193">
        <f>M202*$B202*Indicators!$B$258+M202*$C202*Indicators!$C$258+M202*$D202*Indicators!$D$258+M202*$E202*Indicators!$E$258+M202*$F202*Indicators!$F$258+M202*$G202*Indicators!$G$258+M202*$H202*Indicators!$H$258+M202*$I202*Indicators!$I$258</f>
        <v>2.4602695507721156E-3</v>
      </c>
      <c r="X202" s="193">
        <f>N202*$B202*Indicators!$B$259+N202*$C202*Indicators!$C$259+N202*$D202*Indicators!$D$259+N202*$E202*Indicators!$E$259+N202*$F202*Indicators!$F$259+N202*$G202*Indicators!$G$259+N202*$H202*Indicators!$H$259+N202*$I202*Indicators!$I$259</f>
        <v>3.2257991769945444E-4</v>
      </c>
      <c r="Y202" s="193">
        <f>O202*$B202*Indicators!$B$260+O202*$C202*Indicators!$C$260+O202*$D202*Indicators!$D$260+O202*$E202*Indicators!$E$260+O202*$F202*Indicators!$F$260+O202*$G202*Indicators!$G$260+O202*$H202*Indicators!$H$260+O202*$I202*Indicators!$I$260</f>
        <v>6.1497109108901477E-4</v>
      </c>
      <c r="Z202" s="193">
        <f>P202*$B202*Indicators!$B$261+P202*$C202*Indicators!$C$261+P202*$D202*Indicators!$D$261+P202*$E202*Indicators!$E$261+P202*$F202*Indicators!$F$261+P202*$G202*Indicators!$G$261+P202*$H202*Indicators!$H$261+P202*$I202*Indicators!$I$261</f>
        <v>1.6251975955564883E-3</v>
      </c>
      <c r="AA202" s="193">
        <f>Q202*$B202*Indicators!$B$262+Q202*$C202*Indicators!$C$262+Q202*$D202*Indicators!$D$262+Q202*$E202*Indicators!$E$262+Q202*$F202*Indicators!$F$262+Q202*$G202*Indicators!$G$262+Q202*$H202*Indicators!$H$262+Q202*$I202*Indicators!$I$262</f>
        <v>2.1599557172399227E-3</v>
      </c>
      <c r="AB202" s="193">
        <f>R202*$B202*Indicators!$B$263+R202*$C202*Indicators!$C$263+R202*$D202*Indicators!$D$263+R202*$E202*Indicators!$E$263+R202*$F202*Indicators!$F$263+R202*$G202*Indicators!$G$263+R202*$H202*Indicators!$H$263+R202*$I202*Indicators!$I$263</f>
        <v>2.1116290652613782E-3</v>
      </c>
      <c r="AC202" s="193">
        <f>S202*$B202*Indicators!$B$264+S202*$C202*Indicators!$C$264+S202*$D202*Indicators!$D$264+S202*$E202*Indicators!$E$264+S202*$F202*Indicators!$F$264+S202*$G202*Indicators!$G$264+S202*$H202*Indicators!$H$264+S202*$I202*Indicators!$I$264</f>
        <v>2.6355067431530488E-3</v>
      </c>
      <c r="AE202" s="177">
        <f t="shared" ref="AE202:AE205" si="28">SUM(U202:AD202)*100</f>
        <v>1.193342577308026</v>
      </c>
    </row>
    <row r="203" spans="1:31" x14ac:dyDescent="0.25">
      <c r="A203" s="174">
        <v>41926</v>
      </c>
      <c r="B203" s="193">
        <f>(Indicators!B215-Indicators!B214)/Indicators!B214</f>
        <v>-3.6379769299023972E-2</v>
      </c>
      <c r="C203" s="193">
        <f>(Indicators!C215-Indicators!C214)/-100</f>
        <v>4.9500000000000013E-3</v>
      </c>
      <c r="D203" s="193">
        <f>(Indicators!D215-Indicators!D214)/-100</f>
        <v>0</v>
      </c>
      <c r="E203" s="193">
        <f>(Indicators!E215-Indicators!E214)/-Indicators!E214</f>
        <v>0.1134020618556701</v>
      </c>
      <c r="F203" s="193">
        <f>(Indicators!F215-Indicators!F214)/Indicators!F214</f>
        <v>-3.6275695284158842E-3</v>
      </c>
      <c r="G203" s="193">
        <f>(Indicators!G215-Indicators!G214)/Indicators!G214</f>
        <v>-1.3980263157894737E-2</v>
      </c>
      <c r="H203" s="193">
        <f>(Indicators!H215-Indicators!H214)/Indicators!H214</f>
        <v>6.359553955651737E-3</v>
      </c>
      <c r="I203" s="193">
        <f>(Indicators!I215-Indicators!I214)/Indicators!I214</f>
        <v>4.0966065423417915E-2</v>
      </c>
      <c r="K203" s="193">
        <f t="shared" ref="K203" si="29">K191+((K179-K59)/10)</f>
        <v>4.8466170528175541E-2</v>
      </c>
      <c r="L203" s="193">
        <f t="shared" ref="L203:S203" si="30">L191+((L179-L59)/10)</f>
        <v>3.8286450625861067E-3</v>
      </c>
      <c r="M203" s="193">
        <f t="shared" si="30"/>
        <v>0.10229250846980401</v>
      </c>
      <c r="N203" s="193">
        <f t="shared" si="30"/>
        <v>3.0097932807264728E-2</v>
      </c>
      <c r="O203" s="193">
        <f t="shared" si="30"/>
        <v>4.2616007171142847E-2</v>
      </c>
      <c r="P203" s="193">
        <f t="shared" si="30"/>
        <v>0.13057219225294578</v>
      </c>
      <c r="Q203" s="193">
        <f t="shared" si="30"/>
        <v>0.10371580773540087</v>
      </c>
      <c r="R203" s="193">
        <f t="shared" si="30"/>
        <v>0.17972017270859802</v>
      </c>
      <c r="S203" s="193">
        <f t="shared" si="30"/>
        <v>0.35869056326408211</v>
      </c>
      <c r="U203" s="193">
        <f>K203*$B203*Indicators!$B$256+K203*$C203*Indicators!$C$256+K203*$D203*Indicators!$D$256+K203*$E203*Indicators!$E$256+K203*$F203*Indicators!$F$256+K203*$G203*Indicators!$G$256+K203*$H203*Indicators!$H$256+K203*$I203*Indicators!$I$256</f>
        <v>7.4261642412547701E-4</v>
      </c>
      <c r="V203" s="193">
        <f>L203*$B203*Indicators!$B$257+L203*$C203*Indicators!$C$257+L203*$D203*Indicators!$D$257+L203*$E203*Indicators!$E$257+L203*$F203*Indicators!$F$257+L203*$G203*Indicators!$G$257+L203*$H203*Indicators!$H$257+L203*$I203*Indicators!$I$257</f>
        <v>1.1590775807799061E-5</v>
      </c>
      <c r="W203" s="193">
        <f>M203*$B203*Indicators!$B$258+M203*$C203*Indicators!$C$258+M203*$D203*Indicators!$D$258+M203*$E203*Indicators!$E$258+M203*$F203*Indicators!$F$258+M203*$G203*Indicators!$G$258+M203*$H203*Indicators!$H$258+M203*$I203*Indicators!$I$258</f>
        <v>8.6196326151624203E-4</v>
      </c>
      <c r="X203" s="193">
        <f>N203*$B203*Indicators!$B$259+N203*$C203*Indicators!$C$259+N203*$D203*Indicators!$D$259+N203*$E203*Indicators!$E$259+N203*$F203*Indicators!$F$259+N203*$G203*Indicators!$G$259+N203*$H203*Indicators!$H$259+N203*$I203*Indicators!$I$259</f>
        <v>1.2162250657768237E-3</v>
      </c>
      <c r="Y203" s="193">
        <f>O203*$B203*Indicators!$B$260+O203*$C203*Indicators!$C$260+O203*$D203*Indicators!$D$260+O203*$E203*Indicators!$E$260+O203*$F203*Indicators!$F$260+O203*$G203*Indicators!$G$260+O203*$H203*Indicators!$H$260+O203*$I203*Indicators!$I$260</f>
        <v>8.0175632789220919E-4</v>
      </c>
      <c r="Z203" s="193">
        <f>P203*$B203*Indicators!$B$261+P203*$C203*Indicators!$C$261+P203*$D203*Indicators!$D$261+P203*$E203*Indicators!$E$261+P203*$F203*Indicators!$F$261+P203*$G203*Indicators!$G$261+P203*$H203*Indicators!$H$261+P203*$I203*Indicators!$I$261</f>
        <v>1.4395085076602172E-3</v>
      </c>
      <c r="AA203" s="193">
        <f>Q203*$B203*Indicators!$B$262+Q203*$C203*Indicators!$C$262+Q203*$D203*Indicators!$D$262+Q203*$E203*Indicators!$E$262+Q203*$F203*Indicators!$F$262+Q203*$G203*Indicators!$G$262+Q203*$H203*Indicators!$H$262+Q203*$I203*Indicators!$I$262</f>
        <v>3.8106389786992439E-3</v>
      </c>
      <c r="AB203" s="193">
        <f>R203*$B203*Indicators!$B$263+R203*$C203*Indicators!$C$263+R203*$D203*Indicators!$D$263+R203*$E203*Indicators!$E$263+R203*$F203*Indicators!$F$263+R203*$G203*Indicators!$G$263+R203*$H203*Indicators!$H$263+R203*$I203*Indicators!$I$263</f>
        <v>2.40661462951914E-3</v>
      </c>
      <c r="AC203" s="193">
        <f>S203*$B203*Indicators!$B$264+S203*$C203*Indicators!$C$264+S203*$D203*Indicators!$D$264+S203*$E203*Indicators!$E$264+S203*$F203*Indicators!$F$264+S203*$G203*Indicators!$G$264+S203*$H203*Indicators!$H$264+S203*$I203*Indicators!$I$264</f>
        <v>7.3556405793685873E-4</v>
      </c>
      <c r="AE203" s="177">
        <f t="shared" si="28"/>
        <v>1.2026478028934009</v>
      </c>
    </row>
    <row r="204" spans="1:31" x14ac:dyDescent="0.25">
      <c r="A204" s="174">
        <v>41957</v>
      </c>
      <c r="B204" s="193">
        <f>(Indicators!B216-Indicators!B215)/Indicators!B215</f>
        <v>1.0128913443830682E-2</v>
      </c>
      <c r="C204" s="193">
        <f>(Indicators!C216-Indicators!C215)/-100</f>
        <v>3.2999999999999917E-3</v>
      </c>
      <c r="D204" s="193">
        <f>(Indicators!D216-Indicators!D215)/-100</f>
        <v>1.0000000000000052E-3</v>
      </c>
      <c r="E204" s="193">
        <f>(Indicators!E216-Indicators!E215)/-Indicators!E215</f>
        <v>0.10465116279069768</v>
      </c>
      <c r="F204" s="193">
        <f>(Indicators!F216-Indicators!F215)/Indicators!F215</f>
        <v>-3.6407766990291239E-2</v>
      </c>
      <c r="G204" s="193">
        <f>(Indicators!G216-Indicators!G215)/Indicators!G215</f>
        <v>-6.672226855713094E-3</v>
      </c>
      <c r="H204" s="193">
        <f>(Indicators!H216-Indicators!H215)/Indicators!H215</f>
        <v>4.1644060867728344E-3</v>
      </c>
      <c r="I204" s="193">
        <f>(Indicators!I216-Indicators!I215)/Indicators!I215</f>
        <v>-2.9368575624082231E-2</v>
      </c>
      <c r="K204" s="193">
        <f t="shared" ref="K204" si="31">K192+((K180-K60)/10)</f>
        <v>4.8466170528175541E-2</v>
      </c>
      <c r="L204" s="193">
        <f t="shared" ref="L204:S204" si="32">L192+((L180-L60)/10)</f>
        <v>3.8286450625861067E-3</v>
      </c>
      <c r="M204" s="193">
        <f t="shared" si="32"/>
        <v>0.10229250846980401</v>
      </c>
      <c r="N204" s="193">
        <f t="shared" si="32"/>
        <v>3.0097932807264728E-2</v>
      </c>
      <c r="O204" s="193">
        <f t="shared" si="32"/>
        <v>4.2616007171142847E-2</v>
      </c>
      <c r="P204" s="193">
        <f t="shared" si="32"/>
        <v>0.13057219225294578</v>
      </c>
      <c r="Q204" s="193">
        <f t="shared" si="32"/>
        <v>0.10371580773540087</v>
      </c>
      <c r="R204" s="193">
        <f t="shared" si="32"/>
        <v>0.17972017270859802</v>
      </c>
      <c r="S204" s="193">
        <f t="shared" si="32"/>
        <v>0.35869056326408211</v>
      </c>
      <c r="U204" s="193">
        <f>K204*$B204*Indicators!$B$256+K204*$C204*Indicators!$C$256+K204*$D204*Indicators!$D$256+K204*$E204*Indicators!$E$256+K204*$F204*Indicators!$F$256+K204*$G204*Indicators!$G$256+K204*$H204*Indicators!$H$256+K204*$I204*Indicators!$I$256</f>
        <v>3.5579523830629896E-4</v>
      </c>
      <c r="V204" s="193">
        <f>L204*$B204*Indicators!$B$257+L204*$C204*Indicators!$C$257+L204*$D204*Indicators!$D$257+L204*$E204*Indicators!$E$257+L204*$F204*Indicators!$F$257+L204*$G204*Indicators!$G$257+L204*$H204*Indicators!$H$257+L204*$I204*Indicators!$I$257</f>
        <v>1.8994614330377298E-5</v>
      </c>
      <c r="W204" s="193">
        <f>M204*$B204*Indicators!$B$258+M204*$C204*Indicators!$C$258+M204*$D204*Indicators!$D$258+M204*$E204*Indicators!$E$258+M204*$F204*Indicators!$F$258+M204*$G204*Indicators!$G$258+M204*$H204*Indicators!$H$258+M204*$I204*Indicators!$I$258</f>
        <v>9.4753156444861441E-4</v>
      </c>
      <c r="X204" s="193">
        <f>N204*$B204*Indicators!$B$259+N204*$C204*Indicators!$C$259+N204*$D204*Indicators!$D$259+N204*$E204*Indicators!$E$259+N204*$F204*Indicators!$F$259+N204*$G204*Indicators!$G$259+N204*$H204*Indicators!$H$259+N204*$I204*Indicators!$I$259</f>
        <v>2.3748101792200719E-4</v>
      </c>
      <c r="Y204" s="193">
        <f>O204*$B204*Indicators!$B$260+O204*$C204*Indicators!$C$260+O204*$D204*Indicators!$D$260+O204*$E204*Indicators!$E$260+O204*$F204*Indicators!$F$260+O204*$G204*Indicators!$G$260+O204*$H204*Indicators!$H$260+O204*$I204*Indicators!$I$260</f>
        <v>7.4925157463301612E-4</v>
      </c>
      <c r="Z204" s="193">
        <f>P204*$B204*Indicators!$B$261+P204*$C204*Indicators!$C$261+P204*$D204*Indicators!$D$261+P204*$E204*Indicators!$E$261+P204*$F204*Indicators!$F$261+P204*$G204*Indicators!$G$261+P204*$H204*Indicators!$H$261+P204*$I204*Indicators!$I$261</f>
        <v>1.8115728466383625E-3</v>
      </c>
      <c r="AA204" s="193">
        <f>Q204*$B204*Indicators!$B$262+Q204*$C204*Indicators!$C$262+Q204*$D204*Indicators!$D$262+Q204*$E204*Indicators!$E$262+Q204*$F204*Indicators!$F$262+Q204*$G204*Indicators!$G$262+Q204*$H204*Indicators!$H$262+Q204*$I204*Indicators!$I$262</f>
        <v>3.2218552155122157E-3</v>
      </c>
      <c r="AB204" s="193">
        <f>R204*$B204*Indicators!$B$263+R204*$C204*Indicators!$C$263+R204*$D204*Indicators!$D$263+R204*$E204*Indicators!$E$263+R204*$F204*Indicators!$F$263+R204*$G204*Indicators!$G$263+R204*$H204*Indicators!$H$263+R204*$I204*Indicators!$I$263</f>
        <v>2.2490003893616247E-3</v>
      </c>
      <c r="AC204" s="193">
        <f>S204*$B204*Indicators!$B$264+S204*$C204*Indicators!$C$264+S204*$D204*Indicators!$D$264+S204*$E204*Indicators!$E$264+S204*$F204*Indicators!$F$264+S204*$G204*Indicators!$G$264+S204*$H204*Indicators!$H$264+S204*$I204*Indicators!$I$264</f>
        <v>7.7074868289909039E-4</v>
      </c>
      <c r="AE204" s="177">
        <f t="shared" si="28"/>
        <v>1.0362231144051608</v>
      </c>
    </row>
    <row r="205" spans="1:31" x14ac:dyDescent="0.25">
      <c r="A205" s="174">
        <v>41987</v>
      </c>
      <c r="B205" s="193">
        <f>(Indicators!B217-Indicators!B216)/Indicators!B216</f>
        <v>5.378304466727437E-2</v>
      </c>
      <c r="C205" s="193">
        <f>(Indicators!C217-Indicators!C216)/-100</f>
        <v>-4.8999999999999929E-3</v>
      </c>
      <c r="D205" s="193">
        <f>(Indicators!D217-Indicators!D216)/-100</f>
        <v>5.0000000000000001E-3</v>
      </c>
      <c r="E205" s="193">
        <f>(Indicators!E217-Indicators!E216)/-Indicators!E216</f>
        <v>0.25974025974025972</v>
      </c>
      <c r="F205" s="193">
        <f>(Indicators!F217-Indicators!F216)/Indicators!F216</f>
        <v>-5.6045340050377868E-2</v>
      </c>
      <c r="G205" s="193">
        <f>(Indicators!G217-Indicators!G216)/Indicators!G216</f>
        <v>8.3963056255247689E-3</v>
      </c>
      <c r="H205" s="193">
        <f>(Indicators!H217-Indicators!H216)/Indicators!H216</f>
        <v>-1.226547268304661E-2</v>
      </c>
      <c r="I205" s="193">
        <f>(Indicators!I217-Indicators!I216)/Indicators!I216</f>
        <v>-2.4205748865355523E-2</v>
      </c>
      <c r="K205" s="193">
        <f t="shared" ref="K205" si="33">K193+((K181-K61)/10)</f>
        <v>4.8466170528175541E-2</v>
      </c>
      <c r="L205" s="193">
        <f t="shared" ref="L205:S205" si="34">L193+((L181-L61)/10)</f>
        <v>3.8286450625861067E-3</v>
      </c>
      <c r="M205" s="193">
        <f t="shared" si="34"/>
        <v>0.10229250846980401</v>
      </c>
      <c r="N205" s="193">
        <f t="shared" si="34"/>
        <v>3.0097932807264728E-2</v>
      </c>
      <c r="O205" s="193">
        <f t="shared" si="34"/>
        <v>4.2616007171142847E-2</v>
      </c>
      <c r="P205" s="193">
        <f t="shared" si="34"/>
        <v>0.13057219225294578</v>
      </c>
      <c r="Q205" s="193">
        <f t="shared" si="34"/>
        <v>0.10371580773540087</v>
      </c>
      <c r="R205" s="193">
        <f t="shared" si="34"/>
        <v>0.17972017270859802</v>
      </c>
      <c r="S205" s="193">
        <f t="shared" si="34"/>
        <v>0.35869056326408211</v>
      </c>
      <c r="U205" s="193">
        <f>K205*$B205*Indicators!$B$256+K205*$C205*Indicators!$C$256+K205*$D205*Indicators!$D$256+K205*$E205*Indicators!$E$256+K205*$F205*Indicators!$F$256+K205*$G205*Indicators!$G$256+K205*$H205*Indicators!$H$256+K205*$I205*Indicators!$I$256</f>
        <v>1.6815746869141221E-3</v>
      </c>
      <c r="V205" s="193">
        <f>L205*$B205*Indicators!$B$257+L205*$C205*Indicators!$C$257+L205*$D205*Indicators!$D$257+L205*$E205*Indicators!$E$257+L205*$F205*Indicators!$F$257+L205*$G205*Indicators!$G$257+L205*$H205*Indicators!$H$257+L205*$I205*Indicators!$I$257</f>
        <v>1.5554372828074345E-4</v>
      </c>
      <c r="W205" s="193">
        <f>M205*$B205*Indicators!$B$258+M205*$C205*Indicators!$C$258+M205*$D205*Indicators!$D$258+M205*$E205*Indicators!$E$258+M205*$F205*Indicators!$F$258+M205*$G205*Indicators!$G$258+M205*$H205*Indicators!$H$258+M205*$I205*Indicators!$I$258</f>
        <v>3.8871556830185226E-3</v>
      </c>
      <c r="X205" s="193">
        <f>N205*$B205*Indicators!$B$259+N205*$C205*Indicators!$C$259+N205*$D205*Indicators!$D$259+N205*$E205*Indicators!$E$259+N205*$F205*Indicators!$F$259+N205*$G205*Indicators!$G$259+N205*$H205*Indicators!$H$259+N205*$I205*Indicators!$I$259</f>
        <v>1.3243672744055099E-3</v>
      </c>
      <c r="Y205" s="193">
        <f>O205*$B205*Indicators!$B$260+O205*$C205*Indicators!$C$260+O205*$D205*Indicators!$D$260+O205*$E205*Indicators!$E$260+O205*$F205*Indicators!$F$260+O205*$G205*Indicators!$G$260+O205*$H205*Indicators!$H$260+O205*$I205*Indicators!$I$260</f>
        <v>1.6398389906185547E-3</v>
      </c>
      <c r="Z205" s="193">
        <f>P205*$B205*Indicators!$B$261+P205*$C205*Indicators!$C$261+P205*$D205*Indicators!$D$261+P205*$E205*Indicators!$E$261+P205*$F205*Indicators!$F$261+P205*$G205*Indicators!$G$261+P205*$H205*Indicators!$H$261+P205*$I205*Indicators!$I$261</f>
        <v>3.6000009861160793E-3</v>
      </c>
      <c r="AA205" s="193">
        <f>Q205*$B205*Indicators!$B$262+Q205*$C205*Indicators!$C$262+Q205*$D205*Indicators!$D$262+Q205*$E205*Indicators!$E$262+Q205*$F205*Indicators!$F$262+Q205*$G205*Indicators!$G$262+Q205*$H205*Indicators!$H$262+Q205*$I205*Indicators!$I$262</f>
        <v>8.0843062955529201E-3</v>
      </c>
      <c r="AB205" s="193">
        <f>R205*$B205*Indicators!$B$263+R205*$C205*Indicators!$C$263+R205*$D205*Indicators!$D$263+R205*$E205*Indicators!$E$263+R205*$F205*Indicators!$F$263+R205*$G205*Indicators!$G$263+R205*$H205*Indicators!$H$263+R205*$I205*Indicators!$I$263</f>
        <v>4.5374673027722412E-3</v>
      </c>
      <c r="AC205" s="193">
        <f>S205*$B205*Indicators!$B$264+S205*$C205*Indicators!$C$264+S205*$D205*Indicators!$D$264+S205*$E205*Indicators!$E$264+S205*$F205*Indicators!$F$264+S205*$G205*Indicators!$G$264+S205*$H205*Indicators!$H$264+S205*$I205*Indicators!$I$264</f>
        <v>-8.128817050944944E-5</v>
      </c>
      <c r="AE205" s="177">
        <f t="shared" si="28"/>
        <v>2.4828966777169241</v>
      </c>
    </row>
  </sheetData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05"/>
  <sheetViews>
    <sheetView workbookViewId="0"/>
  </sheetViews>
  <sheetFormatPr defaultRowHeight="15" x14ac:dyDescent="0.25"/>
  <cols>
    <col min="1" max="1" width="9.710937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50" customWidth="1"/>
    <col min="22" max="22" width="9.28515625" style="175" customWidth="1"/>
    <col min="23" max="23" width="14.7109375" style="175" customWidth="1"/>
    <col min="24" max="24" width="10.85546875" style="175" customWidth="1"/>
    <col min="25" max="25" width="13.140625" style="175" customWidth="1"/>
    <col min="26" max="26" width="10.7109375" style="175" customWidth="1"/>
    <col min="27" max="27" width="11.7109375" style="175" customWidth="1"/>
    <col min="28" max="28" width="11" style="150" customWidth="1"/>
    <col min="29" max="29" width="12.42578125" style="150" customWidth="1"/>
    <col min="30" max="30" width="1.42578125" customWidth="1"/>
  </cols>
  <sheetData>
    <row r="1" spans="1:31" ht="103.5" customHeight="1" x14ac:dyDescent="0.25">
      <c r="A1" s="198" t="s">
        <v>68</v>
      </c>
      <c r="B1" s="197" t="s">
        <v>78</v>
      </c>
      <c r="C1" s="197" t="s">
        <v>79</v>
      </c>
      <c r="D1" s="197" t="s">
        <v>80</v>
      </c>
      <c r="E1" s="197" t="s">
        <v>81</v>
      </c>
      <c r="F1" s="197" t="s">
        <v>77</v>
      </c>
      <c r="G1" s="197" t="s">
        <v>82</v>
      </c>
      <c r="H1" s="197" t="s">
        <v>86</v>
      </c>
      <c r="I1" s="197" t="s">
        <v>83</v>
      </c>
      <c r="J1" s="195"/>
      <c r="K1" s="196" t="str">
        <f>KZN!C64</f>
        <v>Agriculture, forestry and fishing</v>
      </c>
      <c r="L1" s="196" t="str">
        <f>KZN!D64</f>
        <v>Mining and quarrying</v>
      </c>
      <c r="M1" s="196" t="str">
        <f>KZN!E64</f>
        <v>Manufacturing</v>
      </c>
      <c r="N1" s="196" t="str">
        <f>KZN!F64</f>
        <v>Electricity, gas and water</v>
      </c>
      <c r="O1" s="196" t="str">
        <f>KZN!G64</f>
        <v>Construction</v>
      </c>
      <c r="P1" s="196" t="str">
        <f>KZN!H64</f>
        <v>Wholesale &amp; retail trade; hotels &amp; restaurants</v>
      </c>
      <c r="Q1" s="196" t="str">
        <f>KZN!I64</f>
        <v>Transport , storage and communication</v>
      </c>
      <c r="R1" s="196" t="str">
        <f>KZN!J64</f>
        <v>Finance, real estate and business services</v>
      </c>
      <c r="S1" s="196" t="str">
        <f>KZN!K64</f>
        <v>Personal and General Government Services</v>
      </c>
      <c r="T1" s="194"/>
      <c r="U1" s="196" t="str">
        <f>K1</f>
        <v>Agriculture, forestry and fishing</v>
      </c>
      <c r="V1" s="196" t="str">
        <f t="shared" ref="V1:AC1" si="0">L1</f>
        <v>Mining and quarrying</v>
      </c>
      <c r="W1" s="196" t="str">
        <f t="shared" si="0"/>
        <v>Manufacturing</v>
      </c>
      <c r="X1" s="196" t="str">
        <f t="shared" si="0"/>
        <v>Electricity, gas and water</v>
      </c>
      <c r="Y1" s="196" t="str">
        <f t="shared" si="0"/>
        <v>Construction</v>
      </c>
      <c r="Z1" s="196" t="str">
        <f t="shared" si="0"/>
        <v>Wholesale &amp; retail trade; hotels &amp; restaurants</v>
      </c>
      <c r="AA1" s="196" t="str">
        <f t="shared" si="0"/>
        <v>Transport , storage and communication</v>
      </c>
      <c r="AB1" s="196" t="str">
        <f t="shared" si="0"/>
        <v>Finance, real estate and business services</v>
      </c>
      <c r="AC1" s="196" t="str">
        <f t="shared" si="0"/>
        <v>Personal and General Government Services</v>
      </c>
      <c r="AE1" s="196" t="s">
        <v>11</v>
      </c>
    </row>
    <row r="2" spans="1:31" hidden="1" x14ac:dyDescent="0.25">
      <c r="A2" s="174">
        <f>Indicators!A14</f>
        <v>35796</v>
      </c>
      <c r="B2" s="193">
        <f>(Indicators!B14-Indicators!B13)/Indicators!B13</f>
        <v>1.5288194801191779E-2</v>
      </c>
      <c r="C2" s="193">
        <f>(Indicators!C14-Indicators!C13)/-100</f>
        <v>2.2000000000000062E-3</v>
      </c>
      <c r="D2" s="193">
        <f>(Indicators!D14-Indicators!D13)/-100</f>
        <v>4.4113218909966534E-3</v>
      </c>
      <c r="E2" s="193">
        <f>(Indicators!E14-Indicators!E13)/-Indicators!E13</f>
        <v>4.2016806722689247E-3</v>
      </c>
      <c r="F2" s="193">
        <f>(Indicators!F14-Indicators!F13)/Indicators!F13</f>
        <v>-6.5693430656934351E-2</v>
      </c>
      <c r="G2" s="193">
        <f>(Indicators!G14-Indicators!G13)/Indicators!G13</f>
        <v>5.2219321148825062E-2</v>
      </c>
      <c r="H2" s="193">
        <f>(Indicators!H14-Indicators!H13)/Indicators!H13</f>
        <v>5.1919070583297941E-3</v>
      </c>
      <c r="I2" s="193">
        <f>(Indicators!I14-Indicators!I13)/Indicators!I13</f>
        <v>0</v>
      </c>
      <c r="J2" s="174"/>
      <c r="K2" s="193">
        <f>RBay!C$67/100</f>
        <v>3.5963026240412886E-2</v>
      </c>
      <c r="L2" s="193">
        <f>RBay!D$67/100</f>
        <v>0.11801821873713311</v>
      </c>
      <c r="M2" s="193">
        <f>RBay!E$67/100</f>
        <v>0.39766785698736207</v>
      </c>
      <c r="N2" s="193">
        <f>RBay!F$67/100</f>
        <v>8.9734943938027147E-3</v>
      </c>
      <c r="O2" s="193">
        <f>RBay!G$67/100</f>
        <v>2.9241037011035757E-2</v>
      </c>
      <c r="P2" s="193">
        <f>RBay!H$67/100</f>
        <v>6.5040515983946237E-2</v>
      </c>
      <c r="Q2" s="193">
        <f>RBay!I$67/100</f>
        <v>0.10906331271529099</v>
      </c>
      <c r="R2" s="193">
        <f>RBay!J$67/100</f>
        <v>9.3184484176148899E-2</v>
      </c>
      <c r="S2" s="193">
        <f>RBay!K$67/100</f>
        <v>0.14284805375486728</v>
      </c>
      <c r="T2" s="193"/>
      <c r="U2" s="193">
        <f>K2*$B2*Indicators!$B$256+K2*$C2*Indicators!$C$256+K2*$D2*Indicators!$D$256+K2*$E2*Indicators!$E$256+K2*$F2*Indicators!$F$256+K2*$G2*Indicators!$G$256+K2*$H2*Indicators!$H$256+K2*$I2*Indicators!$I$256</f>
        <v>-5.3859478611807047E-4</v>
      </c>
      <c r="V2" s="193">
        <f>L2*$B2*Indicators!$B$257+L2*$C2*Indicators!$C$257+L2*$D2*Indicators!$D$257+L2*$E2*Indicators!$E$257+L2*$F2*Indicators!$F$257+L2*$G2*Indicators!$G$257+L2*$H2*Indicators!$H$257+L2*$I2*Indicators!$I$257</f>
        <v>3.0560056485658825E-3</v>
      </c>
      <c r="W2" s="193">
        <f>M2*$B2*Indicators!$B$258+M2*$C2*Indicators!$C$258+M2*$D2*Indicators!$D$258+M2*$E2*Indicators!$E$258+M2*$F2*Indicators!$F$258+M2*$G2*Indicators!$G$258+M2*$H2*Indicators!$H$258+M2*$I2*Indicators!$I$258</f>
        <v>2.7641069757714828E-3</v>
      </c>
      <c r="X2" s="193">
        <f>N2*$B2*Indicators!$B$259+N2*$C2*Indicators!$C$259+N2*$D2*Indicators!$D$259+N2*$E2*Indicators!$E$259+N2*$F2*Indicators!$F$259+N2*$G2*Indicators!$G$259+N2*$H2*Indicators!$H$259+N2*$I2*Indicators!$I$259</f>
        <v>2.8884892509747606E-5</v>
      </c>
      <c r="Y2" s="193">
        <f>O2*$B2*Indicators!$B$260+O2*$C2*Indicators!$C$260+O2*$D2*Indicators!$D$260+O2*$E2*Indicators!$E$260+O2*$F2*Indicators!$F$260+O2*$G2*Indicators!$G$260+O2*$H2*Indicators!$H$260+O2*$I2*Indicators!$I$260</f>
        <v>1.408767630389627E-4</v>
      </c>
      <c r="Z2" s="193">
        <f>P2*$B2*Indicators!$B$261+P2*$C2*Indicators!$C$261+P2*$D2*Indicators!$D$261+P2*$E2*Indicators!$E$261+P2*$F2*Indicators!$F$261+P2*$G2*Indicators!$G$261+P2*$H2*Indicators!$H$261+P2*$I2*Indicators!$I$261</f>
        <v>3.1864836192926855E-4</v>
      </c>
      <c r="AA2" s="193">
        <f>Q2*$B2*Indicators!$B$262+Q2*$C2*Indicators!$C$262+Q2*$D2*Indicators!$D$262+Q2*$E2*Indicators!$E$262+Q2*$F2*Indicators!$F$262+Q2*$G2*Indicators!$G$262+Q2*$H2*Indicators!$H$262+Q2*$I2*Indicators!$I$262</f>
        <v>5.1356139307386008E-4</v>
      </c>
      <c r="AB2" s="193">
        <f>R2*$B2*Indicators!$B$263+R2*$C2*Indicators!$C$263+R2*$D2*Indicators!$D$263+R2*$E2*Indicators!$E$263+R2*$F2*Indicators!$F$263+R2*$G2*Indicators!$G$263+R2*$H2*Indicators!$H$263+R2*$I2*Indicators!$I$263</f>
        <v>4.3961568191185421E-4</v>
      </c>
      <c r="AC2" s="193">
        <f>S2*$B2*Indicators!$B$264+S2*$C2*Indicators!$C$264+S2*$D2*Indicators!$D$264+S2*$E2*Indicators!$E$264+S2*$F2*Indicators!$F$264+S2*$G2*Indicators!$G$264+S2*$H2*Indicators!$H$264+S2*$I2*Indicators!$I$264</f>
        <v>6.7690778355939405E-4</v>
      </c>
      <c r="AD2" s="193"/>
      <c r="AE2" s="177">
        <f>SUM(U2:AD2)*100</f>
        <v>0.74000127142423811</v>
      </c>
    </row>
    <row r="3" spans="1:31" hidden="1" x14ac:dyDescent="0.25">
      <c r="A3" s="174">
        <f>Indicators!A15</f>
        <v>35827</v>
      </c>
      <c r="B3" s="193">
        <f>(Indicators!B15-Indicators!B14)/Indicators!B14</f>
        <v>-3.8454532575037196E-4</v>
      </c>
      <c r="C3" s="193">
        <f>(Indicators!C15-Indicators!C14)/-100</f>
        <v>8.0000000000000069E-4</v>
      </c>
      <c r="D3" s="193">
        <f>(Indicators!D15-Indicators!D14)/-100</f>
        <v>3.9837398373983391E-3</v>
      </c>
      <c r="E3" s="193">
        <f>(Indicators!E15-Indicators!E14)/-Indicators!E14</f>
        <v>0.15491259795057266</v>
      </c>
      <c r="F3" s="193">
        <f>(Indicators!F15-Indicators!F14)/Indicators!F14</f>
        <v>-6.944444444444435E-2</v>
      </c>
      <c r="G3" s="193">
        <f>(Indicators!G15-Indicators!G14)/Indicators!G14</f>
        <v>-1.3564929693962027E-2</v>
      </c>
      <c r="H3" s="193">
        <f>(Indicators!H15-Indicators!H14)/Indicators!H14</f>
        <v>2.3397909463415609E-2</v>
      </c>
      <c r="I3" s="193">
        <f>(Indicators!I15-Indicators!I14)/Indicators!I14</f>
        <v>0</v>
      </c>
      <c r="J3" s="174"/>
      <c r="K3" s="193">
        <f>RBay!C$67/100</f>
        <v>3.5963026240412886E-2</v>
      </c>
      <c r="L3" s="193">
        <f>RBay!D$67/100</f>
        <v>0.11801821873713311</v>
      </c>
      <c r="M3" s="193">
        <f>RBay!E$67/100</f>
        <v>0.39766785698736207</v>
      </c>
      <c r="N3" s="193">
        <f>RBay!F$67/100</f>
        <v>8.9734943938027147E-3</v>
      </c>
      <c r="O3" s="193">
        <f>RBay!G$67/100</f>
        <v>2.9241037011035757E-2</v>
      </c>
      <c r="P3" s="193">
        <f>RBay!H$67/100</f>
        <v>6.5040515983946237E-2</v>
      </c>
      <c r="Q3" s="193">
        <f>RBay!I$67/100</f>
        <v>0.10906331271529099</v>
      </c>
      <c r="R3" s="193">
        <f>RBay!J$67/100</f>
        <v>9.3184484176148899E-2</v>
      </c>
      <c r="S3" s="193">
        <f>RBay!K$67/100</f>
        <v>0.14284805375486728</v>
      </c>
      <c r="T3" s="193"/>
      <c r="U3" s="193">
        <f>K3*$B3*Indicators!$B$256+K3*$C3*Indicators!$C$256+K3*$D3*Indicators!$D$256+K3*$E3*Indicators!$E$256+K3*$F3*Indicators!$F$256+K3*$G3*Indicators!$G$256+K3*$H3*Indicators!$H$256+K3*$I3*Indicators!$I$256</f>
        <v>2.8928216650629587E-4</v>
      </c>
      <c r="V3" s="193">
        <f>L3*$B3*Indicators!$B$257+L3*$C3*Indicators!$C$257+L3*$D3*Indicators!$D$257+L3*$E3*Indicators!$E$257+L3*$F3*Indicators!$F$257+L3*$G3*Indicators!$G$257+L3*$H3*Indicators!$H$257+L3*$I3*Indicators!$I$257</f>
        <v>1.1742723447858625E-3</v>
      </c>
      <c r="W3" s="193">
        <f>M3*$B3*Indicators!$B$258+M3*$C3*Indicators!$C$258+M3*$D3*Indicators!$D$258+M3*$E3*Indicators!$E$258+M3*$F3*Indicators!$F$258+M3*$G3*Indicators!$G$258+M3*$H3*Indicators!$H$258+M3*$I3*Indicators!$I$258</f>
        <v>7.1801503970176529E-3</v>
      </c>
      <c r="X3" s="193">
        <f>N3*$B3*Indicators!$B$259+N3*$C3*Indicators!$C$259+N3*$D3*Indicators!$D$259+N3*$E3*Indicators!$E$259+N3*$F3*Indicators!$F$259+N3*$G3*Indicators!$G$259+N3*$H3*Indicators!$H$259+N3*$I3*Indicators!$I$259</f>
        <v>3.0081883838557874E-4</v>
      </c>
      <c r="Y3" s="193">
        <f>O3*$B3*Indicators!$B$260+O3*$C3*Indicators!$C$260+O3*$D3*Indicators!$D$260+O3*$E3*Indicators!$E$260+O3*$F3*Indicators!$F$260+O3*$G3*Indicators!$G$260+O3*$H3*Indicators!$H$260+O3*$I3*Indicators!$I$260</f>
        <v>9.0226675937758955E-4</v>
      </c>
      <c r="Z3" s="193">
        <f>P3*$B3*Indicators!$B$261+P3*$C3*Indicators!$C$261+P3*$D3*Indicators!$D$261+P3*$E3*Indicators!$E$261+P3*$F3*Indicators!$F$261+P3*$G3*Indicators!$G$261+P3*$H3*Indicators!$H$261+P3*$I3*Indicators!$I$261</f>
        <v>1.4555436971723794E-3</v>
      </c>
      <c r="AA3" s="193">
        <f>Q3*$B3*Indicators!$B$262+Q3*$C3*Indicators!$C$262+Q3*$D3*Indicators!$D$262+Q3*$E3*Indicators!$E$262+Q3*$F3*Indicators!$F$262+Q3*$G3*Indicators!$G$262+Q3*$H3*Indicators!$H$262+Q3*$I3*Indicators!$I$262</f>
        <v>5.635659175174096E-3</v>
      </c>
      <c r="AB3" s="193">
        <f>R3*$B3*Indicators!$B$263+R3*$C3*Indicators!$C$263+R3*$D3*Indicators!$D$263+R3*$E3*Indicators!$E$263+R3*$F3*Indicators!$F$263+R3*$G3*Indicators!$G$263+R3*$H3*Indicators!$H$263+R3*$I3*Indicators!$I$263</f>
        <v>2.1572722544567864E-3</v>
      </c>
      <c r="AC3" s="193">
        <f>S3*$B3*Indicators!$B$264+S3*$C3*Indicators!$C$264+S3*$D3*Indicators!$D$264+S3*$E3*Indicators!$E$264+S3*$F3*Indicators!$F$264+S3*$G3*Indicators!$G$264+S3*$H3*Indicators!$H$264+S3*$I3*Indicators!$I$264</f>
        <v>1.1510219450370357E-3</v>
      </c>
      <c r="AE3" s="177">
        <f t="shared" ref="AE3:AE66" si="1">SUM(U3:AD3)*100</f>
        <v>2.0246287577913278</v>
      </c>
    </row>
    <row r="4" spans="1:31" hidden="1" x14ac:dyDescent="0.25">
      <c r="A4" s="174">
        <f>Indicators!A16</f>
        <v>35855</v>
      </c>
      <c r="B4" s="193">
        <f>(Indicators!B16-Indicators!B15)/Indicators!B15</f>
        <v>1.9740838226361641E-2</v>
      </c>
      <c r="C4" s="193">
        <f>(Indicators!C16-Indicators!C15)/-100</f>
        <v>2.0999999999999908E-3</v>
      </c>
      <c r="D4" s="193">
        <f>(Indicators!D16-Indicators!D15)/-100</f>
        <v>-8.8353413654611583E-4</v>
      </c>
      <c r="E4" s="193">
        <f>(Indicators!E16-Indicators!E15)/-Indicators!E15</f>
        <v>-5.3495007132667617E-2</v>
      </c>
      <c r="F4" s="193">
        <f>(Indicators!F16-Indicators!F15)/Indicators!F15</f>
        <v>-8.2089552238806041E-2</v>
      </c>
      <c r="G4" s="193">
        <f>(Indicators!G16-Indicators!G15)/Indicators!G15</f>
        <v>1.2409860808318114E-2</v>
      </c>
      <c r="H4" s="193">
        <f>(Indicators!H16-Indicators!H15)/Indicators!H15</f>
        <v>1.5346205710488772E-2</v>
      </c>
      <c r="I4" s="193">
        <f>(Indicators!I16-Indicators!I15)/Indicators!I15</f>
        <v>0</v>
      </c>
      <c r="J4" s="174"/>
      <c r="K4" s="193">
        <f>RBay!C$67/100</f>
        <v>3.5963026240412886E-2</v>
      </c>
      <c r="L4" s="193">
        <f>RBay!D$67/100</f>
        <v>0.11801821873713311</v>
      </c>
      <c r="M4" s="193">
        <f>RBay!E$67/100</f>
        <v>0.39766785698736207</v>
      </c>
      <c r="N4" s="193">
        <f>RBay!F$67/100</f>
        <v>8.9734943938027147E-3</v>
      </c>
      <c r="O4" s="193">
        <f>RBay!G$67/100</f>
        <v>2.9241037011035757E-2</v>
      </c>
      <c r="P4" s="193">
        <f>RBay!H$67/100</f>
        <v>6.5040515983946237E-2</v>
      </c>
      <c r="Q4" s="193">
        <f>RBay!I$67/100</f>
        <v>0.10906331271529099</v>
      </c>
      <c r="R4" s="193">
        <f>RBay!J$67/100</f>
        <v>9.3184484176148899E-2</v>
      </c>
      <c r="S4" s="193">
        <f>RBay!K$67/100</f>
        <v>0.14284805375486728</v>
      </c>
      <c r="T4" s="193"/>
      <c r="U4" s="193">
        <f>K4*$B4*Indicators!$B$256+K4*$C4*Indicators!$C$256+K4*$D4*Indicators!$D$256+K4*$E4*Indicators!$E$256+K4*$F4*Indicators!$F$256+K4*$G4*Indicators!$G$256+K4*$H4*Indicators!$H$256+K4*$I4*Indicators!$I$256</f>
        <v>-1.0095686511218944E-3</v>
      </c>
      <c r="V4" s="193">
        <f>L4*$B4*Indicators!$B$257+L4*$C4*Indicators!$C$257+L4*$D4*Indicators!$D$257+L4*$E4*Indicators!$E$257+L4*$F4*Indicators!$F$257+L4*$G4*Indicators!$G$257+L4*$H4*Indicators!$H$257+L4*$I4*Indicators!$I$257</f>
        <v>6.5343089079255103E-4</v>
      </c>
      <c r="W4" s="193">
        <f>M4*$B4*Indicators!$B$258+M4*$C4*Indicators!$C$258+M4*$D4*Indicators!$D$258+M4*$E4*Indicators!$E$258+M4*$F4*Indicators!$F$258+M4*$G4*Indicators!$G$258+M4*$H4*Indicators!$H$258+M4*$I4*Indicators!$I$258</f>
        <v>1.3800015241964888E-3</v>
      </c>
      <c r="X4" s="193">
        <f>N4*$B4*Indicators!$B$259+N4*$C4*Indicators!$C$259+N4*$D4*Indicators!$D$259+N4*$E4*Indicators!$E$259+N4*$F4*Indicators!$F$259+N4*$G4*Indicators!$G$259+N4*$H4*Indicators!$H$259+N4*$I4*Indicators!$I$259</f>
        <v>-6.3976292633744357E-5</v>
      </c>
      <c r="Y4" s="193">
        <f>O4*$B4*Indicators!$B$260+O4*$C4*Indicators!$C$260+O4*$D4*Indicators!$D$260+O4*$E4*Indicators!$E$260+O4*$F4*Indicators!$F$260+O4*$G4*Indicators!$G$260+O4*$H4*Indicators!$H$260+O4*$I4*Indicators!$I$260</f>
        <v>-2.645316577416459E-5</v>
      </c>
      <c r="Z4" s="193">
        <f>P4*$B4*Indicators!$B$261+P4*$C4*Indicators!$C$261+P4*$D4*Indicators!$D$261+P4*$E4*Indicators!$E$261+P4*$F4*Indicators!$F$261+P4*$G4*Indicators!$G$261+P4*$H4*Indicators!$H$261+P4*$I4*Indicators!$I$261</f>
        <v>6.6304104246073763E-5</v>
      </c>
      <c r="AA4" s="193">
        <f>Q4*$B4*Indicators!$B$262+Q4*$C4*Indicators!$C$262+Q4*$D4*Indicators!$D$262+Q4*$E4*Indicators!$E$262+Q4*$F4*Indicators!$F$262+Q4*$G4*Indicators!$G$262+Q4*$H4*Indicators!$H$262+Q4*$I4*Indicators!$I$262</f>
        <v>-1.1640906043738999E-3</v>
      </c>
      <c r="AB4" s="193">
        <f>R4*$B4*Indicators!$B$263+R4*$C4*Indicators!$C$263+R4*$D4*Indicators!$D$263+R4*$E4*Indicators!$E$263+R4*$F4*Indicators!$F$263+R4*$G4*Indicators!$G$263+R4*$H4*Indicators!$H$263+R4*$I4*Indicators!$I$263</f>
        <v>1.7472942571787961E-4</v>
      </c>
      <c r="AC4" s="193">
        <f>S4*$B4*Indicators!$B$264+S4*$C4*Indicators!$C$264+S4*$D4*Indicators!$D$264+S4*$E4*Indicators!$E$264+S4*$F4*Indicators!$F$264+S4*$G4*Indicators!$G$264+S4*$H4*Indicators!$H$264+S4*$I4*Indicators!$I$264</f>
        <v>1.0193978106355971E-3</v>
      </c>
      <c r="AE4" s="177">
        <f t="shared" si="1"/>
        <v>0.10297750416848868</v>
      </c>
    </row>
    <row r="5" spans="1:31" hidden="1" x14ac:dyDescent="0.25">
      <c r="A5" s="174">
        <f>Indicators!A17</f>
        <v>35886</v>
      </c>
      <c r="B5" s="193">
        <f>(Indicators!B17-Indicators!B16)/Indicators!B16</f>
        <v>3.8717363248287205E-3</v>
      </c>
      <c r="C5" s="193">
        <f>(Indicators!C17-Indicators!C16)/-100</f>
        <v>2.2000000000000062E-3</v>
      </c>
      <c r="D5" s="193">
        <f>(Indicators!D17-Indicators!D16)/-100</f>
        <v>4.0376560003454378E-3</v>
      </c>
      <c r="E5" s="193">
        <f>(Indicators!E17-Indicators!E16)/-Indicators!E16</f>
        <v>3.5206499661475939E-2</v>
      </c>
      <c r="F5" s="193">
        <f>(Indicators!F17-Indicators!F16)/Indicators!F16</f>
        <v>-1.6260162601626032E-2</v>
      </c>
      <c r="G5" s="193">
        <f>(Indicators!G17-Indicators!G16)/Indicators!G16</f>
        <v>2.6171939705151488E-2</v>
      </c>
      <c r="H5" s="193">
        <f>(Indicators!H17-Indicators!H16)/Indicators!H16</f>
        <v>1.8232387148308368E-2</v>
      </c>
      <c r="I5" s="193">
        <f>(Indicators!I17-Indicators!I16)/Indicators!I16</f>
        <v>0</v>
      </c>
      <c r="J5" s="174"/>
      <c r="K5" s="193">
        <f>RBay!C$67/100</f>
        <v>3.5963026240412886E-2</v>
      </c>
      <c r="L5" s="193">
        <f>RBay!D$67/100</f>
        <v>0.11801821873713311</v>
      </c>
      <c r="M5" s="193">
        <f>RBay!E$67/100</f>
        <v>0.39766785698736207</v>
      </c>
      <c r="N5" s="193">
        <f>RBay!F$67/100</f>
        <v>8.9734943938027147E-3</v>
      </c>
      <c r="O5" s="193">
        <f>RBay!G$67/100</f>
        <v>2.9241037011035757E-2</v>
      </c>
      <c r="P5" s="193">
        <f>RBay!H$67/100</f>
        <v>6.5040515983946237E-2</v>
      </c>
      <c r="Q5" s="193">
        <f>RBay!I$67/100</f>
        <v>0.10906331271529099</v>
      </c>
      <c r="R5" s="193">
        <f>RBay!J$67/100</f>
        <v>9.3184484176148899E-2</v>
      </c>
      <c r="S5" s="193">
        <f>RBay!K$67/100</f>
        <v>0.14284805375486728</v>
      </c>
      <c r="T5" s="193"/>
      <c r="U5" s="193">
        <f>K5*$B5*Indicators!$B$256+K5*$C5*Indicators!$C$256+K5*$D5*Indicators!$D$256+K5*$E5*Indicators!$E$256+K5*$F5*Indicators!$F$256+K5*$G5*Indicators!$G$256+K5*$H5*Indicators!$H$256+K5*$I5*Indicators!$I$256</f>
        <v>1.4840232476284293E-4</v>
      </c>
      <c r="V5" s="193">
        <f>L5*$B5*Indicators!$B$257+L5*$C5*Indicators!$C$257+L5*$D5*Indicators!$D$257+L5*$E5*Indicators!$E$257+L5*$F5*Indicators!$F$257+L5*$G5*Indicators!$G$257+L5*$H5*Indicators!$H$257+L5*$I5*Indicators!$I$257</f>
        <v>1.78808774710358E-3</v>
      </c>
      <c r="W5" s="193">
        <f>M5*$B5*Indicators!$B$258+M5*$C5*Indicators!$C$258+M5*$D5*Indicators!$D$258+M5*$E5*Indicators!$E$258+M5*$F5*Indicators!$F$258+M5*$G5*Indicators!$G$258+M5*$H5*Indicators!$H$258+M5*$I5*Indicators!$I$258</f>
        <v>2.919231697753797E-3</v>
      </c>
      <c r="X5" s="193">
        <f>N5*$B5*Indicators!$B$259+N5*$C5*Indicators!$C$259+N5*$D5*Indicators!$D$259+N5*$E5*Indicators!$E$259+N5*$F5*Indicators!$F$259+N5*$G5*Indicators!$G$259+N5*$H5*Indicators!$H$259+N5*$I5*Indicators!$I$259</f>
        <v>8.5818866831624652E-5</v>
      </c>
      <c r="Y5" s="193">
        <f>O5*$B5*Indicators!$B$260+O5*$C5*Indicators!$C$260+O5*$D5*Indicators!$D$260+O5*$E5*Indicators!$E$260+O5*$F5*Indicators!$F$260+O5*$G5*Indicators!$G$260+O5*$H5*Indicators!$H$260+O5*$I5*Indicators!$I$260</f>
        <v>3.5678832396430625E-4</v>
      </c>
      <c r="Z5" s="193">
        <f>P5*$B5*Indicators!$B$261+P5*$C5*Indicators!$C$261+P5*$D5*Indicators!$D$261+P5*$E5*Indicators!$E$261+P5*$F5*Indicators!$F$261+P5*$G5*Indicators!$G$261+P5*$H5*Indicators!$H$261+P5*$I5*Indicators!$I$261</f>
        <v>6.5323127339869625E-4</v>
      </c>
      <c r="AA5" s="193">
        <f>Q5*$B5*Indicators!$B$262+Q5*$C5*Indicators!$C$262+Q5*$D5*Indicators!$D$262+Q5*$E5*Indicators!$E$262+Q5*$F5*Indicators!$F$262+Q5*$G5*Indicators!$G$262+Q5*$H5*Indicators!$H$262+Q5*$I5*Indicators!$I$262</f>
        <v>1.68386846332711E-3</v>
      </c>
      <c r="AB5" s="193">
        <f>R5*$B5*Indicators!$B$263+R5*$C5*Indicators!$C$263+R5*$D5*Indicators!$D$263+R5*$E5*Indicators!$E$263+R5*$F5*Indicators!$F$263+R5*$G5*Indicators!$G$263+R5*$H5*Indicators!$H$263+R5*$I5*Indicators!$I$263</f>
        <v>9.8321794578717751E-4</v>
      </c>
      <c r="AC5" s="193">
        <f>S5*$B5*Indicators!$B$264+S5*$C5*Indicators!$C$264+S5*$D5*Indicators!$D$264+S5*$E5*Indicators!$E$264+S5*$F5*Indicators!$F$264+S5*$G5*Indicators!$G$264+S5*$H5*Indicators!$H$264+S5*$I5*Indicators!$I$264</f>
        <v>1.0619925673651617E-3</v>
      </c>
      <c r="AE5" s="177">
        <f t="shared" si="1"/>
        <v>0.96806392102942951</v>
      </c>
    </row>
    <row r="6" spans="1:31" hidden="1" x14ac:dyDescent="0.25">
      <c r="A6" s="174">
        <f>Indicators!A18</f>
        <v>35916</v>
      </c>
      <c r="B6" s="193">
        <f>(Indicators!B18-Indicators!B17)/Indicators!B17</f>
        <v>1.9976265822784806E-2</v>
      </c>
      <c r="C6" s="193">
        <f>(Indicators!C18-Indicators!C17)/-100</f>
        <v>-2.4840000000000001E-2</v>
      </c>
      <c r="D6" s="193">
        <f>(Indicators!D18-Indicators!D17)/-100</f>
        <v>-1.011264720942071E-3</v>
      </c>
      <c r="E6" s="193">
        <f>(Indicators!E18-Indicators!E17)/-Indicators!E17</f>
        <v>8.4210526315788917E-3</v>
      </c>
      <c r="F6" s="193">
        <f>(Indicators!F18-Indicators!F17)/Indicators!F17</f>
        <v>-4.6487603305785052E-2</v>
      </c>
      <c r="G6" s="193">
        <f>(Indicators!G18-Indicators!G17)/Indicators!G17</f>
        <v>-5.2945924132364736E-2</v>
      </c>
      <c r="H6" s="193">
        <f>(Indicators!H18-Indicators!H17)/Indicators!H17</f>
        <v>1.1965634244775668E-2</v>
      </c>
      <c r="I6" s="193">
        <f>(Indicators!I18-Indicators!I17)/Indicators!I17</f>
        <v>0</v>
      </c>
      <c r="J6" s="174"/>
      <c r="K6" s="193">
        <f>RBay!C$67/100</f>
        <v>3.5963026240412886E-2</v>
      </c>
      <c r="L6" s="193">
        <f>RBay!D$67/100</f>
        <v>0.11801821873713311</v>
      </c>
      <c r="M6" s="193">
        <f>RBay!E$67/100</f>
        <v>0.39766785698736207</v>
      </c>
      <c r="N6" s="193">
        <f>RBay!F$67/100</f>
        <v>8.9734943938027147E-3</v>
      </c>
      <c r="O6" s="193">
        <f>RBay!G$67/100</f>
        <v>2.9241037011035757E-2</v>
      </c>
      <c r="P6" s="193">
        <f>RBay!H$67/100</f>
        <v>6.5040515983946237E-2</v>
      </c>
      <c r="Q6" s="193">
        <f>RBay!I$67/100</f>
        <v>0.10906331271529099</v>
      </c>
      <c r="R6" s="193">
        <f>RBay!J$67/100</f>
        <v>9.3184484176148899E-2</v>
      </c>
      <c r="S6" s="193">
        <f>RBay!K$67/100</f>
        <v>0.14284805375486728</v>
      </c>
      <c r="T6" s="193"/>
      <c r="U6" s="193">
        <f>K6*$B6*Indicators!$B$256+K6*$C6*Indicators!$C$256+K6*$D6*Indicators!$D$256+K6*$E6*Indicators!$E$256+K6*$F6*Indicators!$F$256+K6*$G6*Indicators!$G$256+K6*$H6*Indicators!$H$256+K6*$I6*Indicators!$I$256</f>
        <v>-3.545036859516111E-4</v>
      </c>
      <c r="V6" s="193">
        <f>L6*$B6*Indicators!$B$257+L6*$C6*Indicators!$C$257+L6*$D6*Indicators!$D$257+L6*$E6*Indicators!$E$257+L6*$F6*Indicators!$F$257+L6*$G6*Indicators!$G$257+L6*$H6*Indicators!$H$257+L6*$I6*Indicators!$I$257</f>
        <v>-1.6927807062228119E-3</v>
      </c>
      <c r="W6" s="193">
        <f>M6*$B6*Indicators!$B$258+M6*$C6*Indicators!$C$258+M6*$D6*Indicators!$D$258+M6*$E6*Indicators!$E$258+M6*$F6*Indicators!$F$258+M6*$G6*Indicators!$G$258+M6*$H6*Indicators!$H$258+M6*$I6*Indicators!$I$258</f>
        <v>1.5953633080096673E-3</v>
      </c>
      <c r="X6" s="193">
        <f>N6*$B6*Indicators!$B$259+N6*$C6*Indicators!$C$259+N6*$D6*Indicators!$D$259+N6*$E6*Indicators!$E$259+N6*$F6*Indicators!$F$259+N6*$G6*Indicators!$G$259+N6*$H6*Indicators!$H$259+N6*$I6*Indicators!$I$259</f>
        <v>3.2177490881940023E-5</v>
      </c>
      <c r="Y6" s="193">
        <f>O6*$B6*Indicators!$B$260+O6*$C6*Indicators!$C$260+O6*$D6*Indicators!$D$260+O6*$E6*Indicators!$E$260+O6*$F6*Indicators!$F$260+O6*$G6*Indicators!$G$260+O6*$H6*Indicators!$H$260+O6*$I6*Indicators!$I$260</f>
        <v>-2.054626499852428E-5</v>
      </c>
      <c r="Z6" s="193">
        <f>P6*$B6*Indicators!$B$261+P6*$C6*Indicators!$C$261+P6*$D6*Indicators!$D$261+P6*$E6*Indicators!$E$261+P6*$F6*Indicators!$F$261+P6*$G6*Indicators!$G$261+P6*$H6*Indicators!$H$261+P6*$I6*Indicators!$I$261</f>
        <v>-1.9935650099164336E-4</v>
      </c>
      <c r="AA6" s="193">
        <f>Q6*$B6*Indicators!$B$262+Q6*$C6*Indicators!$C$262+Q6*$D6*Indicators!$D$262+Q6*$E6*Indicators!$E$262+Q6*$F6*Indicators!$F$262+Q6*$G6*Indicators!$G$262+Q6*$H6*Indicators!$H$262+Q6*$I6*Indicators!$I$262</f>
        <v>2.0154275787194221E-4</v>
      </c>
      <c r="AB6" s="193">
        <f>R6*$B6*Indicators!$B$263+R6*$C6*Indicators!$C$263+R6*$D6*Indicators!$D$263+R6*$E6*Indicators!$E$263+R6*$F6*Indicators!$F$263+R6*$G6*Indicators!$G$263+R6*$H6*Indicators!$H$263+R6*$I6*Indicators!$I$263</f>
        <v>-2.2044693986855447E-4</v>
      </c>
      <c r="AC6" s="193">
        <f>S6*$B6*Indicators!$B$264+S6*$C6*Indicators!$C$264+S6*$D6*Indicators!$D$264+S6*$E6*Indicators!$E$264+S6*$F6*Indicators!$F$264+S6*$G6*Indicators!$G$264+S6*$H6*Indicators!$H$264+S6*$I6*Indicators!$I$264</f>
        <v>-4.7267508023821623E-4</v>
      </c>
      <c r="AE6" s="177">
        <f t="shared" si="1"/>
        <v>-0.11312256215078118</v>
      </c>
    </row>
    <row r="7" spans="1:31" hidden="1" x14ac:dyDescent="0.25">
      <c r="A7" s="174">
        <f>Indicators!A19</f>
        <v>35947</v>
      </c>
      <c r="B7" s="193">
        <f>(Indicators!B19-Indicators!B18)/Indicators!B18</f>
        <v>0.1421756835369401</v>
      </c>
      <c r="C7" s="193">
        <f>(Indicators!C19-Indicators!C18)/-100</f>
        <v>3.3900000000000041E-3</v>
      </c>
      <c r="D7" s="193">
        <f>(Indicators!D19-Indicators!D18)/-100</f>
        <v>-1.0660558760320616E-3</v>
      </c>
      <c r="E7" s="193">
        <f>(Indicators!E19-Indicators!E18)/-Indicators!E18</f>
        <v>6.6525123849964701E-2</v>
      </c>
      <c r="F7" s="193">
        <f>(Indicators!F19-Indicators!F18)/Indicators!F18</f>
        <v>-0.12242686890574223</v>
      </c>
      <c r="G7" s="193">
        <f>(Indicators!G19-Indicators!G18)/Indicators!G18</f>
        <v>1.3976478609169816E-2</v>
      </c>
      <c r="H7" s="193">
        <f>(Indicators!H19-Indicators!H18)/Indicators!H18</f>
        <v>1.4840896991659584E-2</v>
      </c>
      <c r="I7" s="193">
        <f>(Indicators!I19-Indicators!I18)/Indicators!I18</f>
        <v>0</v>
      </c>
      <c r="J7" s="174"/>
      <c r="K7" s="193">
        <f>RBay!C$67/100</f>
        <v>3.5963026240412886E-2</v>
      </c>
      <c r="L7" s="193">
        <f>RBay!D$67/100</f>
        <v>0.11801821873713311</v>
      </c>
      <c r="M7" s="193">
        <f>RBay!E$67/100</f>
        <v>0.39766785698736207</v>
      </c>
      <c r="N7" s="193">
        <f>RBay!F$67/100</f>
        <v>8.9734943938027147E-3</v>
      </c>
      <c r="O7" s="193">
        <f>RBay!G$67/100</f>
        <v>2.9241037011035757E-2</v>
      </c>
      <c r="P7" s="193">
        <f>RBay!H$67/100</f>
        <v>6.5040515983946237E-2</v>
      </c>
      <c r="Q7" s="193">
        <f>RBay!I$67/100</f>
        <v>0.10906331271529099</v>
      </c>
      <c r="R7" s="193">
        <f>RBay!J$67/100</f>
        <v>9.3184484176148899E-2</v>
      </c>
      <c r="S7" s="193">
        <f>RBay!K$67/100</f>
        <v>0.14284805375486728</v>
      </c>
      <c r="T7" s="193"/>
      <c r="U7" s="193">
        <f>K7*$B7*Indicators!$B$256+K7*$C7*Indicators!$C$256+K7*$D7*Indicators!$D$256+K7*$E7*Indicators!$E$256+K7*$F7*Indicators!$F$256+K7*$G7*Indicators!$G$256+K7*$H7*Indicators!$H$256+K7*$I7*Indicators!$I$256</f>
        <v>1.7212386247115127E-4</v>
      </c>
      <c r="V7" s="193">
        <f>L7*$B7*Indicators!$B$257+L7*$C7*Indicators!$C$257+L7*$D7*Indicators!$D$257+L7*$E7*Indicators!$E$257+L7*$F7*Indicators!$F$257+L7*$G7*Indicators!$G$257+L7*$H7*Indicators!$H$257+L7*$I7*Indicators!$I$257</f>
        <v>6.4787055813019506E-3</v>
      </c>
      <c r="W7" s="193">
        <f>M7*$B7*Indicators!$B$258+M7*$C7*Indicators!$C$258+M7*$D7*Indicators!$D$258+M7*$E7*Indicators!$E$258+M7*$F7*Indicators!$F$258+M7*$G7*Indicators!$G$258+M7*$H7*Indicators!$H$258+M7*$I7*Indicators!$I$258</f>
        <v>2.3272631898969606E-2</v>
      </c>
      <c r="X7" s="193">
        <f>N7*$B7*Indicators!$B$259+N7*$C7*Indicators!$C$259+N7*$D7*Indicators!$D$259+N7*$E7*Indicators!$E$259+N7*$F7*Indicators!$F$259+N7*$G7*Indicators!$G$259+N7*$H7*Indicators!$H$259+N7*$I7*Indicators!$I$259</f>
        <v>2.6133400067208094E-4</v>
      </c>
      <c r="Y7" s="193">
        <f>O7*$B7*Indicators!$B$260+O7*$C7*Indicators!$C$260+O7*$D7*Indicators!$D$260+O7*$E7*Indicators!$E$260+O7*$F7*Indicators!$F$260+O7*$G7*Indicators!$G$260+O7*$H7*Indicators!$H$260+O7*$I7*Indicators!$I$260</f>
        <v>8.6433582590694151E-4</v>
      </c>
      <c r="Z7" s="193">
        <f>P7*$B7*Indicators!$B$261+P7*$C7*Indicators!$C$261+P7*$D7*Indicators!$D$261+P7*$E7*Indicators!$E$261+P7*$F7*Indicators!$F$261+P7*$G7*Indicators!$G$261+P7*$H7*Indicators!$H$261+P7*$I7*Indicators!$I$261</f>
        <v>1.6620189267375642E-3</v>
      </c>
      <c r="AA7" s="193">
        <f>Q7*$B7*Indicators!$B$262+Q7*$C7*Indicators!$C$262+Q7*$D7*Indicators!$D$262+Q7*$E7*Indicators!$E$262+Q7*$F7*Indicators!$F$262+Q7*$G7*Indicators!$G$262+Q7*$H7*Indicators!$H$262+Q7*$I7*Indicators!$I$262</f>
        <v>4.1132878645699636E-3</v>
      </c>
      <c r="AB7" s="193">
        <f>R7*$B7*Indicators!$B$263+R7*$C7*Indicators!$C$263+R7*$D7*Indicators!$D$263+R7*$E7*Indicators!$E$263+R7*$F7*Indicators!$F$263+R7*$G7*Indicators!$G$263+R7*$H7*Indicators!$H$263+R7*$I7*Indicators!$I$263</f>
        <v>2.4602795113971014E-3</v>
      </c>
      <c r="AC7" s="193">
        <f>S7*$B7*Indicators!$B$264+S7*$C7*Indicators!$C$264+S7*$D7*Indicators!$D$264+S7*$E7*Indicators!$E$264+S7*$F7*Indicators!$F$264+S7*$G7*Indicators!$G$264+S7*$H7*Indicators!$H$264+S7*$I7*Indicators!$I$264</f>
        <v>2.805982358185619E-3</v>
      </c>
      <c r="AE7" s="177">
        <f t="shared" si="1"/>
        <v>4.2090699830211982</v>
      </c>
    </row>
    <row r="8" spans="1:31" hidden="1" x14ac:dyDescent="0.25">
      <c r="A8" s="174">
        <f>Indicators!A20</f>
        <v>35977</v>
      </c>
      <c r="B8" s="193">
        <f>(Indicators!B20-Indicators!B19)/Indicators!B19</f>
        <v>4.3258293436555545E-2</v>
      </c>
      <c r="C8" s="193">
        <f>(Indicators!C20-Indicators!C19)/-100</f>
        <v>-2.6500000000000056E-3</v>
      </c>
      <c r="D8" s="193">
        <f>(Indicators!D20-Indicators!D19)/-100</f>
        <v>-1.354840330364465E-2</v>
      </c>
      <c r="E8" s="193">
        <f>(Indicators!E20-Indicators!E19)/-Indicators!E19</f>
        <v>9.8559514783926466E-3</v>
      </c>
      <c r="F8" s="193">
        <f>(Indicators!F20-Indicators!F19)/Indicators!F19</f>
        <v>6.419753086419748E-2</v>
      </c>
      <c r="G8" s="193">
        <f>(Indicators!G20-Indicators!G19)/Indicators!G19</f>
        <v>-3.0425281559926076E-2</v>
      </c>
      <c r="H8" s="193">
        <f>(Indicators!H20-Indicators!H19)/Indicators!H19</f>
        <v>1.6142391724493364E-2</v>
      </c>
      <c r="I8" s="193">
        <f>(Indicators!I20-Indicators!I19)/Indicators!I19</f>
        <v>0</v>
      </c>
      <c r="J8" s="174"/>
      <c r="K8" s="193">
        <f>RBay!C$67/100</f>
        <v>3.5963026240412886E-2</v>
      </c>
      <c r="L8" s="193">
        <f>RBay!D$67/100</f>
        <v>0.11801821873713311</v>
      </c>
      <c r="M8" s="193">
        <f>RBay!E$67/100</f>
        <v>0.39766785698736207</v>
      </c>
      <c r="N8" s="193">
        <f>RBay!F$67/100</f>
        <v>8.9734943938027147E-3</v>
      </c>
      <c r="O8" s="193">
        <f>RBay!G$67/100</f>
        <v>2.9241037011035757E-2</v>
      </c>
      <c r="P8" s="193">
        <f>RBay!H$67/100</f>
        <v>6.5040515983946237E-2</v>
      </c>
      <c r="Q8" s="193">
        <f>RBay!I$67/100</f>
        <v>0.10906331271529099</v>
      </c>
      <c r="R8" s="193">
        <f>RBay!J$67/100</f>
        <v>9.3184484176148899E-2</v>
      </c>
      <c r="S8" s="193">
        <f>RBay!K$67/100</f>
        <v>0.14284805375486728</v>
      </c>
      <c r="T8" s="193"/>
      <c r="U8" s="193">
        <f>K8*$B8*Indicators!$B$256+K8*$C8*Indicators!$C$256+K8*$D8*Indicators!$D$256+K8*$E8*Indicators!$E$256+K8*$F8*Indicators!$F$256+K8*$G8*Indicators!$G$256+K8*$H8*Indicators!$H$256+K8*$I8*Indicators!$I$256</f>
        <v>1.0881781921727597E-3</v>
      </c>
      <c r="V8" s="193">
        <f>L8*$B8*Indicators!$B$257+L8*$C8*Indicators!$C$257+L8*$D8*Indicators!$D$257+L8*$E8*Indicators!$E$257+L8*$F8*Indicators!$F$257+L8*$G8*Indicators!$G$257+L8*$H8*Indicators!$H$257+L8*$I8*Indicators!$I$257</f>
        <v>2.1160319112981476E-4</v>
      </c>
      <c r="W8" s="193">
        <f>M8*$B8*Indicators!$B$258+M8*$C8*Indicators!$C$258+M8*$D8*Indicators!$D$258+M8*$E8*Indicators!$E$258+M8*$F8*Indicators!$F$258+M8*$G8*Indicators!$G$258+M8*$H8*Indicators!$H$258+M8*$I8*Indicators!$I$258</f>
        <v>6.5745698498459459E-3</v>
      </c>
      <c r="X8" s="193">
        <f>N8*$B8*Indicators!$B$259+N8*$C8*Indicators!$C$259+N8*$D8*Indicators!$D$259+N8*$E8*Indicators!$E$259+N8*$F8*Indicators!$F$259+N8*$G8*Indicators!$G$259+N8*$H8*Indicators!$H$259+N8*$I8*Indicators!$I$259</f>
        <v>6.3723822533770329E-5</v>
      </c>
      <c r="Y8" s="193">
        <f>O8*$B8*Indicators!$B$260+O8*$C8*Indicators!$C$260+O8*$D8*Indicators!$D$260+O8*$E8*Indicators!$E$260+O8*$F8*Indicators!$F$260+O8*$G8*Indicators!$G$260+O8*$H8*Indicators!$H$260+O8*$I8*Indicators!$I$260</f>
        <v>2.4846399372581402E-4</v>
      </c>
      <c r="Z8" s="193">
        <f>P8*$B8*Indicators!$B$261+P8*$C8*Indicators!$C$261+P8*$D8*Indicators!$D$261+P8*$E8*Indicators!$E$261+P8*$F8*Indicators!$F$261+P8*$G8*Indicators!$G$261+P8*$H8*Indicators!$H$261+P8*$I8*Indicators!$I$261</f>
        <v>3.7137105437996012E-4</v>
      </c>
      <c r="AA8" s="193">
        <f>Q8*$B8*Indicators!$B$262+Q8*$C8*Indicators!$C$262+Q8*$D8*Indicators!$D$262+Q8*$E8*Indicators!$E$262+Q8*$F8*Indicators!$F$262+Q8*$G8*Indicators!$G$262+Q8*$H8*Indicators!$H$262+Q8*$I8*Indicators!$I$262</f>
        <v>9.4080770687378595E-4</v>
      </c>
      <c r="AB8" s="193">
        <f>R8*$B8*Indicators!$B$263+R8*$C8*Indicators!$C$263+R8*$D8*Indicators!$D$263+R8*$E8*Indicators!$E$263+R8*$F8*Indicators!$F$263+R8*$G8*Indicators!$G$263+R8*$H8*Indicators!$H$263+R8*$I8*Indicators!$I$263</f>
        <v>7.3352977894594932E-4</v>
      </c>
      <c r="AC8" s="193">
        <f>S8*$B8*Indicators!$B$264+S8*$C8*Indicators!$C$264+S8*$D8*Indicators!$D$264+S8*$E8*Indicators!$E$264+S8*$F8*Indicators!$F$264+S8*$G8*Indicators!$G$264+S8*$H8*Indicators!$H$264+S8*$I8*Indicators!$I$264</f>
        <v>7.9014489631468665E-4</v>
      </c>
      <c r="AE8" s="177">
        <f t="shared" si="1"/>
        <v>1.1022392485922485</v>
      </c>
    </row>
    <row r="9" spans="1:31" hidden="1" x14ac:dyDescent="0.25">
      <c r="A9" s="174">
        <f>Indicators!A21</f>
        <v>36008</v>
      </c>
      <c r="B9" s="193">
        <f>(Indicators!B21-Indicators!B20)/Indicators!B20</f>
        <v>4.4100895036615267E-2</v>
      </c>
      <c r="C9" s="193">
        <f>(Indicators!C21-Indicators!C20)/-100</f>
        <v>-4.0300000000000009E-2</v>
      </c>
      <c r="D9" s="193">
        <f>(Indicators!D21-Indicators!D20)/-100</f>
        <v>-1.04861444420537E-2</v>
      </c>
      <c r="E9" s="193">
        <f>(Indicators!E21-Indicators!E20)/-Indicators!E20</f>
        <v>3.8284839203675342E-2</v>
      </c>
      <c r="F9" s="193">
        <f>(Indicators!F21-Indicators!F20)/Indicators!F20</f>
        <v>-1.6241299303944176E-2</v>
      </c>
      <c r="G9" s="193">
        <f>(Indicators!G21-Indicators!G20)/Indicators!G20</f>
        <v>-4.3515950069347976E-2</v>
      </c>
      <c r="H9" s="193">
        <f>(Indicators!H21-Indicators!H20)/Indicators!H20</f>
        <v>1.0483461942542478E-2</v>
      </c>
      <c r="I9" s="193">
        <f>(Indicators!I21-Indicators!I20)/Indicators!I20</f>
        <v>0</v>
      </c>
      <c r="J9" s="174"/>
      <c r="K9" s="193">
        <f>RBay!C$67/100</f>
        <v>3.5963026240412886E-2</v>
      </c>
      <c r="L9" s="193">
        <f>RBay!D$67/100</f>
        <v>0.11801821873713311</v>
      </c>
      <c r="M9" s="193">
        <f>RBay!E$67/100</f>
        <v>0.39766785698736207</v>
      </c>
      <c r="N9" s="193">
        <f>RBay!F$67/100</f>
        <v>8.9734943938027147E-3</v>
      </c>
      <c r="O9" s="193">
        <f>RBay!G$67/100</f>
        <v>2.9241037011035757E-2</v>
      </c>
      <c r="P9" s="193">
        <f>RBay!H$67/100</f>
        <v>6.5040515983946237E-2</v>
      </c>
      <c r="Q9" s="193">
        <f>RBay!I$67/100</f>
        <v>0.10906331271529099</v>
      </c>
      <c r="R9" s="193">
        <f>RBay!J$67/100</f>
        <v>9.3184484176148899E-2</v>
      </c>
      <c r="S9" s="193">
        <f>RBay!K$67/100</f>
        <v>0.14284805375486728</v>
      </c>
      <c r="T9" s="193"/>
      <c r="U9" s="193">
        <f>K9*$B9*Indicators!$B$256+K9*$C9*Indicators!$C$256+K9*$D9*Indicators!$D$256+K9*$E9*Indicators!$E$256+K9*$F9*Indicators!$F$256+K9*$G9*Indicators!$G$256+K9*$H9*Indicators!$H$256+K9*$I9*Indicators!$I$256</f>
        <v>2.4995205380087636E-4</v>
      </c>
      <c r="V9" s="193">
        <f>L9*$B9*Indicators!$B$257+L9*$C9*Indicators!$C$257+L9*$D9*Indicators!$D$257+L9*$E9*Indicators!$E$257+L9*$F9*Indicators!$F$257+L9*$G9*Indicators!$G$257+L9*$H9*Indicators!$H$257+L9*$I9*Indicators!$I$257</f>
        <v>-4.1026389709473889E-5</v>
      </c>
      <c r="W9" s="193">
        <f>M9*$B9*Indicators!$B$258+M9*$C9*Indicators!$C$258+M9*$D9*Indicators!$D$258+M9*$E9*Indicators!$E$258+M9*$F9*Indicators!$F$258+M9*$G9*Indicators!$G$258+M9*$H9*Indicators!$H$258+M9*$I9*Indicators!$I$258</f>
        <v>4.6637834709907493E-3</v>
      </c>
      <c r="X9" s="193">
        <f>N9*$B9*Indicators!$B$259+N9*$C9*Indicators!$C$259+N9*$D9*Indicators!$D$259+N9*$E9*Indicators!$E$259+N9*$F9*Indicators!$F$259+N9*$G9*Indicators!$G$259+N9*$H9*Indicators!$H$259+N9*$I9*Indicators!$I$259</f>
        <v>9.4904541004862435E-5</v>
      </c>
      <c r="Y9" s="193">
        <f>O9*$B9*Indicators!$B$260+O9*$C9*Indicators!$C$260+O9*$D9*Indicators!$D$260+O9*$E9*Indicators!$E$260+O9*$F9*Indicators!$F$260+O9*$G9*Indicators!$G$260+O9*$H9*Indicators!$H$260+O9*$I9*Indicators!$I$260</f>
        <v>4.6563287789430126E-6</v>
      </c>
      <c r="Z9" s="193">
        <f>P9*$B9*Indicators!$B$261+P9*$C9*Indicators!$C$261+P9*$D9*Indicators!$D$261+P9*$E9*Indicators!$E$261+P9*$F9*Indicators!$F$261+P9*$G9*Indicators!$G$261+P9*$H9*Indicators!$H$261+P9*$I9*Indicators!$I$261</f>
        <v>-3.4749781701150109E-4</v>
      </c>
      <c r="AA9" s="193">
        <f>Q9*$B9*Indicators!$B$262+Q9*$C9*Indicators!$C$262+Q9*$D9*Indicators!$D$262+Q9*$E9*Indicators!$E$262+Q9*$F9*Indicators!$F$262+Q9*$G9*Indicators!$G$262+Q9*$H9*Indicators!$H$262+Q9*$I9*Indicators!$I$262</f>
        <v>9.6887693984206791E-4</v>
      </c>
      <c r="AB9" s="193">
        <f>R9*$B9*Indicators!$B$263+R9*$C9*Indicators!$C$263+R9*$D9*Indicators!$D$263+R9*$E9*Indicators!$E$263+R9*$F9*Indicators!$F$263+R9*$G9*Indicators!$G$263+R9*$H9*Indicators!$H$263+R9*$I9*Indicators!$I$263</f>
        <v>-3.5130573247320763E-4</v>
      </c>
      <c r="AC9" s="193">
        <f>S9*$B9*Indicators!$B$264+S9*$C9*Indicators!$C$264+S9*$D9*Indicators!$D$264+S9*$E9*Indicators!$E$264+S9*$F9*Indicators!$F$264+S9*$G9*Indicators!$G$264+S9*$H9*Indicators!$H$264+S9*$I9*Indicators!$I$264</f>
        <v>-1.2352215201859194E-3</v>
      </c>
      <c r="AE9" s="177">
        <f t="shared" si="1"/>
        <v>0.40071218750373955</v>
      </c>
    </row>
    <row r="10" spans="1:31" hidden="1" x14ac:dyDescent="0.25">
      <c r="A10" s="174">
        <f>Indicators!A22</f>
        <v>36039</v>
      </c>
      <c r="B10" s="193">
        <f>(Indicators!B22-Indicators!B21)/Indicators!B21</f>
        <v>-8.428927680798004E-2</v>
      </c>
      <c r="C10" s="193">
        <f>(Indicators!C22-Indicators!C21)/-100</f>
        <v>2.2400000000000021E-2</v>
      </c>
      <c r="D10" s="193">
        <f>(Indicators!D22-Indicators!D21)/-100</f>
        <v>-1.3662191215830859E-2</v>
      </c>
      <c r="E10" s="193">
        <f>(Indicators!E22-Indicators!E21)/-Indicators!E21</f>
        <v>-0.16321656050955405</v>
      </c>
      <c r="F10" s="193">
        <f>(Indicators!F22-Indicators!F21)/Indicators!F21</f>
        <v>-0.14740566037735847</v>
      </c>
      <c r="G10" s="193">
        <f>(Indicators!G22-Indicators!G21)/Indicators!G21</f>
        <v>6.9603045133224531E-2</v>
      </c>
      <c r="H10" s="193">
        <f>(Indicators!H22-Indicators!H21)/Indicators!H21</f>
        <v>1.1338224156243418E-3</v>
      </c>
      <c r="I10" s="193">
        <f>(Indicators!I22-Indicators!I21)/Indicators!I21</f>
        <v>0</v>
      </c>
      <c r="J10" s="174"/>
      <c r="K10" s="193">
        <f>RBay!C$67/100</f>
        <v>3.5963026240412886E-2</v>
      </c>
      <c r="L10" s="193">
        <f>RBay!D$67/100</f>
        <v>0.11801821873713311</v>
      </c>
      <c r="M10" s="193">
        <f>RBay!E$67/100</f>
        <v>0.39766785698736207</v>
      </c>
      <c r="N10" s="193">
        <f>RBay!F$67/100</f>
        <v>8.9734943938027147E-3</v>
      </c>
      <c r="O10" s="193">
        <f>RBay!G$67/100</f>
        <v>2.9241037011035757E-2</v>
      </c>
      <c r="P10" s="193">
        <f>RBay!H$67/100</f>
        <v>6.5040515983946237E-2</v>
      </c>
      <c r="Q10" s="193">
        <f>RBay!I$67/100</f>
        <v>0.10906331271529099</v>
      </c>
      <c r="R10" s="193">
        <f>RBay!J$67/100</f>
        <v>9.3184484176148899E-2</v>
      </c>
      <c r="S10" s="193">
        <f>RBay!K$67/100</f>
        <v>0.14284805375486728</v>
      </c>
      <c r="T10" s="193"/>
      <c r="U10" s="193">
        <f>K10*$B10*Indicators!$B$256+K10*$C10*Indicators!$C$256+K10*$D10*Indicators!$D$256+K10*$E10*Indicators!$E$256+K10*$F10*Indicators!$F$256+K10*$G10*Indicators!$G$256+K10*$H10*Indicators!$H$256+K10*$I10*Indicators!$I$256</f>
        <v>-3.1343969703606085E-3</v>
      </c>
      <c r="V10" s="193">
        <f>L10*$B10*Indicators!$B$257+L10*$C10*Indicators!$C$257+L10*$D10*Indicators!$D$257+L10*$E10*Indicators!$E$257+L10*$F10*Indicators!$F$257+L10*$G10*Indicators!$G$257+L10*$H10*Indicators!$H$257+L10*$I10*Indicators!$I$257</f>
        <v>-1.6247829041082153E-3</v>
      </c>
      <c r="W10" s="193">
        <f>M10*$B10*Indicators!$B$258+M10*$C10*Indicators!$C$258+M10*$D10*Indicators!$D$258+M10*$E10*Indicators!$E$258+M10*$F10*Indicators!$F$258+M10*$G10*Indicators!$G$258+M10*$H10*Indicators!$H$258+M10*$I10*Indicators!$I$258</f>
        <v>-1.666730585340525E-2</v>
      </c>
      <c r="X10" s="193">
        <f>N10*$B10*Indicators!$B$259+N10*$C10*Indicators!$C$259+N10*$D10*Indicators!$D$259+N10*$E10*Indicators!$E$259+N10*$F10*Indicators!$F$259+N10*$G10*Indicators!$G$259+N10*$H10*Indicators!$H$259+N10*$I10*Indicators!$I$259</f>
        <v>-3.6362364461509805E-4</v>
      </c>
      <c r="Y10" s="193">
        <f>O10*$B10*Indicators!$B$260+O10*$C10*Indicators!$C$260+O10*$D10*Indicators!$D$260+O10*$E10*Indicators!$E$260+O10*$F10*Indicators!$F$260+O10*$G10*Indicators!$G$260+O10*$H10*Indicators!$H$260+O10*$I10*Indicators!$I$260</f>
        <v>-7.9586746149810364E-4</v>
      </c>
      <c r="Z10" s="193">
        <f>P10*$B10*Indicators!$B$261+P10*$C10*Indicators!$C$261+P10*$D10*Indicators!$D$261+P10*$E10*Indicators!$E$261+P10*$F10*Indicators!$F$261+P10*$G10*Indicators!$G$261+P10*$H10*Indicators!$H$261+P10*$I10*Indicators!$I$261</f>
        <v>-1.2591561859961711E-3</v>
      </c>
      <c r="AA10" s="193">
        <f>Q10*$B10*Indicators!$B$262+Q10*$C10*Indicators!$C$262+Q10*$D10*Indicators!$D$262+Q10*$E10*Indicators!$E$262+Q10*$F10*Indicators!$F$262+Q10*$G10*Indicators!$G$262+Q10*$H10*Indicators!$H$262+Q10*$I10*Indicators!$I$262</f>
        <v>-5.8952374658503108E-3</v>
      </c>
      <c r="AB10" s="193">
        <f>R10*$B10*Indicators!$B$263+R10*$C10*Indicators!$C$263+R10*$D10*Indicators!$D$263+R10*$E10*Indicators!$E$263+R10*$F10*Indicators!$F$263+R10*$G10*Indicators!$G$263+R10*$H10*Indicators!$H$263+R10*$I10*Indicators!$I$263</f>
        <v>-1.6714180491931344E-3</v>
      </c>
      <c r="AC10" s="193">
        <f>S10*$B10*Indicators!$B$264+S10*$C10*Indicators!$C$264+S10*$D10*Indicators!$D$264+S10*$E10*Indicators!$E$264+S10*$F10*Indicators!$F$264+S10*$G10*Indicators!$G$264+S10*$H10*Indicators!$H$264+S10*$I10*Indicators!$I$264</f>
        <v>-4.2586136043334434E-4</v>
      </c>
      <c r="AE10" s="177">
        <f t="shared" si="1"/>
        <v>-3.1837649895460238</v>
      </c>
    </row>
    <row r="11" spans="1:31" hidden="1" x14ac:dyDescent="0.25">
      <c r="A11" s="174">
        <f>Indicators!A23</f>
        <v>36069</v>
      </c>
      <c r="B11" s="193">
        <f>(Indicators!B23-Indicators!B22)/Indicators!B22</f>
        <v>-3.9147603485838851E-2</v>
      </c>
      <c r="C11" s="193">
        <f>(Indicators!C23-Indicators!C22)/-100</f>
        <v>1.7799999999999993E-2</v>
      </c>
      <c r="D11" s="193">
        <f>(Indicators!D23-Indicators!D22)/-100</f>
        <v>4.1838730710715312E-4</v>
      </c>
      <c r="E11" s="193">
        <f>(Indicators!E23-Indicators!E22)/-Indicators!E22</f>
        <v>0.10472279260780283</v>
      </c>
      <c r="F11" s="193">
        <f>(Indicators!F23-Indicators!F22)/Indicators!F22</f>
        <v>3.1811894882434237E-2</v>
      </c>
      <c r="G11" s="193">
        <f>(Indicators!G23-Indicators!G22)/Indicators!G22</f>
        <v>-7.45636332824941E-3</v>
      </c>
      <c r="H11" s="193">
        <f>(Indicators!H23-Indicators!H22)/Indicators!H22</f>
        <v>1.9606789858186507E-2</v>
      </c>
      <c r="I11" s="193">
        <f>(Indicators!I23-Indicators!I22)/Indicators!I22</f>
        <v>0</v>
      </c>
      <c r="J11" s="174"/>
      <c r="K11" s="193">
        <f>RBay!C$67/100</f>
        <v>3.5963026240412886E-2</v>
      </c>
      <c r="L11" s="193">
        <f>RBay!D$67/100</f>
        <v>0.11801821873713311</v>
      </c>
      <c r="M11" s="193">
        <f>RBay!E$67/100</f>
        <v>0.39766785698736207</v>
      </c>
      <c r="N11" s="193">
        <f>RBay!F$67/100</f>
        <v>8.9734943938027147E-3</v>
      </c>
      <c r="O11" s="193">
        <f>RBay!G$67/100</f>
        <v>2.9241037011035757E-2</v>
      </c>
      <c r="P11" s="193">
        <f>RBay!H$67/100</f>
        <v>6.5040515983946237E-2</v>
      </c>
      <c r="Q11" s="193">
        <f>RBay!I$67/100</f>
        <v>0.10906331271529099</v>
      </c>
      <c r="R11" s="193">
        <f>RBay!J$67/100</f>
        <v>9.3184484176148899E-2</v>
      </c>
      <c r="S11" s="193">
        <f>RBay!K$67/100</f>
        <v>0.14284805375486728</v>
      </c>
      <c r="T11" s="193"/>
      <c r="U11" s="193">
        <f>K11*$B11*Indicators!$B$256+K11*$C11*Indicators!$C$256+K11*$D11*Indicators!$D$256+K11*$E11*Indicators!$E$256+K11*$F11*Indicators!$F$256+K11*$G11*Indicators!$G$256+K11*$H11*Indicators!$H$256+K11*$I11*Indicators!$I$256</f>
        <v>8.371660566003702E-4</v>
      </c>
      <c r="V11" s="193">
        <f>L11*$B11*Indicators!$B$257+L11*$C11*Indicators!$C$257+L11*$D11*Indicators!$D$257+L11*$E11*Indicators!$E$257+L11*$F11*Indicators!$F$257+L11*$G11*Indicators!$G$257+L11*$H11*Indicators!$H$257+L11*$I11*Indicators!$I$257</f>
        <v>-5.021140721955255E-4</v>
      </c>
      <c r="W11" s="193">
        <f>M11*$B11*Indicators!$B$258+M11*$C11*Indicators!$C$258+M11*$D11*Indicators!$D$258+M11*$E11*Indicators!$E$258+M11*$F11*Indicators!$F$258+M11*$G11*Indicators!$G$258+M11*$H11*Indicators!$H$258+M11*$I11*Indicators!$I$258</f>
        <v>9.1949413746217541E-4</v>
      </c>
      <c r="X11" s="193">
        <f>N11*$B11*Indicators!$B$259+N11*$C11*Indicators!$C$259+N11*$D11*Indicators!$D$259+N11*$E11*Indicators!$E$259+N11*$F11*Indicators!$F$259+N11*$G11*Indicators!$G$259+N11*$H11*Indicators!$H$259+N11*$I11*Indicators!$I$259</f>
        <v>1.7858507013831102E-4</v>
      </c>
      <c r="Y11" s="193">
        <f>O11*$B11*Indicators!$B$260+O11*$C11*Indicators!$C$260+O11*$D11*Indicators!$D$260+O11*$E11*Indicators!$E$260+O11*$F11*Indicators!$F$260+O11*$G11*Indicators!$G$260+O11*$H11*Indicators!$H$260+O11*$I11*Indicators!$I$260</f>
        <v>6.7422621182467834E-4</v>
      </c>
      <c r="Z11" s="193">
        <f>P11*$B11*Indicators!$B$261+P11*$C11*Indicators!$C$261+P11*$D11*Indicators!$D$261+P11*$E11*Indicators!$E$261+P11*$F11*Indicators!$F$261+P11*$G11*Indicators!$G$261+P11*$H11*Indicators!$H$261+P11*$I11*Indicators!$I$261</f>
        <v>1.1559581857621148E-3</v>
      </c>
      <c r="AA11" s="193">
        <f>Q11*$B11*Indicators!$B$262+Q11*$C11*Indicators!$C$262+Q11*$D11*Indicators!$D$262+Q11*$E11*Indicators!$E$262+Q11*$F11*Indicators!$F$262+Q11*$G11*Indicators!$G$262+Q11*$H11*Indicators!$H$262+Q11*$I11*Indicators!$I$262</f>
        <v>3.819972426044811E-3</v>
      </c>
      <c r="AB11" s="193">
        <f>R11*$B11*Indicators!$B$263+R11*$C11*Indicators!$C$263+R11*$D11*Indicators!$D$263+R11*$E11*Indicators!$E$263+R11*$F11*Indicators!$F$263+R11*$G11*Indicators!$G$263+R11*$H11*Indicators!$H$263+R11*$I11*Indicators!$I$263</f>
        <v>1.7436116540512096E-3</v>
      </c>
      <c r="AC11" s="193">
        <f>S11*$B11*Indicators!$B$264+S11*$C11*Indicators!$C$264+S11*$D11*Indicators!$D$264+S11*$E11*Indicators!$E$264+S11*$F11*Indicators!$F$264+S11*$G11*Indicators!$G$264+S11*$H11*Indicators!$H$264+S11*$I11*Indicators!$I$264</f>
        <v>1.1829181721748723E-3</v>
      </c>
      <c r="AE11" s="177">
        <f t="shared" si="1"/>
        <v>1.0009817841863018</v>
      </c>
    </row>
    <row r="12" spans="1:31" hidden="1" x14ac:dyDescent="0.25">
      <c r="A12" s="174">
        <f>Indicators!A24</f>
        <v>36100</v>
      </c>
      <c r="B12" s="193">
        <f>(Indicators!B24-Indicators!B23)/Indicators!B23</f>
        <v>8.8570821228654111E-3</v>
      </c>
      <c r="C12" s="193">
        <f>(Indicators!C24-Indicators!C23)/-100</f>
        <v>-5.0999999999999978E-3</v>
      </c>
      <c r="D12" s="193">
        <f>(Indicators!D24-Indicators!D23)/-100</f>
        <v>-3.8140077609833869E-3</v>
      </c>
      <c r="E12" s="193">
        <f>(Indicators!E24-Indicators!E23)/-Indicators!E23</f>
        <v>0.16666666666666666</v>
      </c>
      <c r="F12" s="193">
        <f>(Indicators!F24-Indicators!F23)/Indicators!F23</f>
        <v>8.0428954423592561E-2</v>
      </c>
      <c r="G12" s="193">
        <f>(Indicators!G24-Indicators!G23)/Indicators!G23</f>
        <v>3.073245688919164E-3</v>
      </c>
      <c r="H12" s="193">
        <f>(Indicators!H24-Indicators!H23)/Indicators!H23</f>
        <v>1.0817835379238888E-2</v>
      </c>
      <c r="I12" s="193">
        <f>(Indicators!I24-Indicators!I23)/Indicators!I23</f>
        <v>0</v>
      </c>
      <c r="J12" s="174"/>
      <c r="K12" s="193">
        <f>RBay!C$67/100</f>
        <v>3.5963026240412886E-2</v>
      </c>
      <c r="L12" s="193">
        <f>RBay!D$67/100</f>
        <v>0.11801821873713311</v>
      </c>
      <c r="M12" s="193">
        <f>RBay!E$67/100</f>
        <v>0.39766785698736207</v>
      </c>
      <c r="N12" s="193">
        <f>RBay!F$67/100</f>
        <v>8.9734943938027147E-3</v>
      </c>
      <c r="O12" s="193">
        <f>RBay!G$67/100</f>
        <v>2.9241037011035757E-2</v>
      </c>
      <c r="P12" s="193">
        <f>RBay!H$67/100</f>
        <v>6.5040515983946237E-2</v>
      </c>
      <c r="Q12" s="193">
        <f>RBay!I$67/100</f>
        <v>0.10906331271529099</v>
      </c>
      <c r="R12" s="193">
        <f>RBay!J$67/100</f>
        <v>9.3184484176148899E-2</v>
      </c>
      <c r="S12" s="193">
        <f>RBay!K$67/100</f>
        <v>0.14284805375486728</v>
      </c>
      <c r="T12" s="193"/>
      <c r="U12" s="193">
        <f>K12*$B12*Indicators!$B$256+K12*$C12*Indicators!$C$256+K12*$D12*Indicators!$D$256+K12*$E12*Indicators!$E$256+K12*$F12*Indicators!$F$256+K12*$G12*Indicators!$G$256+K12*$H12*Indicators!$H$256+K12*$I12*Indicators!$I$256</f>
        <v>1.9641033883507652E-3</v>
      </c>
      <c r="V12" s="193">
        <f>L12*$B12*Indicators!$B$257+L12*$C12*Indicators!$C$257+L12*$D12*Indicators!$D$257+L12*$E12*Indicators!$E$257+L12*$F12*Indicators!$F$257+L12*$G12*Indicators!$G$257+L12*$H12*Indicators!$H$257+L12*$I12*Indicators!$I$257</f>
        <v>2.4256390216694018E-3</v>
      </c>
      <c r="W12" s="193">
        <f>M12*$B12*Indicators!$B$258+M12*$C12*Indicators!$C$258+M12*$D12*Indicators!$D$258+M12*$E12*Indicators!$E$258+M12*$F12*Indicators!$F$258+M12*$G12*Indicators!$G$258+M12*$H12*Indicators!$H$258+M12*$I12*Indicators!$I$258</f>
        <v>7.8092934323734904E-3</v>
      </c>
      <c r="X12" s="193">
        <f>N12*$B12*Indicators!$B$259+N12*$C12*Indicators!$C$259+N12*$D12*Indicators!$D$259+N12*$E12*Indicators!$E$259+N12*$F12*Indicators!$F$259+N12*$G12*Indicators!$G$259+N12*$H12*Indicators!$H$259+N12*$I12*Indicators!$I$259</f>
        <v>3.127722660503153E-4</v>
      </c>
      <c r="Y12" s="193">
        <f>O12*$B12*Indicators!$B$260+O12*$C12*Indicators!$C$260+O12*$D12*Indicators!$D$260+O12*$E12*Indicators!$E$260+O12*$F12*Indicators!$F$260+O12*$G12*Indicators!$G$260+O12*$H12*Indicators!$H$260+O12*$I12*Indicators!$I$260</f>
        <v>7.9593102846661377E-4</v>
      </c>
      <c r="Z12" s="193">
        <f>P12*$B12*Indicators!$B$261+P12*$C12*Indicators!$C$261+P12*$D12*Indicators!$D$261+P12*$E12*Indicators!$E$261+P12*$F12*Indicators!$F$261+P12*$G12*Indicators!$G$261+P12*$H12*Indicators!$H$261+P12*$I12*Indicators!$I$261</f>
        <v>1.1518045900149728E-3</v>
      </c>
      <c r="AA12" s="193">
        <f>Q12*$B12*Indicators!$B$262+Q12*$C12*Indicators!$C$262+Q12*$D12*Indicators!$D$262+Q12*$E12*Indicators!$E$262+Q12*$F12*Indicators!$F$262+Q12*$G12*Indicators!$G$262+Q12*$H12*Indicators!$H$262+Q12*$I12*Indicators!$I$262</f>
        <v>5.6328882889862862E-3</v>
      </c>
      <c r="AB12" s="193">
        <f>R12*$B12*Indicators!$B$263+R12*$C12*Indicators!$C$263+R12*$D12*Indicators!$D$263+R12*$E12*Indicators!$E$263+R12*$F12*Indicators!$F$263+R12*$G12*Indicators!$G$263+R12*$H12*Indicators!$H$263+R12*$I12*Indicators!$I$263</f>
        <v>1.7361503832371773E-3</v>
      </c>
      <c r="AC12" s="193">
        <f>S12*$B12*Indicators!$B$264+S12*$C12*Indicators!$C$264+S12*$D12*Indicators!$D$264+S12*$E12*Indicators!$E$264+S12*$F12*Indicators!$F$264+S12*$G12*Indicators!$G$264+S12*$H12*Indicators!$H$264+S12*$I12*Indicators!$I$264</f>
        <v>2.2616522016435659E-4</v>
      </c>
      <c r="AE12" s="177">
        <f t="shared" si="1"/>
        <v>2.2054747619313377</v>
      </c>
    </row>
    <row r="13" spans="1:31" hidden="1" x14ac:dyDescent="0.25">
      <c r="A13" s="174">
        <f>Indicators!A25</f>
        <v>36130</v>
      </c>
      <c r="B13" s="193">
        <f>(Indicators!B25-Indicators!B24)/Indicators!B24</f>
        <v>2.9814580699536523E-2</v>
      </c>
      <c r="C13" s="193">
        <f>(Indicators!C25-Indicators!C24)/-100</f>
        <v>1.3499999999999979E-3</v>
      </c>
      <c r="D13" s="193">
        <f>(Indicators!D25-Indicators!D24)/-100</f>
        <v>3.8140077609833869E-3</v>
      </c>
      <c r="E13" s="193">
        <f>(Indicators!E25-Indicators!E24)/-Indicators!E24</f>
        <v>2.6605504587156048E-2</v>
      </c>
      <c r="F13" s="193">
        <f>(Indicators!F25-Indicators!F24)/Indicators!F24</f>
        <v>2.4813895781637188E-3</v>
      </c>
      <c r="G13" s="193">
        <f>(Indicators!G25-Indicators!G24)/Indicators!G24</f>
        <v>-2.2468085106383057E-2</v>
      </c>
      <c r="H13" s="193">
        <f>(Indicators!H25-Indicators!H24)/Indicators!H24</f>
        <v>8.4673986691916128E-3</v>
      </c>
      <c r="I13" s="193">
        <f>(Indicators!I25-Indicators!I24)/Indicators!I24</f>
        <v>0</v>
      </c>
      <c r="J13" s="174"/>
      <c r="K13" s="193">
        <f>RBay!C$67/100</f>
        <v>3.5963026240412886E-2</v>
      </c>
      <c r="L13" s="193">
        <f>RBay!D$67/100</f>
        <v>0.11801821873713311</v>
      </c>
      <c r="M13" s="193">
        <f>RBay!E$67/100</f>
        <v>0.39766785698736207</v>
      </c>
      <c r="N13" s="193">
        <f>RBay!F$67/100</f>
        <v>8.9734943938027147E-3</v>
      </c>
      <c r="O13" s="193">
        <f>RBay!G$67/100</f>
        <v>2.9241037011035757E-2</v>
      </c>
      <c r="P13" s="193">
        <f>RBay!H$67/100</f>
        <v>6.5040515983946237E-2</v>
      </c>
      <c r="Q13" s="193">
        <f>RBay!I$67/100</f>
        <v>0.10906331271529099</v>
      </c>
      <c r="R13" s="193">
        <f>RBay!J$67/100</f>
        <v>9.3184484176148899E-2</v>
      </c>
      <c r="S13" s="193">
        <f>RBay!K$67/100</f>
        <v>0.14284805375486728</v>
      </c>
      <c r="T13" s="193"/>
      <c r="U13" s="193">
        <f>K13*$B13*Indicators!$B$256+K13*$C13*Indicators!$C$256+K13*$D13*Indicators!$D$256+K13*$E13*Indicators!$E$256+K13*$F13*Indicators!$F$256+K13*$G13*Indicators!$G$256+K13*$H13*Indicators!$H$256+K13*$I13*Indicators!$I$256</f>
        <v>4.4603895095051121E-4</v>
      </c>
      <c r="V13" s="193">
        <f>L13*$B13*Indicators!$B$257+L13*$C13*Indicators!$C$257+L13*$D13*Indicators!$D$257+L13*$E13*Indicators!$E$257+L13*$F13*Indicators!$F$257+L13*$G13*Indicators!$G$257+L13*$H13*Indicators!$H$257+L13*$I13*Indicators!$I$257</f>
        <v>3.0893518488816531E-4</v>
      </c>
      <c r="W13" s="193">
        <f>M13*$B13*Indicators!$B$258+M13*$C13*Indicators!$C$258+M13*$D13*Indicators!$D$258+M13*$E13*Indicators!$E$258+M13*$F13*Indicators!$F$258+M13*$G13*Indicators!$G$258+M13*$H13*Indicators!$H$258+M13*$I13*Indicators!$I$258</f>
        <v>5.7276475084729536E-3</v>
      </c>
      <c r="X13" s="193">
        <f>N13*$B13*Indicators!$B$259+N13*$C13*Indicators!$C$259+N13*$D13*Indicators!$D$259+N13*$E13*Indicators!$E$259+N13*$F13*Indicators!$F$259+N13*$G13*Indicators!$G$259+N13*$H13*Indicators!$H$259+N13*$I13*Indicators!$I$259</f>
        <v>8.4418141710959662E-5</v>
      </c>
      <c r="Y13" s="193">
        <f>O13*$B13*Indicators!$B$260+O13*$C13*Indicators!$C$260+O13*$D13*Indicators!$D$260+O13*$E13*Indicators!$E$260+O13*$F13*Indicators!$F$260+O13*$G13*Indicators!$G$260+O13*$H13*Indicators!$H$260+O13*$I13*Indicators!$I$260</f>
        <v>3.0115063698121954E-4</v>
      </c>
      <c r="Z13" s="193">
        <f>P13*$B13*Indicators!$B$261+P13*$C13*Indicators!$C$261+P13*$D13*Indicators!$D$261+P13*$E13*Indicators!$E$261+P13*$F13*Indicators!$F$261+P13*$G13*Indicators!$G$261+P13*$H13*Indicators!$H$261+P13*$I13*Indicators!$I$261</f>
        <v>5.8498479086261594E-4</v>
      </c>
      <c r="AA13" s="193">
        <f>Q13*$B13*Indicators!$B$262+Q13*$C13*Indicators!$C$262+Q13*$D13*Indicators!$D$262+Q13*$E13*Indicators!$E$262+Q13*$F13*Indicators!$F$262+Q13*$G13*Indicators!$G$262+Q13*$H13*Indicators!$H$262+Q13*$I13*Indicators!$I$262</f>
        <v>1.4514134701872287E-3</v>
      </c>
      <c r="AB13" s="193">
        <f>R13*$B13*Indicators!$B$263+R13*$C13*Indicators!$C$263+R13*$D13*Indicators!$D$263+R13*$E13*Indicators!$E$263+R13*$F13*Indicators!$F$263+R13*$G13*Indicators!$G$263+R13*$H13*Indicators!$H$263+R13*$I13*Indicators!$I$263</f>
        <v>8.4202701101054335E-4</v>
      </c>
      <c r="AC13" s="193">
        <f>S13*$B13*Indicators!$B$264+S13*$C13*Indicators!$C$264+S13*$D13*Indicators!$D$264+S13*$E13*Indicators!$E$264+S13*$F13*Indicators!$F$264+S13*$G13*Indicators!$G$264+S13*$H13*Indicators!$H$264+S13*$I13*Indicators!$I$264</f>
        <v>9.6522133125445664E-4</v>
      </c>
      <c r="AE13" s="177">
        <f t="shared" si="1"/>
        <v>1.0711837026318654</v>
      </c>
    </row>
    <row r="14" spans="1:31" hidden="1" x14ac:dyDescent="0.25">
      <c r="A14" s="174">
        <f>Indicators!A26</f>
        <v>36161</v>
      </c>
      <c r="B14" s="193">
        <f>(Indicators!B26-Indicators!B25)/Indicators!B25</f>
        <v>3.4953111679454404E-2</v>
      </c>
      <c r="C14" s="193">
        <f>(Indicators!C26-Indicators!C25)/-100</f>
        <v>2.7999999999999935E-3</v>
      </c>
      <c r="D14" s="193">
        <f>(Indicators!D26-Indicators!D25)/-100</f>
        <v>7.2288833454038583E-4</v>
      </c>
      <c r="E14" s="193">
        <f>(Indicators!E26-Indicators!E25)/-Indicators!E25</f>
        <v>-1.8850141376060423E-2</v>
      </c>
      <c r="F14" s="193">
        <f>(Indicators!F26-Indicators!F25)/Indicators!F25</f>
        <v>3.7128712871286338E-3</v>
      </c>
      <c r="G14" s="193">
        <f>(Indicators!G26-Indicators!G25)/Indicators!G25</f>
        <v>-3.4825004353125546E-3</v>
      </c>
      <c r="H14" s="193">
        <f>(Indicators!H26-Indicators!H25)/Indicators!H25</f>
        <v>6.4603517446179888E-6</v>
      </c>
      <c r="I14" s="193">
        <f>(Indicators!I26-Indicators!I25)/Indicators!I25</f>
        <v>0</v>
      </c>
      <c r="J14" s="174"/>
      <c r="K14" s="193">
        <f>RBay!C$68/100</f>
        <v>3.2687229296964729E-2</v>
      </c>
      <c r="L14" s="193">
        <f>RBay!D$68/100</f>
        <v>0.12108526405318835</v>
      </c>
      <c r="M14" s="193">
        <f>RBay!E$68/100</f>
        <v>0.39987066879065014</v>
      </c>
      <c r="N14" s="193">
        <f>RBay!F$68/100</f>
        <v>8.4955446283172913E-3</v>
      </c>
      <c r="O14" s="193">
        <f>RBay!G$68/100</f>
        <v>2.7431247694921362E-2</v>
      </c>
      <c r="P14" s="193">
        <f>RBay!H$68/100</f>
        <v>6.9649752084468636E-2</v>
      </c>
      <c r="Q14" s="193">
        <f>RBay!I$68/100</f>
        <v>0.11201090597332555</v>
      </c>
      <c r="R14" s="193">
        <f>RBay!J$68/100</f>
        <v>9.7944887458230559E-2</v>
      </c>
      <c r="S14" s="193">
        <f>RBay!K$68/100</f>
        <v>0.13082450001993362</v>
      </c>
      <c r="T14" s="193"/>
      <c r="U14" s="193">
        <f>K14*$B14*Indicators!$B$256+K14*$C14*Indicators!$C$256+K14*$D14*Indicators!$D$256+K14*$E14*Indicators!$E$256+K14*$F14*Indicators!$F$256+K14*$G14*Indicators!$G$256+K14*$H14*Indicators!$H$256+K14*$I14*Indicators!$I$256</f>
        <v>1.7052110801117504E-4</v>
      </c>
      <c r="V14" s="193">
        <f>L14*$B14*Indicators!$B$257+L14*$C14*Indicators!$C$257+L14*$D14*Indicators!$D$257+L14*$E14*Indicators!$E$257+L14*$F14*Indicators!$F$257+L14*$G14*Indicators!$G$257+L14*$H14*Indicators!$H$257+L14*$I14*Indicators!$I$257</f>
        <v>8.7277279865010922E-4</v>
      </c>
      <c r="W14" s="193">
        <f>M14*$B14*Indicators!$B$258+M14*$C14*Indicators!$C$258+M14*$D14*Indicators!$D$258+M14*$E14*Indicators!$E$258+M14*$F14*Indicators!$F$258+M14*$G14*Indicators!$G$258+M14*$H14*Indicators!$H$258+M14*$I14*Indicators!$I$258</f>
        <v>4.3767305834975616E-3</v>
      </c>
      <c r="X14" s="193">
        <f>N14*$B14*Indicators!$B$259+N14*$C14*Indicators!$C$259+N14*$D14*Indicators!$D$259+N14*$E14*Indicators!$E$259+N14*$F14*Indicators!$F$259+N14*$G14*Indicators!$G$259+N14*$H14*Indicators!$H$259+N14*$I14*Indicators!$I$259</f>
        <v>-8.3194027095659475E-7</v>
      </c>
      <c r="Y14" s="193">
        <f>O14*$B14*Indicators!$B$260+O14*$C14*Indicators!$C$260+O14*$D14*Indicators!$D$260+O14*$E14*Indicators!$E$260+O14*$F14*Indicators!$F$260+O14*$G14*Indicators!$G$260+O14*$H14*Indicators!$H$260+O14*$I14*Indicators!$I$260</f>
        <v>4.3396697455545801E-5</v>
      </c>
      <c r="Z14" s="193">
        <f>P14*$B14*Indicators!$B$261+P14*$C14*Indicators!$C$261+P14*$D14*Indicators!$D$261+P14*$E14*Indicators!$E$261+P14*$F14*Indicators!$F$261+P14*$G14*Indicators!$G$261+P14*$H14*Indicators!$H$261+P14*$I14*Indicators!$I$261</f>
        <v>1.905958351197205E-4</v>
      </c>
      <c r="AA14" s="193">
        <f>Q14*$B14*Indicators!$B$262+Q14*$C14*Indicators!$C$262+Q14*$D14*Indicators!$D$262+Q14*$E14*Indicators!$E$262+Q14*$F14*Indicators!$F$262+Q14*$G14*Indicators!$G$262+Q14*$H14*Indicators!$H$262+Q14*$I14*Indicators!$I$262</f>
        <v>-1.7094548235471976E-4</v>
      </c>
      <c r="AB14" s="193">
        <f>R14*$B14*Indicators!$B$263+R14*$C14*Indicators!$C$263+R14*$D14*Indicators!$D$263+R14*$E14*Indicators!$E$263+R14*$F14*Indicators!$F$263+R14*$G14*Indicators!$G$263+R14*$H14*Indicators!$H$263+R14*$I14*Indicators!$I$263</f>
        <v>2.6097650030449364E-4</v>
      </c>
      <c r="AC14" s="193">
        <f>S14*$B14*Indicators!$B$264+S14*$C14*Indicators!$C$264+S14*$D14*Indicators!$D$264+S14*$E14*Indicators!$E$264+S14*$F14*Indicators!$F$264+S14*$G14*Indicators!$G$264+S14*$H14*Indicators!$H$264+S14*$I14*Indicators!$I$264</f>
        <v>6.0464819865346754E-4</v>
      </c>
      <c r="AE14" s="177">
        <f t="shared" si="1"/>
        <v>0.63478642990663969</v>
      </c>
    </row>
    <row r="15" spans="1:31" hidden="1" x14ac:dyDescent="0.25">
      <c r="A15" s="174">
        <f>Indicators!A27</f>
        <v>36192</v>
      </c>
      <c r="B15" s="193">
        <f>(Indicators!B27-Indicators!B26)/Indicators!B26</f>
        <v>1.7710049423393728E-2</v>
      </c>
      <c r="C15" s="193">
        <f>(Indicators!C27-Indicators!C26)/-100</f>
        <v>1.2400000000000001E-2</v>
      </c>
      <c r="D15" s="193">
        <f>(Indicators!D27-Indicators!D26)/-100</f>
        <v>2.5058964220630742E-3</v>
      </c>
      <c r="E15" s="193">
        <f>(Indicators!E27-Indicators!E26)/-Indicators!E26</f>
        <v>2.8677150786309016E-2</v>
      </c>
      <c r="F15" s="193">
        <f>(Indicators!F27-Indicators!F26)/Indicators!F26</f>
        <v>-0.159062885326757</v>
      </c>
      <c r="G15" s="193">
        <f>(Indicators!G27-Indicators!G26)/Indicators!G26</f>
        <v>2.4462694391055233E-3</v>
      </c>
      <c r="H15" s="193">
        <f>(Indicators!H27-Indicators!H26)/Indicators!H26</f>
        <v>3.4562658546774799E-3</v>
      </c>
      <c r="I15" s="193">
        <f>(Indicators!I27-Indicators!I26)/Indicators!I26</f>
        <v>0</v>
      </c>
      <c r="J15" s="174"/>
      <c r="K15" s="193">
        <f>RBay!C$68/100</f>
        <v>3.2687229296964729E-2</v>
      </c>
      <c r="L15" s="193">
        <f>RBay!D$68/100</f>
        <v>0.12108526405318835</v>
      </c>
      <c r="M15" s="193">
        <f>RBay!E$68/100</f>
        <v>0.39987066879065014</v>
      </c>
      <c r="N15" s="193">
        <f>RBay!F$68/100</f>
        <v>8.4955446283172913E-3</v>
      </c>
      <c r="O15" s="193">
        <f>RBay!G$68/100</f>
        <v>2.7431247694921362E-2</v>
      </c>
      <c r="P15" s="193">
        <f>RBay!H$68/100</f>
        <v>6.9649752084468636E-2</v>
      </c>
      <c r="Q15" s="193">
        <f>RBay!I$68/100</f>
        <v>0.11201090597332555</v>
      </c>
      <c r="R15" s="193">
        <f>RBay!J$68/100</f>
        <v>9.7944887458230559E-2</v>
      </c>
      <c r="S15" s="193">
        <f>RBay!K$68/100</f>
        <v>0.13082450001993362</v>
      </c>
      <c r="T15" s="193"/>
      <c r="U15" s="193">
        <f>K15*$B15*Indicators!$B$256+K15*$C15*Indicators!$C$256+K15*$D15*Indicators!$D$256+K15*$E15*Indicators!$E$256+K15*$F15*Indicators!$F$256+K15*$G15*Indicators!$G$256+K15*$H15*Indicators!$H$256+K15*$I15*Indicators!$I$256</f>
        <v>-1.2287397094284038E-3</v>
      </c>
      <c r="V15" s="193">
        <f>L15*$B15*Indicators!$B$257+L15*$C15*Indicators!$C$257+L15*$D15*Indicators!$D$257+L15*$E15*Indicators!$E$257+L15*$F15*Indicators!$F$257+L15*$G15*Indicators!$G$257+L15*$H15*Indicators!$H$257+L15*$I15*Indicators!$I$257</f>
        <v>1.1090487131650611E-3</v>
      </c>
      <c r="W15" s="193">
        <f>M15*$B15*Indicators!$B$258+M15*$C15*Indicators!$C$258+M15*$D15*Indicators!$D$258+M15*$E15*Indicators!$E$258+M15*$F15*Indicators!$F$258+M15*$G15*Indicators!$G$258+M15*$H15*Indicators!$H$258+M15*$I15*Indicators!$I$258</f>
        <v>4.8053073203240945E-3</v>
      </c>
      <c r="X15" s="193">
        <f>N15*$B15*Indicators!$B$259+N15*$C15*Indicators!$C$259+N15*$D15*Indicators!$D$259+N15*$E15*Indicators!$E$259+N15*$F15*Indicators!$F$259+N15*$G15*Indicators!$G$259+N15*$H15*Indicators!$H$259+N15*$I15*Indicators!$I$259</f>
        <v>7.3039225883738922E-5</v>
      </c>
      <c r="Y15" s="193">
        <f>O15*$B15*Indicators!$B$260+O15*$C15*Indicators!$C$260+O15*$D15*Indicators!$D$260+O15*$E15*Indicators!$E$260+O15*$F15*Indicators!$F$260+O15*$G15*Indicators!$G$260+O15*$H15*Indicators!$H$260+O15*$I15*Indicators!$I$260</f>
        <v>3.0393951260081648E-4</v>
      </c>
      <c r="Z15" s="193">
        <f>P15*$B15*Indicators!$B$261+P15*$C15*Indicators!$C$261+P15*$D15*Indicators!$D$261+P15*$E15*Indicators!$E$261+P15*$F15*Indicators!$F$261+P15*$G15*Indicators!$G$261+P15*$H15*Indicators!$H$261+P15*$I15*Indicators!$I$261</f>
        <v>7.2045465138471986E-4</v>
      </c>
      <c r="AA15" s="193">
        <f>Q15*$B15*Indicators!$B$262+Q15*$C15*Indicators!$C$262+Q15*$D15*Indicators!$D$262+Q15*$E15*Indicators!$E$262+Q15*$F15*Indicators!$F$262+Q15*$G15*Indicators!$G$262+Q15*$H15*Indicators!$H$262+Q15*$I15*Indicators!$I$262</f>
        <v>1.545301673765438E-3</v>
      </c>
      <c r="AB15" s="193">
        <f>R15*$B15*Indicators!$B$263+R15*$C15*Indicators!$C$263+R15*$D15*Indicators!$D$263+R15*$E15*Indicators!$E$263+R15*$F15*Indicators!$F$263+R15*$G15*Indicators!$G$263+R15*$H15*Indicators!$H$263+R15*$I15*Indicators!$I$263</f>
        <v>1.0055207673256234E-3</v>
      </c>
      <c r="AC15" s="193">
        <f>S15*$B15*Indicators!$B$264+S15*$C15*Indicators!$C$264+S15*$D15*Indicators!$D$264+S15*$E15*Indicators!$E$264+S15*$F15*Indicators!$F$264+S15*$G15*Indicators!$G$264+S15*$H15*Indicators!$H$264+S15*$I15*Indicators!$I$264</f>
        <v>1.0006849712167652E-3</v>
      </c>
      <c r="AE15" s="177">
        <f t="shared" si="1"/>
        <v>0.93345571262378535</v>
      </c>
    </row>
    <row r="16" spans="1:31" hidden="1" x14ac:dyDescent="0.25">
      <c r="A16" s="174">
        <f>Indicators!A28</f>
        <v>36220</v>
      </c>
      <c r="B16" s="193">
        <f>(Indicators!B28-Indicators!B27)/Indicators!B27</f>
        <v>1.2140833670577734E-3</v>
      </c>
      <c r="C16" s="193">
        <f>(Indicators!C28-Indicators!C27)/-100</f>
        <v>-4.5500000000000011E-3</v>
      </c>
      <c r="D16" s="193">
        <f>(Indicators!D28-Indicators!D27)/-100</f>
        <v>7.4489561071838925E-3</v>
      </c>
      <c r="E16" s="193">
        <f>(Indicators!E28-Indicators!E27)/-Indicators!E27</f>
        <v>-0.12285714285714278</v>
      </c>
      <c r="F16" s="193">
        <f>(Indicators!F28-Indicators!F27)/Indicators!F27</f>
        <v>-0.1158357771260997</v>
      </c>
      <c r="G16" s="193">
        <f>(Indicators!G28-Indicators!G27)/Indicators!G27</f>
        <v>-2.1997559700191745E-2</v>
      </c>
      <c r="H16" s="193">
        <f>(Indicators!H28-Indicators!H27)/Indicators!H27</f>
        <v>8.9639232669283374E-3</v>
      </c>
      <c r="I16" s="193">
        <f>(Indicators!I28-Indicators!I27)/Indicators!I27</f>
        <v>0</v>
      </c>
      <c r="J16" s="174"/>
      <c r="K16" s="193">
        <f>RBay!C$68/100</f>
        <v>3.2687229296964729E-2</v>
      </c>
      <c r="L16" s="193">
        <f>RBay!D$68/100</f>
        <v>0.12108526405318835</v>
      </c>
      <c r="M16" s="193">
        <f>RBay!E$68/100</f>
        <v>0.39987066879065014</v>
      </c>
      <c r="N16" s="193">
        <f>RBay!F$68/100</f>
        <v>8.4955446283172913E-3</v>
      </c>
      <c r="O16" s="193">
        <f>RBay!G$68/100</f>
        <v>2.7431247694921362E-2</v>
      </c>
      <c r="P16" s="193">
        <f>RBay!H$68/100</f>
        <v>6.9649752084468636E-2</v>
      </c>
      <c r="Q16" s="193">
        <f>RBay!I$68/100</f>
        <v>0.11201090597332555</v>
      </c>
      <c r="R16" s="193">
        <f>RBay!J$68/100</f>
        <v>9.7944887458230559E-2</v>
      </c>
      <c r="S16" s="193">
        <f>RBay!K$68/100</f>
        <v>0.13082450001993362</v>
      </c>
      <c r="T16" s="193"/>
      <c r="U16" s="193">
        <f>K16*$B16*Indicators!$B$256+K16*$C16*Indicators!$C$256+K16*$D16*Indicators!$D$256+K16*$E16*Indicators!$E$256+K16*$F16*Indicators!$F$256+K16*$G16*Indicators!$G$256+K16*$H16*Indicators!$H$256+K16*$I16*Indicators!$I$256</f>
        <v>-1.7840621309135249E-3</v>
      </c>
      <c r="V16" s="193">
        <f>L16*$B16*Indicators!$B$257+L16*$C16*Indicators!$C$257+L16*$D16*Indicators!$D$257+L16*$E16*Indicators!$E$257+L16*$F16*Indicators!$F$257+L16*$G16*Indicators!$G$257+L16*$H16*Indicators!$H$257+L16*$I16*Indicators!$I$257</f>
        <v>-2.5089488067723065E-3</v>
      </c>
      <c r="W16" s="193">
        <f>M16*$B16*Indicators!$B$258+M16*$C16*Indicators!$C$258+M16*$D16*Indicators!$D$258+M16*$E16*Indicators!$E$258+M16*$F16*Indicators!$F$258+M16*$G16*Indicators!$G$258+M16*$H16*Indicators!$H$258+M16*$I16*Indicators!$I$258</f>
        <v>-4.5992904296232951E-3</v>
      </c>
      <c r="X16" s="193">
        <f>N16*$B16*Indicators!$B$259+N16*$C16*Indicators!$C$259+N16*$D16*Indicators!$D$259+N16*$E16*Indicators!$E$259+N16*$F16*Indicators!$F$259+N16*$G16*Indicators!$G$259+N16*$H16*Indicators!$H$259+N16*$I16*Indicators!$I$259</f>
        <v>-1.9886948650224234E-4</v>
      </c>
      <c r="Y16" s="193">
        <f>O16*$B16*Indicators!$B$260+O16*$C16*Indicators!$C$260+O16*$D16*Indicators!$D$260+O16*$E16*Indicators!$E$260+O16*$F16*Indicators!$F$260+O16*$G16*Indicators!$G$260+O16*$H16*Indicators!$H$260+O16*$I16*Indicators!$I$260</f>
        <v>-4.4543108262736658E-4</v>
      </c>
      <c r="Z16" s="193">
        <f>P16*$B16*Indicators!$B$261+P16*$C16*Indicators!$C$261+P16*$D16*Indicators!$D$261+P16*$E16*Indicators!$E$261+P16*$F16*Indicators!$F$261+P16*$G16*Indicators!$G$261+P16*$H16*Indicators!$H$261+P16*$I16*Indicators!$I$261</f>
        <v>-6.9831077628045631E-4</v>
      </c>
      <c r="AA16" s="193">
        <f>Q16*$B16*Indicators!$B$262+Q16*$C16*Indicators!$C$262+Q16*$D16*Indicators!$D$262+Q16*$E16*Indicators!$E$262+Q16*$F16*Indicators!$F$262+Q16*$G16*Indicators!$G$262+Q16*$H16*Indicators!$H$262+Q16*$I16*Indicators!$I$262</f>
        <v>-3.9324849642125275E-3</v>
      </c>
      <c r="AB16" s="193">
        <f>R16*$B16*Indicators!$B$263+R16*$C16*Indicators!$C$263+R16*$D16*Indicators!$D$263+R16*$E16*Indicators!$E$263+R16*$F16*Indicators!$F$263+R16*$G16*Indicators!$G$263+R16*$H16*Indicators!$H$263+R16*$I16*Indicators!$I$263</f>
        <v>-1.0110589570313587E-3</v>
      </c>
      <c r="AC16" s="193">
        <f>S16*$B16*Indicators!$B$264+S16*$C16*Indicators!$C$264+S16*$D16*Indicators!$D$264+S16*$E16*Indicators!$E$264+S16*$F16*Indicators!$F$264+S16*$G16*Indicators!$G$264+S16*$H16*Indicators!$H$264+S16*$I16*Indicators!$I$264</f>
        <v>3.5425659422847844E-4</v>
      </c>
      <c r="AE16" s="177">
        <f t="shared" si="1"/>
        <v>-1.4824200039734601</v>
      </c>
    </row>
    <row r="17" spans="1:31" hidden="1" x14ac:dyDescent="0.25">
      <c r="A17" s="174">
        <f>Indicators!A29</f>
        <v>36251</v>
      </c>
      <c r="B17" s="193">
        <f>(Indicators!B29-Indicators!B28)/Indicators!B28</f>
        <v>-1.2902182700080785E-2</v>
      </c>
      <c r="C17" s="193">
        <f>(Indicators!C29-Indicators!C28)/-100</f>
        <v>2.2000000000000062E-3</v>
      </c>
      <c r="D17" s="193">
        <f>(Indicators!D29-Indicators!D28)/-100</f>
        <v>2.6341621973023166E-3</v>
      </c>
      <c r="E17" s="193">
        <f>(Indicators!E29-Indicators!E28)/-Indicators!E28</f>
        <v>-0.54707379134860046</v>
      </c>
      <c r="F17" s="193">
        <f>(Indicators!F29-Indicators!F28)/Indicators!F28</f>
        <v>-0.10116086235489226</v>
      </c>
      <c r="G17" s="193">
        <f>(Indicators!G29-Indicators!G28)/Indicators!G28</f>
        <v>2.0710059171597638E-2</v>
      </c>
      <c r="H17" s="193">
        <f>(Indicators!H29-Indicators!H28)/Indicators!H28</f>
        <v>-2.2737134057631936E-3</v>
      </c>
      <c r="I17" s="193">
        <f>(Indicators!I29-Indicators!I28)/Indicators!I28</f>
        <v>0</v>
      </c>
      <c r="J17" s="174"/>
      <c r="K17" s="193">
        <f>RBay!C$68/100</f>
        <v>3.2687229296964729E-2</v>
      </c>
      <c r="L17" s="193">
        <f>RBay!D$68/100</f>
        <v>0.12108526405318835</v>
      </c>
      <c r="M17" s="193">
        <f>RBay!E$68/100</f>
        <v>0.39987066879065014</v>
      </c>
      <c r="N17" s="193">
        <f>RBay!F$68/100</f>
        <v>8.4955446283172913E-3</v>
      </c>
      <c r="O17" s="193">
        <f>RBay!G$68/100</f>
        <v>2.7431247694921362E-2</v>
      </c>
      <c r="P17" s="193">
        <f>RBay!H$68/100</f>
        <v>6.9649752084468636E-2</v>
      </c>
      <c r="Q17" s="193">
        <f>RBay!I$68/100</f>
        <v>0.11201090597332555</v>
      </c>
      <c r="R17" s="193">
        <f>RBay!J$68/100</f>
        <v>9.7944887458230559E-2</v>
      </c>
      <c r="S17" s="193">
        <f>RBay!K$68/100</f>
        <v>0.13082450001993362</v>
      </c>
      <c r="T17" s="193"/>
      <c r="U17" s="193">
        <f>K17*$B17*Indicators!$B$256+K17*$C17*Indicators!$C$256+K17*$D17*Indicators!$D$256+K17*$E17*Indicators!$E$256+K17*$F17*Indicators!$F$256+K17*$G17*Indicators!$G$256+K17*$H17*Indicators!$H$256+K17*$I17*Indicators!$I$256</f>
        <v>-4.1122790857130659E-3</v>
      </c>
      <c r="V17" s="193">
        <f>L17*$B17*Indicators!$B$257+L17*$C17*Indicators!$C$257+L17*$D17*Indicators!$D$257+L17*$E17*Indicators!$E$257+L17*$F17*Indicators!$F$257+L17*$G17*Indicators!$G$257+L17*$H17*Indicators!$H$257+L17*$I17*Indicators!$I$257</f>
        <v>-6.0898635145929221E-3</v>
      </c>
      <c r="W17" s="193">
        <f>M17*$B17*Indicators!$B$258+M17*$C17*Indicators!$C$258+M17*$D17*Indicators!$D$258+M17*$E17*Indicators!$E$258+M17*$F17*Indicators!$F$258+M17*$G17*Indicators!$G$258+M17*$H17*Indicators!$H$258+M17*$I17*Indicators!$I$258</f>
        <v>-2.3543907657014584E-2</v>
      </c>
      <c r="X17" s="193">
        <f>N17*$B17*Indicators!$B$259+N17*$C17*Indicators!$C$259+N17*$D17*Indicators!$D$259+N17*$E17*Indicators!$E$259+N17*$F17*Indicators!$F$259+N17*$G17*Indicators!$G$259+N17*$H17*Indicators!$H$259+N17*$I17*Indicators!$I$259</f>
        <v>-9.4037727010676058E-4</v>
      </c>
      <c r="Y17" s="193">
        <f>O17*$B17*Indicators!$B$260+O17*$C17*Indicators!$C$260+O17*$D17*Indicators!$D$260+O17*$E17*Indicators!$E$260+O17*$F17*Indicators!$F$260+O17*$G17*Indicators!$G$260+O17*$H17*Indicators!$H$260+O17*$I17*Indicators!$I$260</f>
        <v>-2.2798105782648806E-3</v>
      </c>
      <c r="Z17" s="193">
        <f>P17*$B17*Indicators!$B$261+P17*$C17*Indicators!$C$261+P17*$D17*Indicators!$D$261+P17*$E17*Indicators!$E$261+P17*$F17*Indicators!$F$261+P17*$G17*Indicators!$G$261+P17*$H17*Indicators!$H$261+P17*$I17*Indicators!$I$261</f>
        <v>-3.8494856124270662E-3</v>
      </c>
      <c r="AA17" s="193">
        <f>Q17*$B17*Indicators!$B$262+Q17*$C17*Indicators!$C$262+Q17*$D17*Indicators!$D$262+Q17*$E17*Indicators!$E$262+Q17*$F17*Indicators!$F$262+Q17*$G17*Indicators!$G$262+Q17*$H17*Indicators!$H$262+Q17*$I17*Indicators!$I$262</f>
        <v>-1.8500133669944911E-2</v>
      </c>
      <c r="AB17" s="193">
        <f>R17*$B17*Indicators!$B$263+R17*$C17*Indicators!$C$263+R17*$D17*Indicators!$D$263+R17*$E17*Indicators!$E$263+R17*$F17*Indicators!$F$263+R17*$G17*Indicators!$G$263+R17*$H17*Indicators!$H$263+R17*$I17*Indicators!$I$263</f>
        <v>-5.4502701215040483E-3</v>
      </c>
      <c r="AC17" s="193">
        <f>S17*$B17*Indicators!$B$264+S17*$C17*Indicators!$C$264+S17*$D17*Indicators!$D$264+S17*$E17*Indicators!$E$264+S17*$F17*Indicators!$F$264+S17*$G17*Indicators!$G$264+S17*$H17*Indicators!$H$264+S17*$I17*Indicators!$I$264</f>
        <v>-8.8371930437621438E-5</v>
      </c>
      <c r="AE17" s="177">
        <f t="shared" si="1"/>
        <v>-6.4854499440005862</v>
      </c>
    </row>
    <row r="18" spans="1:31" hidden="1" x14ac:dyDescent="0.25">
      <c r="A18" s="174">
        <f>Indicators!A30</f>
        <v>36281</v>
      </c>
      <c r="B18" s="193">
        <f>(Indicators!B30-Indicators!B29)/Indicators!B29</f>
        <v>1.6756207822839483E-2</v>
      </c>
      <c r="C18" s="193">
        <f>(Indicators!C30-Indicators!C29)/-100</f>
        <v>-4.9000000000000024E-3</v>
      </c>
      <c r="D18" s="193">
        <f>(Indicators!D30-Indicators!D29)/-100</f>
        <v>6.007805121901715E-3</v>
      </c>
      <c r="E18" s="193">
        <f>(Indicators!E30-Indicators!E29)/-Indicators!E29</f>
        <v>7.6754385964912214E-2</v>
      </c>
      <c r="F18" s="193">
        <f>(Indicators!F30-Indicators!F29)/Indicators!F29</f>
        <v>6.0885608856088576E-2</v>
      </c>
      <c r="G18" s="193">
        <f>(Indicators!G30-Indicators!G29)/Indicators!G29</f>
        <v>-5.5875676619521558E-2</v>
      </c>
      <c r="H18" s="193">
        <f>(Indicators!H30-Indicators!H29)/Indicators!H29</f>
        <v>8.6337928785065461E-4</v>
      </c>
      <c r="I18" s="193">
        <f>(Indicators!I30-Indicators!I29)/Indicators!I29</f>
        <v>0</v>
      </c>
      <c r="J18" s="174"/>
      <c r="K18" s="193">
        <f>RBay!C$68/100</f>
        <v>3.2687229296964729E-2</v>
      </c>
      <c r="L18" s="193">
        <f>RBay!D$68/100</f>
        <v>0.12108526405318835</v>
      </c>
      <c r="M18" s="193">
        <f>RBay!E$68/100</f>
        <v>0.39987066879065014</v>
      </c>
      <c r="N18" s="193">
        <f>RBay!F$68/100</f>
        <v>8.4955446283172913E-3</v>
      </c>
      <c r="O18" s="193">
        <f>RBay!G$68/100</f>
        <v>2.7431247694921362E-2</v>
      </c>
      <c r="P18" s="193">
        <f>RBay!H$68/100</f>
        <v>6.9649752084468636E-2</v>
      </c>
      <c r="Q18" s="193">
        <f>RBay!I$68/100</f>
        <v>0.11201090597332555</v>
      </c>
      <c r="R18" s="193">
        <f>RBay!J$68/100</f>
        <v>9.7944887458230559E-2</v>
      </c>
      <c r="S18" s="193">
        <f>RBay!K$68/100</f>
        <v>0.13082450001993362</v>
      </c>
      <c r="T18" s="193"/>
      <c r="U18" s="193">
        <f>K18*$B18*Indicators!$B$256+K18*$C18*Indicators!$C$256+K18*$D18*Indicators!$D$256+K18*$E18*Indicators!$E$256+K18*$F18*Indicators!$F$256+K18*$G18*Indicators!$G$256+K18*$H18*Indicators!$H$256+K18*$I18*Indicators!$I$256</f>
        <v>1.1297326855281744E-3</v>
      </c>
      <c r="V18" s="193">
        <f>L18*$B18*Indicators!$B$257+L18*$C18*Indicators!$C$257+L18*$D18*Indicators!$D$257+L18*$E18*Indicators!$E$257+L18*$F18*Indicators!$F$257+L18*$G18*Indicators!$G$257+L18*$H18*Indicators!$H$257+L18*$I18*Indicators!$I$257</f>
        <v>-1.1682269592423738E-3</v>
      </c>
      <c r="W18" s="193">
        <f>M18*$B18*Indicators!$B$258+M18*$C18*Indicators!$C$258+M18*$D18*Indicators!$D$258+M18*$E18*Indicators!$E$258+M18*$F18*Indicators!$F$258+M18*$G18*Indicators!$G$258+M18*$H18*Indicators!$H$258+M18*$I18*Indicators!$I$258</f>
        <v>5.1770613773337781E-3</v>
      </c>
      <c r="X18" s="193">
        <f>N18*$B18*Indicators!$B$259+N18*$C18*Indicators!$C$259+N18*$D18*Indicators!$D$259+N18*$E18*Indicators!$E$259+N18*$F18*Indicators!$F$259+N18*$G18*Indicators!$G$259+N18*$H18*Indicators!$H$259+N18*$I18*Indicators!$I$259</f>
        <v>1.4585343153256935E-4</v>
      </c>
      <c r="Y18" s="193">
        <f>O18*$B18*Indicators!$B$260+O18*$C18*Indicators!$C$260+O18*$D18*Indicators!$D$260+O18*$E18*Indicators!$E$260+O18*$F18*Indicators!$F$260+O18*$G18*Indicators!$G$260+O18*$H18*Indicators!$H$260+O18*$I18*Indicators!$I$260</f>
        <v>3.4504595094139896E-4</v>
      </c>
      <c r="Z18" s="193">
        <f>P18*$B18*Indicators!$B$261+P18*$C18*Indicators!$C$261+P18*$D18*Indicators!$D$261+P18*$E18*Indicators!$E$261+P18*$F18*Indicators!$F$261+P18*$G18*Indicators!$G$261+P18*$H18*Indicators!$H$261+P18*$I18*Indicators!$I$261</f>
        <v>6.3057160843483888E-4</v>
      </c>
      <c r="AA18" s="193">
        <f>Q18*$B18*Indicators!$B$262+Q18*$C18*Indicators!$C$262+Q18*$D18*Indicators!$D$262+Q18*$E18*Indicators!$E$262+Q18*$F18*Indicators!$F$262+Q18*$G18*Indicators!$G$262+Q18*$H18*Indicators!$H$262+Q18*$I18*Indicators!$I$262</f>
        <v>2.7437511555520257E-3</v>
      </c>
      <c r="AB18" s="193">
        <f>R18*$B18*Indicators!$B$263+R18*$C18*Indicators!$C$263+R18*$D18*Indicators!$D$263+R18*$E18*Indicators!$E$263+R18*$F18*Indicators!$F$263+R18*$G18*Indicators!$G$263+R18*$H18*Indicators!$H$263+R18*$I18*Indicators!$I$263</f>
        <v>8.3212543228675432E-4</v>
      </c>
      <c r="AC18" s="193">
        <f>S18*$B18*Indicators!$B$264+S18*$C18*Indicators!$C$264+S18*$D18*Indicators!$D$264+S18*$E18*Indicators!$E$264+S18*$F18*Indicators!$F$264+S18*$G18*Indicators!$G$264+S18*$H18*Indicators!$H$264+S18*$I18*Indicators!$I$264</f>
        <v>1.8592720288730744E-4</v>
      </c>
      <c r="AE18" s="177">
        <f t="shared" si="1"/>
        <v>1.0021841885254474</v>
      </c>
    </row>
    <row r="19" spans="1:31" hidden="1" x14ac:dyDescent="0.25">
      <c r="A19" s="174">
        <f>Indicators!A31</f>
        <v>36312</v>
      </c>
      <c r="B19" s="193">
        <f>(Indicators!B31-Indicators!B30)/Indicators!B30</f>
        <v>-2.7466774063632647E-2</v>
      </c>
      <c r="C19" s="193">
        <f>(Indicators!C31-Indicators!C30)/-100</f>
        <v>-8.5000000000000852E-4</v>
      </c>
      <c r="D19" s="193">
        <f>(Indicators!D31-Indicators!D30)/-100</f>
        <v>-2.0195874417451519E-3</v>
      </c>
      <c r="E19" s="193">
        <f>(Indicators!E31-Indicators!E30)/-Indicators!E30</f>
        <v>-0.11757719714964374</v>
      </c>
      <c r="F19" s="193">
        <f>(Indicators!F31-Indicators!F30)/Indicators!F30</f>
        <v>5.0434782608695661E-2</v>
      </c>
      <c r="G19" s="193">
        <f>(Indicators!G31-Indicators!G30)/Indicators!G30</f>
        <v>-3.36600702792677E-2</v>
      </c>
      <c r="H19" s="193">
        <f>(Indicators!H31-Indicators!H30)/Indicators!H30</f>
        <v>2.629224779122967E-2</v>
      </c>
      <c r="I19" s="193">
        <f>(Indicators!I31-Indicators!I30)/Indicators!I30</f>
        <v>0</v>
      </c>
      <c r="J19" s="174"/>
      <c r="K19" s="193">
        <f>RBay!C$68/100</f>
        <v>3.2687229296964729E-2</v>
      </c>
      <c r="L19" s="193">
        <f>RBay!D$68/100</f>
        <v>0.12108526405318835</v>
      </c>
      <c r="M19" s="193">
        <f>RBay!E$68/100</f>
        <v>0.39987066879065014</v>
      </c>
      <c r="N19" s="193">
        <f>RBay!F$68/100</f>
        <v>8.4955446283172913E-3</v>
      </c>
      <c r="O19" s="193">
        <f>RBay!G$68/100</f>
        <v>2.7431247694921362E-2</v>
      </c>
      <c r="P19" s="193">
        <f>RBay!H$68/100</f>
        <v>6.9649752084468636E-2</v>
      </c>
      <c r="Q19" s="193">
        <f>RBay!I$68/100</f>
        <v>0.11201090597332555</v>
      </c>
      <c r="R19" s="193">
        <f>RBay!J$68/100</f>
        <v>9.7944887458230559E-2</v>
      </c>
      <c r="S19" s="193">
        <f>RBay!K$68/100</f>
        <v>0.13082450001993362</v>
      </c>
      <c r="T19" s="193"/>
      <c r="U19" s="193">
        <f>K19*$B19*Indicators!$B$256+K19*$C19*Indicators!$C$256+K19*$D19*Indicators!$D$256+K19*$E19*Indicators!$E$256+K19*$F19*Indicators!$F$256+K19*$G19*Indicators!$G$256+K19*$H19*Indicators!$H$256+K19*$I19*Indicators!$I$256</f>
        <v>-2.5848401098796511E-4</v>
      </c>
      <c r="V19" s="193">
        <f>L19*$B19*Indicators!$B$257+L19*$C19*Indicators!$C$257+L19*$D19*Indicators!$D$257+L19*$E19*Indicators!$E$257+L19*$F19*Indicators!$F$257+L19*$G19*Indicators!$G$257+L19*$H19*Indicators!$H$257+L19*$I19*Indicators!$I$257</f>
        <v>-4.05172847253071E-3</v>
      </c>
      <c r="W19" s="193">
        <f>M19*$B19*Indicators!$B$258+M19*$C19*Indicators!$C$258+M19*$D19*Indicators!$D$258+M19*$E19*Indicators!$E$258+M19*$F19*Indicators!$F$258+M19*$G19*Indicators!$G$258+M19*$H19*Indicators!$H$258+M19*$I19*Indicators!$I$258</f>
        <v>-7.6026791378132341E-3</v>
      </c>
      <c r="X19" s="193">
        <f>N19*$B19*Indicators!$B$259+N19*$C19*Indicators!$C$259+N19*$D19*Indicators!$D$259+N19*$E19*Indicators!$E$259+N19*$F19*Indicators!$F$259+N19*$G19*Indicators!$G$259+N19*$H19*Indicators!$H$259+N19*$I19*Indicators!$I$259</f>
        <v>-2.0199322457669511E-4</v>
      </c>
      <c r="Y19" s="193">
        <f>O19*$B19*Indicators!$B$260+O19*$C19*Indicators!$C$260+O19*$D19*Indicators!$D$260+O19*$E19*Indicators!$E$260+O19*$F19*Indicators!$F$260+O19*$G19*Indicators!$G$260+O19*$H19*Indicators!$H$260+O19*$I19*Indicators!$I$260</f>
        <v>-3.5530437102753712E-4</v>
      </c>
      <c r="Z19" s="193">
        <f>P19*$B19*Indicators!$B$261+P19*$C19*Indicators!$C$261+P19*$D19*Indicators!$D$261+P19*$E19*Indicators!$E$261+P19*$F19*Indicators!$F$261+P19*$G19*Indicators!$G$261+P19*$H19*Indicators!$H$261+P19*$I19*Indicators!$I$261</f>
        <v>-6.0126908270573026E-4</v>
      </c>
      <c r="AA19" s="193">
        <f>Q19*$B19*Indicators!$B$262+Q19*$C19*Indicators!$C$262+Q19*$D19*Indicators!$D$262+Q19*$E19*Indicators!$E$262+Q19*$F19*Indicators!$F$262+Q19*$G19*Indicators!$G$262+Q19*$H19*Indicators!$H$262+Q19*$I19*Indicators!$I$262</f>
        <v>-3.7112960739495117E-3</v>
      </c>
      <c r="AB19" s="193">
        <f>R19*$B19*Indicators!$B$263+R19*$C19*Indicators!$C$263+R19*$D19*Indicators!$D$263+R19*$E19*Indicators!$E$263+R19*$F19*Indicators!$F$263+R19*$G19*Indicators!$G$263+R19*$H19*Indicators!$H$263+R19*$I19*Indicators!$I$263</f>
        <v>-6.9699359890535101E-4</v>
      </c>
      <c r="AC19" s="193">
        <f>S19*$B19*Indicators!$B$264+S19*$C19*Indicators!$C$264+S19*$D19*Indicators!$D$264+S19*$E19*Indicators!$E$264+S19*$F19*Indicators!$F$264+S19*$G19*Indicators!$G$264+S19*$H19*Indicators!$H$264+S19*$I19*Indicators!$I$264</f>
        <v>5.8080576088432559E-4</v>
      </c>
      <c r="AE19" s="177">
        <f t="shared" si="1"/>
        <v>-1.6898942211612411</v>
      </c>
    </row>
    <row r="20" spans="1:31" hidden="1" x14ac:dyDescent="0.25">
      <c r="A20" s="174">
        <f>Indicators!A32</f>
        <v>36342</v>
      </c>
      <c r="B20" s="193">
        <f>(Indicators!B32-Indicators!B31)/Indicators!B31</f>
        <v>1.9546132184860083E-2</v>
      </c>
      <c r="C20" s="193">
        <f>(Indicators!C32-Indicators!C31)/-100</f>
        <v>-1.9999999999999573E-4</v>
      </c>
      <c r="D20" s="193">
        <f>(Indicators!D32-Indicators!D31)/-100</f>
        <v>2.3723186353443778E-2</v>
      </c>
      <c r="E20" s="193">
        <f>(Indicators!E32-Indicators!E31)/-Indicators!E31</f>
        <v>-0.11052072263549406</v>
      </c>
      <c r="F20" s="193">
        <f>(Indicators!F32-Indicators!F31)/Indicators!F31</f>
        <v>-0.10927152317880796</v>
      </c>
      <c r="G20" s="193">
        <f>(Indicators!G32-Indicators!G31)/Indicators!G31</f>
        <v>-2.2239234449760774E-2</v>
      </c>
      <c r="H20" s="193">
        <f>(Indicators!H32-Indicators!H31)/Indicators!H31</f>
        <v>1.0210943142480015E-3</v>
      </c>
      <c r="I20" s="193">
        <f>(Indicators!I32-Indicators!I31)/Indicators!I31</f>
        <v>0</v>
      </c>
      <c r="J20" s="174"/>
      <c r="K20" s="193">
        <f>RBay!C$68/100</f>
        <v>3.2687229296964729E-2</v>
      </c>
      <c r="L20" s="193">
        <f>RBay!D$68/100</f>
        <v>0.12108526405318835</v>
      </c>
      <c r="M20" s="193">
        <f>RBay!E$68/100</f>
        <v>0.39987066879065014</v>
      </c>
      <c r="N20" s="193">
        <f>RBay!F$68/100</f>
        <v>8.4955446283172913E-3</v>
      </c>
      <c r="O20" s="193">
        <f>RBay!G$68/100</f>
        <v>2.7431247694921362E-2</v>
      </c>
      <c r="P20" s="193">
        <f>RBay!H$68/100</f>
        <v>6.9649752084468636E-2</v>
      </c>
      <c r="Q20" s="193">
        <f>RBay!I$68/100</f>
        <v>0.11201090597332555</v>
      </c>
      <c r="R20" s="193">
        <f>RBay!J$68/100</f>
        <v>9.7944887458230559E-2</v>
      </c>
      <c r="S20" s="193">
        <f>RBay!K$68/100</f>
        <v>0.13082450001993362</v>
      </c>
      <c r="T20" s="193"/>
      <c r="U20" s="193">
        <f>K20*$B20*Indicators!$B$256+K20*$C20*Indicators!$C$256+K20*$D20*Indicators!$D$256+K20*$E20*Indicators!$E$256+K20*$F20*Indicators!$F$256+K20*$G20*Indicators!$G$256+K20*$H20*Indicators!$H$256+K20*$I20*Indicators!$I$256</f>
        <v>-1.5164417822862667E-3</v>
      </c>
      <c r="V20" s="193">
        <f>L20*$B20*Indicators!$B$257+L20*$C20*Indicators!$C$257+L20*$D20*Indicators!$D$257+L20*$E20*Indicators!$E$257+L20*$F20*Indicators!$F$257+L20*$G20*Indicators!$G$257+L20*$H20*Indicators!$H$257+L20*$I20*Indicators!$I$257</f>
        <v>-1.7053559455961257E-3</v>
      </c>
      <c r="W20" s="193">
        <f>M20*$B20*Indicators!$B$258+M20*$C20*Indicators!$C$258+M20*$D20*Indicators!$D$258+M20*$E20*Indicators!$E$258+M20*$F20*Indicators!$F$258+M20*$G20*Indicators!$G$258+M20*$H20*Indicators!$H$258+M20*$I20*Indicators!$I$258</f>
        <v>-1.1846797358555554E-3</v>
      </c>
      <c r="X20" s="193">
        <f>N20*$B20*Indicators!$B$259+N20*$C20*Indicators!$C$259+N20*$D20*Indicators!$D$259+N20*$E20*Indicators!$E$259+N20*$F20*Indicators!$F$259+N20*$G20*Indicators!$G$259+N20*$H20*Indicators!$H$259+N20*$I20*Indicators!$I$259</f>
        <v>-1.603216532670598E-4</v>
      </c>
      <c r="Y20" s="193">
        <f>O20*$B20*Indicators!$B$260+O20*$C20*Indicators!$C$260+O20*$D20*Indicators!$D$260+O20*$E20*Indicators!$E$260+O20*$F20*Indicators!$F$260+O20*$G20*Indicators!$G$260+O20*$H20*Indicators!$H$260+O20*$I20*Indicators!$I$260</f>
        <v>-3.2930796580941577E-4</v>
      </c>
      <c r="Z20" s="193">
        <f>P20*$B20*Indicators!$B$261+P20*$C20*Indicators!$C$261+P20*$D20*Indicators!$D$261+P20*$E20*Indicators!$E$261+P20*$F20*Indicators!$F$261+P20*$G20*Indicators!$G$261+P20*$H20*Indicators!$H$261+P20*$I20*Indicators!$I$261</f>
        <v>-2.9026869863842499E-4</v>
      </c>
      <c r="AA20" s="193">
        <f>Q20*$B20*Indicators!$B$262+Q20*$C20*Indicators!$C$262+Q20*$D20*Indicators!$D$262+Q20*$E20*Indicators!$E$262+Q20*$F20*Indicators!$F$262+Q20*$G20*Indicators!$G$262+Q20*$H20*Indicators!$H$262+Q20*$I20*Indicators!$I$262</f>
        <v>-3.2108000207304193E-3</v>
      </c>
      <c r="AB20" s="193">
        <f>R20*$B20*Indicators!$B$263+R20*$C20*Indicators!$C$263+R20*$D20*Indicators!$D$263+R20*$E20*Indicators!$E$263+R20*$F20*Indicators!$F$263+R20*$G20*Indicators!$G$263+R20*$H20*Indicators!$H$263+R20*$I20*Indicators!$I$263</f>
        <v>-6.3554597238482614E-4</v>
      </c>
      <c r="AC20" s="193">
        <f>S20*$B20*Indicators!$B$264+S20*$C20*Indicators!$C$264+S20*$D20*Indicators!$D$264+S20*$E20*Indicators!$E$264+S20*$F20*Indicators!$F$264+S20*$G20*Indicators!$G$264+S20*$H20*Indicators!$H$264+S20*$I20*Indicators!$I$264</f>
        <v>9.0734362669359677E-4</v>
      </c>
      <c r="AE20" s="177">
        <f t="shared" si="1"/>
        <v>-0.8125378147874498</v>
      </c>
    </row>
    <row r="21" spans="1:31" hidden="1" x14ac:dyDescent="0.25">
      <c r="A21" s="174">
        <f>Indicators!A33</f>
        <v>36373</v>
      </c>
      <c r="B21" s="193">
        <f>(Indicators!B33-Indicators!B32)/Indicators!B32</f>
        <v>-1.0966693744922809E-2</v>
      </c>
      <c r="C21" s="193">
        <f>(Indicators!C33-Indicators!C32)/-100</f>
        <v>-1.9999999999999573E-4</v>
      </c>
      <c r="D21" s="193">
        <f>(Indicators!D33-Indicators!D32)/-100</f>
        <v>1.5796200399413648E-2</v>
      </c>
      <c r="E21" s="193">
        <f>(Indicators!E33-Indicators!E32)/-Indicators!E32</f>
        <v>-4.6411483253588633E-2</v>
      </c>
      <c r="F21" s="193">
        <f>(Indicators!F33-Indicators!F32)/Indicators!F32</f>
        <v>6.3197026022304814E-2</v>
      </c>
      <c r="G21" s="193">
        <f>(Indicators!G33-Indicators!G32)/Indicators!G32</f>
        <v>1.9574068274350142E-3</v>
      </c>
      <c r="H21" s="193">
        <f>(Indicators!H33-Indicators!H32)/Indicators!H32</f>
        <v>7.8307707618052447E-3</v>
      </c>
      <c r="I21" s="193">
        <f>(Indicators!I33-Indicators!I32)/Indicators!I32</f>
        <v>0</v>
      </c>
      <c r="J21" s="174"/>
      <c r="K21" s="193">
        <f>RBay!C$68/100</f>
        <v>3.2687229296964729E-2</v>
      </c>
      <c r="L21" s="193">
        <f>RBay!D$68/100</f>
        <v>0.12108526405318835</v>
      </c>
      <c r="M21" s="193">
        <f>RBay!E$68/100</f>
        <v>0.39987066879065014</v>
      </c>
      <c r="N21" s="193">
        <f>RBay!F$68/100</f>
        <v>8.4955446283172913E-3</v>
      </c>
      <c r="O21" s="193">
        <f>RBay!G$68/100</f>
        <v>2.7431247694921362E-2</v>
      </c>
      <c r="P21" s="193">
        <f>RBay!H$68/100</f>
        <v>6.9649752084468636E-2</v>
      </c>
      <c r="Q21" s="193">
        <f>RBay!I$68/100</f>
        <v>0.11201090597332555</v>
      </c>
      <c r="R21" s="193">
        <f>RBay!J$68/100</f>
        <v>9.7944887458230559E-2</v>
      </c>
      <c r="S21" s="193">
        <f>RBay!K$68/100</f>
        <v>0.13082450001993362</v>
      </c>
      <c r="T21" s="193"/>
      <c r="U21" s="193">
        <f>K21*$B21*Indicators!$B$256+K21*$C21*Indicators!$C$256+K21*$D21*Indicators!$D$256+K21*$E21*Indicators!$E$256+K21*$F21*Indicators!$F$256+K21*$G21*Indicators!$G$256+K21*$H21*Indicators!$H$256+K21*$I21*Indicators!$I$256</f>
        <v>3.4088543894262397E-4</v>
      </c>
      <c r="V21" s="193">
        <f>L21*$B21*Indicators!$B$257+L21*$C21*Indicators!$C$257+L21*$D21*Indicators!$D$257+L21*$E21*Indicators!$E$257+L21*$F21*Indicators!$F$257+L21*$G21*Indicators!$G$257+L21*$H21*Indicators!$H$257+L21*$I21*Indicators!$I$257</f>
        <v>-8.6554092383062608E-4</v>
      </c>
      <c r="W21" s="193">
        <f>M21*$B21*Indicators!$B$258+M21*$C21*Indicators!$C$258+M21*$D21*Indicators!$D$258+M21*$E21*Indicators!$E$258+M21*$F21*Indicators!$F$258+M21*$G21*Indicators!$G$258+M21*$H21*Indicators!$H$258+M21*$I21*Indicators!$I$258</f>
        <v>-2.7777432032708967E-3</v>
      </c>
      <c r="X21" s="193">
        <f>N21*$B21*Indicators!$B$259+N21*$C21*Indicators!$C$259+N21*$D21*Indicators!$D$259+N21*$E21*Indicators!$E$259+N21*$F21*Indicators!$F$259+N21*$G21*Indicators!$G$259+N21*$H21*Indicators!$H$259+N21*$I21*Indicators!$I$259</f>
        <v>-7.4897391988586757E-5</v>
      </c>
      <c r="Y21" s="193">
        <f>O21*$B21*Indicators!$B$260+O21*$C21*Indicators!$C$260+O21*$D21*Indicators!$D$260+O21*$E21*Indicators!$E$260+O21*$F21*Indicators!$F$260+O21*$G21*Indicators!$G$260+O21*$H21*Indicators!$H$260+O21*$I21*Indicators!$I$260</f>
        <v>-1.1492432576324869E-4</v>
      </c>
      <c r="Z21" s="193">
        <f>P21*$B21*Indicators!$B$261+P21*$C21*Indicators!$C$261+P21*$D21*Indicators!$D$261+P21*$E21*Indicators!$E$261+P21*$F21*Indicators!$F$261+P21*$G21*Indicators!$G$261+P21*$H21*Indicators!$H$261+P21*$I21*Indicators!$I$261</f>
        <v>-4.811996405976174E-5</v>
      </c>
      <c r="AA21" s="193">
        <f>Q21*$B21*Indicators!$B$262+Q21*$C21*Indicators!$C$262+Q21*$D21*Indicators!$D$262+Q21*$E21*Indicators!$E$262+Q21*$F21*Indicators!$F$262+Q21*$G21*Indicators!$G$262+Q21*$H21*Indicators!$H$262+Q21*$I21*Indicators!$I$262</f>
        <v>-1.3345360352018008E-3</v>
      </c>
      <c r="AB21" s="193">
        <f>R21*$B21*Indicators!$B$263+R21*$C21*Indicators!$C$263+R21*$D21*Indicators!$D$263+R21*$E21*Indicators!$E$263+R21*$F21*Indicators!$F$263+R21*$G21*Indicators!$G$263+R21*$H21*Indicators!$H$263+R21*$I21*Indicators!$I$263</f>
        <v>-1.8403515565815188E-4</v>
      </c>
      <c r="AC21" s="193">
        <f>S21*$B21*Indicators!$B$264+S21*$C21*Indicators!$C$264+S21*$D21*Indicators!$D$264+S21*$E21*Indicators!$E$264+S21*$F21*Indicators!$F$264+S21*$G21*Indicators!$G$264+S21*$H21*Indicators!$H$264+S21*$I21*Indicators!$I$264</f>
        <v>5.6801406719223782E-4</v>
      </c>
      <c r="AE21" s="177">
        <f t="shared" si="1"/>
        <v>-0.44908974936382107</v>
      </c>
    </row>
    <row r="22" spans="1:31" hidden="1" x14ac:dyDescent="0.25">
      <c r="A22" s="174">
        <f>Indicators!A34</f>
        <v>36404</v>
      </c>
      <c r="B22" s="193">
        <f>(Indicators!B34-Indicators!B33)/Indicators!B33</f>
        <v>-1.41765913757701E-2</v>
      </c>
      <c r="C22" s="193">
        <f>(Indicators!C34-Indicators!C33)/-100</f>
        <v>1.9999999999999931E-3</v>
      </c>
      <c r="D22" s="193">
        <f>(Indicators!D34-Indicators!D33)/-100</f>
        <v>1.3422771725218923E-2</v>
      </c>
      <c r="E22" s="193">
        <f>(Indicators!E34-Indicators!E33)/-Indicators!E33</f>
        <v>-0.12391403749428428</v>
      </c>
      <c r="F22" s="193">
        <f>(Indicators!F34-Indicators!F33)/Indicators!F33</f>
        <v>0.16608391608391612</v>
      </c>
      <c r="G22" s="193">
        <f>(Indicators!G34-Indicators!G33)/Indicators!G33</f>
        <v>0.1780104712041885</v>
      </c>
      <c r="H22" s="193">
        <f>(Indicators!H34-Indicators!H33)/Indicators!H33</f>
        <v>1.661575174087903E-2</v>
      </c>
      <c r="I22" s="193">
        <f>(Indicators!I34-Indicators!I33)/Indicators!I33</f>
        <v>0</v>
      </c>
      <c r="J22" s="174"/>
      <c r="K22" s="193">
        <f>RBay!C$68/100</f>
        <v>3.2687229296964729E-2</v>
      </c>
      <c r="L22" s="193">
        <f>RBay!D$68/100</f>
        <v>0.12108526405318835</v>
      </c>
      <c r="M22" s="193">
        <f>RBay!E$68/100</f>
        <v>0.39987066879065014</v>
      </c>
      <c r="N22" s="193">
        <f>RBay!F$68/100</f>
        <v>8.4955446283172913E-3</v>
      </c>
      <c r="O22" s="193">
        <f>RBay!G$68/100</f>
        <v>2.7431247694921362E-2</v>
      </c>
      <c r="P22" s="193">
        <f>RBay!H$68/100</f>
        <v>6.9649752084468636E-2</v>
      </c>
      <c r="Q22" s="193">
        <f>RBay!I$68/100</f>
        <v>0.11201090597332555</v>
      </c>
      <c r="R22" s="193">
        <f>RBay!J$68/100</f>
        <v>9.7944887458230559E-2</v>
      </c>
      <c r="S22" s="193">
        <f>RBay!K$68/100</f>
        <v>0.13082450001993362</v>
      </c>
      <c r="T22" s="193"/>
      <c r="U22" s="193">
        <f>K22*$B22*Indicators!$B$256+K22*$C22*Indicators!$C$256+K22*$D22*Indicators!$D$256+K22*$E22*Indicators!$E$256+K22*$F22*Indicators!$F$256+K22*$G22*Indicators!$G$256+K22*$H22*Indicators!$H$256+K22*$I22*Indicators!$I$256</f>
        <v>9.3018649647309045E-4</v>
      </c>
      <c r="V22" s="193">
        <f>L22*$B22*Indicators!$B$257+L22*$C22*Indicators!$C$257+L22*$D22*Indicators!$D$257+L22*$E22*Indicators!$E$257+L22*$F22*Indicators!$F$257+L22*$G22*Indicators!$G$257+L22*$H22*Indicators!$H$257+L22*$I22*Indicators!$I$257</f>
        <v>6.6063886759746672E-3</v>
      </c>
      <c r="W22" s="193">
        <f>M22*$B22*Indicators!$B$258+M22*$C22*Indicators!$C$258+M22*$D22*Indicators!$D$258+M22*$E22*Indicators!$E$258+M22*$F22*Indicators!$F$258+M22*$G22*Indicators!$G$258+M22*$H22*Indicators!$H$258+M22*$I22*Indicators!$I$258</f>
        <v>-5.8463079016851426E-3</v>
      </c>
      <c r="X22" s="193">
        <f>N22*$B22*Indicators!$B$259+N22*$C22*Indicators!$C$259+N22*$D22*Indicators!$D$259+N22*$E22*Indicators!$E$259+N22*$F22*Indicators!$F$259+N22*$G22*Indicators!$G$259+N22*$H22*Indicators!$H$259+N22*$I22*Indicators!$I$259</f>
        <v>-2.0192000527359695E-4</v>
      </c>
      <c r="Y22" s="193">
        <f>O22*$B22*Indicators!$B$260+O22*$C22*Indicators!$C$260+O22*$D22*Indicators!$D$260+O22*$E22*Indicators!$E$260+O22*$F22*Indicators!$F$260+O22*$G22*Indicators!$G$260+O22*$H22*Indicators!$H$260+O22*$I22*Indicators!$I$260</f>
        <v>-3.5873933055331471E-4</v>
      </c>
      <c r="Z22" s="193">
        <f>P22*$B22*Indicators!$B$261+P22*$C22*Indicators!$C$261+P22*$D22*Indicators!$D$261+P22*$E22*Indicators!$E$261+P22*$F22*Indicators!$F$261+P22*$G22*Indicators!$G$261+P22*$H22*Indicators!$H$261+P22*$I22*Indicators!$I$261</f>
        <v>-4.3674368818772948E-4</v>
      </c>
      <c r="AA22" s="193">
        <f>Q22*$B22*Indicators!$B$262+Q22*$C22*Indicators!$C$262+Q22*$D22*Indicators!$D$262+Q22*$E22*Indicators!$E$262+Q22*$F22*Indicators!$F$262+Q22*$G22*Indicators!$G$262+Q22*$H22*Indicators!$H$262+Q22*$I22*Indicators!$I$262</f>
        <v>-3.7553272393900231E-3</v>
      </c>
      <c r="AB22" s="193">
        <f>R22*$B22*Indicators!$B$263+R22*$C22*Indicators!$C$263+R22*$D22*Indicators!$D$263+R22*$E22*Indicators!$E$263+R22*$F22*Indicators!$F$263+R22*$G22*Indicators!$G$263+R22*$H22*Indicators!$H$263+R22*$I22*Indicators!$I$263</f>
        <v>-6.642681222619178E-4</v>
      </c>
      <c r="AC22" s="193">
        <f>S22*$B22*Indicators!$B$264+S22*$C22*Indicators!$C$264+S22*$D22*Indicators!$D$264+S22*$E22*Indicators!$E$264+S22*$F22*Indicators!$F$264+S22*$G22*Indicators!$G$264+S22*$H22*Indicators!$H$264+S22*$I22*Indicators!$I$264</f>
        <v>9.0944230629519634E-4</v>
      </c>
      <c r="AE22" s="177">
        <f t="shared" si="1"/>
        <v>-0.28172888086087705</v>
      </c>
    </row>
    <row r="23" spans="1:31" hidden="1" x14ac:dyDescent="0.25">
      <c r="A23" s="174">
        <f>Indicators!A35</f>
        <v>36434</v>
      </c>
      <c r="B23" s="193">
        <f>(Indicators!B35-Indicators!B34)/Indicators!B34</f>
        <v>2.1745650869826119E-2</v>
      </c>
      <c r="C23" s="193">
        <f>(Indicators!C35-Indicators!C34)/-100</f>
        <v>1.6500000000000093E-3</v>
      </c>
      <c r="D23" s="193">
        <f>(Indicators!D35-Indicators!D34)/-100</f>
        <v>2.2168307556098819E-3</v>
      </c>
      <c r="E23" s="193">
        <f>(Indicators!E35-Indicators!E34)/-Indicators!E34</f>
        <v>0.10659072416598851</v>
      </c>
      <c r="F23" s="193">
        <f>(Indicators!F35-Indicators!F34)/Indicators!F34</f>
        <v>1.199400299850076E-2</v>
      </c>
      <c r="G23" s="193">
        <f>(Indicators!G35-Indicators!G34)/Indicators!G34</f>
        <v>3.3167495854070559E-4</v>
      </c>
      <c r="H23" s="193">
        <f>(Indicators!H35-Indicators!H34)/Indicators!H34</f>
        <v>-8.5899526894949643E-3</v>
      </c>
      <c r="I23" s="193">
        <f>(Indicators!I35-Indicators!I34)/Indicators!I34</f>
        <v>0</v>
      </c>
      <c r="J23" s="174"/>
      <c r="K23" s="193">
        <f>RBay!C$68/100</f>
        <v>3.2687229296964729E-2</v>
      </c>
      <c r="L23" s="193">
        <f>RBay!D$68/100</f>
        <v>0.12108526405318835</v>
      </c>
      <c r="M23" s="193">
        <f>RBay!E$68/100</f>
        <v>0.39987066879065014</v>
      </c>
      <c r="N23" s="193">
        <f>RBay!F$68/100</f>
        <v>8.4955446283172913E-3</v>
      </c>
      <c r="O23" s="193">
        <f>RBay!G$68/100</f>
        <v>2.7431247694921362E-2</v>
      </c>
      <c r="P23" s="193">
        <f>RBay!H$68/100</f>
        <v>6.9649752084468636E-2</v>
      </c>
      <c r="Q23" s="193">
        <f>RBay!I$68/100</f>
        <v>0.11201090597332555</v>
      </c>
      <c r="R23" s="193">
        <f>RBay!J$68/100</f>
        <v>9.7944887458230559E-2</v>
      </c>
      <c r="S23" s="193">
        <f>RBay!K$68/100</f>
        <v>0.13082450001993362</v>
      </c>
      <c r="T23" s="193"/>
      <c r="U23" s="193">
        <f>K23*$B23*Indicators!$B$256+K23*$C23*Indicators!$C$256+K23*$D23*Indicators!$D$256+K23*$E23*Indicators!$E$256+K23*$F23*Indicators!$F$256+K23*$G23*Indicators!$G$256+K23*$H23*Indicators!$H$256+K23*$I23*Indicators!$I$256</f>
        <v>8.3302097846913239E-4</v>
      </c>
      <c r="V23" s="193">
        <f>L23*$B23*Indicators!$B$257+L23*$C23*Indicators!$C$257+L23*$D23*Indicators!$D$257+L23*$E23*Indicators!$E$257+L23*$F23*Indicators!$F$257+L23*$G23*Indicators!$G$257+L23*$H23*Indicators!$H$257+L23*$I23*Indicators!$I$257</f>
        <v>2.0966443413742235E-3</v>
      </c>
      <c r="W23" s="193">
        <f>M23*$B23*Indicators!$B$258+M23*$C23*Indicators!$C$258+M23*$D23*Indicators!$D$258+M23*$E23*Indicators!$E$258+M23*$F23*Indicators!$F$258+M23*$G23*Indicators!$G$258+M23*$H23*Indicators!$H$258+M23*$I23*Indicators!$I$258</f>
        <v>7.1384497885853739E-3</v>
      </c>
      <c r="X23" s="193">
        <f>N23*$B23*Indicators!$B$259+N23*$C23*Indicators!$C$259+N23*$D23*Indicators!$D$259+N23*$E23*Indicators!$E$259+N23*$F23*Indicators!$F$259+N23*$G23*Indicators!$G$259+N23*$H23*Indicators!$H$259+N23*$I23*Indicators!$I$259</f>
        <v>1.9392827458685204E-4</v>
      </c>
      <c r="Y23" s="193">
        <f>O23*$B23*Indicators!$B$260+O23*$C23*Indicators!$C$260+O23*$D23*Indicators!$D$260+O23*$E23*Indicators!$E$260+O23*$F23*Indicators!$F$260+O23*$G23*Indicators!$G$260+O23*$H23*Indicators!$H$260+O23*$I23*Indicators!$I$260</f>
        <v>4.4720809200700276E-4</v>
      </c>
      <c r="Z23" s="193">
        <f>P23*$B23*Indicators!$B$261+P23*$C23*Indicators!$C$261+P23*$D23*Indicators!$D$261+P23*$E23*Indicators!$E$261+P23*$F23*Indicators!$F$261+P23*$G23*Indicators!$G$261+P23*$H23*Indicators!$H$261+P23*$I23*Indicators!$I$261</f>
        <v>8.153907259932997E-4</v>
      </c>
      <c r="AA23" s="193">
        <f>Q23*$B23*Indicators!$B$262+Q23*$C23*Indicators!$C$262+Q23*$D23*Indicators!$D$262+Q23*$E23*Indicators!$E$262+Q23*$F23*Indicators!$F$262+Q23*$G23*Indicators!$G$262+Q23*$H23*Indicators!$H$262+Q23*$I23*Indicators!$I$262</f>
        <v>3.6947329246465217E-3</v>
      </c>
      <c r="AB23" s="193">
        <f>R23*$B23*Indicators!$B$263+R23*$C23*Indicators!$C$263+R23*$D23*Indicators!$D$263+R23*$E23*Indicators!$E$263+R23*$F23*Indicators!$F$263+R23*$G23*Indicators!$G$263+R23*$H23*Indicators!$H$263+R23*$I23*Indicators!$I$263</f>
        <v>1.0828624925291247E-3</v>
      </c>
      <c r="AC23" s="193">
        <f>S23*$B23*Indicators!$B$264+S23*$C23*Indicators!$C$264+S23*$D23*Indicators!$D$264+S23*$E23*Indicators!$E$264+S23*$F23*Indicators!$F$264+S23*$G23*Indicators!$G$264+S23*$H23*Indicators!$H$264+S23*$I23*Indicators!$I$264</f>
        <v>8.0907814333691858E-5</v>
      </c>
      <c r="AE23" s="177">
        <f t="shared" si="1"/>
        <v>1.6383145432525221</v>
      </c>
    </row>
    <row r="24" spans="1:31" hidden="1" x14ac:dyDescent="0.25">
      <c r="A24" s="174">
        <f>Indicators!A36</f>
        <v>36465</v>
      </c>
      <c r="B24" s="193">
        <f>(Indicators!B36-Indicators!B35)/Indicators!B35</f>
        <v>4.9415333431184743E-3</v>
      </c>
      <c r="C24" s="193">
        <f>(Indicators!C36-Indicators!C35)/-100</f>
        <v>5.299999999999994E-3</v>
      </c>
      <c r="D24" s="193">
        <f>(Indicators!D36-Indicators!D35)/-100</f>
        <v>-2.1344717182497641E-3</v>
      </c>
      <c r="E24" s="193">
        <f>(Indicators!E36-Indicators!E35)/-Indicators!E35</f>
        <v>-0.15209471766848814</v>
      </c>
      <c r="F24" s="193">
        <f>(Indicators!F36-Indicators!F35)/Indicators!F35</f>
        <v>-3.555555555555559E-2</v>
      </c>
      <c r="G24" s="193">
        <f>(Indicators!G36-Indicators!G35)/Indicators!G35</f>
        <v>-3.6472148541114052E-2</v>
      </c>
      <c r="H24" s="193">
        <f>(Indicators!H36-Indicators!H35)/Indicators!H35</f>
        <v>2.0872071307127243E-2</v>
      </c>
      <c r="I24" s="193">
        <f>(Indicators!I36-Indicators!I35)/Indicators!I35</f>
        <v>0</v>
      </c>
      <c r="J24" s="174"/>
      <c r="K24" s="193">
        <f>RBay!C$68/100</f>
        <v>3.2687229296964729E-2</v>
      </c>
      <c r="L24" s="193">
        <f>RBay!D$68/100</f>
        <v>0.12108526405318835</v>
      </c>
      <c r="M24" s="193">
        <f>RBay!E$68/100</f>
        <v>0.39987066879065014</v>
      </c>
      <c r="N24" s="193">
        <f>RBay!F$68/100</f>
        <v>8.4955446283172913E-3</v>
      </c>
      <c r="O24" s="193">
        <f>RBay!G$68/100</f>
        <v>2.7431247694921362E-2</v>
      </c>
      <c r="P24" s="193">
        <f>RBay!H$68/100</f>
        <v>6.9649752084468636E-2</v>
      </c>
      <c r="Q24" s="193">
        <f>RBay!I$68/100</f>
        <v>0.11201090597332555</v>
      </c>
      <c r="R24" s="193">
        <f>RBay!J$68/100</f>
        <v>9.7944887458230559E-2</v>
      </c>
      <c r="S24" s="193">
        <f>RBay!K$68/100</f>
        <v>0.13082450001993362</v>
      </c>
      <c r="T24" s="193"/>
      <c r="U24" s="193">
        <f>K24*$B24*Indicators!$B$256+K24*$C24*Indicators!$C$256+K24*$D24*Indicators!$D$256+K24*$E24*Indicators!$E$256+K24*$F24*Indicators!$F$256+K24*$G24*Indicators!$G$256+K24*$H24*Indicators!$H$256+K24*$I24*Indicators!$I$256</f>
        <v>-1.0794623561182475E-3</v>
      </c>
      <c r="V24" s="193">
        <f>L24*$B24*Indicators!$B$257+L24*$C24*Indicators!$C$257+L24*$D24*Indicators!$D$257+L24*$E24*Indicators!$E$257+L24*$F24*Indicators!$F$257+L24*$G24*Indicators!$G$257+L24*$H24*Indicators!$H$257+L24*$I24*Indicators!$I$257</f>
        <v>-3.4286347387698229E-3</v>
      </c>
      <c r="W24" s="193">
        <f>M24*$B24*Indicators!$B$258+M24*$C24*Indicators!$C$258+M24*$D24*Indicators!$D$258+M24*$E24*Indicators!$E$258+M24*$F24*Indicators!$F$258+M24*$G24*Indicators!$G$258+M24*$H24*Indicators!$H$258+M24*$I24*Indicators!$I$258</f>
        <v>-4.1744304738886816E-3</v>
      </c>
      <c r="X24" s="193">
        <f>N24*$B24*Indicators!$B$259+N24*$C24*Indicators!$C$259+N24*$D24*Indicators!$D$259+N24*$E24*Indicators!$E$259+N24*$F24*Indicators!$F$259+N24*$G24*Indicators!$G$259+N24*$H24*Indicators!$H$259+N24*$I24*Indicators!$I$259</f>
        <v>-2.3515078496491129E-4</v>
      </c>
      <c r="Y24" s="193">
        <f>O24*$B24*Indicators!$B$260+O24*$C24*Indicators!$C$260+O24*$D24*Indicators!$D$260+O24*$E24*Indicators!$E$260+O24*$F24*Indicators!$F$260+O24*$G24*Indicators!$G$260+O24*$H24*Indicators!$H$260+O24*$I24*Indicators!$I$260</f>
        <v>-4.0274228953086086E-4</v>
      </c>
      <c r="Z24" s="193">
        <f>P24*$B24*Indicators!$B$261+P24*$C24*Indicators!$C$261+P24*$D24*Indicators!$D$261+P24*$E24*Indicators!$E$261+P24*$F24*Indicators!$F$261+P24*$G24*Indicators!$G$261+P24*$H24*Indicators!$H$261+P24*$I24*Indicators!$I$261</f>
        <v>-5.6201742774731245E-4</v>
      </c>
      <c r="AA24" s="193">
        <f>Q24*$B24*Indicators!$B$262+Q24*$C24*Indicators!$C$262+Q24*$D24*Indicators!$D$262+Q24*$E24*Indicators!$E$262+Q24*$F24*Indicators!$F$262+Q24*$G24*Indicators!$G$262+Q24*$H24*Indicators!$H$262+Q24*$I24*Indicators!$I$262</f>
        <v>-4.4931265007069456E-3</v>
      </c>
      <c r="AB24" s="193">
        <f>R24*$B24*Indicators!$B$263+R24*$C24*Indicators!$C$263+R24*$D24*Indicators!$D$263+R24*$E24*Indicators!$E$263+R24*$F24*Indicators!$F$263+R24*$G24*Indicators!$G$263+R24*$H24*Indicators!$H$263+R24*$I24*Indicators!$I$263</f>
        <v>-6.6721469821549428E-4</v>
      </c>
      <c r="AC24" s="193">
        <f>S24*$B24*Indicators!$B$264+S24*$C24*Indicators!$C$264+S24*$D24*Indicators!$D$264+S24*$E24*Indicators!$E$264+S24*$F24*Indicators!$F$264+S24*$G24*Indicators!$G$264+S24*$H24*Indicators!$H$264+S24*$I24*Indicators!$I$264</f>
        <v>1.0706520593027613E-3</v>
      </c>
      <c r="AE24" s="177">
        <f t="shared" si="1"/>
        <v>-1.3972127210639516</v>
      </c>
    </row>
    <row r="25" spans="1:31" hidden="1" x14ac:dyDescent="0.25">
      <c r="A25" s="174">
        <f>Indicators!A37</f>
        <v>36495</v>
      </c>
      <c r="B25" s="193">
        <f>(Indicators!B37-Indicators!B36)/Indicators!B36</f>
        <v>-1.9474196689385859E-3</v>
      </c>
      <c r="C25" s="193">
        <f>(Indicators!C37-Indicators!C36)/-100</f>
        <v>6.6500000000000092E-3</v>
      </c>
      <c r="D25" s="193">
        <f>(Indicators!D37-Indicators!D36)/-100</f>
        <v>-3.2017075773745707E-3</v>
      </c>
      <c r="E25" s="193">
        <f>(Indicators!E37-Indicators!E36)/-Indicators!E36</f>
        <v>-4.5849802371541508E-2</v>
      </c>
      <c r="F25" s="193">
        <f>(Indicators!F37-Indicators!F36)/Indicators!F36</f>
        <v>-8.1413210445468412E-2</v>
      </c>
      <c r="G25" s="193">
        <f>(Indicators!G37-Indicators!G36)/Indicators!G36</f>
        <v>-4.4735030970406448E-3</v>
      </c>
      <c r="H25" s="193">
        <f>(Indicators!H37-Indicators!H36)/Indicators!H36</f>
        <v>6.2859507800457053E-3</v>
      </c>
      <c r="I25" s="193">
        <f>(Indicators!I37-Indicators!I36)/Indicators!I36</f>
        <v>0</v>
      </c>
      <c r="J25" s="174"/>
      <c r="K25" s="193">
        <f>RBay!C$68/100</f>
        <v>3.2687229296964729E-2</v>
      </c>
      <c r="L25" s="193">
        <f>RBay!D$68/100</f>
        <v>0.12108526405318835</v>
      </c>
      <c r="M25" s="193">
        <f>RBay!E$68/100</f>
        <v>0.39987066879065014</v>
      </c>
      <c r="N25" s="193">
        <f>RBay!F$68/100</f>
        <v>8.4955446283172913E-3</v>
      </c>
      <c r="O25" s="193">
        <f>RBay!G$68/100</f>
        <v>2.7431247694921362E-2</v>
      </c>
      <c r="P25" s="193">
        <f>RBay!H$68/100</f>
        <v>6.9649752084468636E-2</v>
      </c>
      <c r="Q25" s="193">
        <f>RBay!I$68/100</f>
        <v>0.11201090597332555</v>
      </c>
      <c r="R25" s="193">
        <f>RBay!J$68/100</f>
        <v>9.7944887458230559E-2</v>
      </c>
      <c r="S25" s="193">
        <f>RBay!K$68/100</f>
        <v>0.13082450001993362</v>
      </c>
      <c r="T25" s="193"/>
      <c r="U25" s="193">
        <f>K25*$B25*Indicators!$B$256+K25*$C25*Indicators!$C$256+K25*$D25*Indicators!$D$256+K25*$E25*Indicators!$E$256+K25*$F25*Indicators!$F$256+K25*$G25*Indicators!$G$256+K25*$H25*Indicators!$H$256+K25*$I25*Indicators!$I$256</f>
        <v>-1.028811053062783E-3</v>
      </c>
      <c r="V25" s="193">
        <f>L25*$B25*Indicators!$B$257+L25*$C25*Indicators!$C$257+L25*$D25*Indicators!$D$257+L25*$E25*Indicators!$E$257+L25*$F25*Indicators!$F$257+L25*$G25*Indicators!$G$257+L25*$H25*Indicators!$H$257+L25*$I25*Indicators!$I$257</f>
        <v>-8.4258481164436983E-4</v>
      </c>
      <c r="W25" s="193">
        <f>M25*$B25*Indicators!$B$258+M25*$C25*Indicators!$C$258+M25*$D25*Indicators!$D$258+M25*$E25*Indicators!$E$258+M25*$F25*Indicators!$F$258+M25*$G25*Indicators!$G$258+M25*$H25*Indicators!$H$258+M25*$I25*Indicators!$I$258</f>
        <v>-1.3867784395049118E-3</v>
      </c>
      <c r="X25" s="193">
        <f>N25*$B25*Indicators!$B$259+N25*$C25*Indicators!$C$259+N25*$D25*Indicators!$D$259+N25*$E25*Indicators!$E$259+N25*$F25*Indicators!$F$259+N25*$G25*Indicators!$G$259+N25*$H25*Indicators!$H$259+N25*$I25*Indicators!$I$259</f>
        <v>-7.2753233873421293E-5</v>
      </c>
      <c r="Y25" s="193">
        <f>O25*$B25*Indicators!$B$260+O25*$C25*Indicators!$C$260+O25*$D25*Indicators!$D$260+O25*$E25*Indicators!$E$260+O25*$F25*Indicators!$F$260+O25*$G25*Indicators!$G$260+O25*$H25*Indicators!$H$260+O25*$I25*Indicators!$I$260</f>
        <v>-9.6327510328147092E-5</v>
      </c>
      <c r="Z25" s="193">
        <f>P25*$B25*Indicators!$B$261+P25*$C25*Indicators!$C$261+P25*$D25*Indicators!$D$261+P25*$E25*Indicators!$E$261+P25*$F25*Indicators!$F$261+P25*$G25*Indicators!$G$261+P25*$H25*Indicators!$H$261+P25*$I25*Indicators!$I$261</f>
        <v>-1.0594256800885475E-4</v>
      </c>
      <c r="AA25" s="193">
        <f>Q25*$B25*Indicators!$B$262+Q25*$C25*Indicators!$C$262+Q25*$D25*Indicators!$D$262+Q25*$E25*Indicators!$E$262+Q25*$F25*Indicators!$F$262+Q25*$G25*Indicators!$G$262+Q25*$H25*Indicators!$H$262+Q25*$I25*Indicators!$I$262</f>
        <v>-1.308585698183582E-3</v>
      </c>
      <c r="AB25" s="193">
        <f>R25*$B25*Indicators!$B$263+R25*$C25*Indicators!$C$263+R25*$D25*Indicators!$D$263+R25*$E25*Indicators!$E$263+R25*$F25*Indicators!$F$263+R25*$G25*Indicators!$G$263+R25*$H25*Indicators!$H$263+R25*$I25*Indicators!$I$263</f>
        <v>-8.6838694116201797E-5</v>
      </c>
      <c r="AC25" s="193">
        <f>S25*$B25*Indicators!$B$264+S25*$C25*Indicators!$C$264+S25*$D25*Indicators!$D$264+S25*$E25*Indicators!$E$264+S25*$F25*Indicators!$F$264+S25*$G25*Indicators!$G$264+S25*$H25*Indicators!$H$264+S25*$I25*Indicators!$I$264</f>
        <v>4.4195155512541346E-4</v>
      </c>
      <c r="AE25" s="177">
        <f t="shared" si="1"/>
        <v>-0.44866704535968571</v>
      </c>
    </row>
    <row r="26" spans="1:31" hidden="1" x14ac:dyDescent="0.25">
      <c r="A26" s="174">
        <f>Indicators!A38</f>
        <v>36526</v>
      </c>
      <c r="B26" s="193">
        <f>(Indicators!B38-Indicators!B37)/Indicators!B37</f>
        <v>2.6211382113821138E-2</v>
      </c>
      <c r="C26" s="193">
        <f>(Indicators!C38-Indicators!C37)/-100</f>
        <v>-8.9999999999999857E-4</v>
      </c>
      <c r="D26" s="193">
        <f>(Indicators!D38-Indicators!D37)/-100</f>
        <v>-4.0710978058354861E-3</v>
      </c>
      <c r="E26" s="193">
        <f>(Indicators!E38-Indicators!E37)/-Indicators!E37</f>
        <v>-2.5699168556311401E-2</v>
      </c>
      <c r="F26" s="193">
        <f>(Indicators!F38-Indicators!F37)/Indicators!F37</f>
        <v>-5.8528428093645571E-2</v>
      </c>
      <c r="G26" s="193">
        <f>(Indicators!G38-Indicators!G37)/Indicators!G37</f>
        <v>-1.9702730729346658E-2</v>
      </c>
      <c r="H26" s="193">
        <f>(Indicators!H38-Indicators!H37)/Indicators!H37</f>
        <v>9.5488439461402282E-3</v>
      </c>
      <c r="I26" s="193">
        <f>(Indicators!I38-Indicators!I37)/Indicators!I37</f>
        <v>0</v>
      </c>
      <c r="J26" s="174"/>
      <c r="K26" s="193">
        <f>RBay!C$69/100</f>
        <v>3.1391479926966274E-2</v>
      </c>
      <c r="L26" s="193">
        <f>RBay!D$69/100</f>
        <v>0.12131566913843335</v>
      </c>
      <c r="M26" s="193">
        <f>RBay!E$69/100</f>
        <v>0.40876772188227073</v>
      </c>
      <c r="N26" s="193">
        <f>RBay!F$69/100</f>
        <v>8.4592195039362647E-3</v>
      </c>
      <c r="O26" s="193">
        <f>RBay!G$69/100</f>
        <v>2.7468268475843674E-2</v>
      </c>
      <c r="P26" s="193">
        <f>RBay!H$69/100</f>
        <v>7.2158119261334419E-2</v>
      </c>
      <c r="Q26" s="193">
        <f>RBay!I$69/100</f>
        <v>0.11354557207731586</v>
      </c>
      <c r="R26" s="193">
        <f>RBay!J$69/100</f>
        <v>9.4573850356358888E-2</v>
      </c>
      <c r="S26" s="193">
        <f>RBay!K$69/100</f>
        <v>0.12232009937754044</v>
      </c>
      <c r="T26" s="193"/>
      <c r="U26" s="193">
        <f>K26*$B26*Indicators!$B$256+K26*$C26*Indicators!$C$256+K26*$D26*Indicators!$D$256+K26*$E26*Indicators!$E$256+K26*$F26*Indicators!$F$256+K26*$G26*Indicators!$G$256+K26*$H26*Indicators!$H$256+K26*$I26*Indicators!$I$256</f>
        <v>-5.0301020449949419E-4</v>
      </c>
      <c r="V26" s="193">
        <f>L26*$B26*Indicators!$B$257+L26*$C26*Indicators!$C$257+L26*$D26*Indicators!$D$257+L26*$E26*Indicators!$E$257+L26*$F26*Indicators!$F$257+L26*$G26*Indicators!$G$257+L26*$H26*Indicators!$H$257+L26*$I26*Indicators!$I$257</f>
        <v>-3.1391575983064318E-4</v>
      </c>
      <c r="W26" s="193">
        <f>M26*$B26*Indicators!$B$258+M26*$C26*Indicators!$C$258+M26*$D26*Indicators!$D$258+M26*$E26*Indicators!$E$258+M26*$F26*Indicators!$F$258+M26*$G26*Indicators!$G$258+M26*$H26*Indicators!$H$258+M26*$I26*Indicators!$I$258</f>
        <v>2.9330704353410703E-3</v>
      </c>
      <c r="X26" s="193">
        <f>N26*$B26*Indicators!$B$259+N26*$C26*Indicators!$C$259+N26*$D26*Indicators!$D$259+N26*$E26*Indicators!$E$259+N26*$F26*Indicators!$F$259+N26*$G26*Indicators!$G$259+N26*$H26*Indicators!$H$259+N26*$I26*Indicators!$I$259</f>
        <v>-1.5331201777894401E-5</v>
      </c>
      <c r="Y26" s="193">
        <f>O26*$B26*Indicators!$B$260+O26*$C26*Indicators!$C$260+O26*$D26*Indicators!$D$260+O26*$E26*Indicators!$E$260+O26*$F26*Indicators!$F$260+O26*$G26*Indicators!$G$260+O26*$H26*Indicators!$H$260+O26*$I26*Indicators!$I$260</f>
        <v>2.6199408379194167E-5</v>
      </c>
      <c r="Z26" s="193">
        <f>P26*$B26*Indicators!$B$261+P26*$C26*Indicators!$C$261+P26*$D26*Indicators!$D$261+P26*$E26*Indicators!$E$261+P26*$F26*Indicators!$F$261+P26*$G26*Indicators!$G$261+P26*$H26*Indicators!$H$261+P26*$I26*Indicators!$I$261</f>
        <v>9.447033199844334E-5</v>
      </c>
      <c r="AA26" s="193">
        <f>Q26*$B26*Indicators!$B$262+Q26*$C26*Indicators!$C$262+Q26*$D26*Indicators!$D$262+Q26*$E26*Indicators!$E$262+Q26*$F26*Indicators!$F$262+Q26*$G26*Indicators!$G$262+Q26*$H26*Indicators!$H$262+Q26*$I26*Indicators!$I$262</f>
        <v>-4.2760732718647419E-4</v>
      </c>
      <c r="AB26" s="193">
        <f>R26*$B26*Indicators!$B$263+R26*$C26*Indicators!$C$263+R26*$D26*Indicators!$D$263+R26*$E26*Indicators!$E$263+R26*$F26*Indicators!$F$263+R26*$G26*Indicators!$G$263+R26*$H26*Indicators!$H$263+R26*$I26*Indicators!$I$263</f>
        <v>2.0747278003561761E-4</v>
      </c>
      <c r="AC26" s="193">
        <f>S26*$B26*Indicators!$B$264+S26*$C26*Indicators!$C$264+S26*$D26*Indicators!$D$264+S26*$E26*Indicators!$E$264+S26*$F26*Indicators!$F$264+S26*$G26*Indicators!$G$264+S26*$H26*Indicators!$H$264+S26*$I26*Indicators!$I$264</f>
        <v>5.3289629968725639E-4</v>
      </c>
      <c r="AE26" s="177">
        <f t="shared" si="1"/>
        <v>0.25342447621470759</v>
      </c>
    </row>
    <row r="27" spans="1:31" hidden="1" x14ac:dyDescent="0.25">
      <c r="A27" s="174">
        <f>Indicators!A39</f>
        <v>36557</v>
      </c>
      <c r="B27" s="193">
        <f>(Indicators!B39-Indicators!B38)/Indicators!B38</f>
        <v>5.5932310812522885E-3</v>
      </c>
      <c r="C27" s="193">
        <f>(Indicators!C39-Indicators!C38)/-100</f>
        <v>5.4999999999999711E-4</v>
      </c>
      <c r="D27" s="193">
        <f>(Indicators!D39-Indicators!D38)/-100</f>
        <v>3.1779661016950334E-3</v>
      </c>
      <c r="E27" s="193">
        <f>(Indicators!E39-Indicators!E38)/-Indicators!E38</f>
        <v>-0.11827560795873253</v>
      </c>
      <c r="F27" s="193">
        <f>(Indicators!F39-Indicators!F38)/Indicators!F38</f>
        <v>-4.9733570159857951E-2</v>
      </c>
      <c r="G27" s="193">
        <f>(Indicators!G39-Indicators!G38)/Indicators!G38</f>
        <v>2.8561354019745997E-2</v>
      </c>
      <c r="H27" s="193">
        <f>(Indicators!H39-Indicators!H38)/Indicators!H38</f>
        <v>1.4484966926648205E-3</v>
      </c>
      <c r="I27" s="193">
        <f>(Indicators!I39-Indicators!I38)/Indicators!I38</f>
        <v>0</v>
      </c>
      <c r="J27" s="174"/>
      <c r="K27" s="193">
        <f>RBay!C$69/100</f>
        <v>3.1391479926966274E-2</v>
      </c>
      <c r="L27" s="193">
        <f>RBay!D$69/100</f>
        <v>0.12131566913843335</v>
      </c>
      <c r="M27" s="193">
        <f>RBay!E$69/100</f>
        <v>0.40876772188227073</v>
      </c>
      <c r="N27" s="193">
        <f>RBay!F$69/100</f>
        <v>8.4592195039362647E-3</v>
      </c>
      <c r="O27" s="193">
        <f>RBay!G$69/100</f>
        <v>2.7468268475843674E-2</v>
      </c>
      <c r="P27" s="193">
        <f>RBay!H$69/100</f>
        <v>7.2158119261334419E-2</v>
      </c>
      <c r="Q27" s="193">
        <f>RBay!I$69/100</f>
        <v>0.11354557207731586</v>
      </c>
      <c r="R27" s="193">
        <f>RBay!J$69/100</f>
        <v>9.4573850356358888E-2</v>
      </c>
      <c r="S27" s="193">
        <f>RBay!K$69/100</f>
        <v>0.12232009937754044</v>
      </c>
      <c r="T27" s="193"/>
      <c r="U27" s="193">
        <f>K27*$B27*Indicators!$B$256+K27*$C27*Indicators!$C$256+K27*$D27*Indicators!$D$256+K27*$E27*Indicators!$E$256+K27*$F27*Indicators!$F$256+K27*$G27*Indicators!$G$256+K27*$H27*Indicators!$H$256+K27*$I27*Indicators!$I$256</f>
        <v>-1.0531694041570438E-3</v>
      </c>
      <c r="V27" s="193">
        <f>L27*$B27*Indicators!$B$257+L27*$C27*Indicators!$C$257+L27*$D27*Indicators!$D$257+L27*$E27*Indicators!$E$257+L27*$F27*Indicators!$F$257+L27*$G27*Indicators!$G$257+L27*$H27*Indicators!$H$257+L27*$I27*Indicators!$I$257</f>
        <v>1.5467142891560388E-4</v>
      </c>
      <c r="W27" s="193">
        <f>M27*$B27*Indicators!$B$258+M27*$C27*Indicators!$C$258+M27*$D27*Indicators!$D$258+M27*$E27*Indicators!$E$258+M27*$F27*Indicators!$F$258+M27*$G27*Indicators!$G$258+M27*$H27*Indicators!$H$258+M27*$I27*Indicators!$I$258</f>
        <v>-3.8653819505785965E-3</v>
      </c>
      <c r="X27" s="193">
        <f>N27*$B27*Indicators!$B$259+N27*$C27*Indicators!$C$259+N27*$D27*Indicators!$D$259+N27*$E27*Indicators!$E$259+N27*$F27*Indicators!$F$259+N27*$G27*Indicators!$G$259+N27*$H27*Indicators!$H$259+N27*$I27*Indicators!$I$259</f>
        <v>-1.925703296663594E-4</v>
      </c>
      <c r="Y27" s="193">
        <f>O27*$B27*Indicators!$B$260+O27*$C27*Indicators!$C$260+O27*$D27*Indicators!$D$260+O27*$E27*Indicators!$E$260+O27*$F27*Indicators!$F$260+O27*$G27*Indicators!$G$260+O27*$H27*Indicators!$H$260+O27*$I27*Indicators!$I$260</f>
        <v>-4.4676239001487772E-4</v>
      </c>
      <c r="Z27" s="193">
        <f>P27*$B27*Indicators!$B$261+P27*$C27*Indicators!$C$261+P27*$D27*Indicators!$D$261+P27*$E27*Indicators!$E$261+P27*$F27*Indicators!$F$261+P27*$G27*Indicators!$G$261+P27*$H27*Indicators!$H$261+P27*$I27*Indicators!$I$261</f>
        <v>-7.272109903101215E-4</v>
      </c>
      <c r="AA27" s="193">
        <f>Q27*$B27*Indicators!$B$262+Q27*$C27*Indicators!$C$262+Q27*$D27*Indicators!$D$262+Q27*$E27*Indicators!$E$262+Q27*$F27*Indicators!$F$262+Q27*$G27*Indicators!$G$262+Q27*$H27*Indicators!$H$262+Q27*$I27*Indicators!$I$262</f>
        <v>-3.8839243202932658E-3</v>
      </c>
      <c r="AB27" s="193">
        <f>R27*$B27*Indicators!$B$263+R27*$C27*Indicators!$C$263+R27*$D27*Indicators!$D$263+R27*$E27*Indicators!$E$263+R27*$F27*Indicators!$F$263+R27*$G27*Indicators!$G$263+R27*$H27*Indicators!$H$263+R27*$I27*Indicators!$I$263</f>
        <v>-9.7632293677730835E-4</v>
      </c>
      <c r="AC27" s="193">
        <f>S27*$B27*Indicators!$B$264+S27*$C27*Indicators!$C$264+S27*$D27*Indicators!$D$264+S27*$E27*Indicators!$E$264+S27*$F27*Indicators!$F$264+S27*$G27*Indicators!$G$264+S27*$H27*Indicators!$H$264+S27*$I27*Indicators!$I$264</f>
        <v>2.228629809942073E-4</v>
      </c>
      <c r="AE27" s="177">
        <f t="shared" si="1"/>
        <v>-1.0767807911887763</v>
      </c>
    </row>
    <row r="28" spans="1:31" hidden="1" x14ac:dyDescent="0.25">
      <c r="A28" s="174">
        <f>Indicators!A40</f>
        <v>36586</v>
      </c>
      <c r="B28" s="193">
        <f>(Indicators!B40-Indicators!B39)/Indicators!B39</f>
        <v>3.8556684786890401E-2</v>
      </c>
      <c r="C28" s="193">
        <f>(Indicators!C40-Indicators!C39)/-100</f>
        <v>-3.9500000000000134E-3</v>
      </c>
      <c r="D28" s="193">
        <f>(Indicators!D40-Indicators!D39)/-100</f>
        <v>-1.0593220338983045E-2</v>
      </c>
      <c r="E28" s="193">
        <f>(Indicators!E40-Indicators!E39)/-Indicators!E39</f>
        <v>0.11894563426688642</v>
      </c>
      <c r="F28" s="193">
        <f>(Indicators!F40-Indicators!F39)/Indicators!F39</f>
        <v>-4.4859813084112028E-2</v>
      </c>
      <c r="G28" s="193">
        <f>(Indicators!G40-Indicators!G39)/Indicators!G39</f>
        <v>-5.3479602331162036E-2</v>
      </c>
      <c r="H28" s="193">
        <f>(Indicators!H40-Indicators!H39)/Indicators!H39</f>
        <v>1.7981758832187938E-3</v>
      </c>
      <c r="I28" s="193">
        <f>(Indicators!I40-Indicators!I39)/Indicators!I39</f>
        <v>0</v>
      </c>
      <c r="J28" s="174"/>
      <c r="K28" s="193">
        <f>RBay!C$69/100</f>
        <v>3.1391479926966274E-2</v>
      </c>
      <c r="L28" s="193">
        <f>RBay!D$69/100</f>
        <v>0.12131566913843335</v>
      </c>
      <c r="M28" s="193">
        <f>RBay!E$69/100</f>
        <v>0.40876772188227073</v>
      </c>
      <c r="N28" s="193">
        <f>RBay!F$69/100</f>
        <v>8.4592195039362647E-3</v>
      </c>
      <c r="O28" s="193">
        <f>RBay!G$69/100</f>
        <v>2.7468268475843674E-2</v>
      </c>
      <c r="P28" s="193">
        <f>RBay!H$69/100</f>
        <v>7.2158119261334419E-2</v>
      </c>
      <c r="Q28" s="193">
        <f>RBay!I$69/100</f>
        <v>0.11354557207731586</v>
      </c>
      <c r="R28" s="193">
        <f>RBay!J$69/100</f>
        <v>9.4573850356358888E-2</v>
      </c>
      <c r="S28" s="193">
        <f>RBay!K$69/100</f>
        <v>0.12232009937754044</v>
      </c>
      <c r="T28" s="193"/>
      <c r="U28" s="193">
        <f>K28*$B28*Indicators!$B$256+K28*$C28*Indicators!$C$256+K28*$D28*Indicators!$D$256+K28*$E28*Indicators!$E$256+K28*$F28*Indicators!$F$256+K28*$G28*Indicators!$G$256+K28*$H28*Indicators!$H$256+K28*$I28*Indicators!$I$256</f>
        <v>4.3098327856508318E-4</v>
      </c>
      <c r="V28" s="193">
        <f>L28*$B28*Indicators!$B$257+L28*$C28*Indicators!$C$257+L28*$D28*Indicators!$D$257+L28*$E28*Indicators!$E$257+L28*$F28*Indicators!$F$257+L28*$G28*Indicators!$G$257+L28*$H28*Indicators!$H$257+L28*$I28*Indicators!$I$257</f>
        <v>2.510904287977506E-4</v>
      </c>
      <c r="W28" s="193">
        <f>M28*$B28*Indicators!$B$258+M28*$C28*Indicators!$C$258+M28*$D28*Indicators!$D$258+M28*$E28*Indicators!$E$258+M28*$F28*Indicators!$F$258+M28*$G28*Indicators!$G$258+M28*$H28*Indicators!$H$258+M28*$I28*Indicators!$I$258</f>
        <v>9.912437264373743E-3</v>
      </c>
      <c r="X28" s="193">
        <f>N28*$B28*Indicators!$B$259+N28*$C28*Indicators!$C$259+N28*$D28*Indicators!$D$259+N28*$E28*Indicators!$E$259+N28*$F28*Indicators!$F$259+N28*$G28*Indicators!$G$259+N28*$H28*Indicators!$H$259+N28*$I28*Indicators!$I$259</f>
        <v>2.2922329364854645E-4</v>
      </c>
      <c r="Y28" s="193">
        <f>O28*$B28*Indicators!$B$260+O28*$C28*Indicators!$C$260+O28*$D28*Indicators!$D$260+O28*$E28*Indicators!$E$260+O28*$F28*Indicators!$F$260+O28*$G28*Indicators!$G$260+O28*$H28*Indicators!$H$260+O28*$I28*Indicators!$I$260</f>
        <v>5.4916332254207256E-4</v>
      </c>
      <c r="Z28" s="193">
        <f>P28*$B28*Indicators!$B$261+P28*$C28*Indicators!$C$261+P28*$D28*Indicators!$D$261+P28*$E28*Indicators!$E$261+P28*$F28*Indicators!$F$261+P28*$G28*Indicators!$G$261+P28*$H28*Indicators!$H$261+P28*$I28*Indicators!$I$261</f>
        <v>9.1630938848527512E-4</v>
      </c>
      <c r="AA28" s="193">
        <f>Q28*$B28*Indicators!$B$262+Q28*$C28*Indicators!$C$262+Q28*$D28*Indicators!$D$262+Q28*$E28*Indicators!$E$262+Q28*$F28*Indicators!$F$262+Q28*$G28*Indicators!$G$262+Q28*$H28*Indicators!$H$262+Q28*$I28*Indicators!$I$262</f>
        <v>4.3203717634100365E-3</v>
      </c>
      <c r="AB28" s="193">
        <f>R28*$B28*Indicators!$B$263+R28*$C28*Indicators!$C$263+R28*$D28*Indicators!$D$263+R28*$E28*Indicators!$E$263+R28*$F28*Indicators!$F$263+R28*$G28*Indicators!$G$263+R28*$H28*Indicators!$H$263+R28*$I28*Indicators!$I$263</f>
        <v>1.3096456887345639E-3</v>
      </c>
      <c r="AC28" s="193">
        <f>S28*$B28*Indicators!$B$264+S28*$C28*Indicators!$C$264+S28*$D28*Indicators!$D$264+S28*$E28*Indicators!$E$264+S28*$F28*Indicators!$F$264+S28*$G28*Indicators!$G$264+S28*$H28*Indicators!$H$264+S28*$I28*Indicators!$I$264</f>
        <v>1.093513769922115E-4</v>
      </c>
      <c r="AE28" s="177">
        <f t="shared" si="1"/>
        <v>1.8028575805549285</v>
      </c>
    </row>
    <row r="29" spans="1:31" hidden="1" x14ac:dyDescent="0.25">
      <c r="A29" s="174">
        <f>Indicators!A41</f>
        <v>36617</v>
      </c>
      <c r="B29" s="193">
        <f>(Indicators!B41-Indicators!B40)/Indicators!B40</f>
        <v>3.8657604078164882E-2</v>
      </c>
      <c r="C29" s="193">
        <f>(Indicators!C41-Indicators!C40)/-100</f>
        <v>-3.4499999999999887E-3</v>
      </c>
      <c r="D29" s="193">
        <f>(Indicators!D41-Indicators!D40)/-100</f>
        <v>-1.1556240369799946E-2</v>
      </c>
      <c r="E29" s="193">
        <f>(Indicators!E41-Indicators!E40)/-Indicators!E40</f>
        <v>2.6925953627524268E-2</v>
      </c>
      <c r="F29" s="193">
        <f>(Indicators!F41-Indicators!F40)/Indicators!F40</f>
        <v>0.17612524461839518</v>
      </c>
      <c r="G29" s="193">
        <f>(Indicators!G41-Indicators!G40)/Indicators!G40</f>
        <v>2.8975009054688682E-3</v>
      </c>
      <c r="H29" s="193">
        <f>(Indicators!H41-Indicators!H40)/Indicators!H40</f>
        <v>-1.3202187679004402E-3</v>
      </c>
      <c r="I29" s="193">
        <f>(Indicators!I41-Indicators!I40)/Indicators!I40</f>
        <v>0</v>
      </c>
      <c r="J29" s="174"/>
      <c r="K29" s="193">
        <f>RBay!C$69/100</f>
        <v>3.1391479926966274E-2</v>
      </c>
      <c r="L29" s="193">
        <f>RBay!D$69/100</f>
        <v>0.12131566913843335</v>
      </c>
      <c r="M29" s="193">
        <f>RBay!E$69/100</f>
        <v>0.40876772188227073</v>
      </c>
      <c r="N29" s="193">
        <f>RBay!F$69/100</f>
        <v>8.4592195039362647E-3</v>
      </c>
      <c r="O29" s="193">
        <f>RBay!G$69/100</f>
        <v>2.7468268475843674E-2</v>
      </c>
      <c r="P29" s="193">
        <f>RBay!H$69/100</f>
        <v>7.2158119261334419E-2</v>
      </c>
      <c r="Q29" s="193">
        <f>RBay!I$69/100</f>
        <v>0.11354557207731586</v>
      </c>
      <c r="R29" s="193">
        <f>RBay!J$69/100</f>
        <v>9.4573850356358888E-2</v>
      </c>
      <c r="S29" s="193">
        <f>RBay!K$69/100</f>
        <v>0.12232009937754044</v>
      </c>
      <c r="T29" s="193"/>
      <c r="U29" s="193">
        <f>K29*$B29*Indicators!$B$256+K29*$C29*Indicators!$C$256+K29*$D29*Indicators!$D$256+K29*$E29*Indicators!$E$256+K29*$F29*Indicators!$F$256+K29*$G29*Indicators!$G$256+K29*$H29*Indicators!$H$256+K29*$I29*Indicators!$I$256</f>
        <v>2.0119324483381957E-3</v>
      </c>
      <c r="V29" s="193">
        <f>L29*$B29*Indicators!$B$257+L29*$C29*Indicators!$C$257+L29*$D29*Indicators!$D$257+L29*$E29*Indicators!$E$257+L29*$F29*Indicators!$F$257+L29*$G29*Indicators!$G$257+L29*$H29*Indicators!$H$257+L29*$I29*Indicators!$I$257</f>
        <v>1.8741908444311829E-3</v>
      </c>
      <c r="W29" s="193">
        <f>M29*$B29*Indicators!$B$258+M29*$C29*Indicators!$C$258+M29*$D29*Indicators!$D$258+M29*$E29*Indicators!$E$258+M29*$F29*Indicators!$F$258+M29*$G29*Indicators!$G$258+M29*$H29*Indicators!$H$258+M29*$I29*Indicators!$I$258</f>
        <v>6.0591324233562512E-3</v>
      </c>
      <c r="X29" s="193">
        <f>N29*$B29*Indicators!$B$259+N29*$C29*Indicators!$C$259+N29*$D29*Indicators!$D$259+N29*$E29*Indicators!$E$259+N29*$F29*Indicators!$F$259+N29*$G29*Indicators!$G$259+N29*$H29*Indicators!$H$259+N29*$I29*Indicators!$I$259</f>
        <v>7.0791970161016214E-5</v>
      </c>
      <c r="Y29" s="193">
        <f>O29*$B29*Indicators!$B$260+O29*$C29*Indicators!$C$260+O29*$D29*Indicators!$D$260+O29*$E29*Indicators!$E$260+O29*$F29*Indicators!$F$260+O29*$G29*Indicators!$G$260+O29*$H29*Indicators!$H$260+O29*$I29*Indicators!$I$260</f>
        <v>1.4607525698006932E-4</v>
      </c>
      <c r="Z29" s="193">
        <f>P29*$B29*Indicators!$B$261+P29*$C29*Indicators!$C$261+P29*$D29*Indicators!$D$261+P29*$E29*Indicators!$E$261+P29*$F29*Indicators!$F$261+P29*$G29*Indicators!$G$261+P29*$H29*Indicators!$H$261+P29*$I29*Indicators!$I$261</f>
        <v>1.9551624885327416E-4</v>
      </c>
      <c r="AA29" s="193">
        <f>Q29*$B29*Indicators!$B$262+Q29*$C29*Indicators!$C$262+Q29*$D29*Indicators!$D$262+Q29*$E29*Indicators!$E$262+Q29*$F29*Indicators!$F$262+Q29*$G29*Indicators!$G$262+Q29*$H29*Indicators!$H$262+Q29*$I29*Indicators!$I$262</f>
        <v>1.116593383356486E-3</v>
      </c>
      <c r="AB29" s="193">
        <f>R29*$B29*Indicators!$B$263+R29*$C29*Indicators!$C$263+R29*$D29*Indicators!$D$263+R29*$E29*Indicators!$E$263+R29*$F29*Indicators!$F$263+R29*$G29*Indicators!$G$263+R29*$H29*Indicators!$H$263+R29*$I29*Indicators!$I$263</f>
        <v>3.5930176652476518E-4</v>
      </c>
      <c r="AC29" s="193">
        <f>S29*$B29*Indicators!$B$264+S29*$C29*Indicators!$C$264+S29*$D29*Indicators!$D$264+S29*$E29*Indicators!$E$264+S29*$F29*Indicators!$F$264+S29*$G29*Indicators!$G$264+S29*$H29*Indicators!$H$264+S29*$I29*Indicators!$I$264</f>
        <v>-6.0002041043430969E-6</v>
      </c>
      <c r="AE29" s="177">
        <f t="shared" si="1"/>
        <v>1.1827534137896898</v>
      </c>
    </row>
    <row r="30" spans="1:31" hidden="1" x14ac:dyDescent="0.25">
      <c r="A30" s="174">
        <f>Indicators!A42</f>
        <v>36647</v>
      </c>
      <c r="B30" s="193">
        <f>(Indicators!B42-Indicators!B41)/Indicators!B41</f>
        <v>1.6374525270230773E-2</v>
      </c>
      <c r="C30" s="193">
        <f>(Indicators!C42-Indicators!C41)/-100</f>
        <v>6.4999999999999498E-4</v>
      </c>
      <c r="D30" s="193">
        <f>(Indicators!D42-Indicators!D41)/-100</f>
        <v>-5.3391053391051817E-3</v>
      </c>
      <c r="E30" s="193">
        <f>(Indicators!E42-Indicators!E41)/-Indicators!E41</f>
        <v>-0.17794004611837044</v>
      </c>
      <c r="F30" s="193">
        <f>(Indicators!F42-Indicators!F41)/Indicators!F41</f>
        <v>0.12811980033277878</v>
      </c>
      <c r="G30" s="193">
        <f>(Indicators!G42-Indicators!G41)/Indicators!G41</f>
        <v>-1.7334777898158016E-2</v>
      </c>
      <c r="H30" s="193">
        <f>(Indicators!H42-Indicators!H41)/Indicators!H41</f>
        <v>4.1701778267539593E-3</v>
      </c>
      <c r="I30" s="193">
        <f>(Indicators!I42-Indicators!I41)/Indicators!I41</f>
        <v>0</v>
      </c>
      <c r="J30" s="174"/>
      <c r="K30" s="193">
        <f>RBay!C$69/100</f>
        <v>3.1391479926966274E-2</v>
      </c>
      <c r="L30" s="193">
        <f>RBay!D$69/100</f>
        <v>0.12131566913843335</v>
      </c>
      <c r="M30" s="193">
        <f>RBay!E$69/100</f>
        <v>0.40876772188227073</v>
      </c>
      <c r="N30" s="193">
        <f>RBay!F$69/100</f>
        <v>8.4592195039362647E-3</v>
      </c>
      <c r="O30" s="193">
        <f>RBay!G$69/100</f>
        <v>2.7468268475843674E-2</v>
      </c>
      <c r="P30" s="193">
        <f>RBay!H$69/100</f>
        <v>7.2158119261334419E-2</v>
      </c>
      <c r="Q30" s="193">
        <f>RBay!I$69/100</f>
        <v>0.11354557207731586</v>
      </c>
      <c r="R30" s="193">
        <f>RBay!J$69/100</f>
        <v>9.4573850356358888E-2</v>
      </c>
      <c r="S30" s="193">
        <f>RBay!K$69/100</f>
        <v>0.12232009937754044</v>
      </c>
      <c r="T30" s="193"/>
      <c r="U30" s="193">
        <f>K30*$B30*Indicators!$B$256+K30*$C30*Indicators!$C$256+K30*$D30*Indicators!$D$256+K30*$E30*Indicators!$E$256+K30*$F30*Indicators!$F$256+K30*$G30*Indicators!$G$256+K30*$H30*Indicators!$H$256+K30*$I30*Indicators!$I$256</f>
        <v>3.6653005342227995E-4</v>
      </c>
      <c r="V30" s="193">
        <f>L30*$B30*Indicators!$B$257+L30*$C30*Indicators!$C$257+L30*$D30*Indicators!$D$257+L30*$E30*Indicators!$E$257+L30*$F30*Indicators!$F$257+L30*$G30*Indicators!$G$257+L30*$H30*Indicators!$H$257+L30*$I30*Indicators!$I$257</f>
        <v>-2.4039377011751762E-3</v>
      </c>
      <c r="W30" s="193">
        <f>M30*$B30*Indicators!$B$258+M30*$C30*Indicators!$C$258+M30*$D30*Indicators!$D$258+M30*$E30*Indicators!$E$258+M30*$F30*Indicators!$F$258+M30*$G30*Indicators!$G$258+M30*$H30*Indicators!$H$258+M30*$I30*Indicators!$I$258</f>
        <v>-4.8164521247421434E-3</v>
      </c>
      <c r="X30" s="193">
        <f>N30*$B30*Indicators!$B$259+N30*$C30*Indicators!$C$259+N30*$D30*Indicators!$D$259+N30*$E30*Indicators!$E$259+N30*$F30*Indicators!$F$259+N30*$G30*Indicators!$G$259+N30*$H30*Indicators!$H$259+N30*$I30*Indicators!$I$259</f>
        <v>-2.8565087498413672E-4</v>
      </c>
      <c r="Y30" s="193">
        <f>O30*$B30*Indicators!$B$260+O30*$C30*Indicators!$C$260+O30*$D30*Indicators!$D$260+O30*$E30*Indicators!$E$260+O30*$F30*Indicators!$F$260+O30*$G30*Indicators!$G$260+O30*$H30*Indicators!$H$260+O30*$I30*Indicators!$I$260</f>
        <v>-6.6312277457235128E-4</v>
      </c>
      <c r="Z30" s="193">
        <f>P30*$B30*Indicators!$B$261+P30*$C30*Indicators!$C$261+P30*$D30*Indicators!$D$261+P30*$E30*Indicators!$E$261+P30*$F30*Indicators!$F$261+P30*$G30*Indicators!$G$261+P30*$H30*Indicators!$H$261+P30*$I30*Indicators!$I$261</f>
        <v>-1.1512343527766385E-3</v>
      </c>
      <c r="AA30" s="193">
        <f>Q30*$B30*Indicators!$B$262+Q30*$C30*Indicators!$C$262+Q30*$D30*Indicators!$D$262+Q30*$E30*Indicators!$E$262+Q30*$F30*Indicators!$F$262+Q30*$G30*Indicators!$G$262+Q30*$H30*Indicators!$H$262+Q30*$I30*Indicators!$I$262</f>
        <v>-5.8265270229023603E-3</v>
      </c>
      <c r="AB30" s="193">
        <f>R30*$B30*Indicators!$B$263+R30*$C30*Indicators!$C$263+R30*$D30*Indicators!$D$263+R30*$E30*Indicators!$E$263+R30*$F30*Indicators!$F$263+R30*$G30*Indicators!$G$263+R30*$H30*Indicators!$H$263+R30*$I30*Indicators!$I$263</f>
        <v>-1.4386488310015294E-3</v>
      </c>
      <c r="AC30" s="193">
        <f>S30*$B30*Indicators!$B$264+S30*$C30*Indicators!$C$264+S30*$D30*Indicators!$D$264+S30*$E30*Indicators!$E$264+S30*$F30*Indicators!$F$264+S30*$G30*Indicators!$G$264+S30*$H30*Indicators!$H$264+S30*$I30*Indicators!$I$264</f>
        <v>2.5053416916372525E-4</v>
      </c>
      <c r="AE30" s="177">
        <f t="shared" si="1"/>
        <v>-1.596850945956833</v>
      </c>
    </row>
    <row r="31" spans="1:31" hidden="1" x14ac:dyDescent="0.25">
      <c r="A31" s="174">
        <f>Indicators!A43</f>
        <v>36678</v>
      </c>
      <c r="B31" s="193">
        <f>(Indicators!B43-Indicators!B42)/Indicators!B42</f>
        <v>-2.5984104856210694E-2</v>
      </c>
      <c r="C31" s="193">
        <f>(Indicators!C43-Indicators!C42)/-100</f>
        <v>2.550000000000008E-3</v>
      </c>
      <c r="D31" s="193">
        <f>(Indicators!D43-Indicators!D42)/-100</f>
        <v>-7.852965747703511E-4</v>
      </c>
      <c r="E31" s="193">
        <f>(Indicators!E43-Indicators!E42)/-Indicators!E42</f>
        <v>-6.19902120717781E-2</v>
      </c>
      <c r="F31" s="193">
        <f>(Indicators!F43-Indicators!F42)/Indicators!F42</f>
        <v>0.2286135693215339</v>
      </c>
      <c r="G31" s="193">
        <f>(Indicators!G43-Indicators!G42)/Indicators!G42</f>
        <v>6.1006982726938497E-2</v>
      </c>
      <c r="H31" s="193">
        <f>(Indicators!H43-Indicators!H42)/Indicators!H42</f>
        <v>6.9716400568059561E-3</v>
      </c>
      <c r="I31" s="193">
        <f>(Indicators!I43-Indicators!I42)/Indicators!I42</f>
        <v>0</v>
      </c>
      <c r="J31" s="174"/>
      <c r="K31" s="193">
        <f>RBay!C$69/100</f>
        <v>3.1391479926966274E-2</v>
      </c>
      <c r="L31" s="193">
        <f>RBay!D$69/100</f>
        <v>0.12131566913843335</v>
      </c>
      <c r="M31" s="193">
        <f>RBay!E$69/100</f>
        <v>0.40876772188227073</v>
      </c>
      <c r="N31" s="193">
        <f>RBay!F$69/100</f>
        <v>8.4592195039362647E-3</v>
      </c>
      <c r="O31" s="193">
        <f>RBay!G$69/100</f>
        <v>2.7468268475843674E-2</v>
      </c>
      <c r="P31" s="193">
        <f>RBay!H$69/100</f>
        <v>7.2158119261334419E-2</v>
      </c>
      <c r="Q31" s="193">
        <f>RBay!I$69/100</f>
        <v>0.11354557207731586</v>
      </c>
      <c r="R31" s="193">
        <f>RBay!J$69/100</f>
        <v>9.4573850356358888E-2</v>
      </c>
      <c r="S31" s="193">
        <f>RBay!K$69/100</f>
        <v>0.12232009937754044</v>
      </c>
      <c r="T31" s="193"/>
      <c r="U31" s="193">
        <f>K31*$B31*Indicators!$B$256+K31*$C31*Indicators!$C$256+K31*$D31*Indicators!$D$256+K31*$E31*Indicators!$E$256+K31*$F31*Indicators!$F$256+K31*$G31*Indicators!$G$256+K31*$H31*Indicators!$H$256+K31*$I31*Indicators!$I$256</f>
        <v>1.6876628720559166E-3</v>
      </c>
      <c r="V31" s="193">
        <f>L31*$B31*Indicators!$B$257+L31*$C31*Indicators!$C$257+L31*$D31*Indicators!$D$257+L31*$E31*Indicators!$E$257+L31*$F31*Indicators!$F$257+L31*$G31*Indicators!$G$257+L31*$H31*Indicators!$H$257+L31*$I31*Indicators!$I$257</f>
        <v>1.2627190466237164E-3</v>
      </c>
      <c r="W31" s="193">
        <f>M31*$B31*Indicators!$B$258+M31*$C31*Indicators!$C$258+M31*$D31*Indicators!$D$258+M31*$E31*Indicators!$E$258+M31*$F31*Indicators!$F$258+M31*$G31*Indicators!$G$258+M31*$H31*Indicators!$H$258+M31*$I31*Indicators!$I$258</f>
        <v>-5.7740724623393169E-3</v>
      </c>
      <c r="X31" s="193">
        <f>N31*$B31*Indicators!$B$259+N31*$C31*Indicators!$C$259+N31*$D31*Indicators!$D$259+N31*$E31*Indicators!$E$259+N31*$F31*Indicators!$F$259+N31*$G31*Indicators!$G$259+N31*$H31*Indicators!$H$259+N31*$I31*Indicators!$I$259</f>
        <v>-1.2021442282538045E-4</v>
      </c>
      <c r="Y31" s="193">
        <f>O31*$B31*Indicators!$B$260+O31*$C31*Indicators!$C$260+O31*$D31*Indicators!$D$260+O31*$E31*Indicators!$E$260+O31*$F31*Indicators!$F$260+O31*$G31*Indicators!$G$260+O31*$H31*Indicators!$H$260+O31*$I31*Indicators!$I$260</f>
        <v>-2.5048258913048697E-4</v>
      </c>
      <c r="Z31" s="193">
        <f>P31*$B31*Indicators!$B$261+P31*$C31*Indicators!$C$261+P31*$D31*Indicators!$D$261+P31*$E31*Indicators!$E$261+P31*$F31*Indicators!$F$261+P31*$G31*Indicators!$G$261+P31*$H31*Indicators!$H$261+P31*$I31*Indicators!$I$261</f>
        <v>-4.5597299995471768E-4</v>
      </c>
      <c r="AA31" s="193">
        <f>Q31*$B31*Indicators!$B$262+Q31*$C31*Indicators!$C$262+Q31*$D31*Indicators!$D$262+Q31*$E31*Indicators!$E$262+Q31*$F31*Indicators!$F$262+Q31*$G31*Indicators!$G$262+Q31*$H31*Indicators!$H$262+Q31*$I31*Indicators!$I$262</f>
        <v>-2.1993409143571947E-3</v>
      </c>
      <c r="AB31" s="193">
        <f>R31*$B31*Indicators!$B$263+R31*$C31*Indicators!$C$263+R31*$D31*Indicators!$D$263+R31*$E31*Indicators!$E$263+R31*$F31*Indicators!$F$263+R31*$G31*Indicators!$G$263+R31*$H31*Indicators!$H$263+R31*$I31*Indicators!$I$263</f>
        <v>-5.5722622602553983E-4</v>
      </c>
      <c r="AC31" s="193">
        <f>S31*$B31*Indicators!$B$264+S31*$C31*Indicators!$C$264+S31*$D31*Indicators!$D$264+S31*$E31*Indicators!$E$264+S31*$F31*Indicators!$F$264+S31*$G31*Indicators!$G$264+S31*$H31*Indicators!$H$264+S31*$I31*Indicators!$I$264</f>
        <v>2.795286022817635E-5</v>
      </c>
      <c r="AE31" s="177">
        <f t="shared" si="1"/>
        <v>-0.63789748357248266</v>
      </c>
    </row>
    <row r="32" spans="1:31" hidden="1" x14ac:dyDescent="0.25">
      <c r="A32" s="174">
        <f>Indicators!A44</f>
        <v>36708</v>
      </c>
      <c r="B32" s="193">
        <f>(Indicators!B44-Indicators!B43)/Indicators!B43</f>
        <v>2.6219881073583837E-2</v>
      </c>
      <c r="C32" s="193">
        <f>(Indicators!C44-Indicators!C43)/-100</f>
        <v>4.6999999999999889E-3</v>
      </c>
      <c r="D32" s="193">
        <f>(Indicators!D44-Indicators!D43)/-100</f>
        <v>-8.357961148929078E-3</v>
      </c>
      <c r="E32" s="193">
        <f>(Indicators!E44-Indicators!E43)/-Indicators!E43</f>
        <v>0.14592933947772649</v>
      </c>
      <c r="F32" s="193">
        <f>(Indicators!F44-Indicators!F43)/Indicators!F43</f>
        <v>0.1572629051620649</v>
      </c>
      <c r="G32" s="193">
        <f>(Indicators!G44-Indicators!G43)/Indicators!G43</f>
        <v>-3.6369934187738137E-2</v>
      </c>
      <c r="H32" s="193">
        <f>(Indicators!H44-Indicators!H43)/Indicators!H43</f>
        <v>1.3961358099996502E-2</v>
      </c>
      <c r="I32" s="193">
        <f>(Indicators!I44-Indicators!I43)/Indicators!I43</f>
        <v>0</v>
      </c>
      <c r="J32" s="174"/>
      <c r="K32" s="193">
        <f>RBay!C$69/100</f>
        <v>3.1391479926966274E-2</v>
      </c>
      <c r="L32" s="193">
        <f>RBay!D$69/100</f>
        <v>0.12131566913843335</v>
      </c>
      <c r="M32" s="193">
        <f>RBay!E$69/100</f>
        <v>0.40876772188227073</v>
      </c>
      <c r="N32" s="193">
        <f>RBay!F$69/100</f>
        <v>8.4592195039362647E-3</v>
      </c>
      <c r="O32" s="193">
        <f>RBay!G$69/100</f>
        <v>2.7468268475843674E-2</v>
      </c>
      <c r="P32" s="193">
        <f>RBay!H$69/100</f>
        <v>7.2158119261334419E-2</v>
      </c>
      <c r="Q32" s="193">
        <f>RBay!I$69/100</f>
        <v>0.11354557207731586</v>
      </c>
      <c r="R32" s="193">
        <f>RBay!J$69/100</f>
        <v>9.4573850356358888E-2</v>
      </c>
      <c r="S32" s="193">
        <f>RBay!K$69/100</f>
        <v>0.12232009937754044</v>
      </c>
      <c r="T32" s="193"/>
      <c r="U32" s="193">
        <f>K32*$B32*Indicators!$B$256+K32*$C32*Indicators!$C$256+K32*$D32*Indicators!$D$256+K32*$E32*Indicators!$E$256+K32*$F32*Indicators!$F$256+K32*$G32*Indicators!$G$256+K32*$H32*Indicators!$H$256+K32*$I32*Indicators!$I$256</f>
        <v>2.469852547880911E-3</v>
      </c>
      <c r="V32" s="193">
        <f>L32*$B32*Indicators!$B$257+L32*$C32*Indicators!$C$257+L32*$D32*Indicators!$D$257+L32*$E32*Indicators!$E$257+L32*$F32*Indicators!$F$257+L32*$G32*Indicators!$G$257+L32*$H32*Indicators!$H$257+L32*$I32*Indicators!$I$257</f>
        <v>9.5971911071609465E-4</v>
      </c>
      <c r="W32" s="193">
        <f>M32*$B32*Indicators!$B$258+M32*$C32*Indicators!$C$258+M32*$D32*Indicators!$D$258+M32*$E32*Indicators!$E$258+M32*$F32*Indicators!$F$258+M32*$G32*Indicators!$G$258+M32*$H32*Indicators!$H$258+M32*$I32*Indicators!$I$258</f>
        <v>1.0500478410614741E-2</v>
      </c>
      <c r="X32" s="193">
        <f>N32*$B32*Indicators!$B$259+N32*$C32*Indicators!$C$259+N32*$D32*Indicators!$D$259+N32*$E32*Indicators!$E$259+N32*$F32*Indicators!$F$259+N32*$G32*Indicators!$G$259+N32*$H32*Indicators!$H$259+N32*$I32*Indicators!$I$259</f>
        <v>2.7933268033746879E-4</v>
      </c>
      <c r="Y32" s="193">
        <f>O32*$B32*Indicators!$B$260+O32*$C32*Indicators!$C$260+O32*$D32*Indicators!$D$260+O32*$E32*Indicators!$E$260+O32*$F32*Indicators!$F$260+O32*$G32*Indicators!$G$260+O32*$H32*Indicators!$H$260+O32*$I32*Indicators!$I$260</f>
        <v>8.0410610081432148E-4</v>
      </c>
      <c r="Z32" s="193">
        <f>P32*$B32*Indicators!$B$261+P32*$C32*Indicators!$C$261+P32*$D32*Indicators!$D$261+P32*$E32*Indicators!$E$261+P32*$F32*Indicators!$F$261+P32*$G32*Indicators!$G$261+P32*$H32*Indicators!$H$261+P32*$I32*Indicators!$I$261</f>
        <v>1.4921338891478475E-3</v>
      </c>
      <c r="AA32" s="193">
        <f>Q32*$B32*Indicators!$B$262+Q32*$C32*Indicators!$C$262+Q32*$D32*Indicators!$D$262+Q32*$E32*Indicators!$E$262+Q32*$F32*Indicators!$F$262+Q32*$G32*Indicators!$G$262+Q32*$H32*Indicators!$H$262+Q32*$I32*Indicators!$I$262</f>
        <v>5.5974862080241487E-3</v>
      </c>
      <c r="AB32" s="193">
        <f>R32*$B32*Indicators!$B$263+R32*$C32*Indicators!$C$263+R32*$D32*Indicators!$D$263+R32*$E32*Indicators!$E$263+R32*$F32*Indicators!$F$263+R32*$G32*Indicators!$G$263+R32*$H32*Indicators!$H$263+R32*$I32*Indicators!$I$263</f>
        <v>2.100724806992429E-3</v>
      </c>
      <c r="AC32" s="193">
        <f>S32*$B32*Indicators!$B$264+S32*$C32*Indicators!$C$264+S32*$D32*Indicators!$D$264+S32*$E32*Indicators!$E$264+S32*$F32*Indicators!$F$264+S32*$G32*Indicators!$G$264+S32*$H32*Indicators!$H$264+S32*$I32*Indicators!$I$264</f>
        <v>8.2979549473983529E-4</v>
      </c>
      <c r="AE32" s="177">
        <f t="shared" si="1"/>
        <v>2.5033629249267797</v>
      </c>
    </row>
    <row r="33" spans="1:31" hidden="1" x14ac:dyDescent="0.25">
      <c r="A33" s="174">
        <f>Indicators!A45</f>
        <v>36739</v>
      </c>
      <c r="B33" s="193">
        <f>(Indicators!B45-Indicators!B44)/Indicators!B44</f>
        <v>3.8820992092019046E-4</v>
      </c>
      <c r="C33" s="193">
        <f>(Indicators!C45-Indicators!C44)/-100</f>
        <v>2.0000000000000104E-3</v>
      </c>
      <c r="D33" s="193">
        <f>(Indicators!D45-Indicators!D44)/-100</f>
        <v>-8.7008950729349169E-3</v>
      </c>
      <c r="E33" s="193">
        <f>(Indicators!E45-Indicators!E44)/-Indicators!E44</f>
        <v>-0.20431654676258978</v>
      </c>
      <c r="F33" s="193">
        <f>(Indicators!F45-Indicators!F44)/Indicators!F44</f>
        <v>9.9585062240663796E-2</v>
      </c>
      <c r="G33" s="193">
        <f>(Indicators!G45-Indicators!G44)/Indicators!G44</f>
        <v>-1.5815959741193306E-2</v>
      </c>
      <c r="H33" s="193">
        <f>(Indicators!H45-Indicators!H44)/Indicators!H44</f>
        <v>6.9928060310557221E-3</v>
      </c>
      <c r="I33" s="193">
        <f>(Indicators!I45-Indicators!I44)/Indicators!I44</f>
        <v>0</v>
      </c>
      <c r="J33" s="174"/>
      <c r="K33" s="193">
        <f>RBay!C$69/100</f>
        <v>3.1391479926966274E-2</v>
      </c>
      <c r="L33" s="193">
        <f>RBay!D$69/100</f>
        <v>0.12131566913843335</v>
      </c>
      <c r="M33" s="193">
        <f>RBay!E$69/100</f>
        <v>0.40876772188227073</v>
      </c>
      <c r="N33" s="193">
        <f>RBay!F$69/100</f>
        <v>8.4592195039362647E-3</v>
      </c>
      <c r="O33" s="193">
        <f>RBay!G$69/100</f>
        <v>2.7468268475843674E-2</v>
      </c>
      <c r="P33" s="193">
        <f>RBay!H$69/100</f>
        <v>7.2158119261334419E-2</v>
      </c>
      <c r="Q33" s="193">
        <f>RBay!I$69/100</f>
        <v>0.11354557207731586</v>
      </c>
      <c r="R33" s="193">
        <f>RBay!J$69/100</f>
        <v>9.4573850356358888E-2</v>
      </c>
      <c r="S33" s="193">
        <f>RBay!K$69/100</f>
        <v>0.12232009937754044</v>
      </c>
      <c r="T33" s="193"/>
      <c r="U33" s="193">
        <f>K33*$B33*Indicators!$B$256+K33*$C33*Indicators!$C$256+K33*$D33*Indicators!$D$256+K33*$E33*Indicators!$E$256+K33*$F33*Indicators!$F$256+K33*$G33*Indicators!$G$256+K33*$H33*Indicators!$H$256+K33*$I33*Indicators!$I$256</f>
        <v>-1.3549870015192045E-4</v>
      </c>
      <c r="V33" s="193">
        <f>L33*$B33*Indicators!$B$257+L33*$C33*Indicators!$C$257+L33*$D33*Indicators!$D$257+L33*$E33*Indicators!$E$257+L33*$F33*Indicators!$F$257+L33*$G33*Indicators!$G$257+L33*$H33*Indicators!$H$257+L33*$I33*Indicators!$I$257</f>
        <v>-3.2320405703867312E-3</v>
      </c>
      <c r="W33" s="193">
        <f>M33*$B33*Indicators!$B$258+M33*$C33*Indicators!$C$258+M33*$D33*Indicators!$D$258+M33*$E33*Indicators!$E$258+M33*$F33*Indicators!$F$258+M33*$G33*Indicators!$G$258+M33*$H33*Indicators!$H$258+M33*$I33*Indicators!$I$258</f>
        <v>-8.0247420715784806E-3</v>
      </c>
      <c r="X33" s="193">
        <f>N33*$B33*Indicators!$B$259+N33*$C33*Indicators!$C$259+N33*$D33*Indicators!$D$259+N33*$E33*Indicators!$E$259+N33*$F33*Indicators!$F$259+N33*$G33*Indicators!$G$259+N33*$H33*Indicators!$H$259+N33*$I33*Indicators!$I$259</f>
        <v>-3.4226215717495922E-4</v>
      </c>
      <c r="Y33" s="193">
        <f>O33*$B33*Indicators!$B$260+O33*$C33*Indicators!$C$260+O33*$D33*Indicators!$D$260+O33*$E33*Indicators!$E$260+O33*$F33*Indicators!$F$260+O33*$G33*Indicators!$G$260+O33*$H33*Indicators!$H$260+O33*$I33*Indicators!$I$260</f>
        <v>-7.9056172770721519E-4</v>
      </c>
      <c r="Z33" s="193">
        <f>P33*$B33*Indicators!$B$261+P33*$C33*Indicators!$C$261+P33*$D33*Indicators!$D$261+P33*$E33*Indicators!$E$261+P33*$F33*Indicators!$F$261+P33*$G33*Indicators!$G$261+P33*$H33*Indicators!$H$261+P33*$I33*Indicators!$I$261</f>
        <v>-1.4204189535563076E-3</v>
      </c>
      <c r="AA33" s="193">
        <f>Q33*$B33*Indicators!$B$262+Q33*$C33*Indicators!$C$262+Q33*$D33*Indicators!$D$262+Q33*$E33*Indicators!$E$262+Q33*$F33*Indicators!$F$262+Q33*$G33*Indicators!$G$262+Q33*$H33*Indicators!$H$262+Q33*$I33*Indicators!$I$262</f>
        <v>-6.8499399541390744E-3</v>
      </c>
      <c r="AB33" s="193">
        <f>R33*$B33*Indicators!$B$263+R33*$C33*Indicators!$C$263+R33*$D33*Indicators!$D$263+R33*$E33*Indicators!$E$263+R33*$F33*Indicators!$F$263+R33*$G33*Indicators!$G$263+R33*$H33*Indicators!$H$263+R33*$I33*Indicators!$I$263</f>
        <v>-1.7463138434528499E-3</v>
      </c>
      <c r="AC33" s="193">
        <f>S33*$B33*Indicators!$B$264+S33*$C33*Indicators!$C$264+S33*$D33*Indicators!$D$264+S33*$E33*Indicators!$E$264+S33*$F33*Indicators!$F$264+S33*$G33*Indicators!$G$264+S33*$H33*Indicators!$H$264+S33*$I33*Indicators!$I$264</f>
        <v>1.3412200576989902E-4</v>
      </c>
      <c r="AE33" s="177">
        <f t="shared" si="1"/>
        <v>-2.2407655972377638</v>
      </c>
    </row>
    <row r="34" spans="1:31" hidden="1" x14ac:dyDescent="0.25">
      <c r="A34" s="174">
        <f>Indicators!A46</f>
        <v>36770</v>
      </c>
      <c r="B34" s="193">
        <f>(Indicators!B46-Indicators!B45)/Indicators!B45</f>
        <v>4.9743449703206495E-2</v>
      </c>
      <c r="C34" s="193">
        <f>(Indicators!C46-Indicators!C45)/-100</f>
        <v>-2.5000000000000353E-4</v>
      </c>
      <c r="D34" s="193">
        <f>(Indicators!D46-Indicators!D45)/-100</f>
        <v>-7.6282732454147962E-4</v>
      </c>
      <c r="E34" s="193">
        <f>(Indicators!E46-Indicators!E45)/-Indicators!E45</f>
        <v>8.6618876941457548E-2</v>
      </c>
      <c r="F34" s="193">
        <f>(Indicators!F46-Indicators!F45)/Indicators!F45</f>
        <v>-6.9811320754717007E-2</v>
      </c>
      <c r="G34" s="193">
        <f>(Indicators!G46-Indicators!G45)/Indicators!G45</f>
        <v>9.1307523739956164E-3</v>
      </c>
      <c r="H34" s="193">
        <f>(Indicators!H46-Indicators!H45)/Indicators!H45</f>
        <v>1.5606480028157491E-2</v>
      </c>
      <c r="I34" s="193">
        <f>(Indicators!I46-Indicators!I45)/Indicators!I45</f>
        <v>0</v>
      </c>
      <c r="J34" s="174"/>
      <c r="K34" s="193">
        <f>RBay!C$69/100</f>
        <v>3.1391479926966274E-2</v>
      </c>
      <c r="L34" s="193">
        <f>RBay!D$69/100</f>
        <v>0.12131566913843335</v>
      </c>
      <c r="M34" s="193">
        <f>RBay!E$69/100</f>
        <v>0.40876772188227073</v>
      </c>
      <c r="N34" s="193">
        <f>RBay!F$69/100</f>
        <v>8.4592195039362647E-3</v>
      </c>
      <c r="O34" s="193">
        <f>RBay!G$69/100</f>
        <v>2.7468268475843674E-2</v>
      </c>
      <c r="P34" s="193">
        <f>RBay!H$69/100</f>
        <v>7.2158119261334419E-2</v>
      </c>
      <c r="Q34" s="193">
        <f>RBay!I$69/100</f>
        <v>0.11354557207731586</v>
      </c>
      <c r="R34" s="193">
        <f>RBay!J$69/100</f>
        <v>9.4573850356358888E-2</v>
      </c>
      <c r="S34" s="193">
        <f>RBay!K$69/100</f>
        <v>0.12232009937754044</v>
      </c>
      <c r="T34" s="193"/>
      <c r="U34" s="193">
        <f>K34*$B34*Indicators!$B$256+K34*$C34*Indicators!$C$256+K34*$D34*Indicators!$D$256+K34*$E34*Indicators!$E$256+K34*$F34*Indicators!$F$256+K34*$G34*Indicators!$G$256+K34*$H34*Indicators!$H$256+K34*$I34*Indicators!$I$256</f>
        <v>1.6411495310691545E-4</v>
      </c>
      <c r="V34" s="193">
        <f>L34*$B34*Indicators!$B$257+L34*$C34*Indicators!$C$257+L34*$D34*Indicators!$D$257+L34*$E34*Indicators!$E$257+L34*$F34*Indicators!$F$257+L34*$G34*Indicators!$G$257+L34*$H34*Indicators!$H$257+L34*$I34*Indicators!$I$257</f>
        <v>3.3043020010122505E-3</v>
      </c>
      <c r="W34" s="193">
        <f>M34*$B34*Indicators!$B$258+M34*$C34*Indicators!$C$258+M34*$D34*Indicators!$D$258+M34*$E34*Indicators!$E$258+M34*$F34*Indicators!$F$258+M34*$G34*Indicators!$G$258+M34*$H34*Indicators!$H$258+M34*$I34*Indicators!$I$258</f>
        <v>1.1259344098041675E-2</v>
      </c>
      <c r="X34" s="193">
        <f>N34*$B34*Indicators!$B$259+N34*$C34*Indicators!$C$259+N34*$D34*Indicators!$D$259+N34*$E34*Indicators!$E$259+N34*$F34*Indicators!$F$259+N34*$G34*Indicators!$G$259+N34*$H34*Indicators!$H$259+N34*$I34*Indicators!$I$259</f>
        <v>2.0139817222999441E-4</v>
      </c>
      <c r="Y34" s="193">
        <f>O34*$B34*Indicators!$B$260+O34*$C34*Indicators!$C$260+O34*$D34*Indicators!$D$260+O34*$E34*Indicators!$E$260+O34*$F34*Indicators!$F$260+O34*$G34*Indicators!$G$260+O34*$H34*Indicators!$H$260+O34*$I34*Indicators!$I$260</f>
        <v>6.1797664847392029E-4</v>
      </c>
      <c r="Z34" s="193">
        <f>P34*$B34*Indicators!$B$261+P34*$C34*Indicators!$C$261+P34*$D34*Indicators!$D$261+P34*$E34*Indicators!$E$261+P34*$F34*Indicators!$F$261+P34*$G34*Indicators!$G$261+P34*$H34*Indicators!$H$261+P34*$I34*Indicators!$I$261</f>
        <v>1.2481757922108458E-3</v>
      </c>
      <c r="AA34" s="193">
        <f>Q34*$B34*Indicators!$B$262+Q34*$C34*Indicators!$C$262+Q34*$D34*Indicators!$D$262+Q34*$E34*Indicators!$E$262+Q34*$F34*Indicators!$F$262+Q34*$G34*Indicators!$G$262+Q34*$H34*Indicators!$H$262+Q34*$I34*Indicators!$I$262</f>
        <v>3.8554423213507799E-3</v>
      </c>
      <c r="AB34" s="193">
        <f>R34*$B34*Indicators!$B$263+R34*$C34*Indicators!$C$263+R34*$D34*Indicators!$D$263+R34*$E34*Indicators!$E$263+R34*$F34*Indicators!$F$263+R34*$G34*Indicators!$G$263+R34*$H34*Indicators!$H$263+R34*$I34*Indicators!$I$263</f>
        <v>1.7169309358354055E-3</v>
      </c>
      <c r="AC34" s="193">
        <f>S34*$B34*Indicators!$B$264+S34*$C34*Indicators!$C$264+S34*$D34*Indicators!$D$264+S34*$E34*Indicators!$E$264+S34*$F34*Indicators!$F$264+S34*$G34*Indicators!$G$264+S34*$H34*Indicators!$H$264+S34*$I34*Indicators!$I$264</f>
        <v>1.1517933959764395E-3</v>
      </c>
      <c r="AE34" s="177">
        <f t="shared" si="1"/>
        <v>2.3519478318238223</v>
      </c>
    </row>
    <row r="35" spans="1:31" hidden="1" x14ac:dyDescent="0.25">
      <c r="A35" s="174">
        <f>Indicators!A47</f>
        <v>36800</v>
      </c>
      <c r="B35" s="193">
        <f>(Indicators!B47-Indicators!B46)/Indicators!B46</f>
        <v>3.370848051699115E-2</v>
      </c>
      <c r="C35" s="193">
        <f>(Indicators!C47-Indicators!C46)/-100</f>
        <v>-3.1499999999999948E-3</v>
      </c>
      <c r="D35" s="193">
        <f>(Indicators!D47-Indicators!D46)/-100</f>
        <v>-9.03671288741128E-4</v>
      </c>
      <c r="E35" s="193">
        <f>(Indicators!E47-Indicators!E46)/-Indicators!E46</f>
        <v>-5.2975801177240177E-2</v>
      </c>
      <c r="F35" s="193">
        <f>(Indicators!F47-Indicators!F46)/Indicators!F46</f>
        <v>5.57809330628804E-2</v>
      </c>
      <c r="G35" s="193">
        <f>(Indicators!G47-Indicators!G46)/Indicators!G46</f>
        <v>-4.3069127759681629E-2</v>
      </c>
      <c r="H35" s="193">
        <f>(Indicators!H47-Indicators!H46)/Indicators!H46</f>
        <v>5.6367526010737742E-3</v>
      </c>
      <c r="I35" s="193">
        <f>(Indicators!I47-Indicators!I46)/Indicators!I46</f>
        <v>0</v>
      </c>
      <c r="J35" s="174"/>
      <c r="K35" s="193">
        <f>RBay!C$69/100</f>
        <v>3.1391479926966274E-2</v>
      </c>
      <c r="L35" s="193">
        <f>RBay!D$69/100</f>
        <v>0.12131566913843335</v>
      </c>
      <c r="M35" s="193">
        <f>RBay!E$69/100</f>
        <v>0.40876772188227073</v>
      </c>
      <c r="N35" s="193">
        <f>RBay!F$69/100</f>
        <v>8.4592195039362647E-3</v>
      </c>
      <c r="O35" s="193">
        <f>RBay!G$69/100</f>
        <v>2.7468268475843674E-2</v>
      </c>
      <c r="P35" s="193">
        <f>RBay!H$69/100</f>
        <v>7.2158119261334419E-2</v>
      </c>
      <c r="Q35" s="193">
        <f>RBay!I$69/100</f>
        <v>0.11354557207731586</v>
      </c>
      <c r="R35" s="193">
        <f>RBay!J$69/100</f>
        <v>9.4573850356358888E-2</v>
      </c>
      <c r="S35" s="193">
        <f>RBay!K$69/100</f>
        <v>0.12232009937754044</v>
      </c>
      <c r="T35" s="193"/>
      <c r="U35" s="193">
        <f>K35*$B35*Indicators!$B$256+K35*$C35*Indicators!$C$256+K35*$D35*Indicators!$D$256+K35*$E35*Indicators!$E$256+K35*$F35*Indicators!$F$256+K35*$G35*Indicators!$G$256+K35*$H35*Indicators!$H$256+K35*$I35*Indicators!$I$256</f>
        <v>4.6062543967277978E-4</v>
      </c>
      <c r="V35" s="193">
        <f>L35*$B35*Indicators!$B$257+L35*$C35*Indicators!$C$257+L35*$D35*Indicators!$D$257+L35*$E35*Indicators!$E$257+L35*$F35*Indicators!$F$257+L35*$G35*Indicators!$G$257+L35*$H35*Indicators!$H$257+L35*$I35*Indicators!$I$257</f>
        <v>-1.5058534372783426E-3</v>
      </c>
      <c r="W35" s="193">
        <f>M35*$B35*Indicators!$B$258+M35*$C35*Indicators!$C$258+M35*$D35*Indicators!$D$258+M35*$E35*Indicators!$E$258+M35*$F35*Indicators!$F$258+M35*$G35*Indicators!$G$258+M35*$H35*Indicators!$H$258+M35*$I35*Indicators!$I$258</f>
        <v>2.6115678244225267E-3</v>
      </c>
      <c r="X35" s="193">
        <f>N35*$B35*Indicators!$B$259+N35*$C35*Indicators!$C$259+N35*$D35*Indicators!$D$259+N35*$E35*Indicators!$E$259+N35*$F35*Indicators!$F$259+N35*$G35*Indicators!$G$259+N35*$H35*Indicators!$H$259+N35*$I35*Indicators!$I$259</f>
        <v>-5.8058334534519856E-5</v>
      </c>
      <c r="Y35" s="193">
        <f>O35*$B35*Indicators!$B$260+O35*$C35*Indicators!$C$260+O35*$D35*Indicators!$D$260+O35*$E35*Indicators!$E$260+O35*$F35*Indicators!$F$260+O35*$G35*Indicators!$G$260+O35*$H35*Indicators!$H$260+O35*$I35*Indicators!$I$260</f>
        <v>-1.0767186227707255E-4</v>
      </c>
      <c r="Z35" s="193">
        <f>P35*$B35*Indicators!$B$261+P35*$C35*Indicators!$C$261+P35*$D35*Indicators!$D$261+P35*$E35*Indicators!$E$261+P35*$F35*Indicators!$F$261+P35*$G35*Indicators!$G$261+P35*$H35*Indicators!$H$261+P35*$I35*Indicators!$I$261</f>
        <v>-1.299407662069589E-4</v>
      </c>
      <c r="AA35" s="193">
        <f>Q35*$B35*Indicators!$B$262+Q35*$C35*Indicators!$C$262+Q35*$D35*Indicators!$D$262+Q35*$E35*Indicators!$E$262+Q35*$F35*Indicators!$F$262+Q35*$G35*Indicators!$G$262+Q35*$H35*Indicators!$H$262+Q35*$I35*Indicators!$I$262</f>
        <v>-1.3755942628655426E-3</v>
      </c>
      <c r="AB35" s="193">
        <f>R35*$B35*Indicators!$B$263+R35*$C35*Indicators!$C$263+R35*$D35*Indicators!$D$263+R35*$E35*Indicators!$E$263+R35*$F35*Indicators!$F$263+R35*$G35*Indicators!$G$263+R35*$H35*Indicators!$H$263+R35*$I35*Indicators!$I$263</f>
        <v>-1.3510568833326661E-4</v>
      </c>
      <c r="AC35" s="193">
        <f>S35*$B35*Indicators!$B$264+S35*$C35*Indicators!$C$264+S35*$D35*Indicators!$D$264+S35*$E35*Indicators!$E$264+S35*$F35*Indicators!$F$264+S35*$G35*Indicators!$G$264+S35*$H35*Indicators!$H$264+S35*$I35*Indicators!$I$264</f>
        <v>4.6220356823698346E-4</v>
      </c>
      <c r="AE35" s="177">
        <f t="shared" si="1"/>
        <v>2.2217248083658696E-2</v>
      </c>
    </row>
    <row r="36" spans="1:31" hidden="1" x14ac:dyDescent="0.25">
      <c r="A36" s="174">
        <f>Indicators!A48</f>
        <v>36831</v>
      </c>
      <c r="B36" s="193">
        <f>(Indicators!B48-Indicators!B47)/Indicators!B47</f>
        <v>3.1390728476821207E-2</v>
      </c>
      <c r="C36" s="193">
        <f>(Indicators!C48-Indicators!C47)/-100</f>
        <v>5.5499999999999968E-3</v>
      </c>
      <c r="D36" s="193">
        <f>(Indicators!D48-Indicators!D47)/-100</f>
        <v>1.4723414074046203E-4</v>
      </c>
      <c r="E36" s="193">
        <f>(Indicators!E48-Indicators!E47)/-Indicators!E47</f>
        <v>-1.024844720496889E-2</v>
      </c>
      <c r="F36" s="193">
        <f>(Indicators!F48-Indicators!F47)/Indicators!F47</f>
        <v>-8.6455331412103778E-2</v>
      </c>
      <c r="G36" s="193">
        <f>(Indicators!G48-Indicators!G47)/Indicators!G47</f>
        <v>9.077155824508451E-3</v>
      </c>
      <c r="H36" s="193">
        <f>(Indicators!H48-Indicators!H47)/Indicators!H47</f>
        <v>1.4371482805447564E-2</v>
      </c>
      <c r="I36" s="193">
        <f>(Indicators!I48-Indicators!I47)/Indicators!I47</f>
        <v>0</v>
      </c>
      <c r="J36" s="174"/>
      <c r="K36" s="193">
        <f>RBay!C$69/100</f>
        <v>3.1391479926966274E-2</v>
      </c>
      <c r="L36" s="193">
        <f>RBay!D$69/100</f>
        <v>0.12131566913843335</v>
      </c>
      <c r="M36" s="193">
        <f>RBay!E$69/100</f>
        <v>0.40876772188227073</v>
      </c>
      <c r="N36" s="193">
        <f>RBay!F$69/100</f>
        <v>8.4592195039362647E-3</v>
      </c>
      <c r="O36" s="193">
        <f>RBay!G$69/100</f>
        <v>2.7468268475843674E-2</v>
      </c>
      <c r="P36" s="193">
        <f>RBay!H$69/100</f>
        <v>7.2158119261334419E-2</v>
      </c>
      <c r="Q36" s="193">
        <f>RBay!I$69/100</f>
        <v>0.11354557207731586</v>
      </c>
      <c r="R36" s="193">
        <f>RBay!J$69/100</f>
        <v>9.4573850356358888E-2</v>
      </c>
      <c r="S36" s="193">
        <f>RBay!K$69/100</f>
        <v>0.12232009937754044</v>
      </c>
      <c r="T36" s="193"/>
      <c r="U36" s="193">
        <f>K36*$B36*Indicators!$B$256+K36*$C36*Indicators!$C$256+K36*$D36*Indicators!$D$256+K36*$E36*Indicators!$E$256+K36*$F36*Indicators!$F$256+K36*$G36*Indicators!$G$256+K36*$H36*Indicators!$H$256+K36*$I36*Indicators!$I$256</f>
        <v>-6.0903174516909364E-4</v>
      </c>
      <c r="V36" s="193">
        <f>L36*$B36*Indicators!$B$257+L36*$C36*Indicators!$C$257+L36*$D36*Indicators!$D$257+L36*$E36*Indicators!$E$257+L36*$F36*Indicators!$F$257+L36*$G36*Indicators!$G$257+L36*$H36*Indicators!$H$257+L36*$I36*Indicators!$I$257</f>
        <v>1.4586069390320892E-3</v>
      </c>
      <c r="W36" s="193">
        <f>M36*$B36*Indicators!$B$258+M36*$C36*Indicators!$C$258+M36*$D36*Indicators!$D$258+M36*$E36*Indicators!$E$258+M36*$F36*Indicators!$F$258+M36*$G36*Indicators!$G$258+M36*$H36*Indicators!$H$258+M36*$I36*Indicators!$I$258</f>
        <v>5.1163085851620195E-3</v>
      </c>
      <c r="X36" s="193">
        <f>N36*$B36*Indicators!$B$259+N36*$C36*Indicators!$C$259+N36*$D36*Indicators!$D$259+N36*$E36*Indicators!$E$259+N36*$F36*Indicators!$F$259+N36*$G36*Indicators!$G$259+N36*$H36*Indicators!$H$259+N36*$I36*Indicators!$I$259</f>
        <v>2.3782193834047398E-5</v>
      </c>
      <c r="Y36" s="193">
        <f>O36*$B36*Indicators!$B$260+O36*$C36*Indicators!$C$260+O36*$D36*Indicators!$D$260+O36*$E36*Indicators!$E$260+O36*$F36*Indicators!$F$260+O36*$G36*Indicators!$G$260+O36*$H36*Indicators!$H$260+O36*$I36*Indicators!$I$260</f>
        <v>2.0856584898412239E-4</v>
      </c>
      <c r="Z36" s="193">
        <f>P36*$B36*Indicators!$B$261+P36*$C36*Indicators!$C$261+P36*$D36*Indicators!$D$261+P36*$E36*Indicators!$E$261+P36*$F36*Indicators!$F$261+P36*$G36*Indicators!$G$261+P36*$H36*Indicators!$H$261+P36*$I36*Indicators!$I$261</f>
        <v>5.5410549230904536E-4</v>
      </c>
      <c r="AA36" s="193">
        <f>Q36*$B36*Indicators!$B$262+Q36*$C36*Indicators!$C$262+Q36*$D36*Indicators!$D$262+Q36*$E36*Indicators!$E$262+Q36*$F36*Indicators!$F$262+Q36*$G36*Indicators!$G$262+Q36*$H36*Indicators!$H$262+Q36*$I36*Indicators!$I$262</f>
        <v>4.6139909287328668E-4</v>
      </c>
      <c r="AB36" s="193">
        <f>R36*$B36*Indicators!$B$263+R36*$C36*Indicators!$C$263+R36*$D36*Indicators!$D$263+R36*$E36*Indicators!$E$263+R36*$F36*Indicators!$F$263+R36*$G36*Indicators!$G$263+R36*$H36*Indicators!$H$263+R36*$I36*Indicators!$I$263</f>
        <v>7.9280278806863639E-4</v>
      </c>
      <c r="AC36" s="193">
        <f>S36*$B36*Indicators!$B$264+S36*$C36*Indicators!$C$264+S36*$D36*Indicators!$D$264+S36*$E36*Indicators!$E$264+S36*$F36*Indicators!$F$264+S36*$G36*Indicators!$G$264+S36*$H36*Indicators!$H$264+S36*$I36*Indicators!$I$264</f>
        <v>1.1525567961576039E-3</v>
      </c>
      <c r="AE36" s="177">
        <f t="shared" si="1"/>
        <v>0.91590959912517567</v>
      </c>
    </row>
    <row r="37" spans="1:31" hidden="1" x14ac:dyDescent="0.25">
      <c r="A37" s="174">
        <f>Indicators!A49</f>
        <v>36861</v>
      </c>
      <c r="B37" s="193">
        <f>(Indicators!B49-Indicators!B48)/Indicators!B48</f>
        <v>-2.825221523051236E-2</v>
      </c>
      <c r="C37" s="193">
        <f>(Indicators!C49-Indicators!C48)/-100</f>
        <v>5.3500000000000015E-3</v>
      </c>
      <c r="D37" s="193">
        <f>(Indicators!D49-Indicators!D48)/-100</f>
        <v>2.1969854299423554E-4</v>
      </c>
      <c r="E37" s="193">
        <f>(Indicators!E49-Indicators!E48)/-Indicators!E48</f>
        <v>0.3243160159852444</v>
      </c>
      <c r="F37" s="193">
        <f>(Indicators!F49-Indicators!F48)/Indicators!F48</f>
        <v>2.2082018927444887E-2</v>
      </c>
      <c r="G37" s="193">
        <f>(Indicators!G49-Indicators!G48)/Indicators!G48</f>
        <v>1.7616191904047934E-2</v>
      </c>
      <c r="H37" s="193">
        <f>(Indicators!H49-Indicators!H48)/Indicators!H48</f>
        <v>-1.2175369392994481E-3</v>
      </c>
      <c r="I37" s="193">
        <f>(Indicators!I49-Indicators!I48)/Indicators!I48</f>
        <v>0</v>
      </c>
      <c r="J37" s="174"/>
      <c r="K37" s="193">
        <f>RBay!C$69/100</f>
        <v>3.1391479926966274E-2</v>
      </c>
      <c r="L37" s="193">
        <f>RBay!D$69/100</f>
        <v>0.12131566913843335</v>
      </c>
      <c r="M37" s="193">
        <f>RBay!E$69/100</f>
        <v>0.40876772188227073</v>
      </c>
      <c r="N37" s="193">
        <f>RBay!F$69/100</f>
        <v>8.4592195039362647E-3</v>
      </c>
      <c r="O37" s="193">
        <f>RBay!G$69/100</f>
        <v>2.7468268475843674E-2</v>
      </c>
      <c r="P37" s="193">
        <f>RBay!H$69/100</f>
        <v>7.2158119261334419E-2</v>
      </c>
      <c r="Q37" s="193">
        <f>RBay!I$69/100</f>
        <v>0.11354557207731586</v>
      </c>
      <c r="R37" s="193">
        <f>RBay!J$69/100</f>
        <v>9.4573850356358888E-2</v>
      </c>
      <c r="S37" s="193">
        <f>RBay!K$69/100</f>
        <v>0.12232009937754044</v>
      </c>
      <c r="T37" s="193"/>
      <c r="U37" s="193">
        <f>K37*$B37*Indicators!$B$256+K37*$C37*Indicators!$C$256+K37*$D37*Indicators!$D$256+K37*$E37*Indicators!$E$256+K37*$F37*Indicators!$F$256+K37*$G37*Indicators!$G$256+K37*$H37*Indicators!$H$256+K37*$I37*Indicators!$I$256</f>
        <v>1.7746268029392115E-3</v>
      </c>
      <c r="V37" s="193">
        <f>L37*$B37*Indicators!$B$257+L37*$C37*Indicators!$C$257+L37*$D37*Indicators!$D$257+L37*$E37*Indicators!$E$257+L37*$F37*Indicators!$F$257+L37*$G37*Indicators!$G$257+L37*$H37*Indicators!$H$257+L37*$I37*Indicators!$I$257</f>
        <v>3.7610785739605346E-3</v>
      </c>
      <c r="W37" s="193">
        <f>M37*$B37*Indicators!$B$258+M37*$C37*Indicators!$C$258+M37*$D37*Indicators!$D$258+M37*$E37*Indicators!$E$258+M37*$F37*Indicators!$F$258+M37*$G37*Indicators!$G$258+M37*$H37*Indicators!$H$258+M37*$I37*Indicators!$I$258</f>
        <v>9.6070868881173652E-3</v>
      </c>
      <c r="X37" s="193">
        <f>N37*$B37*Indicators!$B$259+N37*$C37*Indicators!$C$259+N37*$D37*Indicators!$D$259+N37*$E37*Indicators!$E$259+N37*$F37*Indicators!$F$259+N37*$G37*Indicators!$G$259+N37*$H37*Indicators!$H$259+N37*$I37*Indicators!$I$259</f>
        <v>5.2611872846645015E-4</v>
      </c>
      <c r="Y37" s="193">
        <f>O37*$B37*Indicators!$B$260+O37*$C37*Indicators!$C$260+O37*$D37*Indicators!$D$260+O37*$E37*Indicators!$E$260+O37*$F37*Indicators!$F$260+O37*$G37*Indicators!$G$260+O37*$H37*Indicators!$H$260+O37*$I37*Indicators!$I$260</f>
        <v>1.2933129217175226E-3</v>
      </c>
      <c r="Z37" s="193">
        <f>P37*$B37*Indicators!$B$261+P37*$C37*Indicators!$C$261+P37*$D37*Indicators!$D$261+P37*$E37*Indicators!$E$261+P37*$F37*Indicators!$F$261+P37*$G37*Indicators!$G$261+P37*$H37*Indicators!$H$261+P37*$I37*Indicators!$I$261</f>
        <v>2.2526635955148607E-3</v>
      </c>
      <c r="AA37" s="193">
        <f>Q37*$B37*Indicators!$B$262+Q37*$C37*Indicators!$C$262+Q37*$D37*Indicators!$D$262+Q37*$E37*Indicators!$E$262+Q37*$F37*Indicators!$F$262+Q37*$G37*Indicators!$G$262+Q37*$H37*Indicators!$H$262+Q37*$I37*Indicators!$I$262</f>
        <v>1.0822942032722157E-2</v>
      </c>
      <c r="AB37" s="193">
        <f>R37*$B37*Indicators!$B$263+R37*$C37*Indicators!$C$263+R37*$D37*Indicators!$D$263+R37*$E37*Indicators!$E$263+R37*$F37*Indicators!$F$263+R37*$G37*Indicators!$G$263+R37*$H37*Indicators!$H$263+R37*$I37*Indicators!$I$263</f>
        <v>2.9446125204662414E-3</v>
      </c>
      <c r="AC37" s="193">
        <f>S37*$B37*Indicators!$B$264+S37*$C37*Indicators!$C$264+S37*$D37*Indicators!$D$264+S37*$E37*Indicators!$E$264+S37*$F37*Indicators!$F$264+S37*$G37*Indicators!$G$264+S37*$H37*Indicators!$H$264+S37*$I37*Indicators!$I$264</f>
        <v>-1.5584105367959819E-4</v>
      </c>
      <c r="AE37" s="177">
        <f t="shared" si="1"/>
        <v>3.2826601010224743</v>
      </c>
    </row>
    <row r="38" spans="1:31" hidden="1" x14ac:dyDescent="0.25">
      <c r="A38" s="174">
        <f>Indicators!A50</f>
        <v>36892</v>
      </c>
      <c r="B38" s="193">
        <f>(Indicators!B50-Indicators!B49)/Indicators!B49</f>
        <v>2.880930355490947E-2</v>
      </c>
      <c r="C38" s="193">
        <f>(Indicators!C50-Indicators!C49)/-100</f>
        <v>3.2499999999999929E-3</v>
      </c>
      <c r="D38" s="193">
        <f>(Indicators!D50-Indicators!D49)/-100</f>
        <v>-1.2700608207241615E-3</v>
      </c>
      <c r="E38" s="193">
        <f>(Indicators!E50-Indicators!E49)/-Indicators!E49</f>
        <v>-0.22065514103730655</v>
      </c>
      <c r="F38" s="193">
        <f>(Indicators!F50-Indicators!F49)/Indicators!F49</f>
        <v>3.4979423868312744E-2</v>
      </c>
      <c r="G38" s="193">
        <f>(Indicators!G50-Indicators!G49)/Indicators!G49</f>
        <v>-1.9889502762430854E-2</v>
      </c>
      <c r="H38" s="193">
        <f>(Indicators!H50-Indicators!H49)/Indicators!H49</f>
        <v>4.3079434947846853E-3</v>
      </c>
      <c r="I38" s="193">
        <f>(Indicators!I50-Indicators!I49)/Indicators!I49</f>
        <v>0</v>
      </c>
      <c r="J38" s="174"/>
      <c r="K38" s="193">
        <f>RBay!C$70/100</f>
        <v>3.0287690634818561E-2</v>
      </c>
      <c r="L38" s="193">
        <f>RBay!D$70/100</f>
        <v>0.12855151645718843</v>
      </c>
      <c r="M38" s="193">
        <f>RBay!E$70/100</f>
        <v>0.39865463486978259</v>
      </c>
      <c r="N38" s="193">
        <f>RBay!F$70/100</f>
        <v>8.0652387575618836E-3</v>
      </c>
      <c r="O38" s="193">
        <f>RBay!G$70/100</f>
        <v>3.2788910594487436E-2</v>
      </c>
      <c r="P38" s="193">
        <f>RBay!H$70/100</f>
        <v>7.455678857608683E-2</v>
      </c>
      <c r="Q38" s="193">
        <f>RBay!I$70/100</f>
        <v>0.11423394505942852</v>
      </c>
      <c r="R38" s="193">
        <f>RBay!J$70/100</f>
        <v>9.347078113578404E-2</v>
      </c>
      <c r="S38" s="193">
        <f>RBay!K$70/100</f>
        <v>0.11939049391486176</v>
      </c>
      <c r="T38" s="193"/>
      <c r="U38" s="193">
        <f>K38*$B38*Indicators!$B$256+K38*$C38*Indicators!$C$256+K38*$D38*Indicators!$D$256+K38*$E38*Indicators!$E$256+K38*$F38*Indicators!$F$256+K38*$G38*Indicators!$G$256+K38*$H38*Indicators!$H$256+K38*$I38*Indicators!$I$256</f>
        <v>-6.2281773999573224E-4</v>
      </c>
      <c r="V38" s="193">
        <f>L38*$B38*Indicators!$B$257+L38*$C38*Indicators!$C$257+L38*$D38*Indicators!$D$257+L38*$E38*Indicators!$E$257+L38*$F38*Indicators!$F$257+L38*$G38*Indicators!$G$257+L38*$H38*Indicators!$H$257+L38*$I38*Indicators!$I$257</f>
        <v>-2.7482416981003004E-3</v>
      </c>
      <c r="W38" s="193">
        <f>M38*$B38*Indicators!$B$258+M38*$C38*Indicators!$C$258+M38*$D38*Indicators!$D$258+M38*$E38*Indicators!$E$258+M38*$F38*Indicators!$F$258+M38*$G38*Indicators!$G$258+M38*$H38*Indicators!$H$258+M38*$I38*Indicators!$I$258</f>
        <v>-4.371234736776225E-3</v>
      </c>
      <c r="X38" s="193">
        <f>N38*$B38*Indicators!$B$259+N38*$C38*Indicators!$C$259+N38*$D38*Indicators!$D$259+N38*$E38*Indicators!$E$259+N38*$F38*Indicators!$F$259+N38*$G38*Indicators!$G$259+N38*$H38*Indicators!$H$259+N38*$I38*Indicators!$I$259</f>
        <v>-3.2841899455466364E-4</v>
      </c>
      <c r="Y38" s="193">
        <f>O38*$B38*Indicators!$B$260+O38*$C38*Indicators!$C$260+O38*$D38*Indicators!$D$260+O38*$E38*Indicators!$E$260+O38*$F38*Indicators!$F$260+O38*$G38*Indicators!$G$260+O38*$H38*Indicators!$H$260+O38*$I38*Indicators!$I$260</f>
        <v>-9.2061305690922519E-4</v>
      </c>
      <c r="Z38" s="193">
        <f>P38*$B38*Indicators!$B$261+P38*$C38*Indicators!$C$261+P38*$D38*Indicators!$D$261+P38*$E38*Indicators!$E$261+P38*$F38*Indicators!$F$261+P38*$G38*Indicators!$G$261+P38*$H38*Indicators!$H$261+P38*$I38*Indicators!$I$261</f>
        <v>-1.284174330565744E-3</v>
      </c>
      <c r="AA38" s="193">
        <f>Q38*$B38*Indicators!$B$262+Q38*$C38*Indicators!$C$262+Q38*$D38*Indicators!$D$262+Q38*$E38*Indicators!$E$262+Q38*$F38*Indicators!$F$262+Q38*$G38*Indicators!$G$262+Q38*$H38*Indicators!$H$262+Q38*$I38*Indicators!$I$262</f>
        <v>-7.0746258029642187E-3</v>
      </c>
      <c r="AB38" s="193">
        <f>R38*$B38*Indicators!$B$263+R38*$C38*Indicators!$C$263+R38*$D38*Indicators!$D$263+R38*$E38*Indicators!$E$263+R38*$F38*Indicators!$F$263+R38*$G38*Indicators!$G$263+R38*$H38*Indicators!$H$263+R38*$I38*Indicators!$I$263</f>
        <v>-1.57794631980728E-3</v>
      </c>
      <c r="AC38" s="193">
        <f>S38*$B38*Indicators!$B$264+S38*$C38*Indicators!$C$264+S38*$D38*Indicators!$D$264+S38*$E38*Indicators!$E$264+S38*$F38*Indicators!$F$264+S38*$G38*Indicators!$G$264+S38*$H38*Indicators!$H$264+S38*$I38*Indicators!$I$264</f>
        <v>6.0373399764680064E-4</v>
      </c>
      <c r="AE38" s="177">
        <f t="shared" si="1"/>
        <v>-1.8324338682026591</v>
      </c>
    </row>
    <row r="39" spans="1:31" hidden="1" x14ac:dyDescent="0.25">
      <c r="A39" s="174">
        <f>Indicators!A51</f>
        <v>36923</v>
      </c>
      <c r="B39" s="193">
        <f>(Indicators!B51-Indicators!B50)/Indicators!B50</f>
        <v>-9.633911368015436E-3</v>
      </c>
      <c r="C39" s="193">
        <f>(Indicators!C51-Indicators!C50)/-100</f>
        <v>7.249999999999996E-3</v>
      </c>
      <c r="D39" s="193">
        <f>(Indicators!D51-Indicators!D50)/-100</f>
        <v>-6.4323212122378596E-3</v>
      </c>
      <c r="E39" s="193">
        <f>(Indicators!E51-Indicators!E50)/-Indicators!E50</f>
        <v>5.3671263510995076E-2</v>
      </c>
      <c r="F39" s="193">
        <f>(Indicators!F51-Indicators!F50)/Indicators!F50</f>
        <v>-6.9582504970179024E-2</v>
      </c>
      <c r="G39" s="193">
        <f>(Indicators!G51-Indicators!G50)/Indicators!G50</f>
        <v>7.8917700112738284E-3</v>
      </c>
      <c r="H39" s="193">
        <f>(Indicators!H51-Indicators!H50)/Indicators!H50</f>
        <v>9.0384495681243154E-3</v>
      </c>
      <c r="I39" s="193">
        <f>(Indicators!I51-Indicators!I50)/Indicators!I50</f>
        <v>0</v>
      </c>
      <c r="J39" s="174"/>
      <c r="K39" s="193">
        <f>RBay!C$70/100</f>
        <v>3.0287690634818561E-2</v>
      </c>
      <c r="L39" s="193">
        <f>RBay!D$70/100</f>
        <v>0.12855151645718843</v>
      </c>
      <c r="M39" s="193">
        <f>RBay!E$70/100</f>
        <v>0.39865463486978259</v>
      </c>
      <c r="N39" s="193">
        <f>RBay!F$70/100</f>
        <v>8.0652387575618836E-3</v>
      </c>
      <c r="O39" s="193">
        <f>RBay!G$70/100</f>
        <v>3.2788910594487436E-2</v>
      </c>
      <c r="P39" s="193">
        <f>RBay!H$70/100</f>
        <v>7.455678857608683E-2</v>
      </c>
      <c r="Q39" s="193">
        <f>RBay!I$70/100</f>
        <v>0.11423394505942852</v>
      </c>
      <c r="R39" s="193">
        <f>RBay!J$70/100</f>
        <v>9.347078113578404E-2</v>
      </c>
      <c r="S39" s="193">
        <f>RBay!K$70/100</f>
        <v>0.11939049391486176</v>
      </c>
      <c r="T39" s="193"/>
      <c r="U39" s="193">
        <f>K39*$B39*Indicators!$B$256+K39*$C39*Indicators!$C$256+K39*$D39*Indicators!$D$256+K39*$E39*Indicators!$E$256+K39*$F39*Indicators!$F$256+K39*$G39*Indicators!$G$256+K39*$H39*Indicators!$H$256+K39*$I39*Indicators!$I$256</f>
        <v>-3.7466448998213389E-4</v>
      </c>
      <c r="V39" s="193">
        <f>L39*$B39*Indicators!$B$257+L39*$C39*Indicators!$C$257+L39*$D39*Indicators!$D$257+L39*$E39*Indicators!$E$257+L39*$F39*Indicators!$F$257+L39*$G39*Indicators!$G$257+L39*$H39*Indicators!$H$257+L39*$I39*Indicators!$I$257</f>
        <v>7.2421565771166427E-4</v>
      </c>
      <c r="W39" s="193">
        <f>M39*$B39*Indicators!$B$258+M39*$C39*Indicators!$C$258+M39*$D39*Indicators!$D$258+M39*$E39*Indicators!$E$258+M39*$F39*Indicators!$F$258+M39*$G39*Indicators!$G$258+M39*$H39*Indicators!$H$258+M39*$I39*Indicators!$I$258</f>
        <v>1.6055760678097952E-3</v>
      </c>
      <c r="X39" s="193">
        <f>N39*$B39*Indicators!$B$259+N39*$C39*Indicators!$C$259+N39*$D39*Indicators!$D$259+N39*$E39*Indicators!$E$259+N39*$F39*Indicators!$F$259+N39*$G39*Indicators!$G$259+N39*$H39*Indicators!$H$259+N39*$I39*Indicators!$I$259</f>
        <v>8.6423795501040728E-5</v>
      </c>
      <c r="Y39" s="193">
        <f>O39*$B39*Indicators!$B$260+O39*$C39*Indicators!$C$260+O39*$D39*Indicators!$D$260+O39*$E39*Indicators!$E$260+O39*$F39*Indicators!$F$260+O39*$G39*Indicators!$G$260+O39*$H39*Indicators!$H$260+O39*$I39*Indicators!$I$260</f>
        <v>3.71518067730476E-4</v>
      </c>
      <c r="Z39" s="193">
        <f>P39*$B39*Indicators!$B$261+P39*$C39*Indicators!$C$261+P39*$D39*Indicators!$D$261+P39*$E39*Indicators!$E$261+P39*$F39*Indicators!$F$261+P39*$G39*Indicators!$G$261+P39*$H39*Indicators!$H$261+P39*$I39*Indicators!$I$261</f>
        <v>5.9007100717100962E-4</v>
      </c>
      <c r="AA39" s="193">
        <f>Q39*$B39*Indicators!$B$262+Q39*$C39*Indicators!$C$262+Q39*$D39*Indicators!$D$262+Q39*$E39*Indicators!$E$262+Q39*$F39*Indicators!$F$262+Q39*$G39*Indicators!$G$262+Q39*$H39*Indicators!$H$262+Q39*$I39*Indicators!$I$262</f>
        <v>2.0279319077807479E-3</v>
      </c>
      <c r="AB39" s="193">
        <f>R39*$B39*Indicators!$B$263+R39*$C39*Indicators!$C$263+R39*$D39*Indicators!$D$263+R39*$E39*Indicators!$E$263+R39*$F39*Indicators!$F$263+R39*$G39*Indicators!$G$263+R39*$H39*Indicators!$H$263+R39*$I39*Indicators!$I$263</f>
        <v>8.4212855112191821E-4</v>
      </c>
      <c r="AC39" s="193">
        <f>S39*$B39*Indicators!$B$264+S39*$C39*Indicators!$C$264+S39*$D39*Indicators!$D$264+S39*$E39*Indicators!$E$264+S39*$F39*Indicators!$F$264+S39*$G39*Indicators!$G$264+S39*$H39*Indicators!$H$264+S39*$I39*Indicators!$I$264</f>
        <v>3.5807352079228033E-4</v>
      </c>
      <c r="AE39" s="177">
        <f t="shared" si="1"/>
        <v>0.62312740856367987</v>
      </c>
    </row>
    <row r="40" spans="1:31" hidden="1" x14ac:dyDescent="0.25">
      <c r="A40" s="174">
        <f>Indicators!A52</f>
        <v>36951</v>
      </c>
      <c r="B40" s="193">
        <f>(Indicators!B52-Indicators!B51)/Indicators!B51</f>
        <v>4.1504539559014189E-2</v>
      </c>
      <c r="C40" s="193">
        <f>(Indicators!C52-Indicators!C51)/-100</f>
        <v>-5.899999999999999E-3</v>
      </c>
      <c r="D40" s="193">
        <f>(Indicators!D52-Indicators!D51)/-100</f>
        <v>3.8692597495163118E-3</v>
      </c>
      <c r="E40" s="193">
        <f>(Indicators!E52-Indicators!E51)/-Indicators!E51</f>
        <v>5.4745962977550237E-2</v>
      </c>
      <c r="F40" s="193">
        <f>(Indicators!F52-Indicators!F51)/Indicators!F51</f>
        <v>-6.8376068376068258E-2</v>
      </c>
      <c r="G40" s="193">
        <f>(Indicators!G52-Indicators!G51)/Indicators!G51</f>
        <v>-4.1387024608500994E-2</v>
      </c>
      <c r="H40" s="193">
        <f>(Indicators!H52-Indicators!H51)/Indicators!H51</f>
        <v>8.955673408217955E-3</v>
      </c>
      <c r="I40" s="193">
        <f>(Indicators!I52-Indicators!I51)/Indicators!I51</f>
        <v>0</v>
      </c>
      <c r="J40" s="174"/>
      <c r="K40" s="193">
        <f>RBay!C$70/100</f>
        <v>3.0287690634818561E-2</v>
      </c>
      <c r="L40" s="193">
        <f>RBay!D$70/100</f>
        <v>0.12855151645718843</v>
      </c>
      <c r="M40" s="193">
        <f>RBay!E$70/100</f>
        <v>0.39865463486978259</v>
      </c>
      <c r="N40" s="193">
        <f>RBay!F$70/100</f>
        <v>8.0652387575618836E-3</v>
      </c>
      <c r="O40" s="193">
        <f>RBay!G$70/100</f>
        <v>3.2788910594487436E-2</v>
      </c>
      <c r="P40" s="193">
        <f>RBay!H$70/100</f>
        <v>7.455678857608683E-2</v>
      </c>
      <c r="Q40" s="193">
        <f>RBay!I$70/100</f>
        <v>0.11423394505942852</v>
      </c>
      <c r="R40" s="193">
        <f>RBay!J$70/100</f>
        <v>9.347078113578404E-2</v>
      </c>
      <c r="S40" s="193">
        <f>RBay!K$70/100</f>
        <v>0.11939049391486176</v>
      </c>
      <c r="T40" s="193"/>
      <c r="U40" s="193">
        <f>K40*$B40*Indicators!$B$256+K40*$C40*Indicators!$C$256+K40*$D40*Indicators!$D$256+K40*$E40*Indicators!$E$256+K40*$F40*Indicators!$F$256+K40*$G40*Indicators!$G$256+K40*$H40*Indicators!$H$256+K40*$I40*Indicators!$I$256</f>
        <v>-7.2874260389418436E-5</v>
      </c>
      <c r="V40" s="193">
        <f>L40*$B40*Indicators!$B$257+L40*$C40*Indicators!$C$257+L40*$D40*Indicators!$D$257+L40*$E40*Indicators!$E$257+L40*$F40*Indicators!$F$257+L40*$G40*Indicators!$G$257+L40*$H40*Indicators!$H$257+L40*$I40*Indicators!$I$257</f>
        <v>1.7626319608839884E-4</v>
      </c>
      <c r="W40" s="193">
        <f>M40*$B40*Indicators!$B$258+M40*$C40*Indicators!$C$258+M40*$D40*Indicators!$D$258+M40*$E40*Indicators!$E$258+M40*$F40*Indicators!$F$258+M40*$G40*Indicators!$G$258+M40*$H40*Indicators!$H$258+M40*$I40*Indicators!$I$258</f>
        <v>7.9372996790522902E-3</v>
      </c>
      <c r="X40" s="193">
        <f>N40*$B40*Indicators!$B$259+N40*$C40*Indicators!$C$259+N40*$D40*Indicators!$D$259+N40*$E40*Indicators!$E$259+N40*$F40*Indicators!$F$259+N40*$G40*Indicators!$G$259+N40*$H40*Indicators!$H$259+N40*$I40*Indicators!$I$259</f>
        <v>1.2818629877039489E-4</v>
      </c>
      <c r="Y40" s="193">
        <f>O40*$B40*Indicators!$B$260+O40*$C40*Indicators!$C$260+O40*$D40*Indicators!$D$260+O40*$E40*Indicators!$E$260+O40*$F40*Indicators!$F$260+O40*$G40*Indicators!$G$260+O40*$H40*Indicators!$H$260+O40*$I40*Indicators!$I$260</f>
        <v>4.4809247836436768E-4</v>
      </c>
      <c r="Z40" s="193">
        <f>P40*$B40*Indicators!$B$261+P40*$C40*Indicators!$C$261+P40*$D40*Indicators!$D$261+P40*$E40*Indicators!$E$261+P40*$F40*Indicators!$F$261+P40*$G40*Indicators!$G$261+P40*$H40*Indicators!$H$261+P40*$I40*Indicators!$I$261</f>
        <v>7.882755468178324E-4</v>
      </c>
      <c r="AA40" s="193">
        <f>Q40*$B40*Indicators!$B$262+Q40*$C40*Indicators!$C$262+Q40*$D40*Indicators!$D$262+Q40*$E40*Indicators!$E$262+Q40*$F40*Indicators!$F$262+Q40*$G40*Indicators!$G$262+Q40*$H40*Indicators!$H$262+Q40*$I40*Indicators!$I$262</f>
        <v>2.4642893334825004E-3</v>
      </c>
      <c r="AB40" s="193">
        <f>R40*$B40*Indicators!$B$263+R40*$C40*Indicators!$C$263+R40*$D40*Indicators!$D$263+R40*$E40*Indicators!$E$263+R40*$F40*Indicators!$F$263+R40*$G40*Indicators!$G$263+R40*$H40*Indicators!$H$263+R40*$I40*Indicators!$I$263</f>
        <v>9.939382124744343E-4</v>
      </c>
      <c r="AC40" s="193">
        <f>S40*$B40*Indicators!$B$264+S40*$C40*Indicators!$C$264+S40*$D40*Indicators!$D$264+S40*$E40*Indicators!$E$264+S40*$F40*Indicators!$F$264+S40*$G40*Indicators!$G$264+S40*$H40*Indicators!$H$264+S40*$I40*Indicators!$I$264</f>
        <v>6.621406258119026E-4</v>
      </c>
      <c r="AE40" s="177">
        <f t="shared" si="1"/>
        <v>1.3525611110472702</v>
      </c>
    </row>
    <row r="41" spans="1:31" hidden="1" x14ac:dyDescent="0.25">
      <c r="A41" s="174">
        <f>Indicators!A53</f>
        <v>36982</v>
      </c>
      <c r="B41" s="193">
        <f>(Indicators!B53-Indicators!B52)/Indicators!B52</f>
        <v>-3.7359900373598212E-3</v>
      </c>
      <c r="C41" s="193">
        <f>(Indicators!C53-Indicators!C52)/-100</f>
        <v>1.4499999999999958E-3</v>
      </c>
      <c r="D41" s="193">
        <f>(Indicators!D53-Indicators!D52)/-100</f>
        <v>9.0586616718329165E-3</v>
      </c>
      <c r="E41" s="193">
        <f>(Indicators!E53-Indicators!E52)/-Indicators!E52</f>
        <v>-0.12666666666666662</v>
      </c>
      <c r="F41" s="193">
        <f>(Indicators!F53-Indicators!F52)/Indicators!F52</f>
        <v>-7.6834862385321084E-2</v>
      </c>
      <c r="G41" s="193">
        <f>(Indicators!G53-Indicators!G52)/Indicators!G52</f>
        <v>2.8004667444574048E-2</v>
      </c>
      <c r="H41" s="193">
        <f>(Indicators!H53-Indicators!H52)/Indicators!H52</f>
        <v>2.7854952840791593E-3</v>
      </c>
      <c r="I41" s="193">
        <f>(Indicators!I53-Indicators!I52)/Indicators!I52</f>
        <v>0</v>
      </c>
      <c r="J41" s="174"/>
      <c r="K41" s="193">
        <f>RBay!C$70/100</f>
        <v>3.0287690634818561E-2</v>
      </c>
      <c r="L41" s="193">
        <f>RBay!D$70/100</f>
        <v>0.12855151645718843</v>
      </c>
      <c r="M41" s="193">
        <f>RBay!E$70/100</f>
        <v>0.39865463486978259</v>
      </c>
      <c r="N41" s="193">
        <f>RBay!F$70/100</f>
        <v>8.0652387575618836E-3</v>
      </c>
      <c r="O41" s="193">
        <f>RBay!G$70/100</f>
        <v>3.2788910594487436E-2</v>
      </c>
      <c r="P41" s="193">
        <f>RBay!H$70/100</f>
        <v>7.455678857608683E-2</v>
      </c>
      <c r="Q41" s="193">
        <f>RBay!I$70/100</f>
        <v>0.11423394505942852</v>
      </c>
      <c r="R41" s="193">
        <f>RBay!J$70/100</f>
        <v>9.347078113578404E-2</v>
      </c>
      <c r="S41" s="193">
        <f>RBay!K$70/100</f>
        <v>0.11939049391486176</v>
      </c>
      <c r="T41" s="193"/>
      <c r="U41" s="193">
        <f>K41*$B41*Indicators!$B$256+K41*$C41*Indicators!$C$256+K41*$D41*Indicators!$D$256+K41*$E41*Indicators!$E$256+K41*$F41*Indicators!$F$256+K41*$G41*Indicators!$G$256+K41*$H41*Indicators!$H$256+K41*$I41*Indicators!$I$256</f>
        <v>-1.3464243687992881E-3</v>
      </c>
      <c r="V41" s="193">
        <f>L41*$B41*Indicators!$B$257+L41*$C41*Indicators!$C$257+L41*$D41*Indicators!$D$257+L41*$E41*Indicators!$E$257+L41*$F41*Indicators!$F$257+L41*$G41*Indicators!$G$257+L41*$H41*Indicators!$H$257+L41*$I41*Indicators!$I$257</f>
        <v>-3.3238237673748517E-4</v>
      </c>
      <c r="W41" s="193">
        <f>M41*$B41*Indicators!$B$258+M41*$C41*Indicators!$C$258+M41*$D41*Indicators!$D$258+M41*$E41*Indicators!$E$258+M41*$F41*Indicators!$F$258+M41*$G41*Indicators!$G$258+M41*$H41*Indicators!$H$258+M41*$I41*Indicators!$I$258</f>
        <v>-5.163686007782017E-3</v>
      </c>
      <c r="X41" s="193">
        <f>N41*$B41*Indicators!$B$259+N41*$C41*Indicators!$C$259+N41*$D41*Indicators!$D$259+N41*$E41*Indicators!$E$259+N41*$F41*Indicators!$F$259+N41*$G41*Indicators!$G$259+N41*$H41*Indicators!$H$259+N41*$I41*Indicators!$I$259</f>
        <v>-2.0084823530024757E-4</v>
      </c>
      <c r="Y41" s="193">
        <f>O41*$B41*Indicators!$B$260+O41*$C41*Indicators!$C$260+O41*$D41*Indicators!$D$260+O41*$E41*Indicators!$E$260+O41*$F41*Indicators!$F$260+O41*$G41*Indicators!$G$260+O41*$H41*Indicators!$H$260+O41*$I41*Indicators!$I$260</f>
        <v>-5.6387365800269248E-4</v>
      </c>
      <c r="Z41" s="193">
        <f>P41*$B41*Indicators!$B$261+P41*$C41*Indicators!$C$261+P41*$D41*Indicators!$D$261+P41*$E41*Indicators!$E$261+P41*$F41*Indicators!$F$261+P41*$G41*Indicators!$G$261+P41*$H41*Indicators!$H$261+P41*$I41*Indicators!$I$261</f>
        <v>-7.4740642000832558E-4</v>
      </c>
      <c r="AA41" s="193">
        <f>Q41*$B41*Indicators!$B$262+Q41*$C41*Indicators!$C$262+Q41*$D41*Indicators!$D$262+Q41*$E41*Indicators!$E$262+Q41*$F41*Indicators!$F$262+Q41*$G41*Indicators!$G$262+Q41*$H41*Indicators!$H$262+Q41*$I41*Indicators!$I$262</f>
        <v>-4.1833194672359101E-3</v>
      </c>
      <c r="AB41" s="193">
        <f>R41*$B41*Indicators!$B$263+R41*$C41*Indicators!$C$263+R41*$D41*Indicators!$D$263+R41*$E41*Indicators!$E$263+R41*$F41*Indicators!$F$263+R41*$G41*Indicators!$G$263+R41*$H41*Indicators!$H$263+R41*$I41*Indicators!$I$263</f>
        <v>-1.0086666527372961E-3</v>
      </c>
      <c r="AC41" s="193">
        <f>S41*$B41*Indicators!$B$264+S41*$C41*Indicators!$C$264+S41*$D41*Indicators!$D$264+S41*$E41*Indicators!$E$264+S41*$F41*Indicators!$F$264+S41*$G41*Indicators!$G$264+S41*$H41*Indicators!$H$264+S41*$I41*Indicators!$I$264</f>
        <v>3.3205862165032354E-4</v>
      </c>
      <c r="AE41" s="177">
        <f t="shared" si="1"/>
        <v>-1.3214548564952939</v>
      </c>
    </row>
    <row r="42" spans="1:31" hidden="1" x14ac:dyDescent="0.25">
      <c r="A42" s="174">
        <f>Indicators!A54</f>
        <v>37012</v>
      </c>
      <c r="B42" s="193">
        <f>(Indicators!B54-Indicators!B53)/Indicators!B53</f>
        <v>3.1249999999993783E-4</v>
      </c>
      <c r="C42" s="193">
        <f>(Indicators!C54-Indicators!C53)/-100</f>
        <v>2.400000000000002E-3</v>
      </c>
      <c r="D42" s="193">
        <f>(Indicators!D54-Indicators!D53)/-100</f>
        <v>2.6067202469852723E-4</v>
      </c>
      <c r="E42" s="193">
        <f>(Indicators!E54-Indicators!E53)/-Indicators!E53</f>
        <v>-7.3964497041420121E-2</v>
      </c>
      <c r="F42" s="193">
        <f>(Indicators!F54-Indicators!F53)/Indicators!F53</f>
        <v>0.11304347826086958</v>
      </c>
      <c r="G42" s="193">
        <f>(Indicators!G54-Indicators!G53)/Indicators!G53</f>
        <v>7.9455164585696784E-3</v>
      </c>
      <c r="H42" s="193">
        <f>(Indicators!H54-Indicators!H53)/Indicators!H53</f>
        <v>9.2388692427426821E-3</v>
      </c>
      <c r="I42" s="193">
        <f>(Indicators!I54-Indicators!I53)/Indicators!I53</f>
        <v>0</v>
      </c>
      <c r="J42" s="174"/>
      <c r="K42" s="193">
        <f>RBay!C$70/100</f>
        <v>3.0287690634818561E-2</v>
      </c>
      <c r="L42" s="193">
        <f>RBay!D$70/100</f>
        <v>0.12855151645718843</v>
      </c>
      <c r="M42" s="193">
        <f>RBay!E$70/100</f>
        <v>0.39865463486978259</v>
      </c>
      <c r="N42" s="193">
        <f>RBay!F$70/100</f>
        <v>8.0652387575618836E-3</v>
      </c>
      <c r="O42" s="193">
        <f>RBay!G$70/100</f>
        <v>3.2788910594487436E-2</v>
      </c>
      <c r="P42" s="193">
        <f>RBay!H$70/100</f>
        <v>7.455678857608683E-2</v>
      </c>
      <c r="Q42" s="193">
        <f>RBay!I$70/100</f>
        <v>0.11423394505942852</v>
      </c>
      <c r="R42" s="193">
        <f>RBay!J$70/100</f>
        <v>9.347078113578404E-2</v>
      </c>
      <c r="S42" s="193">
        <f>RBay!K$70/100</f>
        <v>0.11939049391486176</v>
      </c>
      <c r="T42" s="193"/>
      <c r="U42" s="193">
        <f>K42*$B42*Indicators!$B$256+K42*$C42*Indicators!$C$256+K42*$D42*Indicators!$D$256+K42*$E42*Indicators!$E$256+K42*$F42*Indicators!$F$256+K42*$G42*Indicators!$G$256+K42*$H42*Indicators!$H$256+K42*$I42*Indicators!$I$256</f>
        <v>6.8385060805820042E-4</v>
      </c>
      <c r="V42" s="193">
        <f>L42*$B42*Indicators!$B$257+L42*$C42*Indicators!$C$257+L42*$D42*Indicators!$D$257+L42*$E42*Indicators!$E$257+L42*$F42*Indicators!$F$257+L42*$G42*Indicators!$G$257+L42*$H42*Indicators!$H$257+L42*$I42*Indicators!$I$257</f>
        <v>-5.3020984528504684E-4</v>
      </c>
      <c r="W42" s="193">
        <f>M42*$B42*Indicators!$B$258+M42*$C42*Indicators!$C$258+M42*$D42*Indicators!$D$258+M42*$E42*Indicators!$E$258+M42*$F42*Indicators!$F$258+M42*$G42*Indicators!$G$258+M42*$H42*Indicators!$H$258+M42*$I42*Indicators!$I$258</f>
        <v>-2.3401641707122027E-3</v>
      </c>
      <c r="X42" s="193">
        <f>N42*$B42*Indicators!$B$259+N42*$C42*Indicators!$C$259+N42*$D42*Indicators!$D$259+N42*$E42*Indicators!$E$259+N42*$F42*Indicators!$F$259+N42*$G42*Indicators!$G$259+N42*$H42*Indicators!$H$259+N42*$I42*Indicators!$I$259</f>
        <v>-1.1053191054723339E-4</v>
      </c>
      <c r="Y42" s="193">
        <f>O42*$B42*Indicators!$B$260+O42*$C42*Indicators!$C$260+O42*$D42*Indicators!$D$260+O42*$E42*Indicators!$E$260+O42*$F42*Indicators!$F$260+O42*$G42*Indicators!$G$260+O42*$H42*Indicators!$H$260+O42*$I42*Indicators!$I$260</f>
        <v>-2.4741517056492738E-4</v>
      </c>
      <c r="Z42" s="193">
        <f>P42*$B42*Indicators!$B$261+P42*$C42*Indicators!$C$261+P42*$D42*Indicators!$D$261+P42*$E42*Indicators!$E$261+P42*$F42*Indicators!$F$261+P42*$G42*Indicators!$G$261+P42*$H42*Indicators!$H$261+P42*$I42*Indicators!$I$261</f>
        <v>-3.1040585574851169E-4</v>
      </c>
      <c r="AA42" s="193">
        <f>Q42*$B42*Indicators!$B$262+Q42*$C42*Indicators!$C$262+Q42*$D42*Indicators!$D$262+Q42*$E42*Indicators!$E$262+Q42*$F42*Indicators!$F$262+Q42*$G42*Indicators!$G$262+Q42*$H42*Indicators!$H$262+Q42*$I42*Indicators!$I$262</f>
        <v>-2.2623185273295864E-3</v>
      </c>
      <c r="AB42" s="193">
        <f>R42*$B42*Indicators!$B$263+R42*$C42*Indicators!$C$263+R42*$D42*Indicators!$D$263+R42*$E42*Indicators!$E$263+R42*$F42*Indicators!$F$263+R42*$G42*Indicators!$G$263+R42*$H42*Indicators!$H$263+R42*$I42*Indicators!$I$263</f>
        <v>-3.484096941571012E-4</v>
      </c>
      <c r="AC42" s="193">
        <f>S42*$B42*Indicators!$B$264+S42*$C42*Indicators!$C$264+S42*$D42*Indicators!$D$264+S42*$E42*Indicators!$E$264+S42*$F42*Indicators!$F$264+S42*$G42*Indicators!$G$264+S42*$H42*Indicators!$H$264+S42*$I42*Indicators!$I$264</f>
        <v>4.4115326881079351E-4</v>
      </c>
      <c r="AE42" s="177">
        <f t="shared" si="1"/>
        <v>-0.5024451297475615</v>
      </c>
    </row>
    <row r="43" spans="1:31" hidden="1" x14ac:dyDescent="0.25">
      <c r="A43" s="174">
        <f>Indicators!A55</f>
        <v>37043</v>
      </c>
      <c r="B43" s="193">
        <f>(Indicators!B55-Indicators!B54)/Indicators!B54</f>
        <v>7.4976569821931273E-3</v>
      </c>
      <c r="C43" s="193">
        <f>(Indicators!C55-Indicators!C54)/-100</f>
        <v>9.6499999999999989E-3</v>
      </c>
      <c r="D43" s="193">
        <f>(Indicators!D55-Indicators!D54)/-100</f>
        <v>1.3880950436842543E-3</v>
      </c>
      <c r="E43" s="193">
        <f>(Indicators!E55-Indicators!E54)/-Indicators!E54</f>
        <v>0.11294765840220378</v>
      </c>
      <c r="F43" s="193">
        <f>(Indicators!F55-Indicators!F54)/Indicators!F54</f>
        <v>-2.4553571428571497E-2</v>
      </c>
      <c r="G43" s="193">
        <f>(Indicators!G55-Indicators!G54)/Indicators!G54</f>
        <v>1.2762762762762891E-2</v>
      </c>
      <c r="H43" s="193">
        <f>(Indicators!H55-Indicators!H54)/Indicators!H54</f>
        <v>5.2807766935088381E-3</v>
      </c>
      <c r="I43" s="193">
        <f>(Indicators!I55-Indicators!I54)/Indicators!I54</f>
        <v>0</v>
      </c>
      <c r="J43" s="174"/>
      <c r="K43" s="193">
        <f>RBay!C$70/100</f>
        <v>3.0287690634818561E-2</v>
      </c>
      <c r="L43" s="193">
        <f>RBay!D$70/100</f>
        <v>0.12855151645718843</v>
      </c>
      <c r="M43" s="193">
        <f>RBay!E$70/100</f>
        <v>0.39865463486978259</v>
      </c>
      <c r="N43" s="193">
        <f>RBay!F$70/100</f>
        <v>8.0652387575618836E-3</v>
      </c>
      <c r="O43" s="193">
        <f>RBay!G$70/100</f>
        <v>3.2788910594487436E-2</v>
      </c>
      <c r="P43" s="193">
        <f>RBay!H$70/100</f>
        <v>7.455678857608683E-2</v>
      </c>
      <c r="Q43" s="193">
        <f>RBay!I$70/100</f>
        <v>0.11423394505942852</v>
      </c>
      <c r="R43" s="193">
        <f>RBay!J$70/100</f>
        <v>9.347078113578404E-2</v>
      </c>
      <c r="S43" s="193">
        <f>RBay!K$70/100</f>
        <v>0.11939049391486176</v>
      </c>
      <c r="T43" s="193"/>
      <c r="U43" s="193">
        <f>K43*$B43*Indicators!$B$256+K43*$C43*Indicators!$C$256+K43*$D43*Indicators!$D$256+K43*$E43*Indicators!$E$256+K43*$F43*Indicators!$F$256+K43*$G43*Indicators!$G$256+K43*$H43*Indicators!$H$256+K43*$I43*Indicators!$I$256</f>
        <v>4.5119706967000899E-4</v>
      </c>
      <c r="V43" s="193">
        <f>L43*$B43*Indicators!$B$257+L43*$C43*Indicators!$C$257+L43*$D43*Indicators!$D$257+L43*$E43*Indicators!$E$257+L43*$F43*Indicators!$F$257+L43*$G43*Indicators!$G$257+L43*$H43*Indicators!$H$257+L43*$I43*Indicators!$I$257</f>
        <v>2.397378832204808E-3</v>
      </c>
      <c r="W43" s="193">
        <f>M43*$B43*Indicators!$B$258+M43*$C43*Indicators!$C$258+M43*$D43*Indicators!$D$258+M43*$E43*Indicators!$E$258+M43*$F43*Indicators!$F$258+M43*$G43*Indicators!$G$258+M43*$H43*Indicators!$H$258+M43*$I43*Indicators!$I$258</f>
        <v>6.5564448311848933E-3</v>
      </c>
      <c r="X43" s="193">
        <f>N43*$B43*Indicators!$B$259+N43*$C43*Indicators!$C$259+N43*$D43*Indicators!$D$259+N43*$E43*Indicators!$E$259+N43*$F43*Indicators!$F$259+N43*$G43*Indicators!$G$259+N43*$H43*Indicators!$H$259+N43*$I43*Indicators!$I$259</f>
        <v>1.9694732187628203E-4</v>
      </c>
      <c r="Y43" s="193">
        <f>O43*$B43*Indicators!$B$260+O43*$C43*Indicators!$C$260+O43*$D43*Indicators!$D$260+O43*$E43*Indicators!$E$260+O43*$F43*Indicators!$F$260+O43*$G43*Indicators!$G$260+O43*$H43*Indicators!$H$260+O43*$I43*Indicators!$I$260</f>
        <v>7.315191844880284E-4</v>
      </c>
      <c r="Z43" s="193">
        <f>P43*$B43*Indicators!$B$261+P43*$C43*Indicators!$C$261+P43*$D43*Indicators!$D$261+P43*$E43*Indicators!$E$261+P43*$F43*Indicators!$F$261+P43*$G43*Indicators!$G$261+P43*$H43*Indicators!$H$261+P43*$I43*Indicators!$I$261</f>
        <v>1.2689449644281538E-3</v>
      </c>
      <c r="AA43" s="193">
        <f>Q43*$B43*Indicators!$B$262+Q43*$C43*Indicators!$C$262+Q43*$D43*Indicators!$D$262+Q43*$E43*Indicators!$E$262+Q43*$F43*Indicators!$F$262+Q43*$G43*Indicators!$G$262+Q43*$H43*Indicators!$H$262+Q43*$I43*Indicators!$I$262</f>
        <v>4.3133627371262882E-3</v>
      </c>
      <c r="AB43" s="193">
        <f>R43*$B43*Indicators!$B$263+R43*$C43*Indicators!$C$263+R43*$D43*Indicators!$D$263+R43*$E43*Indicators!$E$263+R43*$F43*Indicators!$F$263+R43*$G43*Indicators!$G$263+R43*$H43*Indicators!$H$263+R43*$I43*Indicators!$I$263</f>
        <v>1.602563464164817E-3</v>
      </c>
      <c r="AC43" s="193">
        <f>S43*$B43*Indicators!$B$264+S43*$C43*Indicators!$C$264+S43*$D43*Indicators!$D$264+S43*$E43*Indicators!$E$264+S43*$F43*Indicators!$F$264+S43*$G43*Indicators!$G$264+S43*$H43*Indicators!$H$264+S43*$I43*Indicators!$I$264</f>
        <v>7.1504372210915053E-4</v>
      </c>
      <c r="AE43" s="177">
        <f t="shared" si="1"/>
        <v>1.8233402127252427</v>
      </c>
    </row>
    <row r="44" spans="1:31" hidden="1" x14ac:dyDescent="0.25">
      <c r="A44" s="174">
        <f>Indicators!A56</f>
        <v>37073</v>
      </c>
      <c r="B44" s="193">
        <f>(Indicators!B56-Indicators!B55)/Indicators!B55</f>
        <v>2.0155038759689877E-2</v>
      </c>
      <c r="C44" s="193">
        <f>(Indicators!C56-Indicators!C55)/-100</f>
        <v>2.4500000000000099E-3</v>
      </c>
      <c r="D44" s="193">
        <f>(Indicators!D56-Indicators!D55)/-100</f>
        <v>1.0483697983697979E-2</v>
      </c>
      <c r="E44" s="193">
        <f>(Indicators!E56-Indicators!E55)/-Indicators!E55</f>
        <v>4.8136645962732996E-2</v>
      </c>
      <c r="F44" s="193">
        <f>(Indicators!F56-Indicators!F55)/Indicators!F55</f>
        <v>-2.288329519450813E-2</v>
      </c>
      <c r="G44" s="193">
        <f>(Indicators!G56-Indicators!G55)/Indicators!G55</f>
        <v>-9.2661230541141587E-3</v>
      </c>
      <c r="H44" s="193">
        <f>(Indicators!H56-Indicators!H55)/Indicators!H55</f>
        <v>9.0832284611360135E-3</v>
      </c>
      <c r="I44" s="193">
        <f>(Indicators!I56-Indicators!I55)/Indicators!I55</f>
        <v>0</v>
      </c>
      <c r="J44" s="174"/>
      <c r="K44" s="193">
        <f>RBay!C$70/100</f>
        <v>3.0287690634818561E-2</v>
      </c>
      <c r="L44" s="193">
        <f>RBay!D$70/100</f>
        <v>0.12855151645718843</v>
      </c>
      <c r="M44" s="193">
        <f>RBay!E$70/100</f>
        <v>0.39865463486978259</v>
      </c>
      <c r="N44" s="193">
        <f>RBay!F$70/100</f>
        <v>8.0652387575618836E-3</v>
      </c>
      <c r="O44" s="193">
        <f>RBay!G$70/100</f>
        <v>3.2788910594487436E-2</v>
      </c>
      <c r="P44" s="193">
        <f>RBay!H$70/100</f>
        <v>7.455678857608683E-2</v>
      </c>
      <c r="Q44" s="193">
        <f>RBay!I$70/100</f>
        <v>0.11423394505942852</v>
      </c>
      <c r="R44" s="193">
        <f>RBay!J$70/100</f>
        <v>9.347078113578404E-2</v>
      </c>
      <c r="S44" s="193">
        <f>RBay!K$70/100</f>
        <v>0.11939049391486176</v>
      </c>
      <c r="T44" s="193"/>
      <c r="U44" s="193">
        <f>K44*$B44*Indicators!$B$256+K44*$C44*Indicators!$C$256+K44*$D44*Indicators!$D$256+K44*$E44*Indicators!$E$256+K44*$F44*Indicators!$F$256+K44*$G44*Indicators!$G$256+K44*$H44*Indicators!$H$256+K44*$I44*Indicators!$I$256</f>
        <v>2.128242346873158E-4</v>
      </c>
      <c r="V44" s="193">
        <f>L44*$B44*Indicators!$B$257+L44*$C44*Indicators!$C$257+L44*$D44*Indicators!$D$257+L44*$E44*Indicators!$E$257+L44*$F44*Indicators!$F$257+L44*$G44*Indicators!$G$257+L44*$H44*Indicators!$H$257+L44*$I44*Indicators!$I$257</f>
        <v>9.1962245449655968E-4</v>
      </c>
      <c r="W44" s="193">
        <f>M44*$B44*Indicators!$B$258+M44*$C44*Indicators!$C$258+M44*$D44*Indicators!$D$258+M44*$E44*Indicators!$E$258+M44*$F44*Indicators!$F$258+M44*$G44*Indicators!$G$258+M44*$H44*Indicators!$H$258+M44*$I44*Indicators!$I$258</f>
        <v>5.4976211913849039E-3</v>
      </c>
      <c r="X44" s="193">
        <f>N44*$B44*Indicators!$B$259+N44*$C44*Indicators!$C$259+N44*$D44*Indicators!$D$259+N44*$E44*Indicators!$E$259+N44*$F44*Indicators!$F$259+N44*$G44*Indicators!$G$259+N44*$H44*Indicators!$H$259+N44*$I44*Indicators!$I$259</f>
        <v>1.0644373724770547E-4</v>
      </c>
      <c r="Y44" s="193">
        <f>O44*$B44*Indicators!$B$260+O44*$C44*Indicators!$C$260+O44*$D44*Indicators!$D$260+O44*$E44*Indicators!$E$260+O44*$F44*Indicators!$F$260+O44*$G44*Indicators!$G$260+O44*$H44*Indicators!$H$260+O44*$I44*Indicators!$I$260</f>
        <v>4.5066190616267629E-4</v>
      </c>
      <c r="Z44" s="193">
        <f>P44*$B44*Indicators!$B$261+P44*$C44*Indicators!$C$261+P44*$D44*Indicators!$D$261+P44*$E44*Indicators!$E$261+P44*$F44*Indicators!$F$261+P44*$G44*Indicators!$G$261+P44*$H44*Indicators!$H$261+P44*$I44*Indicators!$I$261</f>
        <v>8.9872357294396748E-4</v>
      </c>
      <c r="AA44" s="193">
        <f>Q44*$B44*Indicators!$B$262+Q44*$C44*Indicators!$C$262+Q44*$D44*Indicators!$D$262+Q44*$E44*Indicators!$E$262+Q44*$F44*Indicators!$F$262+Q44*$G44*Indicators!$G$262+Q44*$H44*Indicators!$H$262+Q44*$I44*Indicators!$I$262</f>
        <v>2.263147305336497E-3</v>
      </c>
      <c r="AB44" s="193">
        <f>R44*$B44*Indicators!$B$263+R44*$C44*Indicators!$C$263+R44*$D44*Indicators!$D$263+R44*$E44*Indicators!$E$263+R44*$F44*Indicators!$F$263+R44*$G44*Indicators!$G$263+R44*$H44*Indicators!$H$263+R44*$I44*Indicators!$I$263</f>
        <v>1.0711757882542307E-3</v>
      </c>
      <c r="AC44" s="193">
        <f>S44*$B44*Indicators!$B$264+S44*$C44*Indicators!$C$264+S44*$D44*Indicators!$D$264+S44*$E44*Indicators!$E$264+S44*$F44*Indicators!$F$264+S44*$G44*Indicators!$G$264+S44*$H44*Indicators!$H$264+S44*$I44*Indicators!$I$264</f>
        <v>9.186754675318059E-4</v>
      </c>
      <c r="AE44" s="177">
        <f t="shared" si="1"/>
        <v>1.2338895658045663</v>
      </c>
    </row>
    <row r="45" spans="1:31" hidden="1" x14ac:dyDescent="0.25">
      <c r="A45" s="174">
        <f>Indicators!A57</f>
        <v>37104</v>
      </c>
      <c r="B45" s="193">
        <f>(Indicators!B57-Indicators!B56)/Indicators!B56</f>
        <v>1.7021276595744751E-2</v>
      </c>
      <c r="C45" s="193">
        <f>(Indicators!C57-Indicators!C56)/-100</f>
        <v>-2.2499999999999964E-3</v>
      </c>
      <c r="D45" s="193">
        <f>(Indicators!D57-Indicators!D56)/-100</f>
        <v>6.1366773323294592E-3</v>
      </c>
      <c r="E45" s="193">
        <f>(Indicators!E57-Indicators!E56)/-Indicators!E56</f>
        <v>-7.7895595432300166E-2</v>
      </c>
      <c r="F45" s="193">
        <f>(Indicators!F57-Indicators!F56)/Indicators!F56</f>
        <v>-7.494145199063218E-2</v>
      </c>
      <c r="G45" s="193">
        <f>(Indicators!G57-Indicators!G56)/Indicators!G56</f>
        <v>3.1799476243920689E-2</v>
      </c>
      <c r="H45" s="193">
        <f>(Indicators!H57-Indicators!H56)/Indicators!H56</f>
        <v>1.9528574706563415E-2</v>
      </c>
      <c r="I45" s="193">
        <f>(Indicators!I57-Indicators!I56)/Indicators!I56</f>
        <v>0</v>
      </c>
      <c r="J45" s="174"/>
      <c r="K45" s="193">
        <f>RBay!C$70/100</f>
        <v>3.0287690634818561E-2</v>
      </c>
      <c r="L45" s="193">
        <f>RBay!D$70/100</f>
        <v>0.12855151645718843</v>
      </c>
      <c r="M45" s="193">
        <f>RBay!E$70/100</f>
        <v>0.39865463486978259</v>
      </c>
      <c r="N45" s="193">
        <f>RBay!F$70/100</f>
        <v>8.0652387575618836E-3</v>
      </c>
      <c r="O45" s="193">
        <f>RBay!G$70/100</f>
        <v>3.2788910594487436E-2</v>
      </c>
      <c r="P45" s="193">
        <f>RBay!H$70/100</f>
        <v>7.455678857608683E-2</v>
      </c>
      <c r="Q45" s="193">
        <f>RBay!I$70/100</f>
        <v>0.11423394505942852</v>
      </c>
      <c r="R45" s="193">
        <f>RBay!J$70/100</f>
        <v>9.347078113578404E-2</v>
      </c>
      <c r="S45" s="193">
        <f>RBay!K$70/100</f>
        <v>0.11939049391486176</v>
      </c>
      <c r="T45" s="193"/>
      <c r="U45" s="193">
        <f>K45*$B45*Indicators!$B$256+K45*$C45*Indicators!$C$256+K45*$D45*Indicators!$D$256+K45*$E45*Indicators!$E$256+K45*$F45*Indicators!$F$256+K45*$G45*Indicators!$G$256+K45*$H45*Indicators!$H$256+K45*$I45*Indicators!$I$256</f>
        <v>-9.1728512874157306E-4</v>
      </c>
      <c r="V45" s="193">
        <f>L45*$B45*Indicators!$B$257+L45*$C45*Indicators!$C$257+L45*$D45*Indicators!$D$257+L45*$E45*Indicators!$E$257+L45*$F45*Indicators!$F$257+L45*$G45*Indicators!$G$257+L45*$H45*Indicators!$H$257+L45*$I45*Indicators!$I$257</f>
        <v>1.290221941190426E-3</v>
      </c>
      <c r="W45" s="193">
        <f>M45*$B45*Indicators!$B$258+M45*$C45*Indicators!$C$258+M45*$D45*Indicators!$D$258+M45*$E45*Indicators!$E$258+M45*$F45*Indicators!$F$258+M45*$G45*Indicators!$G$258+M45*$H45*Indicators!$H$258+M45*$I45*Indicators!$I$258</f>
        <v>-8.938394012320168E-6</v>
      </c>
      <c r="X45" s="193">
        <f>N45*$B45*Indicators!$B$259+N45*$C45*Indicators!$C$259+N45*$D45*Indicators!$D$259+N45*$E45*Indicators!$E$259+N45*$F45*Indicators!$F$259+N45*$G45*Indicators!$G$259+N45*$H45*Indicators!$H$259+N45*$I45*Indicators!$I$259</f>
        <v>-9.4603638301197558E-5</v>
      </c>
      <c r="Y45" s="193">
        <f>O45*$B45*Indicators!$B$260+O45*$C45*Indicators!$C$260+O45*$D45*Indicators!$D$260+O45*$E45*Indicators!$E$260+O45*$F45*Indicators!$F$260+O45*$G45*Indicators!$G$260+O45*$H45*Indicators!$H$260+O45*$I45*Indicators!$I$260</f>
        <v>-1.3722065668411571E-4</v>
      </c>
      <c r="Z45" s="193">
        <f>P45*$B45*Indicators!$B$261+P45*$C45*Indicators!$C$261+P45*$D45*Indicators!$D$261+P45*$E45*Indicators!$E$261+P45*$F45*Indicators!$F$261+P45*$G45*Indicators!$G$261+P45*$H45*Indicators!$H$261+P45*$I45*Indicators!$I$261</f>
        <v>-5.7069698142082751E-5</v>
      </c>
      <c r="AA45" s="193">
        <f>Q45*$B45*Indicators!$B$262+Q45*$C45*Indicators!$C$262+Q45*$D45*Indicators!$D$262+Q45*$E45*Indicators!$E$262+Q45*$F45*Indicators!$F$262+Q45*$G45*Indicators!$G$262+Q45*$H45*Indicators!$H$262+Q45*$I45*Indicators!$I$262</f>
        <v>-2.0101939562776542E-3</v>
      </c>
      <c r="AB45" s="193">
        <f>R45*$B45*Indicators!$B$263+R45*$C45*Indicators!$C$263+R45*$D45*Indicators!$D$263+R45*$E45*Indicators!$E$263+R45*$F45*Indicators!$F$263+R45*$G45*Indicators!$G$263+R45*$H45*Indicators!$H$263+R45*$I45*Indicators!$I$263</f>
        <v>-3.7639911350181962E-5</v>
      </c>
      <c r="AC45" s="193">
        <f>S45*$B45*Indicators!$B$264+S45*$C45*Indicators!$C$264+S45*$D45*Indicators!$D$264+S45*$E45*Indicators!$E$264+S45*$F45*Indicators!$F$264+S45*$G45*Indicators!$G$264+S45*$H45*Indicators!$H$264+S45*$I45*Indicators!$I$264</f>
        <v>9.5518788946634566E-4</v>
      </c>
      <c r="AE45" s="177">
        <f t="shared" si="1"/>
        <v>-0.10175415528523536</v>
      </c>
    </row>
    <row r="46" spans="1:31" hidden="1" x14ac:dyDescent="0.25">
      <c r="A46" s="174">
        <f>Indicators!A58</f>
        <v>37135</v>
      </c>
      <c r="B46" s="193">
        <f>(Indicators!B58-Indicators!B57)/Indicators!B57</f>
        <v>7.4297668858338231E-2</v>
      </c>
      <c r="C46" s="193">
        <f>(Indicators!C58-Indicators!C57)/-100</f>
        <v>1.1999999999999921E-3</v>
      </c>
      <c r="D46" s="193">
        <f>(Indicators!D58-Indicators!D57)/-100</f>
        <v>2.1949001364161267E-3</v>
      </c>
      <c r="E46" s="193">
        <f>(Indicators!E58-Indicators!E57)/-Indicators!E57</f>
        <v>0.18690881573968979</v>
      </c>
      <c r="F46" s="193">
        <f>(Indicators!F58-Indicators!F57)/Indicators!F57</f>
        <v>-9.3670886075949394E-2</v>
      </c>
      <c r="G46" s="193">
        <f>(Indicators!G58-Indicators!G57)/Indicators!G57</f>
        <v>6.4539521392313309E-2</v>
      </c>
      <c r="H46" s="193">
        <f>(Indicators!H58-Indicators!H57)/Indicators!H57</f>
        <v>1.7654658658273432E-2</v>
      </c>
      <c r="I46" s="193">
        <f>(Indicators!I58-Indicators!I57)/Indicators!I57</f>
        <v>0</v>
      </c>
      <c r="J46" s="174"/>
      <c r="K46" s="193">
        <f>RBay!C$70/100</f>
        <v>3.0287690634818561E-2</v>
      </c>
      <c r="L46" s="193">
        <f>RBay!D$70/100</f>
        <v>0.12855151645718843</v>
      </c>
      <c r="M46" s="193">
        <f>RBay!E$70/100</f>
        <v>0.39865463486978259</v>
      </c>
      <c r="N46" s="193">
        <f>RBay!F$70/100</f>
        <v>8.0652387575618836E-3</v>
      </c>
      <c r="O46" s="193">
        <f>RBay!G$70/100</f>
        <v>3.2788910594487436E-2</v>
      </c>
      <c r="P46" s="193">
        <f>RBay!H$70/100</f>
        <v>7.455678857608683E-2</v>
      </c>
      <c r="Q46" s="193">
        <f>RBay!I$70/100</f>
        <v>0.11423394505942852</v>
      </c>
      <c r="R46" s="193">
        <f>RBay!J$70/100</f>
        <v>9.347078113578404E-2</v>
      </c>
      <c r="S46" s="193">
        <f>RBay!K$70/100</f>
        <v>0.11939049391486176</v>
      </c>
      <c r="T46" s="193"/>
      <c r="U46" s="193">
        <f>K46*$B46*Indicators!$B$256+K46*$C46*Indicators!$C$256+K46*$D46*Indicators!$D$256+K46*$E46*Indicators!$E$256+K46*$F46*Indicators!$F$256+K46*$G46*Indicators!$G$256+K46*$H46*Indicators!$H$256+K46*$I46*Indicators!$I$256</f>
        <v>6.2174503179608046E-4</v>
      </c>
      <c r="V46" s="193">
        <f>L46*$B46*Indicators!$B$257+L46*$C46*Indicators!$C$257+L46*$D46*Indicators!$D$257+L46*$E46*Indicators!$E$257+L46*$F46*Indicators!$F$257+L46*$G46*Indicators!$G$257+L46*$H46*Indicators!$H$257+L46*$I46*Indicators!$I$257</f>
        <v>8.5867259091086667E-3</v>
      </c>
      <c r="W46" s="193">
        <f>M46*$B46*Indicators!$B$258+M46*$C46*Indicators!$C$258+M46*$D46*Indicators!$D$258+M46*$E46*Indicators!$E$258+M46*$F46*Indicators!$F$258+M46*$G46*Indicators!$G$258+M46*$H46*Indicators!$H$258+M46*$I46*Indicators!$I$258</f>
        <v>1.8661133705011986E-2</v>
      </c>
      <c r="X46" s="193">
        <f>N46*$B46*Indicators!$B$259+N46*$C46*Indicators!$C$259+N46*$D46*Indicators!$D$259+N46*$E46*Indicators!$E$259+N46*$F46*Indicators!$F$259+N46*$G46*Indicators!$G$259+N46*$H46*Indicators!$H$259+N46*$I46*Indicators!$I$259</f>
        <v>3.7702362654816159E-4</v>
      </c>
      <c r="Y46" s="193">
        <f>O46*$B46*Indicators!$B$260+O46*$C46*Indicators!$C$260+O46*$D46*Indicators!$D$260+O46*$E46*Indicators!$E$260+O46*$F46*Indicators!$F$260+O46*$G46*Indicators!$G$260+O46*$H46*Indicators!$H$260+O46*$I46*Indicators!$I$260</f>
        <v>1.3555583829934102E-3</v>
      </c>
      <c r="Z46" s="193">
        <f>P46*$B46*Indicators!$B$261+P46*$C46*Indicators!$C$261+P46*$D46*Indicators!$D$261+P46*$E46*Indicators!$E$261+P46*$F46*Indicators!$F$261+P46*$G46*Indicators!$G$261+P46*$H46*Indicators!$H$261+P46*$I46*Indicators!$I$261</f>
        <v>2.3405831202150109E-3</v>
      </c>
      <c r="AA46" s="193">
        <f>Q46*$B46*Indicators!$B$262+Q46*$C46*Indicators!$C$262+Q46*$D46*Indicators!$D$262+Q46*$E46*Indicators!$E$262+Q46*$F46*Indicators!$F$262+Q46*$G46*Indicators!$G$262+Q46*$H46*Indicators!$H$262+Q46*$I46*Indicators!$I$262</f>
        <v>7.7099726171560006E-3</v>
      </c>
      <c r="AB46" s="193">
        <f>R46*$B46*Indicators!$B$263+R46*$C46*Indicators!$C$263+R46*$D46*Indicators!$D$263+R46*$E46*Indicators!$E$263+R46*$F46*Indicators!$F$263+R46*$G46*Indicators!$G$263+R46*$H46*Indicators!$H$263+R46*$I46*Indicators!$I$263</f>
        <v>2.9963494670569319E-3</v>
      </c>
      <c r="AC46" s="193">
        <f>S46*$B46*Indicators!$B$264+S46*$C46*Indicators!$C$264+S46*$D46*Indicators!$D$264+S46*$E46*Indicators!$E$264+S46*$F46*Indicators!$F$264+S46*$G46*Indicators!$G$264+S46*$H46*Indicators!$H$264+S46*$I46*Indicators!$I$264</f>
        <v>1.6219371130251968E-3</v>
      </c>
      <c r="AE46" s="177">
        <f t="shared" si="1"/>
        <v>4.4271028972911441</v>
      </c>
    </row>
    <row r="47" spans="1:31" hidden="1" x14ac:dyDescent="0.25">
      <c r="A47" s="174">
        <f>Indicators!A59</f>
        <v>37165</v>
      </c>
      <c r="B47" s="193">
        <f>(Indicators!B59-Indicators!B58)/Indicators!B58</f>
        <v>4.879541534524022E-2</v>
      </c>
      <c r="C47" s="193">
        <f>(Indicators!C59-Indicators!C58)/-100</f>
        <v>2.2000000000000062E-3</v>
      </c>
      <c r="D47" s="193">
        <f>(Indicators!D59-Indicators!D58)/-100</f>
        <v>4.051709179246972E-3</v>
      </c>
      <c r="E47" s="193">
        <f>(Indicators!E59-Indicators!E58)/-Indicators!E58</f>
        <v>5.0721265704979056E-2</v>
      </c>
      <c r="F47" s="193">
        <f>(Indicators!F59-Indicators!F58)/Indicators!F58</f>
        <v>-7.8212290502793366E-2</v>
      </c>
      <c r="G47" s="193">
        <f>(Indicators!G59-Indicators!G58)/Indicators!G58</f>
        <v>-4.3596730245231641E-2</v>
      </c>
      <c r="H47" s="193">
        <f>(Indicators!H59-Indicators!H58)/Indicators!H58</f>
        <v>8.1322636629457806E-3</v>
      </c>
      <c r="I47" s="193">
        <f>(Indicators!I59-Indicators!I58)/Indicators!I58</f>
        <v>0</v>
      </c>
      <c r="J47" s="174"/>
      <c r="K47" s="193">
        <f>RBay!C$70/100</f>
        <v>3.0287690634818561E-2</v>
      </c>
      <c r="L47" s="193">
        <f>RBay!D$70/100</f>
        <v>0.12855151645718843</v>
      </c>
      <c r="M47" s="193">
        <f>RBay!E$70/100</f>
        <v>0.39865463486978259</v>
      </c>
      <c r="N47" s="193">
        <f>RBay!F$70/100</f>
        <v>8.0652387575618836E-3</v>
      </c>
      <c r="O47" s="193">
        <f>RBay!G$70/100</f>
        <v>3.2788910594487436E-2</v>
      </c>
      <c r="P47" s="193">
        <f>RBay!H$70/100</f>
        <v>7.455678857608683E-2</v>
      </c>
      <c r="Q47" s="193">
        <f>RBay!I$70/100</f>
        <v>0.11423394505942852</v>
      </c>
      <c r="R47" s="193">
        <f>RBay!J$70/100</f>
        <v>9.347078113578404E-2</v>
      </c>
      <c r="S47" s="193">
        <f>RBay!K$70/100</f>
        <v>0.11939049391486176</v>
      </c>
      <c r="T47" s="193"/>
      <c r="U47" s="193">
        <f>K47*$B47*Indicators!$B$256+K47*$C47*Indicators!$C$256+K47*$D47*Indicators!$D$256+K47*$E47*Indicators!$E$256+K47*$F47*Indicators!$F$256+K47*$G47*Indicators!$G$256+K47*$H47*Indicators!$H$256+K47*$I47*Indicators!$I$256</f>
        <v>-1.1649182172829128E-4</v>
      </c>
      <c r="V47" s="193">
        <f>L47*$B47*Indicators!$B$257+L47*$C47*Indicators!$C$257+L47*$D47*Indicators!$D$257+L47*$E47*Indicators!$E$257+L47*$F47*Indicators!$F$257+L47*$G47*Indicators!$G$257+L47*$H47*Indicators!$H$257+L47*$I47*Indicators!$I$257</f>
        <v>2.9207663969720195E-4</v>
      </c>
      <c r="W47" s="193">
        <f>M47*$B47*Indicators!$B$258+M47*$C47*Indicators!$C$258+M47*$D47*Indicators!$D$258+M47*$E47*Indicators!$E$258+M47*$F47*Indicators!$F$258+M47*$G47*Indicators!$G$258+M47*$H47*Indicators!$H$258+M47*$I47*Indicators!$I$258</f>
        <v>9.4107743683337214E-3</v>
      </c>
      <c r="X47" s="193">
        <f>N47*$B47*Indicators!$B$259+N47*$C47*Indicators!$C$259+N47*$D47*Indicators!$D$259+N47*$E47*Indicators!$E$259+N47*$F47*Indicators!$F$259+N47*$G47*Indicators!$G$259+N47*$H47*Indicators!$H$259+N47*$I47*Indicators!$I$259</f>
        <v>1.3025043226943809E-4</v>
      </c>
      <c r="Y47" s="193">
        <f>O47*$B47*Indicators!$B$260+O47*$C47*Indicators!$C$260+O47*$D47*Indicators!$D$260+O47*$E47*Indicators!$E$260+O47*$F47*Indicators!$F$260+O47*$G47*Indicators!$G$260+O47*$H47*Indicators!$H$260+O47*$I47*Indicators!$I$260</f>
        <v>5.2437932193178565E-4</v>
      </c>
      <c r="Z47" s="193">
        <f>P47*$B47*Indicators!$B$261+P47*$C47*Indicators!$C$261+P47*$D47*Indicators!$D$261+P47*$E47*Indicators!$E$261+P47*$F47*Indicators!$F$261+P47*$G47*Indicators!$G$261+P47*$H47*Indicators!$H$261+P47*$I47*Indicators!$I$261</f>
        <v>1.0113684926596855E-3</v>
      </c>
      <c r="AA47" s="193">
        <f>Q47*$B47*Indicators!$B$262+Q47*$C47*Indicators!$C$262+Q47*$D47*Indicators!$D$262+Q47*$E47*Indicators!$E$262+Q47*$F47*Indicators!$F$262+Q47*$G47*Indicators!$G$262+Q47*$H47*Indicators!$H$262+Q47*$I47*Indicators!$I$262</f>
        <v>2.5779796838365765E-3</v>
      </c>
      <c r="AB47" s="193">
        <f>R47*$B47*Indicators!$B$263+R47*$C47*Indicators!$C$263+R47*$D47*Indicators!$D$263+R47*$E47*Indicators!$E$263+R47*$F47*Indicators!$F$263+R47*$G47*Indicators!$G$263+R47*$H47*Indicators!$H$263+R47*$I47*Indicators!$I$263</f>
        <v>1.2680730461402537E-3</v>
      </c>
      <c r="AC47" s="193">
        <f>S47*$B47*Indicators!$B$264+S47*$C47*Indicators!$C$264+S47*$D47*Indicators!$D$264+S47*$E47*Indicators!$E$264+S47*$F47*Indicators!$F$264+S47*$G47*Indicators!$G$264+S47*$H47*Indicators!$H$264+S47*$I47*Indicators!$I$264</f>
        <v>1.0625231588307781E-3</v>
      </c>
      <c r="AE47" s="177">
        <f t="shared" si="1"/>
        <v>1.6160933321971149</v>
      </c>
    </row>
    <row r="48" spans="1:31" hidden="1" x14ac:dyDescent="0.25">
      <c r="A48" s="174">
        <f>Indicators!A60</f>
        <v>37196</v>
      </c>
      <c r="B48" s="193">
        <f>(Indicators!B60-Indicators!B59)/Indicators!B59</f>
        <v>9.0758620689655109E-2</v>
      </c>
      <c r="C48" s="193">
        <f>(Indicators!C60-Indicators!C59)/-100</f>
        <v>2.0500000000000006E-3</v>
      </c>
      <c r="D48" s="193">
        <f>(Indicators!D60-Indicators!D59)/-100</f>
        <v>-2.8567591420129369E-3</v>
      </c>
      <c r="E48" s="193">
        <f>(Indicators!E60-Indicators!E59)/-Indicators!E59</f>
        <v>9.1176470588235276E-2</v>
      </c>
      <c r="F48" s="193">
        <f>(Indicators!F60-Indicators!F59)/Indicators!F59</f>
        <v>0.10303030303030312</v>
      </c>
      <c r="G48" s="193">
        <f>(Indicators!G60-Indicators!G59)/Indicators!G59</f>
        <v>-2.2435897435897474E-2</v>
      </c>
      <c r="H48" s="193">
        <f>(Indicators!H60-Indicators!H59)/Indicators!H59</f>
        <v>4.7994721585399962E-3</v>
      </c>
      <c r="I48" s="193">
        <f>(Indicators!I60-Indicators!I59)/Indicators!I59</f>
        <v>0</v>
      </c>
      <c r="J48" s="174"/>
      <c r="K48" s="193">
        <f>RBay!C$70/100</f>
        <v>3.0287690634818561E-2</v>
      </c>
      <c r="L48" s="193">
        <f>RBay!D$70/100</f>
        <v>0.12855151645718843</v>
      </c>
      <c r="M48" s="193">
        <f>RBay!E$70/100</f>
        <v>0.39865463486978259</v>
      </c>
      <c r="N48" s="193">
        <f>RBay!F$70/100</f>
        <v>8.0652387575618836E-3</v>
      </c>
      <c r="O48" s="193">
        <f>RBay!G$70/100</f>
        <v>3.2788910594487436E-2</v>
      </c>
      <c r="P48" s="193">
        <f>RBay!H$70/100</f>
        <v>7.455678857608683E-2</v>
      </c>
      <c r="Q48" s="193">
        <f>RBay!I$70/100</f>
        <v>0.11423394505942852</v>
      </c>
      <c r="R48" s="193">
        <f>RBay!J$70/100</f>
        <v>9.347078113578404E-2</v>
      </c>
      <c r="S48" s="193">
        <f>RBay!K$70/100</f>
        <v>0.11939049391486176</v>
      </c>
      <c r="T48" s="193"/>
      <c r="U48" s="193">
        <f>K48*$B48*Indicators!$B$256+K48*$C48*Indicators!$C$256+K48*$D48*Indicators!$D$256+K48*$E48*Indicators!$E$256+K48*$F48*Indicators!$F$256+K48*$G48*Indicators!$G$256+K48*$H48*Indicators!$H$256+K48*$I48*Indicators!$I$256</f>
        <v>1.9718172307953323E-3</v>
      </c>
      <c r="V48" s="193">
        <f>L48*$B48*Indicators!$B$257+L48*$C48*Indicators!$C$257+L48*$D48*Indicators!$D$257+L48*$E48*Indicators!$E$257+L48*$F48*Indicators!$F$257+L48*$G48*Indicators!$G$257+L48*$H48*Indicators!$H$257+L48*$I48*Indicators!$I$257</f>
        <v>3.5185673969135387E-3</v>
      </c>
      <c r="W48" s="193">
        <f>M48*$B48*Indicators!$B$258+M48*$C48*Indicators!$C$258+M48*$D48*Indicators!$D$258+M48*$E48*Indicators!$E$258+M48*$F48*Indicators!$F$258+M48*$G48*Indicators!$G$258+M48*$H48*Indicators!$H$258+M48*$I48*Indicators!$I$258</f>
        <v>1.6596101505174835E-2</v>
      </c>
      <c r="X48" s="193">
        <f>N48*$B48*Indicators!$B$259+N48*$C48*Indicators!$C$259+N48*$D48*Indicators!$D$259+N48*$E48*Indicators!$E$259+N48*$F48*Indicators!$F$259+N48*$G48*Indicators!$G$259+N48*$H48*Indicators!$H$259+N48*$I48*Indicators!$I$259</f>
        <v>2.2381654902197431E-4</v>
      </c>
      <c r="Y48" s="193">
        <f>O48*$B48*Indicators!$B$260+O48*$C48*Indicators!$C$260+O48*$D48*Indicators!$D$260+O48*$E48*Indicators!$E$260+O48*$F48*Indicators!$F$260+O48*$G48*Indicators!$G$260+O48*$H48*Indicators!$H$260+O48*$I48*Indicators!$I$260</f>
        <v>8.0403321837098883E-4</v>
      </c>
      <c r="Z48" s="193">
        <f>P48*$B48*Indicators!$B$261+P48*$C48*Indicators!$C$261+P48*$D48*Indicators!$D$261+P48*$E48*Indicators!$E$261+P48*$F48*Indicators!$F$261+P48*$G48*Indicators!$G$261+P48*$H48*Indicators!$H$261+P48*$I48*Indicators!$I$261</f>
        <v>1.4568042595785135E-3</v>
      </c>
      <c r="AA48" s="193">
        <f>Q48*$B48*Indicators!$B$262+Q48*$C48*Indicators!$C$262+Q48*$D48*Indicators!$D$262+Q48*$E48*Indicators!$E$262+Q48*$F48*Indicators!$F$262+Q48*$G48*Indicators!$G$262+Q48*$H48*Indicators!$H$262+Q48*$I48*Indicators!$I$262</f>
        <v>4.2852604670811541E-3</v>
      </c>
      <c r="AB48" s="193">
        <f>R48*$B48*Indicators!$B$263+R48*$C48*Indicators!$C$263+R48*$D48*Indicators!$D$263+R48*$E48*Indicators!$E$263+R48*$F48*Indicators!$F$263+R48*$G48*Indicators!$G$263+R48*$H48*Indicators!$H$263+R48*$I48*Indicators!$I$263</f>
        <v>1.8755075678977638E-3</v>
      </c>
      <c r="AC48" s="193">
        <f>S48*$B48*Indicators!$B$264+S48*$C48*Indicators!$C$264+S48*$D48*Indicators!$D$264+S48*$E48*Indicators!$E$264+S48*$F48*Indicators!$F$264+S48*$G48*Indicators!$G$264+S48*$H48*Indicators!$H$264+S48*$I48*Indicators!$I$264</f>
        <v>1.272923762970336E-3</v>
      </c>
      <c r="AE48" s="177">
        <f t="shared" si="1"/>
        <v>3.2004831957804436</v>
      </c>
    </row>
    <row r="49" spans="1:31" hidden="1" x14ac:dyDescent="0.25">
      <c r="A49" s="174">
        <f>Indicators!A61</f>
        <v>37226</v>
      </c>
      <c r="B49" s="193">
        <f>(Indicators!B61-Indicators!B60)/Indicators!B60</f>
        <v>0.16483794404886964</v>
      </c>
      <c r="C49" s="193">
        <f>(Indicators!C61-Indicators!C60)/-100</f>
        <v>-1.245000000000001E-2</v>
      </c>
      <c r="D49" s="193">
        <f>(Indicators!D61-Indicators!D60)/-100</f>
        <v>-2.8008209631999572E-3</v>
      </c>
      <c r="E49" s="193">
        <f>(Indicators!E61-Indicators!E60)/-Indicators!E60</f>
        <v>-4.3689320388349641E-2</v>
      </c>
      <c r="F49" s="193">
        <f>(Indicators!F61-Indicators!F60)/Indicators!F60</f>
        <v>1.7857142857142842E-2</v>
      </c>
      <c r="G49" s="193">
        <f>(Indicators!G61-Indicators!G60)/Indicators!G60</f>
        <v>7.6502732240437991E-3</v>
      </c>
      <c r="H49" s="193">
        <f>(Indicators!H61-Indicators!H60)/Indicators!H60</f>
        <v>2.5454363640908976E-2</v>
      </c>
      <c r="I49" s="193">
        <f>(Indicators!I61-Indicators!I60)/Indicators!I60</f>
        <v>0</v>
      </c>
      <c r="J49" s="174"/>
      <c r="K49" s="193">
        <f>RBay!C$70/100</f>
        <v>3.0287690634818561E-2</v>
      </c>
      <c r="L49" s="193">
        <f>RBay!D$70/100</f>
        <v>0.12855151645718843</v>
      </c>
      <c r="M49" s="193">
        <f>RBay!E$70/100</f>
        <v>0.39865463486978259</v>
      </c>
      <c r="N49" s="193">
        <f>RBay!F$70/100</f>
        <v>8.0652387575618836E-3</v>
      </c>
      <c r="O49" s="193">
        <f>RBay!G$70/100</f>
        <v>3.2788910594487436E-2</v>
      </c>
      <c r="P49" s="193">
        <f>RBay!H$70/100</f>
        <v>7.455678857608683E-2</v>
      </c>
      <c r="Q49" s="193">
        <f>RBay!I$70/100</f>
        <v>0.11423394505942852</v>
      </c>
      <c r="R49" s="193">
        <f>RBay!J$70/100</f>
        <v>9.347078113578404E-2</v>
      </c>
      <c r="S49" s="193">
        <f>RBay!K$70/100</f>
        <v>0.11939049391486176</v>
      </c>
      <c r="T49" s="193"/>
      <c r="U49" s="193">
        <f>K49*$B49*Indicators!$B$256+K49*$C49*Indicators!$C$256+K49*$D49*Indicators!$D$256+K49*$E49*Indicators!$E$256+K49*$F49*Indicators!$F$256+K49*$G49*Indicators!$G$256+K49*$H49*Indicators!$H$256+K49*$I49*Indicators!$I$256</f>
        <v>9.7096104533849045E-4</v>
      </c>
      <c r="V49" s="193">
        <f>L49*$B49*Indicators!$B$257+L49*$C49*Indicators!$C$257+L49*$D49*Indicators!$D$257+L49*$E49*Indicators!$E$257+L49*$F49*Indicators!$F$257+L49*$G49*Indicators!$G$257+L49*$H49*Indicators!$H$257+L49*$I49*Indicators!$I$257</f>
        <v>6.1887991539646423E-3</v>
      </c>
      <c r="W49" s="193">
        <f>M49*$B49*Indicators!$B$258+M49*$C49*Indicators!$C$258+M49*$D49*Indicators!$D$258+M49*$E49*Indicators!$E$258+M49*$F49*Indicators!$F$258+M49*$G49*Indicators!$G$258+M49*$H49*Indicators!$H$258+M49*$I49*Indicators!$I$258</f>
        <v>2.1224270582972233E-2</v>
      </c>
      <c r="X49" s="193">
        <f>N49*$B49*Indicators!$B$259+N49*$C49*Indicators!$C$259+N49*$D49*Indicators!$D$259+N49*$E49*Indicators!$E$259+N49*$F49*Indicators!$F$259+N49*$G49*Indicators!$G$259+N49*$H49*Indicators!$H$259+N49*$I49*Indicators!$I$259</f>
        <v>7.6852253891166245E-5</v>
      </c>
      <c r="Y49" s="193">
        <f>O49*$B49*Indicators!$B$260+O49*$C49*Indicators!$C$260+O49*$D49*Indicators!$D$260+O49*$E49*Indicators!$E$260+O49*$F49*Indicators!$F$260+O49*$G49*Indicators!$G$260+O49*$H49*Indicators!$H$260+O49*$I49*Indicators!$I$260</f>
        <v>4.4434296619026107E-4</v>
      </c>
      <c r="Z49" s="193">
        <f>P49*$B49*Indicators!$B$261+P49*$C49*Indicators!$C$261+P49*$D49*Indicators!$D$261+P49*$E49*Indicators!$E$261+P49*$F49*Indicators!$F$261+P49*$G49*Indicators!$G$261+P49*$H49*Indicators!$H$261+P49*$I49*Indicators!$I$261</f>
        <v>1.0110488846337979E-3</v>
      </c>
      <c r="AA49" s="193">
        <f>Q49*$B49*Indicators!$B$262+Q49*$C49*Indicators!$C$262+Q49*$D49*Indicators!$D$262+Q49*$E49*Indicators!$E$262+Q49*$F49*Indicators!$F$262+Q49*$G49*Indicators!$G$262+Q49*$H49*Indicators!$H$262+Q49*$I49*Indicators!$I$262</f>
        <v>6.5088090647535892E-4</v>
      </c>
      <c r="AB49" s="193">
        <f>R49*$B49*Indicators!$B$263+R49*$C49*Indicators!$C$263+R49*$D49*Indicators!$D$263+R49*$E49*Indicators!$E$263+R49*$F49*Indicators!$F$263+R49*$G49*Indicators!$G$263+R49*$H49*Indicators!$H$263+R49*$I49*Indicators!$I$263</f>
        <v>1.4126790034320546E-3</v>
      </c>
      <c r="AC49" s="193">
        <f>S49*$B49*Indicators!$B$264+S49*$C49*Indicators!$C$264+S49*$D49*Indicators!$D$264+S49*$E49*Indicators!$E$264+S49*$F49*Indicators!$F$264+S49*$G49*Indicators!$G$264+S49*$H49*Indicators!$H$264+S49*$I49*Indicators!$I$264</f>
        <v>2.2925887129367569E-3</v>
      </c>
      <c r="AE49" s="177">
        <f t="shared" si="1"/>
        <v>3.4272423509834762</v>
      </c>
    </row>
    <row r="50" spans="1:31" hidden="1" x14ac:dyDescent="0.25">
      <c r="A50" s="174">
        <f>Indicators!A62</f>
        <v>37257</v>
      </c>
      <c r="B50" s="193">
        <f>(Indicators!B62-Indicators!B61)/Indicators!B61</f>
        <v>-4.9269311064718151E-2</v>
      </c>
      <c r="C50" s="193">
        <f>(Indicators!C62-Indicators!C61)/-100</f>
        <v>-5.899999999999999E-3</v>
      </c>
      <c r="D50" s="193">
        <f>(Indicators!D62-Indicators!D61)/-100</f>
        <v>-4.2426805770947951E-3</v>
      </c>
      <c r="E50" s="193">
        <f>(Indicators!E62-Indicators!E61)/-Indicators!E61</f>
        <v>7.7519379844962332E-3</v>
      </c>
      <c r="F50" s="193">
        <f>(Indicators!F62-Indicators!F61)/Indicators!F61</f>
        <v>-1.3495276653171462E-2</v>
      </c>
      <c r="G50" s="193">
        <f>(Indicators!G62-Indicators!G61)/Indicators!G61</f>
        <v>2.2053506869124967E-2</v>
      </c>
      <c r="H50" s="193">
        <f>(Indicators!H62-Indicators!H61)/Indicators!H61</f>
        <v>4.0533863816619208E-3</v>
      </c>
      <c r="I50" s="193">
        <f>(Indicators!I62-Indicators!I61)/Indicators!I61</f>
        <v>0</v>
      </c>
      <c r="J50" s="174"/>
      <c r="K50" s="193">
        <f>RBay!C$71/100</f>
        <v>2.9671119170095919E-2</v>
      </c>
      <c r="L50" s="193">
        <f>RBay!D$71/100</f>
        <v>0.13538441090882342</v>
      </c>
      <c r="M50" s="193">
        <f>RBay!E$71/100</f>
        <v>0.39797541728157521</v>
      </c>
      <c r="N50" s="193">
        <f>RBay!F$71/100</f>
        <v>8.2985040635855118E-3</v>
      </c>
      <c r="O50" s="193">
        <f>RBay!G$71/100</f>
        <v>2.5425235698948719E-2</v>
      </c>
      <c r="P50" s="193">
        <f>RBay!H$71/100</f>
        <v>7.2556770711136517E-2</v>
      </c>
      <c r="Q50" s="193">
        <f>RBay!I$71/100</f>
        <v>0.11749773963901927</v>
      </c>
      <c r="R50" s="193">
        <f>RBay!J$71/100</f>
        <v>9.8498935655996128E-2</v>
      </c>
      <c r="S50" s="193">
        <f>RBay!K$71/100</f>
        <v>0.11469186687081935</v>
      </c>
      <c r="T50" s="193"/>
      <c r="U50" s="193">
        <f>K50*$B50*Indicators!$B$256+K50*$C50*Indicators!$C$256+K50*$D50*Indicators!$D$256+K50*$E50*Indicators!$E$256+K50*$F50*Indicators!$F$256+K50*$G50*Indicators!$G$256+K50*$H50*Indicators!$H$256+K50*$I50*Indicators!$I$256</f>
        <v>-3.8517299699679852E-4</v>
      </c>
      <c r="V50" s="193">
        <f>L50*$B50*Indicators!$B$257+L50*$C50*Indicators!$C$257+L50*$D50*Indicators!$D$257+L50*$E50*Indicators!$E$257+L50*$F50*Indicators!$F$257+L50*$G50*Indicators!$G$257+L50*$H50*Indicators!$H$257+L50*$I50*Indicators!$I$257</f>
        <v>-7.018594261907873E-4</v>
      </c>
      <c r="W50" s="193">
        <f>M50*$B50*Indicators!$B$258+M50*$C50*Indicators!$C$258+M50*$D50*Indicators!$D$258+M50*$E50*Indicators!$E$258+M50*$F50*Indicators!$F$258+M50*$G50*Indicators!$G$258+M50*$H50*Indicators!$H$258+M50*$I50*Indicators!$I$258</f>
        <v>-6.947003352523658E-3</v>
      </c>
      <c r="X50" s="193">
        <f>N50*$B50*Indicators!$B$259+N50*$C50*Indicators!$C$259+N50*$D50*Indicators!$D$259+N50*$E50*Indicators!$E$259+N50*$F50*Indicators!$F$259+N50*$G50*Indicators!$G$259+N50*$H50*Indicators!$H$259+N50*$I50*Indicators!$I$259</f>
        <v>-2.8865009498344435E-5</v>
      </c>
      <c r="Y50" s="193">
        <f>O50*$B50*Indicators!$B$260+O50*$C50*Indicators!$C$260+O50*$D50*Indicators!$D$260+O50*$E50*Indicators!$E$260+O50*$F50*Indicators!$F$260+O50*$G50*Indicators!$G$260+O50*$H50*Indicators!$H$260+O50*$I50*Indicators!$I$260</f>
        <v>-1.2057644841174955E-4</v>
      </c>
      <c r="Z50" s="193">
        <f>P50*$B50*Indicators!$B$261+P50*$C50*Indicators!$C$261+P50*$D50*Indicators!$D$261+P50*$E50*Indicators!$E$261+P50*$F50*Indicators!$F$261+P50*$G50*Indicators!$G$261+P50*$H50*Indicators!$H$261+P50*$I50*Indicators!$I$261</f>
        <v>-4.3910826722163432E-4</v>
      </c>
      <c r="AA50" s="193">
        <f>Q50*$B50*Indicators!$B$262+Q50*$C50*Indicators!$C$262+Q50*$D50*Indicators!$D$262+Q50*$E50*Indicators!$E$262+Q50*$F50*Indicators!$F$262+Q50*$G50*Indicators!$G$262+Q50*$H50*Indicators!$H$262+Q50*$I50*Indicators!$I$262</f>
        <v>-3.9889783407773375E-4</v>
      </c>
      <c r="AB50" s="193">
        <f>R50*$B50*Indicators!$B$263+R50*$C50*Indicators!$C$263+R50*$D50*Indicators!$D$263+R50*$E50*Indicators!$E$263+R50*$F50*Indicators!$F$263+R50*$G50*Indicators!$G$263+R50*$H50*Indicators!$H$263+R50*$I50*Indicators!$I$263</f>
        <v>-5.3435568689146626E-4</v>
      </c>
      <c r="AC50" s="193">
        <f>S50*$B50*Indicators!$B$264+S50*$C50*Indicators!$C$264+S50*$D50*Indicators!$D$264+S50*$E50*Indicators!$E$264+S50*$F50*Indicators!$F$264+S50*$G50*Indicators!$G$264+S50*$H50*Indicators!$H$264+S50*$I50*Indicators!$I$264</f>
        <v>-7.597706874396511E-4</v>
      </c>
      <c r="AE50" s="177">
        <f t="shared" si="1"/>
        <v>-1.0315609709251823</v>
      </c>
    </row>
    <row r="51" spans="1:31" hidden="1" x14ac:dyDescent="0.25">
      <c r="A51" s="174">
        <f>Indicators!A63</f>
        <v>37288</v>
      </c>
      <c r="B51" s="193">
        <f>(Indicators!B63-Indicators!B62)/Indicators!B62</f>
        <v>1.7566974088712845E-3</v>
      </c>
      <c r="C51" s="193">
        <f>(Indicators!C63-Indicators!C62)/-100</f>
        <v>-3.4999999999999966E-3</v>
      </c>
      <c r="D51" s="193">
        <f>(Indicators!D63-Indicators!D62)/-100</f>
        <v>-8.5011632878568832E-3</v>
      </c>
      <c r="E51" s="193">
        <f>(Indicators!E63-Indicators!E62)/-Indicators!E62</f>
        <v>-8.5937500000000111E-2</v>
      </c>
      <c r="F51" s="193">
        <f>(Indicators!F63-Indicators!F62)/Indicators!F62</f>
        <v>-0.22298221614227087</v>
      </c>
      <c r="G51" s="193">
        <f>(Indicators!G63-Indicators!G62)/Indicators!G62</f>
        <v>4.9522461973823845E-2</v>
      </c>
      <c r="H51" s="193">
        <f>(Indicators!H63-Indicators!H62)/Indicators!H62</f>
        <v>8.5305172374721175E-4</v>
      </c>
      <c r="I51" s="193">
        <f>(Indicators!I63-Indicators!I62)/Indicators!I62</f>
        <v>-6.8762278978389005E-2</v>
      </c>
      <c r="J51" s="174"/>
      <c r="K51" s="193">
        <f>RBay!C$71/100</f>
        <v>2.9671119170095919E-2</v>
      </c>
      <c r="L51" s="193">
        <f>RBay!D$71/100</f>
        <v>0.13538441090882342</v>
      </c>
      <c r="M51" s="193">
        <f>RBay!E$71/100</f>
        <v>0.39797541728157521</v>
      </c>
      <c r="N51" s="193">
        <f>RBay!F$71/100</f>
        <v>8.2985040635855118E-3</v>
      </c>
      <c r="O51" s="193">
        <f>RBay!G$71/100</f>
        <v>2.5425235698948719E-2</v>
      </c>
      <c r="P51" s="193">
        <f>RBay!H$71/100</f>
        <v>7.2556770711136517E-2</v>
      </c>
      <c r="Q51" s="193">
        <f>RBay!I$71/100</f>
        <v>0.11749773963901927</v>
      </c>
      <c r="R51" s="193">
        <f>RBay!J$71/100</f>
        <v>9.8498935655996128E-2</v>
      </c>
      <c r="S51" s="193">
        <f>RBay!K$71/100</f>
        <v>0.11469186687081935</v>
      </c>
      <c r="T51" s="193"/>
      <c r="U51" s="193">
        <f>K51*$B51*Indicators!$B$256+K51*$C51*Indicators!$C$256+K51*$D51*Indicators!$D$256+K51*$E51*Indicators!$E$256+K51*$F51*Indicators!$F$256+K51*$G51*Indicators!$G$256+K51*$H51*Indicators!$H$256+K51*$I51*Indicators!$I$256</f>
        <v>-2.5915774885256712E-3</v>
      </c>
      <c r="V51" s="193">
        <f>L51*$B51*Indicators!$B$257+L51*$C51*Indicators!$C$257+L51*$D51*Indicators!$D$257+L51*$E51*Indicators!$E$257+L51*$F51*Indicators!$F$257+L51*$G51*Indicators!$G$257+L51*$H51*Indicators!$H$257+L51*$I51*Indicators!$I$257</f>
        <v>-2.721513381093478E-4</v>
      </c>
      <c r="W51" s="193">
        <f>M51*$B51*Indicators!$B$258+M51*$C51*Indicators!$C$258+M51*$D51*Indicators!$D$258+M51*$E51*Indicators!$E$258+M51*$F51*Indicators!$F$258+M51*$G51*Indicators!$G$258+M51*$H51*Indicators!$H$258+M51*$I51*Indicators!$I$258</f>
        <v>-9.0623438725464574E-3</v>
      </c>
      <c r="X51" s="193">
        <f>N51*$B51*Indicators!$B$259+N51*$C51*Indicators!$C$259+N51*$D51*Indicators!$D$259+N51*$E51*Indicators!$E$259+N51*$F51*Indicators!$F$259+N51*$G51*Indicators!$G$259+N51*$H51*Indicators!$H$259+N51*$I51*Indicators!$I$259</f>
        <v>-4.3075644809206136E-4</v>
      </c>
      <c r="Y51" s="193">
        <f>O51*$B51*Indicators!$B$260+O51*$C51*Indicators!$C$260+O51*$D51*Indicators!$D$260+O51*$E51*Indicators!$E$260+O51*$F51*Indicators!$F$260+O51*$G51*Indicators!$G$260+O51*$H51*Indicators!$H$260+O51*$I51*Indicators!$I$260</f>
        <v>-4.5249978504855023E-4</v>
      </c>
      <c r="Z51" s="193">
        <f>P51*$B51*Indicators!$B$261+P51*$C51*Indicators!$C$261+P51*$D51*Indicators!$D$261+P51*$E51*Indicators!$E$261+P51*$F51*Indicators!$F$261+P51*$G51*Indicators!$G$261+P51*$H51*Indicators!$H$261+P51*$I51*Indicators!$I$261</f>
        <v>-8.0756048481936643E-4</v>
      </c>
      <c r="AA51" s="193">
        <f>Q51*$B51*Indicators!$B$262+Q51*$C51*Indicators!$C$262+Q51*$D51*Indicators!$D$262+Q51*$E51*Indicators!$E$262+Q51*$F51*Indicators!$F$262+Q51*$G51*Indicators!$G$262+Q51*$H51*Indicators!$H$262+Q51*$I51*Indicators!$I$262</f>
        <v>-3.9786278727728551E-3</v>
      </c>
      <c r="AB51" s="193">
        <f>R51*$B51*Indicators!$B$263+R51*$C51*Indicators!$C$263+R51*$D51*Indicators!$D$263+R51*$E51*Indicators!$E$263+R51*$F51*Indicators!$F$263+R51*$G51*Indicators!$G$263+R51*$H51*Indicators!$H$263+R51*$I51*Indicators!$I$263</f>
        <v>-1.3470118541151553E-3</v>
      </c>
      <c r="AC51" s="193">
        <f>S51*$B51*Indicators!$B$264+S51*$C51*Indicators!$C$264+S51*$D51*Indicators!$D$264+S51*$E51*Indicators!$E$264+S51*$F51*Indicators!$F$264+S51*$G51*Indicators!$G$264+S51*$H51*Indicators!$H$264+S51*$I51*Indicators!$I$264</f>
        <v>-6.8032478288928655E-4</v>
      </c>
      <c r="AE51" s="177">
        <f t="shared" si="1"/>
        <v>-1.9622853926918753</v>
      </c>
    </row>
    <row r="52" spans="1:31" hidden="1" x14ac:dyDescent="0.25">
      <c r="A52" s="174">
        <f>Indicators!A64</f>
        <v>37316</v>
      </c>
      <c r="B52" s="193">
        <f>(Indicators!B64-Indicators!B63)/Indicators!B63</f>
        <v>7.1021481806226479E-3</v>
      </c>
      <c r="C52" s="193">
        <f>(Indicators!C64-Indicators!C63)/-100</f>
        <v>-6.6999999999999994E-3</v>
      </c>
      <c r="D52" s="193">
        <f>(Indicators!D64-Indicators!D63)/-100</f>
        <v>-3.4253983618217098E-3</v>
      </c>
      <c r="E52" s="193">
        <f>(Indicators!E64-Indicators!E63)/-Indicators!E63</f>
        <v>-0.2196642685851318</v>
      </c>
      <c r="F52" s="193">
        <f>(Indicators!F64-Indicators!F63)/Indicators!F63</f>
        <v>4.2253521126760604E-2</v>
      </c>
      <c r="G52" s="193">
        <f>(Indicators!G64-Indicators!G63)/Indicators!G63</f>
        <v>2.2918773171553799E-2</v>
      </c>
      <c r="H52" s="193">
        <f>(Indicators!H64-Indicators!H63)/Indicators!H63</f>
        <v>8.4763443520957972E-3</v>
      </c>
      <c r="I52" s="193">
        <f>(Indicators!I64-Indicators!I63)/Indicators!I63</f>
        <v>9.6694796061884664E-2</v>
      </c>
      <c r="J52" s="174"/>
      <c r="K52" s="193">
        <f>RBay!C$71/100</f>
        <v>2.9671119170095919E-2</v>
      </c>
      <c r="L52" s="193">
        <f>RBay!D$71/100</f>
        <v>0.13538441090882342</v>
      </c>
      <c r="M52" s="193">
        <f>RBay!E$71/100</f>
        <v>0.39797541728157521</v>
      </c>
      <c r="N52" s="193">
        <f>RBay!F$71/100</f>
        <v>8.2985040635855118E-3</v>
      </c>
      <c r="O52" s="193">
        <f>RBay!G$71/100</f>
        <v>2.5425235698948719E-2</v>
      </c>
      <c r="P52" s="193">
        <f>RBay!H$71/100</f>
        <v>7.2556770711136517E-2</v>
      </c>
      <c r="Q52" s="193">
        <f>RBay!I$71/100</f>
        <v>0.11749773963901927</v>
      </c>
      <c r="R52" s="193">
        <f>RBay!J$71/100</f>
        <v>9.8498935655996128E-2</v>
      </c>
      <c r="S52" s="193">
        <f>RBay!K$71/100</f>
        <v>0.11469186687081935</v>
      </c>
      <c r="T52" s="193"/>
      <c r="U52" s="193">
        <f>K52*$B52*Indicators!$B$256+K52*$C52*Indicators!$C$256+K52*$D52*Indicators!$D$256+K52*$E52*Indicators!$E$256+K52*$F52*Indicators!$F$256+K52*$G52*Indicators!$G$256+K52*$H52*Indicators!$H$256+K52*$I52*Indicators!$I$256</f>
        <v>-4.6003561447126068E-4</v>
      </c>
      <c r="V52" s="193">
        <f>L52*$B52*Indicators!$B$257+L52*$C52*Indicators!$C$257+L52*$D52*Indicators!$D$257+L52*$E52*Indicators!$E$257+L52*$F52*Indicators!$F$257+L52*$G52*Indicators!$G$257+L52*$H52*Indicators!$H$257+L52*$I52*Indicators!$I$257</f>
        <v>1.1738757266655856E-3</v>
      </c>
      <c r="W52" s="193">
        <f>M52*$B52*Indicators!$B$258+M52*$C52*Indicators!$C$258+M52*$D52*Indicators!$D$258+M52*$E52*Indicators!$E$258+M52*$F52*Indicators!$F$258+M52*$G52*Indicators!$G$258+M52*$H52*Indicators!$H$258+M52*$I52*Indicators!$I$258</f>
        <v>-3.2051000606493196E-4</v>
      </c>
      <c r="X52" s="193">
        <f>N52*$B52*Indicators!$B$259+N52*$C52*Indicators!$C$259+N52*$D52*Indicators!$D$259+N52*$E52*Indicators!$E$259+N52*$F52*Indicators!$F$259+N52*$G52*Indicators!$G$259+N52*$H52*Indicators!$H$259+N52*$I52*Indicators!$I$259</f>
        <v>4.5360649314090166E-5</v>
      </c>
      <c r="Y52" s="193">
        <f>O52*$B52*Indicators!$B$260+O52*$C52*Indicators!$C$260+O52*$D52*Indicators!$D$260+O52*$E52*Indicators!$E$260+O52*$F52*Indicators!$F$260+O52*$G52*Indicators!$G$260+O52*$H52*Indicators!$H$260+O52*$I52*Indicators!$I$260</f>
        <v>-6.9193055625009535E-4</v>
      </c>
      <c r="Z52" s="193">
        <f>P52*$B52*Indicators!$B$261+P52*$C52*Indicators!$C$261+P52*$D52*Indicators!$D$261+P52*$E52*Indicators!$E$261+P52*$F52*Indicators!$F$261+P52*$G52*Indicators!$G$261+P52*$H52*Indicators!$H$261+P52*$I52*Indicators!$I$261</f>
        <v>-1.6083808558245987E-3</v>
      </c>
      <c r="AA52" s="193">
        <f>Q52*$B52*Indicators!$B$262+Q52*$C52*Indicators!$C$262+Q52*$D52*Indicators!$D$262+Q52*$E52*Indicators!$E$262+Q52*$F52*Indicators!$F$262+Q52*$G52*Indicators!$G$262+Q52*$H52*Indicators!$H$262+Q52*$I52*Indicators!$I$262</f>
        <v>-6.5219302457195979E-3</v>
      </c>
      <c r="AB52" s="193">
        <f>R52*$B52*Indicators!$B$263+R52*$C52*Indicators!$C$263+R52*$D52*Indicators!$D$263+R52*$E52*Indicators!$E$263+R52*$F52*Indicators!$F$263+R52*$G52*Indicators!$G$263+R52*$H52*Indicators!$H$263+R52*$I52*Indicators!$I$263</f>
        <v>-1.6317440816006118E-3</v>
      </c>
      <c r="AC52" s="193">
        <f>S52*$B52*Indicators!$B$264+S52*$C52*Indicators!$C$264+S52*$D52*Indicators!$D$264+S52*$E52*Indicators!$E$264+S52*$F52*Indicators!$F$264+S52*$G52*Indicators!$G$264+S52*$H52*Indicators!$H$264+S52*$I52*Indicators!$I$264</f>
        <v>5.8008603021816635E-4</v>
      </c>
      <c r="AE52" s="177">
        <f t="shared" si="1"/>
        <v>-0.9435208953733254</v>
      </c>
    </row>
    <row r="53" spans="1:31" hidden="1" x14ac:dyDescent="0.25">
      <c r="A53" s="174">
        <f>Indicators!A65</f>
        <v>37347</v>
      </c>
      <c r="B53" s="193">
        <f>(Indicators!B65-Indicators!B64)/Indicators!B64</f>
        <v>-7.2784259098032406E-2</v>
      </c>
      <c r="C53" s="193">
        <f>(Indicators!C65-Indicators!C64)/-100</f>
        <v>1.3699999999999992E-2</v>
      </c>
      <c r="D53" s="193">
        <f>(Indicators!D65-Indicators!D64)/-100</f>
        <v>-1.2051173310715263E-2</v>
      </c>
      <c r="E53" s="193">
        <f>(Indicators!E65-Indicators!E64)/-Indicators!E64</f>
        <v>-5.5839559575304828E-2</v>
      </c>
      <c r="F53" s="193">
        <f>(Indicators!F65-Indicators!F64)/Indicators!F64</f>
        <v>-0.12500000000000003</v>
      </c>
      <c r="G53" s="193">
        <f>(Indicators!G65-Indicators!G64)/Indicators!G64</f>
        <v>2.5041186161449829E-2</v>
      </c>
      <c r="H53" s="193">
        <f>(Indicators!H65-Indicators!H64)/Indicators!H64</f>
        <v>1.5636276160692808E-3</v>
      </c>
      <c r="I53" s="193">
        <f>(Indicators!I65-Indicators!I64)/Indicators!I64</f>
        <v>-2.9496633536389868E-2</v>
      </c>
      <c r="J53" s="174"/>
      <c r="K53" s="193">
        <f>RBay!C$71/100</f>
        <v>2.9671119170095919E-2</v>
      </c>
      <c r="L53" s="193">
        <f>RBay!D$71/100</f>
        <v>0.13538441090882342</v>
      </c>
      <c r="M53" s="193">
        <f>RBay!E$71/100</f>
        <v>0.39797541728157521</v>
      </c>
      <c r="N53" s="193">
        <f>RBay!F$71/100</f>
        <v>8.2985040635855118E-3</v>
      </c>
      <c r="O53" s="193">
        <f>RBay!G$71/100</f>
        <v>2.5425235698948719E-2</v>
      </c>
      <c r="P53" s="193">
        <f>RBay!H$71/100</f>
        <v>7.2556770711136517E-2</v>
      </c>
      <c r="Q53" s="193">
        <f>RBay!I$71/100</f>
        <v>0.11749773963901927</v>
      </c>
      <c r="R53" s="193">
        <f>RBay!J$71/100</f>
        <v>9.8498935655996128E-2</v>
      </c>
      <c r="S53" s="193">
        <f>RBay!K$71/100</f>
        <v>0.11469186687081935</v>
      </c>
      <c r="T53" s="193"/>
      <c r="U53" s="193">
        <f>K53*$B53*Indicators!$B$256+K53*$C53*Indicators!$C$256+K53*$D53*Indicators!$D$256+K53*$E53*Indicators!$E$256+K53*$F53*Indicators!$F$256+K53*$G53*Indicators!$G$256+K53*$H53*Indicators!$H$256+K53*$I53*Indicators!$I$256</f>
        <v>-1.86885038135318E-3</v>
      </c>
      <c r="V53" s="193">
        <f>L53*$B53*Indicators!$B$257+L53*$C53*Indicators!$C$257+L53*$D53*Indicators!$D$257+L53*$E53*Indicators!$E$257+L53*$F53*Indicators!$F$257+L53*$G53*Indicators!$G$257+L53*$H53*Indicators!$H$257+L53*$I53*Indicators!$I$257</f>
        <v>-3.1547391765308565E-3</v>
      </c>
      <c r="W53" s="193">
        <f>M53*$B53*Indicators!$B$258+M53*$C53*Indicators!$C$258+M53*$D53*Indicators!$D$258+M53*$E53*Indicators!$E$258+M53*$F53*Indicators!$F$258+M53*$G53*Indicators!$G$258+M53*$H53*Indicators!$H$258+M53*$I53*Indicators!$I$258</f>
        <v>-1.3795407628117724E-2</v>
      </c>
      <c r="X53" s="193">
        <f>N53*$B53*Indicators!$B$259+N53*$C53*Indicators!$C$259+N53*$D53*Indicators!$D$259+N53*$E53*Indicators!$E$259+N53*$F53*Indicators!$F$259+N53*$G53*Indicators!$G$259+N53*$H53*Indicators!$H$259+N53*$I53*Indicators!$I$259</f>
        <v>-2.7348425926817133E-4</v>
      </c>
      <c r="Y53" s="193">
        <f>O53*$B53*Indicators!$B$260+O53*$C53*Indicators!$C$260+O53*$D53*Indicators!$D$260+O53*$E53*Indicators!$E$260+O53*$F53*Indicators!$F$260+O53*$G53*Indicators!$G$260+O53*$H53*Indicators!$H$260+O53*$I53*Indicators!$I$260</f>
        <v>-3.4972972506215453E-4</v>
      </c>
      <c r="Z53" s="193">
        <f>P53*$B53*Indicators!$B$261+P53*$C53*Indicators!$C$261+P53*$D53*Indicators!$D$261+P53*$E53*Indicators!$E$261+P53*$F53*Indicators!$F$261+P53*$G53*Indicators!$G$261+P53*$H53*Indicators!$H$261+P53*$I53*Indicators!$I$261</f>
        <v>-7.318590775242757E-4</v>
      </c>
      <c r="AA53" s="193">
        <f>Q53*$B53*Indicators!$B$262+Q53*$C53*Indicators!$C$262+Q53*$D53*Indicators!$D$262+Q53*$E53*Indicators!$E$262+Q53*$F53*Indicators!$F$262+Q53*$G53*Indicators!$G$262+Q53*$H53*Indicators!$H$262+Q53*$I53*Indicators!$I$262</f>
        <v>-2.9529941927263262E-3</v>
      </c>
      <c r="AB53" s="193">
        <f>R53*$B53*Indicators!$B$263+R53*$C53*Indicators!$C$263+R53*$D53*Indicators!$D$263+R53*$E53*Indicators!$E$263+R53*$F53*Indicators!$F$263+R53*$G53*Indicators!$G$263+R53*$H53*Indicators!$H$263+R53*$I53*Indicators!$I$263</f>
        <v>-1.0123959555689188E-3</v>
      </c>
      <c r="AC53" s="193">
        <f>S53*$B53*Indicators!$B$264+S53*$C53*Indicators!$C$264+S53*$D53*Indicators!$D$264+S53*$E53*Indicators!$E$264+S53*$F53*Indicators!$F$264+S53*$G53*Indicators!$G$264+S53*$H53*Indicators!$H$264+S53*$I53*Indicators!$I$264</f>
        <v>-6.7661365404996453E-4</v>
      </c>
      <c r="AE53" s="177">
        <f t="shared" si="1"/>
        <v>-2.4816074050201569</v>
      </c>
    </row>
    <row r="54" spans="1:31" hidden="1" x14ac:dyDescent="0.25">
      <c r="A54" s="174">
        <f>Indicators!A66</f>
        <v>37377</v>
      </c>
      <c r="B54" s="193">
        <f>(Indicators!B66-Indicators!B65)/Indicators!B65</f>
        <v>-8.8262910798122013E-2</v>
      </c>
      <c r="C54" s="193">
        <f>(Indicators!C66-Indicators!C65)/-100</f>
        <v>2.0000000000000104E-3</v>
      </c>
      <c r="D54" s="193">
        <f>(Indicators!D66-Indicators!D65)/-100</f>
        <v>-3.5039770139108574E-3</v>
      </c>
      <c r="E54" s="193">
        <f>(Indicators!E66-Indicators!E65)/-Indicators!E65</f>
        <v>0.11769087523277467</v>
      </c>
      <c r="F54" s="193">
        <f>(Indicators!F66-Indicators!F65)/Indicators!F65</f>
        <v>8.3011583011583137E-2</v>
      </c>
      <c r="G54" s="193">
        <f>(Indicators!G66-Indicators!G65)/Indicators!G65</f>
        <v>5.014464802314357E-2</v>
      </c>
      <c r="H54" s="193">
        <f>(Indicators!H66-Indicators!H65)/Indicators!H65</f>
        <v>5.8684600296225135E-3</v>
      </c>
      <c r="I54" s="193">
        <f>(Indicators!I66-Indicators!I65)/Indicators!I65</f>
        <v>7.0697059795176737E-2</v>
      </c>
      <c r="J54" s="174"/>
      <c r="K54" s="193">
        <f>RBay!C$71/100</f>
        <v>2.9671119170095919E-2</v>
      </c>
      <c r="L54" s="193">
        <f>RBay!D$71/100</f>
        <v>0.13538441090882342</v>
      </c>
      <c r="M54" s="193">
        <f>RBay!E$71/100</f>
        <v>0.39797541728157521</v>
      </c>
      <c r="N54" s="193">
        <f>RBay!F$71/100</f>
        <v>8.2985040635855118E-3</v>
      </c>
      <c r="O54" s="193">
        <f>RBay!G$71/100</f>
        <v>2.5425235698948719E-2</v>
      </c>
      <c r="P54" s="193">
        <f>RBay!H$71/100</f>
        <v>7.2556770711136517E-2</v>
      </c>
      <c r="Q54" s="193">
        <f>RBay!I$71/100</f>
        <v>0.11749773963901927</v>
      </c>
      <c r="R54" s="193">
        <f>RBay!J$71/100</f>
        <v>9.8498935655996128E-2</v>
      </c>
      <c r="S54" s="193">
        <f>RBay!K$71/100</f>
        <v>0.11469186687081935</v>
      </c>
      <c r="T54" s="193"/>
      <c r="U54" s="193">
        <f>K54*$B54*Indicators!$B$256+K54*$C54*Indicators!$C$256+K54*$D54*Indicators!$D$256+K54*$E54*Indicators!$E$256+K54*$F54*Indicators!$F$256+K54*$G54*Indicators!$G$256+K54*$H54*Indicators!$H$256+K54*$I54*Indicators!$I$256</f>
        <v>9.9474662645494859E-4</v>
      </c>
      <c r="V54" s="193">
        <f>L54*$B54*Indicators!$B$257+L54*$C54*Indicators!$C$257+L54*$D54*Indicators!$D$257+L54*$E54*Indicators!$E$257+L54*$F54*Indicators!$F$257+L54*$G54*Indicators!$G$257+L54*$H54*Indicators!$H$257+L54*$I54*Indicators!$I$257</f>
        <v>2.6383017380313799E-3</v>
      </c>
      <c r="W54" s="193">
        <f>M54*$B54*Indicators!$B$258+M54*$C54*Indicators!$C$258+M54*$D54*Indicators!$D$258+M54*$E54*Indicators!$E$258+M54*$F54*Indicators!$F$258+M54*$G54*Indicators!$G$258+M54*$H54*Indicators!$H$258+M54*$I54*Indicators!$I$258</f>
        <v>-1.6603025576575042E-3</v>
      </c>
      <c r="X54" s="193">
        <f>N54*$B54*Indicators!$B$259+N54*$C54*Indicators!$C$259+N54*$D54*Indicators!$D$259+N54*$E54*Indicators!$E$259+N54*$F54*Indicators!$F$259+N54*$G54*Indicators!$G$259+N54*$H54*Indicators!$H$259+N54*$I54*Indicators!$I$259</f>
        <v>4.1967245385013136E-4</v>
      </c>
      <c r="Y54" s="193">
        <f>O54*$B54*Indicators!$B$260+O54*$C54*Indicators!$C$260+O54*$D54*Indicators!$D$260+O54*$E54*Indicators!$E$260+O54*$F54*Indicators!$F$260+O54*$G54*Indicators!$G$260+O54*$H54*Indicators!$H$260+O54*$I54*Indicators!$I$260</f>
        <v>3.654199668413622E-4</v>
      </c>
      <c r="Z54" s="193">
        <f>P54*$B54*Indicators!$B$261+P54*$C54*Indicators!$C$261+P54*$D54*Indicators!$D$261+P54*$E54*Indicators!$E$261+P54*$F54*Indicators!$F$261+P54*$G54*Indicators!$G$261+P54*$H54*Indicators!$H$261+P54*$I54*Indicators!$I$261</f>
        <v>3.1991122213996596E-4</v>
      </c>
      <c r="AA54" s="193">
        <f>Q54*$B54*Indicators!$B$262+Q54*$C54*Indicators!$C$262+Q54*$D54*Indicators!$D$262+Q54*$E54*Indicators!$E$262+Q54*$F54*Indicators!$F$262+Q54*$G54*Indicators!$G$262+Q54*$H54*Indicators!$H$262+Q54*$I54*Indicators!$I$262</f>
        <v>4.0858630817244331E-3</v>
      </c>
      <c r="AB54" s="193">
        <f>R54*$B54*Indicators!$B$263+R54*$C54*Indicators!$C$263+R54*$D54*Indicators!$D$263+R54*$E54*Indicators!$E$263+R54*$F54*Indicators!$F$263+R54*$G54*Indicators!$G$263+R54*$H54*Indicators!$H$263+R54*$I54*Indicators!$I$263</f>
        <v>8.4588814909838071E-4</v>
      </c>
      <c r="AC54" s="193">
        <f>S54*$B54*Indicators!$B$264+S54*$C54*Indicators!$C$264+S54*$D54*Indicators!$D$264+S54*$E54*Indicators!$E$264+S54*$F54*Indicators!$F$264+S54*$G54*Indicators!$G$264+S54*$H54*Indicators!$H$264+S54*$I54*Indicators!$I$264</f>
        <v>-4.0505674827332735E-4</v>
      </c>
      <c r="AE54" s="177">
        <f t="shared" si="1"/>
        <v>0.76044439322097712</v>
      </c>
    </row>
    <row r="55" spans="1:31" hidden="1" x14ac:dyDescent="0.25">
      <c r="A55" s="174">
        <f>Indicators!A67</f>
        <v>37408</v>
      </c>
      <c r="B55" s="193">
        <f>(Indicators!B67-Indicators!B66)/Indicators!B66</f>
        <v>6.9001029866117392E-2</v>
      </c>
      <c r="C55" s="193">
        <f>(Indicators!C67-Indicators!C66)/-100</f>
        <v>-1.2000000000000099E-3</v>
      </c>
      <c r="D55" s="193">
        <f>(Indicators!D67-Indicators!D66)/-100</f>
        <v>-2.4596136954425953E-3</v>
      </c>
      <c r="E55" s="193">
        <f>(Indicators!E67-Indicators!E66)/-Indicators!E66</f>
        <v>-6.3317855635289147E-2</v>
      </c>
      <c r="F55" s="193">
        <f>(Indicators!F67-Indicators!F66)/Indicators!F66</f>
        <v>-6.4171122994652455E-2</v>
      </c>
      <c r="G55" s="193">
        <f>(Indicators!G67-Indicators!G66)/Indicators!G66</f>
        <v>-2.2038567493112914E-2</v>
      </c>
      <c r="H55" s="193">
        <f>(Indicators!H67-Indicators!H66)/Indicators!H66</f>
        <v>9.2344672790079432E-3</v>
      </c>
      <c r="I55" s="193">
        <f>(Indicators!I67-Indicators!I66)/Indicators!I66</f>
        <v>-3.1163221228016045E-2</v>
      </c>
      <c r="J55" s="174"/>
      <c r="K55" s="193">
        <f>RBay!C$71/100</f>
        <v>2.9671119170095919E-2</v>
      </c>
      <c r="L55" s="193">
        <f>RBay!D$71/100</f>
        <v>0.13538441090882342</v>
      </c>
      <c r="M55" s="193">
        <f>RBay!E$71/100</f>
        <v>0.39797541728157521</v>
      </c>
      <c r="N55" s="193">
        <f>RBay!F$71/100</f>
        <v>8.2985040635855118E-3</v>
      </c>
      <c r="O55" s="193">
        <f>RBay!G$71/100</f>
        <v>2.5425235698948719E-2</v>
      </c>
      <c r="P55" s="193">
        <f>RBay!H$71/100</f>
        <v>7.2556770711136517E-2</v>
      </c>
      <c r="Q55" s="193">
        <f>RBay!I$71/100</f>
        <v>0.11749773963901927</v>
      </c>
      <c r="R55" s="193">
        <f>RBay!J$71/100</f>
        <v>9.8498935655996128E-2</v>
      </c>
      <c r="S55" s="193">
        <f>RBay!K$71/100</f>
        <v>0.11469186687081935</v>
      </c>
      <c r="T55" s="193"/>
      <c r="U55" s="193">
        <f>K55*$B55*Indicators!$B$256+K55*$C55*Indicators!$C$256+K55*$D55*Indicators!$D$256+K55*$E55*Indicators!$E$256+K55*$F55*Indicators!$F$256+K55*$G55*Indicators!$G$256+K55*$H55*Indicators!$H$256+K55*$I55*Indicators!$I$256</f>
        <v>-5.3490375712358029E-4</v>
      </c>
      <c r="V55" s="193">
        <f>L55*$B55*Indicators!$B$257+L55*$C55*Indicators!$C$257+L55*$D55*Indicators!$D$257+L55*$E55*Indicators!$E$257+L55*$F55*Indicators!$F$257+L55*$G55*Indicators!$G$257+L55*$H55*Indicators!$H$257+L55*$I55*Indicators!$I$257</f>
        <v>-9.2000184888458235E-5</v>
      </c>
      <c r="W55" s="193">
        <f>M55*$B55*Indicators!$B$258+M55*$C55*Indicators!$C$258+M55*$D55*Indicators!$D$258+M55*$E55*Indicators!$E$258+M55*$F55*Indicators!$F$258+M55*$G55*Indicators!$G$258+M55*$H55*Indicators!$H$258+M55*$I55*Indicators!$I$258</f>
        <v>4.8339672900311395E-3</v>
      </c>
      <c r="X55" s="193">
        <f>N55*$B55*Indicators!$B$259+N55*$C55*Indicators!$C$259+N55*$D55*Indicators!$D$259+N55*$E55*Indicators!$E$259+N55*$F55*Indicators!$F$259+N55*$G55*Indicators!$G$259+N55*$H55*Indicators!$H$259+N55*$I55*Indicators!$I$259</f>
        <v>-1.7098746231353993E-4</v>
      </c>
      <c r="Y55" s="193">
        <f>O55*$B55*Indicators!$B$260+O55*$C55*Indicators!$C$260+O55*$D55*Indicators!$D$260+O55*$E55*Indicators!$E$260+O55*$F55*Indicators!$F$260+O55*$G55*Indicators!$G$260+O55*$H55*Indicators!$H$260+O55*$I55*Indicators!$I$260</f>
        <v>-5.0630736491519905E-5</v>
      </c>
      <c r="Z55" s="193">
        <f>P55*$B55*Indicators!$B$261+P55*$C55*Indicators!$C$261+P55*$D55*Indicators!$D$261+P55*$E55*Indicators!$E$261+P55*$F55*Indicators!$F$261+P55*$G55*Indicators!$G$261+P55*$H55*Indicators!$H$261+P55*$I55*Indicators!$I$261</f>
        <v>1.4257488912206492E-4</v>
      </c>
      <c r="AA55" s="193">
        <f>Q55*$B55*Indicators!$B$262+Q55*$C55*Indicators!$C$262+Q55*$D55*Indicators!$D$262+Q55*$E55*Indicators!$E$262+Q55*$F55*Indicators!$F$262+Q55*$G55*Indicators!$G$262+Q55*$H55*Indicators!$H$262+Q55*$I55*Indicators!$I$262</f>
        <v>-1.6274193320563466E-3</v>
      </c>
      <c r="AB55" s="193">
        <f>R55*$B55*Indicators!$B$263+R55*$C55*Indicators!$C$263+R55*$D55*Indicators!$D$263+R55*$E55*Indicators!$E$263+R55*$F55*Indicators!$F$263+R55*$G55*Indicators!$G$263+R55*$H55*Indicators!$H$263+R55*$I55*Indicators!$I$263</f>
        <v>1.0978052857142247E-4</v>
      </c>
      <c r="AC55" s="193">
        <f>S55*$B55*Indicators!$B$264+S55*$C55*Indicators!$C$264+S55*$D55*Indicators!$D$264+S55*$E55*Indicators!$E$264+S55*$F55*Indicators!$F$264+S55*$G55*Indicators!$G$264+S55*$H55*Indicators!$H$264+S55*$I55*Indicators!$I$264</f>
        <v>8.258226582660024E-4</v>
      </c>
      <c r="AE55" s="177">
        <f t="shared" si="1"/>
        <v>0.3436203893117184</v>
      </c>
    </row>
    <row r="56" spans="1:31" hidden="1" x14ac:dyDescent="0.25">
      <c r="A56" s="174">
        <f>Indicators!A68</f>
        <v>37438</v>
      </c>
      <c r="B56" s="193">
        <f>(Indicators!B68-Indicators!B67)/Indicators!B67</f>
        <v>-2.1194605009633972E-2</v>
      </c>
      <c r="C56" s="193">
        <f>(Indicators!C68-Indicators!C67)/-100</f>
        <v>7.3000000000000044E-3</v>
      </c>
      <c r="D56" s="193">
        <f>(Indicators!D68-Indicators!D67)/-100</f>
        <v>-1.6098056234480181E-2</v>
      </c>
      <c r="E56" s="193">
        <f>(Indicators!E68-Indicators!E67)/-Indicators!E67</f>
        <v>-3.8507344184200029E-2</v>
      </c>
      <c r="F56" s="193">
        <f>(Indicators!F68-Indicators!F67)/Indicators!F67</f>
        <v>0.10285714285714287</v>
      </c>
      <c r="G56" s="193">
        <f>(Indicators!G68-Indicators!G67)/Indicators!G67</f>
        <v>-4.6635367762128253E-2</v>
      </c>
      <c r="H56" s="193">
        <f>(Indicators!H68-Indicators!H67)/Indicators!H67</f>
        <v>1.6404018353572843E-4</v>
      </c>
      <c r="I56" s="193">
        <f>(Indicators!I68-Indicators!I67)/Indicators!I67</f>
        <v>3.8853503184713374E-2</v>
      </c>
      <c r="J56" s="174"/>
      <c r="K56" s="193">
        <f>RBay!C$71/100</f>
        <v>2.9671119170095919E-2</v>
      </c>
      <c r="L56" s="193">
        <f>RBay!D$71/100</f>
        <v>0.13538441090882342</v>
      </c>
      <c r="M56" s="193">
        <f>RBay!E$71/100</f>
        <v>0.39797541728157521</v>
      </c>
      <c r="N56" s="193">
        <f>RBay!F$71/100</f>
        <v>8.2985040635855118E-3</v>
      </c>
      <c r="O56" s="193">
        <f>RBay!G$71/100</f>
        <v>2.5425235698948719E-2</v>
      </c>
      <c r="P56" s="193">
        <f>RBay!H$71/100</f>
        <v>7.2556770711136517E-2</v>
      </c>
      <c r="Q56" s="193">
        <f>RBay!I$71/100</f>
        <v>0.11749773963901927</v>
      </c>
      <c r="R56" s="193">
        <f>RBay!J$71/100</f>
        <v>9.8498935655996128E-2</v>
      </c>
      <c r="S56" s="193">
        <f>RBay!K$71/100</f>
        <v>0.11469186687081935</v>
      </c>
      <c r="T56" s="193"/>
      <c r="U56" s="193">
        <f>K56*$B56*Indicators!$B$256+K56*$C56*Indicators!$C$256+K56*$D56*Indicators!$D$256+K56*$E56*Indicators!$E$256+K56*$F56*Indicators!$F$256+K56*$G56*Indicators!$G$256+K56*$H56*Indicators!$H$256+K56*$I56*Indicators!$I$256</f>
        <v>6.8604834225005217E-4</v>
      </c>
      <c r="V56" s="193">
        <f>L56*$B56*Indicators!$B$257+L56*$C56*Indicators!$C$257+L56*$D56*Indicators!$D$257+L56*$E56*Indicators!$E$257+L56*$F56*Indicators!$F$257+L56*$G56*Indicators!$G$257+L56*$H56*Indicators!$H$257+L56*$I56*Indicators!$I$257</f>
        <v>-2.8556041336219957E-3</v>
      </c>
      <c r="W56" s="193">
        <f>M56*$B56*Indicators!$B$258+M56*$C56*Indicators!$C$258+M56*$D56*Indicators!$D$258+M56*$E56*Indicators!$E$258+M56*$F56*Indicators!$F$258+M56*$G56*Indicators!$G$258+M56*$H56*Indicators!$H$258+M56*$I56*Indicators!$I$258</f>
        <v>-1.1249349560298145E-3</v>
      </c>
      <c r="X56" s="193">
        <f>N56*$B56*Indicators!$B$259+N56*$C56*Indicators!$C$259+N56*$D56*Indicators!$D$259+N56*$E56*Indicators!$E$259+N56*$F56*Indicators!$F$259+N56*$G56*Indicators!$G$259+N56*$H56*Indicators!$H$259+N56*$I56*Indicators!$I$259</f>
        <v>7.6199548555782443E-5</v>
      </c>
      <c r="Y56" s="193">
        <f>O56*$B56*Indicators!$B$260+O56*$C56*Indicators!$C$260+O56*$D56*Indicators!$D$260+O56*$E56*Indicators!$E$260+O56*$F56*Indicators!$F$260+O56*$G56*Indicators!$G$260+O56*$H56*Indicators!$H$260+O56*$I56*Indicators!$I$260</f>
        <v>-1.3535074741093366E-4</v>
      </c>
      <c r="Z56" s="193">
        <f>P56*$B56*Indicators!$B$261+P56*$C56*Indicators!$C$261+P56*$D56*Indicators!$D$261+P56*$E56*Indicators!$E$261+P56*$F56*Indicators!$F$261+P56*$G56*Indicators!$G$261+P56*$H56*Indicators!$H$261+P56*$I56*Indicators!$I$261</f>
        <v>-4.7842455322351802E-4</v>
      </c>
      <c r="AA56" s="193">
        <f>Q56*$B56*Indicators!$B$262+Q56*$C56*Indicators!$C$262+Q56*$D56*Indicators!$D$262+Q56*$E56*Indicators!$E$262+Q56*$F56*Indicators!$F$262+Q56*$G56*Indicators!$G$262+Q56*$H56*Indicators!$H$262+Q56*$I56*Indicators!$I$262</f>
        <v>-1.1636166603201004E-3</v>
      </c>
      <c r="AB56" s="193">
        <f>R56*$B56*Indicators!$B$263+R56*$C56*Indicators!$C$263+R56*$D56*Indicators!$D$263+R56*$E56*Indicators!$E$263+R56*$F56*Indicators!$F$263+R56*$G56*Indicators!$G$263+R56*$H56*Indicators!$H$263+R56*$I56*Indicators!$I$263</f>
        <v>-2.9875843458471618E-4</v>
      </c>
      <c r="AC56" s="193">
        <f>S56*$B56*Indicators!$B$264+S56*$C56*Indicators!$C$264+S56*$D56*Indicators!$D$264+S56*$E56*Indicators!$E$264+S56*$F56*Indicators!$F$264+S56*$G56*Indicators!$G$264+S56*$H56*Indicators!$H$264+S56*$I56*Indicators!$I$264</f>
        <v>-9.0857123060534894E-5</v>
      </c>
      <c r="AE56" s="177">
        <f t="shared" si="1"/>
        <v>-0.53852987174457778</v>
      </c>
    </row>
    <row r="57" spans="1:31" hidden="1" x14ac:dyDescent="0.25">
      <c r="A57" s="174">
        <f>Indicators!A69</f>
        <v>37469</v>
      </c>
      <c r="B57" s="193">
        <f>(Indicators!B69-Indicators!B68)/Indicators!B68</f>
        <v>4.0748031496062966E-2</v>
      </c>
      <c r="C57" s="193">
        <f>(Indicators!C69-Indicators!C68)/-100</f>
        <v>-2.8999999999999916E-3</v>
      </c>
      <c r="D57" s="193">
        <f>(Indicators!D69-Indicators!D68)/-100</f>
        <v>-7.7358559414879837E-3</v>
      </c>
      <c r="E57" s="193">
        <f>(Indicators!E69-Indicators!E68)/-Indicators!E68</f>
        <v>-4.7782874617737003E-2</v>
      </c>
      <c r="F57" s="193">
        <f>(Indicators!F69-Indicators!F68)/Indicators!F68</f>
        <v>1.2089810017271206E-2</v>
      </c>
      <c r="G57" s="193">
        <f>(Indicators!G69-Indicators!G68)/Indicators!G68</f>
        <v>2.8233749179251363E-2</v>
      </c>
      <c r="H57" s="193">
        <f>(Indicators!H69-Indicators!H68)/Indicators!H68</f>
        <v>1.1496700021290185E-2</v>
      </c>
      <c r="I57" s="193">
        <f>(Indicators!I69-Indicators!I68)/Indicators!I68</f>
        <v>-8.5836909871244635E-3</v>
      </c>
      <c r="J57" s="174"/>
      <c r="K57" s="193">
        <f>RBay!C$71/100</f>
        <v>2.9671119170095919E-2</v>
      </c>
      <c r="L57" s="193">
        <f>RBay!D$71/100</f>
        <v>0.13538441090882342</v>
      </c>
      <c r="M57" s="193">
        <f>RBay!E$71/100</f>
        <v>0.39797541728157521</v>
      </c>
      <c r="N57" s="193">
        <f>RBay!F$71/100</f>
        <v>8.2985040635855118E-3</v>
      </c>
      <c r="O57" s="193">
        <f>RBay!G$71/100</f>
        <v>2.5425235698948719E-2</v>
      </c>
      <c r="P57" s="193">
        <f>RBay!H$71/100</f>
        <v>7.2556770711136517E-2</v>
      </c>
      <c r="Q57" s="193">
        <f>RBay!I$71/100</f>
        <v>0.11749773963901927</v>
      </c>
      <c r="R57" s="193">
        <f>RBay!J$71/100</f>
        <v>9.8498935655996128E-2</v>
      </c>
      <c r="S57" s="193">
        <f>RBay!K$71/100</f>
        <v>0.11469186687081935</v>
      </c>
      <c r="T57" s="193"/>
      <c r="U57" s="193">
        <f>K57*$B57*Indicators!$B$256+K57*$C57*Indicators!$C$256+K57*$D57*Indicators!$D$256+K57*$E57*Indicators!$E$256+K57*$F57*Indicators!$F$256+K57*$G57*Indicators!$G$256+K57*$H57*Indicators!$H$256+K57*$I57*Indicators!$I$256</f>
        <v>1.0205804386897443E-4</v>
      </c>
      <c r="V57" s="193">
        <f>L57*$B57*Indicators!$B$257+L57*$C57*Indicators!$C$257+L57*$D57*Indicators!$D$257+L57*$E57*Indicators!$E$257+L57*$F57*Indicators!$F$257+L57*$G57*Indicators!$G$257+L57*$H57*Indicators!$H$257+L57*$I57*Indicators!$I$257</f>
        <v>2.3046330493804753E-3</v>
      </c>
      <c r="W57" s="193">
        <f>M57*$B57*Indicators!$B$258+M57*$C57*Indicators!$C$258+M57*$D57*Indicators!$D$258+M57*$E57*Indicators!$E$258+M57*$F57*Indicators!$F$258+M57*$G57*Indicators!$G$258+M57*$H57*Indicators!$H$258+M57*$I57*Indicators!$I$258</f>
        <v>3.1637702783357527E-3</v>
      </c>
      <c r="X57" s="193">
        <f>N57*$B57*Indicators!$B$259+N57*$C57*Indicators!$C$259+N57*$D57*Indicators!$D$259+N57*$E57*Indicators!$E$259+N57*$F57*Indicators!$F$259+N57*$G57*Indicators!$G$259+N57*$H57*Indicators!$H$259+N57*$I57*Indicators!$I$259</f>
        <v>-7.5978946113363337E-5</v>
      </c>
      <c r="Y57" s="193">
        <f>O57*$B57*Indicators!$B$260+O57*$C57*Indicators!$C$260+O57*$D57*Indicators!$D$260+O57*$E57*Indicators!$E$260+O57*$F57*Indicators!$F$260+O57*$G57*Indicators!$G$260+O57*$H57*Indicators!$H$260+O57*$I57*Indicators!$I$260</f>
        <v>-4.3639574031768293E-5</v>
      </c>
      <c r="Z57" s="193">
        <f>P57*$B57*Indicators!$B$261+P57*$C57*Indicators!$C$261+P57*$D57*Indicators!$D$261+P57*$E57*Indicators!$E$261+P57*$F57*Indicators!$F$261+P57*$G57*Indicators!$G$261+P57*$H57*Indicators!$H$261+P57*$I57*Indicators!$I$261</f>
        <v>-2.8404560523933036E-5</v>
      </c>
      <c r="AA57" s="193">
        <f>Q57*$B57*Indicators!$B$262+Q57*$C57*Indicators!$C$262+Q57*$D57*Indicators!$D$262+Q57*$E57*Indicators!$E$262+Q57*$F57*Indicators!$F$262+Q57*$G57*Indicators!$G$262+Q57*$H57*Indicators!$H$262+Q57*$I57*Indicators!$I$262</f>
        <v>-1.195266192192158E-3</v>
      </c>
      <c r="AB57" s="193">
        <f>R57*$B57*Indicators!$B$263+R57*$C57*Indicators!$C$263+R57*$D57*Indicators!$D$263+R57*$E57*Indicators!$E$263+R57*$F57*Indicators!$F$263+R57*$G57*Indicators!$G$263+R57*$H57*Indicators!$H$263+R57*$I57*Indicators!$I$263</f>
        <v>5.1983360031935492E-5</v>
      </c>
      <c r="AC57" s="193">
        <f>S57*$B57*Indicators!$B$264+S57*$C57*Indicators!$C$264+S57*$D57*Indicators!$D$264+S57*$E57*Indicators!$E$264+S57*$F57*Indicators!$F$264+S57*$G57*Indicators!$G$264+S57*$H57*Indicators!$H$264+S57*$I57*Indicators!$I$264</f>
        <v>5.1983600282185557E-4</v>
      </c>
      <c r="AE57" s="177">
        <f t="shared" si="1"/>
        <v>0.47989914615777707</v>
      </c>
    </row>
    <row r="58" spans="1:31" hidden="1" x14ac:dyDescent="0.25">
      <c r="A58" s="174">
        <f>Indicators!A70</f>
        <v>37500</v>
      </c>
      <c r="B58" s="193">
        <f>(Indicators!B70-Indicators!B69)/Indicators!B69</f>
        <v>-1.3240022697181149E-3</v>
      </c>
      <c r="C58" s="193">
        <f>(Indicators!C70-Indicators!C69)/-100</f>
        <v>1.9999999999999573E-4</v>
      </c>
      <c r="D58" s="193">
        <f>(Indicators!D70-Indicators!D69)/-100</f>
        <v>-8.1811537374027483E-3</v>
      </c>
      <c r="E58" s="193">
        <f>(Indicators!E70-Indicators!E69)/-Indicators!E69</f>
        <v>-5.7643195913899971E-2</v>
      </c>
      <c r="F58" s="193">
        <f>(Indicators!F70-Indicators!F69)/Indicators!F69</f>
        <v>9.3856655290102356E-2</v>
      </c>
      <c r="G58" s="193">
        <f>(Indicators!G70-Indicators!G69)/Indicators!G69</f>
        <v>2.2988505747126402E-2</v>
      </c>
      <c r="H58" s="193">
        <f>(Indicators!H70-Indicators!H69)/Indicators!H69</f>
        <v>1.2561877811298985E-2</v>
      </c>
      <c r="I58" s="193">
        <f>(Indicators!I70-Indicators!I69)/Indicators!I69</f>
        <v>-3.8033395176252316E-2</v>
      </c>
      <c r="J58" s="174"/>
      <c r="K58" s="193">
        <f>RBay!C$71/100</f>
        <v>2.9671119170095919E-2</v>
      </c>
      <c r="L58" s="193">
        <f>RBay!D$71/100</f>
        <v>0.13538441090882342</v>
      </c>
      <c r="M58" s="193">
        <f>RBay!E$71/100</f>
        <v>0.39797541728157521</v>
      </c>
      <c r="N58" s="193">
        <f>RBay!F$71/100</f>
        <v>8.2985040635855118E-3</v>
      </c>
      <c r="O58" s="193">
        <f>RBay!G$71/100</f>
        <v>2.5425235698948719E-2</v>
      </c>
      <c r="P58" s="193">
        <f>RBay!H$71/100</f>
        <v>7.2556770711136517E-2</v>
      </c>
      <c r="Q58" s="193">
        <f>RBay!I$71/100</f>
        <v>0.11749773963901927</v>
      </c>
      <c r="R58" s="193">
        <f>RBay!J$71/100</f>
        <v>9.8498935655996128E-2</v>
      </c>
      <c r="S58" s="193">
        <f>RBay!K$71/100</f>
        <v>0.11469186687081935</v>
      </c>
      <c r="T58" s="193"/>
      <c r="U58" s="193">
        <f>K58*$B58*Indicators!$B$256+K58*$C58*Indicators!$C$256+K58*$D58*Indicators!$D$256+K58*$E58*Indicators!$E$256+K58*$F58*Indicators!$F$256+K58*$G58*Indicators!$G$256+K58*$H58*Indicators!$H$256+K58*$I58*Indicators!$I$256</f>
        <v>4.7228444068373143E-4</v>
      </c>
      <c r="V58" s="193">
        <f>L58*$B58*Indicators!$B$257+L58*$C58*Indicators!$C$257+L58*$D58*Indicators!$D$257+L58*$E58*Indicators!$E$257+L58*$F58*Indicators!$F$257+L58*$G58*Indicators!$G$257+L58*$H58*Indicators!$H$257+L58*$I58*Indicators!$I$257</f>
        <v>-6.1908542922920135E-4</v>
      </c>
      <c r="W58" s="193">
        <f>M58*$B58*Indicators!$B$258+M58*$C58*Indicators!$C$258+M58*$D58*Indicators!$D$258+M58*$E58*Indicators!$E$258+M58*$F58*Indicators!$F$258+M58*$G58*Indicators!$G$258+M58*$H58*Indicators!$H$258+M58*$I58*Indicators!$I$258</f>
        <v>-5.1526949129830218E-3</v>
      </c>
      <c r="X58" s="193">
        <f>N58*$B58*Indicators!$B$259+N58*$C58*Indicators!$C$259+N58*$D58*Indicators!$D$259+N58*$E58*Indicators!$E$259+N58*$F58*Indicators!$F$259+N58*$G58*Indicators!$G$259+N58*$H58*Indicators!$H$259+N58*$I58*Indicators!$I$259</f>
        <v>-2.4746642756826183E-4</v>
      </c>
      <c r="Y58" s="193">
        <f>O58*$B58*Indicators!$B$260+O58*$C58*Indicators!$C$260+O58*$D58*Indicators!$D$260+O58*$E58*Indicators!$E$260+O58*$F58*Indicators!$F$260+O58*$G58*Indicators!$G$260+O58*$H58*Indicators!$H$260+O58*$I58*Indicators!$I$260</f>
        <v>-1.9501413601170591E-4</v>
      </c>
      <c r="Z58" s="193">
        <f>P58*$B58*Indicators!$B$261+P58*$C58*Indicators!$C$261+P58*$D58*Indicators!$D$261+P58*$E58*Indicators!$E$261+P58*$F58*Indicators!$F$261+P58*$G58*Indicators!$G$261+P58*$H58*Indicators!$H$261+P58*$I58*Indicators!$I$261</f>
        <v>-3.1362527102043726E-4</v>
      </c>
      <c r="AA58" s="193">
        <f>Q58*$B58*Indicators!$B$262+Q58*$C58*Indicators!$C$262+Q58*$D58*Indicators!$D$262+Q58*$E58*Indicators!$E$262+Q58*$F58*Indicators!$F$262+Q58*$G58*Indicators!$G$262+Q58*$H58*Indicators!$H$262+Q58*$I58*Indicators!$I$262</f>
        <v>-2.2905524393363394E-3</v>
      </c>
      <c r="AB58" s="193">
        <f>R58*$B58*Indicators!$B$263+R58*$C58*Indicators!$C$263+R58*$D58*Indicators!$D$263+R58*$E58*Indicators!$E$263+R58*$F58*Indicators!$F$263+R58*$G58*Indicators!$G$263+R58*$H58*Indicators!$H$263+R58*$I58*Indicators!$I$263</f>
        <v>-4.7062216296771215E-4</v>
      </c>
      <c r="AC58" s="193">
        <f>S58*$B58*Indicators!$B$264+S58*$C58*Indicators!$C$264+S58*$D58*Indicators!$D$264+S58*$E58*Indicators!$E$264+S58*$F58*Indicators!$F$264+S58*$G58*Indicators!$G$264+S58*$H58*Indicators!$H$264+S58*$I58*Indicators!$I$264</f>
        <v>1.9298352879760627E-5</v>
      </c>
      <c r="AE58" s="177">
        <f t="shared" si="1"/>
        <v>-0.87974779855531893</v>
      </c>
    </row>
    <row r="59" spans="1:31" hidden="1" x14ac:dyDescent="0.25">
      <c r="A59" s="174">
        <f>Indicators!A71</f>
        <v>37530</v>
      </c>
      <c r="B59" s="193">
        <f>(Indicators!B71-Indicators!B70)/Indicators!B70</f>
        <v>-4.2045454545454622E-2</v>
      </c>
      <c r="C59" s="193">
        <f>(Indicators!C71-Indicators!C70)/-100</f>
        <v>4.9999999999998939E-4</v>
      </c>
      <c r="D59" s="193">
        <f>(Indicators!D71-Indicators!D70)/-100</f>
        <v>-1.8013244798017924E-2</v>
      </c>
      <c r="E59" s="193">
        <f>(Indicators!E71-Indicators!E70)/-Indicators!E70</f>
        <v>0.11383235598482226</v>
      </c>
      <c r="F59" s="193">
        <f>(Indicators!F71-Indicators!F70)/Indicators!F70</f>
        <v>9.5163806552262004E-2</v>
      </c>
      <c r="G59" s="193">
        <f>(Indicators!G71-Indicators!G70)/Indicators!G70</f>
        <v>-1.1235955056179669E-2</v>
      </c>
      <c r="H59" s="193">
        <f>(Indicators!H71-Indicators!H70)/Indicators!H70</f>
        <v>2.5006082144363932E-3</v>
      </c>
      <c r="I59" s="193">
        <f>(Indicators!I71-Indicators!I70)/Indicators!I70</f>
        <v>4.7894567663130827E-2</v>
      </c>
      <c r="J59" s="174"/>
      <c r="K59" s="193">
        <f>RBay!C$71/100</f>
        <v>2.9671119170095919E-2</v>
      </c>
      <c r="L59" s="193">
        <f>RBay!D$71/100</f>
        <v>0.13538441090882342</v>
      </c>
      <c r="M59" s="193">
        <f>RBay!E$71/100</f>
        <v>0.39797541728157521</v>
      </c>
      <c r="N59" s="193">
        <f>RBay!F$71/100</f>
        <v>8.2985040635855118E-3</v>
      </c>
      <c r="O59" s="193">
        <f>RBay!G$71/100</f>
        <v>2.5425235698948719E-2</v>
      </c>
      <c r="P59" s="193">
        <f>RBay!H$71/100</f>
        <v>7.2556770711136517E-2</v>
      </c>
      <c r="Q59" s="193">
        <f>RBay!I$71/100</f>
        <v>0.11749773963901927</v>
      </c>
      <c r="R59" s="193">
        <f>RBay!J$71/100</f>
        <v>9.8498935655996128E-2</v>
      </c>
      <c r="S59" s="193">
        <f>RBay!K$71/100</f>
        <v>0.11469186687081935</v>
      </c>
      <c r="T59" s="193"/>
      <c r="U59" s="193">
        <f>K59*$B59*Indicators!$B$256+K59*$C59*Indicators!$C$256+K59*$D59*Indicators!$D$256+K59*$E59*Indicators!$E$256+K59*$F59*Indicators!$F$256+K59*$G59*Indicators!$G$256+K59*$H59*Indicators!$H$256+K59*$I59*Indicators!$I$256</f>
        <v>1.2676248506822286E-3</v>
      </c>
      <c r="V59" s="193">
        <f>L59*$B59*Indicators!$B$257+L59*$C59*Indicators!$C$257+L59*$D59*Indicators!$D$257+L59*$E59*Indicators!$E$257+L59*$F59*Indicators!$F$257+L59*$G59*Indicators!$G$257+L59*$H59*Indicators!$H$257+L59*$I59*Indicators!$I$257</f>
        <v>5.2178922047742857E-4</v>
      </c>
      <c r="W59" s="193">
        <f>M59*$B59*Indicators!$B$258+M59*$C59*Indicators!$C$258+M59*$D59*Indicators!$D$258+M59*$E59*Indicators!$E$258+M59*$F59*Indicators!$F$258+M59*$G59*Indicators!$G$258+M59*$H59*Indicators!$H$258+M59*$I59*Indicators!$I$258</f>
        <v>2.2667241571728337E-3</v>
      </c>
      <c r="X59" s="193">
        <f>N59*$B59*Indicators!$B$259+N59*$C59*Indicators!$C$259+N59*$D59*Indicators!$D$259+N59*$E59*Indicators!$E$259+N59*$F59*Indicators!$F$259+N59*$G59*Indicators!$G$259+N59*$H59*Indicators!$H$259+N59*$I59*Indicators!$I$259</f>
        <v>3.4757129247626534E-4</v>
      </c>
      <c r="Y59" s="193">
        <f>O59*$B59*Indicators!$B$260+O59*$C59*Indicators!$C$260+O59*$D59*Indicators!$D$260+O59*$E59*Indicators!$E$260+O59*$F59*Indicators!$F$260+O59*$G59*Indicators!$G$260+O59*$H59*Indicators!$H$260+O59*$I59*Indicators!$I$260</f>
        <v>3.6520539840849414E-4</v>
      </c>
      <c r="Z59" s="193">
        <f>P59*$B59*Indicators!$B$261+P59*$C59*Indicators!$C$261+P59*$D59*Indicators!$D$261+P59*$E59*Indicators!$E$261+P59*$F59*Indicators!$F$261+P59*$G59*Indicators!$G$261+P59*$H59*Indicators!$H$261+P59*$I59*Indicators!$I$261</f>
        <v>3.1752244935300363E-4</v>
      </c>
      <c r="AA59" s="193">
        <f>Q59*$B59*Indicators!$B$262+Q59*$C59*Indicators!$C$262+Q59*$D59*Indicators!$D$262+Q59*$E59*Indicators!$E$262+Q59*$F59*Indicators!$F$262+Q59*$G59*Indicators!$G$262+Q59*$H59*Indicators!$H$262+Q59*$I59*Indicators!$I$262</f>
        <v>3.9401004966367961E-3</v>
      </c>
      <c r="AB59" s="193">
        <f>R59*$B59*Indicators!$B$263+R59*$C59*Indicators!$C$263+R59*$D59*Indicators!$D$263+R59*$E59*Indicators!$E$263+R59*$F59*Indicators!$F$263+R59*$G59*Indicators!$G$263+R59*$H59*Indicators!$H$263+R59*$I59*Indicators!$I$263</f>
        <v>8.5667247950070385E-4</v>
      </c>
      <c r="AC59" s="193">
        <f>S59*$B59*Indicators!$B$264+S59*$C59*Indicators!$C$264+S59*$D59*Indicators!$D$264+S59*$E59*Indicators!$E$264+S59*$F59*Indicators!$F$264+S59*$G59*Indicators!$G$264+S59*$H59*Indicators!$H$264+S59*$I59*Indicators!$I$264</f>
        <v>-5.1465492943916671E-4</v>
      </c>
      <c r="AE59" s="177">
        <f t="shared" si="1"/>
        <v>0.93685554152685879</v>
      </c>
    </row>
    <row r="60" spans="1:31" hidden="1" x14ac:dyDescent="0.25">
      <c r="A60" s="174">
        <f>Indicators!A72</f>
        <v>37561</v>
      </c>
      <c r="B60" s="193">
        <f>(Indicators!B72-Indicators!B71)/Indicators!B71</f>
        <v>-8.2997232107552291E-2</v>
      </c>
      <c r="C60" s="193">
        <f>(Indicators!C72-Indicators!C71)/-100</f>
        <v>7.4999999999999997E-3</v>
      </c>
      <c r="D60" s="193">
        <f>(Indicators!D72-Indicators!D71)/-100</f>
        <v>1.5481518550414285E-3</v>
      </c>
      <c r="E60" s="193">
        <f>(Indicators!E72-Indicators!E71)/-Indicators!E71</f>
        <v>1.9073569482288905E-2</v>
      </c>
      <c r="F60" s="193">
        <f>(Indicators!F72-Indicators!F71)/Indicators!F71</f>
        <v>3.9886039886039927E-2</v>
      </c>
      <c r="G60" s="193">
        <f>(Indicators!G72-Indicators!G71)/Indicators!G71</f>
        <v>2.2095959595959235E-3</v>
      </c>
      <c r="H60" s="193">
        <f>(Indicators!H72-Indicators!H71)/Indicators!H71</f>
        <v>1.1931202059391828E-2</v>
      </c>
      <c r="I60" s="193">
        <f>(Indicators!I72-Indicators!I71)/Indicators!I71</f>
        <v>-2.8834355828220859E-2</v>
      </c>
      <c r="J60" s="174"/>
      <c r="K60" s="193">
        <f>RBay!C$71/100</f>
        <v>2.9671119170095919E-2</v>
      </c>
      <c r="L60" s="193">
        <f>RBay!D$71/100</f>
        <v>0.13538441090882342</v>
      </c>
      <c r="M60" s="193">
        <f>RBay!E$71/100</f>
        <v>0.39797541728157521</v>
      </c>
      <c r="N60" s="193">
        <f>RBay!F$71/100</f>
        <v>8.2985040635855118E-3</v>
      </c>
      <c r="O60" s="193">
        <f>RBay!G$71/100</f>
        <v>2.5425235698948719E-2</v>
      </c>
      <c r="P60" s="193">
        <f>RBay!H$71/100</f>
        <v>7.2556770711136517E-2</v>
      </c>
      <c r="Q60" s="193">
        <f>RBay!I$71/100</f>
        <v>0.11749773963901927</v>
      </c>
      <c r="R60" s="193">
        <f>RBay!J$71/100</f>
        <v>9.8498935655996128E-2</v>
      </c>
      <c r="S60" s="193">
        <f>RBay!K$71/100</f>
        <v>0.11469186687081935</v>
      </c>
      <c r="T60" s="193"/>
      <c r="U60" s="193">
        <f>K60*$B60*Indicators!$B$256+K60*$C60*Indicators!$C$256+K60*$D60*Indicators!$D$256+K60*$E60*Indicators!$E$256+K60*$F60*Indicators!$F$256+K60*$G60*Indicators!$G$256+K60*$H60*Indicators!$H$256+K60*$I60*Indicators!$I$256</f>
        <v>-4.9768801633622908E-5</v>
      </c>
      <c r="V60" s="193">
        <f>L60*$B60*Indicators!$B$257+L60*$C60*Indicators!$C$257+L60*$D60*Indicators!$D$257+L60*$E60*Indicators!$E$257+L60*$F60*Indicators!$F$257+L60*$G60*Indicators!$G$257+L60*$H60*Indicators!$H$257+L60*$I60*Indicators!$I$257</f>
        <v>-3.7738195325675876E-3</v>
      </c>
      <c r="W60" s="193">
        <f>M60*$B60*Indicators!$B$258+M60*$C60*Indicators!$C$258+M60*$D60*Indicators!$D$258+M60*$E60*Indicators!$E$258+M60*$F60*Indicators!$F$258+M60*$G60*Indicators!$G$258+M60*$H60*Indicators!$H$258+M60*$I60*Indicators!$I$258</f>
        <v>-1.1994190152832266E-2</v>
      </c>
      <c r="X60" s="193">
        <f>N60*$B60*Indicators!$B$259+N60*$C60*Indicators!$C$259+N60*$D60*Indicators!$D$259+N60*$E60*Indicators!$E$259+N60*$F60*Indicators!$F$259+N60*$G60*Indicators!$G$259+N60*$H60*Indicators!$H$259+N60*$I60*Indicators!$I$259</f>
        <v>-1.4320445840141464E-4</v>
      </c>
      <c r="Y60" s="193">
        <f>O60*$B60*Indicators!$B$260+O60*$C60*Indicators!$C$260+O60*$D60*Indicators!$D$260+O60*$E60*Indicators!$E$260+O60*$F60*Indicators!$F$260+O60*$G60*Indicators!$G$260+O60*$H60*Indicators!$H$260+O60*$I60*Indicators!$I$260</f>
        <v>-2.2786853307960283E-5</v>
      </c>
      <c r="Z60" s="193">
        <f>P60*$B60*Indicators!$B$261+P60*$C60*Indicators!$C$261+P60*$D60*Indicators!$D$261+P60*$E60*Indicators!$E$261+P60*$F60*Indicators!$F$261+P60*$G60*Indicators!$G$261+P60*$H60*Indicators!$H$261+P60*$I60*Indicators!$I$261</f>
        <v>-3.4459777227659351E-5</v>
      </c>
      <c r="AA60" s="193">
        <f>Q60*$B60*Indicators!$B$262+Q60*$C60*Indicators!$C$262+Q60*$D60*Indicators!$D$262+Q60*$E60*Indicators!$E$262+Q60*$F60*Indicators!$F$262+Q60*$G60*Indicators!$G$262+Q60*$H60*Indicators!$H$262+Q60*$I60*Indicators!$I$262</f>
        <v>-1.6685059151648701E-4</v>
      </c>
      <c r="AB60" s="193">
        <f>R60*$B60*Indicators!$B$263+R60*$C60*Indicators!$C$263+R60*$D60*Indicators!$D$263+R60*$E60*Indicators!$E$263+R60*$F60*Indicators!$F$263+R60*$G60*Indicators!$G$263+R60*$H60*Indicators!$H$263+R60*$I60*Indicators!$I$263</f>
        <v>-1.4527689287589275E-4</v>
      </c>
      <c r="AC60" s="193">
        <f>S60*$B60*Indicators!$B$264+S60*$C60*Indicators!$C$264+S60*$D60*Indicators!$D$264+S60*$E60*Indicators!$E$264+S60*$F60*Indicators!$F$264+S60*$G60*Indicators!$G$264+S60*$H60*Indicators!$H$264+S60*$I60*Indicators!$I$264</f>
        <v>-3.7016226726226576E-4</v>
      </c>
      <c r="AE60" s="177">
        <f t="shared" si="1"/>
        <v>-1.6700519327625156</v>
      </c>
    </row>
    <row r="61" spans="1:31" hidden="1" x14ac:dyDescent="0.25">
      <c r="A61" s="174">
        <f>Indicators!A73</f>
        <v>37591</v>
      </c>
      <c r="B61" s="193">
        <f>(Indicators!B73-Indicators!B72)/Indicators!B72</f>
        <v>-6.9768444655254169E-2</v>
      </c>
      <c r="C61" s="193">
        <f>(Indicators!C73-Indicators!C72)/-100</f>
        <v>2.0000000000001351E-4</v>
      </c>
      <c r="D61" s="193">
        <f>(Indicators!D73-Indicators!D72)/-100</f>
        <v>4.4506594606704471E-3</v>
      </c>
      <c r="E61" s="193">
        <f>(Indicators!E73-Indicators!E72)/-Indicators!E72</f>
        <v>-0.19007936507936504</v>
      </c>
      <c r="F61" s="193">
        <f>(Indicators!F73-Indicators!F72)/Indicators!F72</f>
        <v>2.8767123287671229E-2</v>
      </c>
      <c r="G61" s="193">
        <f>(Indicators!G73-Indicators!G72)/Indicators!G72</f>
        <v>8.3779527559055184E-2</v>
      </c>
      <c r="H61" s="193">
        <f>(Indicators!H73-Indicators!H72)/Indicators!H72</f>
        <v>6.5767704763263586E-3</v>
      </c>
      <c r="I61" s="193">
        <f>(Indicators!I73-Indicators!I72)/Indicators!I72</f>
        <v>1.5792798483891346E-3</v>
      </c>
      <c r="J61" s="174"/>
      <c r="K61" s="193">
        <f>RBay!C$71/100</f>
        <v>2.9671119170095919E-2</v>
      </c>
      <c r="L61" s="193">
        <f>RBay!D$71/100</f>
        <v>0.13538441090882342</v>
      </c>
      <c r="M61" s="193">
        <f>RBay!E$71/100</f>
        <v>0.39797541728157521</v>
      </c>
      <c r="N61" s="193">
        <f>RBay!F$71/100</f>
        <v>8.2985040635855118E-3</v>
      </c>
      <c r="O61" s="193">
        <f>RBay!G$71/100</f>
        <v>2.5425235698948719E-2</v>
      </c>
      <c r="P61" s="193">
        <f>RBay!H$71/100</f>
        <v>7.2556770711136517E-2</v>
      </c>
      <c r="Q61" s="193">
        <f>RBay!I$71/100</f>
        <v>0.11749773963901927</v>
      </c>
      <c r="R61" s="193">
        <f>RBay!J$71/100</f>
        <v>9.8498935655996128E-2</v>
      </c>
      <c r="S61" s="193">
        <f>RBay!K$71/100</f>
        <v>0.11469186687081935</v>
      </c>
      <c r="T61" s="193"/>
      <c r="U61" s="193">
        <f>K61*$B61*Indicators!$B$256+K61*$C61*Indicators!$C$256+K61*$D61*Indicators!$D$256+K61*$E61*Indicators!$E$256+K61*$F61*Indicators!$F$256+K61*$G61*Indicators!$G$256+K61*$H61*Indicators!$H$256+K61*$I61*Indicators!$I$256</f>
        <v>-1.0862742591306201E-3</v>
      </c>
      <c r="V61" s="193">
        <f>L61*$B61*Indicators!$B$257+L61*$C61*Indicators!$C$257+L61*$D61*Indicators!$D$257+L61*$E61*Indicators!$E$257+L61*$F61*Indicators!$F$257+L61*$G61*Indicators!$G$257+L61*$H61*Indicators!$H$257+L61*$I61*Indicators!$I$257</f>
        <v>-8.2730745231447602E-4</v>
      </c>
      <c r="W61" s="193">
        <f>M61*$B61*Indicators!$B$258+M61*$C61*Indicators!$C$258+M61*$D61*Indicators!$D$258+M61*$E61*Indicators!$E$258+M61*$F61*Indicators!$F$258+M61*$G61*Indicators!$G$258+M61*$H61*Indicators!$H$258+M61*$I61*Indicators!$I$258</f>
        <v>-1.6790911641279445E-2</v>
      </c>
      <c r="X61" s="193">
        <f>N61*$B61*Indicators!$B$259+N61*$C61*Indicators!$C$259+N61*$D61*Indicators!$D$259+N61*$E61*Indicators!$E$259+N61*$F61*Indicators!$F$259+N61*$G61*Indicators!$G$259+N61*$H61*Indicators!$H$259+N61*$I61*Indicators!$I$259</f>
        <v>-3.594320072574991E-4</v>
      </c>
      <c r="Y61" s="193">
        <f>O61*$B61*Indicators!$B$260+O61*$C61*Indicators!$C$260+O61*$D61*Indicators!$D$260+O61*$E61*Indicators!$E$260+O61*$F61*Indicators!$F$260+O61*$G61*Indicators!$G$260+O61*$H61*Indicators!$H$260+O61*$I61*Indicators!$I$260</f>
        <v>-8.3729593307748892E-4</v>
      </c>
      <c r="Z61" s="193">
        <f>P61*$B61*Indicators!$B$261+P61*$C61*Indicators!$C$261+P61*$D61*Indicators!$D$261+P61*$E61*Indicators!$E$261+P61*$F61*Indicators!$F$261+P61*$G61*Indicators!$G$261+P61*$H61*Indicators!$H$261+P61*$I61*Indicators!$I$261</f>
        <v>-1.6964104186529105E-3</v>
      </c>
      <c r="AA61" s="193">
        <f>Q61*$B61*Indicators!$B$262+Q61*$C61*Indicators!$C$262+Q61*$D61*Indicators!$D$262+Q61*$E61*Indicators!$E$262+Q61*$F61*Indicators!$F$262+Q61*$G61*Indicators!$G$262+Q61*$H61*Indicators!$H$262+Q61*$I61*Indicators!$I$262</f>
        <v>-7.2898307126641818E-3</v>
      </c>
      <c r="AB61" s="193">
        <f>R61*$B61*Indicators!$B$263+R61*$C61*Indicators!$C$263+R61*$D61*Indicators!$D$263+R61*$E61*Indicators!$E$263+R61*$F61*Indicators!$F$263+R61*$G61*Indicators!$G$263+R61*$H61*Indicators!$H$263+R61*$I61*Indicators!$I$263</f>
        <v>-2.3066204848598828E-3</v>
      </c>
      <c r="AC61" s="193">
        <f>S61*$B61*Indicators!$B$264+S61*$C61*Indicators!$C$264+S61*$D61*Indicators!$D$264+S61*$E61*Indicators!$E$264+S61*$F61*Indicators!$F$264+S61*$G61*Indicators!$G$264+S61*$H61*Indicators!$H$264+S61*$I61*Indicators!$I$264</f>
        <v>-4.5472084458799452E-4</v>
      </c>
      <c r="AE61" s="177">
        <f t="shared" si="1"/>
        <v>-3.1648803753824497</v>
      </c>
    </row>
    <row r="62" spans="1:31" hidden="1" x14ac:dyDescent="0.25">
      <c r="A62" s="174">
        <f>Indicators!A74</f>
        <v>37622</v>
      </c>
      <c r="B62" s="193">
        <f>(Indicators!B74-Indicators!B73)/Indicators!B73</f>
        <v>-7.0690214620128993E-3</v>
      </c>
      <c r="C62" s="193">
        <f>(Indicators!C74-Indicators!C73)/-100</f>
        <v>5.1999999999999954E-3</v>
      </c>
      <c r="D62" s="193">
        <f>(Indicators!D74-Indicators!D73)/-100</f>
        <v>8.4708339038751385E-3</v>
      </c>
      <c r="E62" s="193">
        <f>(Indicators!E74-Indicators!E73)/-Indicators!E73</f>
        <v>-4.9016338779593278E-2</v>
      </c>
      <c r="F62" s="193">
        <f>(Indicators!F74-Indicators!F73)/Indicators!F73</f>
        <v>5.0599201065246326E-2</v>
      </c>
      <c r="G62" s="193">
        <f>(Indicators!G74-Indicators!G73)/Indicators!G73</f>
        <v>7.5268817204301008E-2</v>
      </c>
      <c r="H62" s="193">
        <f>(Indicators!H74-Indicators!H73)/Indicators!H73</f>
        <v>1.3135454568758699E-2</v>
      </c>
      <c r="I62" s="193">
        <f>(Indicators!I74-Indicators!I73)/Indicators!I73</f>
        <v>1.0406811731315043E-2</v>
      </c>
      <c r="J62" s="174"/>
      <c r="K62" s="193">
        <f>RBay!C$72/100</f>
        <v>3.1213051498297853E-2</v>
      </c>
      <c r="L62" s="193">
        <f>RBay!D$72/100</f>
        <v>0.14324571505949216</v>
      </c>
      <c r="M62" s="193">
        <f>RBay!E$72/100</f>
        <v>0.38238108997207187</v>
      </c>
      <c r="N62" s="193">
        <f>RBay!F$72/100</f>
        <v>8.2893604820134751E-3</v>
      </c>
      <c r="O62" s="193">
        <f>RBay!G$72/100</f>
        <v>2.5986063604771788E-2</v>
      </c>
      <c r="P62" s="193">
        <f>RBay!H$72/100</f>
        <v>7.2156073666394357E-2</v>
      </c>
      <c r="Q62" s="193">
        <f>RBay!I$72/100</f>
        <v>0.12189841135706805</v>
      </c>
      <c r="R62" s="193">
        <f>RBay!J$72/100</f>
        <v>9.719236924290893E-2</v>
      </c>
      <c r="S62" s="193">
        <f>RBay!K$72/100</f>
        <v>0.1176378651169815</v>
      </c>
      <c r="T62" s="193"/>
      <c r="U62" s="193">
        <f>K62*$B62*Indicators!$B$256+K62*$C62*Indicators!$C$256+K62*$D62*Indicators!$D$256+K62*$E62*Indicators!$E$256+K62*$F62*Indicators!$F$256+K62*$G62*Indicators!$G$256+K62*$H62*Indicators!$H$256+K62*$I62*Indicators!$I$256</f>
        <v>2.660229238337798E-4</v>
      </c>
      <c r="V62" s="193">
        <f>L62*$B62*Indicators!$B$257+L62*$C62*Indicators!$C$257+L62*$D62*Indicators!$D$257+L62*$E62*Indicators!$E$257+L62*$F62*Indicators!$F$257+L62*$G62*Indicators!$G$257+L62*$H62*Indicators!$H$257+L62*$I62*Indicators!$I$257</f>
        <v>3.6050002943960728E-3</v>
      </c>
      <c r="W62" s="193">
        <f>M62*$B62*Indicators!$B$258+M62*$C62*Indicators!$C$258+M62*$D62*Indicators!$D$258+M62*$E62*Indicators!$E$258+M62*$F62*Indicators!$F$258+M62*$G62*Indicators!$G$258+M62*$H62*Indicators!$H$258+M62*$I62*Indicators!$I$258</f>
        <v>-9.6258393623958449E-4</v>
      </c>
      <c r="X62" s="193">
        <f>N62*$B62*Indicators!$B$259+N62*$C62*Indicators!$C$259+N62*$D62*Indicators!$D$259+N62*$E62*Indicators!$E$259+N62*$F62*Indicators!$F$259+N62*$G62*Indicators!$G$259+N62*$H62*Indicators!$H$259+N62*$I62*Indicators!$I$259</f>
        <v>-2.7435104773719137E-5</v>
      </c>
      <c r="Y62" s="193">
        <f>O62*$B62*Indicators!$B$260+O62*$C62*Indicators!$C$260+O62*$D62*Indicators!$D$260+O62*$E62*Indicators!$E$260+O62*$F62*Indicators!$F$260+O62*$G62*Indicators!$G$260+O62*$H62*Indicators!$H$260+O62*$I62*Indicators!$I$260</f>
        <v>-3.095700567982172E-5</v>
      </c>
      <c r="Z62" s="193">
        <f>P62*$B62*Indicators!$B$261+P62*$C62*Indicators!$C$261+P62*$D62*Indicators!$D$261+P62*$E62*Indicators!$E$261+P62*$F62*Indicators!$F$261+P62*$G62*Indicators!$G$261+P62*$H62*Indicators!$H$261+P62*$I62*Indicators!$I$261</f>
        <v>8.5829245465870904E-5</v>
      </c>
      <c r="AA62" s="193">
        <f>Q62*$B62*Indicators!$B$262+Q62*$C62*Indicators!$C$262+Q62*$D62*Indicators!$D$262+Q62*$E62*Indicators!$E$262+Q62*$F62*Indicators!$F$262+Q62*$G62*Indicators!$G$262+Q62*$H62*Indicators!$H$262+Q62*$I62*Indicators!$I$262</f>
        <v>-1.2015463389411065E-3</v>
      </c>
      <c r="AB62" s="193">
        <f>R62*$B62*Indicators!$B$263+R62*$C62*Indicators!$C$263+R62*$D62*Indicators!$D$263+R62*$E62*Indicators!$E$263+R62*$F62*Indicators!$F$263+R62*$G62*Indicators!$G$263+R62*$H62*Indicators!$H$263+R62*$I62*Indicators!$I$263</f>
        <v>1.4768616911544299E-4</v>
      </c>
      <c r="AC62" s="193">
        <f>S62*$B62*Indicators!$B$264+S62*$C62*Indicators!$C$264+S62*$D62*Indicators!$D$264+S62*$E62*Indicators!$E$264+S62*$F62*Indicators!$F$264+S62*$G62*Indicators!$G$264+S62*$H62*Indicators!$H$264+S62*$I62*Indicators!$I$264</f>
        <v>8.5502042400993281E-4</v>
      </c>
      <c r="AE62" s="177">
        <f t="shared" si="1"/>
        <v>0.27370366711868671</v>
      </c>
    </row>
    <row r="63" spans="1:31" hidden="1" x14ac:dyDescent="0.25">
      <c r="A63" s="174">
        <f>Indicators!A75</f>
        <v>37653</v>
      </c>
      <c r="B63" s="193">
        <f>(Indicators!B75-Indicators!B74)/Indicators!B74</f>
        <v>-6.6723465838799165E-2</v>
      </c>
      <c r="C63" s="193">
        <f>(Indicators!C75-Indicators!C74)/-100</f>
        <v>5.0000000000000706E-4</v>
      </c>
      <c r="D63" s="193">
        <f>(Indicators!D75-Indicators!D74)/-100</f>
        <v>1.3055495429494322E-2</v>
      </c>
      <c r="E63" s="193">
        <f>(Indicators!E75-Indicators!E74)/-Indicators!E74</f>
        <v>-5.7533375715193964E-2</v>
      </c>
      <c r="F63" s="193">
        <f>(Indicators!F75-Indicators!F74)/Indicators!F74</f>
        <v>5.8301647655259824E-2</v>
      </c>
      <c r="G63" s="193">
        <f>(Indicators!G75-Indicators!G74)/Indicators!G74</f>
        <v>-6.4864864864864868E-2</v>
      </c>
      <c r="H63" s="193">
        <f>(Indicators!H75-Indicators!H74)/Indicators!H74</f>
        <v>3.7030532328785879E-3</v>
      </c>
      <c r="I63" s="193">
        <f>(Indicators!I75-Indicators!I74)/Indicators!I74</f>
        <v>-7.3033707865168537E-2</v>
      </c>
      <c r="J63" s="174"/>
      <c r="K63" s="193">
        <f>RBay!C$72/100</f>
        <v>3.1213051498297853E-2</v>
      </c>
      <c r="L63" s="193">
        <f>RBay!D$72/100</f>
        <v>0.14324571505949216</v>
      </c>
      <c r="M63" s="193">
        <f>RBay!E$72/100</f>
        <v>0.38238108997207187</v>
      </c>
      <c r="N63" s="193">
        <f>RBay!F$72/100</f>
        <v>8.2893604820134751E-3</v>
      </c>
      <c r="O63" s="193">
        <f>RBay!G$72/100</f>
        <v>2.5986063604771788E-2</v>
      </c>
      <c r="P63" s="193">
        <f>RBay!H$72/100</f>
        <v>7.2156073666394357E-2</v>
      </c>
      <c r="Q63" s="193">
        <f>RBay!I$72/100</f>
        <v>0.12189841135706805</v>
      </c>
      <c r="R63" s="193">
        <f>RBay!J$72/100</f>
        <v>9.719236924290893E-2</v>
      </c>
      <c r="S63" s="193">
        <f>RBay!K$72/100</f>
        <v>0.1176378651169815</v>
      </c>
      <c r="T63" s="193"/>
      <c r="U63" s="193">
        <f>K63*$B63*Indicators!$B$256+K63*$C63*Indicators!$C$256+K63*$D63*Indicators!$D$256+K63*$E63*Indicators!$E$256+K63*$F63*Indicators!$F$256+K63*$G63*Indicators!$G$256+K63*$H63*Indicators!$H$256+K63*$I63*Indicators!$I$256</f>
        <v>-3.2475585962322365E-4</v>
      </c>
      <c r="V63" s="193">
        <f>L63*$B63*Indicators!$B$257+L63*$C63*Indicators!$C$257+L63*$D63*Indicators!$D$257+L63*$E63*Indicators!$E$257+L63*$F63*Indicators!$F$257+L63*$G63*Indicators!$G$257+L63*$H63*Indicators!$H$257+L63*$I63*Indicators!$I$257</f>
        <v>-9.5004948482492364E-3</v>
      </c>
      <c r="W63" s="193">
        <f>M63*$B63*Indicators!$B$258+M63*$C63*Indicators!$C$258+M63*$D63*Indicators!$D$258+M63*$E63*Indicators!$E$258+M63*$F63*Indicators!$F$258+M63*$G63*Indicators!$G$258+M63*$H63*Indicators!$H$258+M63*$I63*Indicators!$I$258</f>
        <v>-1.6285691722404627E-2</v>
      </c>
      <c r="X63" s="193">
        <f>N63*$B63*Indicators!$B$259+N63*$C63*Indicators!$C$259+N63*$D63*Indicators!$D$259+N63*$E63*Indicators!$E$259+N63*$F63*Indicators!$F$259+N63*$G63*Indicators!$G$259+N63*$H63*Indicators!$H$259+N63*$I63*Indicators!$I$259</f>
        <v>-4.4470591650149687E-4</v>
      </c>
      <c r="Y63" s="193">
        <f>O63*$B63*Indicators!$B$260+O63*$C63*Indicators!$C$260+O63*$D63*Indicators!$D$260+O63*$E63*Indicators!$E$260+O63*$F63*Indicators!$F$260+O63*$G63*Indicators!$G$260+O63*$H63*Indicators!$H$260+O63*$I63*Indicators!$I$260</f>
        <v>-4.2584850967004211E-4</v>
      </c>
      <c r="Z63" s="193">
        <f>P63*$B63*Indicators!$B$261+P63*$C63*Indicators!$C$261+P63*$D63*Indicators!$D$261+P63*$E63*Indicators!$E$261+P63*$F63*Indicators!$F$261+P63*$G63*Indicators!$G$261+P63*$H63*Indicators!$H$261+P63*$I63*Indicators!$I$261</f>
        <v>-6.2875516492280755E-4</v>
      </c>
      <c r="AA63" s="193">
        <f>Q63*$B63*Indicators!$B$262+Q63*$C63*Indicators!$C$262+Q63*$D63*Indicators!$D$262+Q63*$E63*Indicators!$E$262+Q63*$F63*Indicators!$F$262+Q63*$G63*Indicators!$G$262+Q63*$H63*Indicators!$H$262+Q63*$I63*Indicators!$I$262</f>
        <v>-3.5459723573132863E-3</v>
      </c>
      <c r="AB63" s="193">
        <f>R63*$B63*Indicators!$B$263+R63*$C63*Indicators!$C$263+R63*$D63*Indicators!$D$263+R63*$E63*Indicators!$E$263+R63*$F63*Indicators!$F$263+R63*$G63*Indicators!$G$263+R63*$H63*Indicators!$H$263+R63*$I63*Indicators!$I$263</f>
        <v>-1.3107269646262566E-3</v>
      </c>
      <c r="AC63" s="193">
        <f>S63*$B63*Indicators!$B$264+S63*$C63*Indicators!$C$264+S63*$D63*Indicators!$D$264+S63*$E63*Indicators!$E$264+S63*$F63*Indicators!$F$264+S63*$G63*Indicators!$G$264+S63*$H63*Indicators!$H$264+S63*$I63*Indicators!$I$264</f>
        <v>-7.560605497013758E-4</v>
      </c>
      <c r="AE63" s="177">
        <f t="shared" si="1"/>
        <v>-3.3223011893012355</v>
      </c>
    </row>
    <row r="64" spans="1:31" hidden="1" x14ac:dyDescent="0.25">
      <c r="A64" s="174">
        <f>Indicators!A76</f>
        <v>37681</v>
      </c>
      <c r="B64" s="193">
        <f>(Indicators!B76-Indicators!B75)/Indicators!B75</f>
        <v>-9.7542674920283534E-4</v>
      </c>
      <c r="C64" s="193">
        <f>(Indicators!C76-Indicators!C75)/-100</f>
        <v>-1.0000000000001563E-4</v>
      </c>
      <c r="D64" s="193">
        <f>(Indicators!D76-Indicators!D75)/-100</f>
        <v>1.1495883495326708E-4</v>
      </c>
      <c r="E64" s="193">
        <f>(Indicators!E76-Indicators!E75)/-Indicators!E75</f>
        <v>0.16230838593327326</v>
      </c>
      <c r="F64" s="193">
        <f>(Indicators!F76-Indicators!F75)/Indicators!F75</f>
        <v>-6.1077844311377222E-2</v>
      </c>
      <c r="G64" s="193">
        <f>(Indicators!G76-Indicators!G75)/Indicators!G75</f>
        <v>-4.046242774566474E-2</v>
      </c>
      <c r="H64" s="193">
        <f>(Indicators!H76-Indicators!H75)/Indicators!H75</f>
        <v>1.2479869981582702E-2</v>
      </c>
      <c r="I64" s="193">
        <f>(Indicators!I76-Indicators!I75)/Indicators!I75</f>
        <v>8.2828282828282834E-2</v>
      </c>
      <c r="J64" s="174"/>
      <c r="K64" s="193">
        <f>RBay!C$72/100</f>
        <v>3.1213051498297853E-2</v>
      </c>
      <c r="L64" s="193">
        <f>RBay!D$72/100</f>
        <v>0.14324571505949216</v>
      </c>
      <c r="M64" s="193">
        <f>RBay!E$72/100</f>
        <v>0.38238108997207187</v>
      </c>
      <c r="N64" s="193">
        <f>RBay!F$72/100</f>
        <v>8.2893604820134751E-3</v>
      </c>
      <c r="O64" s="193">
        <f>RBay!G$72/100</f>
        <v>2.5986063604771788E-2</v>
      </c>
      <c r="P64" s="193">
        <f>RBay!H$72/100</f>
        <v>7.2156073666394357E-2</v>
      </c>
      <c r="Q64" s="193">
        <f>RBay!I$72/100</f>
        <v>0.12189841135706805</v>
      </c>
      <c r="R64" s="193">
        <f>RBay!J$72/100</f>
        <v>9.719236924290893E-2</v>
      </c>
      <c r="S64" s="193">
        <f>RBay!K$72/100</f>
        <v>0.1176378651169815</v>
      </c>
      <c r="T64" s="193"/>
      <c r="U64" s="193">
        <f>K64*$B64*Indicators!$B$256+K64*$C64*Indicators!$C$256+K64*$D64*Indicators!$D$256+K64*$E64*Indicators!$E$256+K64*$F64*Indicators!$F$256+K64*$G64*Indicators!$G$256+K64*$H64*Indicators!$H$256+K64*$I64*Indicators!$I$256</f>
        <v>5.2887346177029682E-4</v>
      </c>
      <c r="V64" s="193">
        <f>L64*$B64*Indicators!$B$257+L64*$C64*Indicators!$C$257+L64*$D64*Indicators!$D$257+L64*$E64*Indicators!$E$257+L64*$F64*Indicators!$F$257+L64*$G64*Indicators!$G$257+L64*$H64*Indicators!$H$257+L64*$I64*Indicators!$I$257</f>
        <v>2.3376119316521936E-3</v>
      </c>
      <c r="W64" s="193">
        <f>M64*$B64*Indicators!$B$258+M64*$C64*Indicators!$C$258+M64*$D64*Indicators!$D$258+M64*$E64*Indicators!$E$258+M64*$F64*Indicators!$F$258+M64*$G64*Indicators!$G$258+M64*$H64*Indicators!$H$258+M64*$I64*Indicators!$I$258</f>
        <v>1.2881971816972065E-2</v>
      </c>
      <c r="X64" s="193">
        <f>N64*$B64*Indicators!$B$259+N64*$C64*Indicators!$C$259+N64*$D64*Indicators!$D$259+N64*$E64*Indicators!$E$259+N64*$F64*Indicators!$F$259+N64*$G64*Indicators!$G$259+N64*$H64*Indicators!$H$259+N64*$I64*Indicators!$I$259</f>
        <v>6.2192593895440658E-4</v>
      </c>
      <c r="Y64" s="193">
        <f>O64*$B64*Indicators!$B$260+O64*$C64*Indicators!$C$260+O64*$D64*Indicators!$D$260+O64*$E64*Indicators!$E$260+O64*$F64*Indicators!$F$260+O64*$G64*Indicators!$G$260+O64*$H64*Indicators!$H$260+O64*$I64*Indicators!$I$260</f>
        <v>8.3455766659308042E-4</v>
      </c>
      <c r="Z64" s="193">
        <f>P64*$B64*Indicators!$B$261+P64*$C64*Indicators!$C$261+P64*$D64*Indicators!$D$261+P64*$E64*Indicators!$E$261+P64*$F64*Indicators!$F$261+P64*$G64*Indicators!$G$261+P64*$H64*Indicators!$H$261+P64*$I64*Indicators!$I$261</f>
        <v>1.3883734262592183E-3</v>
      </c>
      <c r="AA64" s="193">
        <f>Q64*$B64*Indicators!$B$262+Q64*$C64*Indicators!$C$262+Q64*$D64*Indicators!$D$262+Q64*$E64*Indicators!$E$262+Q64*$F64*Indicators!$F$262+Q64*$G64*Indicators!$G$262+Q64*$H64*Indicators!$H$262+Q64*$I64*Indicators!$I$262</f>
        <v>7.2365322573142528E-3</v>
      </c>
      <c r="AB64" s="193">
        <f>R64*$B64*Indicators!$B$263+R64*$C64*Indicators!$C$263+R64*$D64*Indicators!$D$263+R64*$E64*Indicators!$E$263+R64*$F64*Indicators!$F$263+R64*$G64*Indicators!$G$263+R64*$H64*Indicators!$H$263+R64*$I64*Indicators!$I$263</f>
        <v>2.3321471250630542E-3</v>
      </c>
      <c r="AC64" s="193">
        <f>S64*$B64*Indicators!$B$264+S64*$C64*Indicators!$C$264+S64*$D64*Indicators!$D$264+S64*$E64*Indicators!$E$264+S64*$F64*Indicators!$F$264+S64*$G64*Indicators!$G$264+S64*$H64*Indicators!$H$264+S64*$I64*Indicators!$I$264</f>
        <v>9.1473136170203487E-4</v>
      </c>
      <c r="AE64" s="177">
        <f t="shared" si="1"/>
        <v>2.90767249862806</v>
      </c>
    </row>
    <row r="65" spans="1:31" hidden="1" x14ac:dyDescent="0.25">
      <c r="A65" s="174">
        <f>Indicators!A77</f>
        <v>37712</v>
      </c>
      <c r="B65" s="193">
        <f>(Indicators!B77-Indicators!B76)/Indicators!B76</f>
        <v>-0.11093169101355661</v>
      </c>
      <c r="C65" s="193">
        <f>(Indicators!C77-Indicators!C76)/-100</f>
        <v>9.0000000000001635E-4</v>
      </c>
      <c r="D65" s="193">
        <f>(Indicators!D77-Indicators!D76)/-100</f>
        <v>1.4008546214141581E-2</v>
      </c>
      <c r="E65" s="193">
        <f>(Indicators!E77-Indicators!E76)/-Indicators!E76</f>
        <v>0.15213491209185512</v>
      </c>
      <c r="F65" s="193">
        <f>(Indicators!F77-Indicators!F76)/Indicators!F76</f>
        <v>-7.3979591836734707E-2</v>
      </c>
      <c r="G65" s="193">
        <f>(Indicators!G77-Indicators!G76)/Indicators!G76</f>
        <v>5.7228915662649914E-3</v>
      </c>
      <c r="H65" s="193">
        <f>(Indicators!H77-Indicators!H76)/Indicators!H76</f>
        <v>3.1261808307776126E-2</v>
      </c>
      <c r="I65" s="193">
        <f>(Indicators!I77-Indicators!I76)/Indicators!I76</f>
        <v>-1.8967661691542289E-2</v>
      </c>
      <c r="J65" s="174"/>
      <c r="K65" s="193">
        <f>RBay!C$72/100</f>
        <v>3.1213051498297853E-2</v>
      </c>
      <c r="L65" s="193">
        <f>RBay!D$72/100</f>
        <v>0.14324571505949216</v>
      </c>
      <c r="M65" s="193">
        <f>RBay!E$72/100</f>
        <v>0.38238108997207187</v>
      </c>
      <c r="N65" s="193">
        <f>RBay!F$72/100</f>
        <v>8.2893604820134751E-3</v>
      </c>
      <c r="O65" s="193">
        <f>RBay!G$72/100</f>
        <v>2.5986063604771788E-2</v>
      </c>
      <c r="P65" s="193">
        <f>RBay!H$72/100</f>
        <v>7.2156073666394357E-2</v>
      </c>
      <c r="Q65" s="193">
        <f>RBay!I$72/100</f>
        <v>0.12189841135706805</v>
      </c>
      <c r="R65" s="193">
        <f>RBay!J$72/100</f>
        <v>9.719236924290893E-2</v>
      </c>
      <c r="S65" s="193">
        <f>RBay!K$72/100</f>
        <v>0.1176378651169815</v>
      </c>
      <c r="T65" s="193"/>
      <c r="U65" s="193">
        <f>K65*$B65*Indicators!$B$256+K65*$C65*Indicators!$C$256+K65*$D65*Indicators!$D$256+K65*$E65*Indicators!$E$256+K65*$F65*Indicators!$F$256+K65*$G65*Indicators!$G$256+K65*$H65*Indicators!$H$256+K65*$I65*Indicators!$I$256</f>
        <v>-5.030946325143607E-4</v>
      </c>
      <c r="V65" s="193">
        <f>L65*$B65*Indicators!$B$257+L65*$C65*Indicators!$C$257+L65*$D65*Indicators!$D$257+L65*$E65*Indicators!$E$257+L65*$F65*Indicators!$F$257+L65*$G65*Indicators!$G$257+L65*$H65*Indicators!$H$257+L65*$I65*Indicators!$I$257</f>
        <v>-2.8033747683428654E-3</v>
      </c>
      <c r="W65" s="193">
        <f>M65*$B65*Indicators!$B$258+M65*$C65*Indicators!$C$258+M65*$D65*Indicators!$D$258+M65*$E65*Indicators!$E$258+M65*$F65*Indicators!$F$258+M65*$G65*Indicators!$G$258+M65*$H65*Indicators!$H$258+M65*$I65*Indicators!$I$258</f>
        <v>-8.9475358140590107E-3</v>
      </c>
      <c r="X65" s="193">
        <f>N65*$B65*Indicators!$B$259+N65*$C65*Indicators!$C$259+N65*$D65*Indicators!$D$259+N65*$E65*Indicators!$E$259+N65*$F65*Indicators!$F$259+N65*$G65*Indicators!$G$259+N65*$H65*Indicators!$H$259+N65*$I65*Indicators!$I$259</f>
        <v>1.137432109755221E-4</v>
      </c>
      <c r="Y65" s="193">
        <f>O65*$B65*Indicators!$B$260+O65*$C65*Indicators!$C$260+O65*$D65*Indicators!$D$260+O65*$E65*Indicators!$E$260+O65*$F65*Indicators!$F$260+O65*$G65*Indicators!$G$260+O65*$H65*Indicators!$H$260+O65*$I65*Indicators!$I$260</f>
        <v>5.6722592050718033E-4</v>
      </c>
      <c r="Z65" s="193">
        <f>P65*$B65*Indicators!$B$261+P65*$C65*Indicators!$C$261+P65*$D65*Indicators!$D$261+P65*$E65*Indicators!$E$261+P65*$F65*Indicators!$F$261+P65*$G65*Indicators!$G$261+P65*$H65*Indicators!$H$261+P65*$I65*Indicators!$I$261</f>
        <v>1.0861281030642446E-3</v>
      </c>
      <c r="AA65" s="193">
        <f>Q65*$B65*Indicators!$B$262+Q65*$C65*Indicators!$C$262+Q65*$D65*Indicators!$D$262+Q65*$E65*Indicators!$E$262+Q65*$F65*Indicators!$F$262+Q65*$G65*Indicators!$G$262+Q65*$H65*Indicators!$H$262+Q65*$I65*Indicators!$I$262</f>
        <v>4.9349053763872875E-3</v>
      </c>
      <c r="AB65" s="193">
        <f>R65*$B65*Indicators!$B$263+R65*$C65*Indicators!$C$263+R65*$D65*Indicators!$D$263+R65*$E65*Indicators!$E$263+R65*$F65*Indicators!$F$263+R65*$G65*Indicators!$G$263+R65*$H65*Indicators!$H$263+R65*$I65*Indicators!$I$263</f>
        <v>1.3865790095707333E-3</v>
      </c>
      <c r="AC65" s="193">
        <f>S65*$B65*Indicators!$B$264+S65*$C65*Indicators!$C$264+S65*$D65*Indicators!$D$264+S65*$E65*Indicators!$E$264+S65*$F65*Indicators!$F$264+S65*$G65*Indicators!$G$264+S65*$H65*Indicators!$H$264+S65*$I65*Indicators!$I$264</f>
        <v>5.3372246375763978E-5</v>
      </c>
      <c r="AE65" s="177">
        <f t="shared" si="1"/>
        <v>-0.41120513480355042</v>
      </c>
    </row>
    <row r="66" spans="1:31" hidden="1" x14ac:dyDescent="0.25">
      <c r="A66" s="174">
        <f>Indicators!A78</f>
        <v>37742</v>
      </c>
      <c r="B66" s="193">
        <f>(Indicators!B78-Indicators!B77)/Indicators!B77</f>
        <v>0.11373460049278428</v>
      </c>
      <c r="C66" s="193">
        <f>(Indicators!C78-Indicators!C77)/-100</f>
        <v>3.199999999999985E-3</v>
      </c>
      <c r="D66" s="193">
        <f>(Indicators!D78-Indicators!D77)/-100</f>
        <v>1.0278611622803524E-2</v>
      </c>
      <c r="E66" s="193">
        <f>(Indicators!E78-Indicators!E77)/-Indicators!E77</f>
        <v>-0.12484130342784594</v>
      </c>
      <c r="F66" s="193">
        <f>(Indicators!F78-Indicators!F77)/Indicators!F77</f>
        <v>-3.4435261707988982E-2</v>
      </c>
      <c r="G66" s="193">
        <f>(Indicators!G78-Indicators!G77)/Indicators!G77</f>
        <v>0.11051212938005402</v>
      </c>
      <c r="H66" s="193">
        <f>(Indicators!H78-Indicators!H77)/Indicators!H77</f>
        <v>-3.4624435648682693E-3</v>
      </c>
      <c r="I66" s="193">
        <f>(Indicators!I78-Indicators!I77)/Indicators!I77</f>
        <v>7.8922345483359746E-2</v>
      </c>
      <c r="J66" s="174"/>
      <c r="K66" s="193">
        <f>RBay!C$72/100</f>
        <v>3.1213051498297853E-2</v>
      </c>
      <c r="L66" s="193">
        <f>RBay!D$72/100</f>
        <v>0.14324571505949216</v>
      </c>
      <c r="M66" s="193">
        <f>RBay!E$72/100</f>
        <v>0.38238108997207187</v>
      </c>
      <c r="N66" s="193">
        <f>RBay!F$72/100</f>
        <v>8.2893604820134751E-3</v>
      </c>
      <c r="O66" s="193">
        <f>RBay!G$72/100</f>
        <v>2.5986063604771788E-2</v>
      </c>
      <c r="P66" s="193">
        <f>RBay!H$72/100</f>
        <v>7.2156073666394357E-2</v>
      </c>
      <c r="Q66" s="193">
        <f>RBay!I$72/100</f>
        <v>0.12189841135706805</v>
      </c>
      <c r="R66" s="193">
        <f>RBay!J$72/100</f>
        <v>9.719236924290893E-2</v>
      </c>
      <c r="S66" s="193">
        <f>RBay!K$72/100</f>
        <v>0.1176378651169815</v>
      </c>
      <c r="T66" s="193"/>
      <c r="U66" s="193">
        <f>K66*$B66*Indicators!$B$256+K66*$C66*Indicators!$C$256+K66*$D66*Indicators!$D$256+K66*$E66*Indicators!$E$256+K66*$F66*Indicators!$F$256+K66*$G66*Indicators!$G$256+K66*$H66*Indicators!$H$256+K66*$I66*Indicators!$I$256</f>
        <v>-6.25886023018825E-5</v>
      </c>
      <c r="V66" s="193">
        <f>L66*$B66*Indicators!$B$257+L66*$C66*Indicators!$C$257+L66*$D66*Indicators!$D$257+L66*$E66*Indicators!$E$257+L66*$F66*Indicators!$F$257+L66*$G66*Indicators!$G$257+L66*$H66*Indicators!$H$257+L66*$I66*Indicators!$I$257</f>
        <v>1.1692513235434694E-2</v>
      </c>
      <c r="W66" s="193">
        <f>M66*$B66*Indicators!$B$258+M66*$C66*Indicators!$C$258+M66*$D66*Indicators!$D$258+M66*$E66*Indicators!$E$258+M66*$F66*Indicators!$F$258+M66*$G66*Indicators!$G$258+M66*$H66*Indicators!$H$258+M66*$I66*Indicators!$I$258</f>
        <v>1.6792317245316039E-2</v>
      </c>
      <c r="X66" s="193">
        <f>N66*$B66*Indicators!$B$259+N66*$C66*Indicators!$C$259+N66*$D66*Indicators!$D$259+N66*$E66*Indicators!$E$259+N66*$F66*Indicators!$F$259+N66*$G66*Indicators!$G$259+N66*$H66*Indicators!$H$259+N66*$I66*Indicators!$I$259</f>
        <v>2.171319919846099E-4</v>
      </c>
      <c r="Y66" s="193">
        <f>O66*$B66*Indicators!$B$260+O66*$C66*Indicators!$C$260+O66*$D66*Indicators!$D$260+O66*$E66*Indicators!$E$260+O66*$F66*Indicators!$F$260+O66*$G66*Indicators!$G$260+O66*$H66*Indicators!$H$260+O66*$I66*Indicators!$I$260</f>
        <v>-6.3860493992401836E-5</v>
      </c>
      <c r="Z66" s="193">
        <f>P66*$B66*Indicators!$B$261+P66*$C66*Indicators!$C$261+P66*$D66*Indicators!$D$261+P66*$E66*Indicators!$E$261+P66*$F66*Indicators!$F$261+P66*$G66*Indicators!$G$261+P66*$H66*Indicators!$H$261+P66*$I66*Indicators!$I$261</f>
        <v>8.6546963244616334E-5</v>
      </c>
      <c r="AA66" s="193">
        <f>Q66*$B66*Indicators!$B$262+Q66*$C66*Indicators!$C$262+Q66*$D66*Indicators!$D$262+Q66*$E66*Indicators!$E$262+Q66*$F66*Indicators!$F$262+Q66*$G66*Indicators!$G$262+Q66*$H66*Indicators!$H$262+Q66*$I66*Indicators!$I$262</f>
        <v>-2.0980330506884508E-3</v>
      </c>
      <c r="AB66" s="193">
        <f>R66*$B66*Indicators!$B$263+R66*$C66*Indicators!$C$263+R66*$D66*Indicators!$D$263+R66*$E66*Indicators!$E$263+R66*$F66*Indicators!$F$263+R66*$G66*Indicators!$G$263+R66*$H66*Indicators!$H$263+R66*$I66*Indicators!$I$263</f>
        <v>3.8338259704820654E-4</v>
      </c>
      <c r="AC66" s="193">
        <f>S66*$B66*Indicators!$B$264+S66*$C66*Indicators!$C$264+S66*$D66*Indicators!$D$264+S66*$E66*Indicators!$E$264+S66*$F66*Indicators!$F$264+S66*$G66*Indicators!$G$264+S66*$H66*Indicators!$H$264+S66*$I66*Indicators!$I$264</f>
        <v>2.0535532245726761E-3</v>
      </c>
      <c r="AE66" s="177">
        <f t="shared" si="1"/>
        <v>2.900096311061811</v>
      </c>
    </row>
    <row r="67" spans="1:31" hidden="1" x14ac:dyDescent="0.25">
      <c r="A67" s="174">
        <f>Indicators!A79</f>
        <v>37773</v>
      </c>
      <c r="B67" s="193">
        <f>(Indicators!B79-Indicators!B78)/Indicators!B78</f>
        <v>-5.5927082411539396E-2</v>
      </c>
      <c r="C67" s="193">
        <f>(Indicators!C79-Indicators!C78)/-100</f>
        <v>5.5000000000001489E-4</v>
      </c>
      <c r="D67" s="193">
        <f>(Indicators!D79-Indicators!D78)/-100</f>
        <v>1.100707039702753E-2</v>
      </c>
      <c r="E67" s="193">
        <f>(Indicators!E79-Indicators!E78)/-Indicators!E78</f>
        <v>-7.2610985703536621E-2</v>
      </c>
      <c r="F67" s="193">
        <f>(Indicators!F79-Indicators!F78)/Indicators!F78</f>
        <v>-8.7018544935805908E-2</v>
      </c>
      <c r="G67" s="193">
        <f>(Indicators!G79-Indicators!G78)/Indicators!G78</f>
        <v>-6.8500539374325875E-2</v>
      </c>
      <c r="H67" s="193">
        <f>(Indicators!H79-Indicators!H78)/Indicators!H78</f>
        <v>1.7913919129414882E-2</v>
      </c>
      <c r="I67" s="193">
        <f>(Indicators!I79-Indicators!I78)/Indicators!I78</f>
        <v>-5.669800235017626E-2</v>
      </c>
      <c r="J67" s="174"/>
      <c r="K67" s="193">
        <f>RBay!C$72/100</f>
        <v>3.1213051498297853E-2</v>
      </c>
      <c r="L67" s="193">
        <f>RBay!D$72/100</f>
        <v>0.14324571505949216</v>
      </c>
      <c r="M67" s="193">
        <f>RBay!E$72/100</f>
        <v>0.38238108997207187</v>
      </c>
      <c r="N67" s="193">
        <f>RBay!F$72/100</f>
        <v>8.2893604820134751E-3</v>
      </c>
      <c r="O67" s="193">
        <f>RBay!G$72/100</f>
        <v>2.5986063604771788E-2</v>
      </c>
      <c r="P67" s="193">
        <f>RBay!H$72/100</f>
        <v>7.2156073666394357E-2</v>
      </c>
      <c r="Q67" s="193">
        <f>RBay!I$72/100</f>
        <v>0.12189841135706805</v>
      </c>
      <c r="R67" s="193">
        <f>RBay!J$72/100</f>
        <v>9.719236924290893E-2</v>
      </c>
      <c r="S67" s="193">
        <f>RBay!K$72/100</f>
        <v>0.1176378651169815</v>
      </c>
      <c r="T67" s="193"/>
      <c r="U67" s="193">
        <f>K67*$B67*Indicators!$B$256+K67*$C67*Indicators!$C$256+K67*$D67*Indicators!$D$256+K67*$E67*Indicators!$E$256+K67*$F67*Indicators!$F$256+K67*$G67*Indicators!$G$256+K67*$H67*Indicators!$H$256+K67*$I67*Indicators!$I$256</f>
        <v>-1.6160227269012533E-3</v>
      </c>
      <c r="V67" s="193">
        <f>L67*$B67*Indicators!$B$257+L67*$C67*Indicators!$C$257+L67*$D67*Indicators!$D$257+L67*$E67*Indicators!$E$257+L67*$F67*Indicators!$F$257+L67*$G67*Indicators!$G$257+L67*$H67*Indicators!$H$257+L67*$I67*Indicators!$I$257</f>
        <v>-8.992828405871036E-3</v>
      </c>
      <c r="W67" s="193">
        <f>M67*$B67*Indicators!$B$258+M67*$C67*Indicators!$C$258+M67*$D67*Indicators!$D$258+M67*$E67*Indicators!$E$258+M67*$F67*Indicators!$F$258+M67*$G67*Indicators!$G$258+M67*$H67*Indicators!$H$258+M67*$I67*Indicators!$I$258</f>
        <v>-1.3659965038399811E-2</v>
      </c>
      <c r="X67" s="193">
        <f>N67*$B67*Indicators!$B$259+N67*$C67*Indicators!$C$259+N67*$D67*Indicators!$D$259+N67*$E67*Indicators!$E$259+N67*$F67*Indicators!$F$259+N67*$G67*Indicators!$G$259+N67*$H67*Indicators!$H$259+N67*$I67*Indicators!$I$259</f>
        <v>-3.8209526235438598E-4</v>
      </c>
      <c r="Y67" s="193">
        <f>O67*$B67*Indicators!$B$260+O67*$C67*Indicators!$C$260+O67*$D67*Indicators!$D$260+O67*$E67*Indicators!$E$260+O67*$F67*Indicators!$F$260+O67*$G67*Indicators!$G$260+O67*$H67*Indicators!$H$260+O67*$I67*Indicators!$I$260</f>
        <v>-3.2948700456787114E-4</v>
      </c>
      <c r="Z67" s="193">
        <f>P67*$B67*Indicators!$B$261+P67*$C67*Indicators!$C$261+P67*$D67*Indicators!$D$261+P67*$E67*Indicators!$E$261+P67*$F67*Indicators!$F$261+P67*$G67*Indicators!$G$261+P67*$H67*Indicators!$H$261+P67*$I67*Indicators!$I$261</f>
        <v>-4.3159527343116861E-4</v>
      </c>
      <c r="AA67" s="193">
        <f>Q67*$B67*Indicators!$B$262+Q67*$C67*Indicators!$C$262+Q67*$D67*Indicators!$D$262+Q67*$E67*Indicators!$E$262+Q67*$F67*Indicators!$F$262+Q67*$G67*Indicators!$G$262+Q67*$H67*Indicators!$H$262+Q67*$I67*Indicators!$I$262</f>
        <v>-3.4439121110708777E-3</v>
      </c>
      <c r="AB67" s="193">
        <f>R67*$B67*Indicators!$B$263+R67*$C67*Indicators!$C$263+R67*$D67*Indicators!$D$263+R67*$E67*Indicators!$E$263+R67*$F67*Indicators!$F$263+R67*$G67*Indicators!$G$263+R67*$H67*Indicators!$H$263+R67*$I67*Indicators!$I$263</f>
        <v>-8.768038678943174E-4</v>
      </c>
      <c r="AC67" s="193">
        <f>S67*$B67*Indicators!$B$264+S67*$C67*Indicators!$C$264+S67*$D67*Indicators!$D$264+S67*$E67*Indicators!$E$264+S67*$F67*Indicators!$F$264+S67*$G67*Indicators!$G$264+S67*$H67*Indicators!$H$264+S67*$I67*Indicators!$I$264</f>
        <v>-7.7584353101579613E-5</v>
      </c>
      <c r="AE67" s="177">
        <f t="shared" ref="AE67:AE130" si="2">SUM(U67:AD67)*100</f>
        <v>-2.9810294043592305</v>
      </c>
    </row>
    <row r="68" spans="1:31" hidden="1" x14ac:dyDescent="0.25">
      <c r="A68" s="174">
        <f>Indicators!A80</f>
        <v>37803</v>
      </c>
      <c r="B68" s="193">
        <f>(Indicators!B80-Indicators!B79)/Indicators!B79</f>
        <v>-1.511803853827713E-2</v>
      </c>
      <c r="C68" s="193">
        <f>(Indicators!C80-Indicators!C79)/-100</f>
        <v>-1.100000000000012E-3</v>
      </c>
      <c r="D68" s="193">
        <f>(Indicators!D80-Indicators!D79)/-100</f>
        <v>1.4681088877410904E-2</v>
      </c>
      <c r="E68" s="193">
        <f>(Indicators!E80-Indicators!E79)/-Indicators!E79</f>
        <v>-9.8211153981058417E-3</v>
      </c>
      <c r="F68" s="193">
        <f>(Indicators!F80-Indicators!F79)/Indicators!F79</f>
        <v>5.1562500000000011E-2</v>
      </c>
      <c r="G68" s="193">
        <f>(Indicators!G80-Indicators!G79)/Indicators!G79</f>
        <v>3.358425014475977E-2</v>
      </c>
      <c r="H68" s="193">
        <f>(Indicators!H80-Indicators!H79)/Indicators!H79</f>
        <v>3.6121350938525102E-3</v>
      </c>
      <c r="I68" s="193">
        <f>(Indicators!I80-Indicators!I79)/Indicators!I79</f>
        <v>5.4811585175957647E-2</v>
      </c>
      <c r="J68" s="174"/>
      <c r="K68" s="193">
        <f>RBay!C$72/100</f>
        <v>3.1213051498297853E-2</v>
      </c>
      <c r="L68" s="193">
        <f>RBay!D$72/100</f>
        <v>0.14324571505949216</v>
      </c>
      <c r="M68" s="193">
        <f>RBay!E$72/100</f>
        <v>0.38238108997207187</v>
      </c>
      <c r="N68" s="193">
        <f>RBay!F$72/100</f>
        <v>8.2893604820134751E-3</v>
      </c>
      <c r="O68" s="193">
        <f>RBay!G$72/100</f>
        <v>2.5986063604771788E-2</v>
      </c>
      <c r="P68" s="193">
        <f>RBay!H$72/100</f>
        <v>7.2156073666394357E-2</v>
      </c>
      <c r="Q68" s="193">
        <f>RBay!I$72/100</f>
        <v>0.12189841135706805</v>
      </c>
      <c r="R68" s="193">
        <f>RBay!J$72/100</f>
        <v>9.719236924290893E-2</v>
      </c>
      <c r="S68" s="193">
        <f>RBay!K$72/100</f>
        <v>0.1176378651169815</v>
      </c>
      <c r="T68" s="193"/>
      <c r="U68" s="193">
        <f>K68*$B68*Indicators!$B$256+K68*$C68*Indicators!$C$256+K68*$D68*Indicators!$D$256+K68*$E68*Indicators!$E$256+K68*$F68*Indicators!$F$256+K68*$G68*Indicators!$G$256+K68*$H68*Indicators!$H$256+K68*$I68*Indicators!$I$256</f>
        <v>5.0395804638562526E-4</v>
      </c>
      <c r="V68" s="193">
        <f>L68*$B68*Indicators!$B$257+L68*$C68*Indicators!$C$257+L68*$D68*Indicators!$D$257+L68*$E68*Indicators!$E$257+L68*$F68*Indicators!$F$257+L68*$G68*Indicators!$G$257+L68*$H68*Indicators!$H$257+L68*$I68*Indicators!$I$257</f>
        <v>2.7042633711019627E-3</v>
      </c>
      <c r="W68" s="193">
        <f>M68*$B68*Indicators!$B$258+M68*$C68*Indicators!$C$258+M68*$D68*Indicators!$D$258+M68*$E68*Indicators!$E$258+M68*$F68*Indicators!$F$258+M68*$G68*Indicators!$G$258+M68*$H68*Indicators!$H$258+M68*$I68*Indicators!$I$258</f>
        <v>2.1276295503754334E-3</v>
      </c>
      <c r="X68" s="193">
        <f>N68*$B68*Indicators!$B$259+N68*$C68*Indicators!$C$259+N68*$D68*Indicators!$D$259+N68*$E68*Indicators!$E$259+N68*$F68*Indicators!$F$259+N68*$G68*Indicators!$G$259+N68*$H68*Indicators!$H$259+N68*$I68*Indicators!$I$259</f>
        <v>2.0698560982292748E-4</v>
      </c>
      <c r="Y68" s="193">
        <f>O68*$B68*Indicators!$B$260+O68*$C68*Indicators!$C$260+O68*$D68*Indicators!$D$260+O68*$E68*Indicators!$E$260+O68*$F68*Indicators!$F$260+O68*$G68*Indicators!$G$260+O68*$H68*Indicators!$H$260+O68*$I68*Indicators!$I$260</f>
        <v>5.1383738054146593E-5</v>
      </c>
      <c r="Z68" s="193">
        <f>P68*$B68*Indicators!$B$261+P68*$C68*Indicators!$C$261+P68*$D68*Indicators!$D$261+P68*$E68*Indicators!$E$261+P68*$F68*Indicators!$F$261+P68*$G68*Indicators!$G$261+P68*$H68*Indicators!$H$261+P68*$I68*Indicators!$I$261</f>
        <v>6.9294086366834356E-5</v>
      </c>
      <c r="AA68" s="193">
        <f>Q68*$B68*Indicators!$B$262+Q68*$C68*Indicators!$C$262+Q68*$D68*Indicators!$D$262+Q68*$E68*Indicators!$E$262+Q68*$F68*Indicators!$F$262+Q68*$G68*Indicators!$G$262+Q68*$H68*Indicators!$H$262+Q68*$I68*Indicators!$I$262</f>
        <v>3.6490971471685505E-4</v>
      </c>
      <c r="AB68" s="193">
        <f>R68*$B68*Indicators!$B$263+R68*$C68*Indicators!$C$263+R68*$D68*Indicators!$D$263+R68*$E68*Indicators!$E$263+R68*$F68*Indicators!$F$263+R68*$G68*Indicators!$G$263+R68*$H68*Indicators!$H$263+R68*$I68*Indicators!$I$263</f>
        <v>2.3456535474817637E-4</v>
      </c>
      <c r="AC68" s="193">
        <f>S68*$B68*Indicators!$B$264+S68*$C68*Indicators!$C$264+S68*$D68*Indicators!$D$264+S68*$E68*Indicators!$E$264+S68*$F68*Indicators!$F$264+S68*$G68*Indicators!$G$264+S68*$H68*Indicators!$H$264+S68*$I68*Indicators!$I$264</f>
        <v>5.7214748619164408E-4</v>
      </c>
      <c r="AE68" s="177">
        <f t="shared" si="2"/>
        <v>0.68351369577636045</v>
      </c>
    </row>
    <row r="69" spans="1:31" hidden="1" x14ac:dyDescent="0.25">
      <c r="A69" s="174">
        <f>Indicators!A81</f>
        <v>37834</v>
      </c>
      <c r="B69" s="193">
        <f>(Indicators!B81-Indicators!B80)/Indicators!B80</f>
        <v>0</v>
      </c>
      <c r="C69" s="193">
        <f>(Indicators!C81-Indicators!C80)/-100</f>
        <v>-9.9999999999999655E-4</v>
      </c>
      <c r="D69" s="193">
        <f>(Indicators!D81-Indicators!D80)/-100</f>
        <v>1.1246393100055397E-3</v>
      </c>
      <c r="E69" s="193">
        <f>(Indicators!E81-Indicators!E80)/-Indicators!E80</f>
        <v>-5.4532823897186535E-2</v>
      </c>
      <c r="F69" s="193">
        <f>(Indicators!F81-Indicators!F80)/Indicators!F80</f>
        <v>-2.9717682020803061E-3</v>
      </c>
      <c r="G69" s="193">
        <f>(Indicators!G81-Indicators!G80)/Indicators!G80</f>
        <v>3.7535014005602177E-2</v>
      </c>
      <c r="H69" s="193">
        <f>(Indicators!H81-Indicators!H80)/Indicators!H80</f>
        <v>1.8748979896462106E-3</v>
      </c>
      <c r="I69" s="193">
        <f>(Indicators!I81-Indicators!I80)/Indicators!I80</f>
        <v>-1.5648066135222911E-2</v>
      </c>
      <c r="J69" s="174"/>
      <c r="K69" s="193">
        <f>RBay!C$72/100</f>
        <v>3.1213051498297853E-2</v>
      </c>
      <c r="L69" s="193">
        <f>RBay!D$72/100</f>
        <v>0.14324571505949216</v>
      </c>
      <c r="M69" s="193">
        <f>RBay!E$72/100</f>
        <v>0.38238108997207187</v>
      </c>
      <c r="N69" s="193">
        <f>RBay!F$72/100</f>
        <v>8.2893604820134751E-3</v>
      </c>
      <c r="O69" s="193">
        <f>RBay!G$72/100</f>
        <v>2.5986063604771788E-2</v>
      </c>
      <c r="P69" s="193">
        <f>RBay!H$72/100</f>
        <v>7.2156073666394357E-2</v>
      </c>
      <c r="Q69" s="193">
        <f>RBay!I$72/100</f>
        <v>0.12189841135706805</v>
      </c>
      <c r="R69" s="193">
        <f>RBay!J$72/100</f>
        <v>9.719236924290893E-2</v>
      </c>
      <c r="S69" s="193">
        <f>RBay!K$72/100</f>
        <v>0.1176378651169815</v>
      </c>
      <c r="T69" s="193"/>
      <c r="U69" s="193">
        <f>K69*$B69*Indicators!$B$256+K69*$C69*Indicators!$C$256+K69*$D69*Indicators!$D$256+K69*$E69*Indicators!$E$256+K69*$F69*Indicators!$F$256+K69*$G69*Indicators!$G$256+K69*$H69*Indicators!$H$256+K69*$I69*Indicators!$I$256</f>
        <v>-3.5177839578487408E-4</v>
      </c>
      <c r="V69" s="193">
        <f>L69*$B69*Indicators!$B$257+L69*$C69*Indicators!$C$257+L69*$D69*Indicators!$D$257+L69*$E69*Indicators!$E$257+L69*$F69*Indicators!$F$257+L69*$G69*Indicators!$G$257+L69*$H69*Indicators!$H$257+L69*$I69*Indicators!$I$257</f>
        <v>9.2122894849598386E-4</v>
      </c>
      <c r="W69" s="193">
        <f>M69*$B69*Indicators!$B$258+M69*$C69*Indicators!$C$258+M69*$D69*Indicators!$D$258+M69*$E69*Indicators!$E$258+M69*$F69*Indicators!$F$258+M69*$G69*Indicators!$G$258+M69*$H69*Indicators!$H$258+M69*$I69*Indicators!$I$258</f>
        <v>-3.2652186051028544E-3</v>
      </c>
      <c r="X69" s="193">
        <f>N69*$B69*Indicators!$B$259+N69*$C69*Indicators!$C$259+N69*$D69*Indicators!$D$259+N69*$E69*Indicators!$E$259+N69*$F69*Indicators!$F$259+N69*$G69*Indicators!$G$259+N69*$H69*Indicators!$H$259+N69*$I69*Indicators!$I$259</f>
        <v>-1.5365884805895144E-4</v>
      </c>
      <c r="Y69" s="193">
        <f>O69*$B69*Indicators!$B$260+O69*$C69*Indicators!$C$260+O69*$D69*Indicators!$D$260+O69*$E69*Indicators!$E$260+O69*$F69*Indicators!$F$260+O69*$G69*Indicators!$G$260+O69*$H69*Indicators!$H$260+O69*$I69*Indicators!$I$260</f>
        <v>-2.2315255533888204E-4</v>
      </c>
      <c r="Z69" s="193">
        <f>P69*$B69*Indicators!$B$261+P69*$C69*Indicators!$C$261+P69*$D69*Indicators!$D$261+P69*$E69*Indicators!$E$261+P69*$F69*Indicators!$F$261+P69*$G69*Indicators!$G$261+P69*$H69*Indicators!$H$261+P69*$I69*Indicators!$I$261</f>
        <v>-3.6869084087477993E-4</v>
      </c>
      <c r="AA69" s="193">
        <f>Q69*$B69*Indicators!$B$262+Q69*$C69*Indicators!$C$262+Q69*$D69*Indicators!$D$262+Q69*$E69*Indicators!$E$262+Q69*$F69*Indicators!$F$262+Q69*$G69*Indicators!$G$262+Q69*$H69*Indicators!$H$262+Q69*$I69*Indicators!$I$262</f>
        <v>-2.1499479107025274E-3</v>
      </c>
      <c r="AB69" s="193">
        <f>R69*$B69*Indicators!$B$263+R69*$C69*Indicators!$C$263+R69*$D69*Indicators!$D$263+R69*$E69*Indicators!$E$263+R69*$F69*Indicators!$F$263+R69*$G69*Indicators!$G$263+R69*$H69*Indicators!$H$263+R69*$I69*Indicators!$I$263</f>
        <v>-5.7448002671094893E-4</v>
      </c>
      <c r="AC69" s="193">
        <f>S69*$B69*Indicators!$B$264+S69*$C69*Indicators!$C$264+S69*$D69*Indicators!$D$264+S69*$E69*Indicators!$E$264+S69*$F69*Indicators!$F$264+S69*$G69*Indicators!$G$264+S69*$H69*Indicators!$H$264+S69*$I69*Indicators!$I$264</f>
        <v>-4.0585774923423761E-5</v>
      </c>
      <c r="AE69" s="177">
        <f t="shared" si="2"/>
        <v>-0.62062840090012594</v>
      </c>
    </row>
    <row r="70" spans="1:31" hidden="1" x14ac:dyDescent="0.25">
      <c r="A70" s="174">
        <f>Indicators!A82</f>
        <v>37865</v>
      </c>
      <c r="B70" s="193">
        <f>(Indicators!B82-Indicators!B81)/Indicators!B81</f>
        <v>-3.227736233854521E-2</v>
      </c>
      <c r="C70" s="193">
        <f>(Indicators!C82-Indicators!C81)/-100</f>
        <v>1.3000000000000077E-3</v>
      </c>
      <c r="D70" s="193">
        <f>(Indicators!D82-Indicators!D81)/-100</f>
        <v>1.4069357353998866E-2</v>
      </c>
      <c r="E70" s="193">
        <f>(Indicators!E82-Indicators!E81)/-Indicators!E81</f>
        <v>9.0250329380764119E-2</v>
      </c>
      <c r="F70" s="193">
        <f>(Indicators!F82-Indicators!F81)/Indicators!F81</f>
        <v>-6.5573770491803338E-2</v>
      </c>
      <c r="G70" s="193">
        <f>(Indicators!G82-Indicators!G81)/Indicators!G81</f>
        <v>3.4017278617710645E-2</v>
      </c>
      <c r="H70" s="193">
        <f>(Indicators!H82-Indicators!H81)/Indicators!H81</f>
        <v>9.4223895580931322E-3</v>
      </c>
      <c r="I70" s="193">
        <f>(Indicators!I82-Indicators!I81)/Indicators!I81</f>
        <v>-3.239352129574085E-2</v>
      </c>
      <c r="J70" s="174"/>
      <c r="K70" s="193">
        <f>RBay!C$72/100</f>
        <v>3.1213051498297853E-2</v>
      </c>
      <c r="L70" s="193">
        <f>RBay!D$72/100</f>
        <v>0.14324571505949216</v>
      </c>
      <c r="M70" s="193">
        <f>RBay!E$72/100</f>
        <v>0.38238108997207187</v>
      </c>
      <c r="N70" s="193">
        <f>RBay!F$72/100</f>
        <v>8.2893604820134751E-3</v>
      </c>
      <c r="O70" s="193">
        <f>RBay!G$72/100</f>
        <v>2.5986063604771788E-2</v>
      </c>
      <c r="P70" s="193">
        <f>RBay!H$72/100</f>
        <v>7.2156073666394357E-2</v>
      </c>
      <c r="Q70" s="193">
        <f>RBay!I$72/100</f>
        <v>0.12189841135706805</v>
      </c>
      <c r="R70" s="193">
        <f>RBay!J$72/100</f>
        <v>9.719236924290893E-2</v>
      </c>
      <c r="S70" s="193">
        <f>RBay!K$72/100</f>
        <v>0.1176378651169815</v>
      </c>
      <c r="T70" s="193"/>
      <c r="U70" s="193">
        <f>K70*$B70*Indicators!$B$256+K70*$C70*Indicators!$C$256+K70*$D70*Indicators!$D$256+K70*$E70*Indicators!$E$256+K70*$F70*Indicators!$F$256+K70*$G70*Indicators!$G$256+K70*$H70*Indicators!$H$256+K70*$I70*Indicators!$I$256</f>
        <v>-3.6209707013602988E-4</v>
      </c>
      <c r="V70" s="193">
        <f>L70*$B70*Indicators!$B$257+L70*$C70*Indicators!$C$257+L70*$D70*Indicators!$D$257+L70*$E70*Indicators!$E$257+L70*$F70*Indicators!$F$257+L70*$G70*Indicators!$G$257+L70*$H70*Indicators!$H$257+L70*$I70*Indicators!$I$257</f>
        <v>9.2680427785257313E-4</v>
      </c>
      <c r="W70" s="193">
        <f>M70*$B70*Indicators!$B$258+M70*$C70*Indicators!$C$258+M70*$D70*Indicators!$D$258+M70*$E70*Indicators!$E$258+M70*$F70*Indicators!$F$258+M70*$G70*Indicators!$G$258+M70*$H70*Indicators!$H$258+M70*$I70*Indicators!$I$258</f>
        <v>-2.6174143593363335E-3</v>
      </c>
      <c r="X70" s="193">
        <f>N70*$B70*Indicators!$B$259+N70*$C70*Indicators!$C$259+N70*$D70*Indicators!$D$259+N70*$E70*Indicators!$E$259+N70*$F70*Indicators!$F$259+N70*$G70*Indicators!$G$259+N70*$H70*Indicators!$H$259+N70*$I70*Indicators!$I$259</f>
        <v>2.7875114762648508E-6</v>
      </c>
      <c r="Y70" s="193">
        <f>O70*$B70*Indicators!$B$260+O70*$C70*Indicators!$C$260+O70*$D70*Indicators!$D$260+O70*$E70*Indicators!$E$260+O70*$F70*Indicators!$F$260+O70*$G70*Indicators!$G$260+O70*$H70*Indicators!$H$260+O70*$I70*Indicators!$I$260</f>
        <v>3.4597298625842096E-4</v>
      </c>
      <c r="Z70" s="193">
        <f>P70*$B70*Indicators!$B$261+P70*$C70*Indicators!$C$261+P70*$D70*Indicators!$D$261+P70*$E70*Indicators!$E$261+P70*$F70*Indicators!$F$261+P70*$G70*Indicators!$G$261+P70*$H70*Indicators!$H$261+P70*$I70*Indicators!$I$261</f>
        <v>8.2414975747559173E-4</v>
      </c>
      <c r="AA70" s="193">
        <f>Q70*$B70*Indicators!$B$262+Q70*$C70*Indicators!$C$262+Q70*$D70*Indicators!$D$262+Q70*$E70*Indicators!$E$262+Q70*$F70*Indicators!$F$262+Q70*$G70*Indicators!$G$262+Q70*$H70*Indicators!$H$262+Q70*$I70*Indicators!$I$262</f>
        <v>2.9449954168258206E-3</v>
      </c>
      <c r="AB70" s="193">
        <f>R70*$B70*Indicators!$B$263+R70*$C70*Indicators!$C$263+R70*$D70*Indicators!$D$263+R70*$E70*Indicators!$E$263+R70*$F70*Indicators!$F$263+R70*$G70*Indicators!$G$263+R70*$H70*Indicators!$H$263+R70*$I70*Indicators!$I$263</f>
        <v>8.6173410277051721E-4</v>
      </c>
      <c r="AC70" s="193">
        <f>S70*$B70*Indicators!$B$264+S70*$C70*Indicators!$C$264+S70*$D70*Indicators!$D$264+S70*$E70*Indicators!$E$264+S70*$F70*Indicators!$F$264+S70*$G70*Indicators!$G$264+S70*$H70*Indicators!$H$264+S70*$I70*Indicators!$I$264</f>
        <v>1.4683276458708386E-4</v>
      </c>
      <c r="AE70" s="177">
        <f t="shared" si="2"/>
        <v>0.30737653877739085</v>
      </c>
    </row>
    <row r="71" spans="1:31" hidden="1" x14ac:dyDescent="0.25">
      <c r="A71" s="174">
        <f>Indicators!A83</f>
        <v>37895</v>
      </c>
      <c r="B71" s="193">
        <f>(Indicators!B83-Indicators!B82)/Indicators!B82</f>
        <v>-2.8422501966955172E-2</v>
      </c>
      <c r="C71" s="193">
        <f>(Indicators!C83-Indicators!C82)/-100</f>
        <v>3.1499999999999948E-3</v>
      </c>
      <c r="D71" s="193">
        <f>(Indicators!D83-Indicators!D82)/-100</f>
        <v>2.2244051810039345E-2</v>
      </c>
      <c r="E71" s="193">
        <f>(Indicators!E83-Indicators!E82)/-Indicators!E82</f>
        <v>-1.3396089790007148E-2</v>
      </c>
      <c r="F71" s="193">
        <f>(Indicators!F83-Indicators!F82)/Indicators!F82</f>
        <v>-2.7113237639553419E-2</v>
      </c>
      <c r="G71" s="193">
        <f>(Indicators!G83-Indicators!G82)/Indicators!G82</f>
        <v>3.3942558746736591E-3</v>
      </c>
      <c r="H71" s="193">
        <f>(Indicators!H83-Indicators!H82)/Indicators!H82</f>
        <v>8.3329884819642736E-3</v>
      </c>
      <c r="I71" s="193">
        <f>(Indicators!I83-Indicators!I82)/Indicators!I82</f>
        <v>5.796652200867948E-2</v>
      </c>
      <c r="J71" s="174"/>
      <c r="K71" s="193">
        <f>RBay!C$72/100</f>
        <v>3.1213051498297853E-2</v>
      </c>
      <c r="L71" s="193">
        <f>RBay!D$72/100</f>
        <v>0.14324571505949216</v>
      </c>
      <c r="M71" s="193">
        <f>RBay!E$72/100</f>
        <v>0.38238108997207187</v>
      </c>
      <c r="N71" s="193">
        <f>RBay!F$72/100</f>
        <v>8.2893604820134751E-3</v>
      </c>
      <c r="O71" s="193">
        <f>RBay!G$72/100</f>
        <v>2.5986063604771788E-2</v>
      </c>
      <c r="P71" s="193">
        <f>RBay!H$72/100</f>
        <v>7.2156073666394357E-2</v>
      </c>
      <c r="Q71" s="193">
        <f>RBay!I$72/100</f>
        <v>0.12189841135706805</v>
      </c>
      <c r="R71" s="193">
        <f>RBay!J$72/100</f>
        <v>9.719236924290893E-2</v>
      </c>
      <c r="S71" s="193">
        <f>RBay!K$72/100</f>
        <v>0.1176378651169815</v>
      </c>
      <c r="T71" s="193"/>
      <c r="U71" s="193">
        <f>K71*$B71*Indicators!$B$256+K71*$C71*Indicators!$C$256+K71*$D71*Indicators!$D$256+K71*$E71*Indicators!$E$256+K71*$F71*Indicators!$F$256+K71*$G71*Indicators!$G$256+K71*$H71*Indicators!$H$256+K71*$I71*Indicators!$I$256</f>
        <v>-2.8709714047442326E-4</v>
      </c>
      <c r="V71" s="193">
        <f>L71*$B71*Indicators!$B$257+L71*$C71*Indicators!$C$257+L71*$D71*Indicators!$D$257+L71*$E71*Indicators!$E$257+L71*$F71*Indicators!$F$257+L71*$G71*Indicators!$G$257+L71*$H71*Indicators!$H$257+L71*$I71*Indicators!$I$257</f>
        <v>4.4186249136605213E-4</v>
      </c>
      <c r="W71" s="193">
        <f>M71*$B71*Indicators!$B$258+M71*$C71*Indicators!$C$258+M71*$D71*Indicators!$D$258+M71*$E71*Indicators!$E$258+M71*$F71*Indicators!$F$258+M71*$G71*Indicators!$G$258+M71*$H71*Indicators!$H$258+M71*$I71*Indicators!$I$258</f>
        <v>1.101762730691068E-3</v>
      </c>
      <c r="X71" s="193">
        <f>N71*$B71*Indicators!$B$259+N71*$C71*Indicators!$C$259+N71*$D71*Indicators!$D$259+N71*$E71*Indicators!$E$259+N71*$F71*Indicators!$F$259+N71*$G71*Indicators!$G$259+N71*$H71*Indicators!$H$259+N71*$I71*Indicators!$I$259</f>
        <v>2.1191579550457925E-4</v>
      </c>
      <c r="Y71" s="193">
        <f>O71*$B71*Indicators!$B$260+O71*$C71*Indicators!$C$260+O71*$D71*Indicators!$D$260+O71*$E71*Indicators!$E$260+O71*$F71*Indicators!$F$260+O71*$G71*Indicators!$G$260+O71*$H71*Indicators!$H$260+O71*$I71*Indicators!$I$260</f>
        <v>9.6563281036396402E-5</v>
      </c>
      <c r="Z71" s="193">
        <f>P71*$B71*Indicators!$B$261+P71*$C71*Indicators!$C$261+P71*$D71*Indicators!$D$261+P71*$E71*Indicators!$E$261+P71*$F71*Indicators!$F$261+P71*$G71*Indicators!$G$261+P71*$H71*Indicators!$H$261+P71*$I71*Indicators!$I$261</f>
        <v>2.4913315337349095E-4</v>
      </c>
      <c r="AA71" s="193">
        <f>Q71*$B71*Indicators!$B$262+Q71*$C71*Indicators!$C$262+Q71*$D71*Indicators!$D$262+Q71*$E71*Indicators!$E$262+Q71*$F71*Indicators!$F$262+Q71*$G71*Indicators!$G$262+Q71*$H71*Indicators!$H$262+Q71*$I71*Indicators!$I$262</f>
        <v>4.2135136017460611E-4</v>
      </c>
      <c r="AB71" s="193">
        <f>R71*$B71*Indicators!$B$263+R71*$C71*Indicators!$C$263+R71*$D71*Indicators!$D$263+R71*$E71*Indicators!$E$263+R71*$F71*Indicators!$F$263+R71*$G71*Indicators!$G$263+R71*$H71*Indicators!$H$263+R71*$I71*Indicators!$I$263</f>
        <v>4.4157104423269886E-4</v>
      </c>
      <c r="AC71" s="193">
        <f>S71*$B71*Indicators!$B$264+S71*$C71*Indicators!$C$264+S71*$D71*Indicators!$D$264+S71*$E71*Indicators!$E$264+S71*$F71*Indicators!$F$264+S71*$G71*Indicators!$G$264+S71*$H71*Indicators!$H$264+S71*$I71*Indicators!$I$264</f>
        <v>9.5372344170748273E-4</v>
      </c>
      <c r="AE71" s="177">
        <f t="shared" si="2"/>
        <v>0.3630786157611951</v>
      </c>
    </row>
    <row r="72" spans="1:31" hidden="1" x14ac:dyDescent="0.25">
      <c r="A72" s="174">
        <f>Indicators!A84</f>
        <v>37926</v>
      </c>
      <c r="B72" s="193">
        <f>(Indicators!B84-Indicators!B83)/Indicators!B83</f>
        <v>-7.052477838994696E-2</v>
      </c>
      <c r="C72" s="193">
        <f>(Indicators!C84-Indicators!C83)/-100</f>
        <v>-3.0000000000001136E-4</v>
      </c>
      <c r="D72" s="193">
        <f>(Indicators!D84-Indicators!D83)/-100</f>
        <v>1.0856234448629582E-2</v>
      </c>
      <c r="E72" s="193">
        <f>(Indicators!E84-Indicators!E83)/-Indicators!E83</f>
        <v>-3.1797070382279406E-2</v>
      </c>
      <c r="F72" s="193">
        <f>(Indicators!F84-Indicators!F83)/Indicators!F83</f>
        <v>1.4754098360655861E-2</v>
      </c>
      <c r="G72" s="193">
        <f>(Indicators!G84-Indicators!G83)/Indicators!G83</f>
        <v>2.0296643247462949E-2</v>
      </c>
      <c r="H72" s="193">
        <f>(Indicators!H84-Indicators!H83)/Indicators!H83</f>
        <v>1.7983805546169514E-2</v>
      </c>
      <c r="I72" s="193">
        <f>(Indicators!I84-Indicators!I83)/Indicators!I83</f>
        <v>-1.9630823322590096E-2</v>
      </c>
      <c r="J72" s="174"/>
      <c r="K72" s="193">
        <f>RBay!C$72/100</f>
        <v>3.1213051498297853E-2</v>
      </c>
      <c r="L72" s="193">
        <f>RBay!D$72/100</f>
        <v>0.14324571505949216</v>
      </c>
      <c r="M72" s="193">
        <f>RBay!E$72/100</f>
        <v>0.38238108997207187</v>
      </c>
      <c r="N72" s="193">
        <f>RBay!F$72/100</f>
        <v>8.2893604820134751E-3</v>
      </c>
      <c r="O72" s="193">
        <f>RBay!G$72/100</f>
        <v>2.5986063604771788E-2</v>
      </c>
      <c r="P72" s="193">
        <f>RBay!H$72/100</f>
        <v>7.2156073666394357E-2</v>
      </c>
      <c r="Q72" s="193">
        <f>RBay!I$72/100</f>
        <v>0.12189841135706805</v>
      </c>
      <c r="R72" s="193">
        <f>RBay!J$72/100</f>
        <v>9.719236924290893E-2</v>
      </c>
      <c r="S72" s="193">
        <f>RBay!K$72/100</f>
        <v>0.1176378651169815</v>
      </c>
      <c r="T72" s="193"/>
      <c r="U72" s="193">
        <f>K72*$B72*Indicators!$B$256+K72*$C72*Indicators!$C$256+K72*$D72*Indicators!$D$256+K72*$E72*Indicators!$E$256+K72*$F72*Indicators!$F$256+K72*$G72*Indicators!$G$256+K72*$H72*Indicators!$H$256+K72*$I72*Indicators!$I$256</f>
        <v>-4.4770445796274411E-4</v>
      </c>
      <c r="V72" s="193">
        <f>L72*$B72*Indicators!$B$257+L72*$C72*Indicators!$C$257+L72*$D72*Indicators!$D$257+L72*$E72*Indicators!$E$257+L72*$F72*Indicators!$F$257+L72*$G72*Indicators!$G$257+L72*$H72*Indicators!$H$257+L72*$I72*Indicators!$I$257</f>
        <v>-2.8856344960288102E-3</v>
      </c>
      <c r="W72" s="193">
        <f>M72*$B72*Indicators!$B$258+M72*$C72*Indicators!$C$258+M72*$D72*Indicators!$D$258+M72*$E72*Indicators!$E$258+M72*$F72*Indicators!$F$258+M72*$G72*Indicators!$G$258+M72*$H72*Indicators!$H$258+M72*$I72*Indicators!$I$258</f>
        <v>-1.1283435748339409E-2</v>
      </c>
      <c r="X72" s="193">
        <f>N72*$B72*Indicators!$B$259+N72*$C72*Indicators!$C$259+N72*$D72*Indicators!$D$259+N72*$E72*Indicators!$E$259+N72*$F72*Indicators!$F$259+N72*$G72*Indicators!$G$259+N72*$H72*Indicators!$H$259+N72*$I72*Indicators!$I$259</f>
        <v>-1.7325684603787525E-4</v>
      </c>
      <c r="Y72" s="193">
        <f>O72*$B72*Indicators!$B$260+O72*$C72*Indicators!$C$260+O72*$D72*Indicators!$D$260+O72*$E72*Indicators!$E$260+O72*$F72*Indicators!$F$260+O72*$G72*Indicators!$G$260+O72*$H72*Indicators!$H$260+O72*$I72*Indicators!$I$260</f>
        <v>-1.6664380428080722E-4</v>
      </c>
      <c r="Z72" s="193">
        <f>P72*$B72*Indicators!$B$261+P72*$C72*Indicators!$C$261+P72*$D72*Indicators!$D$261+P72*$E72*Indicators!$E$261+P72*$F72*Indicators!$F$261+P72*$G72*Indicators!$G$261+P72*$H72*Indicators!$H$261+P72*$I72*Indicators!$I$261</f>
        <v>-2.648118235331419E-4</v>
      </c>
      <c r="AA72" s="193">
        <f>Q72*$B72*Indicators!$B$262+Q72*$C72*Indicators!$C$262+Q72*$D72*Indicators!$D$262+Q72*$E72*Indicators!$E$262+Q72*$F72*Indicators!$F$262+Q72*$G72*Indicators!$G$262+Q72*$H72*Indicators!$H$262+Q72*$I72*Indicators!$I$262</f>
        <v>-1.6983248381666487E-3</v>
      </c>
      <c r="AB72" s="193">
        <f>R72*$B72*Indicators!$B$263+R72*$C72*Indicators!$C$263+R72*$D72*Indicators!$D$263+R72*$E72*Indicators!$E$263+R72*$F72*Indicators!$F$263+R72*$G72*Indicators!$G$263+R72*$H72*Indicators!$H$263+R72*$I72*Indicators!$I$263</f>
        <v>-4.7021288554213785E-4</v>
      </c>
      <c r="AC72" s="193">
        <f>S72*$B72*Indicators!$B$264+S72*$C72*Indicators!$C$264+S72*$D72*Indicators!$D$264+S72*$E72*Indicators!$E$264+S72*$F72*Indicators!$F$264+S72*$G72*Indicators!$G$264+S72*$H72*Indicators!$H$264+S72*$I72*Indicators!$I$264</f>
        <v>-6.7363023821013303E-5</v>
      </c>
      <c r="AE72" s="177">
        <f t="shared" si="2"/>
        <v>-1.7457387923712586</v>
      </c>
    </row>
    <row r="73" spans="1:31" hidden="1" x14ac:dyDescent="0.25">
      <c r="A73" s="174">
        <f>Indicators!A85</f>
        <v>37956</v>
      </c>
      <c r="B73" s="193">
        <f>(Indicators!B85-Indicators!B84)/Indicators!B84</f>
        <v>3.3060551372207411E-2</v>
      </c>
      <c r="C73" s="193">
        <f>(Indicators!C85-Indicators!C84)/-100</f>
        <v>8.5000000000000852E-4</v>
      </c>
      <c r="D73" s="193">
        <f>(Indicators!D85-Indicators!D84)/-100</f>
        <v>8.3677390203601096E-4</v>
      </c>
      <c r="E73" s="193">
        <f>(Indicators!E85-Indicators!E84)/-Indicators!E84</f>
        <v>-5.540166204986155E-2</v>
      </c>
      <c r="F73" s="193">
        <f>(Indicators!F85-Indicators!F84)/Indicators!F84</f>
        <v>2.4232633279482951E-2</v>
      </c>
      <c r="G73" s="193">
        <f>(Indicators!G85-Indicators!G84)/Indicators!G84</f>
        <v>6.3249171129813708E-2</v>
      </c>
      <c r="H73" s="193">
        <f>(Indicators!H85-Indicators!H84)/Indicators!H84</f>
        <v>2.7790581573016795E-3</v>
      </c>
      <c r="I73" s="193">
        <f>(Indicators!I85-Indicators!I84)/Indicators!I84</f>
        <v>5.3795576808129113E-3</v>
      </c>
      <c r="J73" s="174"/>
      <c r="K73" s="193">
        <f>RBay!C$72/100</f>
        <v>3.1213051498297853E-2</v>
      </c>
      <c r="L73" s="193">
        <f>RBay!D$72/100</f>
        <v>0.14324571505949216</v>
      </c>
      <c r="M73" s="193">
        <f>RBay!E$72/100</f>
        <v>0.38238108997207187</v>
      </c>
      <c r="N73" s="193">
        <f>RBay!F$72/100</f>
        <v>8.2893604820134751E-3</v>
      </c>
      <c r="O73" s="193">
        <f>RBay!G$72/100</f>
        <v>2.5986063604771788E-2</v>
      </c>
      <c r="P73" s="193">
        <f>RBay!H$72/100</f>
        <v>7.2156073666394357E-2</v>
      </c>
      <c r="Q73" s="193">
        <f>RBay!I$72/100</f>
        <v>0.12189841135706805</v>
      </c>
      <c r="R73" s="193">
        <f>RBay!J$72/100</f>
        <v>9.719236924290893E-2</v>
      </c>
      <c r="S73" s="193">
        <f>RBay!K$72/100</f>
        <v>0.1176378651169815</v>
      </c>
      <c r="T73" s="193"/>
      <c r="U73" s="193">
        <f>K73*$B73*Indicators!$B$256+K73*$C73*Indicators!$C$256+K73*$D73*Indicators!$D$256+K73*$E73*Indicators!$E$256+K73*$F73*Indicators!$F$256+K73*$G73*Indicators!$G$256+K73*$H73*Indicators!$H$256+K73*$I73*Indicators!$I$256</f>
        <v>1.6538943357960465E-4</v>
      </c>
      <c r="V73" s="193">
        <f>L73*$B73*Indicators!$B$257+L73*$C73*Indicators!$C$257+L73*$D73*Indicators!$D$257+L73*$E73*Indicators!$E$257+L73*$F73*Indicators!$F$257+L73*$G73*Indicators!$G$257+L73*$H73*Indicators!$H$257+L73*$I73*Indicators!$I$257</f>
        <v>4.4053184423927094E-3</v>
      </c>
      <c r="W73" s="193">
        <f>M73*$B73*Indicators!$B$258+M73*$C73*Indicators!$C$258+M73*$D73*Indicators!$D$258+M73*$E73*Indicators!$E$258+M73*$F73*Indicators!$F$258+M73*$G73*Indicators!$G$258+M73*$H73*Indicators!$H$258+M73*$I73*Indicators!$I$258</f>
        <v>2.904827857755921E-3</v>
      </c>
      <c r="X73" s="193">
        <f>N73*$B73*Indicators!$B$259+N73*$C73*Indicators!$C$259+N73*$D73*Indicators!$D$259+N73*$E73*Indicators!$E$259+N73*$F73*Indicators!$F$259+N73*$G73*Indicators!$G$259+N73*$H73*Indicators!$H$259+N73*$I73*Indicators!$I$259</f>
        <v>-3.9144465043024227E-5</v>
      </c>
      <c r="Y73" s="193">
        <f>O73*$B73*Indicators!$B$260+O73*$C73*Indicators!$C$260+O73*$D73*Indicators!$D$260+O73*$E73*Indicators!$E$260+O73*$F73*Indicators!$F$260+O73*$G73*Indicators!$G$260+O73*$H73*Indicators!$H$260+O73*$I73*Indicators!$I$260</f>
        <v>-9.2583704781578832E-5</v>
      </c>
      <c r="Z73" s="193">
        <f>P73*$B73*Indicators!$B$261+P73*$C73*Indicators!$C$261+P73*$D73*Indicators!$D$261+P73*$E73*Indicators!$E$261+P73*$F73*Indicators!$F$261+P73*$G73*Indicators!$G$261+P73*$H73*Indicators!$H$261+P73*$I73*Indicators!$I$261</f>
        <v>-7.7531105724986722E-5</v>
      </c>
      <c r="AA73" s="193">
        <f>Q73*$B73*Indicators!$B$262+Q73*$C73*Indicators!$C$262+Q73*$D73*Indicators!$D$262+Q73*$E73*Indicators!$E$262+Q73*$F73*Indicators!$F$262+Q73*$G73*Indicators!$G$262+Q73*$H73*Indicators!$H$262+Q73*$I73*Indicators!$I$262</f>
        <v>-1.4587581287784023E-3</v>
      </c>
      <c r="AB73" s="193">
        <f>R73*$B73*Indicators!$B$263+R73*$C73*Indicators!$C$263+R73*$D73*Indicators!$D$263+R73*$E73*Indicators!$E$263+R73*$F73*Indicators!$F$263+R73*$G73*Indicators!$G$263+R73*$H73*Indicators!$H$263+R73*$I73*Indicators!$I$263</f>
        <v>-7.2917442376758956E-5</v>
      </c>
      <c r="AC73" s="193">
        <f>S73*$B73*Indicators!$B$264+S73*$C73*Indicators!$C$264+S73*$D73*Indicators!$D$264+S73*$E73*Indicators!$E$264+S73*$F73*Indicators!$F$264+S73*$G73*Indicators!$G$264+S73*$H73*Indicators!$H$264+S73*$I73*Indicators!$I$264</f>
        <v>5.733205168986994E-4</v>
      </c>
      <c r="AE73" s="177">
        <f t="shared" si="2"/>
        <v>0.63079214039221831</v>
      </c>
    </row>
    <row r="74" spans="1:31" hidden="1" x14ac:dyDescent="0.25">
      <c r="A74" s="174">
        <f>Indicators!A86</f>
        <v>37987</v>
      </c>
      <c r="B74" s="193">
        <f>(Indicators!B86-Indicators!B85)/Indicators!B85</f>
        <v>5.8267194771163051E-2</v>
      </c>
      <c r="C74" s="193">
        <f>(Indicators!C86-Indicators!C85)/-100</f>
        <v>-4.6499999999999988E-3</v>
      </c>
      <c r="D74" s="193">
        <f>(Indicators!D86-Indicators!D85)/-100</f>
        <v>1.6747652325835572E-3</v>
      </c>
      <c r="E74" s="193">
        <f>(Indicators!E86-Indicators!E85)/-Indicators!E85</f>
        <v>2.7230971128608984E-2</v>
      </c>
      <c r="F74" s="193">
        <f>(Indicators!F86-Indicators!F85)/Indicators!F85</f>
        <v>-4.8895899053627699E-2</v>
      </c>
      <c r="G74" s="193">
        <f>(Indicators!G86-Indicators!G85)/Indicators!G85</f>
        <v>-4.4135284240825086E-2</v>
      </c>
      <c r="H74" s="193">
        <f>(Indicators!H86-Indicators!H85)/Indicators!H85</f>
        <v>1.1057283186255788E-2</v>
      </c>
      <c r="I74" s="193">
        <f>(Indicators!I86-Indicators!I85)/Indicators!I85</f>
        <v>1.5457788347205707E-2</v>
      </c>
      <c r="J74" s="174"/>
      <c r="K74" s="193">
        <f>RBay!C$73/100</f>
        <v>3.0518833422282045E-2</v>
      </c>
      <c r="L74" s="193">
        <f>RBay!D$73/100</f>
        <v>0.14703763439078718</v>
      </c>
      <c r="M74" s="193">
        <f>RBay!E$73/100</f>
        <v>0.38179268138562727</v>
      </c>
      <c r="N74" s="193">
        <f>RBay!F$73/100</f>
        <v>8.7810209032600072E-3</v>
      </c>
      <c r="O74" s="193">
        <f>RBay!G$73/100</f>
        <v>2.7029979666928196E-2</v>
      </c>
      <c r="P74" s="193">
        <f>RBay!H$73/100</f>
        <v>7.2130132677488759E-2</v>
      </c>
      <c r="Q74" s="193">
        <f>RBay!I$73/100</f>
        <v>0.12085765132540201</v>
      </c>
      <c r="R74" s="193">
        <f>RBay!J$73/100</f>
        <v>9.5703083737940592E-2</v>
      </c>
      <c r="S74" s="193">
        <f>RBay!K$73/100</f>
        <v>0.11614898249028392</v>
      </c>
      <c r="T74" s="193"/>
      <c r="U74" s="193">
        <f>K74*$B74*Indicators!$B$256+K74*$C74*Indicators!$C$256+K74*$D74*Indicators!$D$256+K74*$E74*Indicators!$E$256+K74*$F74*Indicators!$F$256+K74*$G74*Indicators!$G$256+K74*$H74*Indicators!$H$256+K74*$I74*Indicators!$I$256</f>
        <v>1.0910556126643766E-4</v>
      </c>
      <c r="V74" s="193">
        <f>L74*$B74*Indicators!$B$257+L74*$C74*Indicators!$C$257+L74*$D74*Indicators!$D$257+L74*$E74*Indicators!$E$257+L74*$F74*Indicators!$F$257+L74*$G74*Indicators!$G$257+L74*$H74*Indicators!$H$257+L74*$I74*Indicators!$I$257</f>
        <v>8.2939511333612295E-4</v>
      </c>
      <c r="W74" s="193">
        <f>M74*$B74*Indicators!$B$258+M74*$C74*Indicators!$C$258+M74*$D74*Indicators!$D$258+M74*$E74*Indicators!$E$258+M74*$F74*Indicators!$F$258+M74*$G74*Indicators!$G$258+M74*$H74*Indicators!$H$258+M74*$I74*Indicators!$I$258</f>
        <v>1.0105151067047607E-2</v>
      </c>
      <c r="X74" s="193">
        <f>N74*$B74*Indicators!$B$259+N74*$C74*Indicators!$C$259+N74*$D74*Indicators!$D$259+N74*$E74*Indicators!$E$259+N74*$F74*Indicators!$F$259+N74*$G74*Indicators!$G$259+N74*$H74*Indicators!$H$259+N74*$I74*Indicators!$I$259</f>
        <v>1.7525841570769697E-4</v>
      </c>
      <c r="Y74" s="193">
        <f>O74*$B74*Indicators!$B$260+O74*$C74*Indicators!$C$260+O74*$D74*Indicators!$D$260+O74*$E74*Indicators!$E$260+O74*$F74*Indicators!$F$260+O74*$G74*Indicators!$G$260+O74*$H74*Indicators!$H$260+O74*$I74*Indicators!$I$260</f>
        <v>3.4527869090671679E-4</v>
      </c>
      <c r="Z74" s="193">
        <f>P74*$B74*Indicators!$B$261+P74*$C74*Indicators!$C$261+P74*$D74*Indicators!$D$261+P74*$E74*Indicators!$E$261+P74*$F74*Indicators!$F$261+P74*$G74*Indicators!$G$261+P74*$H74*Indicators!$H$261+P74*$I74*Indicators!$I$261</f>
        <v>7.2285864757591568E-4</v>
      </c>
      <c r="AA74" s="193">
        <f>Q74*$B74*Indicators!$B$262+Q74*$C74*Indicators!$C$262+Q74*$D74*Indicators!$D$262+Q74*$E74*Indicators!$E$262+Q74*$F74*Indicators!$F$262+Q74*$G74*Indicators!$G$262+Q74*$H74*Indicators!$H$262+Q74*$I74*Indicators!$I$262</f>
        <v>2.0534588532498217E-3</v>
      </c>
      <c r="AB74" s="193">
        <f>R74*$B74*Indicators!$B$263+R74*$C74*Indicators!$C$263+R74*$D74*Indicators!$D$263+R74*$E74*Indicators!$E$263+R74*$F74*Indicators!$F$263+R74*$G74*Indicators!$G$263+R74*$H74*Indicators!$H$263+R74*$I74*Indicators!$I$263</f>
        <v>1.069947794236965E-3</v>
      </c>
      <c r="AC74" s="193">
        <f>S74*$B74*Indicators!$B$264+S74*$C74*Indicators!$C$264+S74*$D74*Indicators!$D$264+S74*$E74*Indicators!$E$264+S74*$F74*Indicators!$F$264+S74*$G74*Indicators!$G$264+S74*$H74*Indicators!$H$264+S74*$I74*Indicators!$I$264</f>
        <v>1.0016975018164436E-3</v>
      </c>
      <c r="AE74" s="177">
        <f t="shared" si="2"/>
        <v>1.6412151645143727</v>
      </c>
    </row>
    <row r="75" spans="1:31" hidden="1" x14ac:dyDescent="0.25">
      <c r="A75" s="174">
        <f>Indicators!A87</f>
        <v>38018</v>
      </c>
      <c r="B75" s="193">
        <f>(Indicators!B87-Indicators!B86)/Indicators!B86</f>
        <v>-5.4361747545182942E-2</v>
      </c>
      <c r="C75" s="193">
        <f>(Indicators!C87-Indicators!C86)/-100</f>
        <v>1.1500000000000021E-3</v>
      </c>
      <c r="D75" s="193">
        <f>(Indicators!D87-Indicators!D86)/-100</f>
        <v>-5.762670565302168E-3</v>
      </c>
      <c r="E75" s="193">
        <f>(Indicators!E87-Indicators!E86)/-Indicators!E86</f>
        <v>-9.8482293423271569E-2</v>
      </c>
      <c r="F75" s="193">
        <f>(Indicators!F87-Indicators!F86)/Indicators!F86</f>
        <v>-2.6533996683250436E-2</v>
      </c>
      <c r="G75" s="193">
        <f>(Indicators!G87-Indicators!G86)/Indicators!G86</f>
        <v>-8.0301129234629579E-3</v>
      </c>
      <c r="H75" s="193">
        <f>(Indicators!H87-Indicators!H86)/Indicators!H86</f>
        <v>5.9380533788584095E-3</v>
      </c>
      <c r="I75" s="193">
        <f>(Indicators!I87-Indicators!I86)/Indicators!I86</f>
        <v>-1.2587822014051522E-2</v>
      </c>
      <c r="J75" s="174"/>
      <c r="K75" s="193">
        <f>RBay!C$73/100</f>
        <v>3.0518833422282045E-2</v>
      </c>
      <c r="L75" s="193">
        <f>RBay!D$73/100</f>
        <v>0.14703763439078718</v>
      </c>
      <c r="M75" s="193">
        <f>RBay!E$73/100</f>
        <v>0.38179268138562727</v>
      </c>
      <c r="N75" s="193">
        <f>RBay!F$73/100</f>
        <v>8.7810209032600072E-3</v>
      </c>
      <c r="O75" s="193">
        <f>RBay!G$73/100</f>
        <v>2.7029979666928196E-2</v>
      </c>
      <c r="P75" s="193">
        <f>RBay!H$73/100</f>
        <v>7.2130132677488759E-2</v>
      </c>
      <c r="Q75" s="193">
        <f>RBay!I$73/100</f>
        <v>0.12085765132540201</v>
      </c>
      <c r="R75" s="193">
        <f>RBay!J$73/100</f>
        <v>9.5703083737940592E-2</v>
      </c>
      <c r="S75" s="193">
        <f>RBay!K$73/100</f>
        <v>0.11614898249028392</v>
      </c>
      <c r="T75" s="193"/>
      <c r="U75" s="193">
        <f>K75*$B75*Indicators!$B$256+K75*$C75*Indicators!$C$256+K75*$D75*Indicators!$D$256+K75*$E75*Indicators!$E$256+K75*$F75*Indicators!$F$256+K75*$G75*Indicators!$G$256+K75*$H75*Indicators!$H$256+K75*$I75*Indicators!$I$256</f>
        <v>-1.1035882499535496E-3</v>
      </c>
      <c r="V75" s="193">
        <f>L75*$B75*Indicators!$B$257+L75*$C75*Indicators!$C$257+L75*$D75*Indicators!$D$257+L75*$E75*Indicators!$E$257+L75*$F75*Indicators!$F$257+L75*$G75*Indicators!$G$257+L75*$H75*Indicators!$H$257+L75*$I75*Indicators!$I$257</f>
        <v>-4.6884954110300216E-3</v>
      </c>
      <c r="W75" s="193">
        <f>M75*$B75*Indicators!$B$258+M75*$C75*Indicators!$C$258+M75*$D75*Indicators!$D$258+M75*$E75*Indicators!$E$258+M75*$F75*Indicators!$F$258+M75*$G75*Indicators!$G$258+M75*$H75*Indicators!$H$258+M75*$I75*Indicators!$I$258</f>
        <v>-1.1780875050909237E-2</v>
      </c>
      <c r="X75" s="193">
        <f>N75*$B75*Indicators!$B$259+N75*$C75*Indicators!$C$259+N75*$D75*Indicators!$D$259+N75*$E75*Indicators!$E$259+N75*$F75*Indicators!$F$259+N75*$G75*Indicators!$G$259+N75*$H75*Indicators!$H$259+N75*$I75*Indicators!$I$259</f>
        <v>-2.7276812444754315E-4</v>
      </c>
      <c r="Y75" s="193">
        <f>O75*$B75*Indicators!$B$260+O75*$C75*Indicators!$C$260+O75*$D75*Indicators!$D$260+O75*$E75*Indicators!$E$260+O75*$F75*Indicators!$F$260+O75*$G75*Indicators!$G$260+O75*$H75*Indicators!$H$260+O75*$I75*Indicators!$I$260</f>
        <v>-5.2134778526069601E-4</v>
      </c>
      <c r="Z75" s="193">
        <f>P75*$B75*Indicators!$B$261+P75*$C75*Indicators!$C$261+P75*$D75*Indicators!$D$261+P75*$E75*Indicators!$E$261+P75*$F75*Indicators!$F$261+P75*$G75*Indicators!$G$261+P75*$H75*Indicators!$H$261+P75*$I75*Indicators!$I$261</f>
        <v>-1.04948801097374E-3</v>
      </c>
      <c r="AA75" s="193">
        <f>Q75*$B75*Indicators!$B$262+Q75*$C75*Indicators!$C$262+Q75*$D75*Indicators!$D$262+Q75*$E75*Indicators!$E$262+Q75*$F75*Indicators!$F$262+Q75*$G75*Indicators!$G$262+Q75*$H75*Indicators!$H$262+Q75*$I75*Indicators!$I$262</f>
        <v>-4.2781555637211397E-3</v>
      </c>
      <c r="AB75" s="193">
        <f>R75*$B75*Indicators!$B$263+R75*$C75*Indicators!$C$263+R75*$D75*Indicators!$D$263+R75*$E75*Indicators!$E$263+R75*$F75*Indicators!$F$263+R75*$G75*Indicators!$G$263+R75*$H75*Indicators!$H$263+R75*$I75*Indicators!$I$263</f>
        <v>-1.3691423116142082E-3</v>
      </c>
      <c r="AC75" s="193">
        <f>S75*$B75*Indicators!$B$264+S75*$C75*Indicators!$C$264+S75*$D75*Indicators!$D$264+S75*$E75*Indicators!$E$264+S75*$F75*Indicators!$F$264+S75*$G75*Indicators!$G$264+S75*$H75*Indicators!$H$264+S75*$I75*Indicators!$I$264</f>
        <v>-5.8471534399846586E-4</v>
      </c>
      <c r="AE75" s="177">
        <f t="shared" si="2"/>
        <v>-2.5648575851908597</v>
      </c>
    </row>
    <row r="76" spans="1:31" hidden="1" x14ac:dyDescent="0.25">
      <c r="A76" s="174">
        <f>Indicators!A88</f>
        <v>38047</v>
      </c>
      <c r="B76" s="193">
        <f>(Indicators!B88-Indicators!B87)/Indicators!B87</f>
        <v>-4.7012791572610887E-2</v>
      </c>
      <c r="C76" s="193">
        <f>(Indicators!C88-Indicators!C87)/-100</f>
        <v>-2.4500000000000099E-3</v>
      </c>
      <c r="D76" s="193">
        <f>(Indicators!D88-Indicators!D87)/-100</f>
        <v>3.3324277823055803E-3</v>
      </c>
      <c r="E76" s="193">
        <f>(Indicators!E88-Indicators!E87)/-Indicators!E87</f>
        <v>6.4476512127725162E-3</v>
      </c>
      <c r="F76" s="193">
        <f>(Indicators!F88-Indicators!F87)/Indicators!F87</f>
        <v>0.10732538330494036</v>
      </c>
      <c r="G76" s="193">
        <f>(Indicators!G88-Indicators!G87)/Indicators!G87</f>
        <v>6.9567417151530475E-2</v>
      </c>
      <c r="H76" s="193">
        <f>(Indicators!H88-Indicators!H87)/Indicators!H87</f>
        <v>1.0994339443642151E-2</v>
      </c>
      <c r="I76" s="193">
        <f>(Indicators!I88-Indicators!I87)/Indicators!I87</f>
        <v>3.6466053957900979E-2</v>
      </c>
      <c r="J76" s="174"/>
      <c r="K76" s="193">
        <f>RBay!C$73/100</f>
        <v>3.0518833422282045E-2</v>
      </c>
      <c r="L76" s="193">
        <f>RBay!D$73/100</f>
        <v>0.14703763439078718</v>
      </c>
      <c r="M76" s="193">
        <f>RBay!E$73/100</f>
        <v>0.38179268138562727</v>
      </c>
      <c r="N76" s="193">
        <f>RBay!F$73/100</f>
        <v>8.7810209032600072E-3</v>
      </c>
      <c r="O76" s="193">
        <f>RBay!G$73/100</f>
        <v>2.7029979666928196E-2</v>
      </c>
      <c r="P76" s="193">
        <f>RBay!H$73/100</f>
        <v>7.2130132677488759E-2</v>
      </c>
      <c r="Q76" s="193">
        <f>RBay!I$73/100</f>
        <v>0.12085765132540201</v>
      </c>
      <c r="R76" s="193">
        <f>RBay!J$73/100</f>
        <v>9.5703083737940592E-2</v>
      </c>
      <c r="S76" s="193">
        <f>RBay!K$73/100</f>
        <v>0.11614898249028392</v>
      </c>
      <c r="T76" s="193"/>
      <c r="U76" s="193">
        <f>K76*$B76*Indicators!$B$256+K76*$C76*Indicators!$C$256+K76*$D76*Indicators!$D$256+K76*$E76*Indicators!$E$256+K76*$F76*Indicators!$F$256+K76*$G76*Indicators!$G$256+K76*$H76*Indicators!$H$256+K76*$I76*Indicators!$I$256</f>
        <v>8.4932378418343013E-4</v>
      </c>
      <c r="V76" s="193">
        <f>L76*$B76*Indicators!$B$257+L76*$C76*Indicators!$C$257+L76*$D76*Indicators!$D$257+L76*$E76*Indicators!$E$257+L76*$F76*Indicators!$F$257+L76*$G76*Indicators!$G$257+L76*$H76*Indicators!$H$257+L76*$I76*Indicators!$I$257</f>
        <v>3.1849976818497027E-3</v>
      </c>
      <c r="W76" s="193">
        <f>M76*$B76*Indicators!$B$258+M76*$C76*Indicators!$C$258+M76*$D76*Indicators!$D$258+M76*$E76*Indicators!$E$258+M76*$F76*Indicators!$F$258+M76*$G76*Indicators!$G$258+M76*$H76*Indicators!$H$258+M76*$I76*Indicators!$I$258</f>
        <v>-2.9552455586586363E-3</v>
      </c>
      <c r="X76" s="193">
        <f>N76*$B76*Indicators!$B$259+N76*$C76*Indicators!$C$259+N76*$D76*Indicators!$D$259+N76*$E76*Indicators!$E$259+N76*$F76*Indicators!$F$259+N76*$G76*Indicators!$G$259+N76*$H76*Indicators!$H$259+N76*$I76*Indicators!$I$259</f>
        <v>1.4018753578247265E-4</v>
      </c>
      <c r="Y76" s="193">
        <f>O76*$B76*Indicators!$B$260+O76*$C76*Indicators!$C$260+O76*$D76*Indicators!$D$260+O76*$E76*Indicators!$E$260+O76*$F76*Indicators!$F$260+O76*$G76*Indicators!$G$260+O76*$H76*Indicators!$H$260+O76*$I76*Indicators!$I$260</f>
        <v>2.6643878946957374E-5</v>
      </c>
      <c r="Z76" s="193">
        <f>P76*$B76*Indicators!$B$261+P76*$C76*Indicators!$C$261+P76*$D76*Indicators!$D$261+P76*$E76*Indicators!$E$261+P76*$F76*Indicators!$F$261+P76*$G76*Indicators!$G$261+P76*$H76*Indicators!$H$261+P76*$I76*Indicators!$I$261</f>
        <v>-1.0811900208657215E-4</v>
      </c>
      <c r="AA76" s="193">
        <f>Q76*$B76*Indicators!$B$262+Q76*$C76*Indicators!$C$262+Q76*$D76*Indicators!$D$262+Q76*$E76*Indicators!$E$262+Q76*$F76*Indicators!$F$262+Q76*$G76*Indicators!$G$262+Q76*$H76*Indicators!$H$262+Q76*$I76*Indicators!$I$262</f>
        <v>3.5311369987162198E-4</v>
      </c>
      <c r="AB76" s="193">
        <f>R76*$B76*Indicators!$B$263+R76*$C76*Indicators!$C$263+R76*$D76*Indicators!$D$263+R76*$E76*Indicators!$E$263+R76*$F76*Indicators!$F$263+R76*$G76*Indicators!$G$263+R76*$H76*Indicators!$H$263+R76*$I76*Indicators!$I$263</f>
        <v>5.1759412036617299E-5</v>
      </c>
      <c r="AC76" s="193">
        <f>S76*$B76*Indicators!$B$264+S76*$C76*Indicators!$C$264+S76*$D76*Indicators!$D$264+S76*$E76*Indicators!$E$264+S76*$F76*Indicators!$F$264+S76*$G76*Indicators!$G$264+S76*$H76*Indicators!$H$264+S76*$I76*Indicators!$I$264</f>
        <v>2.6634231215203873E-5</v>
      </c>
      <c r="AE76" s="177">
        <f t="shared" si="2"/>
        <v>0.15692956631407973</v>
      </c>
    </row>
    <row r="77" spans="1:31" hidden="1" x14ac:dyDescent="0.25">
      <c r="A77" s="174">
        <f>Indicators!A89</f>
        <v>38078</v>
      </c>
      <c r="B77" s="193">
        <f>(Indicators!B89-Indicators!B88)/Indicators!B88</f>
        <v>8.6852161829264404E-2</v>
      </c>
      <c r="C77" s="193">
        <f>(Indicators!C89-Indicators!C88)/-100</f>
        <v>-3.4499999999999887E-3</v>
      </c>
      <c r="D77" s="193">
        <f>(Indicators!D89-Indicators!D88)/-100</f>
        <v>1.637936570674487E-3</v>
      </c>
      <c r="E77" s="193">
        <f>(Indicators!E89-Indicators!E88)/-Indicators!E88</f>
        <v>-8.3127317676143314E-2</v>
      </c>
      <c r="F77" s="193">
        <f>(Indicators!F89-Indicators!F88)/Indicators!F88</f>
        <v>5.5384615384615435E-2</v>
      </c>
      <c r="G77" s="193">
        <f>(Indicators!G89-Indicators!G88)/Indicators!G88</f>
        <v>-8.4200567644276303E-2</v>
      </c>
      <c r="H77" s="193">
        <f>(Indicators!H89-Indicators!H88)/Indicators!H88</f>
        <v>9.4984881659889477E-3</v>
      </c>
      <c r="I77" s="193">
        <f>(Indicators!I89-Indicators!I88)/Indicators!I88</f>
        <v>-5.8066361556064074E-2</v>
      </c>
      <c r="J77" s="174"/>
      <c r="K77" s="193">
        <f>RBay!C$73/100</f>
        <v>3.0518833422282045E-2</v>
      </c>
      <c r="L77" s="193">
        <f>RBay!D$73/100</f>
        <v>0.14703763439078718</v>
      </c>
      <c r="M77" s="193">
        <f>RBay!E$73/100</f>
        <v>0.38179268138562727</v>
      </c>
      <c r="N77" s="193">
        <f>RBay!F$73/100</f>
        <v>8.7810209032600072E-3</v>
      </c>
      <c r="O77" s="193">
        <f>RBay!G$73/100</f>
        <v>2.7029979666928196E-2</v>
      </c>
      <c r="P77" s="193">
        <f>RBay!H$73/100</f>
        <v>7.2130132677488759E-2</v>
      </c>
      <c r="Q77" s="193">
        <f>RBay!I$73/100</f>
        <v>0.12085765132540201</v>
      </c>
      <c r="R77" s="193">
        <f>RBay!J$73/100</f>
        <v>9.5703083737940592E-2</v>
      </c>
      <c r="S77" s="193">
        <f>RBay!K$73/100</f>
        <v>0.11614898249028392</v>
      </c>
      <c r="T77" s="193"/>
      <c r="U77" s="193">
        <f>K77*$B77*Indicators!$B$256+K77*$C77*Indicators!$C$256+K77*$D77*Indicators!$D$256+K77*$E77*Indicators!$E$256+K77*$F77*Indicators!$F$256+K77*$G77*Indicators!$G$256+K77*$H77*Indicators!$H$256+K77*$I77*Indicators!$I$256</f>
        <v>4.8511546448654248E-4</v>
      </c>
      <c r="V77" s="193">
        <f>L77*$B77*Indicators!$B$257+L77*$C77*Indicators!$C$257+L77*$D77*Indicators!$D$257+L77*$E77*Indicators!$E$257+L77*$F77*Indicators!$F$257+L77*$G77*Indicators!$G$257+L77*$H77*Indicators!$H$257+L77*$I77*Indicators!$I$257</f>
        <v>-4.0509724897920003E-3</v>
      </c>
      <c r="W77" s="193">
        <f>M77*$B77*Indicators!$B$258+M77*$C77*Indicators!$C$258+M77*$D77*Indicators!$D$258+M77*$E77*Indicators!$E$258+M77*$F77*Indicators!$F$258+M77*$G77*Indicators!$G$258+M77*$H77*Indicators!$H$258+M77*$I77*Indicators!$I$258</f>
        <v>4.128705371777331E-3</v>
      </c>
      <c r="X77" s="193">
        <f>N77*$B77*Indicators!$B$259+N77*$C77*Indicators!$C$259+N77*$D77*Indicators!$D$259+N77*$E77*Indicators!$E$259+N77*$F77*Indicators!$F$259+N77*$G77*Indicators!$G$259+N77*$H77*Indicators!$H$259+N77*$I77*Indicators!$I$259</f>
        <v>-3.1711939130670203E-4</v>
      </c>
      <c r="Y77" s="193">
        <f>O77*$B77*Indicators!$B$260+O77*$C77*Indicators!$C$260+O77*$D77*Indicators!$D$260+O77*$E77*Indicators!$E$260+O77*$F77*Indicators!$F$260+O77*$G77*Indicators!$G$260+O77*$H77*Indicators!$H$260+O77*$I77*Indicators!$I$260</f>
        <v>-1.2728037490232721E-4</v>
      </c>
      <c r="Z77" s="193">
        <f>P77*$B77*Indicators!$B$261+P77*$C77*Indicators!$C$261+P77*$D77*Indicators!$D$261+P77*$E77*Indicators!$E$261+P77*$F77*Indicators!$F$261+P77*$G77*Indicators!$G$261+P77*$H77*Indicators!$H$261+P77*$I77*Indicators!$I$261</f>
        <v>1.3468093443278915E-4</v>
      </c>
      <c r="AA77" s="193">
        <f>Q77*$B77*Indicators!$B$262+Q77*$C77*Indicators!$C$262+Q77*$D77*Indicators!$D$262+Q77*$E77*Indicators!$E$262+Q77*$F77*Indicators!$F$262+Q77*$G77*Indicators!$G$262+Q77*$H77*Indicators!$H$262+Q77*$I77*Indicators!$I$262</f>
        <v>-2.5000763598843128E-3</v>
      </c>
      <c r="AB77" s="193">
        <f>R77*$B77*Indicators!$B$263+R77*$C77*Indicators!$C$263+R77*$D77*Indicators!$D$263+R77*$E77*Indicators!$E$263+R77*$F77*Indicators!$F$263+R77*$G77*Indicators!$G$263+R77*$H77*Indicators!$H$263+R77*$I77*Indicators!$I$263</f>
        <v>-6.9384118963634054E-5</v>
      </c>
      <c r="AC77" s="193">
        <f>S77*$B77*Indicators!$B$264+S77*$C77*Indicators!$C$264+S77*$D77*Indicators!$D$264+S77*$E77*Indicators!$E$264+S77*$F77*Indicators!$F$264+S77*$G77*Indicators!$G$264+S77*$H77*Indicators!$H$264+S77*$I77*Indicators!$I$264</f>
        <v>9.0033253933172652E-4</v>
      </c>
      <c r="AE77" s="177">
        <f t="shared" si="2"/>
        <v>-0.1415998424820587</v>
      </c>
    </row>
    <row r="78" spans="1:31" hidden="1" x14ac:dyDescent="0.25">
      <c r="A78" s="174">
        <f>Indicators!A90</f>
        <v>38108</v>
      </c>
      <c r="B78" s="193">
        <f>(Indicators!B90-Indicators!B89)/Indicators!B89</f>
        <v>-5.3976694853689035E-2</v>
      </c>
      <c r="C78" s="193">
        <f>(Indicators!C90-Indicators!C89)/-100</f>
        <v>-1.6500000000000093E-3</v>
      </c>
      <c r="D78" s="193">
        <f>(Indicators!D90-Indicators!D89)/-100</f>
        <v>-3.2632826784716588E-3</v>
      </c>
      <c r="E78" s="193">
        <f>(Indicators!E90-Indicators!E89)/-Indicators!E89</f>
        <v>-5.5064194008559199E-2</v>
      </c>
      <c r="F78" s="193">
        <f>(Indicators!F90-Indicators!F89)/Indicators!F89</f>
        <v>-3.498542274052481E-2</v>
      </c>
      <c r="G78" s="193">
        <f>(Indicators!G90-Indicators!G89)/Indicators!G89</f>
        <v>1.8595041322314022E-2</v>
      </c>
      <c r="H78" s="193">
        <f>(Indicators!H90-Indicators!H89)/Indicators!H89</f>
        <v>-1.1513514630090579E-2</v>
      </c>
      <c r="I78" s="193">
        <f>(Indicators!I90-Indicators!I89)/Indicators!I89</f>
        <v>8.4117825690859405E-2</v>
      </c>
      <c r="J78" s="174"/>
      <c r="K78" s="193">
        <f>RBay!C$73/100</f>
        <v>3.0518833422282045E-2</v>
      </c>
      <c r="L78" s="193">
        <f>RBay!D$73/100</f>
        <v>0.14703763439078718</v>
      </c>
      <c r="M78" s="193">
        <f>RBay!E$73/100</f>
        <v>0.38179268138562727</v>
      </c>
      <c r="N78" s="193">
        <f>RBay!F$73/100</f>
        <v>8.7810209032600072E-3</v>
      </c>
      <c r="O78" s="193">
        <f>RBay!G$73/100</f>
        <v>2.7029979666928196E-2</v>
      </c>
      <c r="P78" s="193">
        <f>RBay!H$73/100</f>
        <v>7.2130132677488759E-2</v>
      </c>
      <c r="Q78" s="193">
        <f>RBay!I$73/100</f>
        <v>0.12085765132540201</v>
      </c>
      <c r="R78" s="193">
        <f>RBay!J$73/100</f>
        <v>9.5703083737940592E-2</v>
      </c>
      <c r="S78" s="193">
        <f>RBay!K$73/100</f>
        <v>0.11614898249028392</v>
      </c>
      <c r="T78" s="193"/>
      <c r="U78" s="193">
        <f>K78*$B78*Indicators!$B$256+K78*$C78*Indicators!$C$256+K78*$D78*Indicators!$D$256+K78*$E78*Indicators!$E$256+K78*$F78*Indicators!$F$256+K78*$G78*Indicators!$G$256+K78*$H78*Indicators!$H$256+K78*$I78*Indicators!$I$256</f>
        <v>-7.7523843963452381E-4</v>
      </c>
      <c r="V78" s="193">
        <f>L78*$B78*Indicators!$B$257+L78*$C78*Indicators!$C$257+L78*$D78*Indicators!$D$257+L78*$E78*Indicators!$E$257+L78*$F78*Indicators!$F$257+L78*$G78*Indicators!$G$257+L78*$H78*Indicators!$H$257+L78*$I78*Indicators!$I$257</f>
        <v>3.767330351875718E-4</v>
      </c>
      <c r="W78" s="193">
        <f>M78*$B78*Indicators!$B$258+M78*$C78*Indicators!$C$258+M78*$D78*Indicators!$D$258+M78*$E78*Indicators!$E$258+M78*$F78*Indicators!$F$258+M78*$G78*Indicators!$G$258+M78*$H78*Indicators!$H$258+M78*$I78*Indicators!$I$258</f>
        <v>-3.5198280738349208E-3</v>
      </c>
      <c r="X78" s="193">
        <f>N78*$B78*Indicators!$B$259+N78*$C78*Indicators!$C$259+N78*$D78*Indicators!$D$259+N78*$E78*Indicators!$E$259+N78*$F78*Indicators!$F$259+N78*$G78*Indicators!$G$259+N78*$H78*Indicators!$H$259+N78*$I78*Indicators!$I$259</f>
        <v>2.1295195340328567E-4</v>
      </c>
      <c r="Y78" s="193">
        <f>O78*$B78*Indicators!$B$260+O78*$C78*Indicators!$C$260+O78*$D78*Indicators!$D$260+O78*$E78*Indicators!$E$260+O78*$F78*Indicators!$F$260+O78*$G78*Indicators!$G$260+O78*$H78*Indicators!$H$260+O78*$I78*Indicators!$I$260</f>
        <v>-3.7103485348353586E-4</v>
      </c>
      <c r="Z78" s="193">
        <f>P78*$B78*Indicators!$B$261+P78*$C78*Indicators!$C$261+P78*$D78*Indicators!$D$261+P78*$E78*Indicators!$E$261+P78*$F78*Indicators!$F$261+P78*$G78*Indicators!$G$261+P78*$H78*Indicators!$H$261+P78*$I78*Indicators!$I$261</f>
        <v>-1.0828625666873997E-3</v>
      </c>
      <c r="AA78" s="193">
        <f>Q78*$B78*Indicators!$B$262+Q78*$C78*Indicators!$C$262+Q78*$D78*Indicators!$D$262+Q78*$E78*Indicators!$E$262+Q78*$F78*Indicators!$F$262+Q78*$G78*Indicators!$G$262+Q78*$H78*Indicators!$H$262+Q78*$I78*Indicators!$I$262</f>
        <v>-1.9898216801621741E-3</v>
      </c>
      <c r="AB78" s="193">
        <f>R78*$B78*Indicators!$B$263+R78*$C78*Indicators!$C$263+R78*$D78*Indicators!$D$263+R78*$E78*Indicators!$E$263+R78*$F78*Indicators!$F$263+R78*$G78*Indicators!$G$263+R78*$H78*Indicators!$H$263+R78*$I78*Indicators!$I$263</f>
        <v>-1.0581009747979955E-3</v>
      </c>
      <c r="AC78" s="193">
        <f>S78*$B78*Indicators!$B$264+S78*$C78*Indicators!$C$264+S78*$D78*Indicators!$D$264+S78*$E78*Indicators!$E$264+S78*$F78*Indicators!$F$264+S78*$G78*Indicators!$G$264+S78*$H78*Indicators!$H$264+S78*$I78*Indicators!$I$264</f>
        <v>-6.8249015805630872E-4</v>
      </c>
      <c r="AE78" s="177">
        <f t="shared" si="2"/>
        <v>-0.88896917580660006</v>
      </c>
    </row>
    <row r="79" spans="1:31" hidden="1" x14ac:dyDescent="0.25">
      <c r="A79" s="174">
        <f>Indicators!A91</f>
        <v>38139</v>
      </c>
      <c r="B79" s="193">
        <f>(Indicators!B91-Indicators!B90)/Indicators!B90</f>
        <v>-4.0285051680975528E-2</v>
      </c>
      <c r="C79" s="193">
        <f>(Indicators!C91-Indicators!C90)/-100</f>
        <v>3.0000000000001136E-4</v>
      </c>
      <c r="D79" s="193">
        <f>(Indicators!D91-Indicators!D90)/-100</f>
        <v>-6.5545762278852683E-3</v>
      </c>
      <c r="E79" s="193">
        <f>(Indicators!E91-Indicators!E90)/-Indicators!E90</f>
        <v>0.10356949702541911</v>
      </c>
      <c r="F79" s="193">
        <f>(Indicators!F91-Indicators!F90)/Indicators!F90</f>
        <v>0.13444108761329301</v>
      </c>
      <c r="G79" s="193">
        <f>(Indicators!G91-Indicators!G90)/Indicators!G90</f>
        <v>-4.5638945233264566E-3</v>
      </c>
      <c r="H79" s="193">
        <f>(Indicators!H91-Indicators!H90)/Indicators!H90</f>
        <v>1.6136615947234378E-2</v>
      </c>
      <c r="I79" s="193">
        <f>(Indicators!I91-Indicators!I90)/Indicators!I90</f>
        <v>0.1123249299719888</v>
      </c>
      <c r="J79" s="174"/>
      <c r="K79" s="193">
        <f>RBay!C$73/100</f>
        <v>3.0518833422282045E-2</v>
      </c>
      <c r="L79" s="193">
        <f>RBay!D$73/100</f>
        <v>0.14703763439078718</v>
      </c>
      <c r="M79" s="193">
        <f>RBay!E$73/100</f>
        <v>0.38179268138562727</v>
      </c>
      <c r="N79" s="193">
        <f>RBay!F$73/100</f>
        <v>8.7810209032600072E-3</v>
      </c>
      <c r="O79" s="193">
        <f>RBay!G$73/100</f>
        <v>2.7029979666928196E-2</v>
      </c>
      <c r="P79" s="193">
        <f>RBay!H$73/100</f>
        <v>7.2130132677488759E-2</v>
      </c>
      <c r="Q79" s="193">
        <f>RBay!I$73/100</f>
        <v>0.12085765132540201</v>
      </c>
      <c r="R79" s="193">
        <f>RBay!J$73/100</f>
        <v>9.5703083737940592E-2</v>
      </c>
      <c r="S79" s="193">
        <f>RBay!K$73/100</f>
        <v>0.11614898249028392</v>
      </c>
      <c r="T79" s="193"/>
      <c r="U79" s="193">
        <f>K79*$B79*Indicators!$B$256+K79*$C79*Indicators!$C$256+K79*$D79*Indicators!$D$256+K79*$E79*Indicators!$E$256+K79*$F79*Indicators!$F$256+K79*$G79*Indicators!$G$256+K79*$H79*Indicators!$H$256+K79*$I79*Indicators!$I$256</f>
        <v>1.8367472292795356E-3</v>
      </c>
      <c r="V79" s="193">
        <f>L79*$B79*Indicators!$B$257+L79*$C79*Indicators!$C$257+L79*$D79*Indicators!$D$257+L79*$E79*Indicators!$E$257+L79*$F79*Indicators!$F$257+L79*$G79*Indicators!$G$257+L79*$H79*Indicators!$H$257+L79*$I79*Indicators!$I$257</f>
        <v>2.7806084691325717E-3</v>
      </c>
      <c r="W79" s="193">
        <f>M79*$B79*Indicators!$B$258+M79*$C79*Indicators!$C$258+M79*$D79*Indicators!$D$258+M79*$E79*Indicators!$E$258+M79*$F79*Indicators!$F$258+M79*$G79*Indicators!$G$258+M79*$H79*Indicators!$H$258+M79*$I79*Indicators!$I$258</f>
        <v>7.6618538589499265E-3</v>
      </c>
      <c r="X79" s="193">
        <f>N79*$B79*Indicators!$B$259+N79*$C79*Indicators!$C$259+N79*$D79*Indicators!$D$259+N79*$E79*Indicators!$E$259+N79*$F79*Indicators!$F$259+N79*$G79*Indicators!$G$259+N79*$H79*Indicators!$H$259+N79*$I79*Indicators!$I$259</f>
        <v>6.5110209255888523E-4</v>
      </c>
      <c r="Y79" s="193">
        <f>O79*$B79*Indicators!$B$260+O79*$C79*Indicators!$C$260+O79*$D79*Indicators!$D$260+O79*$E79*Indicators!$E$260+O79*$F79*Indicators!$F$260+O79*$G79*Indicators!$G$260+O79*$H79*Indicators!$H$260+O79*$I79*Indicators!$I$260</f>
        <v>5.784062379240154E-4</v>
      </c>
      <c r="Z79" s="193">
        <f>P79*$B79*Indicators!$B$261+P79*$C79*Indicators!$C$261+P79*$D79*Indicators!$D$261+P79*$E79*Indicators!$E$261+P79*$F79*Indicators!$F$261+P79*$G79*Indicators!$G$261+P79*$H79*Indicators!$H$261+P79*$I79*Indicators!$I$261</f>
        <v>6.604727795602453E-4</v>
      </c>
      <c r="AA79" s="193">
        <f>Q79*$B79*Indicators!$B$262+Q79*$C79*Indicators!$C$262+Q79*$D79*Indicators!$D$262+Q79*$E79*Indicators!$E$262+Q79*$F79*Indicators!$F$262+Q79*$G79*Indicators!$G$262+Q79*$H79*Indicators!$H$262+Q79*$I79*Indicators!$I$262</f>
        <v>4.9438879880261029E-3</v>
      </c>
      <c r="AB79" s="193">
        <f>R79*$B79*Indicators!$B$263+R79*$C79*Indicators!$C$263+R79*$D79*Indicators!$D$263+R79*$E79*Indicators!$E$263+R79*$F79*Indicators!$F$263+R79*$G79*Indicators!$G$263+R79*$H79*Indicators!$H$263+R79*$I79*Indicators!$I$263</f>
        <v>1.5537604463648487E-3</v>
      </c>
      <c r="AC79" s="193">
        <f>S79*$B79*Indicators!$B$264+S79*$C79*Indicators!$C$264+S79*$D79*Indicators!$D$264+S79*$E79*Indicators!$E$264+S79*$F79*Indicators!$F$264+S79*$G79*Indicators!$G$264+S79*$H79*Indicators!$H$264+S79*$I79*Indicators!$I$264</f>
        <v>6.0662416818459738E-4</v>
      </c>
      <c r="AE79" s="177">
        <f t="shared" si="2"/>
        <v>2.1273463269980732</v>
      </c>
    </row>
    <row r="80" spans="1:31" hidden="1" x14ac:dyDescent="0.25">
      <c r="A80" s="174">
        <f>Indicators!A92</f>
        <v>38169</v>
      </c>
      <c r="B80" s="193">
        <f>(Indicators!B92-Indicators!B91)/Indicators!B91</f>
        <v>1.1682242990653986E-3</v>
      </c>
      <c r="C80" s="193">
        <f>(Indicators!C92-Indicators!C91)/-100</f>
        <v>1.7999999999999971E-3</v>
      </c>
      <c r="D80" s="193">
        <f>(Indicators!D92-Indicators!D91)/-100</f>
        <v>-3.2679738562090789E-3</v>
      </c>
      <c r="E80" s="193">
        <f>(Indicators!E92-Indicators!E91)/-Indicators!E91</f>
        <v>-0.2648567119155355</v>
      </c>
      <c r="F80" s="193">
        <f>(Indicators!F92-Indicators!F91)/Indicators!F91</f>
        <v>8.7882822902796295E-2</v>
      </c>
      <c r="G80" s="193">
        <f>(Indicators!G92-Indicators!G91)/Indicators!G91</f>
        <v>-1.4263881813550745E-2</v>
      </c>
      <c r="H80" s="193">
        <f>(Indicators!H92-Indicators!H91)/Indicators!H91</f>
        <v>9.2544392388223731E-3</v>
      </c>
      <c r="I80" s="193">
        <f>(Indicators!I92-Indicators!I91)/Indicators!I91</f>
        <v>-8.2850667338201969E-2</v>
      </c>
      <c r="J80" s="174"/>
      <c r="K80" s="193">
        <f>RBay!C$73/100</f>
        <v>3.0518833422282045E-2</v>
      </c>
      <c r="L80" s="193">
        <f>RBay!D$73/100</f>
        <v>0.14703763439078718</v>
      </c>
      <c r="M80" s="193">
        <f>RBay!E$73/100</f>
        <v>0.38179268138562727</v>
      </c>
      <c r="N80" s="193">
        <f>RBay!F$73/100</f>
        <v>8.7810209032600072E-3</v>
      </c>
      <c r="O80" s="193">
        <f>RBay!G$73/100</f>
        <v>2.7029979666928196E-2</v>
      </c>
      <c r="P80" s="193">
        <f>RBay!H$73/100</f>
        <v>7.2130132677488759E-2</v>
      </c>
      <c r="Q80" s="193">
        <f>RBay!I$73/100</f>
        <v>0.12085765132540201</v>
      </c>
      <c r="R80" s="193">
        <f>RBay!J$73/100</f>
        <v>9.5703083737940592E-2</v>
      </c>
      <c r="S80" s="193">
        <f>RBay!K$73/100</f>
        <v>0.11614898249028392</v>
      </c>
      <c r="T80" s="193"/>
      <c r="U80" s="193">
        <f>K80*$B80*Indicators!$B$256+K80*$C80*Indicators!$C$256+K80*$D80*Indicators!$D$256+K80*$E80*Indicators!$E$256+K80*$F80*Indicators!$F$256+K80*$G80*Indicators!$G$256+K80*$H80*Indicators!$H$256+K80*$I80*Indicators!$I$256</f>
        <v>-7.3590543553151799E-4</v>
      </c>
      <c r="V80" s="193">
        <f>L80*$B80*Indicators!$B$257+L80*$C80*Indicators!$C$257+L80*$D80*Indicators!$D$257+L80*$E80*Indicators!$E$257+L80*$F80*Indicators!$F$257+L80*$G80*Indicators!$G$257+L80*$H80*Indicators!$H$257+L80*$I80*Indicators!$I$257</f>
        <v>-7.1182227583056965E-3</v>
      </c>
      <c r="W80" s="193">
        <f>M80*$B80*Indicators!$B$258+M80*$C80*Indicators!$C$258+M80*$D80*Indicators!$D$258+M80*$E80*Indicators!$E$258+M80*$F80*Indicators!$F$258+M80*$G80*Indicators!$G$258+M80*$H80*Indicators!$H$258+M80*$I80*Indicators!$I$258</f>
        <v>-1.5853895631982581E-2</v>
      </c>
      <c r="X80" s="193">
        <f>N80*$B80*Indicators!$B$259+N80*$C80*Indicators!$C$259+N80*$D80*Indicators!$D$259+N80*$E80*Indicators!$E$259+N80*$F80*Indicators!$F$259+N80*$G80*Indicators!$G$259+N80*$H80*Indicators!$H$259+N80*$I80*Indicators!$I$259</f>
        <v>-8.2039153842915929E-4</v>
      </c>
      <c r="Y80" s="193">
        <f>O80*$B80*Indicators!$B$260+O80*$C80*Indicators!$C$260+O80*$D80*Indicators!$D$260+O80*$E80*Indicators!$E$260+O80*$F80*Indicators!$F$260+O80*$G80*Indicators!$G$260+O80*$H80*Indicators!$H$260+O80*$I80*Indicators!$I$260</f>
        <v>-1.101868561763234E-3</v>
      </c>
      <c r="Z80" s="193">
        <f>P80*$B80*Indicators!$B$261+P80*$C80*Indicators!$C$261+P80*$D80*Indicators!$D$261+P80*$E80*Indicators!$E$261+P80*$F80*Indicators!$F$261+P80*$G80*Indicators!$G$261+P80*$H80*Indicators!$H$261+P80*$I80*Indicators!$I$261</f>
        <v>-1.7368094711723975E-3</v>
      </c>
      <c r="AA80" s="193">
        <f>Q80*$B80*Indicators!$B$262+Q80*$C80*Indicators!$C$262+Q80*$D80*Indicators!$D$262+Q80*$E80*Indicators!$E$262+Q80*$F80*Indicators!$F$262+Q80*$G80*Indicators!$G$262+Q80*$H80*Indicators!$H$262+Q80*$I80*Indicators!$I$262</f>
        <v>-1.0362476115847907E-2</v>
      </c>
      <c r="AB80" s="193">
        <f>R80*$B80*Indicators!$B$263+R80*$C80*Indicators!$C$263+R80*$D80*Indicators!$D$263+R80*$E80*Indicators!$E$263+R80*$F80*Indicators!$F$263+R80*$G80*Indicators!$G$263+R80*$H80*Indicators!$H$263+R80*$I80*Indicators!$I$263</f>
        <v>-2.6253124215899104E-3</v>
      </c>
      <c r="AC80" s="193">
        <f>S80*$B80*Indicators!$B$264+S80*$C80*Indicators!$C$264+S80*$D80*Indicators!$D$264+S80*$E80*Indicators!$E$264+S80*$F80*Indicators!$F$264+S80*$G80*Indicators!$G$264+S80*$H80*Indicators!$H$264+S80*$I80*Indicators!$I$264</f>
        <v>-1.4785462747258593E-4</v>
      </c>
      <c r="AE80" s="177">
        <f t="shared" si="2"/>
        <v>-4.050273656209499</v>
      </c>
    </row>
    <row r="81" spans="1:31" hidden="1" x14ac:dyDescent="0.25">
      <c r="A81" s="174">
        <f>Indicators!A93</f>
        <v>38200</v>
      </c>
      <c r="B81" s="193">
        <f>(Indicators!B93-Indicators!B92)/Indicators!B92</f>
        <v>7.3768002429628679E-2</v>
      </c>
      <c r="C81" s="193">
        <f>(Indicators!C93-Indicators!C92)/-100</f>
        <v>4.8499999999999941E-3</v>
      </c>
      <c r="D81" s="193">
        <f>(Indicators!D93-Indicators!D92)/-100</f>
        <v>5.7588400155288814E-3</v>
      </c>
      <c r="E81" s="193">
        <f>(Indicators!E93-Indicators!E92)/-Indicators!E92</f>
        <v>4.8652516098258984E-2</v>
      </c>
      <c r="F81" s="193">
        <f>(Indicators!F93-Indicators!F92)/Indicators!F92</f>
        <v>-3.5495716034271728E-2</v>
      </c>
      <c r="G81" s="193">
        <f>(Indicators!G93-Indicators!G92)/Indicators!G92</f>
        <v>5.4521963824289463E-2</v>
      </c>
      <c r="H81" s="193">
        <f>(Indicators!H93-Indicators!H92)/Indicators!H92</f>
        <v>2.0951216561280177E-2</v>
      </c>
      <c r="I81" s="193">
        <f>(Indicators!I93-Indicators!I92)/Indicators!I92</f>
        <v>-2.2789676002196595E-2</v>
      </c>
      <c r="J81" s="174"/>
      <c r="K81" s="193">
        <f>RBay!C$73/100</f>
        <v>3.0518833422282045E-2</v>
      </c>
      <c r="L81" s="193">
        <f>RBay!D$73/100</f>
        <v>0.14703763439078718</v>
      </c>
      <c r="M81" s="193">
        <f>RBay!E$73/100</f>
        <v>0.38179268138562727</v>
      </c>
      <c r="N81" s="193">
        <f>RBay!F$73/100</f>
        <v>8.7810209032600072E-3</v>
      </c>
      <c r="O81" s="193">
        <f>RBay!G$73/100</f>
        <v>2.7029979666928196E-2</v>
      </c>
      <c r="P81" s="193">
        <f>RBay!H$73/100</f>
        <v>7.2130132677488759E-2</v>
      </c>
      <c r="Q81" s="193">
        <f>RBay!I$73/100</f>
        <v>0.12085765132540201</v>
      </c>
      <c r="R81" s="193">
        <f>RBay!J$73/100</f>
        <v>9.5703083737940592E-2</v>
      </c>
      <c r="S81" s="193">
        <f>RBay!K$73/100</f>
        <v>0.11614898249028392</v>
      </c>
      <c r="T81" s="193"/>
      <c r="U81" s="193">
        <f>K81*$B81*Indicators!$B$256+K81*$C81*Indicators!$C$256+K81*$D81*Indicators!$D$256+K81*$E81*Indicators!$E$256+K81*$F81*Indicators!$F$256+K81*$G81*Indicators!$G$256+K81*$H81*Indicators!$H$256+K81*$I81*Indicators!$I$256</f>
        <v>4.0958419893356315E-4</v>
      </c>
      <c r="V81" s="193">
        <f>L81*$B81*Indicators!$B$257+L81*$C81*Indicators!$C$257+L81*$D81*Indicators!$D$257+L81*$E81*Indicators!$E$257+L81*$F81*Indicators!$F$257+L81*$G81*Indicators!$G$257+L81*$H81*Indicators!$H$257+L81*$I81*Indicators!$I$257</f>
        <v>6.5059010823670452E-3</v>
      </c>
      <c r="W81" s="193">
        <f>M81*$B81*Indicators!$B$258+M81*$C81*Indicators!$C$258+M81*$D81*Indicators!$D$258+M81*$E81*Indicators!$E$258+M81*$F81*Indicators!$F$258+M81*$G81*Indicators!$G$258+M81*$H81*Indicators!$H$258+M81*$I81*Indicators!$I$258</f>
        <v>1.1254935527224046E-2</v>
      </c>
      <c r="X81" s="193">
        <f>N81*$B81*Indicators!$B$259+N81*$C81*Indicators!$C$259+N81*$D81*Indicators!$D$259+N81*$E81*Indicators!$E$259+N81*$F81*Indicators!$F$259+N81*$G81*Indicators!$G$259+N81*$H81*Indicators!$H$259+N81*$I81*Indicators!$I$259</f>
        <v>7.3216407980843931E-5</v>
      </c>
      <c r="Y81" s="193">
        <f>O81*$B81*Indicators!$B$260+O81*$C81*Indicators!$C$260+O81*$D81*Indicators!$D$260+O81*$E81*Indicators!$E$260+O81*$F81*Indicators!$F$260+O81*$G81*Indicators!$G$260+O81*$H81*Indicators!$H$260+O81*$I81*Indicators!$I$260</f>
        <v>5.9064405532114814E-4</v>
      </c>
      <c r="Z81" s="193">
        <f>P81*$B81*Indicators!$B$261+P81*$C81*Indicators!$C$261+P81*$D81*Indicators!$D$261+P81*$E81*Indicators!$E$261+P81*$F81*Indicators!$F$261+P81*$G81*Indicators!$G$261+P81*$H81*Indicators!$H$261+P81*$I81*Indicators!$I$261</f>
        <v>1.4663424110640784E-3</v>
      </c>
      <c r="AA81" s="193">
        <f>Q81*$B81*Indicators!$B$262+Q81*$C81*Indicators!$C$262+Q81*$D81*Indicators!$D$262+Q81*$E81*Indicators!$E$262+Q81*$F81*Indicators!$F$262+Q81*$G81*Indicators!$G$262+Q81*$H81*Indicators!$H$262+Q81*$I81*Indicators!$I$262</f>
        <v>3.0733756029144121E-3</v>
      </c>
      <c r="AB81" s="193">
        <f>R81*$B81*Indicators!$B$263+R81*$C81*Indicators!$C$263+R81*$D81*Indicators!$D$263+R81*$E81*Indicators!$E$263+R81*$F81*Indicators!$F$263+R81*$G81*Indicators!$G$263+R81*$H81*Indicators!$H$263+R81*$I81*Indicators!$I$263</f>
        <v>1.8816486694136043E-3</v>
      </c>
      <c r="AC81" s="193">
        <f>S81*$B81*Indicators!$B$264+S81*$C81*Indicators!$C$264+S81*$D81*Indicators!$D$264+S81*$E81*Indicators!$E$264+S81*$F81*Indicators!$F$264+S81*$G81*Indicators!$G$264+S81*$H81*Indicators!$H$264+S81*$I81*Indicators!$I$264</f>
        <v>1.7854362833680394E-3</v>
      </c>
      <c r="AE81" s="177">
        <f t="shared" si="2"/>
        <v>2.7041084238586781</v>
      </c>
    </row>
    <row r="82" spans="1:31" hidden="1" x14ac:dyDescent="0.25">
      <c r="A82" s="174">
        <f>Indicators!A94</f>
        <v>38231</v>
      </c>
      <c r="B82" s="193">
        <f>(Indicators!B94-Indicators!B93)/Indicators!B93</f>
        <v>-4.1502917708705546E-2</v>
      </c>
      <c r="C82" s="193">
        <f>(Indicators!C94-Indicators!C93)/-100</f>
        <v>1.7500000000000072E-3</v>
      </c>
      <c r="D82" s="193">
        <f>(Indicators!D94-Indicators!D93)/-100</f>
        <v>-3.2971886883313606E-3</v>
      </c>
      <c r="E82" s="193">
        <f>(Indicators!E94-Indicators!E93)/-Indicators!E93</f>
        <v>-0.18701428929556282</v>
      </c>
      <c r="F82" s="193">
        <f>(Indicators!F94-Indicators!F93)/Indicators!F93</f>
        <v>0.10025380710659899</v>
      </c>
      <c r="G82" s="193">
        <f>(Indicators!G94-Indicators!G93)/Indicators!G93</f>
        <v>1.2251899044351873E-2</v>
      </c>
      <c r="H82" s="193">
        <f>(Indicators!H94-Indicators!H93)/Indicators!H93</f>
        <v>2.5947538595108125E-2</v>
      </c>
      <c r="I82" s="193">
        <f>(Indicators!I94-Indicators!I93)/Indicators!I93</f>
        <v>-2.9221691486372575E-2</v>
      </c>
      <c r="J82" s="174"/>
      <c r="K82" s="193">
        <f>RBay!C$73/100</f>
        <v>3.0518833422282045E-2</v>
      </c>
      <c r="L82" s="193">
        <f>RBay!D$73/100</f>
        <v>0.14703763439078718</v>
      </c>
      <c r="M82" s="193">
        <f>RBay!E$73/100</f>
        <v>0.38179268138562727</v>
      </c>
      <c r="N82" s="193">
        <f>RBay!F$73/100</f>
        <v>8.7810209032600072E-3</v>
      </c>
      <c r="O82" s="193">
        <f>RBay!G$73/100</f>
        <v>2.7029979666928196E-2</v>
      </c>
      <c r="P82" s="193">
        <f>RBay!H$73/100</f>
        <v>7.2130132677488759E-2</v>
      </c>
      <c r="Q82" s="193">
        <f>RBay!I$73/100</f>
        <v>0.12085765132540201</v>
      </c>
      <c r="R82" s="193">
        <f>RBay!J$73/100</f>
        <v>9.5703083737940592E-2</v>
      </c>
      <c r="S82" s="193">
        <f>RBay!K$73/100</f>
        <v>0.11614898249028392</v>
      </c>
      <c r="T82" s="193"/>
      <c r="U82" s="193">
        <f>K82*$B82*Indicators!$B$256+K82*$C82*Indicators!$C$256+K82*$D82*Indicators!$D$256+K82*$E82*Indicators!$E$256+K82*$F82*Indicators!$F$256+K82*$G82*Indicators!$G$256+K82*$H82*Indicators!$H$256+K82*$I82*Indicators!$I$256</f>
        <v>-2.9754982069009415E-4</v>
      </c>
      <c r="V82" s="193">
        <f>L82*$B82*Indicators!$B$257+L82*$C82*Indicators!$C$257+L82*$D82*Indicators!$D$257+L82*$E82*Indicators!$E$257+L82*$F82*Indicators!$F$257+L82*$G82*Indicators!$G$257+L82*$H82*Indicators!$H$257+L82*$I82*Indicators!$I$257</f>
        <v>-4.719302698490687E-3</v>
      </c>
      <c r="W82" s="193">
        <f>M82*$B82*Indicators!$B$258+M82*$C82*Indicators!$C$258+M82*$D82*Indicators!$D$258+M82*$E82*Indicators!$E$258+M82*$F82*Indicators!$F$258+M82*$G82*Indicators!$G$258+M82*$H82*Indicators!$H$258+M82*$I82*Indicators!$I$258</f>
        <v>-1.3855979522740296E-2</v>
      </c>
      <c r="X82" s="193">
        <f>N82*$B82*Indicators!$B$259+N82*$C82*Indicators!$C$259+N82*$D82*Indicators!$D$259+N82*$E82*Indicators!$E$259+N82*$F82*Indicators!$F$259+N82*$G82*Indicators!$G$259+N82*$H82*Indicators!$H$259+N82*$I82*Indicators!$I$259</f>
        <v>-4.7107192431389614E-4</v>
      </c>
      <c r="Y82" s="193">
        <f>O82*$B82*Indicators!$B$260+O82*$C82*Indicators!$C$260+O82*$D82*Indicators!$D$260+O82*$E82*Indicators!$E$260+O82*$F82*Indicators!$F$260+O82*$G82*Indicators!$G$260+O82*$H82*Indicators!$H$260+O82*$I82*Indicators!$I$260</f>
        <v>-6.9423737688200174E-4</v>
      </c>
      <c r="Z82" s="193">
        <f>P82*$B82*Indicators!$B$261+P82*$C82*Indicators!$C$261+P82*$D82*Indicators!$D$261+P82*$E82*Indicators!$E$261+P82*$F82*Indicators!$F$261+P82*$G82*Indicators!$G$261+P82*$H82*Indicators!$H$261+P82*$I82*Indicators!$I$261</f>
        <v>-1.1837834208963012E-3</v>
      </c>
      <c r="AA82" s="193">
        <f>Q82*$B82*Indicators!$B$262+Q82*$C82*Indicators!$C$262+Q82*$D82*Indicators!$D$262+Q82*$E82*Indicators!$E$262+Q82*$F82*Indicators!$F$262+Q82*$G82*Indicators!$G$262+Q82*$H82*Indicators!$H$262+Q82*$I82*Indicators!$I$262</f>
        <v>-7.005750502052658E-3</v>
      </c>
      <c r="AB82" s="193">
        <f>R82*$B82*Indicators!$B$263+R82*$C82*Indicators!$C$263+R82*$D82*Indicators!$D$263+R82*$E82*Indicators!$E$263+R82*$F82*Indicators!$F$263+R82*$G82*Indicators!$G$263+R82*$H82*Indicators!$H$263+R82*$I82*Indicators!$I$263</f>
        <v>-1.5547695751493137E-3</v>
      </c>
      <c r="AC82" s="193">
        <f>S82*$B82*Indicators!$B$264+S82*$C82*Indicators!$C$264+S82*$D82*Indicators!$D$264+S82*$E82*Indicators!$E$264+S82*$F82*Indicators!$F$264+S82*$G82*Indicators!$G$264+S82*$H82*Indicators!$H$264+S82*$I82*Indicators!$I$264</f>
        <v>2.4692663845064892E-4</v>
      </c>
      <c r="AE82" s="177">
        <f t="shared" si="2"/>
        <v>-2.9535518202764601</v>
      </c>
    </row>
    <row r="83" spans="1:31" hidden="1" x14ac:dyDescent="0.25">
      <c r="A83" s="174">
        <f>Indicators!A95</f>
        <v>38261</v>
      </c>
      <c r="B83" s="193">
        <f>(Indicators!B95-Indicators!B94)/Indicators!B94</f>
        <v>-4.6312977573460833E-2</v>
      </c>
      <c r="C83" s="193">
        <f>(Indicators!C95-Indicators!C94)/-100</f>
        <v>3.4499999999999887E-3</v>
      </c>
      <c r="D83" s="193">
        <f>(Indicators!D95-Indicators!D94)/-100</f>
        <v>-1.0767863431321556E-2</v>
      </c>
      <c r="E83" s="193">
        <f>(Indicators!E95-Indicators!E94)/-Indicators!E94</f>
        <v>-1.3516367476240772E-2</v>
      </c>
      <c r="F83" s="193">
        <f>(Indicators!F95-Indicators!F94)/Indicators!F94</f>
        <v>3.3448673587081999E-2</v>
      </c>
      <c r="G83" s="193">
        <f>(Indicators!G95-Indicators!G94)/Indicators!G94</f>
        <v>2.9290728637133782E-2</v>
      </c>
      <c r="H83" s="193">
        <f>(Indicators!H95-Indicators!H94)/Indicators!H94</f>
        <v>2.6357608969222707E-2</v>
      </c>
      <c r="I83" s="193">
        <f>(Indicators!I95-Indicators!I94)/Indicators!I94</f>
        <v>3.7047756874095512E-2</v>
      </c>
      <c r="J83" s="174"/>
      <c r="K83" s="193">
        <f>RBay!C$73/100</f>
        <v>3.0518833422282045E-2</v>
      </c>
      <c r="L83" s="193">
        <f>RBay!D$73/100</f>
        <v>0.14703763439078718</v>
      </c>
      <c r="M83" s="193">
        <f>RBay!E$73/100</f>
        <v>0.38179268138562727</v>
      </c>
      <c r="N83" s="193">
        <f>RBay!F$73/100</f>
        <v>8.7810209032600072E-3</v>
      </c>
      <c r="O83" s="193">
        <f>RBay!G$73/100</f>
        <v>2.7029979666928196E-2</v>
      </c>
      <c r="P83" s="193">
        <f>RBay!H$73/100</f>
        <v>7.2130132677488759E-2</v>
      </c>
      <c r="Q83" s="193">
        <f>RBay!I$73/100</f>
        <v>0.12085765132540201</v>
      </c>
      <c r="R83" s="193">
        <f>RBay!J$73/100</f>
        <v>9.5703083737940592E-2</v>
      </c>
      <c r="S83" s="193">
        <f>RBay!K$73/100</f>
        <v>0.11614898249028392</v>
      </c>
      <c r="T83" s="193"/>
      <c r="U83" s="193">
        <f>K83*$B83*Indicators!$B$256+K83*$C83*Indicators!$C$256+K83*$D83*Indicators!$D$256+K83*$E83*Indicators!$E$256+K83*$F83*Indicators!$F$256+K83*$G83*Indicators!$G$256+K83*$H83*Indicators!$H$256+K83*$I83*Indicators!$I$256</f>
        <v>1.1842565860025051E-4</v>
      </c>
      <c r="V83" s="193">
        <f>L83*$B83*Indicators!$B$257+L83*$C83*Indicators!$C$257+L83*$D83*Indicators!$D$257+L83*$E83*Indicators!$E$257+L83*$F83*Indicators!$F$257+L83*$G83*Indicators!$G$257+L83*$H83*Indicators!$H$257+L83*$I83*Indicators!$I$257</f>
        <v>5.7055201628018097E-4</v>
      </c>
      <c r="W83" s="193">
        <f>M83*$B83*Indicators!$B$258+M83*$C83*Indicators!$C$258+M83*$D83*Indicators!$D$258+M83*$E83*Indicators!$E$258+M83*$F83*Indicators!$F$258+M83*$G83*Indicators!$G$258+M83*$H83*Indicators!$H$258+M83*$I83*Indicators!$I$258</f>
        <v>-2.8116204947599126E-3</v>
      </c>
      <c r="X83" s="193">
        <f>N83*$B83*Indicators!$B$259+N83*$C83*Indicators!$C$259+N83*$D83*Indicators!$D$259+N83*$E83*Indicators!$E$259+N83*$F83*Indicators!$F$259+N83*$G83*Indicators!$G$259+N83*$H83*Indicators!$H$259+N83*$I83*Indicators!$I$259</f>
        <v>1.181852962236717E-4</v>
      </c>
      <c r="Y83" s="193">
        <f>O83*$B83*Indicators!$B$260+O83*$C83*Indicators!$C$260+O83*$D83*Indicators!$D$260+O83*$E83*Indicators!$E$260+O83*$F83*Indicators!$F$260+O83*$G83*Indicators!$G$260+O83*$H83*Indicators!$H$260+O83*$I83*Indicators!$I$260</f>
        <v>8.2688257176885262E-5</v>
      </c>
      <c r="Z83" s="193">
        <f>P83*$B83*Indicators!$B$261+P83*$C83*Indicators!$C$261+P83*$D83*Indicators!$D$261+P83*$E83*Indicators!$E$261+P83*$F83*Indicators!$F$261+P83*$G83*Indicators!$G$261+P83*$H83*Indicators!$H$261+P83*$I83*Indicators!$I$261</f>
        <v>-2.4495750024166175E-5</v>
      </c>
      <c r="AA83" s="193">
        <f>Q83*$B83*Indicators!$B$262+Q83*$C83*Indicators!$C$262+Q83*$D83*Indicators!$D$262+Q83*$E83*Indicators!$E$262+Q83*$F83*Indicators!$F$262+Q83*$G83*Indicators!$G$262+Q83*$H83*Indicators!$H$262+Q83*$I83*Indicators!$I$262</f>
        <v>-1.1686555643504795E-5</v>
      </c>
      <c r="AB83" s="193">
        <f>R83*$B83*Indicators!$B$263+R83*$C83*Indicators!$C$263+R83*$D83*Indicators!$D$263+R83*$E83*Indicators!$E$263+R83*$F83*Indicators!$F$263+R83*$G83*Indicators!$G$263+R83*$H83*Indicators!$H$263+R83*$I83*Indicators!$I$263</f>
        <v>3.7395498453638771E-4</v>
      </c>
      <c r="AC83" s="193">
        <f>S83*$B83*Indicators!$B$264+S83*$C83*Indicators!$C$264+S83*$D83*Indicators!$D$264+S83*$E83*Indicators!$E$264+S83*$F83*Indicators!$F$264+S83*$G83*Indicators!$G$264+S83*$H83*Indicators!$H$264+S83*$I83*Indicators!$I$264</f>
        <v>4.8576990002254894E-4</v>
      </c>
      <c r="AE83" s="177">
        <f t="shared" si="2"/>
        <v>-0.10982266875876585</v>
      </c>
    </row>
    <row r="84" spans="1:31" hidden="1" x14ac:dyDescent="0.25">
      <c r="A84" s="174">
        <f>Indicators!A96</f>
        <v>38292</v>
      </c>
      <c r="B84" s="193">
        <f>(Indicators!B96-Indicators!B95)/Indicators!B95</f>
        <v>-5.3414975735270216E-2</v>
      </c>
      <c r="C84" s="193">
        <f>(Indicators!C96-Indicators!C95)/-100</f>
        <v>3.3999999999999985E-3</v>
      </c>
      <c r="D84" s="193">
        <f>(Indicators!D96-Indicators!D95)/-100</f>
        <v>-1.3422567708021646E-2</v>
      </c>
      <c r="E84" s="193">
        <f>(Indicators!E96-Indicators!E95)/-Indicators!E95</f>
        <v>7.0014586372160847E-2</v>
      </c>
      <c r="F84" s="193">
        <f>(Indicators!F96-Indicators!F95)/Indicators!F95</f>
        <v>-3.2366071428571529E-2</v>
      </c>
      <c r="G84" s="193">
        <f>(Indicators!G96-Indicators!G95)/Indicators!G95</f>
        <v>6.7497648165569121E-2</v>
      </c>
      <c r="H84" s="193">
        <f>(Indicators!H96-Indicators!H95)/Indicators!H95</f>
        <v>2.232107423575613E-2</v>
      </c>
      <c r="I84" s="193">
        <f>(Indicators!I96-Indicators!I95)/Indicators!I95</f>
        <v>-3.7119732068099355E-2</v>
      </c>
      <c r="J84" s="174"/>
      <c r="K84" s="193">
        <f>RBay!C$73/100</f>
        <v>3.0518833422282045E-2</v>
      </c>
      <c r="L84" s="193">
        <f>RBay!D$73/100</f>
        <v>0.14703763439078718</v>
      </c>
      <c r="M84" s="193">
        <f>RBay!E$73/100</f>
        <v>0.38179268138562727</v>
      </c>
      <c r="N84" s="193">
        <f>RBay!F$73/100</f>
        <v>8.7810209032600072E-3</v>
      </c>
      <c r="O84" s="193">
        <f>RBay!G$73/100</f>
        <v>2.7029979666928196E-2</v>
      </c>
      <c r="P84" s="193">
        <f>RBay!H$73/100</f>
        <v>7.2130132677488759E-2</v>
      </c>
      <c r="Q84" s="193">
        <f>RBay!I$73/100</f>
        <v>0.12085765132540201</v>
      </c>
      <c r="R84" s="193">
        <f>RBay!J$73/100</f>
        <v>9.5703083737940592E-2</v>
      </c>
      <c r="S84" s="193">
        <f>RBay!K$73/100</f>
        <v>0.11614898249028392</v>
      </c>
      <c r="T84" s="193"/>
      <c r="U84" s="193">
        <f>K84*$B84*Indicators!$B$256+K84*$C84*Indicators!$C$256+K84*$D84*Indicators!$D$256+K84*$E84*Indicators!$E$256+K84*$F84*Indicators!$F$256+K84*$G84*Indicators!$G$256+K84*$H84*Indicators!$H$256+K84*$I84*Indicators!$I$256</f>
        <v>-2.9172758828492114E-4</v>
      </c>
      <c r="V84" s="193">
        <f>L84*$B84*Indicators!$B$257+L84*$C84*Indicators!$C$257+L84*$D84*Indicators!$D$257+L84*$E84*Indicators!$E$257+L84*$F84*Indicators!$F$257+L84*$G84*Indicators!$G$257+L84*$H84*Indicators!$H$257+L84*$I84*Indicators!$I$257</f>
        <v>1.5515527001347107E-3</v>
      </c>
      <c r="W84" s="193">
        <f>M84*$B84*Indicators!$B$258+M84*$C84*Indicators!$C$258+M84*$D84*Indicators!$D$258+M84*$E84*Indicators!$E$258+M84*$F84*Indicators!$F$258+M84*$G84*Indicators!$G$258+M84*$H84*Indicators!$H$258+M84*$I84*Indicators!$I$258</f>
        <v>-6.443419729333176E-3</v>
      </c>
      <c r="X84" s="193">
        <f>N84*$B84*Indicators!$B$259+N84*$C84*Indicators!$C$259+N84*$D84*Indicators!$D$259+N84*$E84*Indicators!$E$259+N84*$F84*Indicators!$F$259+N84*$G84*Indicators!$G$259+N84*$H84*Indicators!$H$259+N84*$I84*Indicators!$I$259</f>
        <v>-7.1718701043824019E-5</v>
      </c>
      <c r="Y84" s="193">
        <f>O84*$B84*Indicators!$B$260+O84*$C84*Indicators!$C$260+O84*$D84*Indicators!$D$260+O84*$E84*Indicators!$E$260+O84*$F84*Indicators!$F$260+O84*$G84*Indicators!$G$260+O84*$H84*Indicators!$H$260+O84*$I84*Indicators!$I$260</f>
        <v>2.6161693680730767E-4</v>
      </c>
      <c r="Z84" s="193">
        <f>P84*$B84*Indicators!$B$261+P84*$C84*Indicators!$C$261+P84*$D84*Indicators!$D$261+P84*$E84*Indicators!$E$261+P84*$F84*Indicators!$F$261+P84*$G84*Indicators!$G$261+P84*$H84*Indicators!$H$261+P84*$I84*Indicators!$I$261</f>
        <v>4.1443926325142495E-4</v>
      </c>
      <c r="AA84" s="193">
        <f>Q84*$B84*Indicators!$B$262+Q84*$C84*Indicators!$C$262+Q84*$D84*Indicators!$D$262+Q84*$E84*Indicators!$E$262+Q84*$F84*Indicators!$F$262+Q84*$G84*Indicators!$G$262+Q84*$H84*Indicators!$H$262+Q84*$I84*Indicators!$I$262</f>
        <v>1.9038540489281694E-3</v>
      </c>
      <c r="AB84" s="193">
        <f>R84*$B84*Indicators!$B$263+R84*$C84*Indicators!$C$263+R84*$D84*Indicators!$D$263+R84*$E84*Indicators!$E$263+R84*$F84*Indicators!$F$263+R84*$G84*Indicators!$G$263+R84*$H84*Indicators!$H$263+R84*$I84*Indicators!$I$263</f>
        <v>6.0752699988365303E-4</v>
      </c>
      <c r="AC84" s="193">
        <f>S84*$B84*Indicators!$B$264+S84*$C84*Indicators!$C$264+S84*$D84*Indicators!$D$264+S84*$E84*Indicators!$E$264+S84*$F84*Indicators!$F$264+S84*$G84*Indicators!$G$264+S84*$H84*Indicators!$H$264+S84*$I84*Indicators!$I$264</f>
        <v>-2.317956726439129E-4</v>
      </c>
      <c r="AE84" s="177">
        <f t="shared" si="2"/>
        <v>-0.22996717423005669</v>
      </c>
    </row>
    <row r="85" spans="1:31" hidden="1" x14ac:dyDescent="0.25">
      <c r="A85" s="174">
        <f>Indicators!A97</f>
        <v>38322</v>
      </c>
      <c r="B85" s="193">
        <f>(Indicators!B97-Indicators!B96)/Indicators!B96</f>
        <v>-2.8816708529745647E-2</v>
      </c>
      <c r="C85" s="193">
        <f>(Indicators!C97-Indicators!C96)/-100</f>
        <v>5.6000000000000051E-3</v>
      </c>
      <c r="D85" s="193">
        <f>(Indicators!D97-Indicators!D96)/-100</f>
        <v>3.3393313942342438E-3</v>
      </c>
      <c r="E85" s="193">
        <f>(Indicators!E97-Indicators!E96)/-Indicators!E96</f>
        <v>9.8364328926730901E-2</v>
      </c>
      <c r="F85" s="193">
        <f>(Indicators!F97-Indicators!F96)/Indicators!F96</f>
        <v>1.4994232987312662E-2</v>
      </c>
      <c r="G85" s="193">
        <f>(Indicators!G97-Indicators!G96)/Indicators!G96</f>
        <v>-3.9435999118748573E-2</v>
      </c>
      <c r="H85" s="193">
        <f>(Indicators!H97-Indicators!H96)/Indicators!H96</f>
        <v>7.5285899855963715E-3</v>
      </c>
      <c r="I85" s="193">
        <f>(Indicators!I97-Indicators!I96)/Indicators!I96</f>
        <v>1.7391304347826088E-3</v>
      </c>
      <c r="J85" s="174"/>
      <c r="K85" s="193">
        <f>RBay!C$73/100</f>
        <v>3.0518833422282045E-2</v>
      </c>
      <c r="L85" s="193">
        <f>RBay!D$73/100</f>
        <v>0.14703763439078718</v>
      </c>
      <c r="M85" s="193">
        <f>RBay!E$73/100</f>
        <v>0.38179268138562727</v>
      </c>
      <c r="N85" s="193">
        <f>RBay!F$73/100</f>
        <v>8.7810209032600072E-3</v>
      </c>
      <c r="O85" s="193">
        <f>RBay!G$73/100</f>
        <v>2.7029979666928196E-2</v>
      </c>
      <c r="P85" s="193">
        <f>RBay!H$73/100</f>
        <v>7.2130132677488759E-2</v>
      </c>
      <c r="Q85" s="193">
        <f>RBay!I$73/100</f>
        <v>0.12085765132540201</v>
      </c>
      <c r="R85" s="193">
        <f>RBay!J$73/100</f>
        <v>9.5703083737940592E-2</v>
      </c>
      <c r="S85" s="193">
        <f>RBay!K$73/100</f>
        <v>0.11614898249028392</v>
      </c>
      <c r="T85" s="193"/>
      <c r="U85" s="193">
        <f>K85*$B85*Indicators!$B$256+K85*$C85*Indicators!$C$256+K85*$D85*Indicators!$D$256+K85*$E85*Indicators!$E$256+K85*$F85*Indicators!$F$256+K85*$G85*Indicators!$G$256+K85*$H85*Indicators!$H$256+K85*$I85*Indicators!$I$256</f>
        <v>5.2113410951166767E-4</v>
      </c>
      <c r="V85" s="193">
        <f>L85*$B85*Indicators!$B$257+L85*$C85*Indicators!$C$257+L85*$D85*Indicators!$D$257+L85*$E85*Indicators!$E$257+L85*$F85*Indicators!$F$257+L85*$G85*Indicators!$G$257+L85*$H85*Indicators!$H$257+L85*$I85*Indicators!$I$257</f>
        <v>-2.0931032556580987E-3</v>
      </c>
      <c r="W85" s="193">
        <f>M85*$B85*Indicators!$B$258+M85*$C85*Indicators!$C$258+M85*$D85*Indicators!$D$258+M85*$E85*Indicators!$E$258+M85*$F85*Indicators!$F$258+M85*$G85*Indicators!$G$258+M85*$H85*Indicators!$H$258+M85*$I85*Indicators!$I$258</f>
        <v>8.163630706298395E-4</v>
      </c>
      <c r="X85" s="193">
        <f>N85*$B85*Indicators!$B$259+N85*$C85*Indicators!$C$259+N85*$D85*Indicators!$D$259+N85*$E85*Indicators!$E$259+N85*$F85*Indicators!$F$259+N85*$G85*Indicators!$G$259+N85*$H85*Indicators!$H$259+N85*$I85*Indicators!$I$259</f>
        <v>1.6561519743778604E-4</v>
      </c>
      <c r="Y85" s="193">
        <f>O85*$B85*Indicators!$B$260+O85*$C85*Indicators!$C$260+O85*$D85*Indicators!$D$260+O85*$E85*Indicators!$E$260+O85*$F85*Indicators!$F$260+O85*$G85*Indicators!$G$260+O85*$H85*Indicators!$H$260+O85*$I85*Indicators!$I$260</f>
        <v>4.3876266215648024E-4</v>
      </c>
      <c r="Z85" s="193">
        <f>P85*$B85*Indicators!$B$261+P85*$C85*Indicators!$C$261+P85*$D85*Indicators!$D$261+P85*$E85*Indicators!$E$261+P85*$F85*Indicators!$F$261+P85*$G85*Indicators!$G$261+P85*$H85*Indicators!$H$261+P85*$I85*Indicators!$I$261</f>
        <v>8.2695580064960888E-4</v>
      </c>
      <c r="AA85" s="193">
        <f>Q85*$B85*Indicators!$B$262+Q85*$C85*Indicators!$C$262+Q85*$D85*Indicators!$D$262+Q85*$E85*Indicators!$E$262+Q85*$F85*Indicators!$F$262+Q85*$G85*Indicators!$G$262+Q85*$H85*Indicators!$H$262+Q85*$I85*Indicators!$I$262</f>
        <v>3.5968677663765674E-3</v>
      </c>
      <c r="AB85" s="193">
        <f>R85*$B85*Indicators!$B$263+R85*$C85*Indicators!$C$263+R85*$D85*Indicators!$D$263+R85*$E85*Indicators!$E$263+R85*$F85*Indicators!$F$263+R85*$G85*Indicators!$G$263+R85*$H85*Indicators!$H$263+R85*$I85*Indicators!$I$263</f>
        <v>1.1096034398218007E-3</v>
      </c>
      <c r="AC85" s="193">
        <f>S85*$B85*Indicators!$B$264+S85*$C85*Indicators!$C$264+S85*$D85*Indicators!$D$264+S85*$E85*Indicators!$E$264+S85*$F85*Indicators!$F$264+S85*$G85*Indicators!$G$264+S85*$H85*Indicators!$H$264+S85*$I85*Indicators!$I$264</f>
        <v>2.4295218840864836E-4</v>
      </c>
      <c r="AE85" s="177">
        <f t="shared" si="2"/>
        <v>0.56251509793343013</v>
      </c>
    </row>
    <row r="86" spans="1:31" hidden="1" x14ac:dyDescent="0.25">
      <c r="A86" s="174">
        <f>Indicators!A98</f>
        <v>38353</v>
      </c>
      <c r="B86" s="193">
        <f>(Indicators!B98-Indicators!B97)/Indicators!B97</f>
        <v>5.5357743884076452E-2</v>
      </c>
      <c r="C86" s="193">
        <f>(Indicators!C98-Indicators!C97)/-100</f>
        <v>1.6000000000000014E-3</v>
      </c>
      <c r="D86" s="193">
        <f>(Indicators!D98-Indicators!D97)/-100</f>
        <v>4.3556739885993422E-3</v>
      </c>
      <c r="E86" s="193">
        <f>(Indicators!E98-Indicators!E97)/-Indicators!E97</f>
        <v>-9.5178926441351841E-2</v>
      </c>
      <c r="F86" s="193">
        <f>(Indicators!F98-Indicators!F97)/Indicators!F97</f>
        <v>1.3636363636363547E-2</v>
      </c>
      <c r="G86" s="193">
        <f>(Indicators!G98-Indicators!G97)/Indicators!G97</f>
        <v>-2.36238532110092E-2</v>
      </c>
      <c r="H86" s="193">
        <f>(Indicators!H98-Indicators!H97)/Indicators!H97</f>
        <v>2.0500900544467116E-2</v>
      </c>
      <c r="I86" s="193">
        <f>(Indicators!I98-Indicators!I97)/Indicators!I97</f>
        <v>4.1377314814814818E-2</v>
      </c>
      <c r="J86" s="174"/>
      <c r="K86" s="193">
        <f>RBay!C$74/100</f>
        <v>2.7845412576544631E-2</v>
      </c>
      <c r="L86" s="193">
        <f>RBay!D$74/100</f>
        <v>0.13728341581290079</v>
      </c>
      <c r="M86" s="193">
        <f>RBay!E$74/100</f>
        <v>0.38391019512510527</v>
      </c>
      <c r="N86" s="193">
        <f>RBay!F$74/100</f>
        <v>8.8834482871302297E-3</v>
      </c>
      <c r="O86" s="193">
        <f>RBay!G$74/100</f>
        <v>2.9128185902951728E-2</v>
      </c>
      <c r="P86" s="193">
        <f>RBay!H$74/100</f>
        <v>7.276295918087422E-2</v>
      </c>
      <c r="Q86" s="193">
        <f>RBay!I$74/100</f>
        <v>0.12028870994417593</v>
      </c>
      <c r="R86" s="193">
        <f>RBay!J$74/100</f>
        <v>0.10463477223998358</v>
      </c>
      <c r="S86" s="193">
        <f>RBay!K$74/100</f>
        <v>0.11526290093033362</v>
      </c>
      <c r="T86" s="193"/>
      <c r="U86" s="193">
        <f>K86*$B86*Indicators!$B$256+K86*$C86*Indicators!$C$256+K86*$D86*Indicators!$D$256+K86*$E86*Indicators!$E$256+K86*$F86*Indicators!$F$256+K86*$G86*Indicators!$G$256+K86*$H86*Indicators!$H$256+K86*$I86*Indicators!$I$256</f>
        <v>1.3143311273812152E-4</v>
      </c>
      <c r="V86" s="193">
        <f>L86*$B86*Indicators!$B$257+L86*$C86*Indicators!$C$257+L86*$D86*Indicators!$D$257+L86*$E86*Indicators!$E$257+L86*$F86*Indicators!$F$257+L86*$G86*Indicators!$G$257+L86*$H86*Indicators!$H$257+L86*$I86*Indicators!$I$257</f>
        <v>8.1207975570390077E-4</v>
      </c>
      <c r="W86" s="193">
        <f>M86*$B86*Indicators!$B$258+M86*$C86*Indicators!$C$258+M86*$D86*Indicators!$D$258+M86*$E86*Indicators!$E$258+M86*$F86*Indicators!$F$258+M86*$G86*Indicators!$G$258+M86*$H86*Indicators!$H$258+M86*$I86*Indicators!$I$258</f>
        <v>7.9548704861593725E-3</v>
      </c>
      <c r="X86" s="193">
        <f>N86*$B86*Indicators!$B$259+N86*$C86*Indicators!$C$259+N86*$D86*Indicators!$D$259+N86*$E86*Indicators!$E$259+N86*$F86*Indicators!$F$259+N86*$G86*Indicators!$G$259+N86*$H86*Indicators!$H$259+N86*$I86*Indicators!$I$259</f>
        <v>8.4717184581506338E-5</v>
      </c>
      <c r="Y86" s="193">
        <f>O86*$B86*Indicators!$B$260+O86*$C86*Indicators!$C$260+O86*$D86*Indicators!$D$260+O86*$E86*Indicators!$E$260+O86*$F86*Indicators!$F$260+O86*$G86*Indicators!$G$260+O86*$H86*Indicators!$H$260+O86*$I86*Indicators!$I$260</f>
        <v>1.1465981964644281E-5</v>
      </c>
      <c r="Z86" s="193">
        <f>P86*$B86*Indicators!$B$261+P86*$C86*Indicators!$C$261+P86*$D86*Indicators!$D$261+P86*$E86*Indicators!$E$261+P86*$F86*Indicators!$F$261+P86*$G86*Indicators!$G$261+P86*$H86*Indicators!$H$261+P86*$I86*Indicators!$I$261</f>
        <v>1.8730944214595812E-4</v>
      </c>
      <c r="AA86" s="193">
        <f>Q86*$B86*Indicators!$B$262+Q86*$C86*Indicators!$C$262+Q86*$D86*Indicators!$D$262+Q86*$E86*Indicators!$E$262+Q86*$F86*Indicators!$F$262+Q86*$G86*Indicators!$G$262+Q86*$H86*Indicators!$H$262+Q86*$I86*Indicators!$I$262</f>
        <v>-1.686979937401873E-3</v>
      </c>
      <c r="AB86" s="193">
        <f>R86*$B86*Indicators!$B$263+R86*$C86*Indicators!$C$263+R86*$D86*Indicators!$D$263+R86*$E86*Indicators!$E$263+R86*$F86*Indicators!$F$263+R86*$G86*Indicators!$G$263+R86*$H86*Indicators!$H$263+R86*$I86*Indicators!$I$263</f>
        <v>5.4751034464150421E-4</v>
      </c>
      <c r="AC86" s="193">
        <f>S86*$B86*Indicators!$B$264+S86*$C86*Indicators!$C$264+S86*$D86*Indicators!$D$264+S86*$E86*Indicators!$E$264+S86*$F86*Indicators!$F$264+S86*$G86*Indicators!$G$264+S86*$H86*Indicators!$H$264+S86*$I86*Indicators!$I$264</f>
        <v>1.7503876107562689E-3</v>
      </c>
      <c r="AE86" s="177">
        <f t="shared" si="2"/>
        <v>0.97927939812894027</v>
      </c>
    </row>
    <row r="87" spans="1:31" hidden="1" x14ac:dyDescent="0.25">
      <c r="A87" s="174">
        <f>Indicators!A99</f>
        <v>38384</v>
      </c>
      <c r="B87" s="193">
        <f>(Indicators!B99-Indicators!B98)/Indicators!B98</f>
        <v>-2.8333557137102196E-2</v>
      </c>
      <c r="C87" s="193">
        <f>(Indicators!C99-Indicators!C98)/-100</f>
        <v>2.8500000000000014E-3</v>
      </c>
      <c r="D87" s="193">
        <f>(Indicators!D99-Indicators!D98)/-100</f>
        <v>3.4128593966323796E-3</v>
      </c>
      <c r="E87" s="193">
        <f>(Indicators!E99-Indicators!E98)/-Indicators!E98</f>
        <v>-0.1341048332198774</v>
      </c>
      <c r="F87" s="193">
        <f>(Indicators!F99-Indicators!F98)/Indicators!F98</f>
        <v>4.4843049327354299E-2</v>
      </c>
      <c r="G87" s="193">
        <f>(Indicators!G99-Indicators!G98)/Indicators!G98</f>
        <v>2.2316185106882783E-2</v>
      </c>
      <c r="H87" s="193">
        <f>(Indicators!H99-Indicators!H98)/Indicators!H98</f>
        <v>1.1319746782088112E-2</v>
      </c>
      <c r="I87" s="193">
        <f>(Indicators!I99-Indicators!I98)/Indicators!I98</f>
        <v>-5.3626007224228951E-2</v>
      </c>
      <c r="J87" s="174"/>
      <c r="K87" s="193">
        <f>RBay!C$74/100</f>
        <v>2.7845412576544631E-2</v>
      </c>
      <c r="L87" s="193">
        <f>RBay!D$74/100</f>
        <v>0.13728341581290079</v>
      </c>
      <c r="M87" s="193">
        <f>RBay!E$74/100</f>
        <v>0.38391019512510527</v>
      </c>
      <c r="N87" s="193">
        <f>RBay!F$74/100</f>
        <v>8.8834482871302297E-3</v>
      </c>
      <c r="O87" s="193">
        <f>RBay!G$74/100</f>
        <v>2.9128185902951728E-2</v>
      </c>
      <c r="P87" s="193">
        <f>RBay!H$74/100</f>
        <v>7.276295918087422E-2</v>
      </c>
      <c r="Q87" s="193">
        <f>RBay!I$74/100</f>
        <v>0.12028870994417593</v>
      </c>
      <c r="R87" s="193">
        <f>RBay!J$74/100</f>
        <v>0.10463477223998358</v>
      </c>
      <c r="S87" s="193">
        <f>RBay!K$74/100</f>
        <v>0.11526290093033362</v>
      </c>
      <c r="T87" s="193"/>
      <c r="U87" s="193">
        <f>K87*$B87*Indicators!$B$256+K87*$C87*Indicators!$C$256+K87*$D87*Indicators!$D$256+K87*$E87*Indicators!$E$256+K87*$F87*Indicators!$F$256+K87*$G87*Indicators!$G$256+K87*$H87*Indicators!$H$256+K87*$I87*Indicators!$I$256</f>
        <v>-4.9325589960916283E-4</v>
      </c>
      <c r="V87" s="193">
        <f>L87*$B87*Indicators!$B$257+L87*$C87*Indicators!$C$257+L87*$D87*Indicators!$D$257+L87*$E87*Indicators!$E$257+L87*$F87*Indicators!$F$257+L87*$G87*Indicators!$G$257+L87*$H87*Indicators!$H$257+L87*$I87*Indicators!$I$257</f>
        <v>-3.254890651793377E-3</v>
      </c>
      <c r="W87" s="193">
        <f>M87*$B87*Indicators!$B$258+M87*$C87*Indicators!$C$258+M87*$D87*Indicators!$D$258+M87*$E87*Indicators!$E$258+M87*$F87*Indicators!$F$258+M87*$G87*Indicators!$G$258+M87*$H87*Indicators!$H$258+M87*$I87*Indicators!$I$258</f>
        <v>-1.2354157948841801E-2</v>
      </c>
      <c r="X87" s="193">
        <f>N87*$B87*Indicators!$B$259+N87*$C87*Indicators!$C$259+N87*$D87*Indicators!$D$259+N87*$E87*Indicators!$E$259+N87*$F87*Indicators!$F$259+N87*$G87*Indicators!$G$259+N87*$H87*Indicators!$H$259+N87*$I87*Indicators!$I$259</f>
        <v>-4.8878694227005924E-4</v>
      </c>
      <c r="Y87" s="193">
        <f>O87*$B87*Indicators!$B$260+O87*$C87*Indicators!$C$260+O87*$D87*Indicators!$D$260+O87*$E87*Indicators!$E$260+O87*$F87*Indicators!$F$260+O87*$G87*Indicators!$G$260+O87*$H87*Indicators!$H$260+O87*$I87*Indicators!$I$260</f>
        <v>-6.1280375838160045E-4</v>
      </c>
      <c r="Z87" s="193">
        <f>P87*$B87*Indicators!$B$261+P87*$C87*Indicators!$C$261+P87*$D87*Indicators!$D$261+P87*$E87*Indicators!$E$261+P87*$F87*Indicators!$F$261+P87*$G87*Indicators!$G$261+P87*$H87*Indicators!$H$261+P87*$I87*Indicators!$I$261</f>
        <v>-8.537882268580874E-4</v>
      </c>
      <c r="AA87" s="193">
        <f>Q87*$B87*Indicators!$B$262+Q87*$C87*Indicators!$C$262+Q87*$D87*Indicators!$D$262+Q87*$E87*Indicators!$E$262+Q87*$F87*Indicators!$F$262+Q87*$G87*Indicators!$G$262+Q87*$H87*Indicators!$H$262+Q87*$I87*Indicators!$I$262</f>
        <v>-5.4433252845157145E-3</v>
      </c>
      <c r="AB87" s="193">
        <f>R87*$B87*Indicators!$B$263+R87*$C87*Indicators!$C$263+R87*$D87*Indicators!$D$263+R87*$E87*Indicators!$E$263+R87*$F87*Indicators!$F$263+R87*$G87*Indicators!$G$263+R87*$H87*Indicators!$H$263+R87*$I87*Indicators!$I$263</f>
        <v>-1.4848123506233778E-3</v>
      </c>
      <c r="AC87" s="193">
        <f>S87*$B87*Indicators!$B$264+S87*$C87*Indicators!$C$264+S87*$D87*Indicators!$D$264+S87*$E87*Indicators!$E$264+S87*$F87*Indicators!$F$264+S87*$G87*Indicators!$G$264+S87*$H87*Indicators!$H$264+S87*$I87*Indicators!$I$264</f>
        <v>-5.0561242675826177E-5</v>
      </c>
      <c r="AE87" s="177">
        <f t="shared" si="2"/>
        <v>-2.5036382305569007</v>
      </c>
    </row>
    <row r="88" spans="1:31" hidden="1" x14ac:dyDescent="0.25">
      <c r="A88" s="174">
        <f>Indicators!A100</f>
        <v>38412</v>
      </c>
      <c r="B88" s="193">
        <f>(Indicators!B100-Indicators!B99)/Indicators!B99</f>
        <v>7.466141514648976E-2</v>
      </c>
      <c r="C88" s="193">
        <f>(Indicators!C100-Indicators!C99)/-100</f>
        <v>-9.0499999999999938E-3</v>
      </c>
      <c r="D88" s="193">
        <f>(Indicators!D100-Indicators!D99)/-100</f>
        <v>-3.8886766827944453E-3</v>
      </c>
      <c r="E88" s="193">
        <f>(Indicators!E100-Indicators!E99)/-Indicators!E99</f>
        <v>-6.0624249699879978E-2</v>
      </c>
      <c r="F88" s="193">
        <f>(Indicators!F100-Indicators!F99)/Indicators!F99</f>
        <v>-4.5064377682403421E-2</v>
      </c>
      <c r="G88" s="193">
        <f>(Indicators!G100-Indicators!G99)/Indicators!G99</f>
        <v>-1.8841911764705857E-2</v>
      </c>
      <c r="H88" s="193">
        <f>(Indicators!H100-Indicators!H99)/Indicators!H99</f>
        <v>1.3745022806217913E-2</v>
      </c>
      <c r="I88" s="193">
        <f>(Indicators!I100-Indicators!I99)/Indicators!I99</f>
        <v>6.9289489136817387E-2</v>
      </c>
      <c r="J88" s="174"/>
      <c r="K88" s="193">
        <f>RBay!C$74/100</f>
        <v>2.7845412576544631E-2</v>
      </c>
      <c r="L88" s="193">
        <f>RBay!D$74/100</f>
        <v>0.13728341581290079</v>
      </c>
      <c r="M88" s="193">
        <f>RBay!E$74/100</f>
        <v>0.38391019512510527</v>
      </c>
      <c r="N88" s="193">
        <f>RBay!F$74/100</f>
        <v>8.8834482871302297E-3</v>
      </c>
      <c r="O88" s="193">
        <f>RBay!G$74/100</f>
        <v>2.9128185902951728E-2</v>
      </c>
      <c r="P88" s="193">
        <f>RBay!H$74/100</f>
        <v>7.276295918087422E-2</v>
      </c>
      <c r="Q88" s="193">
        <f>RBay!I$74/100</f>
        <v>0.12028870994417593</v>
      </c>
      <c r="R88" s="193">
        <f>RBay!J$74/100</f>
        <v>0.10463477223998358</v>
      </c>
      <c r="S88" s="193">
        <f>RBay!K$74/100</f>
        <v>0.11526290093033362</v>
      </c>
      <c r="T88" s="193"/>
      <c r="U88" s="193">
        <f>K88*$B88*Indicators!$B$256+K88*$C88*Indicators!$C$256+K88*$D88*Indicators!$D$256+K88*$E88*Indicators!$E$256+K88*$F88*Indicators!$F$256+K88*$G88*Indicators!$G$256+K88*$H88*Indicators!$H$256+K88*$I88*Indicators!$I$256</f>
        <v>-8.5622559359516809E-5</v>
      </c>
      <c r="V88" s="193">
        <f>L88*$B88*Indicators!$B$257+L88*$C88*Indicators!$C$257+L88*$D88*Indicators!$D$257+L88*$E88*Indicators!$E$257+L88*$F88*Indicators!$F$257+L88*$G88*Indicators!$G$257+L88*$H88*Indicators!$H$257+L88*$I88*Indicators!$I$257</f>
        <v>3.1104485689561678E-3</v>
      </c>
      <c r="W88" s="193">
        <f>M88*$B88*Indicators!$B$258+M88*$C88*Indicators!$C$258+M88*$D88*Indicators!$D$258+M88*$E88*Indicators!$E$258+M88*$F88*Indicators!$F$258+M88*$G88*Indicators!$G$258+M88*$H88*Indicators!$H$258+M88*$I88*Indicators!$I$258</f>
        <v>1.2783071820162832E-2</v>
      </c>
      <c r="X88" s="193">
        <f>N88*$B88*Indicators!$B$259+N88*$C88*Indicators!$C$259+N88*$D88*Indicators!$D$259+N88*$E88*Indicators!$E$259+N88*$F88*Indicators!$F$259+N88*$G88*Indicators!$G$259+N88*$H88*Indicators!$H$259+N88*$I88*Indicators!$I$259</f>
        <v>2.7284271808275518E-4</v>
      </c>
      <c r="Y88" s="193">
        <f>O88*$B88*Indicators!$B$260+O88*$C88*Indicators!$C$260+O88*$D88*Indicators!$D$260+O88*$E88*Indicators!$E$260+O88*$F88*Indicators!$F$260+O88*$G88*Indicators!$G$260+O88*$H88*Indicators!$H$260+O88*$I88*Indicators!$I$260</f>
        <v>8.3208091130712182E-5</v>
      </c>
      <c r="Z88" s="193">
        <f>P88*$B88*Indicators!$B$261+P88*$C88*Indicators!$C$261+P88*$D88*Indicators!$D$261+P88*$E88*Indicators!$E$261+P88*$F88*Indicators!$F$261+P88*$G88*Indicators!$G$261+P88*$H88*Indicators!$H$261+P88*$I88*Indicators!$I$261</f>
        <v>6.5103705234962445E-5</v>
      </c>
      <c r="AA88" s="193">
        <f>Q88*$B88*Indicators!$B$262+Q88*$C88*Indicators!$C$262+Q88*$D88*Indicators!$D$262+Q88*$E88*Indicators!$E$262+Q88*$F88*Indicators!$F$262+Q88*$G88*Indicators!$G$262+Q88*$H88*Indicators!$H$262+Q88*$I88*Indicators!$I$262</f>
        <v>-3.8998172201863723E-4</v>
      </c>
      <c r="AB88" s="193">
        <f>R88*$B88*Indicators!$B$263+R88*$C88*Indicators!$C$263+R88*$D88*Indicators!$D$263+R88*$E88*Indicators!$E$263+R88*$F88*Indicators!$F$263+R88*$G88*Indicators!$G$263+R88*$H88*Indicators!$H$263+R88*$I88*Indicators!$I$263</f>
        <v>5.6872453491941979E-4</v>
      </c>
      <c r="AC88" s="193">
        <f>S88*$B88*Indicators!$B$264+S88*$C88*Indicators!$C$264+S88*$D88*Indicators!$D$264+S88*$E88*Indicators!$E$264+S88*$F88*Indicators!$F$264+S88*$G88*Indicators!$G$264+S88*$H88*Indicators!$H$264+S88*$I88*Indicators!$I$264</f>
        <v>1.2804425966841996E-3</v>
      </c>
      <c r="AE88" s="177">
        <f t="shared" si="2"/>
        <v>1.7688237753792895</v>
      </c>
    </row>
    <row r="89" spans="1:31" hidden="1" x14ac:dyDescent="0.25">
      <c r="A89" s="174">
        <f>Indicators!A101</f>
        <v>38443</v>
      </c>
      <c r="B89" s="193">
        <f>(Indicators!B101-Indicators!B100)/Indicators!B100</f>
        <v>-2.3050956437871684E-2</v>
      </c>
      <c r="C89" s="193">
        <f>(Indicators!C101-Indicators!C100)/-100</f>
        <v>2.5000000000000001E-3</v>
      </c>
      <c r="D89" s="193">
        <f>(Indicators!D101-Indicators!D100)/-100</f>
        <v>-4.0031888694772458E-3</v>
      </c>
      <c r="E89" s="193">
        <f>(Indicators!E101-Indicators!E100)/-Indicators!E100</f>
        <v>4.1124316166760988E-2</v>
      </c>
      <c r="F89" s="193">
        <f>(Indicators!F101-Indicators!F100)/Indicators!F100</f>
        <v>-4.1573033707865276E-2</v>
      </c>
      <c r="G89" s="193">
        <f>(Indicators!G101-Indicators!G100)/Indicators!G100</f>
        <v>9.3676814988290398E-3</v>
      </c>
      <c r="H89" s="193">
        <f>(Indicators!H101-Indicators!H100)/Indicators!H100</f>
        <v>2.2573946576642037E-2</v>
      </c>
      <c r="I89" s="193">
        <f>(Indicators!I101-Indicators!I100)/Indicators!I100</f>
        <v>-2.9654036243822075E-2</v>
      </c>
      <c r="J89" s="174"/>
      <c r="K89" s="193">
        <f>RBay!C$74/100</f>
        <v>2.7845412576544631E-2</v>
      </c>
      <c r="L89" s="193">
        <f>RBay!D$74/100</f>
        <v>0.13728341581290079</v>
      </c>
      <c r="M89" s="193">
        <f>RBay!E$74/100</f>
        <v>0.38391019512510527</v>
      </c>
      <c r="N89" s="193">
        <f>RBay!F$74/100</f>
        <v>8.8834482871302297E-3</v>
      </c>
      <c r="O89" s="193">
        <f>RBay!G$74/100</f>
        <v>2.9128185902951728E-2</v>
      </c>
      <c r="P89" s="193">
        <f>RBay!H$74/100</f>
        <v>7.276295918087422E-2</v>
      </c>
      <c r="Q89" s="193">
        <f>RBay!I$74/100</f>
        <v>0.12028870994417593</v>
      </c>
      <c r="R89" s="193">
        <f>RBay!J$74/100</f>
        <v>0.10463477223998358</v>
      </c>
      <c r="S89" s="193">
        <f>RBay!K$74/100</f>
        <v>0.11526290093033362</v>
      </c>
      <c r="T89" s="193"/>
      <c r="U89" s="193">
        <f>K89*$B89*Indicators!$B$256+K89*$C89*Indicators!$C$256+K89*$D89*Indicators!$D$256+K89*$E89*Indicators!$E$256+K89*$F89*Indicators!$F$256+K89*$G89*Indicators!$G$256+K89*$H89*Indicators!$H$256+K89*$I89*Indicators!$I$256</f>
        <v>-2.8279955100619784E-4</v>
      </c>
      <c r="V89" s="193">
        <f>L89*$B89*Indicators!$B$257+L89*$C89*Indicators!$C$257+L89*$D89*Indicators!$D$257+L89*$E89*Indicators!$E$257+L89*$F89*Indicators!$F$257+L89*$G89*Indicators!$G$257+L89*$H89*Indicators!$H$257+L89*$I89*Indicators!$I$257</f>
        <v>-6.8457610350502096E-4</v>
      </c>
      <c r="W89" s="193">
        <f>M89*$B89*Indicators!$B$258+M89*$C89*Indicators!$C$258+M89*$D89*Indicators!$D$258+M89*$E89*Indicators!$E$258+M89*$F89*Indicators!$F$258+M89*$G89*Indicators!$G$258+M89*$H89*Indicators!$H$258+M89*$I89*Indicators!$I$258</f>
        <v>-2.8136682880244238E-3</v>
      </c>
      <c r="X89" s="193">
        <f>N89*$B89*Indicators!$B$259+N89*$C89*Indicators!$C$259+N89*$D89*Indicators!$D$259+N89*$E89*Indicators!$E$259+N89*$F89*Indicators!$F$259+N89*$G89*Indicators!$G$259+N89*$H89*Indicators!$H$259+N89*$I89*Indicators!$I$259</f>
        <v>-5.9741325808994526E-5</v>
      </c>
      <c r="Y89" s="193">
        <f>O89*$B89*Indicators!$B$260+O89*$C89*Indicators!$C$260+O89*$D89*Indicators!$D$260+O89*$E89*Indicators!$E$260+O89*$F89*Indicators!$F$260+O89*$G89*Indicators!$G$260+O89*$H89*Indicators!$H$260+O89*$I89*Indicators!$I$260</f>
        <v>2.7679685070717056E-4</v>
      </c>
      <c r="Z89" s="193">
        <f>P89*$B89*Indicators!$B$261+P89*$C89*Indicators!$C$261+P89*$D89*Indicators!$D$261+P89*$E89*Indicators!$E$261+P89*$F89*Indicators!$F$261+P89*$G89*Indicators!$G$261+P89*$H89*Indicators!$H$261+P89*$I89*Indicators!$I$261</f>
        <v>5.4755471757094722E-4</v>
      </c>
      <c r="AA89" s="193">
        <f>Q89*$B89*Indicators!$B$262+Q89*$C89*Indicators!$C$262+Q89*$D89*Indicators!$D$262+Q89*$E89*Indicators!$E$262+Q89*$F89*Indicators!$F$262+Q89*$G89*Indicators!$G$262+Q89*$H89*Indicators!$H$262+Q89*$I89*Indicators!$I$262</f>
        <v>1.4051244188864728E-3</v>
      </c>
      <c r="AB89" s="193">
        <f>R89*$B89*Indicators!$B$263+R89*$C89*Indicators!$C$263+R89*$D89*Indicators!$D$263+R89*$E89*Indicators!$E$263+R89*$F89*Indicators!$F$263+R89*$G89*Indicators!$G$263+R89*$H89*Indicators!$H$263+R89*$I89*Indicators!$I$263</f>
        <v>7.9224209919813101E-4</v>
      </c>
      <c r="AC89" s="193">
        <f>S89*$B89*Indicators!$B$264+S89*$C89*Indicators!$C$264+S89*$D89*Indicators!$D$264+S89*$E89*Indicators!$E$264+S89*$F89*Indicators!$F$264+S89*$G89*Indicators!$G$264+S89*$H89*Indicators!$H$264+S89*$I89*Indicators!$I$264</f>
        <v>3.5256025334889506E-4</v>
      </c>
      <c r="AE89" s="177">
        <f t="shared" si="2"/>
        <v>-4.6650692863302083E-2</v>
      </c>
    </row>
    <row r="90" spans="1:31" hidden="1" x14ac:dyDescent="0.25">
      <c r="A90" s="174">
        <f>Indicators!A102</f>
        <v>38473</v>
      </c>
      <c r="B90" s="193">
        <f>(Indicators!B102-Indicators!B101)/Indicators!B101</f>
        <v>0.10999407660918781</v>
      </c>
      <c r="C90" s="193">
        <f>(Indicators!C102-Indicators!C101)/-100</f>
        <v>-1.3000000000000077E-3</v>
      </c>
      <c r="D90" s="193">
        <f>(Indicators!D102-Indicators!D101)/-100</f>
        <v>8.3727583514323187E-4</v>
      </c>
      <c r="E90" s="193">
        <f>(Indicators!E102-Indicators!E101)/-Indicators!E101</f>
        <v>2.2427700177060802E-2</v>
      </c>
      <c r="F90" s="193">
        <f>(Indicators!F102-Indicators!F101)/Indicators!F101</f>
        <v>-2.344665885111322E-3</v>
      </c>
      <c r="G90" s="193">
        <f>(Indicators!G102-Indicators!G101)/Indicators!G101</f>
        <v>-2.5986078886310878E-2</v>
      </c>
      <c r="H90" s="193">
        <f>(Indicators!H102-Indicators!H101)/Indicators!H101</f>
        <v>1.260895365787584E-2</v>
      </c>
      <c r="I90" s="193">
        <f>(Indicators!I102-Indicators!I101)/Indicators!I101</f>
        <v>6.7911714770797962E-3</v>
      </c>
      <c r="J90" s="174"/>
      <c r="K90" s="193">
        <f>RBay!C$74/100</f>
        <v>2.7845412576544631E-2</v>
      </c>
      <c r="L90" s="193">
        <f>RBay!D$74/100</f>
        <v>0.13728341581290079</v>
      </c>
      <c r="M90" s="193">
        <f>RBay!E$74/100</f>
        <v>0.38391019512510527</v>
      </c>
      <c r="N90" s="193">
        <f>RBay!F$74/100</f>
        <v>8.8834482871302297E-3</v>
      </c>
      <c r="O90" s="193">
        <f>RBay!G$74/100</f>
        <v>2.9128185902951728E-2</v>
      </c>
      <c r="P90" s="193">
        <f>RBay!H$74/100</f>
        <v>7.276295918087422E-2</v>
      </c>
      <c r="Q90" s="193">
        <f>RBay!I$74/100</f>
        <v>0.12028870994417593</v>
      </c>
      <c r="R90" s="193">
        <f>RBay!J$74/100</f>
        <v>0.10463477223998358</v>
      </c>
      <c r="S90" s="193">
        <f>RBay!K$74/100</f>
        <v>0.11526290093033362</v>
      </c>
      <c r="T90" s="193"/>
      <c r="U90" s="193">
        <f>K90*$B90*Indicators!$B$256+K90*$C90*Indicators!$C$256+K90*$D90*Indicators!$D$256+K90*$E90*Indicators!$E$256+K90*$F90*Indicators!$F$256+K90*$G90*Indicators!$G$256+K90*$H90*Indicators!$H$256+K90*$I90*Indicators!$I$256</f>
        <v>7.4693028845905973E-4</v>
      </c>
      <c r="V90" s="193">
        <f>L90*$B90*Indicators!$B$257+L90*$C90*Indicators!$C$257+L90*$D90*Indicators!$D$257+L90*$E90*Indicators!$E$257+L90*$F90*Indicators!$F$257+L90*$G90*Indicators!$G$257+L90*$H90*Indicators!$H$257+L90*$I90*Indicators!$I$257</f>
        <v>3.5974838700524375E-3</v>
      </c>
      <c r="W90" s="193">
        <f>M90*$B90*Indicators!$B$258+M90*$C90*Indicators!$C$258+M90*$D90*Indicators!$D$258+M90*$E90*Indicators!$E$258+M90*$F90*Indicators!$F$258+M90*$G90*Indicators!$G$258+M90*$H90*Indicators!$H$258+M90*$I90*Indicators!$I$258</f>
        <v>1.6562534734912194E-2</v>
      </c>
      <c r="X90" s="193">
        <f>N90*$B90*Indicators!$B$259+N90*$C90*Indicators!$C$259+N90*$D90*Indicators!$D$259+N90*$E90*Indicators!$E$259+N90*$F90*Indicators!$F$259+N90*$G90*Indicators!$G$259+N90*$H90*Indicators!$H$259+N90*$I90*Indicators!$I$259</f>
        <v>1.7871981187007901E-4</v>
      </c>
      <c r="Y90" s="193">
        <f>O90*$B90*Indicators!$B$260+O90*$C90*Indicators!$C$260+O90*$D90*Indicators!$D$260+O90*$E90*Indicators!$E$260+O90*$F90*Indicators!$F$260+O90*$G90*Indicators!$G$260+O90*$H90*Indicators!$H$260+O90*$I90*Indicators!$I$260</f>
        <v>5.2953687342586944E-4</v>
      </c>
      <c r="Z90" s="193">
        <f>P90*$B90*Indicators!$B$261+P90*$C90*Indicators!$C$261+P90*$D90*Indicators!$D$261+P90*$E90*Indicators!$E$261+P90*$F90*Indicators!$F$261+P90*$G90*Indicators!$G$261+P90*$H90*Indicators!$H$261+P90*$I90*Indicators!$I$261</f>
        <v>1.1719836160318871E-3</v>
      </c>
      <c r="AA90" s="193">
        <f>Q90*$B90*Indicators!$B$262+Q90*$C90*Indicators!$C$262+Q90*$D90*Indicators!$D$262+Q90*$E90*Indicators!$E$262+Q90*$F90*Indicators!$F$262+Q90*$G90*Indicators!$G$262+Q90*$H90*Indicators!$H$262+Q90*$I90*Indicators!$I$262</f>
        <v>2.4962737919473417E-3</v>
      </c>
      <c r="AB90" s="193">
        <f>R90*$B90*Indicators!$B$263+R90*$C90*Indicators!$C$263+R90*$D90*Indicators!$D$263+R90*$E90*Indicators!$E$263+R90*$F90*Indicators!$F$263+R90*$G90*Indicators!$G$263+R90*$H90*Indicators!$H$263+R90*$I90*Indicators!$I$263</f>
        <v>1.7780743729165888E-3</v>
      </c>
      <c r="AC90" s="193">
        <f>S90*$B90*Indicators!$B$264+S90*$C90*Indicators!$C$264+S90*$D90*Indicators!$D$264+S90*$E90*Indicators!$E$264+S90*$F90*Indicators!$F$264+S90*$G90*Indicators!$G$264+S90*$H90*Indicators!$H$264+S90*$I90*Indicators!$I$264</f>
        <v>1.7098222630660782E-3</v>
      </c>
      <c r="AE90" s="177">
        <f t="shared" si="2"/>
        <v>2.8771359622681536</v>
      </c>
    </row>
    <row r="91" spans="1:31" hidden="1" x14ac:dyDescent="0.25">
      <c r="A91" s="174">
        <f>Indicators!A103</f>
        <v>38504</v>
      </c>
      <c r="B91" s="193">
        <f>(Indicators!B103-Indicators!B102)/Indicators!B102</f>
        <v>-1.1399178784779381E-2</v>
      </c>
      <c r="C91" s="193">
        <f>(Indicators!C103-Indicators!C102)/-100</f>
        <v>4.5500000000000011E-3</v>
      </c>
      <c r="D91" s="193">
        <f>(Indicators!D103-Indicators!D102)/-100</f>
        <v>4.9497929961800982E-3</v>
      </c>
      <c r="E91" s="193">
        <f>(Indicators!E103-Indicators!E102)/-Indicators!E102</f>
        <v>-0.12094988931374533</v>
      </c>
      <c r="F91" s="193">
        <f>(Indicators!F103-Indicators!F102)/Indicators!F102</f>
        <v>6.1104582843713229E-2</v>
      </c>
      <c r="G91" s="193">
        <f>(Indicators!G103-Indicators!G102)/Indicators!G102</f>
        <v>4.1448308718437299E-2</v>
      </c>
      <c r="H91" s="193">
        <f>(Indicators!H103-Indicators!H102)/Indicators!H102</f>
        <v>1.2423283411593719E-2</v>
      </c>
      <c r="I91" s="193">
        <f>(Indicators!I103-Indicators!I102)/Indicators!I102</f>
        <v>-6.1832490163012928E-3</v>
      </c>
      <c r="J91" s="174"/>
      <c r="K91" s="193">
        <f>RBay!C$74/100</f>
        <v>2.7845412576544631E-2</v>
      </c>
      <c r="L91" s="193">
        <f>RBay!D$74/100</f>
        <v>0.13728341581290079</v>
      </c>
      <c r="M91" s="193">
        <f>RBay!E$74/100</f>
        <v>0.38391019512510527</v>
      </c>
      <c r="N91" s="193">
        <f>RBay!F$74/100</f>
        <v>8.8834482871302297E-3</v>
      </c>
      <c r="O91" s="193">
        <f>RBay!G$74/100</f>
        <v>2.9128185902951728E-2</v>
      </c>
      <c r="P91" s="193">
        <f>RBay!H$74/100</f>
        <v>7.276295918087422E-2</v>
      </c>
      <c r="Q91" s="193">
        <f>RBay!I$74/100</f>
        <v>0.12028870994417593</v>
      </c>
      <c r="R91" s="193">
        <f>RBay!J$74/100</f>
        <v>0.10463477223998358</v>
      </c>
      <c r="S91" s="193">
        <f>RBay!K$74/100</f>
        <v>0.11526290093033362</v>
      </c>
      <c r="T91" s="193"/>
      <c r="U91" s="193">
        <f>K91*$B91*Indicators!$B$256+K91*$C91*Indicators!$C$256+K91*$D91*Indicators!$D$256+K91*$E91*Indicators!$E$256+K91*$F91*Indicators!$F$256+K91*$G91*Indicators!$G$256+K91*$H91*Indicators!$H$256+K91*$I91*Indicators!$I$256</f>
        <v>-8.5200948362804097E-5</v>
      </c>
      <c r="V91" s="193">
        <f>L91*$B91*Indicators!$B$257+L91*$C91*Indicators!$C$257+L91*$D91*Indicators!$D$257+L91*$E91*Indicators!$E$257+L91*$F91*Indicators!$F$257+L91*$G91*Indicators!$G$257+L91*$H91*Indicators!$H$257+L91*$I91*Indicators!$I$257</f>
        <v>-2.3622203971298617E-5</v>
      </c>
      <c r="W91" s="193">
        <f>M91*$B91*Indicators!$B$258+M91*$C91*Indicators!$C$258+M91*$D91*Indicators!$D$258+M91*$E91*Indicators!$E$258+M91*$F91*Indicators!$F$258+M91*$G91*Indicators!$G$258+M91*$H91*Indicators!$H$258+M91*$I91*Indicators!$I$258</f>
        <v>-5.7285287678093613E-3</v>
      </c>
      <c r="X91" s="193">
        <f>N91*$B91*Indicators!$B$259+N91*$C91*Indicators!$C$259+N91*$D91*Indicators!$D$259+N91*$E91*Indicators!$E$259+N91*$F91*Indicators!$F$259+N91*$G91*Indicators!$G$259+N91*$H91*Indicators!$H$259+N91*$I91*Indicators!$I$259</f>
        <v>-2.3722539981164503E-4</v>
      </c>
      <c r="Y91" s="193">
        <f>O91*$B91*Indicators!$B$260+O91*$C91*Indicators!$C$260+O91*$D91*Indicators!$D$260+O91*$E91*Indicators!$E$260+O91*$F91*Indicators!$F$260+O91*$G91*Indicators!$G$260+O91*$H91*Indicators!$H$260+O91*$I91*Indicators!$I$260</f>
        <v>-4.0792857491448554E-4</v>
      </c>
      <c r="Z91" s="193">
        <f>P91*$B91*Indicators!$B$261+P91*$C91*Indicators!$C$261+P91*$D91*Indicators!$D$261+P91*$E91*Indicators!$E$261+P91*$F91*Indicators!$F$261+P91*$G91*Indicators!$G$261+P91*$H91*Indicators!$H$261+P91*$I91*Indicators!$I$261</f>
        <v>-5.4911493838290509E-4</v>
      </c>
      <c r="AA91" s="193">
        <f>Q91*$B91*Indicators!$B$262+Q91*$C91*Indicators!$C$262+Q91*$D91*Indicators!$D$262+Q91*$E91*Indicators!$E$262+Q91*$F91*Indicators!$F$262+Q91*$G91*Indicators!$G$262+Q91*$H91*Indicators!$H$262+Q91*$I91*Indicators!$I$262</f>
        <v>-4.1082893074006286E-3</v>
      </c>
      <c r="AB91" s="193">
        <f>R91*$B91*Indicators!$B$263+R91*$C91*Indicators!$C$263+R91*$D91*Indicators!$D$263+R91*$E91*Indicators!$E$263+R91*$F91*Indicators!$F$263+R91*$G91*Indicators!$G$263+R91*$H91*Indicators!$H$263+R91*$I91*Indicators!$I$263</f>
        <v>-8.0878545214783687E-4</v>
      </c>
      <c r="AC91" s="193">
        <f>S91*$B91*Indicators!$B$264+S91*$C91*Indicators!$C$264+S91*$D91*Indicators!$D$264+S91*$E91*Indicators!$E$264+S91*$F91*Indicators!$F$264+S91*$G91*Indicators!$G$264+S91*$H91*Indicators!$H$264+S91*$I91*Indicators!$I$264</f>
        <v>5.6021957277503003E-4</v>
      </c>
      <c r="AE91" s="177">
        <f t="shared" si="2"/>
        <v>-1.1388476020025937</v>
      </c>
    </row>
    <row r="92" spans="1:31" hidden="1" x14ac:dyDescent="0.25">
      <c r="A92" s="174">
        <f>Indicators!A104</f>
        <v>38534</v>
      </c>
      <c r="B92" s="193">
        <f>(Indicators!B104-Indicators!B103)/Indicators!B103</f>
        <v>-1.368979787680687E-2</v>
      </c>
      <c r="C92" s="193">
        <f>(Indicators!C104-Indicators!C103)/-100</f>
        <v>9.9999999999999655E-4</v>
      </c>
      <c r="D92" s="193">
        <f>(Indicators!D104-Indicators!D103)/-100</f>
        <v>-5.5406320593061496E-3</v>
      </c>
      <c r="E92" s="193">
        <f>(Indicators!E104-Indicators!E103)/-Indicators!E103</f>
        <v>-6.8581687612208259E-2</v>
      </c>
      <c r="F92" s="193">
        <f>(Indicators!F104-Indicators!F103)/Indicators!F103</f>
        <v>6.3122923588039906E-2</v>
      </c>
      <c r="G92" s="193">
        <f>(Indicators!G104-Indicators!G103)/Indicators!G103</f>
        <v>-2.2644098810612939E-2</v>
      </c>
      <c r="H92" s="193">
        <f>(Indicators!H104-Indicators!H103)/Indicators!H103</f>
        <v>1.6793496098644882E-2</v>
      </c>
      <c r="I92" s="193">
        <f>(Indicators!I104-Indicators!I103)/Indicators!I103</f>
        <v>5.0056561085972853E-2</v>
      </c>
      <c r="J92" s="174"/>
      <c r="K92" s="193">
        <f>RBay!C$74/100</f>
        <v>2.7845412576544631E-2</v>
      </c>
      <c r="L92" s="193">
        <f>RBay!D$74/100</f>
        <v>0.13728341581290079</v>
      </c>
      <c r="M92" s="193">
        <f>RBay!E$74/100</f>
        <v>0.38391019512510527</v>
      </c>
      <c r="N92" s="193">
        <f>RBay!F$74/100</f>
        <v>8.8834482871302297E-3</v>
      </c>
      <c r="O92" s="193">
        <f>RBay!G$74/100</f>
        <v>2.9128185902951728E-2</v>
      </c>
      <c r="P92" s="193">
        <f>RBay!H$74/100</f>
        <v>7.276295918087422E-2</v>
      </c>
      <c r="Q92" s="193">
        <f>RBay!I$74/100</f>
        <v>0.12028870994417593</v>
      </c>
      <c r="R92" s="193">
        <f>RBay!J$74/100</f>
        <v>0.10463477223998358</v>
      </c>
      <c r="S92" s="193">
        <f>RBay!K$74/100</f>
        <v>0.11526290093033362</v>
      </c>
      <c r="T92" s="193"/>
      <c r="U92" s="193">
        <f>K92*$B92*Indicators!$B$256+K92*$C92*Indicators!$C$256+K92*$D92*Indicators!$D$256+K92*$E92*Indicators!$E$256+K92*$F92*Indicators!$F$256+K92*$G92*Indicators!$G$256+K92*$H92*Indicators!$H$256+K92*$I92*Indicators!$I$256</f>
        <v>2.797593377327983E-4</v>
      </c>
      <c r="V92" s="193">
        <f>L92*$B92*Indicators!$B$257+L92*$C92*Indicators!$C$257+L92*$D92*Indicators!$D$257+L92*$E92*Indicators!$E$257+L92*$F92*Indicators!$F$257+L92*$G92*Indicators!$G$257+L92*$H92*Indicators!$H$257+L92*$I92*Indicators!$I$257</f>
        <v>-1.3744040532010177E-3</v>
      </c>
      <c r="W92" s="193">
        <f>M92*$B92*Indicators!$B$258+M92*$C92*Indicators!$C$258+M92*$D92*Indicators!$D$258+M92*$E92*Indicators!$E$258+M92*$F92*Indicators!$F$258+M92*$G92*Indicators!$G$258+M92*$H92*Indicators!$H$258+M92*$I92*Indicators!$I$258</f>
        <v>-1.3808402816399296E-5</v>
      </c>
      <c r="X92" s="193">
        <f>N92*$B92*Indicators!$B$259+N92*$C92*Indicators!$C$259+N92*$D92*Indicators!$D$259+N92*$E92*Indicators!$E$259+N92*$F92*Indicators!$F$259+N92*$G92*Indicators!$G$259+N92*$H92*Indicators!$H$259+N92*$I92*Indicators!$I$259</f>
        <v>1.0122939161074225E-4</v>
      </c>
      <c r="Y92" s="193">
        <f>O92*$B92*Indicators!$B$260+O92*$C92*Indicators!$C$260+O92*$D92*Indicators!$D$260+O92*$E92*Indicators!$E$260+O92*$F92*Indicators!$F$260+O92*$G92*Indicators!$G$260+O92*$H92*Indicators!$H$260+O92*$I92*Indicators!$I$260</f>
        <v>-1.2727325624709726E-4</v>
      </c>
      <c r="Z92" s="193">
        <f>P92*$B92*Indicators!$B$261+P92*$C92*Indicators!$C$261+P92*$D92*Indicators!$D$261+P92*$E92*Indicators!$E$261+P92*$F92*Indicators!$F$261+P92*$G92*Indicators!$G$261+P92*$H92*Indicators!$H$261+P92*$I92*Indicators!$I$261</f>
        <v>-3.4830907741644385E-4</v>
      </c>
      <c r="AA92" s="193">
        <f>Q92*$B92*Indicators!$B$262+Q92*$C92*Indicators!$C$262+Q92*$D92*Indicators!$D$262+Q92*$E92*Indicators!$E$262+Q92*$F92*Indicators!$F$262+Q92*$G92*Indicators!$G$262+Q92*$H92*Indicators!$H$262+Q92*$I92*Indicators!$I$262</f>
        <v>-1.6760059255208951E-3</v>
      </c>
      <c r="AB92" s="193">
        <f>R92*$B92*Indicators!$B$263+R92*$C92*Indicators!$C$263+R92*$D92*Indicators!$D$263+R92*$E92*Indicators!$E$263+R92*$F92*Indicators!$F$263+R92*$G92*Indicators!$G$263+R92*$H92*Indicators!$H$263+R92*$I92*Indicators!$I$263</f>
        <v>-9.315998643812432E-5</v>
      </c>
      <c r="AC92" s="193">
        <f>S92*$B92*Indicators!$B$264+S92*$C92*Indicators!$C$264+S92*$D92*Indicators!$D$264+S92*$E92*Indicators!$E$264+S92*$F92*Indicators!$F$264+S92*$G92*Indicators!$G$264+S92*$H92*Indicators!$H$264+S92*$I92*Indicators!$I$264</f>
        <v>6.2400691404980023E-4</v>
      </c>
      <c r="AE92" s="177">
        <f t="shared" si="2"/>
        <v>-0.26279650582466368</v>
      </c>
    </row>
    <row r="93" spans="1:31" hidden="1" x14ac:dyDescent="0.25">
      <c r="A93" s="174">
        <f>Indicators!A105</f>
        <v>38565</v>
      </c>
      <c r="B93" s="193">
        <f>(Indicators!B105-Indicators!B104)/Indicators!B104</f>
        <v>-7.6620197935510998E-3</v>
      </c>
      <c r="C93" s="193">
        <f>(Indicators!C105-Indicators!C104)/-100</f>
        <v>-1.0999999999999942E-3</v>
      </c>
      <c r="D93" s="193">
        <f>(Indicators!D105-Indicators!D104)/-100</f>
        <v>-5.6950672355035306E-3</v>
      </c>
      <c r="E93" s="193">
        <f>(Indicators!E105-Indicators!E104)/-Indicators!E104</f>
        <v>-0.12768817204301078</v>
      </c>
      <c r="F93" s="193">
        <f>(Indicators!F105-Indicators!F104)/Indicators!F104</f>
        <v>2.9166666666666785E-2</v>
      </c>
      <c r="G93" s="193">
        <f>(Indicators!G105-Indicators!G104)/Indicators!G104</f>
        <v>8.1909665340510179E-3</v>
      </c>
      <c r="H93" s="193">
        <f>(Indicators!H105-Indicators!H104)/Indicators!H104</f>
        <v>7.6738396424306304E-3</v>
      </c>
      <c r="I93" s="193">
        <f>(Indicators!I105-Indicators!I104)/Indicators!I104</f>
        <v>-1.2658227848101266E-2</v>
      </c>
      <c r="J93" s="174"/>
      <c r="K93" s="193">
        <f>RBay!C$74/100</f>
        <v>2.7845412576544631E-2</v>
      </c>
      <c r="L93" s="193">
        <f>RBay!D$74/100</f>
        <v>0.13728341581290079</v>
      </c>
      <c r="M93" s="193">
        <f>RBay!E$74/100</f>
        <v>0.38391019512510527</v>
      </c>
      <c r="N93" s="193">
        <f>RBay!F$74/100</f>
        <v>8.8834482871302297E-3</v>
      </c>
      <c r="O93" s="193">
        <f>RBay!G$74/100</f>
        <v>2.9128185902951728E-2</v>
      </c>
      <c r="P93" s="193">
        <f>RBay!H$74/100</f>
        <v>7.276295918087422E-2</v>
      </c>
      <c r="Q93" s="193">
        <f>RBay!I$74/100</f>
        <v>0.12028870994417593</v>
      </c>
      <c r="R93" s="193">
        <f>RBay!J$74/100</f>
        <v>0.10463477223998358</v>
      </c>
      <c r="S93" s="193">
        <f>RBay!K$74/100</f>
        <v>0.11526290093033362</v>
      </c>
      <c r="T93" s="193"/>
      <c r="U93" s="193">
        <f>K93*$B93*Indicators!$B$256+K93*$C93*Indicators!$C$256+K93*$D93*Indicators!$D$256+K93*$E93*Indicators!$E$256+K93*$F93*Indicators!$F$256+K93*$G93*Indicators!$G$256+K93*$H93*Indicators!$H$256+K93*$I93*Indicators!$I$256</f>
        <v>-4.2128496509456412E-4</v>
      </c>
      <c r="V93" s="193">
        <f>L93*$B93*Indicators!$B$257+L93*$C93*Indicators!$C$257+L93*$D93*Indicators!$D$257+L93*$E93*Indicators!$E$257+L93*$F93*Indicators!$F$257+L93*$G93*Indicators!$G$257+L93*$H93*Indicators!$H$257+L93*$I93*Indicators!$I$257</f>
        <v>-1.9662667220660054E-3</v>
      </c>
      <c r="W93" s="193">
        <f>M93*$B93*Indicators!$B$258+M93*$C93*Indicators!$C$258+M93*$D93*Indicators!$D$258+M93*$E93*Indicators!$E$258+M93*$F93*Indicators!$F$258+M93*$G93*Indicators!$G$258+M93*$H93*Indicators!$H$258+M93*$I93*Indicators!$I$258</f>
        <v>-6.8027117130993941E-3</v>
      </c>
      <c r="X93" s="193">
        <f>N93*$B93*Indicators!$B$259+N93*$C93*Indicators!$C$259+N93*$D93*Indicators!$D$259+N93*$E93*Indicators!$E$259+N93*$F93*Indicators!$F$259+N93*$G93*Indicators!$G$259+N93*$H93*Indicators!$H$259+N93*$I93*Indicators!$I$259</f>
        <v>-2.8609429221019466E-4</v>
      </c>
      <c r="Y93" s="193">
        <f>O93*$B93*Indicators!$B$260+O93*$C93*Indicators!$C$260+O93*$D93*Indicators!$D$260+O93*$E93*Indicators!$E$260+O93*$F93*Indicators!$F$260+O93*$G93*Indicators!$G$260+O93*$H93*Indicators!$H$260+O93*$I93*Indicators!$I$260</f>
        <v>-5.5779584707975284E-4</v>
      </c>
      <c r="Z93" s="193">
        <f>P93*$B93*Indicators!$B$261+P93*$C93*Indicators!$C$261+P93*$D93*Indicators!$D$261+P93*$E93*Indicators!$E$261+P93*$F93*Indicators!$F$261+P93*$G93*Indicators!$G$261+P93*$H93*Indicators!$H$261+P93*$I93*Indicators!$I$261</f>
        <v>-9.5614695644952803E-4</v>
      </c>
      <c r="AA93" s="193">
        <f>Q93*$B93*Indicators!$B$262+Q93*$C93*Indicators!$C$262+Q93*$D93*Indicators!$D$262+Q93*$E93*Indicators!$E$262+Q93*$F93*Indicators!$F$262+Q93*$G93*Indicators!$G$262+Q93*$H93*Indicators!$H$262+Q93*$I93*Indicators!$I$262</f>
        <v>-4.7626167755980154E-3</v>
      </c>
      <c r="AB93" s="193">
        <f>R93*$B93*Indicators!$B$263+R93*$C93*Indicators!$C$263+R93*$D93*Indicators!$D$263+R93*$E93*Indicators!$E$263+R93*$F93*Indicators!$F$263+R93*$G93*Indicators!$G$263+R93*$H93*Indicators!$H$263+R93*$I93*Indicators!$I$263</f>
        <v>-1.3414476436007263E-3</v>
      </c>
      <c r="AC93" s="193">
        <f>S93*$B93*Indicators!$B$264+S93*$C93*Indicators!$C$264+S93*$D93*Indicators!$D$264+S93*$E93*Indicators!$E$264+S93*$F93*Indicators!$F$264+S93*$G93*Indicators!$G$264+S93*$H93*Indicators!$H$264+S93*$I93*Indicators!$I$264</f>
        <v>-7.1575371390938055E-5</v>
      </c>
      <c r="AE93" s="177">
        <f t="shared" si="2"/>
        <v>-1.7165940286589125</v>
      </c>
    </row>
    <row r="94" spans="1:31" hidden="1" x14ac:dyDescent="0.25">
      <c r="A94" s="174">
        <f>Indicators!A106</f>
        <v>38596</v>
      </c>
      <c r="B94" s="193">
        <f>(Indicators!B106-Indicators!B105)/Indicators!B105</f>
        <v>-2.6426656453466018E-2</v>
      </c>
      <c r="C94" s="193">
        <f>(Indicators!C106-Indicators!C105)/-100</f>
        <v>-8.9999999999999857E-4</v>
      </c>
      <c r="D94" s="193">
        <f>(Indicators!D106-Indicators!D105)/-100</f>
        <v>-4.0290088638195035E-3</v>
      </c>
      <c r="E94" s="193">
        <f>(Indicators!E106-Indicators!E105)/-Indicators!E105</f>
        <v>7.1811680572109765E-2</v>
      </c>
      <c r="F94" s="193">
        <f>(Indicators!F106-Indicators!F105)/Indicators!F105</f>
        <v>9.4129554655870404E-2</v>
      </c>
      <c r="G94" s="193">
        <f>(Indicators!G106-Indicators!G105)/Indicators!G105</f>
        <v>9.702878365831015E-2</v>
      </c>
      <c r="H94" s="193">
        <f>(Indicators!H106-Indicators!H105)/Indicators!H105</f>
        <v>2.3078521214329357E-2</v>
      </c>
      <c r="I94" s="193">
        <f>(Indicators!I106-Indicators!I105)/Indicators!I105</f>
        <v>-3.6824877250409165E-2</v>
      </c>
      <c r="J94" s="174"/>
      <c r="K94" s="193">
        <f>RBay!C$74/100</f>
        <v>2.7845412576544631E-2</v>
      </c>
      <c r="L94" s="193">
        <f>RBay!D$74/100</f>
        <v>0.13728341581290079</v>
      </c>
      <c r="M94" s="193">
        <f>RBay!E$74/100</f>
        <v>0.38391019512510527</v>
      </c>
      <c r="N94" s="193">
        <f>RBay!F$74/100</f>
        <v>8.8834482871302297E-3</v>
      </c>
      <c r="O94" s="193">
        <f>RBay!G$74/100</f>
        <v>2.9128185902951728E-2</v>
      </c>
      <c r="P94" s="193">
        <f>RBay!H$74/100</f>
        <v>7.276295918087422E-2</v>
      </c>
      <c r="Q94" s="193">
        <f>RBay!I$74/100</f>
        <v>0.12028870994417593</v>
      </c>
      <c r="R94" s="193">
        <f>RBay!J$74/100</f>
        <v>0.10463477223998358</v>
      </c>
      <c r="S94" s="193">
        <f>RBay!K$74/100</f>
        <v>0.11526290093033362</v>
      </c>
      <c r="T94" s="193"/>
      <c r="U94" s="193">
        <f>K94*$B94*Indicators!$B$256+K94*$C94*Indicators!$C$256+K94*$D94*Indicators!$D$256+K94*$E94*Indicators!$E$256+K94*$F94*Indicators!$F$256+K94*$G94*Indicators!$G$256+K94*$H94*Indicators!$H$256+K94*$I94*Indicators!$I$256</f>
        <v>9.5320227822860942E-4</v>
      </c>
      <c r="V94" s="193">
        <f>L94*$B94*Indicators!$B$257+L94*$C94*Indicators!$C$257+L94*$D94*Indicators!$D$257+L94*$E94*Indicators!$E$257+L94*$F94*Indicators!$F$257+L94*$G94*Indicators!$G$257+L94*$H94*Indicators!$H$257+L94*$I94*Indicators!$I$257</f>
        <v>4.2145609344347839E-3</v>
      </c>
      <c r="W94" s="193">
        <f>M94*$B94*Indicators!$B$258+M94*$C94*Indicators!$C$258+M94*$D94*Indicators!$D$258+M94*$E94*Indicators!$E$258+M94*$F94*Indicators!$F$258+M94*$G94*Indicators!$G$258+M94*$H94*Indicators!$H$258+M94*$I94*Indicators!$I$258</f>
        <v>-2.8819122803232775E-3</v>
      </c>
      <c r="X94" s="193">
        <f>N94*$B94*Indicators!$B$259+N94*$C94*Indicators!$C$259+N94*$D94*Indicators!$D$259+N94*$E94*Indicators!$E$259+N94*$F94*Indicators!$F$259+N94*$G94*Indicators!$G$259+N94*$H94*Indicators!$H$259+N94*$I94*Indicators!$I$259</f>
        <v>-4.1142504605060028E-5</v>
      </c>
      <c r="Y94" s="193">
        <f>O94*$B94*Indicators!$B$260+O94*$C94*Indicators!$C$260+O94*$D94*Indicators!$D$260+O94*$E94*Indicators!$E$260+O94*$F94*Indicators!$F$260+O94*$G94*Indicators!$G$260+O94*$H94*Indicators!$H$260+O94*$I94*Indicators!$I$260</f>
        <v>3.6522370231507125E-4</v>
      </c>
      <c r="Z94" s="193">
        <f>P94*$B94*Indicators!$B$261+P94*$C94*Indicators!$C$261+P94*$D94*Indicators!$D$261+P94*$E94*Indicators!$E$261+P94*$F94*Indicators!$F$261+P94*$G94*Indicators!$G$261+P94*$H94*Indicators!$H$261+P94*$I94*Indicators!$I$261</f>
        <v>6.6849738636361221E-4</v>
      </c>
      <c r="AA94" s="193">
        <f>Q94*$B94*Indicators!$B$262+Q94*$C94*Indicators!$C$262+Q94*$D94*Indicators!$D$262+Q94*$E94*Indicators!$E$262+Q94*$F94*Indicators!$F$262+Q94*$G94*Indicators!$G$262+Q94*$H94*Indicators!$H$262+Q94*$I94*Indicators!$I$262</f>
        <v>2.3156964985697201E-3</v>
      </c>
      <c r="AB94" s="193">
        <f>R94*$B94*Indicators!$B$263+R94*$C94*Indicators!$C$263+R94*$D94*Indicators!$D$263+R94*$E94*Indicators!$E$263+R94*$F94*Indicators!$F$263+R94*$G94*Indicators!$G$263+R94*$H94*Indicators!$H$263+R94*$I94*Indicators!$I$263</f>
        <v>9.31554381514586E-4</v>
      </c>
      <c r="AC94" s="193">
        <f>S94*$B94*Indicators!$B$264+S94*$C94*Indicators!$C$264+S94*$D94*Indicators!$D$264+S94*$E94*Indicators!$E$264+S94*$F94*Indicators!$F$264+S94*$G94*Indicators!$G$264+S94*$H94*Indicators!$H$264+S94*$I94*Indicators!$I$264</f>
        <v>1.5201391022126451E-4</v>
      </c>
      <c r="AE94" s="177">
        <f t="shared" si="2"/>
        <v>0.66776943067193095</v>
      </c>
    </row>
    <row r="95" spans="1:31" hidden="1" x14ac:dyDescent="0.25">
      <c r="A95" s="174">
        <f>Indicators!A107</f>
        <v>38626</v>
      </c>
      <c r="B95" s="193">
        <f>(Indicators!B107-Indicators!B106)/Indicators!B106</f>
        <v>5.5751376868607296E-2</v>
      </c>
      <c r="C95" s="193">
        <f>(Indicators!C107-Indicators!C106)/-100</f>
        <v>2.5000000000000353E-4</v>
      </c>
      <c r="D95" s="193">
        <f>(Indicators!D107-Indicators!D106)/-100</f>
        <v>3.3848848143228859E-3</v>
      </c>
      <c r="E95" s="193">
        <f>(Indicators!E107-Indicators!E106)/-Indicators!E106</f>
        <v>5.9390048154093031E-2</v>
      </c>
      <c r="F95" s="193">
        <f>(Indicators!F107-Indicators!F106)/Indicators!F106</f>
        <v>7.4005550416281124E-2</v>
      </c>
      <c r="G95" s="193">
        <f>(Indicators!G107-Indicators!G106)/Indicators!G106</f>
        <v>2.1159542953872196E-3</v>
      </c>
      <c r="H95" s="193">
        <f>(Indicators!H107-Indicators!H106)/Indicators!H106</f>
        <v>1.5877573028132873E-2</v>
      </c>
      <c r="I95" s="193">
        <f>(Indicators!I107-Indicators!I106)/Indicators!I106</f>
        <v>5.1260266213537242E-2</v>
      </c>
      <c r="J95" s="174"/>
      <c r="K95" s="193">
        <f>RBay!C$74/100</f>
        <v>2.7845412576544631E-2</v>
      </c>
      <c r="L95" s="193">
        <f>RBay!D$74/100</f>
        <v>0.13728341581290079</v>
      </c>
      <c r="M95" s="193">
        <f>RBay!E$74/100</f>
        <v>0.38391019512510527</v>
      </c>
      <c r="N95" s="193">
        <f>RBay!F$74/100</f>
        <v>8.8834482871302297E-3</v>
      </c>
      <c r="O95" s="193">
        <f>RBay!G$74/100</f>
        <v>2.9128185902951728E-2</v>
      </c>
      <c r="P95" s="193">
        <f>RBay!H$74/100</f>
        <v>7.276295918087422E-2</v>
      </c>
      <c r="Q95" s="193">
        <f>RBay!I$74/100</f>
        <v>0.12028870994417593</v>
      </c>
      <c r="R95" s="193">
        <f>RBay!J$74/100</f>
        <v>0.10463477223998358</v>
      </c>
      <c r="S95" s="193">
        <f>RBay!K$74/100</f>
        <v>0.11526290093033362</v>
      </c>
      <c r="T95" s="193"/>
      <c r="U95" s="193">
        <f>K95*$B95*Indicators!$B$256+K95*$C95*Indicators!$C$256+K95*$D95*Indicators!$D$256+K95*$E95*Indicators!$E$256+K95*$F95*Indicators!$F$256+K95*$G95*Indicators!$G$256+K95*$H95*Indicators!$H$256+K95*$I95*Indicators!$I$256</f>
        <v>1.3736440394681864E-3</v>
      </c>
      <c r="V95" s="193">
        <f>L95*$B95*Indicators!$B$257+L95*$C95*Indicators!$C$257+L95*$D95*Indicators!$D$257+L95*$E95*Indicators!$E$257+L95*$F95*Indicators!$F$257+L95*$G95*Indicators!$G$257+L95*$H95*Indicators!$H$257+L95*$I95*Indicators!$I$257</f>
        <v>4.6350797650315809E-3</v>
      </c>
      <c r="W95" s="193">
        <f>M95*$B95*Indicators!$B$258+M95*$C95*Indicators!$C$258+M95*$D95*Indicators!$D$258+M95*$E95*Indicators!$E$258+M95*$F95*Indicators!$F$258+M95*$G95*Indicators!$G$258+M95*$H95*Indicators!$H$258+M95*$I95*Indicators!$I$258</f>
        <v>1.4400871263783366E-2</v>
      </c>
      <c r="X95" s="193">
        <f>N95*$B95*Indicators!$B$259+N95*$C95*Indicators!$C$259+N95*$D95*Indicators!$D$259+N95*$E95*Indicators!$E$259+N95*$F95*Indicators!$F$259+N95*$G95*Indicators!$G$259+N95*$H95*Indicators!$H$259+N95*$I95*Indicators!$I$259</f>
        <v>3.9844736914645441E-4</v>
      </c>
      <c r="Y95" s="193">
        <f>O95*$B95*Indicators!$B$260+O95*$C95*Indicators!$C$260+O95*$D95*Indicators!$D$260+O95*$E95*Indicators!$E$260+O95*$F95*Indicators!$F$260+O95*$G95*Indicators!$G$260+O95*$H95*Indicators!$H$260+O95*$I95*Indicators!$I$260</f>
        <v>6.4732786868645139E-4</v>
      </c>
      <c r="Z95" s="193">
        <f>P95*$B95*Indicators!$B$261+P95*$C95*Indicators!$C$261+P95*$D95*Indicators!$D$261+P95*$E95*Indicators!$E$261+P95*$F95*Indicators!$F$261+P95*$G95*Indicators!$G$261+P95*$H95*Indicators!$H$261+P95*$I95*Indicators!$I$261</f>
        <v>1.1822534864734228E-3</v>
      </c>
      <c r="AA95" s="193">
        <f>Q95*$B95*Indicators!$B$262+Q95*$C95*Indicators!$C$262+Q95*$D95*Indicators!$D$262+Q95*$E95*Indicators!$E$262+Q95*$F95*Indicators!$F$262+Q95*$G95*Indicators!$G$262+Q95*$H95*Indicators!$H$262+Q95*$I95*Indicators!$I$262</f>
        <v>3.8591242659086491E-3</v>
      </c>
      <c r="AB95" s="193">
        <f>R95*$B95*Indicators!$B$263+R95*$C95*Indicators!$C$263+R95*$D95*Indicators!$D$263+R95*$E95*Indicators!$E$263+R95*$F95*Indicators!$F$263+R95*$G95*Indicators!$G$263+R95*$H95*Indicators!$H$263+R95*$I95*Indicators!$I$263</f>
        <v>2.0159370712627004E-3</v>
      </c>
      <c r="AC95" s="193">
        <f>S95*$B95*Indicators!$B$264+S95*$C95*Indicators!$C$264+S95*$D95*Indicators!$D$264+S95*$E95*Indicators!$E$264+S95*$F95*Indicators!$F$264+S95*$G95*Indicators!$G$264+S95*$H95*Indicators!$H$264+S95*$I95*Indicators!$I$264</f>
        <v>1.5751712627061984E-3</v>
      </c>
      <c r="AE95" s="177">
        <f t="shared" si="2"/>
        <v>3.0087856392467005</v>
      </c>
    </row>
    <row r="96" spans="1:31" hidden="1" x14ac:dyDescent="0.25">
      <c r="A96" s="174">
        <f>Indicators!A108</f>
        <v>38657</v>
      </c>
      <c r="B96" s="193">
        <f>(Indicators!B108-Indicators!B107)/Indicators!B107</f>
        <v>-3.6993427034116788E-2</v>
      </c>
      <c r="C96" s="193">
        <f>(Indicators!C108-Indicators!C107)/-100</f>
        <v>3.2999999999999917E-3</v>
      </c>
      <c r="D96" s="193">
        <f>(Indicators!D108-Indicators!D107)/-100</f>
        <v>6.6088578423020468E-3</v>
      </c>
      <c r="E96" s="193">
        <f>(Indicators!E108-Indicators!E107)/-Indicators!E107</f>
        <v>9.7440273037542671E-2</v>
      </c>
      <c r="F96" s="193">
        <f>(Indicators!F108-Indicators!F107)/Indicators!F107</f>
        <v>1.7226528854435923E-2</v>
      </c>
      <c r="G96" s="193">
        <f>(Indicators!G108-Indicators!G107)/Indicators!G107</f>
        <v>5.5743243243243194E-2</v>
      </c>
      <c r="H96" s="193">
        <f>(Indicators!H108-Indicators!H107)/Indicators!H107</f>
        <v>1.888784180730876E-2</v>
      </c>
      <c r="I96" s="193">
        <f>(Indicators!I108-Indicators!I107)/Indicators!I107</f>
        <v>-3.3135775862068964E-2</v>
      </c>
      <c r="J96" s="174"/>
      <c r="K96" s="193">
        <f>RBay!C$74/100</f>
        <v>2.7845412576544631E-2</v>
      </c>
      <c r="L96" s="193">
        <f>RBay!D$74/100</f>
        <v>0.13728341581290079</v>
      </c>
      <c r="M96" s="193">
        <f>RBay!E$74/100</f>
        <v>0.38391019512510527</v>
      </c>
      <c r="N96" s="193">
        <f>RBay!F$74/100</f>
        <v>8.8834482871302297E-3</v>
      </c>
      <c r="O96" s="193">
        <f>RBay!G$74/100</f>
        <v>2.9128185902951728E-2</v>
      </c>
      <c r="P96" s="193">
        <f>RBay!H$74/100</f>
        <v>7.276295918087422E-2</v>
      </c>
      <c r="Q96" s="193">
        <f>RBay!I$74/100</f>
        <v>0.12028870994417593</v>
      </c>
      <c r="R96" s="193">
        <f>RBay!J$74/100</f>
        <v>0.10463477223998358</v>
      </c>
      <c r="S96" s="193">
        <f>RBay!K$74/100</f>
        <v>0.11526290093033362</v>
      </c>
      <c r="T96" s="193"/>
      <c r="U96" s="193">
        <f>K96*$B96*Indicators!$B$256+K96*$C96*Indicators!$C$256+K96*$D96*Indicators!$D$256+K96*$E96*Indicators!$E$256+K96*$F96*Indicators!$F$256+K96*$G96*Indicators!$G$256+K96*$H96*Indicators!$H$256+K96*$I96*Indicators!$I$256</f>
        <v>3.9630940761909599E-4</v>
      </c>
      <c r="V96" s="193">
        <f>L96*$B96*Indicators!$B$257+L96*$C96*Indicators!$C$257+L96*$D96*Indicators!$D$257+L96*$E96*Indicators!$E$257+L96*$F96*Indicators!$F$257+L96*$G96*Indicators!$G$257+L96*$H96*Indicators!$H$257+L96*$I96*Indicators!$I$257</f>
        <v>1.9653687814505305E-3</v>
      </c>
      <c r="W96" s="193">
        <f>M96*$B96*Indicators!$B$258+M96*$C96*Indicators!$C$258+M96*$D96*Indicators!$D$258+M96*$E96*Indicators!$E$258+M96*$F96*Indicators!$F$258+M96*$G96*Indicators!$G$258+M96*$H96*Indicators!$H$258+M96*$I96*Indicators!$I$258</f>
        <v>-2.668790211386233E-3</v>
      </c>
      <c r="X96" s="193">
        <f>N96*$B96*Indicators!$B$259+N96*$C96*Indicators!$C$259+N96*$D96*Indicators!$D$259+N96*$E96*Indicators!$E$259+N96*$F96*Indicators!$F$259+N96*$G96*Indicators!$G$259+N96*$H96*Indicators!$H$259+N96*$I96*Indicators!$I$259</f>
        <v>1.4258387964531118E-5</v>
      </c>
      <c r="Y96" s="193">
        <f>O96*$B96*Indicators!$B$260+O96*$C96*Indicators!$C$260+O96*$D96*Indicators!$D$260+O96*$E96*Indicators!$E$260+O96*$F96*Indicators!$F$260+O96*$G96*Indicators!$G$260+O96*$H96*Indicators!$H$260+O96*$I96*Indicators!$I$260</f>
        <v>4.8286224243788755E-4</v>
      </c>
      <c r="Z96" s="193">
        <f>P96*$B96*Indicators!$B$261+P96*$C96*Indicators!$C$261+P96*$D96*Indicators!$D$261+P96*$E96*Indicators!$E$261+P96*$F96*Indicators!$F$261+P96*$G96*Indicators!$G$261+P96*$H96*Indicators!$H$261+P96*$I96*Indicators!$I$261</f>
        <v>9.6363018298222555E-4</v>
      </c>
      <c r="AA96" s="193">
        <f>Q96*$B96*Indicators!$B$262+Q96*$C96*Indicators!$C$262+Q96*$D96*Indicators!$D$262+Q96*$E96*Indicators!$E$262+Q96*$F96*Indicators!$F$262+Q96*$G96*Indicators!$G$262+Q96*$H96*Indicators!$H$262+Q96*$I96*Indicators!$I$262</f>
        <v>3.2860007594035481E-3</v>
      </c>
      <c r="AB96" s="193">
        <f>R96*$B96*Indicators!$B$263+R96*$C96*Indicators!$C$263+R96*$D96*Indicators!$D$263+R96*$E96*Indicators!$E$263+R96*$F96*Indicators!$F$263+R96*$G96*Indicators!$G$263+R96*$H96*Indicators!$H$263+R96*$I96*Indicators!$I$263</f>
        <v>1.242028781533775E-3</v>
      </c>
      <c r="AC96" s="193">
        <f>S96*$B96*Indicators!$B$264+S96*$C96*Indicators!$C$264+S96*$D96*Indicators!$D$264+S96*$E96*Indicators!$E$264+S96*$F96*Indicators!$F$264+S96*$G96*Indicators!$G$264+S96*$H96*Indicators!$H$264+S96*$I96*Indicators!$I$264</f>
        <v>3.2123685357694906E-4</v>
      </c>
      <c r="AE96" s="177">
        <f t="shared" si="2"/>
        <v>0.6002905185582309</v>
      </c>
    </row>
    <row r="97" spans="1:31" hidden="1" x14ac:dyDescent="0.25">
      <c r="A97" s="174">
        <f>Indicators!A109</f>
        <v>38687</v>
      </c>
      <c r="B97" s="193">
        <f>(Indicators!B109-Indicators!B108)/Indicators!B108</f>
        <v>-2.2147931466778171E-2</v>
      </c>
      <c r="C97" s="193">
        <f>(Indicators!C109-Indicators!C108)/-100</f>
        <v>2.8500000000000014E-3</v>
      </c>
      <c r="D97" s="193">
        <f>(Indicators!D109-Indicators!D108)/-100</f>
        <v>-2.4804469273742758E-3</v>
      </c>
      <c r="E97" s="193">
        <f>(Indicators!E109-Indicators!E108)/-Indicators!E108</f>
        <v>-9.6804688977122286E-2</v>
      </c>
      <c r="F97" s="193">
        <f>(Indicators!F109-Indicators!F108)/Indicators!F108</f>
        <v>0.17950889077053336</v>
      </c>
      <c r="G97" s="193">
        <f>(Indicators!G109-Indicators!G108)/Indicators!G108</f>
        <v>3.2400000000000088E-2</v>
      </c>
      <c r="H97" s="193">
        <f>(Indicators!H109-Indicators!H108)/Indicators!H108</f>
        <v>1.8051574269693109E-2</v>
      </c>
      <c r="I97" s="193">
        <f>(Indicators!I109-Indicators!I108)/Indicators!I108</f>
        <v>-7.2443577598216777E-3</v>
      </c>
      <c r="J97" s="174"/>
      <c r="K97" s="193">
        <f>RBay!C$74/100</f>
        <v>2.7845412576544631E-2</v>
      </c>
      <c r="L97" s="193">
        <f>RBay!D$74/100</f>
        <v>0.13728341581290079</v>
      </c>
      <c r="M97" s="193">
        <f>RBay!E$74/100</f>
        <v>0.38391019512510527</v>
      </c>
      <c r="N97" s="193">
        <f>RBay!F$74/100</f>
        <v>8.8834482871302297E-3</v>
      </c>
      <c r="O97" s="193">
        <f>RBay!G$74/100</f>
        <v>2.9128185902951728E-2</v>
      </c>
      <c r="P97" s="193">
        <f>RBay!H$74/100</f>
        <v>7.276295918087422E-2</v>
      </c>
      <c r="Q97" s="193">
        <f>RBay!I$74/100</f>
        <v>0.12028870994417593</v>
      </c>
      <c r="R97" s="193">
        <f>RBay!J$74/100</f>
        <v>0.10463477223998358</v>
      </c>
      <c r="S97" s="193">
        <f>RBay!K$74/100</f>
        <v>0.11526290093033362</v>
      </c>
      <c r="T97" s="193"/>
      <c r="U97" s="193">
        <f>K97*$B97*Indicators!$B$256+K97*$C97*Indicators!$C$256+K97*$D97*Indicators!$D$256+K97*$E97*Indicators!$E$256+K97*$F97*Indicators!$F$256+K97*$G97*Indicators!$G$256+K97*$H97*Indicators!$H$256+K97*$I97*Indicators!$I$256</f>
        <v>9.5656984589866762E-4</v>
      </c>
      <c r="V97" s="193">
        <f>L97*$B97*Indicators!$B$257+L97*$C97*Indicators!$C$257+L97*$D97*Indicators!$D$257+L97*$E97*Indicators!$E$257+L97*$F97*Indicators!$F$257+L97*$G97*Indicators!$G$257+L97*$H97*Indicators!$H$257+L97*$I97*Indicators!$I$257</f>
        <v>-6.6084390922588581E-4</v>
      </c>
      <c r="W97" s="193">
        <f>M97*$B97*Indicators!$B$258+M97*$C97*Indicators!$C$258+M97*$D97*Indicators!$D$258+M97*$E97*Indicators!$E$258+M97*$F97*Indicators!$F$258+M97*$G97*Indicators!$G$258+M97*$H97*Indicators!$H$258+M97*$I97*Indicators!$I$258</f>
        <v>-6.384419397462605E-3</v>
      </c>
      <c r="X97" s="193">
        <f>N97*$B97*Indicators!$B$259+N97*$C97*Indicators!$C$259+N97*$D97*Indicators!$D$259+N97*$E97*Indicators!$E$259+N97*$F97*Indicators!$F$259+N97*$G97*Indicators!$G$259+N97*$H97*Indicators!$H$259+N97*$I97*Indicators!$I$259</f>
        <v>-2.0764416091451239E-4</v>
      </c>
      <c r="Y97" s="193">
        <f>O97*$B97*Indicators!$B$260+O97*$C97*Indicators!$C$260+O97*$D97*Indicators!$D$260+O97*$E97*Indicators!$E$260+O97*$F97*Indicators!$F$260+O97*$G97*Indicators!$G$260+O97*$H97*Indicators!$H$260+O97*$I97*Indicators!$I$260</f>
        <v>-3.2260301263695407E-4</v>
      </c>
      <c r="Z97" s="193">
        <f>P97*$B97*Indicators!$B$261+P97*$C97*Indicators!$C$261+P97*$D97*Indicators!$D$261+P97*$E97*Indicators!$E$261+P97*$F97*Indicators!$F$261+P97*$G97*Indicators!$G$261+P97*$H97*Indicators!$H$261+P97*$I97*Indicators!$I$261</f>
        <v>-5.0067885607015536E-4</v>
      </c>
      <c r="AA97" s="193">
        <f>Q97*$B97*Indicators!$B$262+Q97*$C97*Indicators!$C$262+Q97*$D97*Indicators!$D$262+Q97*$E97*Indicators!$E$262+Q97*$F97*Indicators!$F$262+Q97*$G97*Indicators!$G$262+Q97*$H97*Indicators!$H$262+Q97*$I97*Indicators!$I$262</f>
        <v>-3.3739016965760793E-3</v>
      </c>
      <c r="AB97" s="193">
        <f>R97*$B97*Indicators!$B$263+R97*$C97*Indicators!$C$263+R97*$D97*Indicators!$D$263+R97*$E97*Indicators!$E$263+R97*$F97*Indicators!$F$263+R97*$G97*Indicators!$G$263+R97*$H97*Indicators!$H$263+R97*$I97*Indicators!$I$263</f>
        <v>-6.3749282689665675E-4</v>
      </c>
      <c r="AC97" s="193">
        <f>S97*$B97*Indicators!$B$264+S97*$C97*Indicators!$C$264+S97*$D97*Indicators!$D$264+S97*$E97*Indicators!$E$264+S97*$F97*Indicators!$F$264+S97*$G97*Indicators!$G$264+S97*$H97*Indicators!$H$264+S97*$I97*Indicators!$I$264</f>
        <v>3.8496331940727027E-4</v>
      </c>
      <c r="AE97" s="177">
        <f t="shared" si="2"/>
        <v>-1.0746050694476912</v>
      </c>
    </row>
    <row r="98" spans="1:31" hidden="1" x14ac:dyDescent="0.25">
      <c r="A98" s="174">
        <f>Indicators!A110</f>
        <v>38718</v>
      </c>
      <c r="B98" s="193">
        <f>(Indicators!B110-Indicators!B109)/Indicators!B109</f>
        <v>-3.5834124723013602E-2</v>
      </c>
      <c r="C98" s="193">
        <f>(Indicators!C110-Indicators!C109)/-100</f>
        <v>7.5000000000000175E-4</v>
      </c>
      <c r="D98" s="193">
        <f>(Indicators!D110-Indicators!D109)/-100</f>
        <v>-3.8724082934609248E-3</v>
      </c>
      <c r="E98" s="193">
        <f>(Indicators!E110-Indicators!E109)/-Indicators!E109</f>
        <v>-0.12394414756076547</v>
      </c>
      <c r="F98" s="193">
        <f>(Indicators!F110-Indicators!F109)/Indicators!F109</f>
        <v>0.16223977027997141</v>
      </c>
      <c r="G98" s="193">
        <f>(Indicators!G110-Indicators!G109)/Indicators!G109</f>
        <v>9.8024021697016475E-2</v>
      </c>
      <c r="H98" s="193">
        <f>(Indicators!H110-Indicators!H109)/Indicators!H109</f>
        <v>1.8635250337010384E-2</v>
      </c>
      <c r="I98" s="193">
        <f>(Indicators!I110-Indicators!I109)/Indicators!I109</f>
        <v>1.3471793432500701E-2</v>
      </c>
      <c r="J98" s="174"/>
      <c r="K98" s="193">
        <f>RBay!C$75/100</f>
        <v>2.7150537088356453E-2</v>
      </c>
      <c r="L98" s="193">
        <f>RBay!D$75/100</f>
        <v>0.12710317149780492</v>
      </c>
      <c r="M98" s="193">
        <f>RBay!E$75/100</f>
        <v>0.39071957798820328</v>
      </c>
      <c r="N98" s="193">
        <f>RBay!F$75/100</f>
        <v>8.7761677480090294E-3</v>
      </c>
      <c r="O98" s="193">
        <f>RBay!G$75/100</f>
        <v>3.0009273466613237E-2</v>
      </c>
      <c r="P98" s="193">
        <f>RBay!H$75/100</f>
        <v>7.4185912360249892E-2</v>
      </c>
      <c r="Q98" s="193">
        <f>RBay!I$75/100</f>
        <v>0.12028642967609736</v>
      </c>
      <c r="R98" s="193">
        <f>RBay!J$75/100</f>
        <v>0.10751600523360931</v>
      </c>
      <c r="S98" s="193">
        <f>RBay!K$75/100</f>
        <v>0.11425292494105649</v>
      </c>
      <c r="T98" s="193"/>
      <c r="U98" s="193">
        <f>K98*$B98*Indicators!$B$256+K98*$C98*Indicators!$C$256+K98*$D98*Indicators!$D$256+K98*$E98*Indicators!$E$256+K98*$F98*Indicators!$F$256+K98*$G98*Indicators!$G$256+K98*$H98*Indicators!$H$256+K98*$I98*Indicators!$I$256</f>
        <v>6.3144680555741182E-4</v>
      </c>
      <c r="V98" s="193">
        <f>L98*$B98*Indicators!$B$257+L98*$C98*Indicators!$C$257+L98*$D98*Indicators!$D$257+L98*$E98*Indicators!$E$257+L98*$F98*Indicators!$F$257+L98*$G98*Indicators!$G$257+L98*$H98*Indicators!$H$257+L98*$I98*Indicators!$I$257</f>
        <v>2.3843684560716019E-3</v>
      </c>
      <c r="W98" s="193">
        <f>M98*$B98*Indicators!$B$258+M98*$C98*Indicators!$C$258+M98*$D98*Indicators!$D$258+M98*$E98*Indicators!$E$258+M98*$F98*Indicators!$F$258+M98*$G98*Indicators!$G$258+M98*$H98*Indicators!$H$258+M98*$I98*Indicators!$I$258</f>
        <v>-7.9793123805147834E-3</v>
      </c>
      <c r="X98" s="193">
        <f>N98*$B98*Indicators!$B$259+N98*$C98*Indicators!$C$259+N98*$D98*Indicators!$D$259+N98*$E98*Indicators!$E$259+N98*$F98*Indicators!$F$259+N98*$G98*Indicators!$G$259+N98*$H98*Indicators!$H$259+N98*$I98*Indicators!$I$259</f>
        <v>-1.7489972617728549E-4</v>
      </c>
      <c r="Y98" s="193">
        <f>O98*$B98*Indicators!$B$260+O98*$C98*Indicators!$C$260+O98*$D98*Indicators!$D$260+O98*$E98*Indicators!$E$260+O98*$F98*Indicators!$F$260+O98*$G98*Indicators!$G$260+O98*$H98*Indicators!$H$260+O98*$I98*Indicators!$I$260</f>
        <v>-4.8234237334612829E-4</v>
      </c>
      <c r="Z98" s="193">
        <f>P98*$B98*Indicators!$B$261+P98*$C98*Indicators!$C$261+P98*$D98*Indicators!$D$261+P98*$E98*Indicators!$E$261+P98*$F98*Indicators!$F$261+P98*$G98*Indicators!$G$261+P98*$H98*Indicators!$H$261+P98*$I98*Indicators!$I$261</f>
        <v>-8.7769325485525932E-4</v>
      </c>
      <c r="AA98" s="193">
        <f>Q98*$B98*Indicators!$B$262+Q98*$C98*Indicators!$C$262+Q98*$D98*Indicators!$D$262+Q98*$E98*Indicators!$E$262+Q98*$F98*Indicators!$F$262+Q98*$G98*Indicators!$G$262+Q98*$H98*Indicators!$H$262+Q98*$I98*Indicators!$I$262</f>
        <v>-4.3218515023201263E-3</v>
      </c>
      <c r="AB98" s="193">
        <f>R98*$B98*Indicators!$B$263+R98*$C98*Indicators!$C$263+R98*$D98*Indicators!$D$263+R98*$E98*Indicators!$E$263+R98*$F98*Indicators!$F$263+R98*$G98*Indicators!$G$263+R98*$H98*Indicators!$H$263+R98*$I98*Indicators!$I$263</f>
        <v>-1.0577858190799728E-3</v>
      </c>
      <c r="AC98" s="193">
        <f>S98*$B98*Indicators!$B$264+S98*$C98*Indicators!$C$264+S98*$D98*Indicators!$D$264+S98*$E98*Indicators!$E$264+S98*$F98*Indicators!$F$264+S98*$G98*Indicators!$G$264+S98*$H98*Indicators!$H$264+S98*$I98*Indicators!$I$264</f>
        <v>2.4778838934447071E-4</v>
      </c>
      <c r="AE98" s="177">
        <f t="shared" si="2"/>
        <v>-1.1630281405320071</v>
      </c>
    </row>
    <row r="99" spans="1:31" hidden="1" x14ac:dyDescent="0.25">
      <c r="A99" s="174">
        <f>Indicators!A111</f>
        <v>38749</v>
      </c>
      <c r="B99" s="193">
        <f>(Indicators!B111-Indicators!B110)/Indicators!B110</f>
        <v>1.2246372053319361E-2</v>
      </c>
      <c r="C99" s="193">
        <f>(Indicators!C111-Indicators!C110)/-100</f>
        <v>5.9999999999999604E-4</v>
      </c>
      <c r="D99" s="193">
        <f>(Indicators!D111-Indicators!D110)/-100</f>
        <v>8.5966943995769091E-4</v>
      </c>
      <c r="E99" s="193">
        <f>(Indicators!E111-Indicators!E110)/-Indicators!E110</f>
        <v>8.6196319018404979E-2</v>
      </c>
      <c r="F99" s="193">
        <f>(Indicators!F111-Indicators!F110)/Indicators!F110</f>
        <v>0.11488573193329212</v>
      </c>
      <c r="G99" s="193">
        <f>(Indicators!G111-Indicators!G110)/Indicators!G110</f>
        <v>-1.9936485532815729E-2</v>
      </c>
      <c r="H99" s="193">
        <f>(Indicators!H111-Indicators!H110)/Indicators!H110</f>
        <v>2.536789032721037E-2</v>
      </c>
      <c r="I99" s="193">
        <f>(Indicators!I111-Indicators!I110)/Indicators!I110</f>
        <v>-5.5663251176959291E-2</v>
      </c>
      <c r="J99" s="174"/>
      <c r="K99" s="193">
        <f>RBay!C$75/100</f>
        <v>2.7150537088356453E-2</v>
      </c>
      <c r="L99" s="193">
        <f>RBay!D$75/100</f>
        <v>0.12710317149780492</v>
      </c>
      <c r="M99" s="193">
        <f>RBay!E$75/100</f>
        <v>0.39071957798820328</v>
      </c>
      <c r="N99" s="193">
        <f>RBay!F$75/100</f>
        <v>8.7761677480090294E-3</v>
      </c>
      <c r="O99" s="193">
        <f>RBay!G$75/100</f>
        <v>3.0009273466613237E-2</v>
      </c>
      <c r="P99" s="193">
        <f>RBay!H$75/100</f>
        <v>7.4185912360249892E-2</v>
      </c>
      <c r="Q99" s="193">
        <f>RBay!I$75/100</f>
        <v>0.12028642967609736</v>
      </c>
      <c r="R99" s="193">
        <f>RBay!J$75/100</f>
        <v>0.10751600523360931</v>
      </c>
      <c r="S99" s="193">
        <f>RBay!K$75/100</f>
        <v>0.11425292494105649</v>
      </c>
      <c r="T99" s="193"/>
      <c r="U99" s="193">
        <f>K99*$B99*Indicators!$B$256+K99*$C99*Indicators!$C$256+K99*$D99*Indicators!$D$256+K99*$E99*Indicators!$E$256+K99*$F99*Indicators!$F$256+K99*$G99*Indicators!$G$256+K99*$H99*Indicators!$H$256+K99*$I99*Indicators!$I$256</f>
        <v>1.3508771620968829E-3</v>
      </c>
      <c r="V99" s="193">
        <f>L99*$B99*Indicators!$B$257+L99*$C99*Indicators!$C$257+L99*$D99*Indicators!$D$257+L99*$E99*Indicators!$E$257+L99*$F99*Indicators!$F$257+L99*$G99*Indicators!$G$257+L99*$H99*Indicators!$H$257+L99*$I99*Indicators!$I$257</f>
        <v>-8.6604299792720748E-4</v>
      </c>
      <c r="W99" s="193">
        <f>M99*$B99*Indicators!$B$258+M99*$C99*Indicators!$C$258+M99*$D99*Indicators!$D$258+M99*$E99*Indicators!$E$258+M99*$F99*Indicators!$F$258+M99*$G99*Indicators!$G$258+M99*$H99*Indicators!$H$258+M99*$I99*Indicators!$I$258</f>
        <v>1.7476825731419397E-3</v>
      </c>
      <c r="X99" s="193">
        <f>N99*$B99*Indicators!$B$259+N99*$C99*Indicators!$C$259+N99*$D99*Indicators!$D$259+N99*$E99*Indicators!$E$259+N99*$F99*Indicators!$F$259+N99*$G99*Indicators!$G$259+N99*$H99*Indicators!$H$259+N99*$I99*Indicators!$I$259</f>
        <v>-5.9308921040992276E-5</v>
      </c>
      <c r="Y99" s="193">
        <f>O99*$B99*Indicators!$B$260+O99*$C99*Indicators!$C$260+O99*$D99*Indicators!$D$260+O99*$E99*Indicators!$E$260+O99*$F99*Indicators!$F$260+O99*$G99*Indicators!$G$260+O99*$H99*Indicators!$H$260+O99*$I99*Indicators!$I$260</f>
        <v>5.7759618503304096E-4</v>
      </c>
      <c r="Z99" s="193">
        <f>P99*$B99*Indicators!$B$261+P99*$C99*Indicators!$C$261+P99*$D99*Indicators!$D$261+P99*$E99*Indicators!$E$261+P99*$F99*Indicators!$F$261+P99*$G99*Indicators!$G$261+P99*$H99*Indicators!$H$261+P99*$I99*Indicators!$I$261</f>
        <v>1.2291252213220741E-3</v>
      </c>
      <c r="AA99" s="193">
        <f>Q99*$B99*Indicators!$B$262+Q99*$C99*Indicators!$C$262+Q99*$D99*Indicators!$D$262+Q99*$E99*Indicators!$E$262+Q99*$F99*Indicators!$F$262+Q99*$G99*Indicators!$G$262+Q99*$H99*Indicators!$H$262+Q99*$I99*Indicators!$I$262</f>
        <v>3.2232857215371497E-3</v>
      </c>
      <c r="AB99" s="193">
        <f>R99*$B99*Indicators!$B$263+R99*$C99*Indicators!$C$263+R99*$D99*Indicators!$D$263+R99*$E99*Indicators!$E$263+R99*$F99*Indicators!$F$263+R99*$G99*Indicators!$G$263+R99*$H99*Indicators!$H$263+R99*$I99*Indicators!$I$263</f>
        <v>1.6092394208601442E-3</v>
      </c>
      <c r="AC99" s="193">
        <f>S99*$B99*Indicators!$B$264+S99*$C99*Indicators!$C$264+S99*$D99*Indicators!$D$264+S99*$E99*Indicators!$E$264+S99*$F99*Indicators!$F$264+S99*$G99*Indicators!$G$264+S99*$H99*Indicators!$H$264+S99*$I99*Indicators!$I$264</f>
        <v>7.350776844434585E-4</v>
      </c>
      <c r="AE99" s="177">
        <f t="shared" si="2"/>
        <v>0.95475320494664906</v>
      </c>
    </row>
    <row r="100" spans="1:31" hidden="1" x14ac:dyDescent="0.25">
      <c r="A100" s="174">
        <f>Indicators!A112</f>
        <v>38777</v>
      </c>
      <c r="B100" s="193">
        <f>(Indicators!B112-Indicators!B111)/Indicators!B111</f>
        <v>-3.5191852356394626E-3</v>
      </c>
      <c r="C100" s="193">
        <f>(Indicators!C112-Indicators!C111)/-100</f>
        <v>-1.7999999999999971E-3</v>
      </c>
      <c r="D100" s="193">
        <f>(Indicators!D112-Indicators!D111)/-100</f>
        <v>5.1277900749375684E-3</v>
      </c>
      <c r="E100" s="193">
        <f>(Indicators!E112-Indicators!E111)/-Indicators!E111</f>
        <v>-8.9963074857334666E-2</v>
      </c>
      <c r="F100" s="193">
        <f>(Indicators!F112-Indicators!F111)/Indicators!F111</f>
        <v>-5.373961218836578E-2</v>
      </c>
      <c r="G100" s="193">
        <f>(Indicators!G112-Indicators!G111)/Indicators!G111</f>
        <v>5.6165616561656251E-2</v>
      </c>
      <c r="H100" s="193">
        <f>(Indicators!H112-Indicators!H111)/Indicators!H111</f>
        <v>2.5773701862337874E-2</v>
      </c>
      <c r="I100" s="193">
        <f>(Indicators!I112-Indicators!I111)/Indicators!I111</f>
        <v>9.8826979472140766E-2</v>
      </c>
      <c r="J100" s="174"/>
      <c r="K100" s="193">
        <f>RBay!C$75/100</f>
        <v>2.7150537088356453E-2</v>
      </c>
      <c r="L100" s="193">
        <f>RBay!D$75/100</f>
        <v>0.12710317149780492</v>
      </c>
      <c r="M100" s="193">
        <f>RBay!E$75/100</f>
        <v>0.39071957798820328</v>
      </c>
      <c r="N100" s="193">
        <f>RBay!F$75/100</f>
        <v>8.7761677480090294E-3</v>
      </c>
      <c r="O100" s="193">
        <f>RBay!G$75/100</f>
        <v>3.0009273466613237E-2</v>
      </c>
      <c r="P100" s="193">
        <f>RBay!H$75/100</f>
        <v>7.4185912360249892E-2</v>
      </c>
      <c r="Q100" s="193">
        <f>RBay!I$75/100</f>
        <v>0.12028642967609736</v>
      </c>
      <c r="R100" s="193">
        <f>RBay!J$75/100</f>
        <v>0.10751600523360931</v>
      </c>
      <c r="S100" s="193">
        <f>RBay!K$75/100</f>
        <v>0.11425292494105649</v>
      </c>
      <c r="T100" s="193"/>
      <c r="U100" s="193">
        <f>K100*$B100*Indicators!$B$256+K100*$C100*Indicators!$C$256+K100*$D100*Indicators!$D$256+K100*$E100*Indicators!$E$256+K100*$F100*Indicators!$F$256+K100*$G100*Indicators!$G$256+K100*$H100*Indicators!$H$256+K100*$I100*Indicators!$I$256</f>
        <v>-5.8535269348137815E-4</v>
      </c>
      <c r="V100" s="193">
        <f>L100*$B100*Indicators!$B$257+L100*$C100*Indicators!$C$257+L100*$D100*Indicators!$D$257+L100*$E100*Indicators!$E$257+L100*$F100*Indicators!$F$257+L100*$G100*Indicators!$G$257+L100*$H100*Indicators!$H$257+L100*$I100*Indicators!$I$257</f>
        <v>4.090126607170395E-3</v>
      </c>
      <c r="W100" s="193">
        <f>M100*$B100*Indicators!$B$258+M100*$C100*Indicators!$C$258+M100*$D100*Indicators!$D$258+M100*$E100*Indicators!$E$258+M100*$F100*Indicators!$F$258+M100*$G100*Indicators!$G$258+M100*$H100*Indicators!$H$258+M100*$I100*Indicators!$I$258</f>
        <v>4.6929849209303371E-3</v>
      </c>
      <c r="X100" s="193">
        <f>N100*$B100*Indicators!$B$259+N100*$C100*Indicators!$C$259+N100*$D100*Indicators!$D$259+N100*$E100*Indicators!$E$259+N100*$F100*Indicators!$F$259+N100*$G100*Indicators!$G$259+N100*$H100*Indicators!$H$259+N100*$I100*Indicators!$I$259</f>
        <v>2.9674606702641032E-4</v>
      </c>
      <c r="Y100" s="193">
        <f>O100*$B100*Indicators!$B$260+O100*$C100*Indicators!$C$260+O100*$D100*Indicators!$D$260+O100*$E100*Indicators!$E$260+O100*$F100*Indicators!$F$260+O100*$G100*Indicators!$G$260+O100*$H100*Indicators!$H$260+O100*$I100*Indicators!$I$260</f>
        <v>-3.6015365840323584E-5</v>
      </c>
      <c r="Z100" s="193">
        <f>P100*$B100*Indicators!$B$261+P100*$C100*Indicators!$C$261+P100*$D100*Indicators!$D$261+P100*$E100*Indicators!$E$261+P100*$F100*Indicators!$F$261+P100*$G100*Indicators!$G$261+P100*$H100*Indicators!$H$261+P100*$I100*Indicators!$I$261</f>
        <v>-1.8615044632663651E-4</v>
      </c>
      <c r="AA100" s="193">
        <f>Q100*$B100*Indicators!$B$262+Q100*$C100*Indicators!$C$262+Q100*$D100*Indicators!$D$262+Q100*$E100*Indicators!$E$262+Q100*$F100*Indicators!$F$262+Q100*$G100*Indicators!$G$262+Q100*$H100*Indicators!$H$262+Q100*$I100*Indicators!$I$262</f>
        <v>-1.4615551376281504E-3</v>
      </c>
      <c r="AB100" s="193">
        <f>R100*$B100*Indicators!$B$263+R100*$C100*Indicators!$C$263+R100*$D100*Indicators!$D$263+R100*$E100*Indicators!$E$263+R100*$F100*Indicators!$F$263+R100*$G100*Indicators!$G$263+R100*$H100*Indicators!$H$263+R100*$I100*Indicators!$I$263</f>
        <v>3.4491269201923256E-4</v>
      </c>
      <c r="AC100" s="193">
        <f>S100*$B100*Indicators!$B$264+S100*$C100*Indicators!$C$264+S100*$D100*Indicators!$D$264+S100*$E100*Indicators!$E$264+S100*$F100*Indicators!$F$264+S100*$G100*Indicators!$G$264+S100*$H100*Indicators!$H$264+S100*$I100*Indicators!$I$264</f>
        <v>1.4529657602264314E-3</v>
      </c>
      <c r="AE100" s="177">
        <f t="shared" si="2"/>
        <v>0.86086624040963189</v>
      </c>
    </row>
    <row r="101" spans="1:31" hidden="1" x14ac:dyDescent="0.25">
      <c r="A101" s="174">
        <f>Indicators!A113</f>
        <v>38808</v>
      </c>
      <c r="B101" s="193">
        <f>(Indicators!B113-Indicators!B112)/Indicators!B112</f>
        <v>-2.0050451623403003E-2</v>
      </c>
      <c r="C101" s="193">
        <f>(Indicators!C113-Indicators!C112)/-100</f>
        <v>1.200000000000001E-3</v>
      </c>
      <c r="D101" s="193">
        <f>(Indicators!D113-Indicators!D112)/-100</f>
        <v>9.6958827699812568E-4</v>
      </c>
      <c r="E101" s="193">
        <f>(Indicators!E113-Indicators!E112)/-Indicators!E112</f>
        <v>-0.10933169079149999</v>
      </c>
      <c r="F101" s="193">
        <f>(Indicators!F113-Indicators!F112)/Indicators!F112</f>
        <v>2.2248243559719123E-2</v>
      </c>
      <c r="G101" s="193">
        <f>(Indicators!G113-Indicators!G112)/Indicators!G112</f>
        <v>8.2154423044145095E-2</v>
      </c>
      <c r="H101" s="193">
        <f>(Indicators!H113-Indicators!H112)/Indicators!H112</f>
        <v>1.1436424484776097E-2</v>
      </c>
      <c r="I101" s="193">
        <f>(Indicators!I113-Indicators!I112)/Indicators!I112</f>
        <v>-4.6704029890579132E-2</v>
      </c>
      <c r="J101" s="174"/>
      <c r="K101" s="193">
        <f>RBay!C$75/100</f>
        <v>2.7150537088356453E-2</v>
      </c>
      <c r="L101" s="193">
        <f>RBay!D$75/100</f>
        <v>0.12710317149780492</v>
      </c>
      <c r="M101" s="193">
        <f>RBay!E$75/100</f>
        <v>0.39071957798820328</v>
      </c>
      <c r="N101" s="193">
        <f>RBay!F$75/100</f>
        <v>8.7761677480090294E-3</v>
      </c>
      <c r="O101" s="193">
        <f>RBay!G$75/100</f>
        <v>3.0009273466613237E-2</v>
      </c>
      <c r="P101" s="193">
        <f>RBay!H$75/100</f>
        <v>7.4185912360249892E-2</v>
      </c>
      <c r="Q101" s="193">
        <f>RBay!I$75/100</f>
        <v>0.12028642967609736</v>
      </c>
      <c r="R101" s="193">
        <f>RBay!J$75/100</f>
        <v>0.10751600523360931</v>
      </c>
      <c r="S101" s="193">
        <f>RBay!K$75/100</f>
        <v>0.11425292494105649</v>
      </c>
      <c r="T101" s="193"/>
      <c r="U101" s="193">
        <f>K101*$B101*Indicators!$B$256+K101*$C101*Indicators!$C$256+K101*$D101*Indicators!$D$256+K101*$E101*Indicators!$E$256+K101*$F101*Indicators!$F$256+K101*$G101*Indicators!$G$256+K101*$H101*Indicators!$H$256+K101*$I101*Indicators!$I$256</f>
        <v>-4.9810932526268901E-4</v>
      </c>
      <c r="V101" s="193">
        <f>L101*$B101*Indicators!$B$257+L101*$C101*Indicators!$C$257+L101*$D101*Indicators!$D$257+L101*$E101*Indicators!$E$257+L101*$F101*Indicators!$F$257+L101*$G101*Indicators!$G$257+L101*$H101*Indicators!$H$257+L101*$I101*Indicators!$I$257</f>
        <v>8.3540576255804861E-4</v>
      </c>
      <c r="W101" s="193">
        <f>M101*$B101*Indicators!$B$258+M101*$C101*Indicators!$C$258+M101*$D101*Indicators!$D$258+M101*$E101*Indicators!$E$258+M101*$F101*Indicators!$F$258+M101*$G101*Indicators!$G$258+M101*$H101*Indicators!$H$258+M101*$I101*Indicators!$I$258</f>
        <v>-1.0103817327711092E-2</v>
      </c>
      <c r="X101" s="193">
        <f>N101*$B101*Indicators!$B$259+N101*$C101*Indicators!$C$259+N101*$D101*Indicators!$D$259+N101*$E101*Indicators!$E$259+N101*$F101*Indicators!$F$259+N101*$G101*Indicators!$G$259+N101*$H101*Indicators!$H$259+N101*$I101*Indicators!$I$259</f>
        <v>-4.0345163330810343E-4</v>
      </c>
      <c r="Y101" s="193">
        <f>O101*$B101*Indicators!$B$260+O101*$C101*Indicators!$C$260+O101*$D101*Indicators!$D$260+O101*$E101*Indicators!$E$260+O101*$F101*Indicators!$F$260+O101*$G101*Indicators!$G$260+O101*$H101*Indicators!$H$260+O101*$I101*Indicators!$I$260</f>
        <v>-5.0571970059133989E-4</v>
      </c>
      <c r="Z101" s="193">
        <f>P101*$B101*Indicators!$B$261+P101*$C101*Indicators!$C$261+P101*$D101*Indicators!$D$261+P101*$E101*Indicators!$E$261+P101*$F101*Indicators!$F$261+P101*$G101*Indicators!$G$261+P101*$H101*Indicators!$H$261+P101*$I101*Indicators!$I$261</f>
        <v>-7.0218379030189575E-4</v>
      </c>
      <c r="AA101" s="193">
        <f>Q101*$B101*Indicators!$B$262+Q101*$C101*Indicators!$C$262+Q101*$D101*Indicators!$D$262+Q101*$E101*Indicators!$E$262+Q101*$F101*Indicators!$F$262+Q101*$G101*Indicators!$G$262+Q101*$H101*Indicators!$H$262+Q101*$I101*Indicators!$I$262</f>
        <v>-4.4326405371091131E-3</v>
      </c>
      <c r="AB101" s="193">
        <f>R101*$B101*Indicators!$B$263+R101*$C101*Indicators!$C$263+R101*$D101*Indicators!$D$263+R101*$E101*Indicators!$E$263+R101*$F101*Indicators!$F$263+R101*$G101*Indicators!$G$263+R101*$H101*Indicators!$H$263+R101*$I101*Indicators!$I$263</f>
        <v>-1.2176756957567141E-3</v>
      </c>
      <c r="AC101" s="193">
        <f>S101*$B101*Indicators!$B$264+S101*$C101*Indicators!$C$264+S101*$D101*Indicators!$D$264+S101*$E101*Indicators!$E$264+S101*$F101*Indicators!$F$264+S101*$G101*Indicators!$G$264+S101*$H101*Indicators!$H$264+S101*$I101*Indicators!$I$264</f>
        <v>-3.3750503234636668E-5</v>
      </c>
      <c r="AE101" s="177">
        <f t="shared" si="2"/>
        <v>-1.7061942750717534</v>
      </c>
    </row>
    <row r="102" spans="1:31" hidden="1" x14ac:dyDescent="0.25">
      <c r="A102" s="174">
        <f>Indicators!A114</f>
        <v>38838</v>
      </c>
      <c r="B102" s="193">
        <f>(Indicators!B114-Indicators!B113)/Indicators!B113</f>
        <v>0.11377941640509528</v>
      </c>
      <c r="C102" s="193">
        <f>(Indicators!C114-Indicators!C113)/-100</f>
        <v>-3.6000000000000034E-3</v>
      </c>
      <c r="D102" s="193">
        <f>(Indicators!D114-Indicators!D113)/-100</f>
        <v>-6.2695924764888918E-3</v>
      </c>
      <c r="E102" s="193">
        <f>(Indicators!E114-Indicators!E113)/-Indicators!E113</f>
        <v>5.6496390893947902E-2</v>
      </c>
      <c r="F102" s="193">
        <f>(Indicators!F114-Indicators!F113)/Indicators!F113</f>
        <v>-3.2073310423826017E-2</v>
      </c>
      <c r="G102" s="193">
        <f>(Indicators!G114-Indicators!G113)/Indicators!G113</f>
        <v>3.1816034021105756E-2</v>
      </c>
      <c r="H102" s="193">
        <f>(Indicators!H114-Indicators!H113)/Indicators!H113</f>
        <v>8.0780100464829425E-3</v>
      </c>
      <c r="I102" s="193">
        <f>(Indicators!I114-Indicators!I113)/Indicators!I113</f>
        <v>7.1108622620380743E-2</v>
      </c>
      <c r="J102" s="174"/>
      <c r="K102" s="193">
        <f>RBay!C$75/100</f>
        <v>2.7150537088356453E-2</v>
      </c>
      <c r="L102" s="193">
        <f>RBay!D$75/100</f>
        <v>0.12710317149780492</v>
      </c>
      <c r="M102" s="193">
        <f>RBay!E$75/100</f>
        <v>0.39071957798820328</v>
      </c>
      <c r="N102" s="193">
        <f>RBay!F$75/100</f>
        <v>8.7761677480090294E-3</v>
      </c>
      <c r="O102" s="193">
        <f>RBay!G$75/100</f>
        <v>3.0009273466613237E-2</v>
      </c>
      <c r="P102" s="193">
        <f>RBay!H$75/100</f>
        <v>7.4185912360249892E-2</v>
      </c>
      <c r="Q102" s="193">
        <f>RBay!I$75/100</f>
        <v>0.12028642967609736</v>
      </c>
      <c r="R102" s="193">
        <f>RBay!J$75/100</f>
        <v>0.10751600523360931</v>
      </c>
      <c r="S102" s="193">
        <f>RBay!K$75/100</f>
        <v>0.11425292494105649</v>
      </c>
      <c r="T102" s="193"/>
      <c r="U102" s="193">
        <f>K102*$B102*Indicators!$B$256+K102*$C102*Indicators!$C$256+K102*$D102*Indicators!$D$256+K102*$E102*Indicators!$E$256+K102*$F102*Indicators!$F$256+K102*$G102*Indicators!$G$256+K102*$H102*Indicators!$H$256+K102*$I102*Indicators!$I$256</f>
        <v>7.7545430360457623E-4</v>
      </c>
      <c r="V102" s="193">
        <f>L102*$B102*Indicators!$B$257+L102*$C102*Indicators!$C$257+L102*$D102*Indicators!$D$257+L102*$E102*Indicators!$E$257+L102*$F102*Indicators!$F$257+L102*$G102*Indicators!$G$257+L102*$H102*Indicators!$H$257+L102*$I102*Indicators!$I$257</f>
        <v>8.4817982715611733E-3</v>
      </c>
      <c r="W102" s="193">
        <f>M102*$B102*Indicators!$B$258+M102*$C102*Indicators!$C$258+M102*$D102*Indicators!$D$258+M102*$E102*Indicators!$E$258+M102*$F102*Indicators!$F$258+M102*$G102*Indicators!$G$258+M102*$H102*Indicators!$H$258+M102*$I102*Indicators!$I$258</f>
        <v>2.3235499696800044E-2</v>
      </c>
      <c r="X102" s="193">
        <f>N102*$B102*Indicators!$B$259+N102*$C102*Indicators!$C$259+N102*$D102*Indicators!$D$259+N102*$E102*Indicators!$E$259+N102*$F102*Indicators!$F$259+N102*$G102*Indicators!$G$259+N102*$H102*Indicators!$H$259+N102*$I102*Indicators!$I$259</f>
        <v>5.1380822258070532E-4</v>
      </c>
      <c r="Y102" s="193">
        <f>O102*$B102*Indicators!$B$260+O102*$C102*Indicators!$C$260+O102*$D102*Indicators!$D$260+O102*$E102*Indicators!$E$260+O102*$F102*Indicators!$F$260+O102*$G102*Indicators!$G$260+O102*$H102*Indicators!$H$260+O102*$I102*Indicators!$I$260</f>
        <v>7.2395197081787761E-4</v>
      </c>
      <c r="Z102" s="193">
        <f>P102*$B102*Indicators!$B$261+P102*$C102*Indicators!$C$261+P102*$D102*Indicators!$D$261+P102*$E102*Indicators!$E$261+P102*$F102*Indicators!$F$261+P102*$G102*Indicators!$G$261+P102*$H102*Indicators!$H$261+P102*$I102*Indicators!$I$261</f>
        <v>1.2265279109011898E-3</v>
      </c>
      <c r="AA102" s="193">
        <f>Q102*$B102*Indicators!$B$262+Q102*$C102*Indicators!$C$262+Q102*$D102*Indicators!$D$262+Q102*$E102*Indicators!$E$262+Q102*$F102*Indicators!$F$262+Q102*$G102*Indicators!$G$262+Q102*$H102*Indicators!$H$262+Q102*$I102*Indicators!$I$262</f>
        <v>4.2949910341413267E-3</v>
      </c>
      <c r="AB102" s="193">
        <f>R102*$B102*Indicators!$B$263+R102*$C102*Indicators!$C$263+R102*$D102*Indicators!$D$263+R102*$E102*Indicators!$E$263+R102*$F102*Indicators!$F$263+R102*$G102*Indicators!$G$263+R102*$H102*Indicators!$H$263+R102*$I102*Indicators!$I$263</f>
        <v>2.2706795017470951E-3</v>
      </c>
      <c r="AC102" s="193">
        <f>S102*$B102*Indicators!$B$264+S102*$C102*Indicators!$C$264+S102*$D102*Indicators!$D$264+S102*$E102*Indicators!$E$264+S102*$F102*Indicators!$F$264+S102*$G102*Indicators!$G$264+S102*$H102*Indicators!$H$264+S102*$I102*Indicators!$I$264</f>
        <v>1.6958398598852539E-3</v>
      </c>
      <c r="AE102" s="177">
        <f t="shared" si="2"/>
        <v>4.3218550772039244</v>
      </c>
    </row>
    <row r="103" spans="1:31" hidden="1" x14ac:dyDescent="0.25">
      <c r="A103" s="174">
        <f>Indicators!A115</f>
        <v>38869</v>
      </c>
      <c r="B103" s="193">
        <f>(Indicators!B115-Indicators!B114)/Indicators!B114</f>
        <v>6.8054395801025805E-2</v>
      </c>
      <c r="C103" s="193">
        <f>(Indicators!C115-Indicators!C114)/-100</f>
        <v>-9.0500000000000025E-3</v>
      </c>
      <c r="D103" s="193">
        <f>(Indicators!D115-Indicators!D114)/-100</f>
        <v>-9.4806671161349991E-3</v>
      </c>
      <c r="E103" s="193">
        <f>(Indicators!E115-Indicators!E114)/-Indicators!E114</f>
        <v>-7.5768721494777189E-2</v>
      </c>
      <c r="F103" s="193">
        <f>(Indicators!F115-Indicators!F114)/Indicators!F114</f>
        <v>-7.1597633136094629E-2</v>
      </c>
      <c r="G103" s="193">
        <f>(Indicators!G115-Indicators!G114)/Indicators!G114</f>
        <v>-0.10425889177224862</v>
      </c>
      <c r="H103" s="193">
        <f>(Indicators!H115-Indicators!H114)/Indicators!H114</f>
        <v>1.7451758254650368E-2</v>
      </c>
      <c r="I103" s="193">
        <f>(Indicators!I115-Indicators!I114)/Indicators!I114</f>
        <v>1.1500261369576581E-2</v>
      </c>
      <c r="J103" s="174"/>
      <c r="K103" s="193">
        <f>RBay!C$75/100</f>
        <v>2.7150537088356453E-2</v>
      </c>
      <c r="L103" s="193">
        <f>RBay!D$75/100</f>
        <v>0.12710317149780492</v>
      </c>
      <c r="M103" s="193">
        <f>RBay!E$75/100</f>
        <v>0.39071957798820328</v>
      </c>
      <c r="N103" s="193">
        <f>RBay!F$75/100</f>
        <v>8.7761677480090294E-3</v>
      </c>
      <c r="O103" s="193">
        <f>RBay!G$75/100</f>
        <v>3.0009273466613237E-2</v>
      </c>
      <c r="P103" s="193">
        <f>RBay!H$75/100</f>
        <v>7.4185912360249892E-2</v>
      </c>
      <c r="Q103" s="193">
        <f>RBay!I$75/100</f>
        <v>0.12028642967609736</v>
      </c>
      <c r="R103" s="193">
        <f>RBay!J$75/100</f>
        <v>0.10751600523360931</v>
      </c>
      <c r="S103" s="193">
        <f>RBay!K$75/100</f>
        <v>0.11425292494105649</v>
      </c>
      <c r="T103" s="193"/>
      <c r="U103" s="193">
        <f>K103*$B103*Indicators!$B$256+K103*$C103*Indicators!$C$256+K103*$D103*Indicators!$D$256+K103*$E103*Indicators!$E$256+K103*$F103*Indicators!$F$256+K103*$G103*Indicators!$G$256+K103*$H103*Indicators!$H$256+K103*$I103*Indicators!$I$256</f>
        <v>-5.2842900432023717E-4</v>
      </c>
      <c r="V103" s="193">
        <f>L103*$B103*Indicators!$B$257+L103*$C103*Indicators!$C$257+L103*$D103*Indicators!$D$257+L103*$E103*Indicators!$E$257+L103*$F103*Indicators!$F$257+L103*$G103*Indicators!$G$257+L103*$H103*Indicators!$H$257+L103*$I103*Indicators!$I$257</f>
        <v>-3.3763759998431306E-3</v>
      </c>
      <c r="W103" s="193">
        <f>M103*$B103*Indicators!$B$258+M103*$C103*Indicators!$C$258+M103*$D103*Indicators!$D$258+M103*$E103*Indicators!$E$258+M103*$F103*Indicators!$F$258+M103*$G103*Indicators!$G$258+M103*$H103*Indicators!$H$258+M103*$I103*Indicators!$I$258</f>
        <v>7.0342656609162502E-3</v>
      </c>
      <c r="X103" s="193">
        <f>N103*$B103*Indicators!$B$259+N103*$C103*Indicators!$C$259+N103*$D103*Indicators!$D$259+N103*$E103*Indicators!$E$259+N103*$F103*Indicators!$F$259+N103*$G103*Indicators!$G$259+N103*$H103*Indicators!$H$259+N103*$I103*Indicators!$I$259</f>
        <v>-1.5617467522106447E-5</v>
      </c>
      <c r="Y103" s="193">
        <f>O103*$B103*Indicators!$B$260+O103*$C103*Indicators!$C$260+O103*$D103*Indicators!$D$260+O103*$E103*Indicators!$E$260+O103*$F103*Indicators!$F$260+O103*$G103*Indicators!$G$260+O103*$H103*Indicators!$H$260+O103*$I103*Indicators!$I$260</f>
        <v>-7.2394215588343088E-5</v>
      </c>
      <c r="Z103" s="193">
        <f>P103*$B103*Indicators!$B$261+P103*$C103*Indicators!$C$261+P103*$D103*Indicators!$D$261+P103*$E103*Indicators!$E$261+P103*$F103*Indicators!$F$261+P103*$G103*Indicators!$G$261+P103*$H103*Indicators!$H$261+P103*$I103*Indicators!$I$261</f>
        <v>-1.0921104224051687E-4</v>
      </c>
      <c r="AA103" s="193">
        <f>Q103*$B103*Indicators!$B$262+Q103*$C103*Indicators!$C$262+Q103*$D103*Indicators!$D$262+Q103*$E103*Indicators!$E$262+Q103*$F103*Indicators!$F$262+Q103*$G103*Indicators!$G$262+Q103*$H103*Indicators!$H$262+Q103*$I103*Indicators!$I$262</f>
        <v>-1.6891661885470584E-3</v>
      </c>
      <c r="AB103" s="193">
        <f>R103*$B103*Indicators!$B$263+R103*$C103*Indicators!$C$263+R103*$D103*Indicators!$D$263+R103*$E103*Indicators!$E$263+R103*$F103*Indicators!$F$263+R103*$G103*Indicators!$G$263+R103*$H103*Indicators!$H$263+R103*$I103*Indicators!$I$263</f>
        <v>9.9295467361346161E-5</v>
      </c>
      <c r="AC103" s="193">
        <f>S103*$B103*Indicators!$B$264+S103*$C103*Indicators!$C$264+S103*$D103*Indicators!$D$264+S103*$E103*Indicators!$E$264+S103*$F103*Indicators!$F$264+S103*$G103*Indicators!$G$264+S103*$H103*Indicators!$H$264+S103*$I103*Indicators!$I$264</f>
        <v>8.6287770084382326E-4</v>
      </c>
      <c r="AE103" s="177">
        <f t="shared" si="2"/>
        <v>0.22052449110600272</v>
      </c>
    </row>
    <row r="104" spans="1:31" hidden="1" x14ac:dyDescent="0.25">
      <c r="A104" s="174">
        <f>Indicators!A116</f>
        <v>38899</v>
      </c>
      <c r="B104" s="193">
        <f>(Indicators!B116-Indicators!B115)/Indicators!B115</f>
        <v>-3.3534372033283036E-2</v>
      </c>
      <c r="C104" s="193">
        <f>(Indicators!C116-Indicators!C115)/-100</f>
        <v>0</v>
      </c>
      <c r="D104" s="193">
        <f>(Indicators!D116-Indicators!D115)/-100</f>
        <v>-1.1398273766257373E-3</v>
      </c>
      <c r="E104" s="193">
        <f>(Indicators!E116-Indicators!E115)/-Indicators!E115</f>
        <v>-1.6411378555798529E-2</v>
      </c>
      <c r="F104" s="193">
        <f>(Indicators!F116-Indicators!F115)/Indicators!F115</f>
        <v>1.083492670490758E-2</v>
      </c>
      <c r="G104" s="193">
        <f>(Indicators!G116-Indicators!G115)/Indicators!G115</f>
        <v>8.5207907293796875E-2</v>
      </c>
      <c r="H104" s="193">
        <f>(Indicators!H116-Indicators!H115)/Indicators!H115</f>
        <v>2.8853849130122473E-2</v>
      </c>
      <c r="I104" s="193">
        <f>(Indicators!I116-Indicators!I115)/Indicators!I115</f>
        <v>-5.503875968992248E-2</v>
      </c>
      <c r="J104" s="174"/>
      <c r="K104" s="193">
        <f>RBay!C$75/100</f>
        <v>2.7150537088356453E-2</v>
      </c>
      <c r="L104" s="193">
        <f>RBay!D$75/100</f>
        <v>0.12710317149780492</v>
      </c>
      <c r="M104" s="193">
        <f>RBay!E$75/100</f>
        <v>0.39071957798820328</v>
      </c>
      <c r="N104" s="193">
        <f>RBay!F$75/100</f>
        <v>8.7761677480090294E-3</v>
      </c>
      <c r="O104" s="193">
        <f>RBay!G$75/100</f>
        <v>3.0009273466613237E-2</v>
      </c>
      <c r="P104" s="193">
        <f>RBay!H$75/100</f>
        <v>7.4185912360249892E-2</v>
      </c>
      <c r="Q104" s="193">
        <f>RBay!I$75/100</f>
        <v>0.12028642967609736</v>
      </c>
      <c r="R104" s="193">
        <f>RBay!J$75/100</f>
        <v>0.10751600523360931</v>
      </c>
      <c r="S104" s="193">
        <f>RBay!K$75/100</f>
        <v>0.11425292494105649</v>
      </c>
      <c r="T104" s="193"/>
      <c r="U104" s="193">
        <f>K104*$B104*Indicators!$B$256+K104*$C104*Indicators!$C$256+K104*$D104*Indicators!$D$256+K104*$E104*Indicators!$E$256+K104*$F104*Indicators!$F$256+K104*$G104*Indicators!$G$256+K104*$H104*Indicators!$H$256+K104*$I104*Indicators!$I$256</f>
        <v>-2.1234538176397613E-4</v>
      </c>
      <c r="V104" s="193">
        <f>L104*$B104*Indicators!$B$257+L104*$C104*Indicators!$C$257+L104*$D104*Indicators!$D$257+L104*$E104*Indicators!$E$257+L104*$F104*Indicators!$F$257+L104*$G104*Indicators!$G$257+L104*$H104*Indicators!$H$257+L104*$I104*Indicators!$I$257</f>
        <v>1.4456665809194967E-3</v>
      </c>
      <c r="W104" s="193">
        <f>M104*$B104*Indicators!$B$258+M104*$C104*Indicators!$C$258+M104*$D104*Indicators!$D$258+M104*$E104*Indicators!$E$258+M104*$F104*Indicators!$F$258+M104*$G104*Indicators!$G$258+M104*$H104*Indicators!$H$258+M104*$I104*Indicators!$I$258</f>
        <v>-8.4229476413241258E-3</v>
      </c>
      <c r="X104" s="193">
        <f>N104*$B104*Indicators!$B$259+N104*$C104*Indicators!$C$259+N104*$D104*Indicators!$D$259+N104*$E104*Indicators!$E$259+N104*$F104*Indicators!$F$259+N104*$G104*Indicators!$G$259+N104*$H104*Indicators!$H$259+N104*$I104*Indicators!$I$259</f>
        <v>-2.7492836730461735E-4</v>
      </c>
      <c r="Y104" s="193">
        <f>O104*$B104*Indicators!$B$260+O104*$C104*Indicators!$C$260+O104*$D104*Indicators!$D$260+O104*$E104*Indicators!$E$260+O104*$F104*Indicators!$F$260+O104*$G104*Indicators!$G$260+O104*$H104*Indicators!$H$260+O104*$I104*Indicators!$I$260</f>
        <v>-7.4753009637468497E-7</v>
      </c>
      <c r="Z104" s="193">
        <f>P104*$B104*Indicators!$B$261+P104*$C104*Indicators!$C$261+P104*$D104*Indicators!$D$261+P104*$E104*Indicators!$E$261+P104*$F104*Indicators!$F$261+P104*$G104*Indicators!$G$261+P104*$H104*Indicators!$H$261+P104*$I104*Indicators!$I$261</f>
        <v>1.4769834633529999E-4</v>
      </c>
      <c r="AA104" s="193">
        <f>Q104*$B104*Indicators!$B$262+Q104*$C104*Indicators!$C$262+Q104*$D104*Indicators!$D$262+Q104*$E104*Indicators!$E$262+Q104*$F104*Indicators!$F$262+Q104*$G104*Indicators!$G$262+Q104*$H104*Indicators!$H$262+Q104*$I104*Indicators!$I$262</f>
        <v>-9.7719969548656655E-4</v>
      </c>
      <c r="AB104" s="193">
        <f>R104*$B104*Indicators!$B$263+R104*$C104*Indicators!$C$263+R104*$D104*Indicators!$D$263+R104*$E104*Indicators!$E$263+R104*$F104*Indicators!$F$263+R104*$G104*Indicators!$G$263+R104*$H104*Indicators!$H$263+R104*$I104*Indicators!$I$263</f>
        <v>8.5546072689258405E-5</v>
      </c>
      <c r="AC104" s="193">
        <f>S104*$B104*Indicators!$B$264+S104*$C104*Indicators!$C$264+S104*$D104*Indicators!$D$264+S104*$E104*Indicators!$E$264+S104*$F104*Indicators!$F$264+S104*$G104*Indicators!$G$264+S104*$H104*Indicators!$H$264+S104*$I104*Indicators!$I$264</f>
        <v>2.6538830226436585E-4</v>
      </c>
      <c r="AE104" s="177">
        <f t="shared" si="2"/>
        <v>-0.79438693137672389</v>
      </c>
    </row>
    <row r="105" spans="1:31" hidden="1" x14ac:dyDescent="0.25">
      <c r="A105" s="174">
        <f>Indicators!A117</f>
        <v>38930</v>
      </c>
      <c r="B105" s="193">
        <f>(Indicators!B117-Indicators!B116)/Indicators!B116</f>
        <v>4.0591685204980743E-2</v>
      </c>
      <c r="C105" s="193">
        <f>(Indicators!C117-Indicators!C116)/-100</f>
        <v>-1.25E-3</v>
      </c>
      <c r="D105" s="193">
        <f>(Indicators!D117-Indicators!D116)/-100</f>
        <v>-4.4581184206557009E-3</v>
      </c>
      <c r="E105" s="193">
        <f>(Indicators!E117-Indicators!E116)/-Indicators!E116</f>
        <v>6.4585575888051638E-2</v>
      </c>
      <c r="F105" s="193">
        <f>(Indicators!F117-Indicators!F116)/Indicators!F116</f>
        <v>-0.18158890290037824</v>
      </c>
      <c r="G105" s="193">
        <f>(Indicators!G117-Indicators!G116)/Indicators!G116</f>
        <v>-2.9208542713567699E-2</v>
      </c>
      <c r="H105" s="193">
        <f>(Indicators!H117-Indicators!H116)/Indicators!H116</f>
        <v>2.3088564552428692E-2</v>
      </c>
      <c r="I105" s="193">
        <f>(Indicators!I117-Indicators!I116)/Indicators!I116</f>
        <v>-2.5704129067541701E-2</v>
      </c>
      <c r="J105" s="174"/>
      <c r="K105" s="193">
        <f>RBay!C$75/100</f>
        <v>2.7150537088356453E-2</v>
      </c>
      <c r="L105" s="193">
        <f>RBay!D$75/100</f>
        <v>0.12710317149780492</v>
      </c>
      <c r="M105" s="193">
        <f>RBay!E$75/100</f>
        <v>0.39071957798820328</v>
      </c>
      <c r="N105" s="193">
        <f>RBay!F$75/100</f>
        <v>8.7761677480090294E-3</v>
      </c>
      <c r="O105" s="193">
        <f>RBay!G$75/100</f>
        <v>3.0009273466613237E-2</v>
      </c>
      <c r="P105" s="193">
        <f>RBay!H$75/100</f>
        <v>7.4185912360249892E-2</v>
      </c>
      <c r="Q105" s="193">
        <f>RBay!I$75/100</f>
        <v>0.12028642967609736</v>
      </c>
      <c r="R105" s="193">
        <f>RBay!J$75/100</f>
        <v>0.10751600523360931</v>
      </c>
      <c r="S105" s="193">
        <f>RBay!K$75/100</f>
        <v>0.11425292494105649</v>
      </c>
      <c r="T105" s="193"/>
      <c r="U105" s="193">
        <f>K105*$B105*Indicators!$B$256+K105*$C105*Indicators!$C$256+K105*$D105*Indicators!$D$256+K105*$E105*Indicators!$E$256+K105*$F105*Indicators!$F$256+K105*$G105*Indicators!$G$256+K105*$H105*Indicators!$H$256+K105*$I105*Indicators!$I$256</f>
        <v>-9.6314265204149236E-4</v>
      </c>
      <c r="V105" s="193">
        <f>L105*$B105*Indicators!$B$257+L105*$C105*Indicators!$C$257+L105*$D105*Indicators!$D$257+L105*$E105*Indicators!$E$257+L105*$F105*Indicators!$F$257+L105*$G105*Indicators!$G$257+L105*$H105*Indicators!$H$257+L105*$I105*Indicators!$I$257</f>
        <v>2.3028810013231025E-4</v>
      </c>
      <c r="W105" s="193">
        <f>M105*$B105*Indicators!$B$258+M105*$C105*Indicators!$C$258+M105*$D105*Indicators!$D$258+M105*$E105*Indicators!$E$258+M105*$F105*Indicators!$F$258+M105*$G105*Indicators!$G$258+M105*$H105*Indicators!$H$258+M105*$I105*Indicators!$I$258</f>
        <v>6.7831935606714258E-3</v>
      </c>
      <c r="X105" s="193">
        <f>N105*$B105*Indicators!$B$259+N105*$C105*Indicators!$C$259+N105*$D105*Indicators!$D$259+N105*$E105*Indicators!$E$259+N105*$F105*Indicators!$F$259+N105*$G105*Indicators!$G$259+N105*$H105*Indicators!$H$259+N105*$I105*Indicators!$I$259</f>
        <v>5.3952980533806156E-5</v>
      </c>
      <c r="Y105" s="193">
        <f>O105*$B105*Indicators!$B$260+O105*$C105*Indicators!$C$260+O105*$D105*Indicators!$D$260+O105*$E105*Indicators!$E$260+O105*$F105*Indicators!$F$260+O105*$G105*Indicators!$G$260+O105*$H105*Indicators!$H$260+O105*$I105*Indicators!$I$260</f>
        <v>5.5719886483016751E-4</v>
      </c>
      <c r="Z105" s="193">
        <f>P105*$B105*Indicators!$B$261+P105*$C105*Indicators!$C$261+P105*$D105*Indicators!$D$261+P105*$E105*Indicators!$E$261+P105*$F105*Indicators!$F$261+P105*$G105*Indicators!$G$261+P105*$H105*Indicators!$H$261+P105*$I105*Indicators!$I$261</f>
        <v>1.1098764108296087E-3</v>
      </c>
      <c r="AA105" s="193">
        <f>Q105*$B105*Indicators!$B$262+Q105*$C105*Indicators!$C$262+Q105*$D105*Indicators!$D$262+Q105*$E105*Indicators!$E$262+Q105*$F105*Indicators!$F$262+Q105*$G105*Indicators!$G$262+Q105*$H105*Indicators!$H$262+Q105*$I105*Indicators!$I$262</f>
        <v>2.9814590741451472E-3</v>
      </c>
      <c r="AB105" s="193">
        <f>R105*$B105*Indicators!$B$263+R105*$C105*Indicators!$C$263+R105*$D105*Indicators!$D$263+R105*$E105*Indicators!$E$263+R105*$F105*Indicators!$F$263+R105*$G105*Indicators!$G$263+R105*$H105*Indicators!$H$263+R105*$I105*Indicators!$I$263</f>
        <v>1.6423905391881612E-3</v>
      </c>
      <c r="AC105" s="193">
        <f>S105*$B105*Indicators!$B$264+S105*$C105*Indicators!$C$264+S105*$D105*Indicators!$D$264+S105*$E105*Indicators!$E$264+S105*$F105*Indicators!$F$264+S105*$G105*Indicators!$G$264+S105*$H105*Indicators!$H$264+S105*$I105*Indicators!$I$264</f>
        <v>9.5645782116530857E-4</v>
      </c>
      <c r="AE105" s="177">
        <f t="shared" si="2"/>
        <v>1.3351674699454443</v>
      </c>
    </row>
    <row r="106" spans="1:31" hidden="1" x14ac:dyDescent="0.25">
      <c r="A106" s="174">
        <f>Indicators!A118</f>
        <v>38961</v>
      </c>
      <c r="B106" s="193">
        <f>(Indicators!B118-Indicators!B117)/Indicators!B117</f>
        <v>7.6545060802931886E-2</v>
      </c>
      <c r="C106" s="193">
        <f>(Indicators!C118-Indicators!C117)/-100</f>
        <v>1.4499999999999958E-3</v>
      </c>
      <c r="D106" s="193">
        <f>(Indicators!D118-Indicators!D117)/-100</f>
        <v>1.7539133818202757E-3</v>
      </c>
      <c r="E106" s="193">
        <f>(Indicators!E118-Indicators!E117)/-Indicators!E117</f>
        <v>0.13521288837744533</v>
      </c>
      <c r="F106" s="193">
        <f>(Indicators!F118-Indicators!F117)/Indicators!F117</f>
        <v>-5.1617873651771951E-2</v>
      </c>
      <c r="G106" s="193">
        <f>(Indicators!G118-Indicators!G117)/Indicators!G117</f>
        <v>-1.9572953736654838E-2</v>
      </c>
      <c r="H106" s="193">
        <f>(Indicators!H118-Indicators!H117)/Indicators!H117</f>
        <v>2.3521755676566933E-2</v>
      </c>
      <c r="I106" s="193">
        <f>(Indicators!I118-Indicators!I117)/Indicators!I117</f>
        <v>-3.003087285994948E-2</v>
      </c>
      <c r="J106" s="174"/>
      <c r="K106" s="193">
        <f>RBay!C$75/100</f>
        <v>2.7150537088356453E-2</v>
      </c>
      <c r="L106" s="193">
        <f>RBay!D$75/100</f>
        <v>0.12710317149780492</v>
      </c>
      <c r="M106" s="193">
        <f>RBay!E$75/100</f>
        <v>0.39071957798820328</v>
      </c>
      <c r="N106" s="193">
        <f>RBay!F$75/100</f>
        <v>8.7761677480090294E-3</v>
      </c>
      <c r="O106" s="193">
        <f>RBay!G$75/100</f>
        <v>3.0009273466613237E-2</v>
      </c>
      <c r="P106" s="193">
        <f>RBay!H$75/100</f>
        <v>7.4185912360249892E-2</v>
      </c>
      <c r="Q106" s="193">
        <f>RBay!I$75/100</f>
        <v>0.12028642967609736</v>
      </c>
      <c r="R106" s="193">
        <f>RBay!J$75/100</f>
        <v>0.10751600523360931</v>
      </c>
      <c r="S106" s="193">
        <f>RBay!K$75/100</f>
        <v>0.11425292494105649</v>
      </c>
      <c r="T106" s="193"/>
      <c r="U106" s="193">
        <f>K106*$B106*Indicators!$B$256+K106*$C106*Indicators!$C$256+K106*$D106*Indicators!$D$256+K106*$E106*Indicators!$E$256+K106*$F106*Indicators!$F$256+K106*$G106*Indicators!$G$256+K106*$H106*Indicators!$H$256+K106*$I106*Indicators!$I$256</f>
        <v>6.2425173266396046E-4</v>
      </c>
      <c r="V106" s="193">
        <f>L106*$B106*Indicators!$B$257+L106*$C106*Indicators!$C$257+L106*$D106*Indicators!$D$257+L106*$E106*Indicators!$E$257+L106*$F106*Indicators!$F$257+L106*$G106*Indicators!$G$257+L106*$H106*Indicators!$H$257+L106*$I106*Indicators!$I$257</f>
        <v>2.8788170563058416E-3</v>
      </c>
      <c r="W106" s="193">
        <f>M106*$B106*Indicators!$B$258+M106*$C106*Indicators!$C$258+M106*$D106*Indicators!$D$258+M106*$E106*Indicators!$E$258+M106*$F106*Indicators!$F$258+M106*$G106*Indicators!$G$258+M106*$H106*Indicators!$H$258+M106*$I106*Indicators!$I$258</f>
        <v>1.4470595260933992E-2</v>
      </c>
      <c r="X106" s="193">
        <f>N106*$B106*Indicators!$B$259+N106*$C106*Indicators!$C$259+N106*$D106*Indicators!$D$259+N106*$E106*Indicators!$E$259+N106*$F106*Indicators!$F$259+N106*$G106*Indicators!$G$259+N106*$H106*Indicators!$H$259+N106*$I106*Indicators!$I$259</f>
        <v>1.9477842990741086E-4</v>
      </c>
      <c r="Y106" s="193">
        <f>O106*$B106*Indicators!$B$260+O106*$C106*Indicators!$C$260+O106*$D106*Indicators!$D$260+O106*$E106*Indicators!$E$260+O106*$F106*Indicators!$F$260+O106*$G106*Indicators!$G$260+O106*$H106*Indicators!$H$260+O106*$I106*Indicators!$I$260</f>
        <v>1.0233706540830616E-3</v>
      </c>
      <c r="Z106" s="193">
        <f>P106*$B106*Indicators!$B$261+P106*$C106*Indicators!$C$261+P106*$D106*Indicators!$D$261+P106*$E106*Indicators!$E$261+P106*$F106*Indicators!$F$261+P106*$G106*Indicators!$G$261+P106*$H106*Indicators!$H$261+P106*$I106*Indicators!$I$261</f>
        <v>2.0708638756524872E-3</v>
      </c>
      <c r="AA106" s="193">
        <f>Q106*$B106*Indicators!$B$262+Q106*$C106*Indicators!$C$262+Q106*$D106*Indicators!$D$262+Q106*$E106*Indicators!$E$262+Q106*$F106*Indicators!$F$262+Q106*$G106*Indicators!$G$262+Q106*$H106*Indicators!$H$262+Q106*$I106*Indicators!$I$262</f>
        <v>6.0606351009107459E-3</v>
      </c>
      <c r="AB106" s="193">
        <f>R106*$B106*Indicators!$B$263+R106*$C106*Indicators!$C$263+R106*$D106*Indicators!$D$263+R106*$E106*Indicators!$E$263+R106*$F106*Indicators!$F$263+R106*$G106*Indicators!$G$263+R106*$H106*Indicators!$H$263+R106*$I106*Indicators!$I$263</f>
        <v>2.9474082136721719E-3</v>
      </c>
      <c r="AC106" s="193">
        <f>S106*$B106*Indicators!$B$264+S106*$C106*Indicators!$C$264+S106*$D106*Indicators!$D$264+S106*$E106*Indicators!$E$264+S106*$F106*Indicators!$F$264+S106*$G106*Indicators!$G$264+S106*$H106*Indicators!$H$264+S106*$I106*Indicators!$I$264</f>
        <v>1.6072840774533199E-3</v>
      </c>
      <c r="AE106" s="177">
        <f t="shared" si="2"/>
        <v>3.1878004401582989</v>
      </c>
    </row>
    <row r="107" spans="1:31" hidden="1" x14ac:dyDescent="0.25">
      <c r="A107" s="174">
        <f>Indicators!A119</f>
        <v>38991</v>
      </c>
      <c r="B107" s="193">
        <f>(Indicators!B119-Indicators!B118)/Indicators!B118</f>
        <v>-5.096067053513862E-2</v>
      </c>
      <c r="C107" s="193">
        <f>(Indicators!C119-Indicators!C118)/-100</f>
        <v>5.4499999999999991E-3</v>
      </c>
      <c r="D107" s="193">
        <f>(Indicators!D119-Indicators!D118)/-100</f>
        <v>-1.5026931693597589E-3</v>
      </c>
      <c r="E107" s="193">
        <f>(Indicators!E119-Indicators!E118)/-Indicators!E118</f>
        <v>6.9028609447771103E-2</v>
      </c>
      <c r="F107" s="193">
        <f>(Indicators!F119-Indicators!F118)/Indicators!F118</f>
        <v>-6.4987814784727913E-2</v>
      </c>
      <c r="G107" s="193">
        <f>(Indicators!G119-Indicators!G118)/Indicators!G118</f>
        <v>-1.1549249298796328E-3</v>
      </c>
      <c r="H107" s="193">
        <f>(Indicators!H119-Indicators!H118)/Indicators!H118</f>
        <v>2.0414958549333704E-2</v>
      </c>
      <c r="I107" s="193">
        <f>(Indicators!I119-Indicators!I118)/Indicators!I118</f>
        <v>3.8773148148148147E-2</v>
      </c>
      <c r="J107" s="174"/>
      <c r="K107" s="193">
        <f>RBay!C$75/100</f>
        <v>2.7150537088356453E-2</v>
      </c>
      <c r="L107" s="193">
        <f>RBay!D$75/100</f>
        <v>0.12710317149780492</v>
      </c>
      <c r="M107" s="193">
        <f>RBay!E$75/100</f>
        <v>0.39071957798820328</v>
      </c>
      <c r="N107" s="193">
        <f>RBay!F$75/100</f>
        <v>8.7761677480090294E-3</v>
      </c>
      <c r="O107" s="193">
        <f>RBay!G$75/100</f>
        <v>3.0009273466613237E-2</v>
      </c>
      <c r="P107" s="193">
        <f>RBay!H$75/100</f>
        <v>7.4185912360249892E-2</v>
      </c>
      <c r="Q107" s="193">
        <f>RBay!I$75/100</f>
        <v>0.12028642967609736</v>
      </c>
      <c r="R107" s="193">
        <f>RBay!J$75/100</f>
        <v>0.10751600523360931</v>
      </c>
      <c r="S107" s="193">
        <f>RBay!K$75/100</f>
        <v>0.11425292494105649</v>
      </c>
      <c r="T107" s="193"/>
      <c r="U107" s="193">
        <f>K107*$B107*Indicators!$B$256+K107*$C107*Indicators!$C$256+K107*$D107*Indicators!$D$256+K107*$E107*Indicators!$E$256+K107*$F107*Indicators!$F$256+K107*$G107*Indicators!$G$256+K107*$H107*Indicators!$H$256+K107*$I107*Indicators!$I$256</f>
        <v>-3.350485391455791E-4</v>
      </c>
      <c r="V107" s="193">
        <f>L107*$B107*Indicators!$B$257+L107*$C107*Indicators!$C$257+L107*$D107*Indicators!$D$257+L107*$E107*Indicators!$E$257+L107*$F107*Indicators!$F$257+L107*$G107*Indicators!$G$257+L107*$H107*Indicators!$H$257+L107*$I107*Indicators!$I$257</f>
        <v>-1.3888316436681098E-4</v>
      </c>
      <c r="W107" s="193">
        <f>M107*$B107*Indicators!$B$258+M107*$C107*Indicators!$C$258+M107*$D107*Indicators!$D$258+M107*$E107*Indicators!$E$258+M107*$F107*Indicators!$F$258+M107*$G107*Indicators!$G$258+M107*$H107*Indicators!$H$258+M107*$I107*Indicators!$I$258</f>
        <v>-4.7817401459085505E-5</v>
      </c>
      <c r="X107" s="193">
        <f>N107*$B107*Indicators!$B$259+N107*$C107*Indicators!$C$259+N107*$D107*Indicators!$D$259+N107*$E107*Indicators!$E$259+N107*$F107*Indicators!$F$259+N107*$G107*Indicators!$G$259+N107*$H107*Indicators!$H$259+N107*$I107*Indicators!$I$259</f>
        <v>2.6622583942631354E-4</v>
      </c>
      <c r="Y107" s="193">
        <f>O107*$B107*Indicators!$B$260+O107*$C107*Indicators!$C$260+O107*$D107*Indicators!$D$260+O107*$E107*Indicators!$E$260+O107*$F107*Indicators!$F$260+O107*$G107*Indicators!$G$260+O107*$H107*Indicators!$H$260+O107*$I107*Indicators!$I$260</f>
        <v>4.4432030444189807E-4</v>
      </c>
      <c r="Z107" s="193">
        <f>P107*$B107*Indicators!$B$261+P107*$C107*Indicators!$C$261+P107*$D107*Indicators!$D$261+P107*$E107*Indicators!$E$261+P107*$F107*Indicators!$F$261+P107*$G107*Indicators!$G$261+P107*$H107*Indicators!$H$261+P107*$I107*Indicators!$I$261</f>
        <v>6.3187812978892418E-4</v>
      </c>
      <c r="AA107" s="193">
        <f>Q107*$B107*Indicators!$B$262+Q107*$C107*Indicators!$C$262+Q107*$D107*Indicators!$D$262+Q107*$E107*Indicators!$E$262+Q107*$F107*Indicators!$F$262+Q107*$G107*Indicators!$G$262+Q107*$H107*Indicators!$H$262+Q107*$I107*Indicators!$I$262</f>
        <v>2.9485274812403989E-3</v>
      </c>
      <c r="AB107" s="193">
        <f>R107*$B107*Indicators!$B$263+R107*$C107*Indicators!$C$263+R107*$D107*Indicators!$D$263+R107*$E107*Indicators!$E$263+R107*$F107*Indicators!$F$263+R107*$G107*Indicators!$G$263+R107*$H107*Indicators!$H$263+R107*$I107*Indicators!$I$263</f>
        <v>1.2501068218172971E-3</v>
      </c>
      <c r="AC107" s="193">
        <f>S107*$B107*Indicators!$B$264+S107*$C107*Indicators!$C$264+S107*$D107*Indicators!$D$264+S107*$E107*Indicators!$E$264+S107*$F107*Indicators!$F$264+S107*$G107*Indicators!$G$264+S107*$H107*Indicators!$H$264+S107*$I107*Indicators!$I$264</f>
        <v>5.2259736708617794E-4</v>
      </c>
      <c r="AE107" s="177">
        <f t="shared" si="2"/>
        <v>0.55419068388295345</v>
      </c>
    </row>
    <row r="108" spans="1:31" hidden="1" x14ac:dyDescent="0.25">
      <c r="A108" s="174">
        <f>Indicators!A120</f>
        <v>39022</v>
      </c>
      <c r="B108" s="193">
        <f>(Indicators!B120-Indicators!B119)/Indicators!B119</f>
        <v>-2.7473572651430675E-2</v>
      </c>
      <c r="C108" s="193">
        <f>(Indicators!C120-Indicators!C119)/-100</f>
        <v>6.0000000000000493E-4</v>
      </c>
      <c r="D108" s="193">
        <f>(Indicators!D120-Indicators!D119)/-100</f>
        <v>-4.1708375041702441E-5</v>
      </c>
      <c r="E108" s="193">
        <f>(Indicators!E120-Indicators!E119)/-Indicators!E119</f>
        <v>-0.14275504734679295</v>
      </c>
      <c r="F108" s="193">
        <f>(Indicators!F120-Indicators!F119)/Indicators!F119</f>
        <v>1.9113814074717694E-2</v>
      </c>
      <c r="G108" s="193">
        <f>(Indicators!G120-Indicators!G119)/Indicators!G119</f>
        <v>6.8797489263296957E-2</v>
      </c>
      <c r="H108" s="193">
        <f>(Indicators!H120-Indicators!H119)/Indicators!H119</f>
        <v>2.3709337829123708E-2</v>
      </c>
      <c r="I108" s="193">
        <f>(Indicators!I120-Indicators!I119)/Indicators!I119</f>
        <v>-4.094707520891365E-2</v>
      </c>
      <c r="J108" s="174"/>
      <c r="K108" s="193">
        <f>RBay!C$75/100</f>
        <v>2.7150537088356453E-2</v>
      </c>
      <c r="L108" s="193">
        <f>RBay!D$75/100</f>
        <v>0.12710317149780492</v>
      </c>
      <c r="M108" s="193">
        <f>RBay!E$75/100</f>
        <v>0.39071957798820328</v>
      </c>
      <c r="N108" s="193">
        <f>RBay!F$75/100</f>
        <v>8.7761677480090294E-3</v>
      </c>
      <c r="O108" s="193">
        <f>RBay!G$75/100</f>
        <v>3.0009273466613237E-2</v>
      </c>
      <c r="P108" s="193">
        <f>RBay!H$75/100</f>
        <v>7.4185912360249892E-2</v>
      </c>
      <c r="Q108" s="193">
        <f>RBay!I$75/100</f>
        <v>0.12028642967609736</v>
      </c>
      <c r="R108" s="193">
        <f>RBay!J$75/100</f>
        <v>0.10751600523360931</v>
      </c>
      <c r="S108" s="193">
        <f>RBay!K$75/100</f>
        <v>0.11425292494105649</v>
      </c>
      <c r="T108" s="193"/>
      <c r="U108" s="193">
        <f>K108*$B108*Indicators!$B$256+K108*$C108*Indicators!$C$256+K108*$D108*Indicators!$D$256+K108*$E108*Indicators!$E$256+K108*$F108*Indicators!$F$256+K108*$G108*Indicators!$G$256+K108*$H108*Indicators!$H$256+K108*$I108*Indicators!$I$256</f>
        <v>-6.7539257968187306E-4</v>
      </c>
      <c r="V108" s="193">
        <f>L108*$B108*Indicators!$B$257+L108*$C108*Indicators!$C$257+L108*$D108*Indicators!$D$257+L108*$E108*Indicators!$E$257+L108*$F108*Indicators!$F$257+L108*$G108*Indicators!$G$257+L108*$H108*Indicators!$H$257+L108*$I108*Indicators!$I$257</f>
        <v>-4.0520438536325036E-4</v>
      </c>
      <c r="W108" s="193">
        <f>M108*$B108*Indicators!$B$258+M108*$C108*Indicators!$C$258+M108*$D108*Indicators!$D$258+M108*$E108*Indicators!$E$258+M108*$F108*Indicators!$F$258+M108*$G108*Indicators!$G$258+M108*$H108*Indicators!$H$258+M108*$I108*Indicators!$I$258</f>
        <v>-1.1562104141345082E-2</v>
      </c>
      <c r="X108" s="193">
        <f>N108*$B108*Indicators!$B$259+N108*$C108*Indicators!$C$259+N108*$D108*Indicators!$D$259+N108*$E108*Indicators!$E$259+N108*$F108*Indicators!$F$259+N108*$G108*Indicators!$G$259+N108*$H108*Indicators!$H$259+N108*$I108*Indicators!$I$259</f>
        <v>-4.3330622146666841E-4</v>
      </c>
      <c r="Y108" s="193">
        <f>O108*$B108*Indicators!$B$260+O108*$C108*Indicators!$C$260+O108*$D108*Indicators!$D$260+O108*$E108*Indicators!$E$260+O108*$F108*Indicators!$F$260+O108*$G108*Indicators!$G$260+O108*$H108*Indicators!$H$260+O108*$I108*Indicators!$I$260</f>
        <v>-5.6775557633697237E-4</v>
      </c>
      <c r="Z108" s="193">
        <f>P108*$B108*Indicators!$B$261+P108*$C108*Indicators!$C$261+P108*$D108*Indicators!$D$261+P108*$E108*Indicators!$E$261+P108*$F108*Indicators!$F$261+P108*$G108*Indicators!$G$261+P108*$H108*Indicators!$H$261+P108*$I108*Indicators!$I$261</f>
        <v>-8.0817162703717175E-4</v>
      </c>
      <c r="AA108" s="193">
        <f>Q108*$B108*Indicators!$B$262+Q108*$C108*Indicators!$C$262+Q108*$D108*Indicators!$D$262+Q108*$E108*Indicators!$E$262+Q108*$F108*Indicators!$F$262+Q108*$G108*Indicators!$G$262+Q108*$H108*Indicators!$H$262+Q108*$I108*Indicators!$I$262</f>
        <v>-5.3901410379020801E-3</v>
      </c>
      <c r="AB108" s="193">
        <f>R108*$B108*Indicators!$B$263+R108*$C108*Indicators!$C$263+R108*$D108*Indicators!$D$263+R108*$E108*Indicators!$E$263+R108*$F108*Indicators!$F$263+R108*$G108*Indicators!$G$263+R108*$H108*Indicators!$H$263+R108*$I108*Indicators!$I$263</f>
        <v>-1.2634835011384644E-3</v>
      </c>
      <c r="AC108" s="193">
        <f>S108*$B108*Indicators!$B$264+S108*$C108*Indicators!$C$264+S108*$D108*Indicators!$D$264+S108*$E108*Indicators!$E$264+S108*$F108*Indicators!$F$264+S108*$G108*Indicators!$G$264+S108*$H108*Indicators!$H$264+S108*$I108*Indicators!$I$264</f>
        <v>2.8788865316627056E-4</v>
      </c>
      <c r="AE108" s="177">
        <f t="shared" si="2"/>
        <v>-2.081767041710529</v>
      </c>
    </row>
    <row r="109" spans="1:31" hidden="1" x14ac:dyDescent="0.25">
      <c r="A109" s="174">
        <f>Indicators!A121</f>
        <v>39052</v>
      </c>
      <c r="B109" s="193">
        <f>(Indicators!B121-Indicators!B120)/Indicators!B120</f>
        <v>-1.5074885436459256E-2</v>
      </c>
      <c r="C109" s="193">
        <f>(Indicators!C121-Indicators!C120)/-100</f>
        <v>1.7500000000000072E-3</v>
      </c>
      <c r="D109" s="193">
        <f>(Indicators!D121-Indicators!D120)/-100</f>
        <v>-3.861003861003862E-3</v>
      </c>
      <c r="E109" s="193">
        <f>(Indicators!E121-Indicators!E120)/-Indicators!E120</f>
        <v>6.7229518449030704E-2</v>
      </c>
      <c r="F109" s="193">
        <f>(Indicators!F121-Indicators!F120)/Indicators!F120</f>
        <v>-2.557544757033345E-3</v>
      </c>
      <c r="G109" s="193">
        <f>(Indicators!G121-Indicators!G120)/Indicators!G120</f>
        <v>-1.754114828838561E-2</v>
      </c>
      <c r="H109" s="193">
        <f>(Indicators!H121-Indicators!H120)/Indicators!H120</f>
        <v>2.0315759835524992E-2</v>
      </c>
      <c r="I109" s="193">
        <f>(Indicators!I121-Indicators!I120)/Indicators!I120</f>
        <v>-4.0662213186174849E-3</v>
      </c>
      <c r="J109" s="174"/>
      <c r="K109" s="193">
        <f>RBay!C$75/100</f>
        <v>2.7150537088356453E-2</v>
      </c>
      <c r="L109" s="193">
        <f>RBay!D$75/100</f>
        <v>0.12710317149780492</v>
      </c>
      <c r="M109" s="193">
        <f>RBay!E$75/100</f>
        <v>0.39071957798820328</v>
      </c>
      <c r="N109" s="193">
        <f>RBay!F$75/100</f>
        <v>8.7761677480090294E-3</v>
      </c>
      <c r="O109" s="193">
        <f>RBay!G$75/100</f>
        <v>3.0009273466613237E-2</v>
      </c>
      <c r="P109" s="193">
        <f>RBay!H$75/100</f>
        <v>7.4185912360249892E-2</v>
      </c>
      <c r="Q109" s="193">
        <f>RBay!I$75/100</f>
        <v>0.12028642967609736</v>
      </c>
      <c r="R109" s="193">
        <f>RBay!J$75/100</f>
        <v>0.10751600523360931</v>
      </c>
      <c r="S109" s="193">
        <f>RBay!K$75/100</f>
        <v>0.11425292494105649</v>
      </c>
      <c r="T109" s="193"/>
      <c r="U109" s="193">
        <f>K109*$B109*Indicators!$B$256+K109*$C109*Indicators!$C$256+K109*$D109*Indicators!$D$256+K109*$E109*Indicators!$E$256+K109*$F109*Indicators!$F$256+K109*$G109*Indicators!$G$256+K109*$H109*Indicators!$H$256+K109*$I109*Indicators!$I$256</f>
        <v>2.5345041866646397E-4</v>
      </c>
      <c r="V109" s="193">
        <f>L109*$B109*Indicators!$B$257+L109*$C109*Indicators!$C$257+L109*$D109*Indicators!$D$257+L109*$E109*Indicators!$E$257+L109*$F109*Indicators!$F$257+L109*$G109*Indicators!$G$257+L109*$H109*Indicators!$H$257+L109*$I109*Indicators!$I$257</f>
        <v>-7.1549138015630884E-4</v>
      </c>
      <c r="W109" s="193">
        <f>M109*$B109*Indicators!$B$258+M109*$C109*Indicators!$C$258+M109*$D109*Indicators!$D$258+M109*$E109*Indicators!$E$258+M109*$F109*Indicators!$F$258+M109*$G109*Indicators!$G$258+M109*$H109*Indicators!$H$258+M109*$I109*Indicators!$I$258</f>
        <v>1.1026198188496743E-3</v>
      </c>
      <c r="X109" s="193">
        <f>N109*$B109*Indicators!$B$259+N109*$C109*Indicators!$C$259+N109*$D109*Indicators!$D$259+N109*$E109*Indicators!$E$259+N109*$F109*Indicators!$F$259+N109*$G109*Indicators!$G$259+N109*$H109*Indicators!$H$259+N109*$I109*Indicators!$I$259</f>
        <v>1.0383373919615495E-4</v>
      </c>
      <c r="Y109" s="193">
        <f>O109*$B109*Indicators!$B$260+O109*$C109*Indicators!$C$260+O109*$D109*Indicators!$D$260+O109*$E109*Indicators!$E$260+O109*$F109*Indicators!$F$260+O109*$G109*Indicators!$G$260+O109*$H109*Indicators!$H$260+O109*$I109*Indicators!$I$260</f>
        <v>4.3835313156829971E-4</v>
      </c>
      <c r="Z109" s="193">
        <f>P109*$B109*Indicators!$B$261+P109*$C109*Indicators!$C$261+P109*$D109*Indicators!$D$261+P109*$E109*Indicators!$E$261+P109*$F109*Indicators!$F$261+P109*$G109*Indicators!$G$261+P109*$H109*Indicators!$H$261+P109*$I109*Indicators!$I$261</f>
        <v>7.5185215056734712E-4</v>
      </c>
      <c r="AA109" s="193">
        <f>Q109*$B109*Indicators!$B$262+Q109*$C109*Indicators!$C$262+Q109*$D109*Indicators!$D$262+Q109*$E109*Indicators!$E$262+Q109*$F109*Indicators!$F$262+Q109*$G109*Indicators!$G$262+Q109*$H109*Indicators!$H$262+Q109*$I109*Indicators!$I$262</f>
        <v>2.6801977405619742E-3</v>
      </c>
      <c r="AB109" s="193">
        <f>R109*$B109*Indicators!$B$263+R109*$C109*Indicators!$C$263+R109*$D109*Indicators!$D$263+R109*$E109*Indicators!$E$263+R109*$F109*Indicators!$F$263+R109*$G109*Indicators!$G$263+R109*$H109*Indicators!$H$263+R109*$I109*Indicators!$I$263</f>
        <v>1.2185089702782207E-3</v>
      </c>
      <c r="AC109" s="193">
        <f>S109*$B109*Indicators!$B$264+S109*$C109*Indicators!$C$264+S109*$D109*Indicators!$D$264+S109*$E109*Indicators!$E$264+S109*$F109*Indicators!$F$264+S109*$G109*Indicators!$G$264+S109*$H109*Indicators!$H$264+S109*$I109*Indicators!$I$264</f>
        <v>4.8263035536117994E-4</v>
      </c>
      <c r="AE109" s="177">
        <f t="shared" si="2"/>
        <v>0.63159549448930064</v>
      </c>
    </row>
    <row r="110" spans="1:31" hidden="1" x14ac:dyDescent="0.25">
      <c r="A110" s="174">
        <f>Indicators!A122</f>
        <v>39083</v>
      </c>
      <c r="B110" s="193">
        <f>(Indicators!B122-Indicators!B121)/Indicators!B121</f>
        <v>2.8738811580634686E-2</v>
      </c>
      <c r="C110" s="193">
        <f>(Indicators!C122-Indicators!C121)/-100</f>
        <v>4.9999999999999828E-4</v>
      </c>
      <c r="D110" s="193">
        <f>(Indicators!D122-Indicators!D121)/-100</f>
        <v>-1.9008930051873563E-3</v>
      </c>
      <c r="E110" s="193">
        <f>(Indicators!E122-Indicators!E121)/-Indicators!E121</f>
        <v>5.5983908816627501E-2</v>
      </c>
      <c r="F110" s="193">
        <f>(Indicators!F122-Indicators!F121)/Indicators!F121</f>
        <v>-6.8376068376068286E-2</v>
      </c>
      <c r="G110" s="193">
        <f>(Indicators!G122-Indicators!G121)/Indicators!G121</f>
        <v>1.5573383671543144E-2</v>
      </c>
      <c r="H110" s="193">
        <f>(Indicators!H122-Indicators!H121)/Indicators!H121</f>
        <v>1.4511877276081213E-2</v>
      </c>
      <c r="I110" s="193">
        <f>(Indicators!I122-Indicators!I121)/Indicators!I121</f>
        <v>3.2662583843686206E-2</v>
      </c>
      <c r="J110" s="174"/>
      <c r="K110" s="193">
        <f>RBay!C$76/100</f>
        <v>2.7083844501412501E-2</v>
      </c>
      <c r="L110" s="193">
        <f>RBay!D$76/100</f>
        <v>0.12426825177077097</v>
      </c>
      <c r="M110" s="193">
        <f>RBay!E$76/100</f>
        <v>0.38938375795003644</v>
      </c>
      <c r="N110" s="193">
        <f>RBay!F$76/100</f>
        <v>8.4630227223659107E-3</v>
      </c>
      <c r="O110" s="193">
        <f>RBay!G$76/100</f>
        <v>3.2528285788886752E-2</v>
      </c>
      <c r="P110" s="193">
        <f>RBay!H$76/100</f>
        <v>7.4062084969343162E-2</v>
      </c>
      <c r="Q110" s="193">
        <f>RBay!I$76/100</f>
        <v>0.12195284171006043</v>
      </c>
      <c r="R110" s="193">
        <f>RBay!J$76/100</f>
        <v>0.10892347653604753</v>
      </c>
      <c r="S110" s="193">
        <f>RBay!K$76/100</f>
        <v>0.11333443405107625</v>
      </c>
      <c r="T110" s="193"/>
      <c r="U110" s="193">
        <f>K110*$B110*Indicators!$B$256+K110*$C110*Indicators!$C$256+K110*$D110*Indicators!$D$256+K110*$E110*Indicators!$E$256+K110*$F110*Indicators!$F$256+K110*$G110*Indicators!$G$256+K110*$H110*Indicators!$H$256+K110*$I110*Indicators!$I$256</f>
        <v>-3.3276400687927876E-5</v>
      </c>
      <c r="V110" s="193">
        <f>L110*$B110*Indicators!$B$257+L110*$C110*Indicators!$C$257+L110*$D110*Indicators!$D$257+L110*$E110*Indicators!$E$257+L110*$F110*Indicators!$F$257+L110*$G110*Indicators!$G$257+L110*$H110*Indicators!$H$257+L110*$I110*Indicators!$I$257</f>
        <v>3.3529941132436503E-3</v>
      </c>
      <c r="W110" s="193">
        <f>M110*$B110*Indicators!$B$258+M110*$C110*Indicators!$C$258+M110*$D110*Indicators!$D$258+M110*$E110*Indicators!$E$258+M110*$F110*Indicators!$F$258+M110*$G110*Indicators!$G$258+M110*$H110*Indicators!$H$258+M110*$I110*Indicators!$I$258</f>
        <v>9.2072261301285301E-3</v>
      </c>
      <c r="X110" s="193">
        <f>N110*$B110*Indicators!$B$259+N110*$C110*Indicators!$C$259+N110*$D110*Indicators!$D$259+N110*$E110*Indicators!$E$259+N110*$F110*Indicators!$F$259+N110*$G110*Indicators!$G$259+N110*$H110*Indicators!$H$259+N110*$I110*Indicators!$I$259</f>
        <v>2.6898107988905626E-4</v>
      </c>
      <c r="Y110" s="193">
        <f>O110*$B110*Indicators!$B$260+O110*$C110*Indicators!$C$260+O110*$D110*Indicators!$D$260+O110*$E110*Indicators!$E$260+O110*$F110*Indicators!$F$260+O110*$G110*Indicators!$G$260+O110*$H110*Indicators!$H$260+O110*$I110*Indicators!$I$260</f>
        <v>5.6007431974780216E-4</v>
      </c>
      <c r="Z110" s="193">
        <f>P110*$B110*Indicators!$B$261+P110*$C110*Indicators!$C$261+P110*$D110*Indicators!$D$261+P110*$E110*Indicators!$E$261+P110*$F110*Indicators!$F$261+P110*$G110*Indicators!$G$261+P110*$H110*Indicators!$H$261+P110*$I110*Indicators!$I$261</f>
        <v>8.8097314867711712E-4</v>
      </c>
      <c r="AA110" s="193">
        <f>Q110*$B110*Indicators!$B$262+Q110*$C110*Indicators!$C$262+Q110*$D110*Indicators!$D$262+Q110*$E110*Indicators!$E$262+Q110*$F110*Indicators!$F$262+Q110*$G110*Indicators!$G$262+Q110*$H110*Indicators!$H$262+Q110*$I110*Indicators!$I$262</f>
        <v>3.1399927850305123E-3</v>
      </c>
      <c r="AB110" s="193">
        <f>R110*$B110*Indicators!$B$263+R110*$C110*Indicators!$C$263+R110*$D110*Indicators!$D$263+R110*$E110*Indicators!$E$263+R110*$F110*Indicators!$F$263+R110*$G110*Indicators!$G$263+R110*$H110*Indicators!$H$263+R110*$I110*Indicators!$I$263</f>
        <v>1.5732770920929243E-3</v>
      </c>
      <c r="AC110" s="193">
        <f>S110*$B110*Indicators!$B$264+S110*$C110*Indicators!$C$264+S110*$D110*Indicators!$D$264+S110*$E110*Indicators!$E$264+S110*$F110*Indicators!$F$264+S110*$G110*Indicators!$G$264+S110*$H110*Indicators!$H$264+S110*$I110*Indicators!$I$264</f>
        <v>9.8095428611070308E-4</v>
      </c>
      <c r="AE110" s="177">
        <f t="shared" si="2"/>
        <v>1.9931196554232371</v>
      </c>
    </row>
    <row r="111" spans="1:31" hidden="1" x14ac:dyDescent="0.25">
      <c r="A111" s="174">
        <f>Indicators!A123</f>
        <v>39114</v>
      </c>
      <c r="B111" s="193">
        <f>(Indicators!B123-Indicators!B122)/Indicators!B122</f>
        <v>-8.4111247466320954E-4</v>
      </c>
      <c r="C111" s="193">
        <f>(Indicators!C123-Indicators!C122)/-100</f>
        <v>1.6999999999999993E-3</v>
      </c>
      <c r="D111" s="193">
        <f>(Indicators!D123-Indicators!D122)/-100</f>
        <v>2.3446865524291826E-3</v>
      </c>
      <c r="E111" s="193">
        <f>(Indicators!E123-Indicators!E122)/-Indicators!E122</f>
        <v>-6.0369318181818156E-2</v>
      </c>
      <c r="F111" s="193">
        <f>(Indicators!F123-Indicators!F122)/Indicators!F122</f>
        <v>-3.027522935779817E-2</v>
      </c>
      <c r="G111" s="193">
        <f>(Indicators!G123-Indicators!G122)/Indicators!G122</f>
        <v>5.9944237918215508E-2</v>
      </c>
      <c r="H111" s="193">
        <f>(Indicators!H123-Indicators!H122)/Indicators!H122</f>
        <v>3.0641691704681926E-2</v>
      </c>
      <c r="I111" s="193">
        <f>(Indicators!I123-Indicators!I122)/Indicators!I122</f>
        <v>-6.0717311493928269E-2</v>
      </c>
      <c r="J111" s="174"/>
      <c r="K111" s="193">
        <f>RBay!C$76/100</f>
        <v>2.7083844501412501E-2</v>
      </c>
      <c r="L111" s="193">
        <f>RBay!D$76/100</f>
        <v>0.12426825177077097</v>
      </c>
      <c r="M111" s="193">
        <f>RBay!E$76/100</f>
        <v>0.38938375795003644</v>
      </c>
      <c r="N111" s="193">
        <f>RBay!F$76/100</f>
        <v>8.4630227223659107E-3</v>
      </c>
      <c r="O111" s="193">
        <f>RBay!G$76/100</f>
        <v>3.2528285788886752E-2</v>
      </c>
      <c r="P111" s="193">
        <f>RBay!H$76/100</f>
        <v>7.4062084969343162E-2</v>
      </c>
      <c r="Q111" s="193">
        <f>RBay!I$76/100</f>
        <v>0.12195284171006043</v>
      </c>
      <c r="R111" s="193">
        <f>RBay!J$76/100</f>
        <v>0.10892347653604753</v>
      </c>
      <c r="S111" s="193">
        <f>RBay!K$76/100</f>
        <v>0.11333443405107625</v>
      </c>
      <c r="T111" s="193"/>
      <c r="U111" s="193">
        <f>K111*$B111*Indicators!$B$256+K111*$C111*Indicators!$C$256+K111*$D111*Indicators!$D$256+K111*$E111*Indicators!$E$256+K111*$F111*Indicators!$F$256+K111*$G111*Indicators!$G$256+K111*$H111*Indicators!$H$256+K111*$I111*Indicators!$I$256</f>
        <v>-5.6929040825538877E-4</v>
      </c>
      <c r="V111" s="193">
        <f>L111*$B111*Indicators!$B$257+L111*$C111*Indicators!$C$257+L111*$D111*Indicators!$D$257+L111*$E111*Indicators!$E$257+L111*$F111*Indicators!$F$257+L111*$G111*Indicators!$G$257+L111*$H111*Indicators!$H$257+L111*$I111*Indicators!$I$257</f>
        <v>6.8906339348126836E-4</v>
      </c>
      <c r="W111" s="193">
        <f>M111*$B111*Indicators!$B$258+M111*$C111*Indicators!$C$258+M111*$D111*Indicators!$D$258+M111*$E111*Indicators!$E$258+M111*$F111*Indicators!$F$258+M111*$G111*Indicators!$G$258+M111*$H111*Indicators!$H$258+M111*$I111*Indicators!$I$258</f>
        <v>-5.8226032926180305E-3</v>
      </c>
      <c r="X111" s="193">
        <f>N111*$B111*Indicators!$B$259+N111*$C111*Indicators!$C$259+N111*$D111*Indicators!$D$259+N111*$E111*Indicators!$E$259+N111*$F111*Indicators!$F$259+N111*$G111*Indicators!$G$259+N111*$H111*Indicators!$H$259+N111*$I111*Indicators!$I$259</f>
        <v>-3.3217556408210067E-4</v>
      </c>
      <c r="Y111" s="193">
        <f>O111*$B111*Indicators!$B$260+O111*$C111*Indicators!$C$260+O111*$D111*Indicators!$D$260+O111*$E111*Indicators!$E$260+O111*$F111*Indicators!$F$260+O111*$G111*Indicators!$G$260+O111*$H111*Indicators!$H$260+O111*$I111*Indicators!$I$260</f>
        <v>-7.281126230470872E-5</v>
      </c>
      <c r="Z111" s="193">
        <f>P111*$B111*Indicators!$B$261+P111*$C111*Indicators!$C$261+P111*$D111*Indicators!$D$261+P111*$E111*Indicators!$E$261+P111*$F111*Indicators!$F$261+P111*$G111*Indicators!$G$261+P111*$H111*Indicators!$H$261+P111*$I111*Indicators!$I$261</f>
        <v>1.9280709752135799E-4</v>
      </c>
      <c r="AA111" s="193">
        <f>Q111*$B111*Indicators!$B$262+Q111*$C111*Indicators!$C$262+Q111*$D111*Indicators!$D$262+Q111*$E111*Indicators!$E$262+Q111*$F111*Indicators!$F$262+Q111*$G111*Indicators!$G$262+Q111*$H111*Indicators!$H$262+Q111*$I111*Indicators!$I$262</f>
        <v>-2.1419590841095654E-3</v>
      </c>
      <c r="AB111" s="193">
        <f>R111*$B111*Indicators!$B$263+R111*$C111*Indicators!$C$263+R111*$D111*Indicators!$D$263+R111*$E111*Indicators!$E$263+R111*$F111*Indicators!$F$263+R111*$G111*Indicators!$G$263+R111*$H111*Indicators!$H$263+R111*$I111*Indicators!$I$263</f>
        <v>9.4226162403355563E-5</v>
      </c>
      <c r="AC111" s="193">
        <f>S111*$B111*Indicators!$B$264+S111*$C111*Indicators!$C$264+S111*$D111*Indicators!$D$264+S111*$E111*Indicators!$E$264+S111*$F111*Indicators!$F$264+S111*$G111*Indicators!$G$264+S111*$H111*Indicators!$H$264+S111*$I111*Indicators!$I$264</f>
        <v>8.0880756187275246E-4</v>
      </c>
      <c r="AE111" s="177">
        <f t="shared" si="2"/>
        <v>-0.71539353960910601</v>
      </c>
    </row>
    <row r="112" spans="1:31" hidden="1" x14ac:dyDescent="0.25">
      <c r="A112" s="174">
        <f>Indicators!A124</f>
        <v>39142</v>
      </c>
      <c r="B112" s="193">
        <f>(Indicators!B124-Indicators!B123)/Indicators!B123</f>
        <v>5.4925340178299817E-3</v>
      </c>
      <c r="C112" s="193">
        <f>(Indicators!C124-Indicators!C123)/-100</f>
        <v>-2.0999999999999994E-3</v>
      </c>
      <c r="D112" s="193">
        <f>(Indicators!D124-Indicators!D123)/-100</f>
        <v>-3.5043453882814823E-3</v>
      </c>
      <c r="E112" s="193">
        <f>(Indicators!E124-Indicators!E123)/-Indicators!E123</f>
        <v>-0.15087073007367724</v>
      </c>
      <c r="F112" s="193">
        <f>(Indicators!F124-Indicators!F123)/Indicators!F123</f>
        <v>-1.892147587511836E-2</v>
      </c>
      <c r="G112" s="193">
        <f>(Indicators!G124-Indicators!G123)/Indicators!G123</f>
        <v>-3.2003507233669411E-2</v>
      </c>
      <c r="H112" s="193">
        <f>(Indicators!H124-Indicators!H123)/Indicators!H123</f>
        <v>1.3129935641476E-2</v>
      </c>
      <c r="I112" s="193">
        <f>(Indicators!I124-Indicators!I123)/Indicators!I123</f>
        <v>9.7414311485267593E-2</v>
      </c>
      <c r="J112" s="174"/>
      <c r="K112" s="193">
        <f>RBay!C$76/100</f>
        <v>2.7083844501412501E-2</v>
      </c>
      <c r="L112" s="193">
        <f>RBay!D$76/100</f>
        <v>0.12426825177077097</v>
      </c>
      <c r="M112" s="193">
        <f>RBay!E$76/100</f>
        <v>0.38938375795003644</v>
      </c>
      <c r="N112" s="193">
        <f>RBay!F$76/100</f>
        <v>8.4630227223659107E-3</v>
      </c>
      <c r="O112" s="193">
        <f>RBay!G$76/100</f>
        <v>3.2528285788886752E-2</v>
      </c>
      <c r="P112" s="193">
        <f>RBay!H$76/100</f>
        <v>7.4062084969343162E-2</v>
      </c>
      <c r="Q112" s="193">
        <f>RBay!I$76/100</f>
        <v>0.12195284171006043</v>
      </c>
      <c r="R112" s="193">
        <f>RBay!J$76/100</f>
        <v>0.10892347653604753</v>
      </c>
      <c r="S112" s="193">
        <f>RBay!K$76/100</f>
        <v>0.11333443405107625</v>
      </c>
      <c r="T112" s="193"/>
      <c r="U112" s="193">
        <f>K112*$B112*Indicators!$B$256+K112*$C112*Indicators!$C$256+K112*$D112*Indicators!$D$256+K112*$E112*Indicators!$E$256+K112*$F112*Indicators!$F$256+K112*$G112*Indicators!$G$256+K112*$H112*Indicators!$H$256+K112*$I112*Indicators!$I$256</f>
        <v>-5.8243912842527261E-4</v>
      </c>
      <c r="V112" s="193">
        <f>L112*$B112*Indicators!$B$257+L112*$C112*Indicators!$C$257+L112*$D112*Indicators!$D$257+L112*$E112*Indicators!$E$257+L112*$F112*Indicators!$F$257+L112*$G112*Indicators!$G$257+L112*$H112*Indicators!$H$257+L112*$I112*Indicators!$I$257</f>
        <v>-8.3978662754642924E-4</v>
      </c>
      <c r="W112" s="193">
        <f>M112*$B112*Indicators!$B$258+M112*$C112*Indicators!$C$258+M112*$D112*Indicators!$D$258+M112*$E112*Indicators!$E$258+M112*$F112*Indicators!$F$258+M112*$G112*Indicators!$G$258+M112*$H112*Indicators!$H$258+M112*$I112*Indicators!$I$258</f>
        <v>2.7396856215710363E-3</v>
      </c>
      <c r="X112" s="193">
        <f>N112*$B112*Indicators!$B$259+N112*$C112*Indicators!$C$259+N112*$D112*Indicators!$D$259+N112*$E112*Indicators!$E$259+N112*$F112*Indicators!$F$259+N112*$G112*Indicators!$G$259+N112*$H112*Indicators!$H$259+N112*$I112*Indicators!$I$259</f>
        <v>1.7023403571010922E-4</v>
      </c>
      <c r="Y112" s="193">
        <f>O112*$B112*Indicators!$B$260+O112*$C112*Indicators!$C$260+O112*$D112*Indicators!$D$260+O112*$E112*Indicators!$E$260+O112*$F112*Indicators!$F$260+O112*$G112*Indicators!$G$260+O112*$H112*Indicators!$H$260+O112*$I112*Indicators!$I$260</f>
        <v>-4.6359619912805902E-4</v>
      </c>
      <c r="Z112" s="193">
        <f>P112*$B112*Indicators!$B$261+P112*$C112*Indicators!$C$261+P112*$D112*Indicators!$D$261+P112*$E112*Indicators!$E$261+P112*$F112*Indicators!$F$261+P112*$G112*Indicators!$G$261+P112*$H112*Indicators!$H$261+P112*$I112*Indicators!$I$261</f>
        <v>-9.3993708625178139E-4</v>
      </c>
      <c r="AA112" s="193">
        <f>Q112*$B112*Indicators!$B$262+Q112*$C112*Indicators!$C$262+Q112*$D112*Indicators!$D$262+Q112*$E112*Indicators!$E$262+Q112*$F112*Indicators!$F$262+Q112*$G112*Indicators!$G$262+Q112*$H112*Indicators!$H$262+Q112*$I112*Indicators!$I$262</f>
        <v>-4.0384661437268647E-3</v>
      </c>
      <c r="AB112" s="193">
        <f>R112*$B112*Indicators!$B$263+R112*$C112*Indicators!$C$263+R112*$D112*Indicators!$D$263+R112*$E112*Indicators!$E$263+R112*$F112*Indicators!$F$263+R112*$G112*Indicators!$G$263+R112*$H112*Indicators!$H$263+R112*$I112*Indicators!$I$263</f>
        <v>-7.4215641161938669E-4</v>
      </c>
      <c r="AC112" s="193">
        <f>S112*$B112*Indicators!$B$264+S112*$C112*Indicators!$C$264+S112*$D112*Indicators!$D$264+S112*$E112*Indicators!$E$264+S112*$F112*Indicators!$F$264+S112*$G112*Indicators!$G$264+S112*$H112*Indicators!$H$264+S112*$I112*Indicators!$I$264</f>
        <v>8.9795785470311146E-4</v>
      </c>
      <c r="AE112" s="177">
        <f t="shared" si="2"/>
        <v>-0.37985040847135371</v>
      </c>
    </row>
    <row r="113" spans="1:31" hidden="1" x14ac:dyDescent="0.25">
      <c r="A113" s="174">
        <f>Indicators!A125</f>
        <v>39173</v>
      </c>
      <c r="B113" s="193">
        <f>(Indicators!B125-Indicators!B124)/Indicators!B124</f>
        <v>-3.5671150150974475E-2</v>
      </c>
      <c r="C113" s="193">
        <f>(Indicators!C125-Indicators!C124)/-100</f>
        <v>1.899999999999995E-3</v>
      </c>
      <c r="D113" s="193">
        <f>(Indicators!D125-Indicators!D124)/-100</f>
        <v>-8.8271216551314684E-3</v>
      </c>
      <c r="E113" s="193">
        <f>(Indicators!E125-Indicators!E124)/-Indicators!E124</f>
        <v>2.2697512003491956E-2</v>
      </c>
      <c r="F113" s="193">
        <f>(Indicators!F125-Indicators!F124)/Indicators!F124</f>
        <v>-7.5216972034715474E-2</v>
      </c>
      <c r="G113" s="193">
        <f>(Indicators!G125-Indicators!G124)/Indicators!G124</f>
        <v>2.717391304347826E-2</v>
      </c>
      <c r="H113" s="193">
        <f>(Indicators!H125-Indicators!H124)/Indicators!H124</f>
        <v>2.0859781375335631E-2</v>
      </c>
      <c r="I113" s="193">
        <f>(Indicators!I125-Indicators!I124)/Indicators!I124</f>
        <v>-6.4109589041095885E-2</v>
      </c>
      <c r="J113" s="174"/>
      <c r="K113" s="193">
        <f>RBay!C$76/100</f>
        <v>2.7083844501412501E-2</v>
      </c>
      <c r="L113" s="193">
        <f>RBay!D$76/100</f>
        <v>0.12426825177077097</v>
      </c>
      <c r="M113" s="193">
        <f>RBay!E$76/100</f>
        <v>0.38938375795003644</v>
      </c>
      <c r="N113" s="193">
        <f>RBay!F$76/100</f>
        <v>8.4630227223659107E-3</v>
      </c>
      <c r="O113" s="193">
        <f>RBay!G$76/100</f>
        <v>3.2528285788886752E-2</v>
      </c>
      <c r="P113" s="193">
        <f>RBay!H$76/100</f>
        <v>7.4062084969343162E-2</v>
      </c>
      <c r="Q113" s="193">
        <f>RBay!I$76/100</f>
        <v>0.12195284171006043</v>
      </c>
      <c r="R113" s="193">
        <f>RBay!J$76/100</f>
        <v>0.10892347653604753</v>
      </c>
      <c r="S113" s="193">
        <f>RBay!K$76/100</f>
        <v>0.11333443405107625</v>
      </c>
      <c r="T113" s="193"/>
      <c r="U113" s="193">
        <f>K113*$B113*Indicators!$B$256+K113*$C113*Indicators!$C$256+K113*$D113*Indicators!$D$256+K113*$E113*Indicators!$E$256+K113*$F113*Indicators!$F$256+K113*$G113*Indicators!$G$256+K113*$H113*Indicators!$H$256+K113*$I113*Indicators!$I$256</f>
        <v>-7.890848213481837E-4</v>
      </c>
      <c r="V113" s="193">
        <f>L113*$B113*Indicators!$B$257+L113*$C113*Indicators!$C$257+L113*$D113*Indicators!$D$257+L113*$E113*Indicators!$E$257+L113*$F113*Indicators!$F$257+L113*$G113*Indicators!$G$257+L113*$H113*Indicators!$H$257+L113*$I113*Indicators!$I$257</f>
        <v>-1.2903948700545929E-3</v>
      </c>
      <c r="W113" s="193">
        <f>M113*$B113*Indicators!$B$258+M113*$C113*Indicators!$C$258+M113*$D113*Indicators!$D$258+M113*$E113*Indicators!$E$258+M113*$F113*Indicators!$F$258+M113*$G113*Indicators!$G$258+M113*$H113*Indicators!$H$258+M113*$I113*Indicators!$I$258</f>
        <v>-8.1819056178349704E-3</v>
      </c>
      <c r="X113" s="193">
        <f>N113*$B113*Indicators!$B$259+N113*$C113*Indicators!$C$259+N113*$D113*Indicators!$D$259+N113*$E113*Indicators!$E$259+N113*$F113*Indicators!$F$259+N113*$G113*Indicators!$G$259+N113*$H113*Indicators!$H$259+N113*$I113*Indicators!$I$259</f>
        <v>-2.4832865687097821E-4</v>
      </c>
      <c r="Y113" s="193">
        <f>O113*$B113*Indicators!$B$260+O113*$C113*Indicators!$C$260+O113*$D113*Indicators!$D$260+O113*$E113*Indicators!$E$260+O113*$F113*Indicators!$F$260+O113*$G113*Indicators!$G$260+O113*$H113*Indicators!$H$260+O113*$I113*Indicators!$I$260</f>
        <v>8.3833673543890727E-5</v>
      </c>
      <c r="Z113" s="193">
        <f>P113*$B113*Indicators!$B$261+P113*$C113*Indicators!$C$261+P113*$D113*Indicators!$D$261+P113*$E113*Indicators!$E$261+P113*$F113*Indicators!$F$261+P113*$G113*Indicators!$G$261+P113*$H113*Indicators!$H$261+P113*$I113*Indicators!$I$261</f>
        <v>2.0864453577466906E-4</v>
      </c>
      <c r="AA113" s="193">
        <f>Q113*$B113*Indicators!$B$262+Q113*$C113*Indicators!$C$262+Q113*$D113*Indicators!$D$262+Q113*$E113*Indicators!$E$262+Q113*$F113*Indicators!$F$262+Q113*$G113*Indicators!$G$262+Q113*$H113*Indicators!$H$262+Q113*$I113*Indicators!$I$262</f>
        <v>6.1028103419885366E-5</v>
      </c>
      <c r="AB113" s="193">
        <f>R113*$B113*Indicators!$B$263+R113*$C113*Indicators!$C$263+R113*$D113*Indicators!$D$263+R113*$E113*Indicators!$E$263+R113*$F113*Indicators!$F$263+R113*$G113*Indicators!$G$263+R113*$H113*Indicators!$H$263+R113*$I113*Indicators!$I$263</f>
        <v>1.6745666328603088E-4</v>
      </c>
      <c r="AC113" s="193">
        <f>S113*$B113*Indicators!$B$264+S113*$C113*Indicators!$C$264+S113*$D113*Indicators!$D$264+S113*$E113*Indicators!$E$264+S113*$F113*Indicators!$F$264+S113*$G113*Indicators!$G$264+S113*$H113*Indicators!$H$264+S113*$I113*Indicators!$I$264</f>
        <v>-1.8304467478419569E-4</v>
      </c>
      <c r="AE113" s="177">
        <f t="shared" si="2"/>
        <v>-1.0171795664868448</v>
      </c>
    </row>
    <row r="114" spans="1:31" hidden="1" x14ac:dyDescent="0.25">
      <c r="A114" s="174">
        <f>Indicators!A126</f>
        <v>39203</v>
      </c>
      <c r="B114" s="193">
        <f>(Indicators!B126-Indicators!B125)/Indicators!B125</f>
        <v>1.3777202146283144E-2</v>
      </c>
      <c r="C114" s="193">
        <f>(Indicators!C126-Indicators!C125)/-100</f>
        <v>-3.3999999999999985E-3</v>
      </c>
      <c r="D114" s="193">
        <f>(Indicators!D126-Indicators!D125)/-100</f>
        <v>4.21132617865414E-4</v>
      </c>
      <c r="E114" s="193">
        <f>(Indicators!E126-Indicators!E125)/-Indicators!E125</f>
        <v>1.4887598630348542E-4</v>
      </c>
      <c r="F114" s="193">
        <f>(Indicators!F126-Indicators!F125)/Indicators!F125</f>
        <v>-5.213764337851929E-2</v>
      </c>
      <c r="G114" s="193">
        <f>(Indicators!G126-Indicators!G125)/Indicators!G125</f>
        <v>-3.7477954144620809E-2</v>
      </c>
      <c r="H114" s="193">
        <f>(Indicators!H126-Indicators!H125)/Indicators!H125</f>
        <v>8.6574994978966691E-3</v>
      </c>
      <c r="I114" s="193">
        <f>(Indicators!I126-Indicators!I125)/Indicators!I125</f>
        <v>8.3723653395784539E-2</v>
      </c>
      <c r="J114" s="174"/>
      <c r="K114" s="193">
        <f>RBay!C$76/100</f>
        <v>2.7083844501412501E-2</v>
      </c>
      <c r="L114" s="193">
        <f>RBay!D$76/100</f>
        <v>0.12426825177077097</v>
      </c>
      <c r="M114" s="193">
        <f>RBay!E$76/100</f>
        <v>0.38938375795003644</v>
      </c>
      <c r="N114" s="193">
        <f>RBay!F$76/100</f>
        <v>8.4630227223659107E-3</v>
      </c>
      <c r="O114" s="193">
        <f>RBay!G$76/100</f>
        <v>3.2528285788886752E-2</v>
      </c>
      <c r="P114" s="193">
        <f>RBay!H$76/100</f>
        <v>7.4062084969343162E-2</v>
      </c>
      <c r="Q114" s="193">
        <f>RBay!I$76/100</f>
        <v>0.12195284171006043</v>
      </c>
      <c r="R114" s="193">
        <f>RBay!J$76/100</f>
        <v>0.10892347653604753</v>
      </c>
      <c r="S114" s="193">
        <f>RBay!K$76/100</f>
        <v>0.11333443405107625</v>
      </c>
      <c r="T114" s="193"/>
      <c r="U114" s="193">
        <f>K114*$B114*Indicators!$B$256+K114*$C114*Indicators!$C$256+K114*$D114*Indicators!$D$256+K114*$E114*Indicators!$E$256+K114*$F114*Indicators!$F$256+K114*$G114*Indicators!$G$256+K114*$H114*Indicators!$H$256+K114*$I114*Indicators!$I$256</f>
        <v>-1.5209866769407376E-4</v>
      </c>
      <c r="V114" s="193">
        <f>L114*$B114*Indicators!$B$257+L114*$C114*Indicators!$C$257+L114*$D114*Indicators!$D$257+L114*$E114*Indicators!$E$257+L114*$F114*Indicators!$F$257+L114*$G114*Indicators!$G$257+L114*$H114*Indicators!$H$257+L114*$I114*Indicators!$I$257</f>
        <v>7.3338117463055867E-4</v>
      </c>
      <c r="W114" s="193">
        <f>M114*$B114*Indicators!$B$258+M114*$C114*Indicators!$C$258+M114*$D114*Indicators!$D$258+M114*$E114*Indicators!$E$258+M114*$F114*Indicators!$F$258+M114*$G114*Indicators!$G$258+M114*$H114*Indicators!$H$258+M114*$I114*Indicators!$I$258</f>
        <v>8.4840668313830025E-3</v>
      </c>
      <c r="X114" s="193">
        <f>N114*$B114*Indicators!$B$259+N114*$C114*Indicators!$C$259+N114*$D114*Indicators!$D$259+N114*$E114*Indicators!$E$259+N114*$F114*Indicators!$F$259+N114*$G114*Indicators!$G$259+N114*$H114*Indicators!$H$259+N114*$I114*Indicators!$I$259</f>
        <v>3.7225560657630974E-4</v>
      </c>
      <c r="Y114" s="193">
        <f>O114*$B114*Indicators!$B$260+O114*$C114*Indicators!$C$260+O114*$D114*Indicators!$D$260+O114*$E114*Indicators!$E$260+O114*$F114*Indicators!$F$260+O114*$G114*Indicators!$G$260+O114*$H114*Indicators!$H$260+O114*$I114*Indicators!$I$260</f>
        <v>2.3438573129603072E-4</v>
      </c>
      <c r="Z114" s="193">
        <f>P114*$B114*Indicators!$B$261+P114*$C114*Indicators!$C$261+P114*$D114*Indicators!$D$261+P114*$E114*Indicators!$E$261+P114*$F114*Indicators!$F$261+P114*$G114*Indicators!$G$261+P114*$H114*Indicators!$H$261+P114*$I114*Indicators!$I$261</f>
        <v>1.8154166488537523E-4</v>
      </c>
      <c r="AA114" s="193">
        <f>Q114*$B114*Indicators!$B$262+Q114*$C114*Indicators!$C$262+Q114*$D114*Indicators!$D$262+Q114*$E114*Indicators!$E$262+Q114*$F114*Indicators!$F$262+Q114*$G114*Indicators!$G$262+Q114*$H114*Indicators!$H$262+Q114*$I114*Indicators!$I$262</f>
        <v>1.3278666278894458E-3</v>
      </c>
      <c r="AB114" s="193">
        <f>R114*$B114*Indicators!$B$263+R114*$C114*Indicators!$C$263+R114*$D114*Indicators!$D$263+R114*$E114*Indicators!$E$263+R114*$F114*Indicators!$F$263+R114*$G114*Indicators!$G$263+R114*$H114*Indicators!$H$263+R114*$I114*Indicators!$I$263</f>
        <v>7.6553092310995571E-4</v>
      </c>
      <c r="AC114" s="193">
        <f>S114*$B114*Indicators!$B$264+S114*$C114*Indicators!$C$264+S114*$D114*Indicators!$D$264+S114*$E114*Indicators!$E$264+S114*$F114*Indicators!$F$264+S114*$G114*Indicators!$G$264+S114*$H114*Indicators!$H$264+S114*$I114*Indicators!$I$264</f>
        <v>7.996174151485558E-4</v>
      </c>
      <c r="AE114" s="177">
        <f t="shared" si="2"/>
        <v>1.2746547307225158</v>
      </c>
    </row>
    <row r="115" spans="1:31" hidden="1" x14ac:dyDescent="0.25">
      <c r="A115" s="174">
        <f>Indicators!A127</f>
        <v>39234</v>
      </c>
      <c r="B115" s="193">
        <f>(Indicators!B127-Indicators!B126)/Indicators!B126</f>
        <v>-9.616869533476442E-3</v>
      </c>
      <c r="C115" s="193">
        <f>(Indicators!C127-Indicators!C126)/-100</f>
        <v>-5.0000000000000001E-3</v>
      </c>
      <c r="D115" s="193">
        <f>(Indicators!D127-Indicators!D126)/-100</f>
        <v>-9.7768264376216327E-4</v>
      </c>
      <c r="E115" s="193">
        <f>(Indicators!E127-Indicators!E126)/-Indicators!E126</f>
        <v>-8.3085169743895154E-2</v>
      </c>
      <c r="F115" s="193">
        <f>(Indicators!F127-Indicators!F126)/Indicators!F126</f>
        <v>1.8701870187018695E-2</v>
      </c>
      <c r="G115" s="193">
        <f>(Indicators!G127-Indicators!G126)/Indicators!G126</f>
        <v>-8.3982287372117888E-3</v>
      </c>
      <c r="H115" s="193">
        <f>(Indicators!H127-Indicators!H126)/Indicators!H126</f>
        <v>1.9866741312988802E-2</v>
      </c>
      <c r="I115" s="193">
        <f>(Indicators!I127-Indicators!I126)/Indicators!I126</f>
        <v>-1.5937331172339277E-2</v>
      </c>
      <c r="J115" s="174"/>
      <c r="K115" s="193">
        <f>RBay!C$76/100</f>
        <v>2.7083844501412501E-2</v>
      </c>
      <c r="L115" s="193">
        <f>RBay!D$76/100</f>
        <v>0.12426825177077097</v>
      </c>
      <c r="M115" s="193">
        <f>RBay!E$76/100</f>
        <v>0.38938375795003644</v>
      </c>
      <c r="N115" s="193">
        <f>RBay!F$76/100</f>
        <v>8.4630227223659107E-3</v>
      </c>
      <c r="O115" s="193">
        <f>RBay!G$76/100</f>
        <v>3.2528285788886752E-2</v>
      </c>
      <c r="P115" s="193">
        <f>RBay!H$76/100</f>
        <v>7.4062084969343162E-2</v>
      </c>
      <c r="Q115" s="193">
        <f>RBay!I$76/100</f>
        <v>0.12195284171006043</v>
      </c>
      <c r="R115" s="193">
        <f>RBay!J$76/100</f>
        <v>0.10892347653604753</v>
      </c>
      <c r="S115" s="193">
        <f>RBay!K$76/100</f>
        <v>0.11333443405107625</v>
      </c>
      <c r="T115" s="193"/>
      <c r="U115" s="193">
        <f>K115*$B115*Indicators!$B$256+K115*$C115*Indicators!$C$256+K115*$D115*Indicators!$D$256+K115*$E115*Indicators!$E$256+K115*$F115*Indicators!$F$256+K115*$G115*Indicators!$G$256+K115*$H115*Indicators!$H$256+K115*$I115*Indicators!$I$256</f>
        <v>-2.7827264078720464E-4</v>
      </c>
      <c r="V115" s="193">
        <f>L115*$B115*Indicators!$B$257+L115*$C115*Indicators!$C$257+L115*$D115*Indicators!$D$257+L115*$E115*Indicators!$E$257+L115*$F115*Indicators!$F$257+L115*$G115*Indicators!$G$257+L115*$H115*Indicators!$H$257+L115*$I115*Indicators!$I$257</f>
        <v>-2.2045604863383987E-3</v>
      </c>
      <c r="W115" s="193">
        <f>M115*$B115*Indicators!$B$258+M115*$C115*Indicators!$C$258+M115*$D115*Indicators!$D$258+M115*$E115*Indicators!$E$258+M115*$F115*Indicators!$F$258+M115*$G115*Indicators!$G$258+M115*$H115*Indicators!$H$258+M115*$I115*Indicators!$I$258</f>
        <v>-5.4218174287047824E-3</v>
      </c>
      <c r="X115" s="193">
        <f>N115*$B115*Indicators!$B$259+N115*$C115*Indicators!$C$259+N115*$D115*Indicators!$D$259+N115*$E115*Indicators!$E$259+N115*$F115*Indicators!$F$259+N115*$G115*Indicators!$G$259+N115*$H115*Indicators!$H$259+N115*$I115*Indicators!$I$259</f>
        <v>-2.0192430723445917E-4</v>
      </c>
      <c r="Y115" s="193">
        <f>O115*$B115*Indicators!$B$260+O115*$C115*Indicators!$C$260+O115*$D115*Indicators!$D$260+O115*$E115*Indicators!$E$260+O115*$F115*Indicators!$F$260+O115*$G115*Indicators!$G$260+O115*$H115*Indicators!$H$260+O115*$I115*Indicators!$I$260</f>
        <v>-3.2069880414058177E-4</v>
      </c>
      <c r="Z115" s="193">
        <f>P115*$B115*Indicators!$B$261+P115*$C115*Indicators!$C$261+P115*$D115*Indicators!$D$261+P115*$E115*Indicators!$E$261+P115*$F115*Indicators!$F$261+P115*$G115*Indicators!$G$261+P115*$H115*Indicators!$H$261+P115*$I115*Indicators!$I$261</f>
        <v>-4.6281805188599765E-4</v>
      </c>
      <c r="AA115" s="193">
        <f>Q115*$B115*Indicators!$B$262+Q115*$C115*Indicators!$C$262+Q115*$D115*Indicators!$D$262+Q115*$E115*Indicators!$E$262+Q115*$F115*Indicators!$F$262+Q115*$G115*Indicators!$G$262+Q115*$H115*Indicators!$H$262+Q115*$I115*Indicators!$I$262</f>
        <v>-3.0006973532918425E-3</v>
      </c>
      <c r="AB115" s="193">
        <f>R115*$B115*Indicators!$B$263+R115*$C115*Indicators!$C$263+R115*$D115*Indicators!$D$263+R115*$E115*Indicators!$E$263+R115*$F115*Indicators!$F$263+R115*$G115*Indicators!$G$263+R115*$H115*Indicators!$H$263+R115*$I115*Indicators!$I$263</f>
        <v>-6.4861929972004741E-4</v>
      </c>
      <c r="AC115" s="193">
        <f>S115*$B115*Indicators!$B$264+S115*$C115*Indicators!$C$264+S115*$D115*Indicators!$D$264+S115*$E115*Indicators!$E$264+S115*$F115*Indicators!$F$264+S115*$G115*Indicators!$G$264+S115*$H115*Indicators!$H$264+S115*$I115*Indicators!$I$264</f>
        <v>2.5567481650512274E-4</v>
      </c>
      <c r="AE115" s="177">
        <f t="shared" si="2"/>
        <v>-1.2283733555598191</v>
      </c>
    </row>
    <row r="116" spans="1:31" hidden="1" x14ac:dyDescent="0.25">
      <c r="A116" s="174">
        <f>Indicators!A128</f>
        <v>39264</v>
      </c>
      <c r="B116" s="193">
        <f>(Indicators!B128-Indicators!B127)/Indicators!B127</f>
        <v>4.1250850533000229E-3</v>
      </c>
      <c r="C116" s="193">
        <f>(Indicators!C128-Indicators!C127)/-100</f>
        <v>-7.4999999999999286E-4</v>
      </c>
      <c r="D116" s="193">
        <f>(Indicators!D128-Indicators!D127)/-100</f>
        <v>-6.325377414182043E-5</v>
      </c>
      <c r="E116" s="193">
        <f>(Indicators!E128-Indicators!E127)/-Indicators!E127</f>
        <v>-6.6400879846026925E-2</v>
      </c>
      <c r="F116" s="193">
        <f>(Indicators!F128-Indicators!F127)/Indicators!F127</f>
        <v>6.9114470842332673E-2</v>
      </c>
      <c r="G116" s="193">
        <f>(Indicators!G128-Indicators!G127)/Indicators!G127</f>
        <v>2.5100092392978241E-2</v>
      </c>
      <c r="H116" s="193">
        <f>(Indicators!H128-Indicators!H127)/Indicators!H127</f>
        <v>1.5959427790091636E-2</v>
      </c>
      <c r="I116" s="193">
        <f>(Indicators!I128-Indicators!I127)/Indicators!I127</f>
        <v>4.4468844359044746E-2</v>
      </c>
      <c r="J116" s="174"/>
      <c r="K116" s="193">
        <f>RBay!C$76/100</f>
        <v>2.7083844501412501E-2</v>
      </c>
      <c r="L116" s="193">
        <f>RBay!D$76/100</f>
        <v>0.12426825177077097</v>
      </c>
      <c r="M116" s="193">
        <f>RBay!E$76/100</f>
        <v>0.38938375795003644</v>
      </c>
      <c r="N116" s="193">
        <f>RBay!F$76/100</f>
        <v>8.4630227223659107E-3</v>
      </c>
      <c r="O116" s="193">
        <f>RBay!G$76/100</f>
        <v>3.2528285788886752E-2</v>
      </c>
      <c r="P116" s="193">
        <f>RBay!H$76/100</f>
        <v>7.4062084969343162E-2</v>
      </c>
      <c r="Q116" s="193">
        <f>RBay!I$76/100</f>
        <v>0.12195284171006043</v>
      </c>
      <c r="R116" s="193">
        <f>RBay!J$76/100</f>
        <v>0.10892347653604753</v>
      </c>
      <c r="S116" s="193">
        <f>RBay!K$76/100</f>
        <v>0.11333443405107625</v>
      </c>
      <c r="T116" s="193"/>
      <c r="U116" s="193">
        <f>K116*$B116*Indicators!$B$256+K116*$C116*Indicators!$C$256+K116*$D116*Indicators!$D$256+K116*$E116*Indicators!$E$256+K116*$F116*Indicators!$F$256+K116*$G116*Indicators!$G$256+K116*$H116*Indicators!$H$256+K116*$I116*Indicators!$I$256</f>
        <v>4.1564212020424069E-4</v>
      </c>
      <c r="V116" s="193">
        <f>L116*$B116*Indicators!$B$257+L116*$C116*Indicators!$C$257+L116*$D116*Indicators!$D$257+L116*$E116*Indicators!$E$257+L116*$F116*Indicators!$F$257+L116*$G116*Indicators!$G$257+L116*$H116*Indicators!$H$257+L116*$I116*Indicators!$I$257</f>
        <v>1.6815039566802142E-3</v>
      </c>
      <c r="W116" s="193">
        <f>M116*$B116*Indicators!$B$258+M116*$C116*Indicators!$C$258+M116*$D116*Indicators!$D$258+M116*$E116*Indicators!$E$258+M116*$F116*Indicators!$F$258+M116*$G116*Indicators!$G$258+M116*$H116*Indicators!$H$258+M116*$I116*Indicators!$I$258</f>
        <v>2.0015262585089803E-3</v>
      </c>
      <c r="X116" s="193">
        <f>N116*$B116*Indicators!$B$259+N116*$C116*Indicators!$C$259+N116*$D116*Indicators!$D$259+N116*$E116*Indicators!$E$259+N116*$F116*Indicators!$F$259+N116*$G116*Indicators!$G$259+N116*$H116*Indicators!$H$259+N116*$I116*Indicators!$I$259</f>
        <v>9.2433428737218255E-5</v>
      </c>
      <c r="Y116" s="193">
        <f>O116*$B116*Indicators!$B$260+O116*$C116*Indicators!$C$260+O116*$D116*Indicators!$D$260+O116*$E116*Indicators!$E$260+O116*$F116*Indicators!$F$260+O116*$G116*Indicators!$G$260+O116*$H116*Indicators!$H$260+O116*$I116*Indicators!$I$260</f>
        <v>-9.0027830519206654E-5</v>
      </c>
      <c r="Z116" s="193">
        <f>P116*$B116*Indicators!$B$261+P116*$C116*Indicators!$C$261+P116*$D116*Indicators!$D$261+P116*$E116*Indicators!$E$261+P116*$F116*Indicators!$F$261+P116*$G116*Indicators!$G$261+P116*$H116*Indicators!$H$261+P116*$I116*Indicators!$I$261</f>
        <v>-1.8610863486774305E-4</v>
      </c>
      <c r="AA116" s="193">
        <f>Q116*$B116*Indicators!$B$262+Q116*$C116*Indicators!$C$262+Q116*$D116*Indicators!$D$262+Q116*$E116*Indicators!$E$262+Q116*$F116*Indicators!$F$262+Q116*$G116*Indicators!$G$262+Q116*$H116*Indicators!$H$262+Q116*$I116*Indicators!$I$262</f>
        <v>-1.4665208284054456E-3</v>
      </c>
      <c r="AB116" s="193">
        <f>R116*$B116*Indicators!$B$263+R116*$C116*Indicators!$C$263+R116*$D116*Indicators!$D$263+R116*$E116*Indicators!$E$263+R116*$F116*Indicators!$F$263+R116*$G116*Indicators!$G$263+R116*$H116*Indicators!$H$263+R116*$I116*Indicators!$I$263</f>
        <v>5.6080961807217846E-5</v>
      </c>
      <c r="AC116" s="193">
        <f>S116*$B116*Indicators!$B$264+S116*$C116*Indicators!$C$264+S116*$D116*Indicators!$D$264+S116*$E116*Indicators!$E$264+S116*$F116*Indicators!$F$264+S116*$G116*Indicators!$G$264+S116*$H116*Indicators!$H$264+S116*$I116*Indicators!$I$264</f>
        <v>8.1018574324323513E-4</v>
      </c>
      <c r="AE116" s="177">
        <f t="shared" si="2"/>
        <v>0.331471517538871</v>
      </c>
    </row>
    <row r="117" spans="1:31" hidden="1" x14ac:dyDescent="0.25">
      <c r="A117" s="174">
        <f>Indicators!A129</f>
        <v>39295</v>
      </c>
      <c r="B117" s="193">
        <f>(Indicators!B129-Indicators!B128)/Indicators!B128</f>
        <v>1.2564410249170667E-2</v>
      </c>
      <c r="C117" s="193">
        <f>(Indicators!C129-Indicators!C128)/-100</f>
        <v>-4.4999999999999928E-4</v>
      </c>
      <c r="D117" s="193">
        <f>(Indicators!D129-Indicators!D128)/-100</f>
        <v>3.510770505385299E-3</v>
      </c>
      <c r="E117" s="193">
        <f>(Indicators!E129-Indicators!E128)/-Indicators!E128</f>
        <v>7.0130204976150551E-2</v>
      </c>
      <c r="F117" s="193">
        <f>(Indicators!F129-Indicators!F128)/Indicators!F128</f>
        <v>-2.9292929292929384E-2</v>
      </c>
      <c r="G117" s="193">
        <f>(Indicators!G129-Indicators!G128)/Indicators!G128</f>
        <v>1.3519603424965859E-3</v>
      </c>
      <c r="H117" s="193">
        <f>(Indicators!H129-Indicators!H128)/Indicators!H128</f>
        <v>1.6071351006993209E-2</v>
      </c>
      <c r="I117" s="193">
        <f>(Indicators!I129-Indicators!I128)/Indicators!I128</f>
        <v>-1.7608409986859395E-2</v>
      </c>
      <c r="J117" s="174"/>
      <c r="K117" s="193">
        <f>RBay!C$76/100</f>
        <v>2.7083844501412501E-2</v>
      </c>
      <c r="L117" s="193">
        <f>RBay!D$76/100</f>
        <v>0.12426825177077097</v>
      </c>
      <c r="M117" s="193">
        <f>RBay!E$76/100</f>
        <v>0.38938375795003644</v>
      </c>
      <c r="N117" s="193">
        <f>RBay!F$76/100</f>
        <v>8.4630227223659107E-3</v>
      </c>
      <c r="O117" s="193">
        <f>RBay!G$76/100</f>
        <v>3.2528285788886752E-2</v>
      </c>
      <c r="P117" s="193">
        <f>RBay!H$76/100</f>
        <v>7.4062084969343162E-2</v>
      </c>
      <c r="Q117" s="193">
        <f>RBay!I$76/100</f>
        <v>0.12195284171006043</v>
      </c>
      <c r="R117" s="193">
        <f>RBay!J$76/100</f>
        <v>0.10892347653604753</v>
      </c>
      <c r="S117" s="193">
        <f>RBay!K$76/100</f>
        <v>0.11333443405107625</v>
      </c>
      <c r="T117" s="193"/>
      <c r="U117" s="193">
        <f>K117*$B117*Indicators!$B$256+K117*$C117*Indicators!$C$256+K117*$D117*Indicators!$D$256+K117*$E117*Indicators!$E$256+K117*$F117*Indicators!$F$256+K117*$G117*Indicators!$G$256+K117*$H117*Indicators!$H$256+K117*$I117*Indicators!$I$256</f>
        <v>1.6185681763223041E-4</v>
      </c>
      <c r="V117" s="193">
        <f>L117*$B117*Indicators!$B$257+L117*$C117*Indicators!$C$257+L117*$D117*Indicators!$D$257+L117*$E117*Indicators!$E$257+L117*$F117*Indicators!$F$257+L117*$G117*Indicators!$G$257+L117*$H117*Indicators!$H$257+L117*$I117*Indicators!$I$257</f>
        <v>9.6947201991394905E-4</v>
      </c>
      <c r="W117" s="193">
        <f>M117*$B117*Indicators!$B$258+M117*$C117*Indicators!$C$258+M117*$D117*Indicators!$D$258+M117*$E117*Indicators!$E$258+M117*$F117*Indicators!$F$258+M117*$G117*Indicators!$G$258+M117*$H117*Indicators!$H$258+M117*$I117*Indicators!$I$258</f>
        <v>3.7309021706997043E-3</v>
      </c>
      <c r="X117" s="193">
        <f>N117*$B117*Indicators!$B$259+N117*$C117*Indicators!$C$259+N117*$D117*Indicators!$D$259+N117*$E117*Indicators!$E$259+N117*$F117*Indicators!$F$259+N117*$G117*Indicators!$G$259+N117*$H117*Indicators!$H$259+N117*$I117*Indicators!$I$259</f>
        <v>6.972219507077245E-5</v>
      </c>
      <c r="Y117" s="193">
        <f>O117*$B117*Indicators!$B$260+O117*$C117*Indicators!$C$260+O117*$D117*Indicators!$D$260+O117*$E117*Indicators!$E$260+O117*$F117*Indicators!$F$260+O117*$G117*Indicators!$G$260+O117*$H117*Indicators!$H$260+O117*$I117*Indicators!$I$260</f>
        <v>5.1827427122600996E-4</v>
      </c>
      <c r="Z117" s="193">
        <f>P117*$B117*Indicators!$B$261+P117*$C117*Indicators!$C$261+P117*$D117*Indicators!$D$261+P117*$E117*Indicators!$E$261+P117*$F117*Indicators!$F$261+P117*$G117*Indicators!$G$261+P117*$H117*Indicators!$H$261+P117*$I117*Indicators!$I$261</f>
        <v>9.5036122120837588E-4</v>
      </c>
      <c r="AA117" s="193">
        <f>Q117*$B117*Indicators!$B$262+Q117*$C117*Indicators!$C$262+Q117*$D117*Indicators!$D$262+Q117*$E117*Indicators!$E$262+Q117*$F117*Indicators!$F$262+Q117*$G117*Indicators!$G$262+Q117*$H117*Indicators!$H$262+Q117*$I117*Indicators!$I$262</f>
        <v>2.9280887991085672E-3</v>
      </c>
      <c r="AB117" s="193">
        <f>R117*$B117*Indicators!$B$263+R117*$C117*Indicators!$C$263+R117*$D117*Indicators!$D$263+R117*$E117*Indicators!$E$263+R117*$F117*Indicators!$F$263+R117*$G117*Indicators!$G$263+R117*$H117*Indicators!$H$263+R117*$I117*Indicators!$I$263</f>
        <v>1.3510893491293298E-3</v>
      </c>
      <c r="AC117" s="193">
        <f>S117*$B117*Indicators!$B$264+S117*$C117*Indicators!$C$264+S117*$D117*Indicators!$D$264+S117*$E117*Indicators!$E$264+S117*$F117*Indicators!$F$264+S117*$G117*Indicators!$G$264+S117*$H117*Indicators!$H$264+S117*$I117*Indicators!$I$264</f>
        <v>6.5077537900082565E-4</v>
      </c>
      <c r="AE117" s="177">
        <f t="shared" si="2"/>
        <v>1.1330542222989766</v>
      </c>
    </row>
    <row r="118" spans="1:31" hidden="1" x14ac:dyDescent="0.25">
      <c r="A118" s="174">
        <f>Indicators!A130</f>
        <v>39326</v>
      </c>
      <c r="B118" s="193">
        <f>(Indicators!B130-Indicators!B129)/Indicators!B129</f>
        <v>-4.1003834088532622E-2</v>
      </c>
      <c r="C118" s="193">
        <f>(Indicators!C130-Indicators!C129)/-100</f>
        <v>3.4999999999999966E-3</v>
      </c>
      <c r="D118" s="193">
        <f>(Indicators!D130-Indicators!D129)/-100</f>
        <v>-4.9884553968321567E-3</v>
      </c>
      <c r="E118" s="193">
        <f>(Indicators!E130-Indicators!E129)/-Indicators!E129</f>
        <v>-0.11063357826147241</v>
      </c>
      <c r="F118" s="193">
        <f>(Indicators!F130-Indicators!F129)/Indicators!F129</f>
        <v>2.4973985431841855E-2</v>
      </c>
      <c r="G118" s="193">
        <f>(Indicators!G130-Indicators!G129)/Indicators!G129</f>
        <v>0.10111011101110107</v>
      </c>
      <c r="H118" s="193">
        <f>(Indicators!H130-Indicators!H129)/Indicators!H129</f>
        <v>2.259999715006341E-2</v>
      </c>
      <c r="I118" s="193">
        <f>(Indicators!I130-Indicators!I129)/Indicators!I129</f>
        <v>-4.2001070090957729E-2</v>
      </c>
      <c r="J118" s="174"/>
      <c r="K118" s="193">
        <f>RBay!C$76/100</f>
        <v>2.7083844501412501E-2</v>
      </c>
      <c r="L118" s="193">
        <f>RBay!D$76/100</f>
        <v>0.12426825177077097</v>
      </c>
      <c r="M118" s="193">
        <f>RBay!E$76/100</f>
        <v>0.38938375795003644</v>
      </c>
      <c r="N118" s="193">
        <f>RBay!F$76/100</f>
        <v>8.4630227223659107E-3</v>
      </c>
      <c r="O118" s="193">
        <f>RBay!G$76/100</f>
        <v>3.2528285788886752E-2</v>
      </c>
      <c r="P118" s="193">
        <f>RBay!H$76/100</f>
        <v>7.4062084969343162E-2</v>
      </c>
      <c r="Q118" s="193">
        <f>RBay!I$76/100</f>
        <v>0.12195284171006043</v>
      </c>
      <c r="R118" s="193">
        <f>RBay!J$76/100</f>
        <v>0.10892347653604753</v>
      </c>
      <c r="S118" s="193">
        <f>RBay!K$76/100</f>
        <v>0.11333443405107625</v>
      </c>
      <c r="T118" s="193"/>
      <c r="U118" s="193">
        <f>K118*$B118*Indicators!$B$256+K118*$C118*Indicators!$C$256+K118*$D118*Indicators!$D$256+K118*$E118*Indicators!$E$256+K118*$F118*Indicators!$F$256+K118*$G118*Indicators!$G$256+K118*$H118*Indicators!$H$256+K118*$I118*Indicators!$I$256</f>
        <v>-5.5564641620625308E-4</v>
      </c>
      <c r="V118" s="193">
        <f>L118*$B118*Indicators!$B$257+L118*$C118*Indicators!$C$257+L118*$D118*Indicators!$D$257+L118*$E118*Indicators!$E$257+L118*$F118*Indicators!$F$257+L118*$G118*Indicators!$G$257+L118*$H118*Indicators!$H$257+L118*$I118*Indicators!$I$257</f>
        <v>1.0785642129442551E-3</v>
      </c>
      <c r="W118" s="193">
        <f>M118*$B118*Indicators!$B$258+M118*$C118*Indicators!$C$258+M118*$D118*Indicators!$D$258+M118*$E118*Indicators!$E$258+M118*$F118*Indicators!$F$258+M118*$G118*Indicators!$G$258+M118*$H118*Indicators!$H$258+M118*$I118*Indicators!$I$258</f>
        <v>-1.2111523563471609E-2</v>
      </c>
      <c r="X118" s="193">
        <f>N118*$B118*Indicators!$B$259+N118*$C118*Indicators!$C$259+N118*$D118*Indicators!$D$259+N118*$E118*Indicators!$E$259+N118*$F118*Indicators!$F$259+N118*$G118*Indicators!$G$259+N118*$H118*Indicators!$H$259+N118*$I118*Indicators!$I$259</f>
        <v>-3.8119195321955604E-4</v>
      </c>
      <c r="Y118" s="193">
        <f>O118*$B118*Indicators!$B$260+O118*$C118*Indicators!$C$260+O118*$D118*Indicators!$D$260+O118*$E118*Indicators!$E$260+O118*$F118*Indicators!$F$260+O118*$G118*Indicators!$G$260+O118*$H118*Indicators!$H$260+O118*$I118*Indicators!$I$260</f>
        <v>-5.0302782202893631E-4</v>
      </c>
      <c r="Z118" s="193">
        <f>P118*$B118*Indicators!$B$261+P118*$C118*Indicators!$C$261+P118*$D118*Indicators!$D$261+P118*$E118*Indicators!$E$261+P118*$F118*Indicators!$F$261+P118*$G118*Indicators!$G$261+P118*$H118*Indicators!$H$261+P118*$I118*Indicators!$I$261</f>
        <v>-6.8777259189675959E-4</v>
      </c>
      <c r="AA118" s="193">
        <f>Q118*$B118*Indicators!$B$262+Q118*$C118*Indicators!$C$262+Q118*$D118*Indicators!$D$262+Q118*$E118*Indicators!$E$262+Q118*$F118*Indicators!$F$262+Q118*$G118*Indicators!$G$262+Q118*$H118*Indicators!$H$262+Q118*$I118*Indicators!$I$262</f>
        <v>-4.4841340382415044E-3</v>
      </c>
      <c r="AB118" s="193">
        <f>R118*$B118*Indicators!$B$263+R118*$C118*Indicators!$C$263+R118*$D118*Indicators!$D$263+R118*$E118*Indicators!$E$263+R118*$F118*Indicators!$F$263+R118*$G118*Indicators!$G$263+R118*$H118*Indicators!$H$263+R118*$I118*Indicators!$I$263</f>
        <v>-1.0628361951295767E-3</v>
      </c>
      <c r="AC118" s="193">
        <f>S118*$B118*Indicators!$B$264+S118*$C118*Indicators!$C$264+S118*$D118*Indicators!$D$264+S118*$E118*Indicators!$E$264+S118*$F118*Indicators!$F$264+S118*$G118*Indicators!$G$264+S118*$H118*Indicators!$H$264+S118*$I118*Indicators!$I$264</f>
        <v>9.1446285392556909E-5</v>
      </c>
      <c r="AE118" s="177">
        <f t="shared" si="2"/>
        <v>-1.8616122081857385</v>
      </c>
    </row>
    <row r="119" spans="1:31" hidden="1" x14ac:dyDescent="0.25">
      <c r="A119" s="174">
        <f>Indicators!A131</f>
        <v>39356</v>
      </c>
      <c r="B119" s="193">
        <f>(Indicators!B131-Indicators!B130)/Indicators!B130</f>
        <v>-4.8514189346359669E-2</v>
      </c>
      <c r="C119" s="193">
        <f>(Indicators!C131-Indicators!C130)/-100</f>
        <v>2.1499999999999987E-3</v>
      </c>
      <c r="D119" s="193">
        <f>(Indicators!D131-Indicators!D130)/-100</f>
        <v>-7.1627374375491651E-3</v>
      </c>
      <c r="E119" s="193">
        <f>(Indicators!E131-Indicators!E130)/-Indicators!E130</f>
        <v>-0.12245662214455127</v>
      </c>
      <c r="F119" s="193">
        <f>(Indicators!F131-Indicators!F130)/Indicators!F130</f>
        <v>1.4213197969543205E-2</v>
      </c>
      <c r="G119" s="193">
        <f>(Indicators!G131-Indicators!G130)/Indicators!G130</f>
        <v>7.0708446866484989E-2</v>
      </c>
      <c r="H119" s="193">
        <f>(Indicators!H131-Indicators!H130)/Indicators!H130</f>
        <v>1.4729672039149067E-2</v>
      </c>
      <c r="I119" s="193">
        <f>(Indicators!I131-Indicators!I130)/Indicators!I130</f>
        <v>3.1276179838034067E-2</v>
      </c>
      <c r="J119" s="174"/>
      <c r="K119" s="193">
        <f>RBay!C$76/100</f>
        <v>2.7083844501412501E-2</v>
      </c>
      <c r="L119" s="193">
        <f>RBay!D$76/100</f>
        <v>0.12426825177077097</v>
      </c>
      <c r="M119" s="193">
        <f>RBay!E$76/100</f>
        <v>0.38938375795003644</v>
      </c>
      <c r="N119" s="193">
        <f>RBay!F$76/100</f>
        <v>8.4630227223659107E-3</v>
      </c>
      <c r="O119" s="193">
        <f>RBay!G$76/100</f>
        <v>3.2528285788886752E-2</v>
      </c>
      <c r="P119" s="193">
        <f>RBay!H$76/100</f>
        <v>7.4062084969343162E-2</v>
      </c>
      <c r="Q119" s="193">
        <f>RBay!I$76/100</f>
        <v>0.12195284171006043</v>
      </c>
      <c r="R119" s="193">
        <f>RBay!J$76/100</f>
        <v>0.10892347653604753</v>
      </c>
      <c r="S119" s="193">
        <f>RBay!K$76/100</f>
        <v>0.11333443405107625</v>
      </c>
      <c r="T119" s="193"/>
      <c r="U119" s="193">
        <f>K119*$B119*Indicators!$B$256+K119*$C119*Indicators!$C$256+K119*$D119*Indicators!$D$256+K119*$E119*Indicators!$E$256+K119*$F119*Indicators!$F$256+K119*$G119*Indicators!$G$256+K119*$H119*Indicators!$H$256+K119*$I119*Indicators!$I$256</f>
        <v>-6.0734382483493472E-4</v>
      </c>
      <c r="V119" s="193">
        <f>L119*$B119*Indicators!$B$257+L119*$C119*Indicators!$C$257+L119*$D119*Indicators!$D$257+L119*$E119*Indicators!$E$257+L119*$F119*Indicators!$F$257+L119*$G119*Indicators!$G$257+L119*$H119*Indicators!$H$257+L119*$I119*Indicators!$I$257</f>
        <v>9.6167418510775132E-4</v>
      </c>
      <c r="W119" s="193">
        <f>M119*$B119*Indicators!$B$258+M119*$C119*Indicators!$C$258+M119*$D119*Indicators!$D$258+M119*$E119*Indicators!$E$258+M119*$F119*Indicators!$F$258+M119*$G119*Indicators!$G$258+M119*$H119*Indicators!$H$258+M119*$I119*Indicators!$I$258</f>
        <v>-8.3427659201911891E-3</v>
      </c>
      <c r="X119" s="193">
        <f>N119*$B119*Indicators!$B$259+N119*$C119*Indicators!$C$259+N119*$D119*Indicators!$D$259+N119*$E119*Indicators!$E$259+N119*$F119*Indicators!$F$259+N119*$G119*Indicators!$G$259+N119*$H119*Indicators!$H$259+N119*$I119*Indicators!$I$259</f>
        <v>-1.0563818412893082E-4</v>
      </c>
      <c r="Y119" s="193">
        <f>O119*$B119*Indicators!$B$260+O119*$C119*Indicators!$C$260+O119*$D119*Indicators!$D$260+O119*$E119*Indicators!$E$260+O119*$F119*Indicators!$F$260+O119*$G119*Indicators!$G$260+O119*$H119*Indicators!$H$260+O119*$I119*Indicators!$I$260</f>
        <v>-5.6301503426489728E-4</v>
      </c>
      <c r="Z119" s="193">
        <f>P119*$B119*Indicators!$B$261+P119*$C119*Indicators!$C$261+P119*$D119*Indicators!$D$261+P119*$E119*Indicators!$E$261+P119*$F119*Indicators!$F$261+P119*$G119*Indicators!$G$261+P119*$H119*Indicators!$H$261+P119*$I119*Indicators!$I$261</f>
        <v>-1.0438836560613775E-3</v>
      </c>
      <c r="AA119" s="193">
        <f>Q119*$B119*Indicators!$B$262+Q119*$C119*Indicators!$C$262+Q119*$D119*Indicators!$D$262+Q119*$E119*Indicators!$E$262+Q119*$F119*Indicators!$F$262+Q119*$G119*Indicators!$G$262+Q119*$H119*Indicators!$H$262+Q119*$I119*Indicators!$I$262</f>
        <v>-4.3660491655510784E-3</v>
      </c>
      <c r="AB119" s="193">
        <f>R119*$B119*Indicators!$B$263+R119*$C119*Indicators!$C$263+R119*$D119*Indicators!$D$263+R119*$E119*Indicators!$E$263+R119*$F119*Indicators!$F$263+R119*$G119*Indicators!$G$263+R119*$H119*Indicators!$H$263+R119*$I119*Indicators!$I$263</f>
        <v>-1.2066699895475804E-3</v>
      </c>
      <c r="AC119" s="193">
        <f>S119*$B119*Indicators!$B$264+S119*$C119*Indicators!$C$264+S119*$D119*Indicators!$D$264+S119*$E119*Indicators!$E$264+S119*$F119*Indicators!$F$264+S119*$G119*Indicators!$G$264+S119*$H119*Indicators!$H$264+S119*$I119*Indicators!$I$264</f>
        <v>5.1141503929214265E-5</v>
      </c>
      <c r="AE119" s="177">
        <f t="shared" si="2"/>
        <v>-1.5222550085543023</v>
      </c>
    </row>
    <row r="120" spans="1:31" hidden="1" x14ac:dyDescent="0.25">
      <c r="A120" s="174">
        <f>Indicators!A132</f>
        <v>39387</v>
      </c>
      <c r="B120" s="193">
        <f>(Indicators!B132-Indicators!B131)/Indicators!B131</f>
        <v>3.992543584885485E-2</v>
      </c>
      <c r="C120" s="193">
        <f>(Indicators!C132-Indicators!C131)/-100</f>
        <v>-4.6499999999999988E-3</v>
      </c>
      <c r="D120" s="193">
        <f>(Indicators!D132-Indicators!D131)/-100</f>
        <v>-5.1861267088206195E-3</v>
      </c>
      <c r="E120" s="193">
        <f>(Indicators!E132-Indicators!E131)/-Indicators!E131</f>
        <v>1.1120996441281139E-2</v>
      </c>
      <c r="F120" s="193">
        <f>(Indicators!F132-Indicators!F131)/Indicators!F131</f>
        <v>-9.0090090090089951E-3</v>
      </c>
      <c r="G120" s="193">
        <f>(Indicators!G132-Indicators!G131)/Indicators!G131</f>
        <v>1.272426517368622E-2</v>
      </c>
      <c r="H120" s="193">
        <f>(Indicators!H132-Indicators!H131)/Indicators!H131</f>
        <v>1.3254966633188538E-2</v>
      </c>
      <c r="I120" s="193">
        <f>(Indicators!I132-Indicators!I131)/Indicators!I131</f>
        <v>-3.2223124830760896E-2</v>
      </c>
      <c r="J120" s="174"/>
      <c r="K120" s="193">
        <f>RBay!C$76/100</f>
        <v>2.7083844501412501E-2</v>
      </c>
      <c r="L120" s="193">
        <f>RBay!D$76/100</f>
        <v>0.12426825177077097</v>
      </c>
      <c r="M120" s="193">
        <f>RBay!E$76/100</f>
        <v>0.38938375795003644</v>
      </c>
      <c r="N120" s="193">
        <f>RBay!F$76/100</f>
        <v>8.4630227223659107E-3</v>
      </c>
      <c r="O120" s="193">
        <f>RBay!G$76/100</f>
        <v>3.2528285788886752E-2</v>
      </c>
      <c r="P120" s="193">
        <f>RBay!H$76/100</f>
        <v>7.4062084969343162E-2</v>
      </c>
      <c r="Q120" s="193">
        <f>RBay!I$76/100</f>
        <v>0.12195284171006043</v>
      </c>
      <c r="R120" s="193">
        <f>RBay!J$76/100</f>
        <v>0.10892347653604753</v>
      </c>
      <c r="S120" s="193">
        <f>RBay!K$76/100</f>
        <v>0.11333443405107625</v>
      </c>
      <c r="T120" s="193"/>
      <c r="U120" s="193">
        <f>K120*$B120*Indicators!$B$256+K120*$C120*Indicators!$C$256+K120*$D120*Indicators!$D$256+K120*$E120*Indicators!$E$256+K120*$F120*Indicators!$F$256+K120*$G120*Indicators!$G$256+K120*$H120*Indicators!$H$256+K120*$I120*Indicators!$I$256</f>
        <v>1.4073562419126683E-4</v>
      </c>
      <c r="V120" s="193">
        <f>L120*$B120*Indicators!$B$257+L120*$C120*Indicators!$C$257+L120*$D120*Indicators!$D$257+L120*$E120*Indicators!$E$257+L120*$F120*Indicators!$F$257+L120*$G120*Indicators!$G$257+L120*$H120*Indicators!$H$257+L120*$I120*Indicators!$I$257</f>
        <v>1.4582645102263563E-3</v>
      </c>
      <c r="W120" s="193">
        <f>M120*$B120*Indicators!$B$258+M120*$C120*Indicators!$C$258+M120*$D120*Indicators!$D$258+M120*$E120*Indicators!$E$258+M120*$F120*Indicators!$F$258+M120*$G120*Indicators!$G$258+M120*$H120*Indicators!$H$258+M120*$I120*Indicators!$I$258</f>
        <v>3.4178422394291258E-3</v>
      </c>
      <c r="X120" s="193">
        <f>N120*$B120*Indicators!$B$259+N120*$C120*Indicators!$C$259+N120*$D120*Indicators!$D$259+N120*$E120*Indicators!$E$259+N120*$F120*Indicators!$F$259+N120*$G120*Indicators!$G$259+N120*$H120*Indicators!$H$259+N120*$I120*Indicators!$I$259</f>
        <v>-7.6684542431429973E-5</v>
      </c>
      <c r="Y120" s="193">
        <f>O120*$B120*Indicators!$B$260+O120*$C120*Indicators!$C$260+O120*$D120*Indicators!$D$260+O120*$E120*Indicators!$E$260+O120*$F120*Indicators!$F$260+O120*$G120*Indicators!$G$260+O120*$H120*Indicators!$H$260+O120*$I120*Indicators!$I$260</f>
        <v>1.9882635363558895E-4</v>
      </c>
      <c r="Z120" s="193">
        <f>P120*$B120*Indicators!$B$261+P120*$C120*Indicators!$C$261+P120*$D120*Indicators!$D$261+P120*$E120*Indicators!$E$261+P120*$F120*Indicators!$F$261+P120*$G120*Indicators!$G$261+P120*$H120*Indicators!$H$261+P120*$I120*Indicators!$I$261</f>
        <v>4.2612802214694542E-4</v>
      </c>
      <c r="AA120" s="193">
        <f>Q120*$B120*Indicators!$B$262+Q120*$C120*Indicators!$C$262+Q120*$D120*Indicators!$D$262+Q120*$E120*Indicators!$E$262+Q120*$F120*Indicators!$F$262+Q120*$G120*Indicators!$G$262+Q120*$H120*Indicators!$H$262+Q120*$I120*Indicators!$I$262</f>
        <v>6.4743674502424492E-4</v>
      </c>
      <c r="AB120" s="193">
        <f>R120*$B120*Indicators!$B$263+R120*$C120*Indicators!$C$263+R120*$D120*Indicators!$D$263+R120*$E120*Indicators!$E$263+R120*$F120*Indicators!$F$263+R120*$G120*Indicators!$G$263+R120*$H120*Indicators!$H$263+R120*$I120*Indicators!$I$263</f>
        <v>5.7989380887560576E-4</v>
      </c>
      <c r="AC120" s="193">
        <f>S120*$B120*Indicators!$B$264+S120*$C120*Indicators!$C$264+S120*$D120*Indicators!$D$264+S120*$E120*Indicators!$E$264+S120*$F120*Indicators!$F$264+S120*$G120*Indicators!$G$264+S120*$H120*Indicators!$H$264+S120*$I120*Indicators!$I$264</f>
        <v>4.1856129082577722E-4</v>
      </c>
      <c r="AE120" s="177">
        <f t="shared" si="2"/>
        <v>0.72110040519234808</v>
      </c>
    </row>
    <row r="121" spans="1:31" hidden="1" x14ac:dyDescent="0.25">
      <c r="A121" s="174">
        <f>Indicators!A133</f>
        <v>39417</v>
      </c>
      <c r="B121" s="193">
        <f>(Indicators!B133-Indicators!B132)/Indicators!B132</f>
        <v>3.5263003232441992E-3</v>
      </c>
      <c r="C121" s="193">
        <f>(Indicators!C133-Indicators!C132)/-100</f>
        <v>9.9999999999997863E-5</v>
      </c>
      <c r="D121" s="193">
        <f>(Indicators!D133-Indicators!D132)/-100</f>
        <v>-5.5319376487260466E-3</v>
      </c>
      <c r="E121" s="193">
        <f>(Indicators!E133-Indicators!E132)/-Indicators!E132</f>
        <v>-6.016644174538905E-2</v>
      </c>
      <c r="F121" s="193">
        <f>(Indicators!F133-Indicators!F132)/Indicators!F132</f>
        <v>5.5555555555555448E-2</v>
      </c>
      <c r="G121" s="193">
        <f>(Indicators!G133-Indicators!G132)/Indicators!G132</f>
        <v>5.4906395275788472E-2</v>
      </c>
      <c r="H121" s="193">
        <f>(Indicators!H133-Indicators!H132)/Indicators!H132</f>
        <v>1.1561188608714723E-2</v>
      </c>
      <c r="I121" s="193">
        <f>(Indicators!I133-Indicators!I132)/Indicators!I132</f>
        <v>-1.3989927252378288E-2</v>
      </c>
      <c r="J121" s="174"/>
      <c r="K121" s="193">
        <f>RBay!C$76/100</f>
        <v>2.7083844501412501E-2</v>
      </c>
      <c r="L121" s="193">
        <f>RBay!D$76/100</f>
        <v>0.12426825177077097</v>
      </c>
      <c r="M121" s="193">
        <f>RBay!E$76/100</f>
        <v>0.38938375795003644</v>
      </c>
      <c r="N121" s="193">
        <f>RBay!F$76/100</f>
        <v>8.4630227223659107E-3</v>
      </c>
      <c r="O121" s="193">
        <f>RBay!G$76/100</f>
        <v>3.2528285788886752E-2</v>
      </c>
      <c r="P121" s="193">
        <f>RBay!H$76/100</f>
        <v>7.4062084969343162E-2</v>
      </c>
      <c r="Q121" s="193">
        <f>RBay!I$76/100</f>
        <v>0.12195284171006043</v>
      </c>
      <c r="R121" s="193">
        <f>RBay!J$76/100</f>
        <v>0.10892347653604753</v>
      </c>
      <c r="S121" s="193">
        <f>RBay!K$76/100</f>
        <v>0.11333443405107625</v>
      </c>
      <c r="T121" s="193"/>
      <c r="U121" s="193">
        <f>K121*$B121*Indicators!$B$256+K121*$C121*Indicators!$C$256+K121*$D121*Indicators!$D$256+K121*$E121*Indicators!$E$256+K121*$F121*Indicators!$F$256+K121*$G121*Indicators!$G$256+K121*$H121*Indicators!$H$256+K121*$I121*Indicators!$I$256</f>
        <v>1.8725660216822756E-4</v>
      </c>
      <c r="V121" s="193">
        <f>L121*$B121*Indicators!$B$257+L121*$C121*Indicators!$C$257+L121*$D121*Indicators!$D$257+L121*$E121*Indicators!$E$257+L121*$F121*Indicators!$F$257+L121*$G121*Indicators!$G$257+L121*$H121*Indicators!$H$257+L121*$I121*Indicators!$I$257</f>
        <v>1.7653322401919328E-3</v>
      </c>
      <c r="W121" s="193">
        <f>M121*$B121*Indicators!$B$258+M121*$C121*Indicators!$C$258+M121*$D121*Indicators!$D$258+M121*$E121*Indicators!$E$258+M121*$F121*Indicators!$F$258+M121*$G121*Indicators!$G$258+M121*$H121*Indicators!$H$258+M121*$I121*Indicators!$I$258</f>
        <v>-2.601434934970314E-3</v>
      </c>
      <c r="X121" s="193">
        <f>N121*$B121*Indicators!$B$259+N121*$C121*Indicators!$C$259+N121*$D121*Indicators!$D$259+N121*$E121*Indicators!$E$259+N121*$F121*Indicators!$F$259+N121*$G121*Indicators!$G$259+N121*$H121*Indicators!$H$259+N121*$I121*Indicators!$I$259</f>
        <v>-1.5056648325550916E-4</v>
      </c>
      <c r="Y121" s="193">
        <f>O121*$B121*Indicators!$B$260+O121*$C121*Indicators!$C$260+O121*$D121*Indicators!$D$260+O121*$E121*Indicators!$E$260+O121*$F121*Indicators!$F$260+O121*$G121*Indicators!$G$260+O121*$H121*Indicators!$H$260+O121*$I121*Indicators!$I$260</f>
        <v>-2.0904855109121623E-4</v>
      </c>
      <c r="Z121" s="193">
        <f>P121*$B121*Indicators!$B$261+P121*$C121*Indicators!$C$261+P121*$D121*Indicators!$D$261+P121*$E121*Indicators!$E$261+P121*$F121*Indicators!$F$261+P121*$G121*Indicators!$G$261+P121*$H121*Indicators!$H$261+P121*$I121*Indicators!$I$261</f>
        <v>-2.8477645766002699E-4</v>
      </c>
      <c r="AA121" s="193">
        <f>Q121*$B121*Indicators!$B$262+Q121*$C121*Indicators!$C$262+Q121*$D121*Indicators!$D$262+Q121*$E121*Indicators!$E$262+Q121*$F121*Indicators!$F$262+Q121*$G121*Indicators!$G$262+Q121*$H121*Indicators!$H$262+Q121*$I121*Indicators!$I$262</f>
        <v>-2.1118880017226343E-3</v>
      </c>
      <c r="AB121" s="193">
        <f>R121*$B121*Indicators!$B$263+R121*$C121*Indicators!$C$263+R121*$D121*Indicators!$D$263+R121*$E121*Indicators!$E$263+R121*$F121*Indicators!$F$263+R121*$G121*Indicators!$G$263+R121*$H121*Indicators!$H$263+R121*$I121*Indicators!$I$263</f>
        <v>-3.7179369670429271E-4</v>
      </c>
      <c r="AC121" s="193">
        <f>S121*$B121*Indicators!$B$264+S121*$C121*Indicators!$C$264+S121*$D121*Indicators!$D$264+S121*$E121*Indicators!$E$264+S121*$F121*Indicators!$F$264+S121*$G121*Indicators!$G$264+S121*$H121*Indicators!$H$264+S121*$I121*Indicators!$I$264</f>
        <v>2.3234723180957559E-4</v>
      </c>
      <c r="AE121" s="177">
        <f t="shared" si="2"/>
        <v>-0.35445720512342577</v>
      </c>
    </row>
    <row r="122" spans="1:31" hidden="1" x14ac:dyDescent="0.25">
      <c r="A122" s="174">
        <f>Indicators!A134</f>
        <v>39448</v>
      </c>
      <c r="B122" s="193">
        <f>(Indicators!B134-Indicators!B133)/Indicators!B133</f>
        <v>9.187408491947284E-2</v>
      </c>
      <c r="C122" s="193">
        <f>(Indicators!C134-Indicators!C133)/-100</f>
        <v>-2.3000000000000043E-3</v>
      </c>
      <c r="D122" s="193">
        <f>(Indicators!D134-Indicators!D133)/-100</f>
        <v>-2.8383702874285712E-3</v>
      </c>
      <c r="E122" s="193">
        <f>(Indicators!E134-Indicators!E133)/-Indicators!E133</f>
        <v>3.405112973374344E-2</v>
      </c>
      <c r="F122" s="193">
        <f>(Indicators!F134-Indicators!F133)/Indicators!F133</f>
        <v>0.11578947368421062</v>
      </c>
      <c r="G122" s="193">
        <f>(Indicators!G134-Indicators!G133)/Indicators!G133</f>
        <v>9.8141972367794164E-2</v>
      </c>
      <c r="H122" s="193">
        <f>(Indicators!H134-Indicators!H133)/Indicators!H133</f>
        <v>2.811863026729507E-2</v>
      </c>
      <c r="I122" s="193">
        <f>(Indicators!I134-Indicators!I133)/Indicators!I133</f>
        <v>7.9455164585698068E-3</v>
      </c>
      <c r="J122" s="174"/>
      <c r="K122" s="193">
        <f>RBay!C$77/100</f>
        <v>3.1625271090678697E-2</v>
      </c>
      <c r="L122" s="193">
        <f>RBay!D$77/100</f>
        <v>0.11234493099749518</v>
      </c>
      <c r="M122" s="193">
        <f>RBay!E$77/100</f>
        <v>0.38983157656781381</v>
      </c>
      <c r="N122" s="193">
        <f>RBay!F$77/100</f>
        <v>7.8948437689955707E-3</v>
      </c>
      <c r="O122" s="193">
        <f>RBay!G$77/100</f>
        <v>3.4962729053850963E-2</v>
      </c>
      <c r="P122" s="193">
        <f>RBay!H$77/100</f>
        <v>7.3520128207748753E-2</v>
      </c>
      <c r="Q122" s="193">
        <f>RBay!I$77/100</f>
        <v>0.12239929592790273</v>
      </c>
      <c r="R122" s="193">
        <f>RBay!J$77/100</f>
        <v>0.11097749544870361</v>
      </c>
      <c r="S122" s="193">
        <f>RBay!K$77/100</f>
        <v>0.11644372893681081</v>
      </c>
      <c r="T122" s="193"/>
      <c r="U122" s="193">
        <f>K122*$B122*Indicators!$B$256+K122*$C122*Indicators!$C$256+K122*$D122*Indicators!$D$256+K122*$E122*Indicators!$E$256+K122*$F122*Indicators!$F$256+K122*$G122*Indicators!$G$256+K122*$H122*Indicators!$H$256+K122*$I122*Indicators!$I$256</f>
        <v>1.9600058078679751E-3</v>
      </c>
      <c r="V122" s="193">
        <f>L122*$B122*Indicators!$B$257+L122*$C122*Indicators!$C$257+L122*$D122*Indicators!$D$257+L122*$E122*Indicators!$E$257+L122*$F122*Indicators!$F$257+L122*$G122*Indicators!$G$257+L122*$H122*Indicators!$H$257+L122*$I122*Indicators!$I$257</f>
        <v>8.0678524463559369E-3</v>
      </c>
      <c r="W122" s="193">
        <f>M122*$B122*Indicators!$B$258+M122*$C122*Indicators!$C$258+M122*$D122*Indicators!$D$258+M122*$E122*Indicators!$E$258+M122*$F122*Indicators!$F$258+M122*$G122*Indicators!$G$258+M122*$H122*Indicators!$H$258+M122*$I122*Indicators!$I$258</f>
        <v>1.5343806133179087E-2</v>
      </c>
      <c r="X122" s="193">
        <f>N122*$B122*Indicators!$B$259+N122*$C122*Indicators!$C$259+N122*$D122*Indicators!$D$259+N122*$E122*Indicators!$E$259+N122*$F122*Indicators!$F$259+N122*$G122*Indicators!$G$259+N122*$H122*Indicators!$H$259+N122*$I122*Indicators!$I$259</f>
        <v>1.7783401788272325E-4</v>
      </c>
      <c r="Y122" s="193">
        <f>O122*$B122*Indicators!$B$260+O122*$C122*Indicators!$C$260+O122*$D122*Indicators!$D$260+O122*$E122*Indicators!$E$260+O122*$F122*Indicators!$F$260+O122*$G122*Indicators!$G$260+O122*$H122*Indicators!$H$260+O122*$I122*Indicators!$I$260</f>
        <v>7.7456799943816817E-4</v>
      </c>
      <c r="Z122" s="193">
        <f>P122*$B122*Indicators!$B$261+P122*$C122*Indicators!$C$261+P122*$D122*Indicators!$D$261+P122*$E122*Indicators!$E$261+P122*$F122*Indicators!$F$261+P122*$G122*Indicators!$G$261+P122*$H122*Indicators!$H$261+P122*$I122*Indicators!$I$261</f>
        <v>1.3417059454649285E-3</v>
      </c>
      <c r="AA122" s="193">
        <f>Q122*$B122*Indicators!$B$262+Q122*$C122*Indicators!$C$262+Q122*$D122*Indicators!$D$262+Q122*$E122*Indicators!$E$262+Q122*$F122*Indicators!$F$262+Q122*$G122*Indicators!$G$262+Q122*$H122*Indicators!$H$262+Q122*$I122*Indicators!$I$262</f>
        <v>3.0694301651671514E-3</v>
      </c>
      <c r="AB122" s="193">
        <f>R122*$B122*Indicators!$B$263+R122*$C122*Indicators!$C$263+R122*$D122*Indicators!$D$263+R122*$E122*Indicators!$E$263+R122*$F122*Indicators!$F$263+R122*$G122*Indicators!$G$263+R122*$H122*Indicators!$H$263+R122*$I122*Indicators!$I$263</f>
        <v>2.2568993117884251E-3</v>
      </c>
      <c r="AC122" s="193">
        <f>S122*$B122*Indicators!$B$264+S122*$C122*Indicators!$C$264+S122*$D122*Indicators!$D$264+S122*$E122*Indicators!$E$264+S122*$F122*Indicators!$F$264+S122*$G122*Indicators!$G$264+S122*$H122*Indicators!$H$264+S122*$I122*Indicators!$I$264</f>
        <v>1.9385085447136314E-3</v>
      </c>
      <c r="AE122" s="177">
        <f t="shared" si="2"/>
        <v>3.4930610371858033</v>
      </c>
    </row>
    <row r="123" spans="1:31" hidden="1" x14ac:dyDescent="0.25">
      <c r="A123" s="174">
        <f>Indicators!A135</f>
        <v>39479</v>
      </c>
      <c r="B123" s="193">
        <f>(Indicators!B135-Indicators!B134)/Indicators!B134</f>
        <v>3.8042239356352738E-2</v>
      </c>
      <c r="C123" s="193">
        <f>(Indicators!C135-Indicators!C134)/-100</f>
        <v>-2.5499999999999902E-3</v>
      </c>
      <c r="D123" s="193">
        <f>(Indicators!D135-Indicators!D134)/-100</f>
        <v>-5.2066947712828696E-3</v>
      </c>
      <c r="E123" s="193">
        <f>(Indicators!E135-Indicators!E134)/-Indicators!E134</f>
        <v>-0.10081265099934102</v>
      </c>
      <c r="F123" s="193">
        <f>(Indicators!F135-Indicators!F134)/Indicators!F134</f>
        <v>0.16723842195540303</v>
      </c>
      <c r="G123" s="193">
        <f>(Indicators!G135-Indicators!G134)/Indicators!G134</f>
        <v>5.2386117136659388E-2</v>
      </c>
      <c r="H123" s="193">
        <f>(Indicators!H135-Indicators!H134)/Indicators!H134</f>
        <v>1.2920747653586777E-2</v>
      </c>
      <c r="I123" s="193">
        <f>(Indicators!I135-Indicators!I134)/Indicators!I134</f>
        <v>-4.5608108108108107E-2</v>
      </c>
      <c r="J123" s="174"/>
      <c r="K123" s="193">
        <f>RBay!C$77/100</f>
        <v>3.1625271090678697E-2</v>
      </c>
      <c r="L123" s="193">
        <f>RBay!D$77/100</f>
        <v>0.11234493099749518</v>
      </c>
      <c r="M123" s="193">
        <f>RBay!E$77/100</f>
        <v>0.38983157656781381</v>
      </c>
      <c r="N123" s="193">
        <f>RBay!F$77/100</f>
        <v>7.8948437689955707E-3</v>
      </c>
      <c r="O123" s="193">
        <f>RBay!G$77/100</f>
        <v>3.4962729053850963E-2</v>
      </c>
      <c r="P123" s="193">
        <f>RBay!H$77/100</f>
        <v>7.3520128207748753E-2</v>
      </c>
      <c r="Q123" s="193">
        <f>RBay!I$77/100</f>
        <v>0.12239929592790273</v>
      </c>
      <c r="R123" s="193">
        <f>RBay!J$77/100</f>
        <v>0.11097749544870361</v>
      </c>
      <c r="S123" s="193">
        <f>RBay!K$77/100</f>
        <v>0.11644372893681081</v>
      </c>
      <c r="T123" s="193"/>
      <c r="U123" s="193">
        <f>K123*$B123*Indicators!$B$256+K123*$C123*Indicators!$C$256+K123*$D123*Indicators!$D$256+K123*$E123*Indicators!$E$256+K123*$F123*Indicators!$F$256+K123*$G123*Indicators!$G$256+K123*$H123*Indicators!$H$256+K123*$I123*Indicators!$I$256</f>
        <v>1.1944838062014102E-3</v>
      </c>
      <c r="V123" s="193">
        <f>L123*$B123*Indicators!$B$257+L123*$C123*Indicators!$C$257+L123*$D123*Indicators!$D$257+L123*$E123*Indicators!$E$257+L123*$F123*Indicators!$F$257+L123*$G123*Indicators!$G$257+L123*$H123*Indicators!$H$257+L123*$I123*Indicators!$I$257</f>
        <v>1.4789347289358788E-3</v>
      </c>
      <c r="W123" s="193">
        <f>M123*$B123*Indicators!$B$258+M123*$C123*Indicators!$C$258+M123*$D123*Indicators!$D$258+M123*$E123*Indicators!$E$258+M123*$F123*Indicators!$F$258+M123*$G123*Indicators!$G$258+M123*$H123*Indicators!$H$258+M123*$I123*Indicators!$I$258</f>
        <v>-2.0919777175533653E-3</v>
      </c>
      <c r="X123" s="193">
        <f>N123*$B123*Indicators!$B$259+N123*$C123*Indicators!$C$259+N123*$D123*Indicators!$D$259+N123*$E123*Indicators!$E$259+N123*$F123*Indicators!$F$259+N123*$G123*Indicators!$G$259+N123*$H123*Indicators!$H$259+N123*$I123*Indicators!$I$259</f>
        <v>-3.0204188259677216E-4</v>
      </c>
      <c r="Y123" s="193">
        <f>O123*$B123*Indicators!$B$260+O123*$C123*Indicators!$C$260+O123*$D123*Indicators!$D$260+O123*$E123*Indicators!$E$260+O123*$F123*Indicators!$F$260+O123*$G123*Indicators!$G$260+O123*$H123*Indicators!$H$260+O123*$I123*Indicators!$I$260</f>
        <v>-3.8485308967987724E-4</v>
      </c>
      <c r="Z123" s="193">
        <f>P123*$B123*Indicators!$B$261+P123*$C123*Indicators!$C$261+P123*$D123*Indicators!$D$261+P123*$E123*Indicators!$E$261+P123*$F123*Indicators!$F$261+P123*$G123*Indicators!$G$261+P123*$H123*Indicators!$H$261+P123*$I123*Indicators!$I$261</f>
        <v>-3.6618120300673109E-4</v>
      </c>
      <c r="AA123" s="193">
        <f>Q123*$B123*Indicators!$B$262+Q123*$C123*Indicators!$C$262+Q123*$D123*Indicators!$D$262+Q123*$E123*Indicators!$E$262+Q123*$F123*Indicators!$F$262+Q123*$G123*Indicators!$G$262+Q123*$H123*Indicators!$H$262+Q123*$I123*Indicators!$I$262</f>
        <v>-3.6042800869158505E-3</v>
      </c>
      <c r="AB123" s="193">
        <f>R123*$B123*Indicators!$B$263+R123*$C123*Indicators!$C$263+R123*$D123*Indicators!$D$263+R123*$E123*Indicators!$E$263+R123*$F123*Indicators!$F$263+R123*$G123*Indicators!$G$263+R123*$H123*Indicators!$H$263+R123*$I123*Indicators!$I$263</f>
        <v>-6.7634033278219448E-4</v>
      </c>
      <c r="AC123" s="193">
        <f>S123*$B123*Indicators!$B$264+S123*$C123*Indicators!$C$264+S123*$D123*Indicators!$D$264+S123*$E123*Indicators!$E$264+S123*$F123*Indicators!$F$264+S123*$G123*Indicators!$G$264+S123*$H123*Indicators!$H$264+S123*$I123*Indicators!$I$264</f>
        <v>4.0361770411663636E-4</v>
      </c>
      <c r="AE123" s="177">
        <f t="shared" si="2"/>
        <v>-0.43486380732808649</v>
      </c>
    </row>
    <row r="124" spans="1:31" hidden="1" x14ac:dyDescent="0.25">
      <c r="A124" s="174">
        <f>Indicators!A136</f>
        <v>39508</v>
      </c>
      <c r="B124" s="193">
        <f>(Indicators!B136-Indicators!B135)/Indicators!B135</f>
        <v>5.0883583940474278E-2</v>
      </c>
      <c r="C124" s="193">
        <f>(Indicators!C136-Indicators!C135)/-100</f>
        <v>-2.4500000000000099E-3</v>
      </c>
      <c r="D124" s="193">
        <f>(Indicators!D136-Indicators!D135)/-100</f>
        <v>-7.7773613193404499E-3</v>
      </c>
      <c r="E124" s="193">
        <f>(Indicators!E136-Indicators!E135)/-Indicators!E135</f>
        <v>-3.2920989624900072E-3</v>
      </c>
      <c r="F124" s="193">
        <f>(Indicators!F136-Indicators!F135)/Indicators!F135</f>
        <v>-5.3637031594415775E-2</v>
      </c>
      <c r="G124" s="193">
        <f>(Indicators!G136-Indicators!G135)/Indicators!G135</f>
        <v>-3.9781510872925807E-2</v>
      </c>
      <c r="H124" s="193">
        <f>(Indicators!H136-Indicators!H135)/Indicators!H135</f>
        <v>2.5546365322673081E-2</v>
      </c>
      <c r="I124" s="193">
        <f>(Indicators!I136-Indicators!I135)/Indicators!I135</f>
        <v>-7.9646017699115043E-3</v>
      </c>
      <c r="J124" s="174"/>
      <c r="K124" s="193">
        <f>RBay!C$77/100</f>
        <v>3.1625271090678697E-2</v>
      </c>
      <c r="L124" s="193">
        <f>RBay!D$77/100</f>
        <v>0.11234493099749518</v>
      </c>
      <c r="M124" s="193">
        <f>RBay!E$77/100</f>
        <v>0.38983157656781381</v>
      </c>
      <c r="N124" s="193">
        <f>RBay!F$77/100</f>
        <v>7.8948437689955707E-3</v>
      </c>
      <c r="O124" s="193">
        <f>RBay!G$77/100</f>
        <v>3.4962729053850963E-2</v>
      </c>
      <c r="P124" s="193">
        <f>RBay!H$77/100</f>
        <v>7.3520128207748753E-2</v>
      </c>
      <c r="Q124" s="193">
        <f>RBay!I$77/100</f>
        <v>0.12239929592790273</v>
      </c>
      <c r="R124" s="193">
        <f>RBay!J$77/100</f>
        <v>0.11097749544870361</v>
      </c>
      <c r="S124" s="193">
        <f>RBay!K$77/100</f>
        <v>0.11644372893681081</v>
      </c>
      <c r="T124" s="193"/>
      <c r="U124" s="193">
        <f>K124*$B124*Indicators!$B$256+K124*$C124*Indicators!$C$256+K124*$D124*Indicators!$D$256+K124*$E124*Indicators!$E$256+K124*$F124*Indicators!$F$256+K124*$G124*Indicators!$G$256+K124*$H124*Indicators!$H$256+K124*$I124*Indicators!$I$256</f>
        <v>-1.6414936268912975E-4</v>
      </c>
      <c r="V124" s="193">
        <f>L124*$B124*Indicators!$B$257+L124*$C124*Indicators!$C$257+L124*$D124*Indicators!$D$257+L124*$E124*Indicators!$E$257+L124*$F124*Indicators!$F$257+L124*$G124*Indicators!$G$257+L124*$H124*Indicators!$H$257+L124*$I124*Indicators!$I$257</f>
        <v>-2.8868820991906439E-4</v>
      </c>
      <c r="W124" s="193">
        <f>M124*$B124*Indicators!$B$258+M124*$C124*Indicators!$C$258+M124*$D124*Indicators!$D$258+M124*$E124*Indicators!$E$258+M124*$F124*Indicators!$F$258+M124*$G124*Indicators!$G$258+M124*$H124*Indicators!$H$258+M124*$I124*Indicators!$I$258</f>
        <v>6.8465701094916351E-3</v>
      </c>
      <c r="X124" s="193">
        <f>N124*$B124*Indicators!$B$259+N124*$C124*Indicators!$C$259+N124*$D124*Indicators!$D$259+N124*$E124*Indicators!$E$259+N124*$F124*Indicators!$F$259+N124*$G124*Indicators!$G$259+N124*$H124*Indicators!$H$259+N124*$I124*Indicators!$I$259</f>
        <v>1.9665315157172917E-5</v>
      </c>
      <c r="Y124" s="193">
        <f>O124*$B124*Indicators!$B$260+O124*$C124*Indicators!$C$260+O124*$D124*Indicators!$D$260+O124*$E124*Indicators!$E$260+O124*$F124*Indicators!$F$260+O124*$G124*Indicators!$G$260+O124*$H124*Indicators!$H$260+O124*$I124*Indicators!$I$260</f>
        <v>3.6177638178361938E-4</v>
      </c>
      <c r="Z124" s="193">
        <f>P124*$B124*Indicators!$B$261+P124*$C124*Indicators!$C$261+P124*$D124*Indicators!$D$261+P124*$E124*Indicators!$E$261+P124*$F124*Indicators!$F$261+P124*$G124*Indicators!$G$261+P124*$H124*Indicators!$H$261+P124*$I124*Indicators!$I$261</f>
        <v>6.4203419095775925E-4</v>
      </c>
      <c r="AA124" s="193">
        <f>Q124*$B124*Indicators!$B$262+Q124*$C124*Indicators!$C$262+Q124*$D124*Indicators!$D$262+Q124*$E124*Indicators!$E$262+Q124*$F124*Indicators!$F$262+Q124*$G124*Indicators!$G$262+Q124*$H124*Indicators!$H$262+Q124*$I124*Indicators!$I$262</f>
        <v>8.7464155725312754E-4</v>
      </c>
      <c r="AB124" s="193">
        <f>R124*$B124*Indicators!$B$263+R124*$C124*Indicators!$C$263+R124*$D124*Indicators!$D$263+R124*$E124*Indicators!$E$263+R124*$F124*Indicators!$F$263+R124*$G124*Indicators!$G$263+R124*$H124*Indicators!$H$263+R124*$I124*Indicators!$I$263</f>
        <v>1.1530108849296702E-3</v>
      </c>
      <c r="AC124" s="193">
        <f>S124*$B124*Indicators!$B$264+S124*$C124*Indicators!$C$264+S124*$D124*Indicators!$D$264+S124*$E124*Indicators!$E$264+S124*$F124*Indicators!$F$264+S124*$G124*Indicators!$G$264+S124*$H124*Indicators!$H$264+S124*$I124*Indicators!$I$264</f>
        <v>1.1575747525508708E-3</v>
      </c>
      <c r="AE124" s="177">
        <f t="shared" si="2"/>
        <v>1.0602435619515662</v>
      </c>
    </row>
    <row r="125" spans="1:31" hidden="1" x14ac:dyDescent="0.25">
      <c r="A125" s="174">
        <f>Indicators!A137</f>
        <v>39539</v>
      </c>
      <c r="B125" s="193">
        <f>(Indicators!B137-Indicators!B136)/Indicators!B136</f>
        <v>-7.0201964327420624E-2</v>
      </c>
      <c r="C125" s="193">
        <f>(Indicators!C137-Indicators!C136)/-100</f>
        <v>-2.6999999999999958E-3</v>
      </c>
      <c r="D125" s="193">
        <f>(Indicators!D137-Indicators!D136)/-100</f>
        <v>-5.0348495964782107E-3</v>
      </c>
      <c r="E125" s="193">
        <f>(Indicators!E137-Indicators!E136)/-Indicators!E136</f>
        <v>-0.11325444963706872</v>
      </c>
      <c r="F125" s="193">
        <f>(Indicators!F137-Indicators!F136)/Indicators!F136</f>
        <v>-2.7950310559006302E-2</v>
      </c>
      <c r="G125" s="193">
        <f>(Indicators!G137-Indicators!G136)/Indicators!G136</f>
        <v>-6.4613072877535732E-2</v>
      </c>
      <c r="H125" s="193">
        <f>(Indicators!H137-Indicators!H136)/Indicators!H136</f>
        <v>7.7042252637689289E-3</v>
      </c>
      <c r="I125" s="193">
        <f>(Indicators!I137-Indicators!I136)/Indicators!I136</f>
        <v>-1.2191495688373476E-2</v>
      </c>
      <c r="J125" s="174"/>
      <c r="K125" s="193">
        <f>RBay!C$77/100</f>
        <v>3.1625271090678697E-2</v>
      </c>
      <c r="L125" s="193">
        <f>RBay!D$77/100</f>
        <v>0.11234493099749518</v>
      </c>
      <c r="M125" s="193">
        <f>RBay!E$77/100</f>
        <v>0.38983157656781381</v>
      </c>
      <c r="N125" s="193">
        <f>RBay!F$77/100</f>
        <v>7.8948437689955707E-3</v>
      </c>
      <c r="O125" s="193">
        <f>RBay!G$77/100</f>
        <v>3.4962729053850963E-2</v>
      </c>
      <c r="P125" s="193">
        <f>RBay!H$77/100</f>
        <v>7.3520128207748753E-2</v>
      </c>
      <c r="Q125" s="193">
        <f>RBay!I$77/100</f>
        <v>0.12239929592790273</v>
      </c>
      <c r="R125" s="193">
        <f>RBay!J$77/100</f>
        <v>0.11097749544870361</v>
      </c>
      <c r="S125" s="193">
        <f>RBay!K$77/100</f>
        <v>0.11644372893681081</v>
      </c>
      <c r="T125" s="193"/>
      <c r="U125" s="193">
        <f>K125*$B125*Indicators!$B$256+K125*$C125*Indicators!$C$256+K125*$D125*Indicators!$D$256+K125*$E125*Indicators!$E$256+K125*$F125*Indicators!$F$256+K125*$G125*Indicators!$G$256+K125*$H125*Indicators!$H$256+K125*$I125*Indicators!$I$256</f>
        <v>-1.3410817039839536E-3</v>
      </c>
      <c r="V125" s="193">
        <f>L125*$B125*Indicators!$B$257+L125*$C125*Indicators!$C$257+L125*$D125*Indicators!$D$257+L125*$E125*Indicators!$E$257+L125*$F125*Indicators!$F$257+L125*$G125*Indicators!$G$257+L125*$H125*Indicators!$H$257+L125*$I125*Indicators!$I$257</f>
        <v>-6.8159178183978524E-3</v>
      </c>
      <c r="W125" s="193">
        <f>M125*$B125*Indicators!$B$258+M125*$C125*Indicators!$C$258+M125*$D125*Indicators!$D$258+M125*$E125*Indicators!$E$258+M125*$F125*Indicators!$F$258+M125*$G125*Indicators!$G$258+M125*$H125*Indicators!$H$258+M125*$I125*Indicators!$I$258</f>
        <v>-1.4952283104752658E-2</v>
      </c>
      <c r="X125" s="193">
        <f>N125*$B125*Indicators!$B$259+N125*$C125*Indicators!$C$259+N125*$D125*Indicators!$D$259+N125*$E125*Indicators!$E$259+N125*$F125*Indicators!$F$259+N125*$G125*Indicators!$G$259+N125*$H125*Indicators!$H$259+N125*$I125*Indicators!$I$259</f>
        <v>-2.7934447413003466E-4</v>
      </c>
      <c r="Y125" s="193">
        <f>O125*$B125*Indicators!$B$260+O125*$C125*Indicators!$C$260+O125*$D125*Indicators!$D$260+O125*$E125*Indicators!$E$260+O125*$F125*Indicators!$F$260+O125*$G125*Indicators!$G$260+O125*$H125*Indicators!$H$260+O125*$I125*Indicators!$I$260</f>
        <v>-8.2582511594941714E-4</v>
      </c>
      <c r="Z125" s="193">
        <f>P125*$B125*Indicators!$B$261+P125*$C125*Indicators!$C$261+P125*$D125*Indicators!$D$261+P125*$E125*Indicators!$E$261+P125*$F125*Indicators!$F$261+P125*$G125*Indicators!$G$261+P125*$H125*Indicators!$H$261+P125*$I125*Indicators!$I$261</f>
        <v>-1.350679078961176E-3</v>
      </c>
      <c r="AA125" s="193">
        <f>Q125*$B125*Indicators!$B$262+Q125*$C125*Indicators!$C$262+Q125*$D125*Indicators!$D$262+Q125*$E125*Indicators!$E$262+Q125*$F125*Indicators!$F$262+Q125*$G125*Indicators!$G$262+Q125*$H125*Indicators!$H$262+Q125*$I125*Indicators!$I$262</f>
        <v>-5.1062930931646926E-3</v>
      </c>
      <c r="AB125" s="193">
        <f>R125*$B125*Indicators!$B$263+R125*$C125*Indicators!$C$263+R125*$D125*Indicators!$D$263+R125*$E125*Indicators!$E$263+R125*$F125*Indicators!$F$263+R125*$G125*Indicators!$G$263+R125*$H125*Indicators!$H$263+R125*$I125*Indicators!$I$263</f>
        <v>-2.0078529632145486E-3</v>
      </c>
      <c r="AC125" s="193">
        <f>S125*$B125*Indicators!$B$264+S125*$C125*Indicators!$C$264+S125*$D125*Indicators!$D$264+S125*$E125*Indicators!$E$264+S125*$F125*Indicators!$F$264+S125*$G125*Indicators!$G$264+S125*$H125*Indicators!$H$264+S125*$I125*Indicators!$I$264</f>
        <v>-8.466010521514843E-4</v>
      </c>
      <c r="AE125" s="177">
        <f t="shared" si="2"/>
        <v>-3.3525878404705818</v>
      </c>
    </row>
    <row r="126" spans="1:31" hidden="1" x14ac:dyDescent="0.25">
      <c r="A126" s="174">
        <f>Indicators!A138</f>
        <v>39569</v>
      </c>
      <c r="B126" s="193">
        <f>(Indicators!B138-Indicators!B137)/Indicators!B137</f>
        <v>2.2871496562664791E-3</v>
      </c>
      <c r="C126" s="193">
        <f>(Indicators!C138-Indicators!C137)/-100</f>
        <v>-6.3000000000000079E-3</v>
      </c>
      <c r="D126" s="193">
        <f>(Indicators!D138-Indicators!D137)/-100</f>
        <v>-6.4279926777300747E-3</v>
      </c>
      <c r="E126" s="193">
        <f>(Indicators!E138-Indicators!E137)/-Indicators!E137</f>
        <v>-0.13987138263665605</v>
      </c>
      <c r="F126" s="193">
        <f>(Indicators!F138-Indicators!F137)/Indicators!F137</f>
        <v>-0.12699680511182107</v>
      </c>
      <c r="G126" s="193">
        <f>(Indicators!G138-Indicators!G137)/Indicators!G137</f>
        <v>7.2289156626505506E-3</v>
      </c>
      <c r="H126" s="193">
        <f>(Indicators!H138-Indicators!H137)/Indicators!H137</f>
        <v>8.032371674445345E-3</v>
      </c>
      <c r="I126" s="193">
        <f>(Indicators!I138-Indicators!I137)/Indicators!I137</f>
        <v>2.8597230583985552E-2</v>
      </c>
      <c r="J126" s="174"/>
      <c r="K126" s="193">
        <f>RBay!C$77/100</f>
        <v>3.1625271090678697E-2</v>
      </c>
      <c r="L126" s="193">
        <f>RBay!D$77/100</f>
        <v>0.11234493099749518</v>
      </c>
      <c r="M126" s="193">
        <f>RBay!E$77/100</f>
        <v>0.38983157656781381</v>
      </c>
      <c r="N126" s="193">
        <f>RBay!F$77/100</f>
        <v>7.8948437689955707E-3</v>
      </c>
      <c r="O126" s="193">
        <f>RBay!G$77/100</f>
        <v>3.4962729053850963E-2</v>
      </c>
      <c r="P126" s="193">
        <f>RBay!H$77/100</f>
        <v>7.3520128207748753E-2</v>
      </c>
      <c r="Q126" s="193">
        <f>RBay!I$77/100</f>
        <v>0.12239929592790273</v>
      </c>
      <c r="R126" s="193">
        <f>RBay!J$77/100</f>
        <v>0.11097749544870361</v>
      </c>
      <c r="S126" s="193">
        <f>RBay!K$77/100</f>
        <v>0.11644372893681081</v>
      </c>
      <c r="T126" s="193"/>
      <c r="U126" s="193">
        <f>K126*$B126*Indicators!$B$256+K126*$C126*Indicators!$C$256+K126*$D126*Indicators!$D$256+K126*$E126*Indicators!$E$256+K126*$F126*Indicators!$F$256+K126*$G126*Indicators!$G$256+K126*$H126*Indicators!$H$256+K126*$I126*Indicators!$I$256</f>
        <v>-1.8747502027374396E-3</v>
      </c>
      <c r="V126" s="193">
        <f>L126*$B126*Indicators!$B$257+L126*$C126*Indicators!$C$257+L126*$D126*Indicators!$D$257+L126*$E126*Indicators!$E$257+L126*$F126*Indicators!$F$257+L126*$G126*Indicators!$G$257+L126*$H126*Indicators!$H$257+L126*$I126*Indicators!$I$257</f>
        <v>-5.2689559013133788E-4</v>
      </c>
      <c r="W126" s="193">
        <f>M126*$B126*Indicators!$B$258+M126*$C126*Indicators!$C$258+M126*$D126*Indicators!$D$258+M126*$E126*Indicators!$E$258+M126*$F126*Indicators!$F$258+M126*$G126*Indicators!$G$258+M126*$H126*Indicators!$H$258+M126*$I126*Indicators!$I$258</f>
        <v>-3.2142986605879376E-3</v>
      </c>
      <c r="X126" s="193">
        <f>N126*$B126*Indicators!$B$259+N126*$C126*Indicators!$C$259+N126*$D126*Indicators!$D$259+N126*$E126*Indicators!$E$259+N126*$F126*Indicators!$F$259+N126*$G126*Indicators!$G$259+N126*$H126*Indicators!$H$259+N126*$I126*Indicators!$I$259</f>
        <v>-1.0484438370720711E-4</v>
      </c>
      <c r="Y126" s="193">
        <f>O126*$B126*Indicators!$B$260+O126*$C126*Indicators!$C$260+O126*$D126*Indicators!$D$260+O126*$E126*Indicators!$E$260+O126*$F126*Indicators!$F$260+O126*$G126*Indicators!$G$260+O126*$H126*Indicators!$H$260+O126*$I126*Indicators!$I$260</f>
        <v>-6.7985791161615503E-4</v>
      </c>
      <c r="Z126" s="193">
        <f>P126*$B126*Indicators!$B$261+P126*$C126*Indicators!$C$261+P126*$D126*Indicators!$D$261+P126*$E126*Indicators!$E$261+P126*$F126*Indicators!$F$261+P126*$G126*Indicators!$G$261+P126*$H126*Indicators!$H$261+P126*$I126*Indicators!$I$261</f>
        <v>-1.1205150478340469E-3</v>
      </c>
      <c r="AA126" s="193">
        <f>Q126*$B126*Indicators!$B$262+Q126*$C126*Indicators!$C$262+Q126*$D126*Indicators!$D$262+Q126*$E126*Indicators!$E$262+Q126*$F126*Indicators!$F$262+Q126*$G126*Indicators!$G$262+Q126*$H126*Indicators!$H$262+Q126*$I126*Indicators!$I$262</f>
        <v>-4.7942949500499243E-3</v>
      </c>
      <c r="AB126" s="193">
        <f>R126*$B126*Indicators!$B$263+R126*$C126*Indicators!$C$263+R126*$D126*Indicators!$D$263+R126*$E126*Indicators!$E$263+R126*$F126*Indicators!$F$263+R126*$G126*Indicators!$G$263+R126*$H126*Indicators!$H$263+R126*$I126*Indicators!$I$263</f>
        <v>-1.4168107905856513E-3</v>
      </c>
      <c r="AC126" s="193">
        <f>S126*$B126*Indicators!$B$264+S126*$C126*Indicators!$C$264+S126*$D126*Indicators!$D$264+S126*$E126*Indicators!$E$264+S126*$F126*Indicators!$F$264+S126*$G126*Indicators!$G$264+S126*$H126*Indicators!$H$264+S126*$I126*Indicators!$I$264</f>
        <v>6.7268315077775929E-5</v>
      </c>
      <c r="AE126" s="177">
        <f t="shared" si="2"/>
        <v>-1.3664999222171925</v>
      </c>
    </row>
    <row r="127" spans="1:31" hidden="1" x14ac:dyDescent="0.25">
      <c r="A127" s="174">
        <f>Indicators!A139</f>
        <v>39600</v>
      </c>
      <c r="B127" s="193">
        <f>(Indicators!B139-Indicators!B138)/Indicators!B138</f>
        <v>4.4016197749726343E-2</v>
      </c>
      <c r="C127" s="193">
        <f>(Indicators!C139-Indicators!C138)/-100</f>
        <v>-5.8499999999999906E-3</v>
      </c>
      <c r="D127" s="193">
        <f>(Indicators!D139-Indicators!D138)/-100</f>
        <v>-4.6120311282512464E-3</v>
      </c>
      <c r="E127" s="193">
        <f>(Indicators!E139-Indicators!E138)/-Indicators!E138</f>
        <v>-0.10868202476100927</v>
      </c>
      <c r="F127" s="193">
        <f>(Indicators!F139-Indicators!F138)/Indicators!F138</f>
        <v>0.10430009149130838</v>
      </c>
      <c r="G127" s="193">
        <f>(Indicators!G139-Indicators!G138)/Indicators!G138</f>
        <v>4.4429254955570749E-2</v>
      </c>
      <c r="H127" s="193">
        <f>(Indicators!H139-Indicators!H138)/Indicators!H138</f>
        <v>2.1171324657478112E-2</v>
      </c>
      <c r="I127" s="193">
        <f>(Indicators!I139-Indicators!I138)/Indicators!I138</f>
        <v>-2.4582967515364356E-2</v>
      </c>
      <c r="J127" s="174"/>
      <c r="K127" s="193">
        <f>RBay!C$77/100</f>
        <v>3.1625271090678697E-2</v>
      </c>
      <c r="L127" s="193">
        <f>RBay!D$77/100</f>
        <v>0.11234493099749518</v>
      </c>
      <c r="M127" s="193">
        <f>RBay!E$77/100</f>
        <v>0.38983157656781381</v>
      </c>
      <c r="N127" s="193">
        <f>RBay!F$77/100</f>
        <v>7.8948437689955707E-3</v>
      </c>
      <c r="O127" s="193">
        <f>RBay!G$77/100</f>
        <v>3.4962729053850963E-2</v>
      </c>
      <c r="P127" s="193">
        <f>RBay!H$77/100</f>
        <v>7.3520128207748753E-2</v>
      </c>
      <c r="Q127" s="193">
        <f>RBay!I$77/100</f>
        <v>0.12239929592790273</v>
      </c>
      <c r="R127" s="193">
        <f>RBay!J$77/100</f>
        <v>0.11097749544870361</v>
      </c>
      <c r="S127" s="193">
        <f>RBay!K$77/100</f>
        <v>0.11644372893681081</v>
      </c>
      <c r="T127" s="193"/>
      <c r="U127" s="193">
        <f>K127*$B127*Indicators!$B$256+K127*$C127*Indicators!$C$256+K127*$D127*Indicators!$D$256+K127*$E127*Indicators!$E$256+K127*$F127*Indicators!$F$256+K127*$G127*Indicators!$G$256+K127*$H127*Indicators!$H$256+K127*$I127*Indicators!$I$256</f>
        <v>6.6261952031382266E-4</v>
      </c>
      <c r="V127" s="193">
        <f>L127*$B127*Indicators!$B$257+L127*$C127*Indicators!$C$257+L127*$D127*Indicators!$D$257+L127*$E127*Indicators!$E$257+L127*$F127*Indicators!$F$257+L127*$G127*Indicators!$G$257+L127*$H127*Indicators!$H$257+L127*$I127*Indicators!$I$257</f>
        <v>1.7067178275011999E-3</v>
      </c>
      <c r="W127" s="193">
        <f>M127*$B127*Indicators!$B$258+M127*$C127*Indicators!$C$258+M127*$D127*Indicators!$D$258+M127*$E127*Indicators!$E$258+M127*$F127*Indicators!$F$258+M127*$G127*Indicators!$G$258+M127*$H127*Indicators!$H$258+M127*$I127*Indicators!$I$258</f>
        <v>1.3153078883688658E-4</v>
      </c>
      <c r="X127" s="193">
        <f>N127*$B127*Indicators!$B$259+N127*$C127*Indicators!$C$259+N127*$D127*Indicators!$D$259+N127*$E127*Indicators!$E$259+N127*$F127*Indicators!$F$259+N127*$G127*Indicators!$G$259+N127*$H127*Indicators!$H$259+N127*$I127*Indicators!$I$259</f>
        <v>-2.2131013970722057E-4</v>
      </c>
      <c r="Y127" s="193">
        <f>O127*$B127*Indicators!$B$260+O127*$C127*Indicators!$C$260+O127*$D127*Indicators!$D$260+O127*$E127*Indicators!$E$260+O127*$F127*Indicators!$F$260+O127*$G127*Indicators!$G$260+O127*$H127*Indicators!$H$260+O127*$I127*Indicators!$I$260</f>
        <v>-3.1447709239883724E-4</v>
      </c>
      <c r="Z127" s="193">
        <f>P127*$B127*Indicators!$B$261+P127*$C127*Indicators!$C$261+P127*$D127*Indicators!$D$261+P127*$E127*Indicators!$E$261+P127*$F127*Indicators!$F$261+P127*$G127*Indicators!$G$261+P127*$H127*Indicators!$H$261+P127*$I127*Indicators!$I$261</f>
        <v>-3.0464224994134387E-4</v>
      </c>
      <c r="AA127" s="193">
        <f>Q127*$B127*Indicators!$B$262+Q127*$C127*Indicators!$C$262+Q127*$D127*Indicators!$D$262+Q127*$E127*Indicators!$E$262+Q127*$F127*Indicators!$F$262+Q127*$G127*Indicators!$G$262+Q127*$H127*Indicators!$H$262+Q127*$I127*Indicators!$I$262</f>
        <v>-3.4343066895387783E-3</v>
      </c>
      <c r="AB127" s="193">
        <f>R127*$B127*Indicators!$B$263+R127*$C127*Indicators!$C$263+R127*$D127*Indicators!$D$263+R127*$E127*Indicators!$E$263+R127*$F127*Indicators!$F$263+R127*$G127*Indicators!$G$263+R127*$H127*Indicators!$H$263+R127*$I127*Indicators!$I$263</f>
        <v>-4.2760037310093701E-4</v>
      </c>
      <c r="AC127" s="193">
        <f>S127*$B127*Indicators!$B$264+S127*$C127*Indicators!$C$264+S127*$D127*Indicators!$D$264+S127*$E127*Indicators!$E$264+S127*$F127*Indicators!$F$264+S127*$G127*Indicators!$G$264+S127*$H127*Indicators!$H$264+S127*$I127*Indicators!$I$264</f>
        <v>7.6316784105596005E-4</v>
      </c>
      <c r="AE127" s="177">
        <f t="shared" si="2"/>
        <v>-0.14383005669792473</v>
      </c>
    </row>
    <row r="128" spans="1:31" hidden="1" x14ac:dyDescent="0.25">
      <c r="A128" s="174">
        <f>Indicators!A140</f>
        <v>39630</v>
      </c>
      <c r="B128" s="193">
        <f>(Indicators!B140-Indicators!B139)/Indicators!B139</f>
        <v>-7.5994946304485111E-2</v>
      </c>
      <c r="C128" s="193">
        <f>(Indicators!C140-Indicators!C139)/-100</f>
        <v>1.4949999999999993E-2</v>
      </c>
      <c r="D128" s="193">
        <f>(Indicators!D140-Indicators!D139)/-100</f>
        <v>-1.2670708792592435E-2</v>
      </c>
      <c r="E128" s="193">
        <f>(Indicators!E140-Indicators!E139)/-Indicators!E139</f>
        <v>0.12029118665630087</v>
      </c>
      <c r="F128" s="193">
        <f>(Indicators!F140-Indicators!F139)/Indicators!F139</f>
        <v>9.4449047224523658E-2</v>
      </c>
      <c r="G128" s="193">
        <f>(Indicators!G140-Indicators!G139)/Indicators!G139</f>
        <v>-1.1125654450261707E-2</v>
      </c>
      <c r="H128" s="193">
        <f>(Indicators!H140-Indicators!H139)/Indicators!H139</f>
        <v>4.2762105485357315E-3</v>
      </c>
      <c r="I128" s="193">
        <f>(Indicators!I140-Indicators!I139)/Indicators!I139</f>
        <v>7.1407140714071407E-2</v>
      </c>
      <c r="J128" s="174"/>
      <c r="K128" s="193">
        <f>RBay!C$77/100</f>
        <v>3.1625271090678697E-2</v>
      </c>
      <c r="L128" s="193">
        <f>RBay!D$77/100</f>
        <v>0.11234493099749518</v>
      </c>
      <c r="M128" s="193">
        <f>RBay!E$77/100</f>
        <v>0.38983157656781381</v>
      </c>
      <c r="N128" s="193">
        <f>RBay!F$77/100</f>
        <v>7.8948437689955707E-3</v>
      </c>
      <c r="O128" s="193">
        <f>RBay!G$77/100</f>
        <v>3.4962729053850963E-2</v>
      </c>
      <c r="P128" s="193">
        <f>RBay!H$77/100</f>
        <v>7.3520128207748753E-2</v>
      </c>
      <c r="Q128" s="193">
        <f>RBay!I$77/100</f>
        <v>0.12239929592790273</v>
      </c>
      <c r="R128" s="193">
        <f>RBay!J$77/100</f>
        <v>0.11097749544870361</v>
      </c>
      <c r="S128" s="193">
        <f>RBay!K$77/100</f>
        <v>0.11644372893681081</v>
      </c>
      <c r="T128" s="193"/>
      <c r="U128" s="193">
        <f>K128*$B128*Indicators!$B$256+K128*$C128*Indicators!$C$256+K128*$D128*Indicators!$D$256+K128*$E128*Indicators!$E$256+K128*$F128*Indicators!$F$256+K128*$G128*Indicators!$G$256+K128*$H128*Indicators!$H$256+K128*$I128*Indicators!$I$256</f>
        <v>1.2835711937415925E-3</v>
      </c>
      <c r="V128" s="193">
        <f>L128*$B128*Indicators!$B$257+L128*$C128*Indicators!$C$257+L128*$D128*Indicators!$D$257+L128*$E128*Indicators!$E$257+L128*$F128*Indicators!$F$257+L128*$G128*Indicators!$G$257+L128*$H128*Indicators!$H$257+L128*$I128*Indicators!$I$257</f>
        <v>-1.0540188652631999E-4</v>
      </c>
      <c r="W128" s="193">
        <f>M128*$B128*Indicators!$B$258+M128*$C128*Indicators!$C$258+M128*$D128*Indicators!$D$258+M128*$E128*Indicators!$E$258+M128*$F128*Indicators!$F$258+M128*$G128*Indicators!$G$258+M128*$H128*Indicators!$H$258+M128*$I128*Indicators!$I$258</f>
        <v>9.7317602220732893E-4</v>
      </c>
      <c r="X128" s="193">
        <f>N128*$B128*Indicators!$B$259+N128*$C128*Indicators!$C$259+N128*$D128*Indicators!$D$259+N128*$E128*Indicators!$E$259+N128*$F128*Indicators!$F$259+N128*$G128*Indicators!$G$259+N128*$H128*Indicators!$H$259+N128*$I128*Indicators!$I$259</f>
        <v>4.1608904604087101E-4</v>
      </c>
      <c r="Y128" s="193">
        <f>O128*$B128*Indicators!$B$260+O128*$C128*Indicators!$C$260+O128*$D128*Indicators!$D$260+O128*$E128*Indicators!$E$260+O128*$F128*Indicators!$F$260+O128*$G128*Indicators!$G$260+O128*$H128*Indicators!$H$260+O128*$I128*Indicators!$I$260</f>
        <v>6.4734656014747499E-4</v>
      </c>
      <c r="Z128" s="193">
        <f>P128*$B128*Indicators!$B$261+P128*$C128*Indicators!$C$261+P128*$D128*Indicators!$D$261+P128*$E128*Indicators!$E$261+P128*$F128*Indicators!$F$261+P128*$G128*Indicators!$G$261+P128*$H128*Indicators!$H$261+P128*$I128*Indicators!$I$261</f>
        <v>6.0264705778574948E-4</v>
      </c>
      <c r="AA128" s="193">
        <f>Q128*$B128*Indicators!$B$262+Q128*$C128*Indicators!$C$262+Q128*$D128*Indicators!$D$262+Q128*$E128*Indicators!$E$262+Q128*$F128*Indicators!$F$262+Q128*$G128*Indicators!$G$262+Q128*$H128*Indicators!$H$262+Q128*$I128*Indicators!$I$262</f>
        <v>4.6764788918952707E-3</v>
      </c>
      <c r="AB128" s="193">
        <f>R128*$B128*Indicators!$B$263+R128*$C128*Indicators!$C$263+R128*$D128*Indicators!$D$263+R128*$E128*Indicators!$E$263+R128*$F128*Indicators!$F$263+R128*$G128*Indicators!$G$263+R128*$H128*Indicators!$H$263+R128*$I128*Indicators!$I$263</f>
        <v>1.4702601960893816E-3</v>
      </c>
      <c r="AC128" s="193">
        <f>S128*$B128*Indicators!$B$264+S128*$C128*Indicators!$C$264+S128*$D128*Indicators!$D$264+S128*$E128*Indicators!$E$264+S128*$F128*Indicators!$F$264+S128*$G128*Indicators!$G$264+S128*$H128*Indicators!$H$264+S128*$I128*Indicators!$I$264</f>
        <v>-5.579539688983521E-6</v>
      </c>
      <c r="AE128" s="177">
        <f t="shared" si="2"/>
        <v>0.99585875416923664</v>
      </c>
    </row>
    <row r="129" spans="1:31" hidden="1" x14ac:dyDescent="0.25">
      <c r="A129" s="174">
        <f>Indicators!A141</f>
        <v>39661</v>
      </c>
      <c r="B129" s="193">
        <f>(Indicators!B141-Indicators!B140)/Indicators!B140</f>
        <v>5.2888493881178646E-2</v>
      </c>
      <c r="C129" s="193">
        <f>(Indicators!C141-Indicators!C140)/-100</f>
        <v>6.0000000000000493E-4</v>
      </c>
      <c r="D129" s="193">
        <f>(Indicators!D141-Indicators!D140)/-100</f>
        <v>-2.7977648426627155E-3</v>
      </c>
      <c r="E129" s="193">
        <f>(Indicators!E141-Indicators!E140)/-Indicators!E140</f>
        <v>8.9901181007471659E-2</v>
      </c>
      <c r="F129" s="193">
        <f>(Indicators!F141-Indicators!F140)/Indicators!F140</f>
        <v>3.5579106737320121E-2</v>
      </c>
      <c r="G129" s="193">
        <f>(Indicators!G141-Indicators!G140)/Indicators!G140</f>
        <v>-7.9307302007500524E-2</v>
      </c>
      <c r="H129" s="193">
        <f>(Indicators!H141-Indicators!H140)/Indicators!H140</f>
        <v>1.0991765891424496E-2</v>
      </c>
      <c r="I129" s="193">
        <f>(Indicators!I141-Indicators!I140)/Indicators!I140</f>
        <v>1.1201344161299357E-3</v>
      </c>
      <c r="J129" s="174"/>
      <c r="K129" s="193">
        <f>RBay!C$77/100</f>
        <v>3.1625271090678697E-2</v>
      </c>
      <c r="L129" s="193">
        <f>RBay!D$77/100</f>
        <v>0.11234493099749518</v>
      </c>
      <c r="M129" s="193">
        <f>RBay!E$77/100</f>
        <v>0.38983157656781381</v>
      </c>
      <c r="N129" s="193">
        <f>RBay!F$77/100</f>
        <v>7.8948437689955707E-3</v>
      </c>
      <c r="O129" s="193">
        <f>RBay!G$77/100</f>
        <v>3.4962729053850963E-2</v>
      </c>
      <c r="P129" s="193">
        <f>RBay!H$77/100</f>
        <v>7.3520128207748753E-2</v>
      </c>
      <c r="Q129" s="193">
        <f>RBay!I$77/100</f>
        <v>0.12239929592790273</v>
      </c>
      <c r="R129" s="193">
        <f>RBay!J$77/100</f>
        <v>0.11097749544870361</v>
      </c>
      <c r="S129" s="193">
        <f>RBay!K$77/100</f>
        <v>0.11644372893681081</v>
      </c>
      <c r="T129" s="193"/>
      <c r="U129" s="193">
        <f>K129*$B129*Indicators!$B$256+K129*$C129*Indicators!$C$256+K129*$D129*Indicators!$D$256+K129*$E129*Indicators!$E$256+K129*$F129*Indicators!$F$256+K129*$G129*Indicators!$G$256+K129*$H129*Indicators!$H$256+K129*$I129*Indicators!$I$256</f>
        <v>1.1904868622174549E-3</v>
      </c>
      <c r="V129" s="193">
        <f>L129*$B129*Indicators!$B$257+L129*$C129*Indicators!$C$257+L129*$D129*Indicators!$D$257+L129*$E129*Indicators!$E$257+L129*$F129*Indicators!$F$257+L129*$G129*Indicators!$G$257+L129*$H129*Indicators!$H$257+L129*$I129*Indicators!$I$257</f>
        <v>-7.4622060753394396E-4</v>
      </c>
      <c r="W129" s="193">
        <f>M129*$B129*Indicators!$B$258+M129*$C129*Indicators!$C$258+M129*$D129*Indicators!$D$258+M129*$E129*Indicators!$E$258+M129*$F129*Indicators!$F$258+M129*$G129*Indicators!$G$258+M129*$H129*Indicators!$H$258+M129*$I129*Indicators!$I$258</f>
        <v>1.1228867076911545E-2</v>
      </c>
      <c r="X129" s="193">
        <f>N129*$B129*Indicators!$B$259+N129*$C129*Indicators!$C$259+N129*$D129*Indicators!$D$259+N129*$E129*Indicators!$E$259+N129*$F129*Indicators!$F$259+N129*$G129*Indicators!$G$259+N129*$H129*Indicators!$H$259+N129*$I129*Indicators!$I$259</f>
        <v>1.9593771542731134E-4</v>
      </c>
      <c r="Y129" s="193">
        <f>O129*$B129*Indicators!$B$260+O129*$C129*Indicators!$C$260+O129*$D129*Indicators!$D$260+O129*$E129*Indicators!$E$260+O129*$F129*Indicators!$F$260+O129*$G129*Indicators!$G$260+O129*$H129*Indicators!$H$260+O129*$I129*Indicators!$I$260</f>
        <v>7.701515325661823E-4</v>
      </c>
      <c r="Z129" s="193">
        <f>P129*$B129*Indicators!$B$261+P129*$C129*Indicators!$C$261+P129*$D129*Indicators!$D$261+P129*$E129*Indicators!$E$261+P129*$F129*Indicators!$F$261+P129*$G129*Indicators!$G$261+P129*$H129*Indicators!$H$261+P129*$I129*Indicators!$I$261</f>
        <v>1.2261213507854937E-3</v>
      </c>
      <c r="AA129" s="193">
        <f>Q129*$B129*Indicators!$B$262+Q129*$C129*Indicators!$C$262+Q129*$D129*Indicators!$D$262+Q129*$E129*Indicators!$E$262+Q129*$F129*Indicators!$F$262+Q129*$G129*Indicators!$G$262+Q129*$H129*Indicators!$H$262+Q129*$I129*Indicators!$I$262</f>
        <v>4.2117345373255911E-3</v>
      </c>
      <c r="AB129" s="193">
        <f>R129*$B129*Indicators!$B$263+R129*$C129*Indicators!$C$263+R129*$D129*Indicators!$D$263+R129*$E129*Indicators!$E$263+R129*$F129*Indicators!$F$263+R129*$G129*Indicators!$G$263+R129*$H129*Indicators!$H$263+R129*$I129*Indicators!$I$263</f>
        <v>1.9490675104026523E-3</v>
      </c>
      <c r="AC129" s="193">
        <f>S129*$B129*Indicators!$B$264+S129*$C129*Indicators!$C$264+S129*$D129*Indicators!$D$264+S129*$E129*Indicators!$E$264+S129*$F129*Indicators!$F$264+S129*$G129*Indicators!$G$264+S129*$H129*Indicators!$H$264+S129*$I129*Indicators!$I$264</f>
        <v>9.6564838723635989E-4</v>
      </c>
      <c r="AE129" s="177">
        <f t="shared" si="2"/>
        <v>2.099179436533865</v>
      </c>
    </row>
    <row r="130" spans="1:31" hidden="1" x14ac:dyDescent="0.25">
      <c r="A130" s="174">
        <f>Indicators!A142</f>
        <v>39692</v>
      </c>
      <c r="B130" s="193">
        <f>(Indicators!B142-Indicators!B141)/Indicators!B141</f>
        <v>8.419152500551913E-2</v>
      </c>
      <c r="C130" s="193">
        <f>(Indicators!C142-Indicators!C141)/-100</f>
        <v>3.000000000000007E-3</v>
      </c>
      <c r="D130" s="193">
        <f>(Indicators!D142-Indicators!D141)/-100</f>
        <v>5.7299575312358894E-3</v>
      </c>
      <c r="E130" s="193">
        <f>(Indicators!E142-Indicators!E141)/-Indicators!E141</f>
        <v>0.16278248587570621</v>
      </c>
      <c r="F130" s="193">
        <f>(Indicators!F142-Indicators!F141)/Indicators!F141</f>
        <v>2.4853801169590635E-2</v>
      </c>
      <c r="G130" s="193">
        <f>(Indicators!G142-Indicators!G141)/Indicators!G141</f>
        <v>8.4461483167605128E-2</v>
      </c>
      <c r="H130" s="193">
        <f>(Indicators!H142-Indicators!H141)/Indicators!H141</f>
        <v>5.5392708368300061E-3</v>
      </c>
      <c r="I130" s="193">
        <f>(Indicators!I142-Indicators!I141)/Indicators!I141</f>
        <v>-3.2167832167832165E-2</v>
      </c>
      <c r="J130" s="174"/>
      <c r="K130" s="193">
        <f>RBay!C$77/100</f>
        <v>3.1625271090678697E-2</v>
      </c>
      <c r="L130" s="193">
        <f>RBay!D$77/100</f>
        <v>0.11234493099749518</v>
      </c>
      <c r="M130" s="193">
        <f>RBay!E$77/100</f>
        <v>0.38983157656781381</v>
      </c>
      <c r="N130" s="193">
        <f>RBay!F$77/100</f>
        <v>7.8948437689955707E-3</v>
      </c>
      <c r="O130" s="193">
        <f>RBay!G$77/100</f>
        <v>3.4962729053850963E-2</v>
      </c>
      <c r="P130" s="193">
        <f>RBay!H$77/100</f>
        <v>7.3520128207748753E-2</v>
      </c>
      <c r="Q130" s="193">
        <f>RBay!I$77/100</f>
        <v>0.12239929592790273</v>
      </c>
      <c r="R130" s="193">
        <f>RBay!J$77/100</f>
        <v>0.11097749544870361</v>
      </c>
      <c r="S130" s="193">
        <f>RBay!K$77/100</f>
        <v>0.11644372893681081</v>
      </c>
      <c r="T130" s="193"/>
      <c r="U130" s="193">
        <f>K130*$B130*Indicators!$B$256+K130*$C130*Indicators!$C$256+K130*$D130*Indicators!$D$256+K130*$E130*Indicators!$E$256+K130*$F130*Indicators!$F$256+K130*$G130*Indicators!$G$256+K130*$H130*Indicators!$H$256+K130*$I130*Indicators!$I$256</f>
        <v>1.5981661973515689E-3</v>
      </c>
      <c r="V130" s="193">
        <f>L130*$B130*Indicators!$B$257+L130*$C130*Indicators!$C$257+L130*$D130*Indicators!$D$257+L130*$E130*Indicators!$E$257+L130*$F130*Indicators!$F$257+L130*$G130*Indicators!$G$257+L130*$H130*Indicators!$H$257+L130*$I130*Indicators!$I$257</f>
        <v>7.7390752568438342E-3</v>
      </c>
      <c r="W130" s="193">
        <f>M130*$B130*Indicators!$B$258+M130*$C130*Indicators!$C$258+M130*$D130*Indicators!$D$258+M130*$E130*Indicators!$E$258+M130*$F130*Indicators!$F$258+M130*$G130*Indicators!$G$258+M130*$H130*Indicators!$H$258+M130*$I130*Indicators!$I$258</f>
        <v>1.5886471322376847E-2</v>
      </c>
      <c r="X130" s="193">
        <f>N130*$B130*Indicators!$B$259+N130*$C130*Indicators!$C$259+N130*$D130*Indicators!$D$259+N130*$E130*Indicators!$E$259+N130*$F130*Indicators!$F$259+N130*$G130*Indicators!$G$259+N130*$H130*Indicators!$H$259+N130*$I130*Indicators!$I$259</f>
        <v>2.0433559817258532E-4</v>
      </c>
      <c r="Y130" s="193">
        <f>O130*$B130*Indicators!$B$260+O130*$C130*Indicators!$C$260+O130*$D130*Indicators!$D$260+O130*$E130*Indicators!$E$260+O130*$F130*Indicators!$F$260+O130*$G130*Indicators!$G$260+O130*$H130*Indicators!$H$260+O130*$I130*Indicators!$I$260</f>
        <v>1.2014211390219897E-3</v>
      </c>
      <c r="Z130" s="193">
        <f>P130*$B130*Indicators!$B$261+P130*$C130*Indicators!$C$261+P130*$D130*Indicators!$D$261+P130*$E130*Indicators!$E$261+P130*$F130*Indicators!$F$261+P130*$G130*Indicators!$G$261+P130*$H130*Indicators!$H$261+P130*$I130*Indicators!$I$261</f>
        <v>2.0790176470046788E-3</v>
      </c>
      <c r="AA130" s="193">
        <f>Q130*$B130*Indicators!$B$262+Q130*$C130*Indicators!$C$262+Q130*$D130*Indicators!$D$262+Q130*$E130*Indicators!$E$262+Q130*$F130*Indicators!$F$262+Q130*$G130*Indicators!$G$262+Q130*$H130*Indicators!$H$262+Q130*$I130*Indicators!$I$262</f>
        <v>6.8932792600494373E-3</v>
      </c>
      <c r="AB130" s="193">
        <f>R130*$B130*Indicators!$B$263+R130*$C130*Indicators!$C$263+R130*$D130*Indicators!$D$263+R130*$E130*Indicators!$E$263+R130*$F130*Indicators!$F$263+R130*$G130*Indicators!$G$263+R130*$H130*Indicators!$H$263+R130*$I130*Indicators!$I$263</f>
        <v>2.9268967694824838E-3</v>
      </c>
      <c r="AC130" s="193">
        <f>S130*$B130*Indicators!$B$264+S130*$C130*Indicators!$C$264+S130*$D130*Indicators!$D$264+S130*$E130*Indicators!$E$264+S130*$F130*Indicators!$F$264+S130*$G130*Indicators!$G$264+S130*$H130*Indicators!$H$264+S130*$I130*Indicators!$I$264</f>
        <v>1.2422838404305562E-3</v>
      </c>
      <c r="AE130" s="177">
        <f t="shared" si="2"/>
        <v>3.9770947030733979</v>
      </c>
    </row>
    <row r="131" spans="1:31" hidden="1" x14ac:dyDescent="0.25">
      <c r="A131" s="174">
        <f>Indicators!A143</f>
        <v>39722</v>
      </c>
      <c r="B131" s="193">
        <f>(Indicators!B143-Indicators!B142)/Indicators!B142</f>
        <v>0.16612366145221963</v>
      </c>
      <c r="C131" s="193">
        <f>(Indicators!C143-Indicators!C142)/-100</f>
        <v>-2.2500000000000141E-3</v>
      </c>
      <c r="D131" s="193">
        <f>(Indicators!D143-Indicators!D142)/-100</f>
        <v>9.9785745530329532E-3</v>
      </c>
      <c r="E131" s="193">
        <f>(Indicators!E143-Indicators!E142)/-Indicators!E142</f>
        <v>0.36303247574862935</v>
      </c>
      <c r="F131" s="193">
        <f>(Indicators!F143-Indicators!F142)/Indicators!F142</f>
        <v>-0.16547788873038519</v>
      </c>
      <c r="G131" s="193">
        <f>(Indicators!G143-Indicators!G142)/Indicators!G142</f>
        <v>-0.18614670790985416</v>
      </c>
      <c r="H131" s="193">
        <f>(Indicators!H143-Indicators!H142)/Indicators!H142</f>
        <v>9.9239456716337538E-3</v>
      </c>
      <c r="I131" s="193">
        <f>(Indicators!I143-Indicators!I142)/Indicators!I142</f>
        <v>3.3236994219653176E-2</v>
      </c>
      <c r="J131" s="174"/>
      <c r="K131" s="193">
        <f>RBay!C$77/100</f>
        <v>3.1625271090678697E-2</v>
      </c>
      <c r="L131" s="193">
        <f>RBay!D$77/100</f>
        <v>0.11234493099749518</v>
      </c>
      <c r="M131" s="193">
        <f>RBay!E$77/100</f>
        <v>0.38983157656781381</v>
      </c>
      <c r="N131" s="193">
        <f>RBay!F$77/100</f>
        <v>7.8948437689955707E-3</v>
      </c>
      <c r="O131" s="193">
        <f>RBay!G$77/100</f>
        <v>3.4962729053850963E-2</v>
      </c>
      <c r="P131" s="193">
        <f>RBay!H$77/100</f>
        <v>7.3520128207748753E-2</v>
      </c>
      <c r="Q131" s="193">
        <f>RBay!I$77/100</f>
        <v>0.12239929592790273</v>
      </c>
      <c r="R131" s="193">
        <f>RBay!J$77/100</f>
        <v>0.11097749544870361</v>
      </c>
      <c r="S131" s="193">
        <f>RBay!K$77/100</f>
        <v>0.11644372893681081</v>
      </c>
      <c r="T131" s="193"/>
      <c r="U131" s="193">
        <f>K131*$B131*Indicators!$B$256+K131*$C131*Indicators!$C$256+K131*$D131*Indicators!$D$256+K131*$E131*Indicators!$E$256+K131*$F131*Indicators!$F$256+K131*$G131*Indicators!$G$256+K131*$H131*Indicators!$H$256+K131*$I131*Indicators!$I$256</f>
        <v>1.5566644503448809E-3</v>
      </c>
      <c r="V131" s="193">
        <f>L131*$B131*Indicators!$B$257+L131*$C131*Indicators!$C$257+L131*$D131*Indicators!$D$257+L131*$E131*Indicators!$E$257+L131*$F131*Indicators!$F$257+L131*$G131*Indicators!$G$257+L131*$H131*Indicators!$H$257+L131*$I131*Indicators!$I$257</f>
        <v>2.0591771708700531E-3</v>
      </c>
      <c r="W131" s="193">
        <f>M131*$B131*Indicators!$B$258+M131*$C131*Indicators!$C$258+M131*$D131*Indicators!$D$258+M131*$E131*Indicators!$E$258+M131*$F131*Indicators!$F$258+M131*$G131*Indicators!$G$258+M131*$H131*Indicators!$H$258+M131*$I131*Indicators!$I$258</f>
        <v>3.9815546006977343E-2</v>
      </c>
      <c r="X131" s="193">
        <f>N131*$B131*Indicators!$B$259+N131*$C131*Indicators!$C$259+N131*$D131*Indicators!$D$259+N131*$E131*Indicators!$E$259+N131*$F131*Indicators!$F$259+N131*$G131*Indicators!$G$259+N131*$H131*Indicators!$H$259+N131*$I131*Indicators!$I$259</f>
        <v>8.4645500402650068E-4</v>
      </c>
      <c r="Y131" s="193">
        <f>O131*$B131*Indicators!$B$260+O131*$C131*Indicators!$C$260+O131*$D131*Indicators!$D$260+O131*$E131*Indicators!$E$260+O131*$F131*Indicators!$F$260+O131*$G131*Indicators!$G$260+O131*$H131*Indicators!$H$260+O131*$I131*Indicators!$I$260</f>
        <v>2.658185815585802E-3</v>
      </c>
      <c r="Z131" s="193">
        <f>P131*$B131*Indicators!$B$261+P131*$C131*Indicators!$C$261+P131*$D131*Indicators!$D$261+P131*$E131*Indicators!$E$261+P131*$F131*Indicators!$F$261+P131*$G131*Indicators!$G$261+P131*$H131*Indicators!$H$261+P131*$I131*Indicators!$I$261</f>
        <v>4.1615932595489725E-3</v>
      </c>
      <c r="AA131" s="193">
        <f>Q131*$B131*Indicators!$B$262+Q131*$C131*Indicators!$C$262+Q131*$D131*Indicators!$D$262+Q131*$E131*Indicators!$E$262+Q131*$F131*Indicators!$F$262+Q131*$G131*Indicators!$G$262+Q131*$H131*Indicators!$H$262+Q131*$I131*Indicators!$I$262</f>
        <v>1.6080630377579844E-2</v>
      </c>
      <c r="AB131" s="193">
        <f>R131*$B131*Indicators!$B$263+R131*$C131*Indicators!$C$263+R131*$D131*Indicators!$D$263+R131*$E131*Indicators!$E$263+R131*$F131*Indicators!$F$263+R131*$G131*Indicators!$G$263+R131*$H131*Indicators!$H$263+R131*$I131*Indicators!$I$263</f>
        <v>6.4106155337436853E-3</v>
      </c>
      <c r="AC131" s="193">
        <f>S131*$B131*Indicators!$B$264+S131*$C131*Indicators!$C$264+S131*$D131*Indicators!$D$264+S131*$E131*Indicators!$E$264+S131*$F131*Indicators!$F$264+S131*$G131*Indicators!$G$264+S131*$H131*Indicators!$H$264+S131*$I131*Indicators!$I$264</f>
        <v>2.6152812591721548E-3</v>
      </c>
      <c r="AE131" s="177">
        <f t="shared" ref="AE131:AE164" si="3">SUM(U131:AD131)*100</f>
        <v>7.6204148877849223</v>
      </c>
    </row>
    <row r="132" spans="1:31" hidden="1" x14ac:dyDescent="0.25">
      <c r="A132" s="174">
        <f>Indicators!A144</f>
        <v>39753</v>
      </c>
      <c r="B132" s="193">
        <f>(Indicators!B144-Indicators!B143)/Indicators!B143</f>
        <v>3.2386626264701408E-2</v>
      </c>
      <c r="C132" s="193">
        <f>(Indicators!C144-Indicators!C143)/-100</f>
        <v>8.0000000000000071E-3</v>
      </c>
      <c r="D132" s="193">
        <f>(Indicators!D144-Indicators!D143)/-100</f>
        <v>3.8706956617404311E-3</v>
      </c>
      <c r="E132" s="193">
        <f>(Indicators!E144-Indicators!E143)/-Indicators!E143</f>
        <v>0.20145671246482363</v>
      </c>
      <c r="F132" s="193">
        <f>(Indicators!F144-Indicators!F143)/Indicators!F143</f>
        <v>1.1111111111111179E-2</v>
      </c>
      <c r="G132" s="193">
        <f>(Indicators!G144-Indicators!G143)/Indicators!G143</f>
        <v>9.7597393783086697E-2</v>
      </c>
      <c r="H132" s="193">
        <f>(Indicators!H144-Indicators!H143)/Indicators!H143</f>
        <v>8.8310436455298832E-3</v>
      </c>
      <c r="I132" s="193">
        <f>(Indicators!I144-Indicators!I143)/Indicators!I143</f>
        <v>-4.195804195804196E-2</v>
      </c>
      <c r="J132" s="174"/>
      <c r="K132" s="193">
        <f>RBay!C$77/100</f>
        <v>3.1625271090678697E-2</v>
      </c>
      <c r="L132" s="193">
        <f>RBay!D$77/100</f>
        <v>0.11234493099749518</v>
      </c>
      <c r="M132" s="193">
        <f>RBay!E$77/100</f>
        <v>0.38983157656781381</v>
      </c>
      <c r="N132" s="193">
        <f>RBay!F$77/100</f>
        <v>7.8948437689955707E-3</v>
      </c>
      <c r="O132" s="193">
        <f>RBay!G$77/100</f>
        <v>3.4962729053850963E-2</v>
      </c>
      <c r="P132" s="193">
        <f>RBay!H$77/100</f>
        <v>7.3520128207748753E-2</v>
      </c>
      <c r="Q132" s="193">
        <f>RBay!I$77/100</f>
        <v>0.12239929592790273</v>
      </c>
      <c r="R132" s="193">
        <f>RBay!J$77/100</f>
        <v>0.11097749544870361</v>
      </c>
      <c r="S132" s="193">
        <f>RBay!K$77/100</f>
        <v>0.11644372893681081</v>
      </c>
      <c r="T132" s="193"/>
      <c r="U132" s="193">
        <f>K132*$B132*Indicators!$B$256+K132*$C132*Indicators!$C$256+K132*$D132*Indicators!$D$256+K132*$E132*Indicators!$E$256+K132*$F132*Indicators!$F$256+K132*$G132*Indicators!$G$256+K132*$H132*Indicators!$H$256+K132*$I132*Indicators!$I$256</f>
        <v>1.3465501376492049E-3</v>
      </c>
      <c r="V132" s="193">
        <f>L132*$B132*Indicators!$B$257+L132*$C132*Indicators!$C$257+L132*$D132*Indicators!$D$257+L132*$E132*Indicators!$E$257+L132*$F132*Indicators!$F$257+L132*$G132*Indicators!$G$257+L132*$H132*Indicators!$H$257+L132*$I132*Indicators!$I$257</f>
        <v>6.7978803562943968E-3</v>
      </c>
      <c r="W132" s="193">
        <f>M132*$B132*Indicators!$B$258+M132*$C132*Indicators!$C$258+M132*$D132*Indicators!$D$258+M132*$E132*Indicators!$E$258+M132*$F132*Indicators!$F$258+M132*$G132*Indicators!$G$258+M132*$H132*Indicators!$H$258+M132*$I132*Indicators!$I$258</f>
        <v>1.0044408664388724E-2</v>
      </c>
      <c r="X132" s="193">
        <f>N132*$B132*Indicators!$B$259+N132*$C132*Indicators!$C$259+N132*$D132*Indicators!$D$259+N132*$E132*Indicators!$E$259+N132*$F132*Indicators!$F$259+N132*$G132*Indicators!$G$259+N132*$H132*Indicators!$H$259+N132*$I132*Indicators!$I$259</f>
        <v>1.8969433199946524E-4</v>
      </c>
      <c r="Y132" s="193">
        <f>O132*$B132*Indicators!$B$260+O132*$C132*Indicators!$C$260+O132*$D132*Indicators!$D$260+O132*$E132*Indicators!$E$260+O132*$F132*Indicators!$F$260+O132*$G132*Indicators!$G$260+O132*$H132*Indicators!$H$260+O132*$I132*Indicators!$I$260</f>
        <v>1.2864763433425258E-3</v>
      </c>
      <c r="Z132" s="193">
        <f>P132*$B132*Indicators!$B$261+P132*$C132*Indicators!$C$261+P132*$D132*Indicators!$D$261+P132*$E132*Indicators!$E$261+P132*$F132*Indicators!$F$261+P132*$G132*Indicators!$G$261+P132*$H132*Indicators!$H$261+P132*$I132*Indicators!$I$261</f>
        <v>2.1443052568917288E-3</v>
      </c>
      <c r="AA132" s="193">
        <f>Q132*$B132*Indicators!$B$262+Q132*$C132*Indicators!$C$262+Q132*$D132*Indicators!$D$262+Q132*$E132*Indicators!$E$262+Q132*$F132*Indicators!$F$262+Q132*$G132*Indicators!$G$262+Q132*$H132*Indicators!$H$262+Q132*$I132*Indicators!$I$262</f>
        <v>7.7396930962672457E-3</v>
      </c>
      <c r="AB132" s="193">
        <f>R132*$B132*Indicators!$B$263+R132*$C132*Indicators!$C$263+R132*$D132*Indicators!$D$263+R132*$E132*Indicators!$E$263+R132*$F132*Indicators!$F$263+R132*$G132*Indicators!$G$263+R132*$H132*Indicators!$H$263+R132*$I132*Indicators!$I$263</f>
        <v>3.0100220155033072E-3</v>
      </c>
      <c r="AC132" s="193">
        <f>S132*$B132*Indicators!$B$264+S132*$C132*Indicators!$C$264+S132*$D132*Indicators!$D$264+S132*$E132*Indicators!$E$264+S132*$F132*Indicators!$F$264+S132*$G132*Indicators!$G$264+S132*$H132*Indicators!$H$264+S132*$I132*Indicators!$I$264</f>
        <v>8.5751639382674726E-4</v>
      </c>
      <c r="AE132" s="177">
        <f t="shared" si="3"/>
        <v>3.3416546596163346</v>
      </c>
    </row>
    <row r="133" spans="1:31" hidden="1" x14ac:dyDescent="0.25">
      <c r="A133" s="174">
        <f>Indicators!A145</f>
        <v>39783</v>
      </c>
      <c r="B133" s="193">
        <f>(Indicators!B145-Indicators!B144)/Indicators!B144</f>
        <v>-7.0979424523421014E-2</v>
      </c>
      <c r="C133" s="193">
        <f>(Indicators!C145-Indicators!C144)/-100</f>
        <v>1.0750000000000003E-2</v>
      </c>
      <c r="D133" s="193">
        <f>(Indicators!D145-Indicators!D144)/-100</f>
        <v>2.245705182744711E-2</v>
      </c>
      <c r="E133" s="193">
        <f>(Indicators!E145-Indicators!E144)/-Indicators!E144</f>
        <v>0.23237976782752903</v>
      </c>
      <c r="F133" s="193">
        <f>(Indicators!F145-Indicators!F144)/Indicators!F144</f>
        <v>-4.3110735418427706E-2</v>
      </c>
      <c r="G133" s="193">
        <f>(Indicators!G145-Indicators!G144)/Indicators!G144</f>
        <v>8.1375216423447874E-2</v>
      </c>
      <c r="H133" s="193">
        <f>(Indicators!H145-Indicators!H144)/Indicators!H144</f>
        <v>-1.0821680354292842E-2</v>
      </c>
      <c r="I133" s="193">
        <f>(Indicators!I145-Indicators!I144)/Indicators!I144</f>
        <v>-4.8759124087591241E-2</v>
      </c>
      <c r="J133" s="174"/>
      <c r="K133" s="193">
        <f>RBay!C$77/100</f>
        <v>3.1625271090678697E-2</v>
      </c>
      <c r="L133" s="193">
        <f>RBay!D$77/100</f>
        <v>0.11234493099749518</v>
      </c>
      <c r="M133" s="193">
        <f>RBay!E$77/100</f>
        <v>0.38983157656781381</v>
      </c>
      <c r="N133" s="193">
        <f>RBay!F$77/100</f>
        <v>7.8948437689955707E-3</v>
      </c>
      <c r="O133" s="193">
        <f>RBay!G$77/100</f>
        <v>3.4962729053850963E-2</v>
      </c>
      <c r="P133" s="193">
        <f>RBay!H$77/100</f>
        <v>7.3520128207748753E-2</v>
      </c>
      <c r="Q133" s="193">
        <f>RBay!I$77/100</f>
        <v>0.12239929592790273</v>
      </c>
      <c r="R133" s="193">
        <f>RBay!J$77/100</f>
        <v>0.11097749544870361</v>
      </c>
      <c r="S133" s="193">
        <f>RBay!K$77/100</f>
        <v>0.11644372893681081</v>
      </c>
      <c r="T133" s="193"/>
      <c r="U133" s="193">
        <f>K133*$B133*Indicators!$B$256+K133*$C133*Indicators!$C$256+K133*$D133*Indicators!$D$256+K133*$E133*Indicators!$E$256+K133*$F133*Indicators!$F$256+K133*$G133*Indicators!$G$256+K133*$H133*Indicators!$H$256+K133*$I133*Indicators!$I$256</f>
        <v>3.032993044005314E-4</v>
      </c>
      <c r="V133" s="193">
        <f>L133*$B133*Indicators!$B$257+L133*$C133*Indicators!$C$257+L133*$D133*Indicators!$D$257+L133*$E133*Indicators!$E$257+L133*$F133*Indicators!$F$257+L133*$G133*Indicators!$G$257+L133*$H133*Indicators!$H$257+L133*$I133*Indicators!$I$257</f>
        <v>2.7796844764577215E-3</v>
      </c>
      <c r="W133" s="193">
        <f>M133*$B133*Indicators!$B$258+M133*$C133*Indicators!$C$258+M133*$D133*Indicators!$D$258+M133*$E133*Indicators!$E$258+M133*$F133*Indicators!$F$258+M133*$G133*Indicators!$G$258+M133*$H133*Indicators!$H$258+M133*$I133*Indicators!$I$258</f>
        <v>-3.5731814413978808E-3</v>
      </c>
      <c r="X133" s="193">
        <f>N133*$B133*Indicators!$B$259+N133*$C133*Indicators!$C$259+N133*$D133*Indicators!$D$259+N133*$E133*Indicators!$E$259+N133*$F133*Indicators!$F$259+N133*$G133*Indicators!$G$259+N133*$H133*Indicators!$H$259+N133*$I133*Indicators!$I$259</f>
        <v>1.229750889187147E-4</v>
      </c>
      <c r="Y133" s="193">
        <f>O133*$B133*Indicators!$B$260+O133*$C133*Indicators!$C$260+O133*$D133*Indicators!$D$260+O133*$E133*Indicators!$E$260+O133*$F133*Indicators!$F$260+O133*$G133*Indicators!$G$260+O133*$H133*Indicators!$H$260+O133*$I133*Indicators!$I$260</f>
        <v>9.6305772760010735E-4</v>
      </c>
      <c r="Z133" s="193">
        <f>P133*$B133*Indicators!$B$261+P133*$C133*Indicators!$C$261+P133*$D133*Indicators!$D$261+P133*$E133*Indicators!$E$261+P133*$F133*Indicators!$F$261+P133*$G133*Indicators!$G$261+P133*$H133*Indicators!$H$261+P133*$I133*Indicators!$I$261</f>
        <v>1.5945431097675955E-3</v>
      </c>
      <c r="AA133" s="193">
        <f>Q133*$B133*Indicators!$B$262+Q133*$C133*Indicators!$C$262+Q133*$D133*Indicators!$D$262+Q133*$E133*Indicators!$E$262+Q133*$F133*Indicators!$F$262+Q133*$G133*Indicators!$G$262+Q133*$H133*Indicators!$H$262+Q133*$I133*Indicators!$I$262</f>
        <v>7.3404625947021667E-3</v>
      </c>
      <c r="AB133" s="193">
        <f>R133*$B133*Indicators!$B$263+R133*$C133*Indicators!$C$263+R133*$D133*Indicators!$D$263+R133*$E133*Indicators!$E$263+R133*$F133*Indicators!$F$263+R133*$G133*Indicators!$G$263+R133*$H133*Indicators!$H$263+R133*$I133*Indicators!$I$263</f>
        <v>1.8271089815125846E-3</v>
      </c>
      <c r="AC133" s="193">
        <f>S133*$B133*Indicators!$B$264+S133*$C133*Indicators!$C$264+S133*$D133*Indicators!$D$264+S133*$E133*Indicators!$E$264+S133*$F133*Indicators!$F$264+S133*$G133*Indicators!$G$264+S133*$H133*Indicators!$H$264+S133*$I133*Indicators!$I$264</f>
        <v>-5.2731454122923848E-4</v>
      </c>
      <c r="AE133" s="177">
        <f t="shared" si="3"/>
        <v>1.0830635300732303</v>
      </c>
    </row>
    <row r="134" spans="1:31" hidden="1" x14ac:dyDescent="0.25">
      <c r="A134" s="174">
        <f>Indicators!A146</f>
        <v>39814</v>
      </c>
      <c r="B134" s="193">
        <f>(Indicators!B146-Indicators!B145)/Indicators!B145</f>
        <v>9.4405294835821427E-2</v>
      </c>
      <c r="C134" s="193">
        <f>(Indicators!C146-Indicators!C145)/-100</f>
        <v>-6.7499999999999982E-3</v>
      </c>
      <c r="D134" s="193">
        <f>(Indicators!D146-Indicators!D145)/-100</f>
        <v>1.7704657999534648E-2</v>
      </c>
      <c r="E134" s="193">
        <f>(Indicators!E146-Indicators!E145)/-Indicators!E145</f>
        <v>-0.21577099648933301</v>
      </c>
      <c r="F134" s="193">
        <f>(Indicators!F146-Indicators!F145)/Indicators!F145</f>
        <v>8.1272084805653705E-2</v>
      </c>
      <c r="G134" s="193">
        <f>(Indicators!G146-Indicators!G145)/Indicators!G145</f>
        <v>3.9913083257090552E-2</v>
      </c>
      <c r="H134" s="193">
        <f>(Indicators!H146-Indicators!H145)/Indicators!H145</f>
        <v>5.0984563585919646E-3</v>
      </c>
      <c r="I134" s="193">
        <f>(Indicators!I146-Indicators!I145)/Indicators!I145</f>
        <v>3.3763044812768567E-2</v>
      </c>
      <c r="J134" s="174"/>
      <c r="K134" s="193">
        <f>RBay!C$78/100</f>
        <v>3.3841900429056021E-2</v>
      </c>
      <c r="L134" s="193">
        <f>RBay!D$78/100</f>
        <v>0.1125618892579718</v>
      </c>
      <c r="M134" s="193">
        <f>RBay!E$78/100</f>
        <v>0.35361948692884559</v>
      </c>
      <c r="N134" s="193">
        <f>RBay!F$78/100</f>
        <v>7.5990327264568577E-3</v>
      </c>
      <c r="O134" s="193">
        <f>RBay!G$78/100</f>
        <v>4.0365409883340558E-2</v>
      </c>
      <c r="P134" s="193">
        <f>RBay!H$78/100</f>
        <v>7.7564341038173765E-2</v>
      </c>
      <c r="Q134" s="193">
        <f>RBay!I$78/100</f>
        <v>0.12713377923300781</v>
      </c>
      <c r="R134" s="193">
        <f>RBay!J$78/100</f>
        <v>0.1198438354061377</v>
      </c>
      <c r="S134" s="193">
        <f>RBay!K$78/100</f>
        <v>0.12747032509700978</v>
      </c>
      <c r="T134" s="193"/>
      <c r="U134" s="193">
        <f>K134*$B134*Indicators!$B$256+K134*$C134*Indicators!$C$256+K134*$D134*Indicators!$D$256+K134*$E134*Indicators!$E$256+K134*$F134*Indicators!$F$256+K134*$G134*Indicators!$G$256+K134*$H134*Indicators!$H$256+K134*$I134*Indicators!$I$256</f>
        <v>3.3851163385409063E-4</v>
      </c>
      <c r="V134" s="193">
        <f>L134*$B134*Indicators!$B$257+L134*$C134*Indicators!$C$257+L134*$D134*Indicators!$D$257+L134*$E134*Indicators!$E$257+L134*$F134*Indicators!$F$257+L134*$G134*Indicators!$G$257+L134*$H134*Indicators!$H$257+L134*$I134*Indicators!$I$257</f>
        <v>3.3163356468682132E-3</v>
      </c>
      <c r="W134" s="193">
        <f>M134*$B134*Indicators!$B$258+M134*$C134*Indicators!$C$258+M134*$D134*Indicators!$D$258+M134*$E134*Indicators!$E$258+M134*$F134*Indicators!$F$258+M134*$G134*Indicators!$G$258+M134*$H134*Indicators!$H$258+M134*$I134*Indicators!$I$258</f>
        <v>6.4579550313381539E-3</v>
      </c>
      <c r="X134" s="193">
        <f>N134*$B134*Indicators!$B$259+N134*$C134*Indicators!$C$259+N134*$D134*Indicators!$D$259+N134*$E134*Indicators!$E$259+N134*$F134*Indicators!$F$259+N134*$G134*Indicators!$G$259+N134*$H134*Indicators!$H$259+N134*$I134*Indicators!$I$259</f>
        <v>-1.198714651045639E-4</v>
      </c>
      <c r="Y134" s="193">
        <f>O134*$B134*Indicators!$B$260+O134*$C134*Indicators!$C$260+O134*$D134*Indicators!$D$260+O134*$E134*Indicators!$E$260+O134*$F134*Indicators!$F$260+O134*$G134*Indicators!$G$260+O134*$H134*Indicators!$H$260+O134*$I134*Indicators!$I$260</f>
        <v>-8.0577290098304995E-4</v>
      </c>
      <c r="Z134" s="193">
        <f>P134*$B134*Indicators!$B$261+P134*$C134*Indicators!$C$261+P134*$D134*Indicators!$D$261+P134*$E134*Indicators!$E$261+P134*$F134*Indicators!$F$261+P134*$G134*Indicators!$G$261+P134*$H134*Indicators!$H$261+P134*$I134*Indicators!$I$261</f>
        <v>-7.5109619489216201E-4</v>
      </c>
      <c r="AA134" s="193">
        <f>Q134*$B134*Indicators!$B$262+Q134*$C134*Indicators!$C$262+Q134*$D134*Indicators!$D$262+Q134*$E134*Indicators!$E$262+Q134*$F134*Indicators!$F$262+Q134*$G134*Indicators!$G$262+Q134*$H134*Indicators!$H$262+Q134*$I134*Indicators!$I$262</f>
        <v>-6.4169895188030037E-3</v>
      </c>
      <c r="AB134" s="193">
        <f>R134*$B134*Indicators!$B$263+R134*$C134*Indicators!$C$263+R134*$D134*Indicators!$D$263+R134*$E134*Indicators!$E$263+R134*$F134*Indicators!$F$263+R134*$G134*Indicators!$G$263+R134*$H134*Indicators!$H$263+R134*$I134*Indicators!$I$263</f>
        <v>-1.1398245578496512E-3</v>
      </c>
      <c r="AC134" s="193">
        <f>S134*$B134*Indicators!$B$264+S134*$C134*Indicators!$C$264+S134*$D134*Indicators!$D$264+S134*$E134*Indicators!$E$264+S134*$F134*Indicators!$F$264+S134*$G134*Indicators!$G$264+S134*$H134*Indicators!$H$264+S134*$I134*Indicators!$I$264</f>
        <v>1.7637623032890639E-3</v>
      </c>
      <c r="AE134" s="177">
        <f t="shared" si="3"/>
        <v>0.26430099777170907</v>
      </c>
    </row>
    <row r="135" spans="1:31" hidden="1" x14ac:dyDescent="0.25">
      <c r="A135" s="174">
        <f>Indicators!A147</f>
        <v>39845</v>
      </c>
      <c r="B135" s="193">
        <f>(Indicators!B147-Indicators!B146)/Indicators!B146</f>
        <v>-1.5500689898129968E-2</v>
      </c>
      <c r="C135" s="193">
        <f>(Indicators!C147-Indicators!C146)/-100</f>
        <v>-6.6500000000000092E-3</v>
      </c>
      <c r="D135" s="193">
        <f>(Indicators!D147-Indicators!D146)/-100</f>
        <v>-4.8001776392269232E-3</v>
      </c>
      <c r="E135" s="193">
        <f>(Indicators!E147-Indicators!E146)/-Indicators!E146</f>
        <v>9.9955575299867355E-3</v>
      </c>
      <c r="F135" s="193">
        <f>(Indicators!F147-Indicators!F146)/Indicators!F146</f>
        <v>8.7418300653594794E-2</v>
      </c>
      <c r="G135" s="193">
        <f>(Indicators!G147-Indicators!G146)/Indicators!G146</f>
        <v>4.091059056417029E-2</v>
      </c>
      <c r="H135" s="193">
        <f>(Indicators!H147-Indicators!H146)/Indicators!H146</f>
        <v>3.5667091553331074E-4</v>
      </c>
      <c r="I135" s="193">
        <f>(Indicators!I147-Indicators!I146)/Indicators!I146</f>
        <v>-5.1068883610451303E-2</v>
      </c>
      <c r="J135" s="174"/>
      <c r="K135" s="193">
        <f>RBay!C$78/100</f>
        <v>3.3841900429056021E-2</v>
      </c>
      <c r="L135" s="193">
        <f>RBay!D$78/100</f>
        <v>0.1125618892579718</v>
      </c>
      <c r="M135" s="193">
        <f>RBay!E$78/100</f>
        <v>0.35361948692884559</v>
      </c>
      <c r="N135" s="193">
        <f>RBay!F$78/100</f>
        <v>7.5990327264568577E-3</v>
      </c>
      <c r="O135" s="193">
        <f>RBay!G$78/100</f>
        <v>4.0365409883340558E-2</v>
      </c>
      <c r="P135" s="193">
        <f>RBay!H$78/100</f>
        <v>7.7564341038173765E-2</v>
      </c>
      <c r="Q135" s="193">
        <f>RBay!I$78/100</f>
        <v>0.12713377923300781</v>
      </c>
      <c r="R135" s="193">
        <f>RBay!J$78/100</f>
        <v>0.1198438354061377</v>
      </c>
      <c r="S135" s="193">
        <f>RBay!K$78/100</f>
        <v>0.12747032509700978</v>
      </c>
      <c r="T135" s="193"/>
      <c r="U135" s="193">
        <f>K135*$B135*Indicators!$B$256+K135*$C135*Indicators!$C$256+K135*$D135*Indicators!$D$256+K135*$E135*Indicators!$E$256+K135*$F135*Indicators!$F$256+K135*$G135*Indicators!$G$256+K135*$H135*Indicators!$H$256+K135*$I135*Indicators!$I$256</f>
        <v>6.7242991550545378E-4</v>
      </c>
      <c r="V135" s="193">
        <f>L135*$B135*Indicators!$B$257+L135*$C135*Indicators!$C$257+L135*$D135*Indicators!$D$257+L135*$E135*Indicators!$E$257+L135*$F135*Indicators!$F$257+L135*$G135*Indicators!$G$257+L135*$H135*Indicators!$H$257+L135*$I135*Indicators!$I$257</f>
        <v>2.8138314358293576E-4</v>
      </c>
      <c r="W135" s="193">
        <f>M135*$B135*Indicators!$B$258+M135*$C135*Indicators!$C$258+M135*$D135*Indicators!$D$258+M135*$E135*Indicators!$E$258+M135*$F135*Indicators!$F$258+M135*$G135*Indicators!$G$258+M135*$H135*Indicators!$H$258+M135*$I135*Indicators!$I$258</f>
        <v>-5.7193723513236979E-3</v>
      </c>
      <c r="X135" s="193">
        <f>N135*$B135*Indicators!$B$259+N135*$C135*Indicators!$C$259+N135*$D135*Indicators!$D$259+N135*$E135*Indicators!$E$259+N135*$F135*Indicators!$F$259+N135*$G135*Indicators!$G$259+N135*$H135*Indicators!$H$259+N135*$I135*Indicators!$I$259</f>
        <v>-1.9470424848790264E-4</v>
      </c>
      <c r="Y135" s="193">
        <f>O135*$B135*Indicators!$B$260+O135*$C135*Indicators!$C$260+O135*$D135*Indicators!$D$260+O135*$E135*Indicators!$E$260+O135*$F135*Indicators!$F$260+O135*$G135*Indicators!$G$260+O135*$H135*Indicators!$H$260+O135*$I135*Indicators!$I$260</f>
        <v>-2.0070473077531549E-4</v>
      </c>
      <c r="Z135" s="193">
        <f>P135*$B135*Indicators!$B$261+P135*$C135*Indicators!$C$261+P135*$D135*Indicators!$D$261+P135*$E135*Indicators!$E$261+P135*$F135*Indicators!$F$261+P135*$G135*Indicators!$G$261+P135*$H135*Indicators!$H$261+P135*$I135*Indicators!$I$261</f>
        <v>-2.9077948717050155E-4</v>
      </c>
      <c r="AA135" s="193">
        <f>Q135*$B135*Indicators!$B$262+Q135*$C135*Indicators!$C$262+Q135*$D135*Indicators!$D$262+Q135*$E135*Indicators!$E$262+Q135*$F135*Indicators!$F$262+Q135*$G135*Indicators!$G$262+Q135*$H135*Indicators!$H$262+Q135*$I135*Indicators!$I$262</f>
        <v>-6.8613765942861791E-4</v>
      </c>
      <c r="AB135" s="193">
        <f>R135*$B135*Indicators!$B$263+R135*$C135*Indicators!$C$263+R135*$D135*Indicators!$D$263+R135*$E135*Indicators!$E$263+R135*$F135*Indicators!$F$263+R135*$G135*Indicators!$G$263+R135*$H135*Indicators!$H$263+R135*$I135*Indicators!$I$263</f>
        <v>-6.9563041548174247E-4</v>
      </c>
      <c r="AC135" s="193">
        <f>S135*$B135*Indicators!$B$264+S135*$C135*Indicators!$C$264+S135*$D135*Indicators!$D$264+S135*$E135*Indicators!$E$264+S135*$F135*Indicators!$F$264+S135*$G135*Indicators!$G$264+S135*$H135*Indicators!$H$264+S135*$I135*Indicators!$I$264</f>
        <v>-9.2849989309825296E-4</v>
      </c>
      <c r="AE135" s="177">
        <f t="shared" si="3"/>
        <v>-0.77620157266776413</v>
      </c>
    </row>
    <row r="136" spans="1:31" hidden="1" x14ac:dyDescent="0.25">
      <c r="A136" s="174">
        <f>Indicators!A148</f>
        <v>39873</v>
      </c>
      <c r="B136" s="193">
        <f>(Indicators!B148-Indicators!B147)/Indicators!B147</f>
        <v>-5.26315789473683E-2</v>
      </c>
      <c r="C136" s="193">
        <f>(Indicators!C148-Indicators!C147)/-100</f>
        <v>-3.9999999999999145E-4</v>
      </c>
      <c r="D136" s="193">
        <f>(Indicators!D148-Indicators!D147)/-100</f>
        <v>-8.7088769711025189E-4</v>
      </c>
      <c r="E136" s="193">
        <f>(Indicators!E148-Indicators!E147)/-Indicators!E147</f>
        <v>-4.8911824096926175E-2</v>
      </c>
      <c r="F136" s="193">
        <f>(Indicators!F148-Indicators!F147)/Indicators!F147</f>
        <v>-2.8549962434260012E-2</v>
      </c>
      <c r="G136" s="193">
        <f>(Indicators!G148-Indicators!G147)/Indicators!G147</f>
        <v>-3.1378763866878018E-2</v>
      </c>
      <c r="H136" s="193">
        <f>(Indicators!H148-Indicators!H147)/Indicators!H147</f>
        <v>-1.8331981017632177E-4</v>
      </c>
      <c r="I136" s="193">
        <f>(Indicators!I148-Indicators!I147)/Indicators!I147</f>
        <v>0.11170212765957446</v>
      </c>
      <c r="J136" s="174"/>
      <c r="K136" s="193">
        <f>RBay!C$78/100</f>
        <v>3.3841900429056021E-2</v>
      </c>
      <c r="L136" s="193">
        <f>RBay!D$78/100</f>
        <v>0.1125618892579718</v>
      </c>
      <c r="M136" s="193">
        <f>RBay!E$78/100</f>
        <v>0.35361948692884559</v>
      </c>
      <c r="N136" s="193">
        <f>RBay!F$78/100</f>
        <v>7.5990327264568577E-3</v>
      </c>
      <c r="O136" s="193">
        <f>RBay!G$78/100</f>
        <v>4.0365409883340558E-2</v>
      </c>
      <c r="P136" s="193">
        <f>RBay!H$78/100</f>
        <v>7.7564341038173765E-2</v>
      </c>
      <c r="Q136" s="193">
        <f>RBay!I$78/100</f>
        <v>0.12713377923300781</v>
      </c>
      <c r="R136" s="193">
        <f>RBay!J$78/100</f>
        <v>0.1198438354061377</v>
      </c>
      <c r="S136" s="193">
        <f>RBay!K$78/100</f>
        <v>0.12747032509700978</v>
      </c>
      <c r="T136" s="193"/>
      <c r="U136" s="193">
        <f>K136*$B136*Indicators!$B$256+K136*$C136*Indicators!$C$256+K136*$D136*Indicators!$D$256+K136*$E136*Indicators!$E$256+K136*$F136*Indicators!$F$256+K136*$G136*Indicators!$G$256+K136*$H136*Indicators!$H$256+K136*$I136*Indicators!$I$256</f>
        <v>-6.2851247764223947E-4</v>
      </c>
      <c r="V136" s="193">
        <f>L136*$B136*Indicators!$B$257+L136*$C136*Indicators!$C$257+L136*$D136*Indicators!$D$257+L136*$E136*Indicators!$E$257+L136*$F136*Indicators!$F$257+L136*$G136*Indicators!$G$257+L136*$H136*Indicators!$H$257+L136*$I136*Indicators!$I$257</f>
        <v>-1.225994393698979E-3</v>
      </c>
      <c r="W136" s="193">
        <f>M136*$B136*Indicators!$B$258+M136*$C136*Indicators!$C$258+M136*$D136*Indicators!$D$258+M136*$E136*Indicators!$E$258+M136*$F136*Indicators!$F$258+M136*$G136*Indicators!$G$258+M136*$H136*Indicators!$H$258+M136*$I136*Indicators!$I$258</f>
        <v>-3.9382102779865306E-4</v>
      </c>
      <c r="X136" s="193">
        <f>N136*$B136*Indicators!$B$259+N136*$C136*Indicators!$C$259+N136*$D136*Indicators!$D$259+N136*$E136*Indicators!$E$259+N136*$F136*Indicators!$F$259+N136*$G136*Indicators!$G$259+N136*$H136*Indicators!$H$259+N136*$I136*Indicators!$I$259</f>
        <v>3.0946046117492709E-4</v>
      </c>
      <c r="Y136" s="193">
        <f>O136*$B136*Indicators!$B$260+O136*$C136*Indicators!$C$260+O136*$D136*Indicators!$D$260+O136*$E136*Indicators!$E$260+O136*$F136*Indicators!$F$260+O136*$G136*Indicators!$G$260+O136*$H136*Indicators!$H$260+O136*$I136*Indicators!$I$260</f>
        <v>-2.9373544833780909E-4</v>
      </c>
      <c r="Z136" s="193">
        <f>P136*$B136*Indicators!$B$261+P136*$C136*Indicators!$C$261+P136*$D136*Indicators!$D$261+P136*$E136*Indicators!$E$261+P136*$F136*Indicators!$F$261+P136*$G136*Indicators!$G$261+P136*$H136*Indicators!$H$261+P136*$I136*Indicators!$I$261</f>
        <v>-8.1553845827359722E-4</v>
      </c>
      <c r="AA136" s="193">
        <f>Q136*$B136*Indicators!$B$262+Q136*$C136*Indicators!$C$262+Q136*$D136*Indicators!$D$262+Q136*$E136*Indicators!$E$262+Q136*$F136*Indicators!$F$262+Q136*$G136*Indicators!$G$262+Q136*$H136*Indicators!$H$262+Q136*$I136*Indicators!$I$262</f>
        <v>-1.1404211588876265E-3</v>
      </c>
      <c r="AB136" s="193">
        <f>R136*$B136*Indicators!$B$263+R136*$C136*Indicators!$C$263+R136*$D136*Indicators!$D$263+R136*$E136*Indicators!$E$263+R136*$F136*Indicators!$F$263+R136*$G136*Indicators!$G$263+R136*$H136*Indicators!$H$263+R136*$I136*Indicators!$I$263</f>
        <v>-5.8140063190154838E-4</v>
      </c>
      <c r="AC136" s="193">
        <f>S136*$B136*Indicators!$B$264+S136*$C136*Indicators!$C$264+S136*$D136*Indicators!$D$264+S136*$E136*Indicators!$E$264+S136*$F136*Indicators!$F$264+S136*$G136*Indicators!$G$264+S136*$H136*Indicators!$H$264+S136*$I136*Indicators!$I$264</f>
        <v>-6.0197853675915012E-6</v>
      </c>
      <c r="AE136" s="177">
        <f t="shared" si="3"/>
        <v>-0.47759829207331173</v>
      </c>
    </row>
    <row r="137" spans="1:31" hidden="1" x14ac:dyDescent="0.25">
      <c r="A137" s="174">
        <f>Indicators!A149</f>
        <v>39904</v>
      </c>
      <c r="B137" s="193">
        <f>(Indicators!B149-Indicators!B148)/Indicators!B148</f>
        <v>-0.11306263770853009</v>
      </c>
      <c r="C137" s="193">
        <f>(Indicators!C149-Indicators!C148)/-100</f>
        <v>8.9999999999999857E-4</v>
      </c>
      <c r="D137" s="193">
        <f>(Indicators!D149-Indicators!D148)/-100</f>
        <v>2.6288579038070024E-3</v>
      </c>
      <c r="E137" s="193">
        <f>(Indicators!E149-Indicators!E148)/-Indicators!E148</f>
        <v>-4.6844919786096208E-2</v>
      </c>
      <c r="F137" s="193">
        <f>(Indicators!F149-Indicators!F148)/Indicators!F148</f>
        <v>4.1763341067285457E-2</v>
      </c>
      <c r="G137" s="193">
        <f>(Indicators!G149-Indicators!G148)/Indicators!G148</f>
        <v>-1.9088132635253056E-2</v>
      </c>
      <c r="H137" s="193">
        <f>(Indicators!H149-Indicators!H148)/Indicators!H148</f>
        <v>-1.462044247166791E-3</v>
      </c>
      <c r="I137" s="193">
        <f>(Indicators!I149-Indicators!I148)/Indicators!I148</f>
        <v>-4.0247678018575851E-2</v>
      </c>
      <c r="J137" s="174"/>
      <c r="K137" s="193">
        <f>RBay!C$78/100</f>
        <v>3.3841900429056021E-2</v>
      </c>
      <c r="L137" s="193">
        <f>RBay!D$78/100</f>
        <v>0.1125618892579718</v>
      </c>
      <c r="M137" s="193">
        <f>RBay!E$78/100</f>
        <v>0.35361948692884559</v>
      </c>
      <c r="N137" s="193">
        <f>RBay!F$78/100</f>
        <v>7.5990327264568577E-3</v>
      </c>
      <c r="O137" s="193">
        <f>RBay!G$78/100</f>
        <v>4.0365409883340558E-2</v>
      </c>
      <c r="P137" s="193">
        <f>RBay!H$78/100</f>
        <v>7.7564341038173765E-2</v>
      </c>
      <c r="Q137" s="193">
        <f>RBay!I$78/100</f>
        <v>0.12713377923300781</v>
      </c>
      <c r="R137" s="193">
        <f>RBay!J$78/100</f>
        <v>0.1198438354061377</v>
      </c>
      <c r="S137" s="193">
        <f>RBay!K$78/100</f>
        <v>0.12747032509700978</v>
      </c>
      <c r="T137" s="193"/>
      <c r="U137" s="193">
        <f>K137*$B137*Indicators!$B$256+K137*$C137*Indicators!$C$256+K137*$D137*Indicators!$D$256+K137*$E137*Indicators!$E$256+K137*$F137*Indicators!$F$256+K137*$G137*Indicators!$G$256+K137*$H137*Indicators!$H$256+K137*$I137*Indicators!$I$256</f>
        <v>-7.1716866552618268E-4</v>
      </c>
      <c r="V137" s="193">
        <f>L137*$B137*Indicators!$B$257+L137*$C137*Indicators!$C$257+L137*$D137*Indicators!$D$257+L137*$E137*Indicators!$E$257+L137*$F137*Indicators!$F$257+L137*$G137*Indicators!$G$257+L137*$H137*Indicators!$H$257+L137*$I137*Indicators!$I$257</f>
        <v>-6.1107679427504589E-3</v>
      </c>
      <c r="W137" s="193">
        <f>M137*$B137*Indicators!$B$258+M137*$C137*Indicators!$C$258+M137*$D137*Indicators!$D$258+M137*$E137*Indicators!$E$258+M137*$F137*Indicators!$F$258+M137*$G137*Indicators!$G$258+M137*$H137*Indicators!$H$258+M137*$I137*Indicators!$I$258</f>
        <v>-1.8437971935108981E-2</v>
      </c>
      <c r="X137" s="193">
        <f>N137*$B137*Indicators!$B$259+N137*$C137*Indicators!$C$259+N137*$D137*Indicators!$D$259+N137*$E137*Indicators!$E$259+N137*$F137*Indicators!$F$259+N137*$G137*Indicators!$G$259+N137*$H137*Indicators!$H$259+N137*$I137*Indicators!$I$259</f>
        <v>-3.0980381220002445E-4</v>
      </c>
      <c r="Y137" s="193">
        <f>O137*$B137*Indicators!$B$260+O137*$C137*Indicators!$C$260+O137*$D137*Indicators!$D$260+O137*$E137*Indicators!$E$260+O137*$F137*Indicators!$F$260+O137*$G137*Indicators!$G$260+O137*$H137*Indicators!$H$260+O137*$I137*Indicators!$I$260</f>
        <v>-8.1744448182258483E-4</v>
      </c>
      <c r="Z137" s="193">
        <f>P137*$B137*Indicators!$B$261+P137*$C137*Indicators!$C$261+P137*$D137*Indicators!$D$261+P137*$E137*Indicators!$E$261+P137*$F137*Indicators!$F$261+P137*$G137*Indicators!$G$261+P137*$H137*Indicators!$H$261+P137*$I137*Indicators!$I$261</f>
        <v>-1.203449163434112E-3</v>
      </c>
      <c r="AA137" s="193">
        <f>Q137*$B137*Indicators!$B$262+Q137*$C137*Indicators!$C$262+Q137*$D137*Indicators!$D$262+Q137*$E137*Indicators!$E$262+Q137*$F137*Indicators!$F$262+Q137*$G137*Indicators!$G$262+Q137*$H137*Indicators!$H$262+Q137*$I137*Indicators!$I$262</f>
        <v>-3.7166327882712578E-3</v>
      </c>
      <c r="AB137" s="193">
        <f>R137*$B137*Indicators!$B$263+R137*$C137*Indicators!$C$263+R137*$D137*Indicators!$D$263+R137*$E137*Indicators!$E$263+R137*$F137*Indicators!$F$263+R137*$G137*Indicators!$G$263+R137*$H137*Indicators!$H$263+R137*$I137*Indicators!$I$263</f>
        <v>-2.1408743525434754E-3</v>
      </c>
      <c r="AC137" s="193">
        <f>S137*$B137*Indicators!$B$264+S137*$C137*Indicators!$C$264+S137*$D137*Indicators!$D$264+S137*$E137*Indicators!$E$264+S137*$F137*Indicators!$F$264+S137*$G137*Indicators!$G$264+S137*$H137*Indicators!$H$264+S137*$I137*Indicators!$I$264</f>
        <v>-1.6464690984903455E-3</v>
      </c>
      <c r="AE137" s="177">
        <f t="shared" si="3"/>
        <v>-3.5100582240147422</v>
      </c>
    </row>
    <row r="138" spans="1:31" hidden="1" x14ac:dyDescent="0.25">
      <c r="A138" s="174">
        <f>Indicators!A150</f>
        <v>39934</v>
      </c>
      <c r="B138" s="193">
        <f>(Indicators!B150-Indicators!B149)/Indicators!B149</f>
        <v>-5.4889157025575556E-2</v>
      </c>
      <c r="C138" s="193">
        <f>(Indicators!C150-Indicators!C149)/-100</f>
        <v>-2.7999999999999935E-3</v>
      </c>
      <c r="D138" s="193">
        <f>(Indicators!D150-Indicators!D149)/-100</f>
        <v>3.5249882500389962E-3</v>
      </c>
      <c r="E138" s="193">
        <f>(Indicators!E150-Indicators!E149)/-Indicators!E149</f>
        <v>-0.31548835308541068</v>
      </c>
      <c r="F138" s="193">
        <f>(Indicators!F150-Indicators!F149)/Indicators!F149</f>
        <v>0.14847809948032664</v>
      </c>
      <c r="G138" s="193">
        <f>(Indicators!G150-Indicators!G149)/Indicators!G149</f>
        <v>6.7496942066051432E-2</v>
      </c>
      <c r="H138" s="193">
        <f>(Indicators!H150-Indicators!H149)/Indicators!H149</f>
        <v>-1.1836426430693915E-2</v>
      </c>
      <c r="I138" s="193">
        <f>(Indicators!I150-Indicators!I149)/Indicators!I149</f>
        <v>5.0733137829912026E-2</v>
      </c>
      <c r="J138" s="174"/>
      <c r="K138" s="193">
        <f>RBay!C$78/100</f>
        <v>3.3841900429056021E-2</v>
      </c>
      <c r="L138" s="193">
        <f>RBay!D$78/100</f>
        <v>0.1125618892579718</v>
      </c>
      <c r="M138" s="193">
        <f>RBay!E$78/100</f>
        <v>0.35361948692884559</v>
      </c>
      <c r="N138" s="193">
        <f>RBay!F$78/100</f>
        <v>7.5990327264568577E-3</v>
      </c>
      <c r="O138" s="193">
        <f>RBay!G$78/100</f>
        <v>4.0365409883340558E-2</v>
      </c>
      <c r="P138" s="193">
        <f>RBay!H$78/100</f>
        <v>7.7564341038173765E-2</v>
      </c>
      <c r="Q138" s="193">
        <f>RBay!I$78/100</f>
        <v>0.12713377923300781</v>
      </c>
      <c r="R138" s="193">
        <f>RBay!J$78/100</f>
        <v>0.1198438354061377</v>
      </c>
      <c r="S138" s="193">
        <f>RBay!K$78/100</f>
        <v>0.12747032509700978</v>
      </c>
      <c r="T138" s="193"/>
      <c r="U138" s="193">
        <f>K138*$B138*Indicators!$B$256+K138*$C138*Indicators!$C$256+K138*$D138*Indicators!$D$256+K138*$E138*Indicators!$E$256+K138*$F138*Indicators!$F$256+K138*$G138*Indicators!$G$256+K138*$H138*Indicators!$H$256+K138*$I138*Indicators!$I$256</f>
        <v>-5.8533505277605802E-4</v>
      </c>
      <c r="V138" s="193">
        <f>L138*$B138*Indicators!$B$257+L138*$C138*Indicators!$C$257+L138*$D138*Indicators!$D$257+L138*$E138*Indicators!$E$257+L138*$F138*Indicators!$F$257+L138*$G138*Indicators!$G$257+L138*$H138*Indicators!$H$257+L138*$I138*Indicators!$I$257</f>
        <v>-1.2235677749306245E-3</v>
      </c>
      <c r="W138" s="193">
        <f>M138*$B138*Indicators!$B$258+M138*$C138*Indicators!$C$258+M138*$D138*Indicators!$D$258+M138*$E138*Indicators!$E$258+M138*$F138*Indicators!$F$258+M138*$G138*Indicators!$G$258+M138*$H138*Indicators!$H$258+M138*$I138*Indicators!$I$258</f>
        <v>-1.491595495194647E-2</v>
      </c>
      <c r="X138" s="193">
        <f>N138*$B138*Indicators!$B$259+N138*$C138*Indicators!$C$259+N138*$D138*Indicators!$D$259+N138*$E138*Indicators!$E$259+N138*$F138*Indicators!$F$259+N138*$G138*Indicators!$G$259+N138*$H138*Indicators!$H$259+N138*$I138*Indicators!$I$259</f>
        <v>-3.3714940540542334E-4</v>
      </c>
      <c r="Y138" s="193">
        <f>O138*$B138*Indicators!$B$260+O138*$C138*Indicators!$C$260+O138*$D138*Indicators!$D$260+O138*$E138*Indicators!$E$260+O138*$F138*Indicators!$F$260+O138*$G138*Indicators!$G$260+O138*$H138*Indicators!$H$260+O138*$I138*Indicators!$I$260</f>
        <v>-2.192404485923137E-3</v>
      </c>
      <c r="Z138" s="193">
        <f>P138*$B138*Indicators!$B$261+P138*$C138*Indicators!$C$261+P138*$D138*Indicators!$D$261+P138*$E138*Indicators!$E$261+P138*$F138*Indicators!$F$261+P138*$G138*Indicators!$G$261+P138*$H138*Indicators!$H$261+P138*$I138*Indicators!$I$261</f>
        <v>-3.1236602808588122E-3</v>
      </c>
      <c r="AA138" s="193">
        <f>Q138*$B138*Indicators!$B$262+Q138*$C138*Indicators!$C$262+Q138*$D138*Indicators!$D$262+Q138*$E138*Indicators!$E$262+Q138*$F138*Indicators!$F$262+Q138*$G138*Indicators!$G$262+Q138*$H138*Indicators!$H$262+Q138*$I138*Indicators!$I$262</f>
        <v>-1.2412947365736768E-2</v>
      </c>
      <c r="AB138" s="193">
        <f>R138*$B138*Indicators!$B$263+R138*$C138*Indicators!$C$263+R138*$D138*Indicators!$D$263+R138*$E138*Indicators!$E$263+R138*$F138*Indicators!$F$263+R138*$G138*Indicators!$G$263+R138*$H138*Indicators!$H$263+R138*$I138*Indicators!$I$263</f>
        <v>-4.6355024148218415E-3</v>
      </c>
      <c r="AC138" s="193">
        <f>S138*$B138*Indicators!$B$264+S138*$C138*Indicators!$C$264+S138*$D138*Indicators!$D$264+S138*$E138*Indicators!$E$264+S138*$F138*Indicators!$F$264+S138*$G138*Indicators!$G$264+S138*$H138*Indicators!$H$264+S138*$I138*Indicators!$I$264</f>
        <v>-8.640179669047439E-4</v>
      </c>
      <c r="AE138" s="177">
        <f t="shared" si="3"/>
        <v>-4.0290539699303878</v>
      </c>
    </row>
    <row r="139" spans="1:31" hidden="1" x14ac:dyDescent="0.25">
      <c r="A139" s="174">
        <f>Indicators!A151</f>
        <v>39965</v>
      </c>
      <c r="B139" s="193">
        <f>(Indicators!B151-Indicators!B150)/Indicators!B150</f>
        <v>-3.046536661075918E-2</v>
      </c>
      <c r="C139" s="193">
        <f>(Indicators!C151-Indicators!C150)/-100</f>
        <v>-1.6000000000000014E-3</v>
      </c>
      <c r="D139" s="193">
        <f>(Indicators!D151-Indicators!D150)/-100</f>
        <v>6.7827963619547663E-3</v>
      </c>
      <c r="E139" s="193">
        <f>(Indicators!E151-Indicators!E150)/-Indicators!E150</f>
        <v>-5.0636843740292099E-2</v>
      </c>
      <c r="F139" s="193">
        <f>(Indicators!F151-Indicators!F150)/Indicators!F150</f>
        <v>7.1751777634130418E-2</v>
      </c>
      <c r="G139" s="193">
        <f>(Indicators!G151-Indicators!G150)/Indicators!G150</f>
        <v>-2.2604166666666713E-2</v>
      </c>
      <c r="H139" s="193">
        <f>(Indicators!H151-Indicators!H150)/Indicators!H150</f>
        <v>4.3546828595158304E-3</v>
      </c>
      <c r="I139" s="193">
        <f>(Indicators!I151-Indicators!I150)/Indicators!I150</f>
        <v>-1.5071169411108009E-2</v>
      </c>
      <c r="J139" s="174"/>
      <c r="K139" s="193">
        <f>RBay!C$78/100</f>
        <v>3.3841900429056021E-2</v>
      </c>
      <c r="L139" s="193">
        <f>RBay!D$78/100</f>
        <v>0.1125618892579718</v>
      </c>
      <c r="M139" s="193">
        <f>RBay!E$78/100</f>
        <v>0.35361948692884559</v>
      </c>
      <c r="N139" s="193">
        <f>RBay!F$78/100</f>
        <v>7.5990327264568577E-3</v>
      </c>
      <c r="O139" s="193">
        <f>RBay!G$78/100</f>
        <v>4.0365409883340558E-2</v>
      </c>
      <c r="P139" s="193">
        <f>RBay!H$78/100</f>
        <v>7.7564341038173765E-2</v>
      </c>
      <c r="Q139" s="193">
        <f>RBay!I$78/100</f>
        <v>0.12713377923300781</v>
      </c>
      <c r="R139" s="193">
        <f>RBay!J$78/100</f>
        <v>0.1198438354061377</v>
      </c>
      <c r="S139" s="193">
        <f>RBay!K$78/100</f>
        <v>0.12747032509700978</v>
      </c>
      <c r="T139" s="193"/>
      <c r="U139" s="193">
        <f>K139*$B139*Indicators!$B$256+K139*$C139*Indicators!$C$256+K139*$D139*Indicators!$D$256+K139*$E139*Indicators!$E$256+K139*$F139*Indicators!$F$256+K139*$G139*Indicators!$G$256+K139*$H139*Indicators!$H$256+K139*$I139*Indicators!$I$256</f>
        <v>2.1094032464761116E-4</v>
      </c>
      <c r="V139" s="193">
        <f>L139*$B139*Indicators!$B$257+L139*$C139*Indicators!$C$257+L139*$D139*Indicators!$D$257+L139*$E139*Indicators!$E$257+L139*$F139*Indicators!$F$257+L139*$G139*Indicators!$G$257+L139*$H139*Indicators!$H$257+L139*$I139*Indicators!$I$257</f>
        <v>-2.9557845890290191E-3</v>
      </c>
      <c r="W139" s="193">
        <f>M139*$B139*Indicators!$B$258+M139*$C139*Indicators!$C$258+M139*$D139*Indicators!$D$258+M139*$E139*Indicators!$E$258+M139*$F139*Indicators!$F$258+M139*$G139*Indicators!$G$258+M139*$H139*Indicators!$H$258+M139*$I139*Indicators!$I$258</f>
        <v>-6.4663525832194969E-3</v>
      </c>
      <c r="X139" s="193">
        <f>N139*$B139*Indicators!$B$259+N139*$C139*Indicators!$C$259+N139*$D139*Indicators!$D$259+N139*$E139*Indicators!$E$259+N139*$F139*Indicators!$F$259+N139*$G139*Indicators!$G$259+N139*$H139*Indicators!$H$259+N139*$I139*Indicators!$I$259</f>
        <v>-1.5209374341501855E-4</v>
      </c>
      <c r="Y139" s="193">
        <f>O139*$B139*Indicators!$B$260+O139*$C139*Indicators!$C$260+O139*$D139*Indicators!$D$260+O139*$E139*Indicators!$E$260+O139*$F139*Indicators!$F$260+O139*$G139*Indicators!$G$260+O139*$H139*Indicators!$H$260+O139*$I139*Indicators!$I$260</f>
        <v>-3.9925173415287471E-4</v>
      </c>
      <c r="Z139" s="193">
        <f>P139*$B139*Indicators!$B$261+P139*$C139*Indicators!$C$261+P139*$D139*Indicators!$D$261+P139*$E139*Indicators!$E$261+P139*$F139*Indicators!$F$261+P139*$G139*Indicators!$G$261+P139*$H139*Indicators!$H$261+P139*$I139*Indicators!$I$261</f>
        <v>-4.8283732859386952E-4</v>
      </c>
      <c r="AA139" s="193">
        <f>Q139*$B139*Indicators!$B$262+Q139*$C139*Indicators!$C$262+Q139*$D139*Indicators!$D$262+Q139*$E139*Indicators!$E$262+Q139*$F139*Indicators!$F$262+Q139*$G139*Indicators!$G$262+Q139*$H139*Indicators!$H$262+Q139*$I139*Indicators!$I$262</f>
        <v>-2.353944283674332E-3</v>
      </c>
      <c r="AB139" s="193">
        <f>R139*$B139*Indicators!$B$263+R139*$C139*Indicators!$C$263+R139*$D139*Indicators!$D$263+R139*$E139*Indicators!$E$263+R139*$F139*Indicators!$F$263+R139*$G139*Indicators!$G$263+R139*$H139*Indicators!$H$263+R139*$I139*Indicators!$I$263</f>
        <v>-8.915296781420454E-4</v>
      </c>
      <c r="AC139" s="193">
        <f>S139*$B139*Indicators!$B$264+S139*$C139*Indicators!$C$264+S139*$D139*Indicators!$D$264+S139*$E139*Indicators!$E$264+S139*$F139*Indicators!$F$264+S139*$G139*Indicators!$G$264+S139*$H139*Indicators!$H$264+S139*$I139*Indicators!$I$264</f>
        <v>-2.163338404788383E-4</v>
      </c>
      <c r="AE139" s="177">
        <f t="shared" si="3"/>
        <v>-1.3707187456057881</v>
      </c>
    </row>
    <row r="140" spans="1:31" hidden="1" x14ac:dyDescent="0.25">
      <c r="A140" s="174">
        <f>Indicators!A152</f>
        <v>39995</v>
      </c>
      <c r="B140" s="193">
        <f>(Indicators!B152-Indicators!B151)/Indicators!B151</f>
        <v>5.034856700232339E-3</v>
      </c>
      <c r="C140" s="193">
        <f>(Indicators!C152-Indicators!C151)/-100</f>
        <v>8.0000000000000069E-4</v>
      </c>
      <c r="D140" s="193">
        <f>(Indicators!D152-Indicators!D151)/-100</f>
        <v>1.9584623793041534E-3</v>
      </c>
      <c r="E140" s="193">
        <f>(Indicators!E152-Indicators!E151)/-Indicators!E151</f>
        <v>-2.9716144293317637E-2</v>
      </c>
      <c r="F140" s="193">
        <f>(Indicators!F152-Indicators!F151)/Indicators!F151</f>
        <v>7.3582629674306552E-2</v>
      </c>
      <c r="G140" s="193">
        <f>(Indicators!G152-Indicators!G151)/Indicators!G151</f>
        <v>-3.8367259938185115E-3</v>
      </c>
      <c r="H140" s="193">
        <f>(Indicators!H152-Indicators!H151)/Indicators!H151</f>
        <v>3.1715438403995908E-3</v>
      </c>
      <c r="I140" s="193">
        <f>(Indicators!I152-Indicators!I151)/Indicators!I151</f>
        <v>4.5338622839331252E-2</v>
      </c>
      <c r="J140" s="174"/>
      <c r="K140" s="193">
        <f>RBay!C$78/100</f>
        <v>3.3841900429056021E-2</v>
      </c>
      <c r="L140" s="193">
        <f>RBay!D$78/100</f>
        <v>0.1125618892579718</v>
      </c>
      <c r="M140" s="193">
        <f>RBay!E$78/100</f>
        <v>0.35361948692884559</v>
      </c>
      <c r="N140" s="193">
        <f>RBay!F$78/100</f>
        <v>7.5990327264568577E-3</v>
      </c>
      <c r="O140" s="193">
        <f>RBay!G$78/100</f>
        <v>4.0365409883340558E-2</v>
      </c>
      <c r="P140" s="193">
        <f>RBay!H$78/100</f>
        <v>7.7564341038173765E-2</v>
      </c>
      <c r="Q140" s="193">
        <f>RBay!I$78/100</f>
        <v>0.12713377923300781</v>
      </c>
      <c r="R140" s="193">
        <f>RBay!J$78/100</f>
        <v>0.1198438354061377</v>
      </c>
      <c r="S140" s="193">
        <f>RBay!K$78/100</f>
        <v>0.12747032509700978</v>
      </c>
      <c r="T140" s="193"/>
      <c r="U140" s="193">
        <f>K140*$B140*Indicators!$B$256+K140*$C140*Indicators!$C$256+K140*$D140*Indicators!$D$256+K140*$E140*Indicators!$E$256+K140*$F140*Indicators!$F$256+K140*$G140*Indicators!$G$256+K140*$H140*Indicators!$H$256+K140*$I140*Indicators!$I$256</f>
        <v>7.4967197281477571E-4</v>
      </c>
      <c r="V140" s="193">
        <f>L140*$B140*Indicators!$B$257+L140*$C140*Indicators!$C$257+L140*$D140*Indicators!$D$257+L140*$E140*Indicators!$E$257+L140*$F140*Indicators!$F$257+L140*$G140*Indicators!$G$257+L140*$H140*Indicators!$H$257+L140*$I140*Indicators!$I$257</f>
        <v>6.8346191844275859E-4</v>
      </c>
      <c r="W140" s="193">
        <f>M140*$B140*Indicators!$B$258+M140*$C140*Indicators!$C$258+M140*$D140*Indicators!$D$258+M140*$E140*Indicators!$E$258+M140*$F140*Indicators!$F$258+M140*$G140*Indicators!$G$258+M140*$H140*Indicators!$H$258+M140*$I140*Indicators!$I$258</f>
        <v>2.9822101560910553E-3</v>
      </c>
      <c r="X140" s="193">
        <f>N140*$B140*Indicators!$B$259+N140*$C140*Indicators!$C$259+N140*$D140*Indicators!$D$259+N140*$E140*Indicators!$E$259+N140*$F140*Indicators!$F$259+N140*$G140*Indicators!$G$259+N140*$H140*Indicators!$H$259+N140*$I140*Indicators!$I$259</f>
        <v>1.3438620168869343E-4</v>
      </c>
      <c r="Y140" s="193">
        <f>O140*$B140*Indicators!$B$260+O140*$C140*Indicators!$C$260+O140*$D140*Indicators!$D$260+O140*$E140*Indicators!$E$260+O140*$F140*Indicators!$F$260+O140*$G140*Indicators!$G$260+O140*$H140*Indicators!$H$260+O140*$I140*Indicators!$I$260</f>
        <v>-1.2097329354785648E-5</v>
      </c>
      <c r="Z140" s="193">
        <f>P140*$B140*Indicators!$B$261+P140*$C140*Indicators!$C$261+P140*$D140*Indicators!$D$261+P140*$E140*Indicators!$E$261+P140*$F140*Indicators!$F$261+P140*$G140*Indicators!$G$261+P140*$H140*Indicators!$H$261+P140*$I140*Indicators!$I$261</f>
        <v>-7.7839719529118454E-5</v>
      </c>
      <c r="AA140" s="193">
        <f>Q140*$B140*Indicators!$B$262+Q140*$C140*Indicators!$C$262+Q140*$D140*Indicators!$D$262+Q140*$E140*Indicators!$E$262+Q140*$F140*Indicators!$F$262+Q140*$G140*Indicators!$G$262+Q140*$H140*Indicators!$H$262+Q140*$I140*Indicators!$I$262</f>
        <v>-3.6707848783414814E-4</v>
      </c>
      <c r="AB140" s="193">
        <f>R140*$B140*Indicators!$B$263+R140*$C140*Indicators!$C$263+R140*$D140*Indicators!$D$263+R140*$E140*Indicators!$E$263+R140*$F140*Indicators!$F$263+R140*$G140*Indicators!$G$263+R140*$H140*Indicators!$H$263+R140*$I140*Indicators!$I$263</f>
        <v>1.4694193747798423E-4</v>
      </c>
      <c r="AC140" s="193">
        <f>S140*$B140*Indicators!$B$264+S140*$C140*Indicators!$C$264+S140*$D140*Indicators!$D$264+S140*$E140*Indicators!$E$264+S140*$F140*Indicators!$F$264+S140*$G140*Indicators!$G$264+S140*$H140*Indicators!$H$264+S140*$I140*Indicators!$I$264</f>
        <v>5.6005010726030272E-4</v>
      </c>
      <c r="AE140" s="177">
        <f t="shared" si="3"/>
        <v>0.47997067570575191</v>
      </c>
    </row>
    <row r="141" spans="1:31" hidden="1" x14ac:dyDescent="0.25">
      <c r="A141" s="174">
        <f>Indicators!A153</f>
        <v>40026</v>
      </c>
      <c r="B141" s="193">
        <f>(Indicators!B153-Indicators!B152)/Indicators!B152</f>
        <v>-6.9364161849709051E-4</v>
      </c>
      <c r="C141" s="193">
        <f>(Indicators!C153-Indicators!C152)/-100</f>
        <v>1.6999999999999993E-3</v>
      </c>
      <c r="D141" s="193">
        <f>(Indicators!D153-Indicators!D152)/-100</f>
        <v>2.3017788504512992E-3</v>
      </c>
      <c r="E141" s="193">
        <f>(Indicators!E153-Indicators!E152)/-Indicators!E152</f>
        <v>1.6223977027997265E-2</v>
      </c>
      <c r="F141" s="193">
        <f>(Indicators!F153-Indicators!F152)/Indicators!F152</f>
        <v>0.22022471910112348</v>
      </c>
      <c r="G141" s="193">
        <f>(Indicators!G153-Indicators!G152)/Indicators!G152</f>
        <v>2.342997753289823E-2</v>
      </c>
      <c r="H141" s="193">
        <f>(Indicators!H153-Indicators!H152)/Indicators!H152</f>
        <v>-1.1830295928464398E-3</v>
      </c>
      <c r="I141" s="193">
        <f>(Indicators!I153-Indicators!I152)/Indicators!I152</f>
        <v>-1.8704255895906751E-2</v>
      </c>
      <c r="J141" s="174"/>
      <c r="K141" s="193">
        <f>RBay!C$78/100</f>
        <v>3.3841900429056021E-2</v>
      </c>
      <c r="L141" s="193">
        <f>RBay!D$78/100</f>
        <v>0.1125618892579718</v>
      </c>
      <c r="M141" s="193">
        <f>RBay!E$78/100</f>
        <v>0.35361948692884559</v>
      </c>
      <c r="N141" s="193">
        <f>RBay!F$78/100</f>
        <v>7.5990327264568577E-3</v>
      </c>
      <c r="O141" s="193">
        <f>RBay!G$78/100</f>
        <v>4.0365409883340558E-2</v>
      </c>
      <c r="P141" s="193">
        <f>RBay!H$78/100</f>
        <v>7.7564341038173765E-2</v>
      </c>
      <c r="Q141" s="193">
        <f>RBay!I$78/100</f>
        <v>0.12713377923300781</v>
      </c>
      <c r="R141" s="193">
        <f>RBay!J$78/100</f>
        <v>0.1198438354061377</v>
      </c>
      <c r="S141" s="193">
        <f>RBay!K$78/100</f>
        <v>0.12747032509700978</v>
      </c>
      <c r="T141" s="193"/>
      <c r="U141" s="193">
        <f>K141*$B141*Indicators!$B$256+K141*$C141*Indicators!$C$256+K141*$D141*Indicators!$D$256+K141*$E141*Indicators!$E$256+K141*$F141*Indicators!$F$256+K141*$G141*Indicators!$G$256+K141*$H141*Indicators!$H$256+K141*$I141*Indicators!$I$256</f>
        <v>2.2794959605957929E-3</v>
      </c>
      <c r="V141" s="193">
        <f>L141*$B141*Indicators!$B$257+L141*$C141*Indicators!$C$257+L141*$D141*Indicators!$D$257+L141*$E141*Indicators!$E$257+L141*$F141*Indicators!$F$257+L141*$G141*Indicators!$G$257+L141*$H141*Indicators!$H$257+L141*$I141*Indicators!$I$257</f>
        <v>7.9304860562951233E-4</v>
      </c>
      <c r="W141" s="193">
        <f>M141*$B141*Indicators!$B$258+M141*$C141*Indicators!$C$258+M141*$D141*Indicators!$D$258+M141*$E141*Indicators!$E$258+M141*$F141*Indicators!$F$258+M141*$G141*Indicators!$G$258+M141*$H141*Indicators!$H$258+M141*$I141*Indicators!$I$258</f>
        <v>-7.1588216243918096E-4</v>
      </c>
      <c r="X141" s="193">
        <f>N141*$B141*Indicators!$B$259+N141*$C141*Indicators!$C$259+N141*$D141*Indicators!$D$259+N141*$E141*Indicators!$E$259+N141*$F141*Indicators!$F$259+N141*$G141*Indicators!$G$259+N141*$H141*Indicators!$H$259+N141*$I141*Indicators!$I$259</f>
        <v>-4.63154260334512E-5</v>
      </c>
      <c r="Y141" s="193">
        <f>O141*$B141*Indicators!$B$260+O141*$C141*Indicators!$C$260+O141*$D141*Indicators!$D$260+O141*$E141*Indicators!$E$260+O141*$F141*Indicators!$F$260+O141*$G141*Indicators!$G$260+O141*$H141*Indicators!$H$260+O141*$I141*Indicators!$I$260</f>
        <v>7.3234503177235864E-5</v>
      </c>
      <c r="Z141" s="193">
        <f>P141*$B141*Indicators!$B$261+P141*$C141*Indicators!$C$261+P141*$D141*Indicators!$D$261+P141*$E141*Indicators!$E$261+P141*$F141*Indicators!$F$261+P141*$G141*Indicators!$G$261+P141*$H141*Indicators!$H$261+P141*$I141*Indicators!$I$261</f>
        <v>1.7937777038240689E-4</v>
      </c>
      <c r="AA141" s="193">
        <f>Q141*$B141*Indicators!$B$262+Q141*$C141*Indicators!$C$262+Q141*$D141*Indicators!$D$262+Q141*$E141*Indicators!$E$262+Q141*$F141*Indicators!$F$262+Q141*$G141*Indicators!$G$262+Q141*$H141*Indicators!$H$262+Q141*$I141*Indicators!$I$262</f>
        <v>4.1458011685382534E-4</v>
      </c>
      <c r="AB141" s="193">
        <f>R141*$B141*Indicators!$B$263+R141*$C141*Indicators!$C$263+R141*$D141*Indicators!$D$263+R141*$E141*Indicators!$E$263+R141*$F141*Indicators!$F$263+R141*$G141*Indicators!$G$263+R141*$H141*Indicators!$H$263+R141*$I141*Indicators!$I$263</f>
        <v>1.3040084930708836E-4</v>
      </c>
      <c r="AC141" s="193">
        <f>S141*$B141*Indicators!$B$264+S141*$C141*Indicators!$C$264+S141*$D141*Indicators!$D$264+S141*$E141*Indicators!$E$264+S141*$F141*Indicators!$F$264+S141*$G141*Indicators!$G$264+S141*$H141*Indicators!$H$264+S141*$I141*Indicators!$I$264</f>
        <v>-3.8767558181953922E-5</v>
      </c>
      <c r="AE141" s="177">
        <f t="shared" si="3"/>
        <v>0.30691726592912755</v>
      </c>
    </row>
    <row r="142" spans="1:31" hidden="1" x14ac:dyDescent="0.25">
      <c r="A142" s="174">
        <f>Indicators!A154</f>
        <v>40057</v>
      </c>
      <c r="B142" s="193">
        <f>(Indicators!B154-Indicators!B153)/Indicators!B153</f>
        <v>-3.4950383053113328E-2</v>
      </c>
      <c r="C142" s="193">
        <f>(Indicators!C154-Indicators!C153)/-100</f>
        <v>-8.9999999999999857E-4</v>
      </c>
      <c r="D142" s="193">
        <f>(Indicators!D154-Indicators!D153)/-100</f>
        <v>2.4654051850253288E-3</v>
      </c>
      <c r="E142" s="193">
        <f>(Indicators!E154-Indicators!E153)/-Indicators!E153</f>
        <v>2.3058960887332142E-2</v>
      </c>
      <c r="F142" s="193">
        <f>(Indicators!F154-Indicators!F153)/Indicators!F153</f>
        <v>7.9650092081031326E-2</v>
      </c>
      <c r="G142" s="193">
        <f>(Indicators!G154-Indicators!G153)/Indicators!G153</f>
        <v>3.7737821450972216E-2</v>
      </c>
      <c r="H142" s="193">
        <f>(Indicators!H154-Indicators!H153)/Indicators!H153</f>
        <v>-4.0885074352068713E-3</v>
      </c>
      <c r="I142" s="193">
        <f>(Indicators!I154-Indicators!I153)/Indicators!I153</f>
        <v>-2.9005524861878452E-2</v>
      </c>
      <c r="J142" s="174"/>
      <c r="K142" s="193">
        <f>RBay!C$78/100</f>
        <v>3.3841900429056021E-2</v>
      </c>
      <c r="L142" s="193">
        <f>RBay!D$78/100</f>
        <v>0.1125618892579718</v>
      </c>
      <c r="M142" s="193">
        <f>RBay!E$78/100</f>
        <v>0.35361948692884559</v>
      </c>
      <c r="N142" s="193">
        <f>RBay!F$78/100</f>
        <v>7.5990327264568577E-3</v>
      </c>
      <c r="O142" s="193">
        <f>RBay!G$78/100</f>
        <v>4.0365409883340558E-2</v>
      </c>
      <c r="P142" s="193">
        <f>RBay!H$78/100</f>
        <v>7.7564341038173765E-2</v>
      </c>
      <c r="Q142" s="193">
        <f>RBay!I$78/100</f>
        <v>0.12713377923300781</v>
      </c>
      <c r="R142" s="193">
        <f>RBay!J$78/100</f>
        <v>0.1198438354061377</v>
      </c>
      <c r="S142" s="193">
        <f>RBay!K$78/100</f>
        <v>0.12747032509700978</v>
      </c>
      <c r="T142" s="193"/>
      <c r="U142" s="193">
        <f>K142*$B142*Indicators!$B$256+K142*$C142*Indicators!$C$256+K142*$D142*Indicators!$D$256+K142*$E142*Indicators!$E$256+K142*$F142*Indicators!$F$256+K142*$G142*Indicators!$G$256+K142*$H142*Indicators!$H$256+K142*$I142*Indicators!$I$256</f>
        <v>6.1351818478897835E-4</v>
      </c>
      <c r="V142" s="193">
        <f>L142*$B142*Indicators!$B$257+L142*$C142*Indicators!$C$257+L142*$D142*Indicators!$D$257+L142*$E142*Indicators!$E$257+L142*$F142*Indicators!$F$257+L142*$G142*Indicators!$G$257+L142*$H142*Indicators!$H$257+L142*$I142*Indicators!$I$257</f>
        <v>1.2548453228206438E-4</v>
      </c>
      <c r="W142" s="193">
        <f>M142*$B142*Indicators!$B$258+M142*$C142*Indicators!$C$258+M142*$D142*Indicators!$D$258+M142*$E142*Indicators!$E$258+M142*$F142*Indicators!$F$258+M142*$G142*Indicators!$G$258+M142*$H142*Indicators!$H$258+M142*$I142*Indicators!$I$258</f>
        <v>-5.7263100872372253E-3</v>
      </c>
      <c r="X142" s="193">
        <f>N142*$B142*Indicators!$B$259+N142*$C142*Indicators!$C$259+N142*$D142*Indicators!$D$259+N142*$E142*Indicators!$E$259+N142*$F142*Indicators!$F$259+N142*$G142*Indicators!$G$259+N142*$H142*Indicators!$H$259+N142*$I142*Indicators!$I$259</f>
        <v>-1.0423280903352348E-4</v>
      </c>
      <c r="Y142" s="193">
        <f>O142*$B142*Indicators!$B$260+O142*$C142*Indicators!$C$260+O142*$D142*Indicators!$D$260+O142*$E142*Indicators!$E$260+O142*$F142*Indicators!$F$260+O142*$G142*Indicators!$G$260+O142*$H142*Indicators!$H$260+O142*$I142*Indicators!$I$260</f>
        <v>-1.1045922270952246E-4</v>
      </c>
      <c r="Z142" s="193">
        <f>P142*$B142*Indicators!$B$261+P142*$C142*Indicators!$C$261+P142*$D142*Indicators!$D$261+P142*$E142*Indicators!$E$261+P142*$F142*Indicators!$F$261+P142*$G142*Indicators!$G$261+P142*$H142*Indicators!$H$261+P142*$I142*Indicators!$I$261</f>
        <v>-1.5770289040323621E-4</v>
      </c>
      <c r="AA142" s="193">
        <f>Q142*$B142*Indicators!$B$262+Q142*$C142*Indicators!$C$262+Q142*$D142*Indicators!$D$262+Q142*$E142*Indicators!$E$262+Q142*$F142*Indicators!$F$262+Q142*$G142*Indicators!$G$262+Q142*$H142*Indicators!$H$262+Q142*$I142*Indicators!$I$262</f>
        <v>-2.9121707655989804E-5</v>
      </c>
      <c r="AB142" s="193">
        <f>R142*$B142*Indicators!$B$263+R142*$C142*Indicators!$C$263+R142*$D142*Indicators!$D$263+R142*$E142*Indicators!$E$263+R142*$F142*Indicators!$F$263+R142*$G142*Indicators!$G$263+R142*$H142*Indicators!$H$263+R142*$I142*Indicators!$I$263</f>
        <v>-4.7151720191794023E-4</v>
      </c>
      <c r="AC142" s="193">
        <f>S142*$B142*Indicators!$B$264+S142*$C142*Indicators!$C$264+S142*$D142*Indicators!$D$264+S142*$E142*Indicators!$E$264+S142*$F142*Indicators!$F$264+S142*$G142*Indicators!$G$264+S142*$H142*Indicators!$H$264+S142*$I142*Indicators!$I$264</f>
        <v>-7.6402981708975008E-4</v>
      </c>
      <c r="AE142" s="177">
        <f t="shared" si="3"/>
        <v>-0.66243710189761451</v>
      </c>
    </row>
    <row r="143" spans="1:31" hidden="1" x14ac:dyDescent="0.25">
      <c r="A143" s="174">
        <f>Indicators!A155</f>
        <v>40087</v>
      </c>
      <c r="B143" s="193">
        <f>(Indicators!B155-Indicators!B154)/Indicators!B154</f>
        <v>4.346204563314994E-2</v>
      </c>
      <c r="C143" s="193">
        <f>(Indicators!C155-Indicators!C154)/-100</f>
        <v>-1.8000000000000149E-3</v>
      </c>
      <c r="D143" s="193">
        <f>(Indicators!D155-Indicators!D154)/-100</f>
        <v>3.1619616487711167E-3</v>
      </c>
      <c r="E143" s="193">
        <f>(Indicators!E155-Indicators!E154)/-Indicators!E154</f>
        <v>-0.12877203465790268</v>
      </c>
      <c r="F143" s="193">
        <f>(Indicators!F155-Indicators!F154)/Indicators!F154</f>
        <v>-1.2366737739872033E-2</v>
      </c>
      <c r="G143" s="193">
        <f>(Indicators!G155-Indicators!G154)/Indicators!G154</f>
        <v>5.4497834189583871E-2</v>
      </c>
      <c r="H143" s="193">
        <f>(Indicators!H155-Indicators!H154)/Indicators!H154</f>
        <v>2.0099217044136053E-4</v>
      </c>
      <c r="I143" s="193">
        <f>(Indicators!I155-Indicators!I154)/Indicators!I154</f>
        <v>3.2432432432432434E-2</v>
      </c>
      <c r="J143" s="174"/>
      <c r="K143" s="193">
        <f>RBay!C$78/100</f>
        <v>3.3841900429056021E-2</v>
      </c>
      <c r="L143" s="193">
        <f>RBay!D$78/100</f>
        <v>0.1125618892579718</v>
      </c>
      <c r="M143" s="193">
        <f>RBay!E$78/100</f>
        <v>0.35361948692884559</v>
      </c>
      <c r="N143" s="193">
        <f>RBay!F$78/100</f>
        <v>7.5990327264568577E-3</v>
      </c>
      <c r="O143" s="193">
        <f>RBay!G$78/100</f>
        <v>4.0365409883340558E-2</v>
      </c>
      <c r="P143" s="193">
        <f>RBay!H$78/100</f>
        <v>7.7564341038173765E-2</v>
      </c>
      <c r="Q143" s="193">
        <f>RBay!I$78/100</f>
        <v>0.12713377923300781</v>
      </c>
      <c r="R143" s="193">
        <f>RBay!J$78/100</f>
        <v>0.1198438354061377</v>
      </c>
      <c r="S143" s="193">
        <f>RBay!K$78/100</f>
        <v>0.12747032509700978</v>
      </c>
      <c r="T143" s="193"/>
      <c r="U143" s="193">
        <f>K143*$B143*Indicators!$B$256+K143*$C143*Indicators!$C$256+K143*$D143*Indicators!$D$256+K143*$E143*Indicators!$E$256+K143*$F143*Indicators!$F$256+K143*$G143*Indicators!$G$256+K143*$H143*Indicators!$H$256+K143*$I143*Indicators!$I$256</f>
        <v>-4.8448288664259067E-4</v>
      </c>
      <c r="V143" s="193">
        <f>L143*$B143*Indicators!$B$257+L143*$C143*Indicators!$C$257+L143*$D143*Indicators!$D$257+L143*$E143*Indicators!$E$257+L143*$F143*Indicators!$F$257+L143*$G143*Indicators!$G$257+L143*$H143*Indicators!$H$257+L143*$I143*Indicators!$I$257</f>
        <v>3.2020514840805296E-3</v>
      </c>
      <c r="W143" s="193">
        <f>M143*$B143*Indicators!$B$258+M143*$C143*Indicators!$C$258+M143*$D143*Indicators!$D$258+M143*$E143*Indicators!$E$258+M143*$F143*Indicators!$F$258+M143*$G143*Indicators!$G$258+M143*$H143*Indicators!$H$258+M143*$I143*Indicators!$I$258</f>
        <v>3.0549881601773191E-3</v>
      </c>
      <c r="X143" s="193">
        <f>N143*$B143*Indicators!$B$259+N143*$C143*Indicators!$C$259+N143*$D143*Indicators!$D$259+N143*$E143*Indicators!$E$259+N143*$F143*Indicators!$F$259+N143*$G143*Indicators!$G$259+N143*$H143*Indicators!$H$259+N143*$I143*Indicators!$I$259</f>
        <v>-3.8783858519579535E-5</v>
      </c>
      <c r="Y143" s="193">
        <f>O143*$B143*Indicators!$B$260+O143*$C143*Indicators!$C$260+O143*$D143*Indicators!$D$260+O143*$E143*Indicators!$E$260+O143*$F143*Indicators!$F$260+O143*$G143*Indicators!$G$260+O143*$H143*Indicators!$H$260+O143*$I143*Indicators!$I$260</f>
        <v>-5.4539663813943438E-4</v>
      </c>
      <c r="Z143" s="193">
        <f>P143*$B143*Indicators!$B$261+P143*$C143*Indicators!$C$261+P143*$D143*Indicators!$D$261+P143*$E143*Indicators!$E$261+P143*$F143*Indicators!$F$261+P143*$G143*Indicators!$G$261+P143*$H143*Indicators!$H$261+P143*$I143*Indicators!$I$261</f>
        <v>-6.5761829247341734E-4</v>
      </c>
      <c r="AA143" s="193">
        <f>Q143*$B143*Indicators!$B$262+Q143*$C143*Indicators!$C$262+Q143*$D143*Indicators!$D$262+Q143*$E143*Indicators!$E$262+Q143*$F143*Indicators!$F$262+Q143*$G143*Indicators!$G$262+Q143*$H143*Indicators!$H$262+Q143*$I143*Indicators!$I$262</f>
        <v>-3.9469658139946809E-3</v>
      </c>
      <c r="AB143" s="193">
        <f>R143*$B143*Indicators!$B$263+R143*$C143*Indicators!$C$263+R143*$D143*Indicators!$D$263+R143*$E143*Indicators!$E$263+R143*$F143*Indicators!$F$263+R143*$G143*Indicators!$G$263+R143*$H143*Indicators!$H$263+R143*$I143*Indicators!$I$263</f>
        <v>-8.584274269941264E-4</v>
      </c>
      <c r="AC143" s="193">
        <f>S143*$B143*Indicators!$B$264+S143*$C143*Indicators!$C$264+S143*$D143*Indicators!$D$264+S143*$E143*Indicators!$E$264+S143*$F143*Indicators!$F$264+S143*$G143*Indicators!$G$264+S143*$H143*Indicators!$H$264+S143*$I143*Indicators!$I$264</f>
        <v>7.6871185616026166E-4</v>
      </c>
      <c r="AE143" s="177">
        <f t="shared" si="3"/>
        <v>4.9407658365428112E-2</v>
      </c>
    </row>
    <row r="144" spans="1:31" hidden="1" x14ac:dyDescent="0.25">
      <c r="A144" s="174">
        <f>Indicators!A156</f>
        <v>40118</v>
      </c>
      <c r="B144" s="193">
        <f>(Indicators!B156-Indicators!B155)/Indicators!B155</f>
        <v>-5.4378350778657047E-2</v>
      </c>
      <c r="C144" s="193">
        <f>(Indicators!C156-Indicators!C155)/-100</f>
        <v>-8.9999999999999857E-4</v>
      </c>
      <c r="D144" s="193">
        <f>(Indicators!D156-Indicators!D155)/-100</f>
        <v>1.0293715266966252E-3</v>
      </c>
      <c r="E144" s="193">
        <f>(Indicators!E156-Indicators!E155)/-Indicators!E155</f>
        <v>-5.9555320275278302E-3</v>
      </c>
      <c r="F144" s="193">
        <f>(Indicators!F156-Indicators!F155)/Indicators!F155</f>
        <v>-1.6839378238341994E-2</v>
      </c>
      <c r="G144" s="193">
        <f>(Indicators!G156-Indicators!G155)/Indicators!G155</f>
        <v>0.12504776461597258</v>
      </c>
      <c r="H144" s="193">
        <f>(Indicators!H156-Indicators!H155)/Indicators!H155</f>
        <v>1.3217683971623889E-4</v>
      </c>
      <c r="I144" s="193">
        <f>(Indicators!I156-Indicators!I155)/Indicators!I155</f>
        <v>-3.830256268944613E-2</v>
      </c>
      <c r="J144" s="174"/>
      <c r="K144" s="193">
        <f>RBay!C$78/100</f>
        <v>3.3841900429056021E-2</v>
      </c>
      <c r="L144" s="193">
        <f>RBay!D$78/100</f>
        <v>0.1125618892579718</v>
      </c>
      <c r="M144" s="193">
        <f>RBay!E$78/100</f>
        <v>0.35361948692884559</v>
      </c>
      <c r="N144" s="193">
        <f>RBay!F$78/100</f>
        <v>7.5990327264568577E-3</v>
      </c>
      <c r="O144" s="193">
        <f>RBay!G$78/100</f>
        <v>4.0365409883340558E-2</v>
      </c>
      <c r="P144" s="193">
        <f>RBay!H$78/100</f>
        <v>7.7564341038173765E-2</v>
      </c>
      <c r="Q144" s="193">
        <f>RBay!I$78/100</f>
        <v>0.12713377923300781</v>
      </c>
      <c r="R144" s="193">
        <f>RBay!J$78/100</f>
        <v>0.1198438354061377</v>
      </c>
      <c r="S144" s="193">
        <f>RBay!K$78/100</f>
        <v>0.12747032509700978</v>
      </c>
      <c r="T144" s="193"/>
      <c r="U144" s="193">
        <f>K144*$B144*Indicators!$B$256+K144*$C144*Indicators!$C$256+K144*$D144*Indicators!$D$256+K144*$E144*Indicators!$E$256+K144*$F144*Indicators!$F$256+K144*$G144*Indicators!$G$256+K144*$H144*Indicators!$H$256+K144*$I144*Indicators!$I$256</f>
        <v>-6.7783440979278292E-4</v>
      </c>
      <c r="V144" s="193">
        <f>L144*$B144*Indicators!$B$257+L144*$C144*Indicators!$C$257+L144*$D144*Indicators!$D$257+L144*$E144*Indicators!$E$257+L144*$F144*Indicators!$F$257+L144*$G144*Indicators!$G$257+L144*$H144*Indicators!$H$257+L144*$I144*Indicators!$I$257</f>
        <v>2.86464772594583E-3</v>
      </c>
      <c r="W144" s="193">
        <f>M144*$B144*Indicators!$B$258+M144*$C144*Indicators!$C$258+M144*$D144*Indicators!$D$258+M144*$E144*Indicators!$E$258+M144*$F144*Indicators!$F$258+M144*$G144*Indicators!$G$258+M144*$H144*Indicators!$H$258+M144*$I144*Indicators!$I$258</f>
        <v>-9.6905184925578473E-3</v>
      </c>
      <c r="X144" s="193">
        <f>N144*$B144*Indicators!$B$259+N144*$C144*Indicators!$C$259+N144*$D144*Indicators!$D$259+N144*$E144*Indicators!$E$259+N144*$F144*Indicators!$F$259+N144*$G144*Indicators!$G$259+N144*$H144*Indicators!$H$259+N144*$I144*Indicators!$I$259</f>
        <v>-1.9575516042970873E-4</v>
      </c>
      <c r="Y144" s="193">
        <f>O144*$B144*Indicators!$B$260+O144*$C144*Indicators!$C$260+O144*$D144*Indicators!$D$260+O144*$E144*Indicators!$E$260+O144*$F144*Indicators!$F$260+O144*$G144*Indicators!$G$260+O144*$H144*Indicators!$H$260+O144*$I144*Indicators!$I$260</f>
        <v>-3.380079462429246E-4</v>
      </c>
      <c r="Z144" s="193">
        <f>P144*$B144*Indicators!$B$261+P144*$C144*Indicators!$C$261+P144*$D144*Indicators!$D$261+P144*$E144*Indicators!$E$261+P144*$F144*Indicators!$F$261+P144*$G144*Indicators!$G$261+P144*$H144*Indicators!$H$261+P144*$I144*Indicators!$I$261</f>
        <v>-4.7387699644202679E-4</v>
      </c>
      <c r="AA144" s="193">
        <f>Q144*$B144*Indicators!$B$262+Q144*$C144*Indicators!$C$262+Q144*$D144*Indicators!$D$262+Q144*$E144*Indicators!$E$262+Q144*$F144*Indicators!$F$262+Q144*$G144*Indicators!$G$262+Q144*$H144*Indicators!$H$262+Q144*$I144*Indicators!$I$262</f>
        <v>-1.4118687301851039E-3</v>
      </c>
      <c r="AB144" s="193">
        <f>R144*$B144*Indicators!$B$263+R144*$C144*Indicators!$C$263+R144*$D144*Indicators!$D$263+R144*$E144*Indicators!$E$263+R144*$F144*Indicators!$F$263+R144*$G144*Indicators!$G$263+R144*$H144*Indicators!$H$263+R144*$I144*Indicators!$I$263</f>
        <v>-9.7324294411730184E-4</v>
      </c>
      <c r="AC144" s="193">
        <f>S144*$B144*Indicators!$B$264+S144*$C144*Indicators!$C$264+S144*$D144*Indicators!$D$264+S144*$E144*Indicators!$E$264+S144*$F144*Indicators!$F$264+S144*$G144*Indicators!$G$264+S144*$H144*Indicators!$H$264+S144*$I144*Indicators!$I$264</f>
        <v>-9.4614031145923562E-4</v>
      </c>
      <c r="AE144" s="177">
        <f t="shared" si="3"/>
        <v>-1.1842597265281101</v>
      </c>
    </row>
    <row r="145" spans="1:31" hidden="1" x14ac:dyDescent="0.25">
      <c r="A145" s="174">
        <f>Indicators!A157</f>
        <v>40148</v>
      </c>
      <c r="B145" s="193">
        <f>(Indicators!B157-Indicators!B156)/Indicators!B156</f>
        <v>-4.1171706263498876E-3</v>
      </c>
      <c r="C145" s="193">
        <f>(Indicators!C157-Indicators!C156)/-100</f>
        <v>-1.9999999999999573E-4</v>
      </c>
      <c r="D145" s="193">
        <f>(Indicators!D157-Indicators!D156)/-100</f>
        <v>-6.8602753167841613E-3</v>
      </c>
      <c r="E145" s="193">
        <f>(Indicators!E157-Indicators!E156)/-Indicators!E156</f>
        <v>-2.2233916589922346E-2</v>
      </c>
      <c r="F145" s="193">
        <f>(Indicators!F157-Indicators!F156)/Indicators!F156</f>
        <v>9.3544137022397847E-2</v>
      </c>
      <c r="G145" s="193">
        <f>(Indicators!G157-Indicators!G156)/Indicators!G156</f>
        <v>-7.1834932495542278E-2</v>
      </c>
      <c r="H145" s="193">
        <f>(Indicators!H157-Indicators!H156)/Indicators!H156</f>
        <v>-1.3968063634200052E-5</v>
      </c>
      <c r="I145" s="193">
        <f>(Indicators!I157-Indicators!I156)/Indicators!I156</f>
        <v>2.5787965616045844E-3</v>
      </c>
      <c r="J145" s="174"/>
      <c r="K145" s="193">
        <f>RBay!C$78/100</f>
        <v>3.3841900429056021E-2</v>
      </c>
      <c r="L145" s="193">
        <f>RBay!D$78/100</f>
        <v>0.1125618892579718</v>
      </c>
      <c r="M145" s="193">
        <f>RBay!E$78/100</f>
        <v>0.35361948692884559</v>
      </c>
      <c r="N145" s="193">
        <f>RBay!F$78/100</f>
        <v>7.5990327264568577E-3</v>
      </c>
      <c r="O145" s="193">
        <f>RBay!G$78/100</f>
        <v>4.0365409883340558E-2</v>
      </c>
      <c r="P145" s="193">
        <f>RBay!H$78/100</f>
        <v>7.7564341038173765E-2</v>
      </c>
      <c r="Q145" s="193">
        <f>RBay!I$78/100</f>
        <v>0.12713377923300781</v>
      </c>
      <c r="R145" s="193">
        <f>RBay!J$78/100</f>
        <v>0.1198438354061377</v>
      </c>
      <c r="S145" s="193">
        <f>RBay!K$78/100</f>
        <v>0.12747032509700978</v>
      </c>
      <c r="T145" s="193"/>
      <c r="U145" s="193">
        <f>K145*$B145*Indicators!$B$256+K145*$C145*Indicators!$C$256+K145*$D145*Indicators!$D$256+K145*$E145*Indicators!$E$256+K145*$F145*Indicators!$F$256+K145*$G145*Indicators!$G$256+K145*$H145*Indicators!$H$256+K145*$I145*Indicators!$I$256</f>
        <v>7.8858174085501222E-4</v>
      </c>
      <c r="V145" s="193">
        <f>L145*$B145*Indicators!$B$257+L145*$C145*Indicators!$C$257+L145*$D145*Indicators!$D$257+L145*$E145*Indicators!$E$257+L145*$F145*Indicators!$F$257+L145*$G145*Indicators!$G$257+L145*$H145*Indicators!$H$257+L145*$I145*Indicators!$I$257</f>
        <v>-3.5655955608960023E-3</v>
      </c>
      <c r="W145" s="193">
        <f>M145*$B145*Indicators!$B$258+M145*$C145*Indicators!$C$258+M145*$D145*Indicators!$D$258+M145*$E145*Indicators!$E$258+M145*$F145*Indicators!$F$258+M145*$G145*Indicators!$G$258+M145*$H145*Indicators!$H$258+M145*$I145*Indicators!$I$258</f>
        <v>-1.2493562611762554E-3</v>
      </c>
      <c r="X145" s="193">
        <f>N145*$B145*Indicators!$B$259+N145*$C145*Indicators!$C$259+N145*$D145*Indicators!$D$259+N145*$E145*Indicators!$E$259+N145*$F145*Indicators!$F$259+N145*$G145*Indicators!$G$259+N145*$H145*Indicators!$H$259+N145*$I145*Indicators!$I$259</f>
        <v>-2.9814901197346606E-5</v>
      </c>
      <c r="Y145" s="193">
        <f>O145*$B145*Indicators!$B$260+O145*$C145*Indicators!$C$260+O145*$D145*Indicators!$D$260+O145*$E145*Indicators!$E$260+O145*$F145*Indicators!$F$260+O145*$G145*Indicators!$G$260+O145*$H145*Indicators!$H$260+O145*$I145*Indicators!$I$260</f>
        <v>-1.7631944753273096E-4</v>
      </c>
      <c r="Z145" s="193">
        <f>P145*$B145*Indicators!$B$261+P145*$C145*Indicators!$C$261+P145*$D145*Indicators!$D$261+P145*$E145*Indicators!$E$261+P145*$F145*Indicators!$F$261+P145*$G145*Indicators!$G$261+P145*$H145*Indicators!$H$261+P145*$I145*Indicators!$I$261</f>
        <v>-3.1651337819983607E-4</v>
      </c>
      <c r="AA145" s="193">
        <f>Q145*$B145*Indicators!$B$262+Q145*$C145*Indicators!$C$262+Q145*$D145*Indicators!$D$262+Q145*$E145*Indicators!$E$262+Q145*$F145*Indicators!$F$262+Q145*$G145*Indicators!$G$262+Q145*$H145*Indicators!$H$262+Q145*$I145*Indicators!$I$262</f>
        <v>-9.6022027031416614E-4</v>
      </c>
      <c r="AB145" s="193">
        <f>R145*$B145*Indicators!$B$263+R145*$C145*Indicators!$C$263+R145*$D145*Indicators!$D$263+R145*$E145*Indicators!$E$263+R145*$F145*Indicators!$F$263+R145*$G145*Indicators!$G$263+R145*$H145*Indicators!$H$263+R145*$I145*Indicators!$I$263</f>
        <v>-3.9145632734294056E-4</v>
      </c>
      <c r="AC145" s="193">
        <f>S145*$B145*Indicators!$B$264+S145*$C145*Indicators!$C$264+S145*$D145*Indicators!$D$264+S145*$E145*Indicators!$E$264+S145*$F145*Indicators!$F$264+S145*$G145*Indicators!$G$264+S145*$H145*Indicators!$H$264+S145*$I145*Indicators!$I$264</f>
        <v>-2.2039908783634101E-4</v>
      </c>
      <c r="AE145" s="177">
        <f t="shared" si="3"/>
        <v>-0.61210934936406058</v>
      </c>
    </row>
    <row r="146" spans="1:31" x14ac:dyDescent="0.25">
      <c r="A146" s="174">
        <f>Indicators!A158</f>
        <v>40179</v>
      </c>
      <c r="B146" s="193">
        <f>(Indicators!B158-Indicators!B157)/Indicators!B157</f>
        <v>2.6309725516773935E-2</v>
      </c>
      <c r="C146" s="193">
        <f>(Indicators!C158-Indicators!C157)/-100</f>
        <v>3.0000000000001136E-4</v>
      </c>
      <c r="D146" s="193">
        <f>(Indicators!D158-Indicators!D157)/-100</f>
        <v>-1.8775887608858E-3</v>
      </c>
      <c r="E146" s="193">
        <f>(Indicators!E158-Indicators!E157)/-Indicators!E157</f>
        <v>7.0141570141570173E-2</v>
      </c>
      <c r="F146" s="193">
        <f>(Indicators!F158-Indicators!F157)/Indicators!F157</f>
        <v>-0.12008032128514051</v>
      </c>
      <c r="G146" s="193">
        <f>(Indicators!G158-Indicators!G157)/Indicators!G157</f>
        <v>-6.1293568749426573E-3</v>
      </c>
      <c r="H146" s="193">
        <f>(Indicators!H158-Indicators!H157)/Indicators!H157</f>
        <v>2.8371682471393274E-3</v>
      </c>
      <c r="I146" s="193">
        <f>(Indicators!I158-Indicators!I157)/Indicators!I157</f>
        <v>1.1717633609602743E-2</v>
      </c>
      <c r="J146" s="174"/>
      <c r="K146" s="193">
        <f>RBay!C$79/100</f>
        <v>3.255136699608744E-2</v>
      </c>
      <c r="L146" s="193">
        <f>RBay!D$79/100</f>
        <v>0.12153938000189637</v>
      </c>
      <c r="M146" s="193">
        <f>RBay!E$79/100</f>
        <v>0.35744610326387843</v>
      </c>
      <c r="N146" s="193">
        <f>RBay!F$79/100</f>
        <v>7.4028742893063656E-3</v>
      </c>
      <c r="O146" s="193">
        <f>RBay!G$79/100</f>
        <v>3.895543295255241E-2</v>
      </c>
      <c r="P146" s="193">
        <f>RBay!H$79/100</f>
        <v>7.6595067563000593E-2</v>
      </c>
      <c r="Q146" s="193">
        <f>RBay!I$79/100</f>
        <v>0.12198608576616284</v>
      </c>
      <c r="R146" s="193">
        <f>RBay!J$79/100</f>
        <v>0.11557763608337152</v>
      </c>
      <c r="S146" s="193">
        <f>RBay!K$79/100</f>
        <v>0.12794605308374404</v>
      </c>
      <c r="T146" s="193"/>
      <c r="U146" s="193">
        <f>K146*$B146*Indicators!$B$256+K146*$C146*Indicators!$C$256+K146*$D146*Indicators!$D$256+K146*$E146*Indicators!$E$256+K146*$F146*Indicators!$F$256+K146*$G146*Indicators!$G$256+K146*$H146*Indicators!$H$256+K146*$I146*Indicators!$I$256</f>
        <v>-5.7553539063533892E-4</v>
      </c>
      <c r="V146" s="193">
        <f>L146*$B146*Indicators!$B$257+L146*$C146*Indicators!$C$257+L146*$D146*Indicators!$D$257+L146*$E146*Indicators!$E$257+L146*$F146*Indicators!$F$257+L146*$G146*Indicators!$G$257+L146*$H146*Indicators!$H$257+L146*$I146*Indicators!$I$257</f>
        <v>1.7986441039789731E-3</v>
      </c>
      <c r="W146" s="193">
        <f>M146*$B146*Indicators!$B$258+M146*$C146*Indicators!$C$258+M146*$D146*Indicators!$D$258+M146*$E146*Indicators!$E$258+M146*$F146*Indicators!$F$258+M146*$G146*Indicators!$G$258+M146*$H146*Indicators!$H$258+M146*$I146*Indicators!$I$258</f>
        <v>6.7256790897209677E-3</v>
      </c>
      <c r="X146" s="193">
        <f>N146*$B146*Indicators!$B$259+N146*$C146*Indicators!$C$259+N146*$D146*Indicators!$D$259+N146*$E146*Indicators!$E$259+N146*$F146*Indicators!$F$259+N146*$G146*Indicators!$G$259+N146*$H146*Indicators!$H$259+N146*$I146*Indicators!$I$259</f>
        <v>1.682150740144907E-4</v>
      </c>
      <c r="Y146" s="193">
        <f>O146*$B146*Indicators!$B$260+O146*$C146*Indicators!$C$260+O146*$D146*Indicators!$D$260+O146*$E146*Indicators!$E$260+O146*$F146*Indicators!$F$260+O146*$G146*Indicators!$G$260+O146*$H146*Indicators!$H$260+O146*$I146*Indicators!$I$260</f>
        <v>5.6452193016942901E-4</v>
      </c>
      <c r="Z146" s="193">
        <f>P146*$B146*Indicators!$B$261+P146*$C146*Indicators!$C$261+P146*$D146*Indicators!$D$261+P146*$E146*Indicators!$E$261+P146*$F146*Indicators!$F$261+P146*$G146*Indicators!$G$261+P146*$H146*Indicators!$H$261+P146*$I146*Indicators!$I$261</f>
        <v>7.7237729863829018E-4</v>
      </c>
      <c r="AA146" s="193">
        <f>Q146*$B146*Indicators!$B$262+Q146*$C146*Indicators!$C$262+Q146*$D146*Indicators!$D$262+Q146*$E146*Indicators!$E$262+Q146*$F146*Indicators!$F$262+Q146*$G146*Indicators!$G$262+Q146*$H146*Indicators!$H$262+Q146*$I146*Indicators!$I$262</f>
        <v>3.0844037511137418E-3</v>
      </c>
      <c r="AB146" s="193">
        <f>R146*$B146*Indicators!$B$263+R146*$C146*Indicators!$C$263+R146*$D146*Indicators!$D$263+R146*$E146*Indicators!$E$263+R146*$F146*Indicators!$F$263+R146*$G146*Indicators!$G$263+R146*$H146*Indicators!$H$263+R146*$I146*Indicators!$I$263</f>
        <v>1.2712849790807398E-3</v>
      </c>
      <c r="AC146" s="193">
        <f>S146*$B146*Indicators!$B$264+S146*$C146*Indicators!$C$264+S146*$D146*Indicators!$D$264+S146*$E146*Indicators!$E$264+S146*$F146*Indicators!$F$264+S146*$G146*Indicators!$G$264+S146*$H146*Indicators!$H$264+S146*$I146*Indicators!$I$264</f>
        <v>4.8587346741694104E-4</v>
      </c>
      <c r="AE146" s="177">
        <f t="shared" si="3"/>
        <v>1.4295464303498235</v>
      </c>
    </row>
    <row r="147" spans="1:31" x14ac:dyDescent="0.25">
      <c r="A147" s="174">
        <f>Indicators!A159</f>
        <v>40210</v>
      </c>
      <c r="B147" s="193">
        <f>(Indicators!B159-Indicators!B158)/Indicators!B158</f>
        <v>9.3771461778223535E-3</v>
      </c>
      <c r="C147" s="193">
        <f>(Indicators!C159-Indicators!C158)/-100</f>
        <v>2.6999999999999958E-3</v>
      </c>
      <c r="D147" s="193">
        <f>(Indicators!D159-Indicators!D158)/-100</f>
        <v>6.4227035100820999E-3</v>
      </c>
      <c r="E147" s="193">
        <f>(Indicators!E159-Indicators!E158)/-Indicators!E158</f>
        <v>-6.0207612456747328E-2</v>
      </c>
      <c r="F147" s="193">
        <f>(Indicators!F159-Indicators!F158)/Indicators!F158</f>
        <v>3.1948881789137509E-3</v>
      </c>
      <c r="G147" s="193">
        <f>(Indicators!G159-Indicators!G158)/Indicators!G158</f>
        <v>1.951399116347553E-2</v>
      </c>
      <c r="H147" s="193">
        <f>(Indicators!H159-Indicators!H158)/Indicators!H158</f>
        <v>4.956488757363482E-3</v>
      </c>
      <c r="I147" s="193">
        <f>(Indicators!I159-Indicators!I158)/Indicators!I158</f>
        <v>-7.3163841807909608E-2</v>
      </c>
      <c r="J147" s="174"/>
      <c r="K147" s="193">
        <f>RBay!C$79/100</f>
        <v>3.255136699608744E-2</v>
      </c>
      <c r="L147" s="193">
        <f>RBay!D$79/100</f>
        <v>0.12153938000189637</v>
      </c>
      <c r="M147" s="193">
        <f>RBay!E$79/100</f>
        <v>0.35744610326387843</v>
      </c>
      <c r="N147" s="193">
        <f>RBay!F$79/100</f>
        <v>7.4028742893063656E-3</v>
      </c>
      <c r="O147" s="193">
        <f>RBay!G$79/100</f>
        <v>3.895543295255241E-2</v>
      </c>
      <c r="P147" s="193">
        <f>RBay!H$79/100</f>
        <v>7.6595067563000593E-2</v>
      </c>
      <c r="Q147" s="193">
        <f>RBay!I$79/100</f>
        <v>0.12198608576616284</v>
      </c>
      <c r="R147" s="193">
        <f>RBay!J$79/100</f>
        <v>0.11557763608337152</v>
      </c>
      <c r="S147" s="193">
        <f>RBay!K$79/100</f>
        <v>0.12794605308374404</v>
      </c>
      <c r="T147" s="193"/>
      <c r="U147" s="193">
        <f>K147*$B147*Indicators!$B$256+K147*$C147*Indicators!$C$256+K147*$D147*Indicators!$D$256+K147*$E147*Indicators!$E$256+K147*$F147*Indicators!$F$256+K147*$G147*Indicators!$G$256+K147*$H147*Indicators!$H$256+K147*$I147*Indicators!$I$256</f>
        <v>-3.9607597527260174E-4</v>
      </c>
      <c r="V147" s="193">
        <f>L147*$B147*Indicators!$B$257+L147*$C147*Indicators!$C$257+L147*$D147*Indicators!$D$257+L147*$E147*Indicators!$E$257+L147*$F147*Indicators!$F$257+L147*$G147*Indicators!$G$257+L147*$H147*Indicators!$H$257+L147*$I147*Indicators!$I$257</f>
        <v>-1.2196220685763595E-3</v>
      </c>
      <c r="W147" s="193">
        <f>M147*$B147*Indicators!$B$258+M147*$C147*Indicators!$C$258+M147*$D147*Indicators!$D$258+M147*$E147*Indicators!$E$258+M147*$F147*Indicators!$F$258+M147*$G147*Indicators!$G$258+M147*$H147*Indicators!$H$258+M147*$I147*Indicators!$I$258</f>
        <v>-5.7244079783231247E-3</v>
      </c>
      <c r="X147" s="193">
        <f>N147*$B147*Indicators!$B$259+N147*$C147*Indicators!$C$259+N147*$D147*Indicators!$D$259+N147*$E147*Indicators!$E$259+N147*$F147*Indicators!$F$259+N147*$G147*Indicators!$G$259+N147*$H147*Indicators!$H$259+N147*$I147*Indicators!$I$259</f>
        <v>-3.4596551785205475E-4</v>
      </c>
      <c r="Y147" s="193">
        <f>O147*$B147*Indicators!$B$260+O147*$C147*Indicators!$C$260+O147*$D147*Indicators!$D$260+O147*$E147*Indicators!$E$260+O147*$F147*Indicators!$F$260+O147*$G147*Indicators!$G$260+O147*$H147*Indicators!$H$260+O147*$I147*Indicators!$I$260</f>
        <v>-3.4329094939918053E-4</v>
      </c>
      <c r="Z147" s="193">
        <f>P147*$B147*Indicators!$B$261+P147*$C147*Indicators!$C$261+P147*$D147*Indicators!$D$261+P147*$E147*Indicators!$E$261+P147*$F147*Indicators!$F$261+P147*$G147*Indicators!$G$261+P147*$H147*Indicators!$H$261+P147*$I147*Indicators!$I$261</f>
        <v>-1.2365383137252363E-4</v>
      </c>
      <c r="AA147" s="193">
        <f>Q147*$B147*Indicators!$B$262+Q147*$C147*Indicators!$C$262+Q147*$D147*Indicators!$D$262+Q147*$E147*Indicators!$E$262+Q147*$F147*Indicators!$F$262+Q147*$G147*Indicators!$G$262+Q147*$H147*Indicators!$H$262+Q147*$I147*Indicators!$I$262</f>
        <v>-2.7163111604967651E-3</v>
      </c>
      <c r="AB147" s="193">
        <f>R147*$B147*Indicators!$B$263+R147*$C147*Indicators!$C$263+R147*$D147*Indicators!$D$263+R147*$E147*Indicators!$E$263+R147*$F147*Indicators!$F$263+R147*$G147*Indicators!$G$263+R147*$H147*Indicators!$H$263+R147*$I147*Indicators!$I$263</f>
        <v>-6.5498097635044905E-4</v>
      </c>
      <c r="AC147" s="193">
        <f>S147*$B147*Indicators!$B$264+S147*$C147*Indicators!$C$264+S147*$D147*Indicators!$D$264+S147*$E147*Indicators!$E$264+S147*$F147*Indicators!$F$264+S147*$G147*Indicators!$G$264+S147*$H147*Indicators!$H$264+S147*$I147*Indicators!$I$264</f>
        <v>1.2743552998603912E-4</v>
      </c>
      <c r="AE147" s="177">
        <f t="shared" si="3"/>
        <v>-1.139687292765702</v>
      </c>
    </row>
    <row r="148" spans="1:31" x14ac:dyDescent="0.25">
      <c r="A148" s="174">
        <f>Indicators!A160</f>
        <v>40238</v>
      </c>
      <c r="B148" s="193">
        <f>(Indicators!B160-Indicators!B159)/Indicators!B159</f>
        <v>-4.9145578729751588E-2</v>
      </c>
      <c r="C148" s="193">
        <f>(Indicators!C160-Indicators!C159)/-100</f>
        <v>2.5999999999999977E-3</v>
      </c>
      <c r="D148" s="193">
        <f>(Indicators!D160-Indicators!D159)/-100</f>
        <v>4.7202797202797612E-3</v>
      </c>
      <c r="E148" s="193">
        <f>(Indicators!E160-Indicators!E159)/-Indicators!E159</f>
        <v>-6.0052219321148938E-2</v>
      </c>
      <c r="F148" s="193">
        <f>(Indicators!F160-Indicators!F159)/Indicators!F159</f>
        <v>-0.17424931756141956</v>
      </c>
      <c r="G148" s="193">
        <f>(Indicators!G160-Indicators!G159)/Indicators!G159</f>
        <v>-2.9794149512458964E-3</v>
      </c>
      <c r="H148" s="193">
        <f>(Indicators!H160-Indicators!H159)/Indicators!H159</f>
        <v>-2.0736757261596592E-4</v>
      </c>
      <c r="I148" s="193">
        <f>(Indicators!I160-Indicators!I159)/Indicators!I159</f>
        <v>0.10606522401706797</v>
      </c>
      <c r="J148" s="174"/>
      <c r="K148" s="193">
        <f>RBay!C$79/100</f>
        <v>3.255136699608744E-2</v>
      </c>
      <c r="L148" s="193">
        <f>RBay!D$79/100</f>
        <v>0.12153938000189637</v>
      </c>
      <c r="M148" s="193">
        <f>RBay!E$79/100</f>
        <v>0.35744610326387843</v>
      </c>
      <c r="N148" s="193">
        <f>RBay!F$79/100</f>
        <v>7.4028742893063656E-3</v>
      </c>
      <c r="O148" s="193">
        <f>RBay!G$79/100</f>
        <v>3.895543295255241E-2</v>
      </c>
      <c r="P148" s="193">
        <f>RBay!H$79/100</f>
        <v>7.6595067563000593E-2</v>
      </c>
      <c r="Q148" s="193">
        <f>RBay!I$79/100</f>
        <v>0.12198608576616284</v>
      </c>
      <c r="R148" s="193">
        <f>RBay!J$79/100</f>
        <v>0.11557763608337152</v>
      </c>
      <c r="S148" s="193">
        <f>RBay!K$79/100</f>
        <v>0.12794605308374404</v>
      </c>
      <c r="T148" s="193"/>
      <c r="U148" s="193">
        <f>K148*$B148*Indicators!$B$256+K148*$C148*Indicators!$C$256+K148*$D148*Indicators!$D$256+K148*$E148*Indicators!$E$256+K148*$F148*Indicators!$F$256+K148*$G148*Indicators!$G$256+K148*$H148*Indicators!$H$256+K148*$I148*Indicators!$I$256</f>
        <v>-2.0622037443320516E-3</v>
      </c>
      <c r="V148" s="193">
        <f>L148*$B148*Indicators!$B$257+L148*$C148*Indicators!$C$257+L148*$D148*Indicators!$D$257+L148*$E148*Indicators!$E$257+L148*$F148*Indicators!$F$257+L148*$G148*Indicators!$G$257+L148*$H148*Indicators!$H$257+L148*$I148*Indicators!$I$257</f>
        <v>-8.8434086015337296E-5</v>
      </c>
      <c r="W148" s="193">
        <f>M148*$B148*Indicators!$B$258+M148*$C148*Indicators!$C$258+M148*$D148*Indicators!$D$258+M148*$E148*Indicators!$E$258+M148*$F148*Indicators!$F$258+M148*$G148*Indicators!$G$258+M148*$H148*Indicators!$H$258+M148*$I148*Indicators!$I$258</f>
        <v>-4.4961445865003558E-4</v>
      </c>
      <c r="X148" s="193">
        <f>N148*$B148*Indicators!$B$259+N148*$C148*Indicators!$C$259+N148*$D148*Indicators!$D$259+N148*$E148*Indicators!$E$259+N148*$F148*Indicators!$F$259+N148*$G148*Indicators!$G$259+N148*$H148*Indicators!$H$259+N148*$I148*Indicators!$I$259</f>
        <v>2.6985614364533018E-4</v>
      </c>
      <c r="Y148" s="193">
        <f>O148*$B148*Indicators!$B$260+O148*$C148*Indicators!$C$260+O148*$D148*Indicators!$D$260+O148*$E148*Indicators!$E$260+O148*$F148*Indicators!$F$260+O148*$G148*Indicators!$G$260+O148*$H148*Indicators!$H$260+O148*$I148*Indicators!$I$260</f>
        <v>-2.8941206043737024E-4</v>
      </c>
      <c r="Z148" s="193">
        <f>P148*$B148*Indicators!$B$261+P148*$C148*Indicators!$C$261+P148*$D148*Indicators!$D$261+P148*$E148*Indicators!$E$261+P148*$F148*Indicators!$F$261+P148*$G148*Indicators!$G$261+P148*$H148*Indicators!$H$261+P148*$I148*Indicators!$I$261</f>
        <v>-6.9836056495213756E-4</v>
      </c>
      <c r="AA148" s="193">
        <f>Q148*$B148*Indicators!$B$262+Q148*$C148*Indicators!$C$262+Q148*$D148*Indicators!$D$262+Q148*$E148*Indicators!$E$262+Q148*$F148*Indicators!$F$262+Q148*$G148*Indicators!$G$262+Q148*$H148*Indicators!$H$262+Q148*$I148*Indicators!$I$262</f>
        <v>-1.3873656622090272E-3</v>
      </c>
      <c r="AB148" s="193">
        <f>R148*$B148*Indicators!$B$263+R148*$C148*Indicators!$C$263+R148*$D148*Indicators!$D$263+R148*$E148*Indicators!$E$263+R148*$F148*Indicators!$F$263+R148*$G148*Indicators!$G$263+R148*$H148*Indicators!$H$263+R148*$I148*Indicators!$I$263</f>
        <v>-4.9660253344085037E-4</v>
      </c>
      <c r="AC148" s="193">
        <f>S148*$B148*Indicators!$B$264+S148*$C148*Indicators!$C$264+S148*$D148*Indicators!$D$264+S148*$E148*Indicators!$E$264+S148*$F148*Indicators!$F$264+S148*$G148*Indicators!$G$264+S148*$H148*Indicators!$H$264+S148*$I148*Indicators!$I$264</f>
        <v>2.7899263812482033E-4</v>
      </c>
      <c r="AE148" s="177">
        <f t="shared" si="3"/>
        <v>-0.49231443282666593</v>
      </c>
    </row>
    <row r="149" spans="1:31" x14ac:dyDescent="0.25">
      <c r="A149" s="174">
        <f>Indicators!A161</f>
        <v>40269</v>
      </c>
      <c r="B149" s="193">
        <f>(Indicators!B161-Indicators!B160)/Indicators!B160</f>
        <v>1.4655291041695278E-2</v>
      </c>
      <c r="C149" s="193">
        <f>(Indicators!C161-Indicators!C160)/-100</f>
        <v>4.9999999999998939E-4</v>
      </c>
      <c r="D149" s="193">
        <f>(Indicators!D161-Indicators!D160)/-100</f>
        <v>2.1527718276067899E-3</v>
      </c>
      <c r="E149" s="193">
        <f>(Indicators!E161-Indicators!E160)/-Indicators!E160</f>
        <v>-5.3448275862069003E-2</v>
      </c>
      <c r="F149" s="193">
        <f>(Indicators!F161-Indicators!F160)/Indicators!F160</f>
        <v>-6.9421487603305687E-2</v>
      </c>
      <c r="G149" s="193">
        <f>(Indicators!G161-Indicators!G160)/Indicators!G160</f>
        <v>5.7864710676446704E-2</v>
      </c>
      <c r="H149" s="193">
        <f>(Indicators!H161-Indicators!H160)/Indicators!H160</f>
        <v>-1.190611392012933E-3</v>
      </c>
      <c r="I149" s="193">
        <f>(Indicators!I161-Indicators!I160)/Indicators!I160</f>
        <v>-5.4284926977128688E-2</v>
      </c>
      <c r="J149" s="174"/>
      <c r="K149" s="193">
        <f>RBay!C$79/100</f>
        <v>3.255136699608744E-2</v>
      </c>
      <c r="L149" s="193">
        <f>RBay!D$79/100</f>
        <v>0.12153938000189637</v>
      </c>
      <c r="M149" s="193">
        <f>RBay!E$79/100</f>
        <v>0.35744610326387843</v>
      </c>
      <c r="N149" s="193">
        <f>RBay!F$79/100</f>
        <v>7.4028742893063656E-3</v>
      </c>
      <c r="O149" s="193">
        <f>RBay!G$79/100</f>
        <v>3.895543295255241E-2</v>
      </c>
      <c r="P149" s="193">
        <f>RBay!H$79/100</f>
        <v>7.6595067563000593E-2</v>
      </c>
      <c r="Q149" s="193">
        <f>RBay!I$79/100</f>
        <v>0.12198608576616284</v>
      </c>
      <c r="R149" s="193">
        <f>RBay!J$79/100</f>
        <v>0.11557763608337152</v>
      </c>
      <c r="S149" s="193">
        <f>RBay!K$79/100</f>
        <v>0.12794605308374404</v>
      </c>
      <c r="T149" s="193"/>
      <c r="U149" s="193">
        <f>K149*$B149*Indicators!$B$256+K149*$C149*Indicators!$C$256+K149*$D149*Indicators!$D$256+K149*$E149*Indicators!$E$256+K149*$F149*Indicators!$F$256+K149*$G149*Indicators!$G$256+K149*$H149*Indicators!$H$256+K149*$I149*Indicators!$I$256</f>
        <v>-1.0183959376097703E-3</v>
      </c>
      <c r="V149" s="193">
        <f>L149*$B149*Indicators!$B$257+L149*$C149*Indicators!$C$257+L149*$D149*Indicators!$D$257+L149*$E149*Indicators!$E$257+L149*$F149*Indicators!$F$257+L149*$G149*Indicators!$G$257+L149*$H149*Indicators!$H$257+L149*$I149*Indicators!$I$257</f>
        <v>1.3783366152339683E-3</v>
      </c>
      <c r="W149" s="193">
        <f>M149*$B149*Indicators!$B$258+M149*$C149*Indicators!$C$258+M149*$D149*Indicators!$D$258+M149*$E149*Indicators!$E$258+M149*$F149*Indicators!$F$258+M149*$G149*Indicators!$G$258+M149*$H149*Indicators!$H$258+M149*$I149*Indicators!$I$258</f>
        <v>-3.9261464147080632E-3</v>
      </c>
      <c r="X149" s="193">
        <f>N149*$B149*Indicators!$B$259+N149*$C149*Indicators!$C$259+N149*$D149*Indicators!$D$259+N149*$E149*Indicators!$E$259+N149*$F149*Indicators!$F$259+N149*$G149*Indicators!$G$259+N149*$H149*Indicators!$H$259+N149*$I149*Indicators!$I$259</f>
        <v>-2.6911677864820534E-4</v>
      </c>
      <c r="Y149" s="193">
        <f>O149*$B149*Indicators!$B$260+O149*$C149*Indicators!$C$260+O149*$D149*Indicators!$D$260+O149*$E149*Indicators!$E$260+O149*$F149*Indicators!$F$260+O149*$G149*Indicators!$G$260+O149*$H149*Indicators!$H$260+O149*$I149*Indicators!$I$260</f>
        <v>-3.606441337923507E-4</v>
      </c>
      <c r="Z149" s="193">
        <f>P149*$B149*Indicators!$B$261+P149*$C149*Indicators!$C$261+P149*$D149*Indicators!$D$261+P149*$E149*Indicators!$E$261+P149*$F149*Indicators!$F$261+P149*$G149*Indicators!$G$261+P149*$H149*Indicators!$H$261+P149*$I149*Indicators!$I$261</f>
        <v>-2.7355139179164733E-4</v>
      </c>
      <c r="AA149" s="193">
        <f>Q149*$B149*Indicators!$B$262+Q149*$C149*Indicators!$C$262+Q149*$D149*Indicators!$D$262+Q149*$E149*Indicators!$E$262+Q149*$F149*Indicators!$F$262+Q149*$G149*Indicators!$G$262+Q149*$H149*Indicators!$H$262+Q149*$I149*Indicators!$I$262</f>
        <v>-2.4299983810390168E-3</v>
      </c>
      <c r="AB149" s="193">
        <f>R149*$B149*Indicators!$B$263+R149*$C149*Indicators!$C$263+R149*$D149*Indicators!$D$263+R149*$E149*Indicators!$E$263+R149*$F149*Indicators!$F$263+R149*$G149*Indicators!$G$263+R149*$H149*Indicators!$H$263+R149*$I149*Indicators!$I$263</f>
        <v>-7.5824142581851933E-4</v>
      </c>
      <c r="AC149" s="193">
        <f>S149*$B149*Indicators!$B$264+S149*$C149*Indicators!$C$264+S149*$D149*Indicators!$D$264+S149*$E149*Indicators!$E$264+S149*$F149*Indicators!$F$264+S149*$G149*Indicators!$G$264+S149*$H149*Indicators!$H$264+S149*$I149*Indicators!$I$264</f>
        <v>-1.2799036038858855E-4</v>
      </c>
      <c r="AE149" s="177">
        <f t="shared" si="3"/>
        <v>-0.77857482085621921</v>
      </c>
    </row>
    <row r="150" spans="1:31" x14ac:dyDescent="0.25">
      <c r="A150" s="174">
        <f>Indicators!A162</f>
        <v>40299</v>
      </c>
      <c r="B150" s="193">
        <f>(Indicators!B162-Indicators!B161)/Indicators!B161</f>
        <v>2.8412558486471857E-2</v>
      </c>
      <c r="C150" s="193">
        <f>(Indicators!C162-Indicators!C161)/-100</f>
        <v>-2.1999999999999884E-3</v>
      </c>
      <c r="D150" s="193">
        <f>(Indicators!D162-Indicators!D161)/-100</f>
        <v>2.0338310432066729E-3</v>
      </c>
      <c r="E150" s="193">
        <f>(Indicators!E162-Indicators!E161)/-Indicators!E161</f>
        <v>0.13946691606266082</v>
      </c>
      <c r="F150" s="193">
        <f>(Indicators!F162-Indicators!F161)/Indicators!F161</f>
        <v>-0.10538780343398467</v>
      </c>
      <c r="G150" s="193">
        <f>(Indicators!G162-Indicators!G161)/Indicators!G161</f>
        <v>4.0318438623523287E-2</v>
      </c>
      <c r="H150" s="193">
        <f>(Indicators!H162-Indicators!H161)/Indicators!H161</f>
        <v>4.0554665254522292E-3</v>
      </c>
      <c r="I150" s="193">
        <f>(Indicators!I162-Indicators!I161)/Indicators!I161</f>
        <v>3.4382284382284384E-2</v>
      </c>
      <c r="J150" s="174"/>
      <c r="K150" s="193">
        <f>RBay!C$79/100</f>
        <v>3.255136699608744E-2</v>
      </c>
      <c r="L150" s="193">
        <f>RBay!D$79/100</f>
        <v>0.12153938000189637</v>
      </c>
      <c r="M150" s="193">
        <f>RBay!E$79/100</f>
        <v>0.35744610326387843</v>
      </c>
      <c r="N150" s="193">
        <f>RBay!F$79/100</f>
        <v>7.4028742893063656E-3</v>
      </c>
      <c r="O150" s="193">
        <f>RBay!G$79/100</f>
        <v>3.895543295255241E-2</v>
      </c>
      <c r="P150" s="193">
        <f>RBay!H$79/100</f>
        <v>7.6595067563000593E-2</v>
      </c>
      <c r="Q150" s="193">
        <f>RBay!I$79/100</f>
        <v>0.12198608576616284</v>
      </c>
      <c r="R150" s="193">
        <f>RBay!J$79/100</f>
        <v>0.11557763608337152</v>
      </c>
      <c r="S150" s="193">
        <f>RBay!K$79/100</f>
        <v>0.12794605308374404</v>
      </c>
      <c r="T150" s="193"/>
      <c r="U150" s="193">
        <f>K150*$B150*Indicators!$B$256+K150*$C150*Indicators!$C$256+K150*$D150*Indicators!$D$256+K150*$E150*Indicators!$E$256+K150*$F150*Indicators!$F$256+K150*$G150*Indicators!$G$256+K150*$H150*Indicators!$H$256+K150*$I150*Indicators!$I$256</f>
        <v>2.6476219211428871E-5</v>
      </c>
      <c r="V150" s="193">
        <f>L150*$B150*Indicators!$B$257+L150*$C150*Indicators!$C$257+L150*$D150*Indicators!$D$257+L150*$E150*Indicators!$E$257+L150*$F150*Indicators!$F$257+L150*$G150*Indicators!$G$257+L150*$H150*Indicators!$H$257+L150*$I150*Indicators!$I$257</f>
        <v>5.5269171922706136E-3</v>
      </c>
      <c r="W150" s="193">
        <f>M150*$B150*Indicators!$B$258+M150*$C150*Indicators!$C$258+M150*$D150*Indicators!$D$258+M150*$E150*Indicators!$E$258+M150*$F150*Indicators!$F$258+M150*$G150*Indicators!$G$258+M150*$H150*Indicators!$H$258+M150*$I150*Indicators!$I$258</f>
        <v>1.1021772727258168E-2</v>
      </c>
      <c r="X150" s="193">
        <f>N150*$B150*Indicators!$B$259+N150*$C150*Indicators!$C$259+N150*$D150*Indicators!$D$259+N150*$E150*Indicators!$E$259+N150*$F150*Indicators!$F$259+N150*$G150*Indicators!$G$259+N150*$H150*Indicators!$H$259+N150*$I150*Indicators!$I$259</f>
        <v>3.5772923832007715E-4</v>
      </c>
      <c r="Y150" s="193">
        <f>O150*$B150*Indicators!$B$260+O150*$C150*Indicators!$C$260+O150*$D150*Indicators!$D$260+O150*$E150*Indicators!$E$260+O150*$F150*Indicators!$F$260+O150*$G150*Indicators!$G$260+O150*$H150*Indicators!$H$260+O150*$I150*Indicators!$I$260</f>
        <v>1.0222073325126761E-3</v>
      </c>
      <c r="Z150" s="193">
        <f>P150*$B150*Indicators!$B$261+P150*$C150*Indicators!$C$261+P150*$D150*Indicators!$D$261+P150*$E150*Indicators!$E$261+P150*$F150*Indicators!$F$261+P150*$G150*Indicators!$G$261+P150*$H150*Indicators!$H$261+P150*$I150*Indicators!$I$261</f>
        <v>1.3357092358920295E-3</v>
      </c>
      <c r="AA150" s="193">
        <f>Q150*$B150*Indicators!$B$262+Q150*$C150*Indicators!$C$262+Q150*$D150*Indicators!$D$262+Q150*$E150*Indicators!$E$262+Q150*$F150*Indicators!$F$262+Q150*$G150*Indicators!$G$262+Q150*$H150*Indicators!$H$262+Q150*$I150*Indicators!$I$262</f>
        <v>5.9399947926437368E-3</v>
      </c>
      <c r="AB150" s="193">
        <f>R150*$B150*Indicators!$B$263+R150*$C150*Indicators!$C$263+R150*$D150*Indicators!$D$263+R150*$E150*Indicators!$E$263+R150*$F150*Indicators!$F$263+R150*$G150*Indicators!$G$263+R150*$H150*Indicators!$H$263+R150*$I150*Indicators!$I$263</f>
        <v>2.2141305680338503E-3</v>
      </c>
      <c r="AC150" s="193">
        <f>S150*$B150*Indicators!$B$264+S150*$C150*Indicators!$C$264+S150*$D150*Indicators!$D$264+S150*$E150*Indicators!$E$264+S150*$F150*Indicators!$F$264+S150*$G150*Indicators!$G$264+S150*$H150*Indicators!$H$264+S150*$I150*Indicators!$I$264</f>
        <v>6.9267130142379061E-4</v>
      </c>
      <c r="AE150" s="177">
        <f t="shared" si="3"/>
        <v>2.8137608607566369</v>
      </c>
    </row>
    <row r="151" spans="1:31" x14ac:dyDescent="0.25">
      <c r="A151" s="174">
        <f>Indicators!A163</f>
        <v>40330</v>
      </c>
      <c r="B151" s="193">
        <f>(Indicators!B163-Indicators!B162)/Indicators!B162</f>
        <v>1.1829091388632423E-2</v>
      </c>
      <c r="C151" s="193">
        <f>(Indicators!C163-Indicators!C162)/-100</f>
        <v>-9.9999999999999655E-4</v>
      </c>
      <c r="D151" s="193">
        <f>(Indicators!D163-Indicators!D162)/-100</f>
        <v>4.878769958604234E-3</v>
      </c>
      <c r="E151" s="193">
        <f>(Indicators!E163-Indicators!E162)/-Indicators!E162</f>
        <v>1.0868088574921655E-3</v>
      </c>
      <c r="F151" s="193">
        <f>(Indicators!F163-Indicators!F162)/Indicators!F162</f>
        <v>7.8755790866975595E-2</v>
      </c>
      <c r="G151" s="193">
        <f>(Indicators!G163-Indicators!G162)/Indicators!G162</f>
        <v>2.1805315559944048E-2</v>
      </c>
      <c r="H151" s="193">
        <f>(Indicators!H163-Indicators!H162)/Indicators!H162</f>
        <v>4.125748124140358E-3</v>
      </c>
      <c r="I151" s="193">
        <f>(Indicators!I163-Indicators!I162)/Indicators!I162</f>
        <v>2.5352112676056337E-3</v>
      </c>
      <c r="J151" s="174"/>
      <c r="K151" s="193">
        <f>RBay!C$79/100</f>
        <v>3.255136699608744E-2</v>
      </c>
      <c r="L151" s="193">
        <f>RBay!D$79/100</f>
        <v>0.12153938000189637</v>
      </c>
      <c r="M151" s="193">
        <f>RBay!E$79/100</f>
        <v>0.35744610326387843</v>
      </c>
      <c r="N151" s="193">
        <f>RBay!F$79/100</f>
        <v>7.4028742893063656E-3</v>
      </c>
      <c r="O151" s="193">
        <f>RBay!G$79/100</f>
        <v>3.895543295255241E-2</v>
      </c>
      <c r="P151" s="193">
        <f>RBay!H$79/100</f>
        <v>7.6595067563000593E-2</v>
      </c>
      <c r="Q151" s="193">
        <f>RBay!I$79/100</f>
        <v>0.12198608576616284</v>
      </c>
      <c r="R151" s="193">
        <f>RBay!J$79/100</f>
        <v>0.11557763608337152</v>
      </c>
      <c r="S151" s="193">
        <f>RBay!K$79/100</f>
        <v>0.12794605308374404</v>
      </c>
      <c r="T151" s="193"/>
      <c r="U151" s="193">
        <f>K151*$B151*Indicators!$B$256+K151*$C151*Indicators!$C$256+K151*$D151*Indicators!$D$256+K151*$E151*Indicators!$E$256+K151*$F151*Indicators!$F$256+K151*$G151*Indicators!$G$256+K151*$H151*Indicators!$H$256+K151*$I151*Indicators!$I$256</f>
        <v>8.7682456024743591E-4</v>
      </c>
      <c r="V151" s="193">
        <f>L151*$B151*Indicators!$B$257+L151*$C151*Indicators!$C$257+L151*$D151*Indicators!$D$257+L151*$E151*Indicators!$E$257+L151*$F151*Indicators!$F$257+L151*$G151*Indicators!$G$257+L151*$H151*Indicators!$H$257+L151*$I151*Indicators!$I$257</f>
        <v>1.5662265521683072E-3</v>
      </c>
      <c r="W151" s="193">
        <f>M151*$B151*Indicators!$B$258+M151*$C151*Indicators!$C$258+M151*$D151*Indicators!$D$258+M151*$E151*Indicators!$E$258+M151*$F151*Indicators!$F$258+M151*$G151*Indicators!$G$258+M151*$H151*Indicators!$H$258+M151*$I151*Indicators!$I$258</f>
        <v>1.8631586583988675E-3</v>
      </c>
      <c r="X151" s="193">
        <f>N151*$B151*Indicators!$B$259+N151*$C151*Indicators!$C$259+N151*$D151*Indicators!$D$259+N151*$E151*Indicators!$E$259+N151*$F151*Indicators!$F$259+N151*$G151*Indicators!$G$259+N151*$H151*Indicators!$H$259+N151*$I151*Indicators!$I$259</f>
        <v>2.4239896467108361E-5</v>
      </c>
      <c r="Y151" s="193">
        <f>O151*$B151*Indicators!$B$260+O151*$C151*Indicators!$C$260+O151*$D151*Indicators!$D$260+O151*$E151*Indicators!$E$260+O151*$F151*Indicators!$F$260+O151*$G151*Indicators!$G$260+O151*$H151*Indicators!$H$260+O151*$I151*Indicators!$I$260</f>
        <v>1.1290423775706663E-4</v>
      </c>
      <c r="Z151" s="193">
        <f>P151*$B151*Indicators!$B$261+P151*$C151*Indicators!$C$261+P151*$D151*Indicators!$D$261+P151*$E151*Indicators!$E$261+P151*$F151*Indicators!$F$261+P151*$G151*Indicators!$G$261+P151*$H151*Indicators!$H$261+P151*$I151*Indicators!$I$261</f>
        <v>2.2586208355167799E-4</v>
      </c>
      <c r="AA151" s="193">
        <f>Q151*$B151*Indicators!$B$262+Q151*$C151*Indicators!$C$262+Q151*$D151*Indicators!$D$262+Q151*$E151*Indicators!$E$262+Q151*$F151*Indicators!$F$262+Q151*$G151*Indicators!$G$262+Q151*$H151*Indicators!$H$262+Q151*$I151*Indicators!$I$262</f>
        <v>3.5077093394126631E-4</v>
      </c>
      <c r="AB151" s="193">
        <f>R151*$B151*Indicators!$B$263+R151*$C151*Indicators!$C$263+R151*$D151*Indicators!$D$263+R151*$E151*Indicators!$E$263+R151*$F151*Indicators!$F$263+R151*$G151*Indicators!$G$263+R151*$H151*Indicators!$H$263+R151*$I151*Indicators!$I$263</f>
        <v>3.2291836992854971E-4</v>
      </c>
      <c r="AC151" s="193">
        <f>S151*$B151*Indicators!$B$264+S151*$C151*Indicators!$C$264+S151*$D151*Indicators!$D$264+S151*$E151*Indicators!$E$264+S151*$F151*Indicators!$F$264+S151*$G151*Indicators!$G$264+S151*$H151*Indicators!$H$264+S151*$I151*Indicators!$I$264</f>
        <v>4.0599177923792752E-4</v>
      </c>
      <c r="AE151" s="177">
        <f t="shared" si="3"/>
        <v>0.5748897071698208</v>
      </c>
    </row>
    <row r="152" spans="1:31" x14ac:dyDescent="0.25">
      <c r="A152" s="174">
        <f>Indicators!A164</f>
        <v>40360</v>
      </c>
      <c r="B152" s="193">
        <f>(Indicators!B164-Indicators!B163)/Indicators!B163</f>
        <v>-4.6671966843483965E-2</v>
      </c>
      <c r="C152" s="193">
        <f>(Indicators!C164-Indicators!C163)/-100</f>
        <v>5.899999999999999E-3</v>
      </c>
      <c r="D152" s="193">
        <f>(Indicators!D164-Indicators!D163)/-100</f>
        <v>7.9748256400128618E-3</v>
      </c>
      <c r="E152" s="193">
        <f>(Indicators!E164-Indicators!E163)/-Indicators!E163</f>
        <v>-5.2087583299333579E-2</v>
      </c>
      <c r="F152" s="193">
        <f>(Indicators!F164-Indicators!F163)/Indicators!F163</f>
        <v>8.5276073619631937E-2</v>
      </c>
      <c r="G152" s="193">
        <f>(Indicators!G164-Indicators!G163)/Indicators!G163</f>
        <v>-5.9832501207923945E-2</v>
      </c>
      <c r="H152" s="193">
        <f>(Indicators!H164-Indicators!H163)/Indicators!H163</f>
        <v>7.8898419013560608E-3</v>
      </c>
      <c r="I152" s="193">
        <f>(Indicators!I164-Indicators!I163)/Indicators!I163</f>
        <v>3.5122225344197809E-2</v>
      </c>
      <c r="J152" s="174"/>
      <c r="K152" s="193">
        <f>RBay!C$79/100</f>
        <v>3.255136699608744E-2</v>
      </c>
      <c r="L152" s="193">
        <f>RBay!D$79/100</f>
        <v>0.12153938000189637</v>
      </c>
      <c r="M152" s="193">
        <f>RBay!E$79/100</f>
        <v>0.35744610326387843</v>
      </c>
      <c r="N152" s="193">
        <f>RBay!F$79/100</f>
        <v>7.4028742893063656E-3</v>
      </c>
      <c r="O152" s="193">
        <f>RBay!G$79/100</f>
        <v>3.895543295255241E-2</v>
      </c>
      <c r="P152" s="193">
        <f>RBay!H$79/100</f>
        <v>7.6595067563000593E-2</v>
      </c>
      <c r="Q152" s="193">
        <f>RBay!I$79/100</f>
        <v>0.12198608576616284</v>
      </c>
      <c r="R152" s="193">
        <f>RBay!J$79/100</f>
        <v>0.11557763608337152</v>
      </c>
      <c r="S152" s="193">
        <f>RBay!K$79/100</f>
        <v>0.12794605308374404</v>
      </c>
      <c r="T152" s="193"/>
      <c r="U152" s="193">
        <f>K152*$B152*Indicators!$B$256+K152*$C152*Indicators!$C$256+K152*$D152*Indicators!$D$256+K152*$E152*Indicators!$E$256+K152*$F152*Indicators!$F$256+K152*$G152*Indicators!$G$256+K152*$H152*Indicators!$H$256+K152*$I152*Indicators!$I$256</f>
        <v>3.8999932951106972E-4</v>
      </c>
      <c r="V152" s="193">
        <f>L152*$B152*Indicators!$B$257+L152*$C152*Indicators!$C$257+L152*$D152*Indicators!$D$257+L152*$E152*Indicators!$E$257+L152*$F152*Indicators!$F$257+L152*$G152*Indicators!$G$257+L152*$H152*Indicators!$H$257+L152*$I152*Indicators!$I$257</f>
        <v>-4.389869173873023E-3</v>
      </c>
      <c r="W152" s="193">
        <f>M152*$B152*Indicators!$B$258+M152*$C152*Indicators!$C$258+M152*$D152*Indicators!$D$258+M152*$E152*Indicators!$E$258+M152*$F152*Indicators!$F$258+M152*$G152*Indicators!$G$258+M152*$H152*Indicators!$H$258+M152*$I152*Indicators!$I$258</f>
        <v>-4.3436050447688461E-3</v>
      </c>
      <c r="X152" s="193">
        <f>N152*$B152*Indicators!$B$259+N152*$C152*Indicators!$C$259+N152*$D152*Indicators!$D$259+N152*$E152*Indicators!$E$259+N152*$F152*Indicators!$F$259+N152*$G152*Indicators!$G$259+N152*$H152*Indicators!$H$259+N152*$I152*Indicators!$I$259</f>
        <v>2.9308903190223537E-5</v>
      </c>
      <c r="Y152" s="193">
        <f>O152*$B152*Indicators!$B$260+O152*$C152*Indicators!$C$260+O152*$D152*Indicators!$D$260+O152*$E152*Indicators!$E$260+O152*$F152*Indicators!$F$260+O152*$G152*Indicators!$G$260+O152*$H152*Indicators!$H$260+O152*$I152*Indicators!$I$260</f>
        <v>-2.2554368958098994E-4</v>
      </c>
      <c r="Z152" s="193">
        <f>P152*$B152*Indicators!$B$261+P152*$C152*Indicators!$C$261+P152*$D152*Indicators!$D$261+P152*$E152*Indicators!$E$261+P152*$F152*Indicators!$F$261+P152*$G152*Indicators!$G$261+P152*$H152*Indicators!$H$261+P152*$I152*Indicators!$I$261</f>
        <v>-3.250334219365422E-4</v>
      </c>
      <c r="AA152" s="193">
        <f>Q152*$B152*Indicators!$B$262+Q152*$C152*Indicators!$C$262+Q152*$D152*Indicators!$D$262+Q152*$E152*Indicators!$E$262+Q152*$F152*Indicators!$F$262+Q152*$G152*Indicators!$G$262+Q152*$H152*Indicators!$H$262+Q152*$I152*Indicators!$I$262</f>
        <v>-1.6133633529968805E-3</v>
      </c>
      <c r="AB152" s="193">
        <f>R152*$B152*Indicators!$B$263+R152*$C152*Indicators!$C$263+R152*$D152*Indicators!$D$263+R152*$E152*Indicators!$E$263+R152*$F152*Indicators!$F$263+R152*$G152*Indicators!$G$263+R152*$H152*Indicators!$H$263+R152*$I152*Indicators!$I$263</f>
        <v>-3.3406659476669493E-4</v>
      </c>
      <c r="AC152" s="193">
        <f>S152*$B152*Indicators!$B$264+S152*$C152*Indicators!$C$264+S152*$D152*Indicators!$D$264+S152*$E152*Indicators!$E$264+S152*$F152*Indicators!$F$264+S152*$G152*Indicators!$G$264+S152*$H152*Indicators!$H$264+S152*$I152*Indicators!$I$264</f>
        <v>3.9865844245952776E-4</v>
      </c>
      <c r="AE152" s="177">
        <f t="shared" si="3"/>
        <v>-1.0413514602762159</v>
      </c>
    </row>
    <row r="153" spans="1:31" x14ac:dyDescent="0.25">
      <c r="A153" s="174">
        <f>Indicators!A165</f>
        <v>40391</v>
      </c>
      <c r="B153" s="193">
        <f>(Indicators!B165-Indicators!B164)/Indicators!B164</f>
        <v>4.8396357968992438E-3</v>
      </c>
      <c r="C153" s="193">
        <f>(Indicators!C165-Indicators!C164)/-100</f>
        <v>3.5999999999999943E-3</v>
      </c>
      <c r="D153" s="193">
        <f>(Indicators!D165-Indicators!D164)/-100</f>
        <v>1.9551051199690316E-3</v>
      </c>
      <c r="E153" s="193">
        <f>(Indicators!E165-Indicators!E164)/-Indicators!E164</f>
        <v>3.1928645294725944E-2</v>
      </c>
      <c r="F153" s="193">
        <f>(Indicators!F165-Indicators!F164)/Indicators!F164</f>
        <v>5.1441492368569819E-2</v>
      </c>
      <c r="G153" s="193">
        <f>(Indicators!G165-Indicators!G164)/Indicators!G164</f>
        <v>5.9871520342612498E-2</v>
      </c>
      <c r="H153" s="193">
        <f>(Indicators!H165-Indicators!H164)/Indicators!H164</f>
        <v>7.4787290153251959E-3</v>
      </c>
      <c r="I153" s="193">
        <f>(Indicators!I165-Indicators!I164)/Indicators!I164</f>
        <v>-2.4158523344191097E-2</v>
      </c>
      <c r="J153" s="174"/>
      <c r="K153" s="193">
        <f>RBay!C$79/100</f>
        <v>3.255136699608744E-2</v>
      </c>
      <c r="L153" s="193">
        <f>RBay!D$79/100</f>
        <v>0.12153938000189637</v>
      </c>
      <c r="M153" s="193">
        <f>RBay!E$79/100</f>
        <v>0.35744610326387843</v>
      </c>
      <c r="N153" s="193">
        <f>RBay!F$79/100</f>
        <v>7.4028742893063656E-3</v>
      </c>
      <c r="O153" s="193">
        <f>RBay!G$79/100</f>
        <v>3.895543295255241E-2</v>
      </c>
      <c r="P153" s="193">
        <f>RBay!H$79/100</f>
        <v>7.6595067563000593E-2</v>
      </c>
      <c r="Q153" s="193">
        <f>RBay!I$79/100</f>
        <v>0.12198608576616284</v>
      </c>
      <c r="R153" s="193">
        <f>RBay!J$79/100</f>
        <v>0.11557763608337152</v>
      </c>
      <c r="S153" s="193">
        <f>RBay!K$79/100</f>
        <v>0.12794605308374404</v>
      </c>
      <c r="T153" s="193"/>
      <c r="U153" s="193">
        <f>K153*$B153*Indicators!$B$256+K153*$C153*Indicators!$C$256+K153*$D153*Indicators!$D$256+K153*$E153*Indicators!$E$256+K153*$F153*Indicators!$F$256+K153*$G153*Indicators!$G$256+K153*$H153*Indicators!$H$256+K153*$I153*Indicators!$I$256</f>
        <v>6.8687260773996983E-4</v>
      </c>
      <c r="V153" s="193">
        <f>L153*$B153*Indicators!$B$257+L153*$C153*Indicators!$C$257+L153*$D153*Indicators!$D$257+L153*$E153*Indicators!$E$257+L153*$F153*Indicators!$F$257+L153*$G153*Indicators!$G$257+L153*$H153*Indicators!$H$257+L153*$I153*Indicators!$I$257</f>
        <v>2.8879772706811354E-3</v>
      </c>
      <c r="W153" s="193">
        <f>M153*$B153*Indicators!$B$258+M153*$C153*Indicators!$C$258+M153*$D153*Indicators!$D$258+M153*$E153*Indicators!$E$258+M153*$F153*Indicators!$F$258+M153*$G153*Indicators!$G$258+M153*$H153*Indicators!$H$258+M153*$I153*Indicators!$I$258</f>
        <v>5.7929879726727998E-4</v>
      </c>
      <c r="X153" s="193">
        <f>N153*$B153*Indicators!$B$259+N153*$C153*Indicators!$C$259+N153*$D153*Indicators!$D$259+N153*$E153*Indicators!$E$259+N153*$F153*Indicators!$F$259+N153*$G153*Indicators!$G$259+N153*$H153*Indicators!$H$259+N153*$I153*Indicators!$I$259</f>
        <v>-3.0973188338396179E-5</v>
      </c>
      <c r="Y153" s="193">
        <f>O153*$B153*Indicators!$B$260+O153*$C153*Indicators!$C$260+O153*$D153*Indicators!$D$260+O153*$E153*Indicators!$E$260+O153*$F153*Indicators!$F$260+O153*$G153*Indicators!$G$260+O153*$H153*Indicators!$H$260+O153*$I153*Indicators!$I$260</f>
        <v>2.9545605636681512E-4</v>
      </c>
      <c r="Z153" s="193">
        <f>P153*$B153*Indicators!$B$261+P153*$C153*Indicators!$C$261+P153*$D153*Indicators!$D$261+P153*$E153*Indicators!$E$261+P153*$F153*Indicators!$F$261+P153*$G153*Indicators!$G$261+P153*$H153*Indicators!$H$261+P153*$I153*Indicators!$I$261</f>
        <v>5.5129540287313431E-4</v>
      </c>
      <c r="AA153" s="193">
        <f>Q153*$B153*Indicators!$B$262+Q153*$C153*Indicators!$C$262+Q153*$D153*Indicators!$D$262+Q153*$E153*Indicators!$E$262+Q153*$F153*Indicators!$F$262+Q153*$G153*Indicators!$G$262+Q153*$H153*Indicators!$H$262+Q153*$I153*Indicators!$I$262</f>
        <v>1.2269313113242172E-3</v>
      </c>
      <c r="AB153" s="193">
        <f>R153*$B153*Indicators!$B$263+R153*$C153*Indicators!$C$263+R153*$D153*Indicators!$D$263+R153*$E153*Indicators!$E$263+R153*$F153*Indicators!$F$263+R153*$G153*Indicators!$G$263+R153*$H153*Indicators!$H$263+R153*$I153*Indicators!$I$263</f>
        <v>7.1288646059349046E-4</v>
      </c>
      <c r="AC153" s="193">
        <f>S153*$B153*Indicators!$B$264+S153*$C153*Indicators!$C$264+S153*$D153*Indicators!$D$264+S153*$E153*Indicators!$E$264+S153*$F153*Indicators!$F$264+S153*$G153*Indicators!$G$264+S153*$H153*Indicators!$H$264+S153*$I153*Indicators!$I$264</f>
        <v>4.0567562580297778E-4</v>
      </c>
      <c r="AE153" s="177">
        <f t="shared" si="3"/>
        <v>0.73154203443106236</v>
      </c>
    </row>
    <row r="154" spans="1:31" x14ac:dyDescent="0.25">
      <c r="A154" s="174">
        <f>Indicators!A166</f>
        <v>40422</v>
      </c>
      <c r="B154" s="193">
        <f>(Indicators!B166-Indicators!B165)/Indicators!B165</f>
        <v>-5.3088435374149555E-2</v>
      </c>
      <c r="C154" s="193">
        <f>(Indicators!C166-Indicators!C165)/-100</f>
        <v>0</v>
      </c>
      <c r="D154" s="193">
        <f>(Indicators!D166-Indicators!D165)/-100</f>
        <v>4.7953552930024741E-3</v>
      </c>
      <c r="E154" s="193">
        <f>(Indicators!E166-Indicators!E165)/-Indicators!E165</f>
        <v>-5.9286954199492557E-2</v>
      </c>
      <c r="F154" s="193">
        <f>(Indicators!F166-Indicators!F165)/Indicators!F165</f>
        <v>0.21881720430107526</v>
      </c>
      <c r="G154" s="193">
        <f>(Indicators!G166-Indicators!G165)/Indicators!G165</f>
        <v>5.9398739292064004E-2</v>
      </c>
      <c r="H154" s="193">
        <f>(Indicators!H166-Indicators!H165)/Indicators!H165</f>
        <v>9.9834807964258448E-3</v>
      </c>
      <c r="I154" s="193">
        <f>(Indicators!I166-Indicators!I165)/Indicators!I165</f>
        <v>-3.3657858136300414E-2</v>
      </c>
      <c r="J154" s="174"/>
      <c r="K154" s="193">
        <f>RBay!C$79/100</f>
        <v>3.255136699608744E-2</v>
      </c>
      <c r="L154" s="193">
        <f>RBay!D$79/100</f>
        <v>0.12153938000189637</v>
      </c>
      <c r="M154" s="193">
        <f>RBay!E$79/100</f>
        <v>0.35744610326387843</v>
      </c>
      <c r="N154" s="193">
        <f>RBay!F$79/100</f>
        <v>7.4028742893063656E-3</v>
      </c>
      <c r="O154" s="193">
        <f>RBay!G$79/100</f>
        <v>3.895543295255241E-2</v>
      </c>
      <c r="P154" s="193">
        <f>RBay!H$79/100</f>
        <v>7.6595067563000593E-2</v>
      </c>
      <c r="Q154" s="193">
        <f>RBay!I$79/100</f>
        <v>0.12198608576616284</v>
      </c>
      <c r="R154" s="193">
        <f>RBay!J$79/100</f>
        <v>0.11557763608337152</v>
      </c>
      <c r="S154" s="193">
        <f>RBay!K$79/100</f>
        <v>0.12794605308374404</v>
      </c>
      <c r="T154" s="193"/>
      <c r="U154" s="193">
        <f>K154*$B154*Indicators!$B$256+K154*$C154*Indicators!$C$256+K154*$D154*Indicators!$D$256+K154*$E154*Indicators!$E$256+K154*$F154*Indicators!$F$256+K154*$G154*Indicators!$G$256+K154*$H154*Indicators!$H$256+K154*$I154*Indicators!$I$256</f>
        <v>1.4157949891689815E-3</v>
      </c>
      <c r="V154" s="193">
        <f>L154*$B154*Indicators!$B$257+L154*$C154*Indicators!$C$257+L154*$D154*Indicators!$D$257+L154*$E154*Indicators!$E$257+L154*$F154*Indicators!$F$257+L154*$G154*Indicators!$G$257+L154*$H154*Indicators!$H$257+L154*$I154*Indicators!$I$257</f>
        <v>-5.8670728518902984E-4</v>
      </c>
      <c r="W154" s="193">
        <f>M154*$B154*Indicators!$B$258+M154*$C154*Indicators!$C$258+M154*$D154*Indicators!$D$258+M154*$E154*Indicators!$E$258+M154*$F154*Indicators!$F$258+M154*$G154*Indicators!$G$258+M154*$H154*Indicators!$H$258+M154*$I154*Indicators!$I$258</f>
        <v>-1.0724492461876471E-2</v>
      </c>
      <c r="X154" s="193">
        <f>N154*$B154*Indicators!$B$259+N154*$C154*Indicators!$C$259+N154*$D154*Indicators!$D$259+N154*$E154*Indicators!$E$259+N154*$F154*Indicators!$F$259+N154*$G154*Indicators!$G$259+N154*$H154*Indicators!$H$259+N154*$I154*Indicators!$I$259</f>
        <v>-2.4249630548029333E-4</v>
      </c>
      <c r="Y154" s="193">
        <f>O154*$B154*Indicators!$B$260+O154*$C154*Indicators!$C$260+O154*$D154*Indicators!$D$260+O154*$E154*Indicators!$E$260+O154*$F154*Indicators!$F$260+O154*$G154*Indicators!$G$260+O154*$H154*Indicators!$H$260+O154*$I154*Indicators!$I$260</f>
        <v>-4.8344470646752367E-4</v>
      </c>
      <c r="Z154" s="193">
        <f>P154*$B154*Indicators!$B$261+P154*$C154*Indicators!$C$261+P154*$D154*Indicators!$D$261+P154*$E154*Indicators!$E$261+P154*$F154*Indicators!$F$261+P154*$G154*Indicators!$G$261+P154*$H154*Indicators!$H$261+P154*$I154*Indicators!$I$261</f>
        <v>-5.961085966209005E-4</v>
      </c>
      <c r="AA154" s="193">
        <f>Q154*$B154*Indicators!$B$262+Q154*$C154*Indicators!$C$262+Q154*$D154*Indicators!$D$262+Q154*$E154*Indicators!$E$262+Q154*$F154*Indicators!$F$262+Q154*$G154*Indicators!$G$262+Q154*$H154*Indicators!$H$262+Q154*$I154*Indicators!$I$262</f>
        <v>-2.9257733128037378E-3</v>
      </c>
      <c r="AB154" s="193">
        <f>R154*$B154*Indicators!$B$263+R154*$C154*Indicators!$C$263+R154*$D154*Indicators!$D$263+R154*$E154*Indicators!$E$263+R154*$F154*Indicators!$F$263+R154*$G154*Indicators!$G$263+R154*$H154*Indicators!$H$263+R154*$I154*Indicators!$I$263</f>
        <v>-1.0917292560432036E-3</v>
      </c>
      <c r="AC154" s="193">
        <f>S154*$B154*Indicators!$B$264+S154*$C154*Indicators!$C$264+S154*$D154*Indicators!$D$264+S154*$E154*Indicators!$E$264+S154*$F154*Indicators!$F$264+S154*$G154*Indicators!$G$264+S154*$H154*Indicators!$H$264+S154*$I154*Indicators!$I$264</f>
        <v>-3.8865163648420291E-4</v>
      </c>
      <c r="AE154" s="177">
        <f t="shared" si="3"/>
        <v>-1.5623608571796379</v>
      </c>
    </row>
    <row r="155" spans="1:31" x14ac:dyDescent="0.25">
      <c r="A155" s="174">
        <f>Indicators!A167</f>
        <v>40452</v>
      </c>
      <c r="B155" s="193">
        <f>(Indicators!B167-Indicators!B166)/Indicators!B166</f>
        <v>4.26736400471266E-3</v>
      </c>
      <c r="C155" s="193">
        <f>(Indicators!C167-Indicators!C166)/-100</f>
        <v>1.200000000000001E-3</v>
      </c>
      <c r="D155" s="193">
        <f>(Indicators!D167-Indicators!D166)/-100</f>
        <v>-1.8029078616538952E-3</v>
      </c>
      <c r="E155" s="193">
        <f>(Indicators!E167-Indicators!E166)/-Indicators!E166</f>
        <v>-3.3782932055968821E-2</v>
      </c>
      <c r="F155" s="193">
        <f>(Indicators!F167-Indicators!F166)/Indicators!F166</f>
        <v>0.18835465372739299</v>
      </c>
      <c r="G155" s="193">
        <f>(Indicators!G167-Indicators!G166)/Indicators!G166</f>
        <v>2.6088946525287829E-2</v>
      </c>
      <c r="H155" s="193">
        <f>(Indicators!H167-Indicators!H166)/Indicators!H166</f>
        <v>-7.3105981989907652E-4</v>
      </c>
      <c r="I155" s="193">
        <f>(Indicators!I167-Indicators!I166)/Indicators!I166</f>
        <v>2.9648819804260217E-2</v>
      </c>
      <c r="J155" s="174"/>
      <c r="K155" s="193">
        <f>RBay!C$79/100</f>
        <v>3.255136699608744E-2</v>
      </c>
      <c r="L155" s="193">
        <f>RBay!D$79/100</f>
        <v>0.12153938000189637</v>
      </c>
      <c r="M155" s="193">
        <f>RBay!E$79/100</f>
        <v>0.35744610326387843</v>
      </c>
      <c r="N155" s="193">
        <f>RBay!F$79/100</f>
        <v>7.4028742893063656E-3</v>
      </c>
      <c r="O155" s="193">
        <f>RBay!G$79/100</f>
        <v>3.895543295255241E-2</v>
      </c>
      <c r="P155" s="193">
        <f>RBay!H$79/100</f>
        <v>7.6595067563000593E-2</v>
      </c>
      <c r="Q155" s="193">
        <f>RBay!I$79/100</f>
        <v>0.12198608576616284</v>
      </c>
      <c r="R155" s="193">
        <f>RBay!J$79/100</f>
        <v>0.11557763608337152</v>
      </c>
      <c r="S155" s="193">
        <f>RBay!K$79/100</f>
        <v>0.12794605308374404</v>
      </c>
      <c r="T155" s="193"/>
      <c r="U155" s="193">
        <f>K155*$B155*Indicators!$B$256+K155*$C155*Indicators!$C$256+K155*$D155*Indicators!$D$256+K155*$E155*Indicators!$E$256+K155*$F155*Indicators!$F$256+K155*$G155*Indicators!$G$256+K155*$H155*Indicators!$H$256+K155*$I155*Indicators!$I$256</f>
        <v>1.7559973164831201E-3</v>
      </c>
      <c r="V155" s="193">
        <f>L155*$B155*Indicators!$B$257+L155*$C155*Indicators!$C$257+L155*$D155*Indicators!$D$257+L155*$E155*Indicators!$E$257+L155*$F155*Indicators!$F$257+L155*$G155*Indicators!$G$257+L155*$H155*Indicators!$H$257+L155*$I155*Indicators!$I$257</f>
        <v>1.7340337605336832E-3</v>
      </c>
      <c r="W155" s="193">
        <f>M155*$B155*Indicators!$B$258+M155*$C155*Indicators!$C$258+M155*$D155*Indicators!$D$258+M155*$E155*Indicators!$E$258+M155*$F155*Indicators!$F$258+M155*$G155*Indicators!$G$258+M155*$H155*Indicators!$H$258+M155*$I155*Indicators!$I$258</f>
        <v>1.4733201981114393E-3</v>
      </c>
      <c r="X155" s="193">
        <f>N155*$B155*Indicators!$B$259+N155*$C155*Indicators!$C$259+N155*$D155*Indicators!$D$259+N155*$E155*Indicators!$E$259+N155*$F155*Indicators!$F$259+N155*$G155*Indicators!$G$259+N155*$H155*Indicators!$H$259+N155*$I155*Indicators!$I$259</f>
        <v>6.2119802069213962E-5</v>
      </c>
      <c r="Y155" s="193">
        <f>O155*$B155*Indicators!$B$260+O155*$C155*Indicators!$C$260+O155*$D155*Indicators!$D$260+O155*$E155*Indicators!$E$260+O155*$F155*Indicators!$F$260+O155*$G155*Indicators!$G$260+O155*$H155*Indicators!$H$260+O155*$I155*Indicators!$I$260</f>
        <v>-1.2457445516873372E-4</v>
      </c>
      <c r="Z155" s="193">
        <f>P155*$B155*Indicators!$B$261+P155*$C155*Indicators!$C$261+P155*$D155*Indicators!$D$261+P155*$E155*Indicators!$E$261+P155*$F155*Indicators!$F$261+P155*$G155*Indicators!$G$261+P155*$H155*Indicators!$H$261+P155*$I155*Indicators!$I$261</f>
        <v>-2.3552242849726073E-4</v>
      </c>
      <c r="AA155" s="193">
        <f>Q155*$B155*Indicators!$B$262+Q155*$C155*Indicators!$C$262+Q155*$D155*Indicators!$D$262+Q155*$E155*Indicators!$E$262+Q155*$F155*Indicators!$F$262+Q155*$G155*Indicators!$G$262+Q155*$H155*Indicators!$H$262+Q155*$I155*Indicators!$I$262</f>
        <v>-8.3313617536355034E-4</v>
      </c>
      <c r="AB155" s="193">
        <f>R155*$B155*Indicators!$B$263+R155*$C155*Indicators!$C$263+R155*$D155*Indicators!$D$263+R155*$E155*Indicators!$E$263+R155*$F155*Indicators!$F$263+R155*$G155*Indicators!$G$263+R155*$H155*Indicators!$H$263+R155*$I155*Indicators!$I$263</f>
        <v>-1.6744015848372832E-4</v>
      </c>
      <c r="AC155" s="193">
        <f>S155*$B155*Indicators!$B$264+S155*$C155*Indicators!$C$264+S155*$D155*Indicators!$D$264+S155*$E155*Indicators!$E$264+S155*$F155*Indicators!$F$264+S155*$G155*Indicators!$G$264+S155*$H155*Indicators!$H$264+S155*$I155*Indicators!$I$264</f>
        <v>2.2381319951823332E-4</v>
      </c>
      <c r="AE155" s="177">
        <f t="shared" si="3"/>
        <v>0.3888611059202417</v>
      </c>
    </row>
    <row r="156" spans="1:31" x14ac:dyDescent="0.25">
      <c r="A156" s="174">
        <f>Indicators!A168</f>
        <v>40483</v>
      </c>
      <c r="B156" s="193">
        <f>(Indicators!B168-Indicators!B167)/Indicators!B167</f>
        <v>1.6195722154660558E-2</v>
      </c>
      <c r="C156" s="193">
        <f>(Indicators!C168-Indicators!C167)/-100</f>
        <v>-5.4000000000000003E-3</v>
      </c>
      <c r="D156" s="193">
        <f>(Indicators!D168-Indicators!D167)/-100</f>
        <v>-9.1659028414293521E-4</v>
      </c>
      <c r="E156" s="193">
        <f>(Indicators!E168-Indicators!E167)/-Indicators!E167</f>
        <v>-5.4627484453115348E-2</v>
      </c>
      <c r="F156" s="193">
        <f>(Indicators!F168-Indicators!F167)/Indicators!F167</f>
        <v>-1.9302152932442449E-2</v>
      </c>
      <c r="G156" s="193">
        <f>(Indicators!G168-Indicators!G167)/Indicators!G167</f>
        <v>1.7247788268530257E-2</v>
      </c>
      <c r="H156" s="193">
        <f>(Indicators!H168-Indicators!H167)/Indicators!H167</f>
        <v>3.9886375496125549E-3</v>
      </c>
      <c r="I156" s="193">
        <f>(Indicators!I168-Indicators!I167)/Indicators!I167</f>
        <v>-4.0257198769918928E-2</v>
      </c>
      <c r="J156" s="174"/>
      <c r="K156" s="193">
        <f>RBay!C$79/100</f>
        <v>3.255136699608744E-2</v>
      </c>
      <c r="L156" s="193">
        <f>RBay!D$79/100</f>
        <v>0.12153938000189637</v>
      </c>
      <c r="M156" s="193">
        <f>RBay!E$79/100</f>
        <v>0.35744610326387843</v>
      </c>
      <c r="N156" s="193">
        <f>RBay!F$79/100</f>
        <v>7.4028742893063656E-3</v>
      </c>
      <c r="O156" s="193">
        <f>RBay!G$79/100</f>
        <v>3.895543295255241E-2</v>
      </c>
      <c r="P156" s="193">
        <f>RBay!H$79/100</f>
        <v>7.6595067563000593E-2</v>
      </c>
      <c r="Q156" s="193">
        <f>RBay!I$79/100</f>
        <v>0.12198608576616284</v>
      </c>
      <c r="R156" s="193">
        <f>RBay!J$79/100</f>
        <v>0.11557763608337152</v>
      </c>
      <c r="S156" s="193">
        <f>RBay!K$79/100</f>
        <v>0.12794605308374404</v>
      </c>
      <c r="T156" s="193"/>
      <c r="U156" s="193">
        <f>K156*$B156*Indicators!$B$256+K156*$C156*Indicators!$C$256+K156*$D156*Indicators!$D$256+K156*$E156*Indicators!$E$256+K156*$F156*Indicators!$F$256+K156*$G156*Indicators!$G$256+K156*$H156*Indicators!$H$256+K156*$I156*Indicators!$I$256</f>
        <v>-4.9626887927348997E-4</v>
      </c>
      <c r="V156" s="193">
        <f>L156*$B156*Indicators!$B$257+L156*$C156*Indicators!$C$257+L156*$D156*Indicators!$D$257+L156*$E156*Indicators!$E$257+L156*$F156*Indicators!$F$257+L156*$G156*Indicators!$G$257+L156*$H156*Indicators!$H$257+L156*$I156*Indicators!$I$257</f>
        <v>-2.134664491387114E-4</v>
      </c>
      <c r="W156" s="193">
        <f>M156*$B156*Indicators!$B$258+M156*$C156*Indicators!$C$258+M156*$D156*Indicators!$D$258+M156*$E156*Indicators!$E$258+M156*$F156*Indicators!$F$258+M156*$G156*Indicators!$G$258+M156*$H156*Indicators!$H$258+M156*$I156*Indicators!$I$258</f>
        <v>-3.0642607676567551E-3</v>
      </c>
      <c r="X156" s="193">
        <f>N156*$B156*Indicators!$B$259+N156*$C156*Indicators!$C$259+N156*$D156*Indicators!$D$259+N156*$E156*Indicators!$E$259+N156*$F156*Indicators!$F$259+N156*$G156*Indicators!$G$259+N156*$H156*Indicators!$H$259+N156*$I156*Indicators!$I$259</f>
        <v>-2.1728538933659525E-4</v>
      </c>
      <c r="Y156" s="193">
        <f>O156*$B156*Indicators!$B$260+O156*$C156*Indicators!$C$260+O156*$D156*Indicators!$D$260+O156*$E156*Indicators!$E$260+O156*$F156*Indicators!$F$260+O156*$G156*Indicators!$G$260+O156*$H156*Indicators!$H$260+O156*$I156*Indicators!$I$260</f>
        <v>-3.5459097745077755E-4</v>
      </c>
      <c r="Z156" s="193">
        <f>P156*$B156*Indicators!$B$261+P156*$C156*Indicators!$C$261+P156*$D156*Indicators!$D$261+P156*$E156*Indicators!$E$261+P156*$F156*Indicators!$F$261+P156*$G156*Indicators!$G$261+P156*$H156*Indicators!$H$261+P156*$I156*Indicators!$I$261</f>
        <v>-3.7679678897468337E-4</v>
      </c>
      <c r="AA156" s="193">
        <f>Q156*$B156*Indicators!$B$262+Q156*$C156*Indicators!$C$262+Q156*$D156*Indicators!$D$262+Q156*$E156*Indicators!$E$262+Q156*$F156*Indicators!$F$262+Q156*$G156*Indicators!$G$262+Q156*$H156*Indicators!$H$262+Q156*$I156*Indicators!$I$262</f>
        <v>-2.33826887839659E-3</v>
      </c>
      <c r="AB156" s="193">
        <f>R156*$B156*Indicators!$B$263+R156*$C156*Indicators!$C$263+R156*$D156*Indicators!$D$263+R156*$E156*Indicators!$E$263+R156*$F156*Indicators!$F$263+R156*$G156*Indicators!$G$263+R156*$H156*Indicators!$H$263+R156*$I156*Indicators!$I$263</f>
        <v>-7.6756309342974427E-4</v>
      </c>
      <c r="AC156" s="193">
        <f>S156*$B156*Indicators!$B$264+S156*$C156*Indicators!$C$264+S156*$D156*Indicators!$D$264+S156*$E156*Indicators!$E$264+S156*$F156*Indicators!$F$264+S156*$G156*Indicators!$G$264+S156*$H156*Indicators!$H$264+S156*$I156*Indicators!$I$264</f>
        <v>-1.6249334455007986E-4</v>
      </c>
      <c r="AE156" s="177">
        <f t="shared" si="3"/>
        <v>-0.79909945682074268</v>
      </c>
    </row>
    <row r="157" spans="1:31" x14ac:dyDescent="0.25">
      <c r="A157" s="174">
        <f>Indicators!A169</f>
        <v>40513</v>
      </c>
      <c r="B157" s="193">
        <f>(Indicators!B169-Indicators!B168)/Indicators!B168</f>
        <v>-6.8297971194052856E-2</v>
      </c>
      <c r="C157" s="193">
        <f>(Indicators!C169-Indicators!C168)/-100</f>
        <v>2.1499999999999987E-3</v>
      </c>
      <c r="D157" s="193">
        <f>(Indicators!D169-Indicators!D168)/-100</f>
        <v>7.4702108157659102E-4</v>
      </c>
      <c r="E157" s="193">
        <f>(Indicators!E169-Indicators!E168)/-Indicators!E168</f>
        <v>-7.9315527806682856E-2</v>
      </c>
      <c r="F157" s="193">
        <f>(Indicators!F169-Indicators!F168)/Indicators!F168</f>
        <v>6.1317183951551751E-2</v>
      </c>
      <c r="G157" s="193">
        <f>(Indicators!G169-Indicators!G168)/Indicators!G168</f>
        <v>2.6894686837681762E-2</v>
      </c>
      <c r="H157" s="193">
        <f>(Indicators!H169-Indicators!H168)/Indicators!H168</f>
        <v>-1.4795046155397901E-3</v>
      </c>
      <c r="I157" s="193">
        <f>(Indicators!I169-Indicators!I168)/Indicators!I168</f>
        <v>-1.8060005825808332E-2</v>
      </c>
      <c r="J157" s="174"/>
      <c r="K157" s="193">
        <f>RBay!C$79/100</f>
        <v>3.255136699608744E-2</v>
      </c>
      <c r="L157" s="193">
        <f>RBay!D$79/100</f>
        <v>0.12153938000189637</v>
      </c>
      <c r="M157" s="193">
        <f>RBay!E$79/100</f>
        <v>0.35744610326387843</v>
      </c>
      <c r="N157" s="193">
        <f>RBay!F$79/100</f>
        <v>7.4028742893063656E-3</v>
      </c>
      <c r="O157" s="193">
        <f>RBay!G$79/100</f>
        <v>3.895543295255241E-2</v>
      </c>
      <c r="P157" s="193">
        <f>RBay!H$79/100</f>
        <v>7.6595067563000593E-2</v>
      </c>
      <c r="Q157" s="193">
        <f>RBay!I$79/100</f>
        <v>0.12198608576616284</v>
      </c>
      <c r="R157" s="193">
        <f>RBay!J$79/100</f>
        <v>0.11557763608337152</v>
      </c>
      <c r="S157" s="193">
        <f>RBay!K$79/100</f>
        <v>0.12794605308374404</v>
      </c>
      <c r="T157" s="193"/>
      <c r="U157" s="193">
        <f>K157*$B157*Indicators!$B$256+K157*$C157*Indicators!$C$256+K157*$D157*Indicators!$D$256+K157*$E157*Indicators!$E$256+K157*$F157*Indicators!$F$256+K157*$G157*Indicators!$G$256+K157*$H157*Indicators!$H$256+K157*$I157*Indicators!$I$256</f>
        <v>-3.2839377109923011E-4</v>
      </c>
      <c r="V157" s="193">
        <f>L157*$B157*Indicators!$B$257+L157*$C157*Indicators!$C$257+L157*$D157*Indicators!$D$257+L157*$E157*Indicators!$E$257+L157*$F157*Indicators!$F$257+L157*$G157*Indicators!$G$257+L157*$H157*Indicators!$H$257+L157*$I157*Indicators!$I$257</f>
        <v>-2.5857588864495835E-3</v>
      </c>
      <c r="W157" s="193">
        <f>M157*$B157*Indicators!$B$258+M157*$C157*Indicators!$C$258+M157*$D157*Indicators!$D$258+M157*$E157*Indicators!$E$258+M157*$F157*Indicators!$F$258+M157*$G157*Indicators!$G$258+M157*$H157*Indicators!$H$258+M157*$I157*Indicators!$I$258</f>
        <v>-1.2556525161025086E-2</v>
      </c>
      <c r="X157" s="193">
        <f>N157*$B157*Indicators!$B$259+N157*$C157*Indicators!$C$259+N157*$D157*Indicators!$D$259+N157*$E157*Indicators!$E$259+N157*$F157*Indicators!$F$259+N157*$G157*Indicators!$G$259+N157*$H157*Indicators!$H$259+N157*$I157*Indicators!$I$259</f>
        <v>-2.348636267252051E-4</v>
      </c>
      <c r="Y157" s="193">
        <f>O157*$B157*Indicators!$B$260+O157*$C157*Indicators!$C$260+O157*$D157*Indicators!$D$260+O157*$E157*Indicators!$E$260+O157*$F157*Indicators!$F$260+O157*$G157*Indicators!$G$260+O157*$H157*Indicators!$H$260+O157*$I157*Indicators!$I$260</f>
        <v>-7.5395419553940762E-4</v>
      </c>
      <c r="Z157" s="193">
        <f>P157*$B157*Indicators!$B$261+P157*$C157*Indicators!$C$261+P157*$D157*Indicators!$D$261+P157*$E157*Indicators!$E$261+P157*$F157*Indicators!$F$261+P157*$G157*Indicators!$G$261+P157*$H157*Indicators!$H$261+P157*$I157*Indicators!$I$261</f>
        <v>-1.0898958675299606E-3</v>
      </c>
      <c r="AA157" s="193">
        <f>Q157*$B157*Indicators!$B$262+Q157*$C157*Indicators!$C$262+Q157*$D157*Indicators!$D$262+Q157*$E157*Indicators!$E$262+Q157*$F157*Indicators!$F$262+Q157*$G157*Indicators!$G$262+Q157*$H157*Indicators!$H$262+Q157*$I157*Indicators!$I$262</f>
        <v>-3.9305935531505076E-3</v>
      </c>
      <c r="AB157" s="193">
        <f>R157*$B157*Indicators!$B$263+R157*$C157*Indicators!$C$263+R157*$D157*Indicators!$D$263+R157*$E157*Indicators!$E$263+R157*$F157*Indicators!$F$263+R157*$G157*Indicators!$G$263+R157*$H157*Indicators!$H$263+R157*$I157*Indicators!$I$263</f>
        <v>-1.7661417954874725E-3</v>
      </c>
      <c r="AC157" s="193">
        <f>S157*$B157*Indicators!$B$264+S157*$C157*Indicators!$C$264+S157*$D157*Indicators!$D$264+S157*$E157*Indicators!$E$264+S157*$F157*Indicators!$F$264+S157*$G157*Indicators!$G$264+S157*$H157*Indicators!$H$264+S157*$I157*Indicators!$I$264</f>
        <v>-9.3077485608082807E-4</v>
      </c>
      <c r="AE157" s="177">
        <f t="shared" si="3"/>
        <v>-2.4176901713087284</v>
      </c>
    </row>
    <row r="158" spans="1:31" x14ac:dyDescent="0.25">
      <c r="A158" s="174">
        <f>Indicators!A170</f>
        <v>40544</v>
      </c>
      <c r="B158" s="193">
        <f>(Indicators!B170-Indicators!B169)/Indicators!B169</f>
        <v>8.3141924564796799E-2</v>
      </c>
      <c r="C158" s="193">
        <f>(Indicators!C170-Indicators!C169)/-100</f>
        <v>-4.8000000000000039E-3</v>
      </c>
      <c r="D158" s="193">
        <f>(Indicators!D170-Indicators!D169)/-100</f>
        <v>0</v>
      </c>
      <c r="E158" s="193">
        <f>(Indicators!E170-Indicators!E169)/-Indicators!E169</f>
        <v>-7.1023031601499836E-2</v>
      </c>
      <c r="F158" s="193">
        <f>(Indicators!F170-Indicators!F169)/Indicators!F169</f>
        <v>6.062767475035661E-2</v>
      </c>
      <c r="G158" s="193">
        <f>(Indicators!G170-Indicators!G169)/Indicators!G169</f>
        <v>-4.6900576471425426E-2</v>
      </c>
      <c r="H158" s="193">
        <f>(Indicators!H170-Indicators!H169)/Indicators!H169</f>
        <v>7.5615496847722284E-3</v>
      </c>
      <c r="I158" s="193">
        <f>(Indicators!I170-Indicators!I169)/Indicators!I169</f>
        <v>1.3645802432512608E-2</v>
      </c>
      <c r="J158" s="174"/>
      <c r="K158" s="193">
        <f>RBay!C$80/100</f>
        <v>3.476735628006658E-2</v>
      </c>
      <c r="L158" s="193">
        <f>RBay!D$80/100</f>
        <v>0.12246423267023325</v>
      </c>
      <c r="M158" s="193">
        <f>RBay!E$80/100</f>
        <v>0.35471305762635652</v>
      </c>
      <c r="N158" s="193">
        <f>RBay!F$80/100</f>
        <v>7.2551768582581992E-3</v>
      </c>
      <c r="O158" s="193">
        <f>RBay!G$80/100</f>
        <v>3.7519748450170337E-2</v>
      </c>
      <c r="P158" s="193">
        <f>RBay!H$80/100</f>
        <v>7.678160573576745E-2</v>
      </c>
      <c r="Q158" s="193">
        <f>RBay!I$80/100</f>
        <v>0.11996779646841048</v>
      </c>
      <c r="R158" s="193">
        <f>RBay!J$80/100</f>
        <v>0.1154351204527533</v>
      </c>
      <c r="S158" s="193">
        <f>RBay!K$80/100</f>
        <v>0.13109590545798394</v>
      </c>
      <c r="T158" s="193"/>
      <c r="U158" s="193">
        <f>K158*$B158*Indicators!$B$256+K158*$C158*Indicators!$C$256+K158*$D158*Indicators!$D$256+K158*$E158*Indicators!$E$256+K158*$F158*Indicators!$F$256+K158*$G158*Indicators!$G$256+K158*$H158*Indicators!$H$256+K158*$I158*Indicators!$I$256</f>
        <v>8.3826151190111739E-4</v>
      </c>
      <c r="V158" s="193">
        <f>L158*$B158*Indicators!$B$257+L158*$C158*Indicators!$C$257+L158*$D158*Indicators!$D$257+L158*$E158*Indicators!$E$257+L158*$F158*Indicators!$F$257+L158*$G158*Indicators!$G$257+L158*$H158*Indicators!$H$257+L158*$I158*Indicators!$I$257</f>
        <v>2.2156279273470353E-4</v>
      </c>
      <c r="W158" s="193">
        <f>M158*$B158*Indicators!$B$258+M158*$C158*Indicators!$C$258+M158*$D158*Indicators!$D$258+M158*$E158*Indicators!$E$258+M158*$F158*Indicators!$F$258+M158*$G158*Indicators!$G$258+M158*$H158*Indicators!$H$258+M158*$I158*Indicators!$I$258</f>
        <v>8.6985168941424544E-3</v>
      </c>
      <c r="X158" s="193">
        <f>N158*$B158*Indicators!$B$259+N158*$C158*Indicators!$C$259+N158*$D158*Indicators!$D$259+N158*$E158*Indicators!$E$259+N158*$F158*Indicators!$F$259+N158*$G158*Indicators!$G$259+N158*$H158*Indicators!$H$259+N158*$I158*Indicators!$I$259</f>
        <v>1.0510156242583188E-5</v>
      </c>
      <c r="Y158" s="193">
        <f>O158*$B158*Indicators!$B$260+O158*$C158*Indicators!$C$260+O158*$D158*Indicators!$D$260+O158*$E158*Indicators!$E$260+O158*$F158*Indicators!$F$260+O158*$G158*Indicators!$G$260+O158*$H158*Indicators!$H$260+O158*$I158*Indicators!$I$260</f>
        <v>-3.1085383860074401E-5</v>
      </c>
      <c r="Z158" s="193">
        <f>P158*$B158*Indicators!$B$261+P158*$C158*Indicators!$C$261+P158*$D158*Indicators!$D$261+P158*$E158*Indicators!$E$261+P158*$F158*Indicators!$F$261+P158*$G158*Indicators!$G$261+P158*$H158*Indicators!$H$261+P158*$I158*Indicators!$I$261</f>
        <v>1.0920469017199351E-4</v>
      </c>
      <c r="AA158" s="193">
        <f>Q158*$B158*Indicators!$B$262+Q158*$C158*Indicators!$C$262+Q158*$D158*Indicators!$D$262+Q158*$E158*Indicators!$E$262+Q158*$F158*Indicators!$F$262+Q158*$G158*Indicators!$G$262+Q158*$H158*Indicators!$H$262+Q158*$I158*Indicators!$I$262</f>
        <v>-1.3287425405121046E-3</v>
      </c>
      <c r="AB158" s="193">
        <f>R158*$B158*Indicators!$B$263+R158*$C158*Indicators!$C$263+R158*$D158*Indicators!$D$263+R158*$E158*Indicators!$E$263+R158*$F158*Indicators!$F$263+R158*$G158*Indicators!$G$263+R158*$H158*Indicators!$H$263+R158*$I158*Indicators!$I$263</f>
        <v>2.8658434651152189E-4</v>
      </c>
      <c r="AC158" s="193">
        <f>S158*$B158*Indicators!$B$264+S158*$C158*Indicators!$C$264+S158*$D158*Indicators!$D$264+S158*$E158*Indicators!$E$264+S158*$F158*Indicators!$F$264+S158*$G158*Indicators!$G$264+S158*$H158*Indicators!$H$264+S158*$I158*Indicators!$I$264</f>
        <v>1.2565473691215048E-3</v>
      </c>
      <c r="AE158" s="177">
        <f t="shared" si="3"/>
        <v>1.00613598364537</v>
      </c>
    </row>
    <row r="159" spans="1:31" x14ac:dyDescent="0.25">
      <c r="A159" s="174">
        <f>Indicators!A171</f>
        <v>40575</v>
      </c>
      <c r="B159" s="193">
        <f>(Indicators!B171-Indicators!B170)/Indicators!B170</f>
        <v>-2.3131225759647305E-2</v>
      </c>
      <c r="C159" s="193">
        <f>(Indicators!C171-Indicators!C170)/-100</f>
        <v>-1.9999999999999573E-4</v>
      </c>
      <c r="D159" s="193">
        <f>(Indicators!D171-Indicators!D170)/-100</f>
        <v>-2.0000000000000018E-3</v>
      </c>
      <c r="E159" s="193">
        <f>(Indicators!E171-Indicators!E170)/-Indicators!E170</f>
        <v>-0.1201240248049609</v>
      </c>
      <c r="F159" s="193">
        <f>(Indicators!F171-Indicators!F170)/Indicators!F170</f>
        <v>-1.4458641560188289E-2</v>
      </c>
      <c r="G159" s="193">
        <f>(Indicators!G171-Indicators!G170)/Indicators!G170</f>
        <v>5.3315412186379828E-2</v>
      </c>
      <c r="H159" s="193">
        <f>(Indicators!H171-Indicators!H170)/Indicators!H170</f>
        <v>8.4613161535844993E-3</v>
      </c>
      <c r="I159" s="193">
        <f>(Indicators!I171-Indicators!I170)/Indicators!I170</f>
        <v>-4.7117354404448343E-2</v>
      </c>
      <c r="J159" s="174"/>
      <c r="K159" s="193">
        <f>RBay!C$80/100</f>
        <v>3.476735628006658E-2</v>
      </c>
      <c r="L159" s="193">
        <f>RBay!D$80/100</f>
        <v>0.12246423267023325</v>
      </c>
      <c r="M159" s="193">
        <f>RBay!E$80/100</f>
        <v>0.35471305762635652</v>
      </c>
      <c r="N159" s="193">
        <f>RBay!F$80/100</f>
        <v>7.2551768582581992E-3</v>
      </c>
      <c r="O159" s="193">
        <f>RBay!G$80/100</f>
        <v>3.7519748450170337E-2</v>
      </c>
      <c r="P159" s="193">
        <f>RBay!H$80/100</f>
        <v>7.678160573576745E-2</v>
      </c>
      <c r="Q159" s="193">
        <f>RBay!I$80/100</f>
        <v>0.11996779646841048</v>
      </c>
      <c r="R159" s="193">
        <f>RBay!J$80/100</f>
        <v>0.1154351204527533</v>
      </c>
      <c r="S159" s="193">
        <f>RBay!K$80/100</f>
        <v>0.13109590545798394</v>
      </c>
      <c r="T159" s="193"/>
      <c r="U159" s="193">
        <f>K159*$B159*Indicators!$B$256+K159*$C159*Indicators!$C$256+K159*$D159*Indicators!$D$256+K159*$E159*Indicators!$E$256+K159*$F159*Indicators!$F$256+K159*$G159*Indicators!$G$256+K159*$H159*Indicators!$H$256+K159*$I159*Indicators!$I$256</f>
        <v>-1.1274420379898547E-3</v>
      </c>
      <c r="V159" s="193">
        <f>L159*$B159*Indicators!$B$257+L159*$C159*Indicators!$C$257+L159*$D159*Indicators!$D$257+L159*$E159*Indicators!$E$257+L159*$F159*Indicators!$F$257+L159*$G159*Indicators!$G$257+L159*$H159*Indicators!$H$257+L159*$I159*Indicators!$I$257</f>
        <v>-8.6325970967065895E-4</v>
      </c>
      <c r="W159" s="193">
        <f>M159*$B159*Indicators!$B$258+M159*$C159*Indicators!$C$258+M159*$D159*Indicators!$D$258+M159*$E159*Indicators!$E$258+M159*$F159*Indicators!$F$258+M159*$G159*Indicators!$G$258+M159*$H159*Indicators!$H$258+M159*$I159*Indicators!$I$258</f>
        <v>-1.0224841814085586E-2</v>
      </c>
      <c r="X159" s="193">
        <f>N159*$B159*Indicators!$B$259+N159*$C159*Indicators!$C$259+N159*$D159*Indicators!$D$259+N159*$E159*Indicators!$E$259+N159*$F159*Indicators!$F$259+N159*$G159*Indicators!$G$259+N159*$H159*Indicators!$H$259+N159*$I159*Indicators!$I$259</f>
        <v>-3.5666792694898211E-4</v>
      </c>
      <c r="Y159" s="193">
        <f>O159*$B159*Indicators!$B$260+O159*$C159*Indicators!$C$260+O159*$D159*Indicators!$D$260+O159*$E159*Indicators!$E$260+O159*$F159*Indicators!$F$260+O159*$G159*Indicators!$G$260+O159*$H159*Indicators!$H$260+O159*$I159*Indicators!$I$260</f>
        <v>-7.6574801895993954E-4</v>
      </c>
      <c r="Z159" s="193">
        <f>P159*$B159*Indicators!$B$261+P159*$C159*Indicators!$C$261+P159*$D159*Indicators!$D$261+P159*$E159*Indicators!$E$261+P159*$F159*Indicators!$F$261+P159*$G159*Indicators!$G$261+P159*$H159*Indicators!$H$261+P159*$I159*Indicators!$I$261</f>
        <v>-9.7360581131129191E-4</v>
      </c>
      <c r="AA159" s="193">
        <f>Q159*$B159*Indicators!$B$262+Q159*$C159*Indicators!$C$262+Q159*$D159*Indicators!$D$262+Q159*$E159*Indicators!$E$262+Q159*$F159*Indicators!$F$262+Q159*$G159*Indicators!$G$262+Q159*$H159*Indicators!$H$262+Q159*$I159*Indicators!$I$262</f>
        <v>-4.9918362846812555E-3</v>
      </c>
      <c r="AB159" s="193">
        <f>R159*$B159*Indicators!$B$263+R159*$C159*Indicators!$C$263+R159*$D159*Indicators!$D$263+R159*$E159*Indicators!$E$263+R159*$F159*Indicators!$F$263+R159*$G159*Indicators!$G$263+R159*$H159*Indicators!$H$263+R159*$I159*Indicators!$I$263</f>
        <v>-1.6637661522050052E-3</v>
      </c>
      <c r="AC159" s="193">
        <f>S159*$B159*Indicators!$B$264+S159*$C159*Indicators!$C$264+S159*$D159*Indicators!$D$264+S159*$E159*Indicators!$E$264+S159*$F159*Indicators!$F$264+S159*$G159*Indicators!$G$264+S159*$H159*Indicators!$H$264+S159*$I159*Indicators!$I$264</f>
        <v>-3.4092741526231936E-4</v>
      </c>
      <c r="AE159" s="177">
        <f t="shared" si="3"/>
        <v>-2.1308095171114894</v>
      </c>
    </row>
    <row r="160" spans="1:31" x14ac:dyDescent="0.25">
      <c r="A160" s="174">
        <f>Indicators!A172</f>
        <v>40603</v>
      </c>
      <c r="B160" s="193">
        <f>(Indicators!B172-Indicators!B171)/Indicators!B171</f>
        <v>-2.7420736932305081E-2</v>
      </c>
      <c r="C160" s="193">
        <f>(Indicators!C172-Indicators!C171)/-100</f>
        <v>-6.0000000000000493E-4</v>
      </c>
      <c r="D160" s="193">
        <f>(Indicators!D172-Indicators!D171)/-100</f>
        <v>0</v>
      </c>
      <c r="E160" s="193">
        <f>(Indicators!E172-Indicators!E171)/-Indicators!E171</f>
        <v>-4.6432717206893501E-2</v>
      </c>
      <c r="F160" s="193">
        <f>(Indicators!F172-Indicators!F171)/Indicators!F171</f>
        <v>-0.1163425452064142</v>
      </c>
      <c r="G160" s="193">
        <f>(Indicators!G172-Indicators!G171)/Indicators!G171</f>
        <v>1.0066638309939067E-2</v>
      </c>
      <c r="H160" s="193">
        <f>(Indicators!H172-Indicators!H171)/Indicators!H171</f>
        <v>1.8315473506472296E-3</v>
      </c>
      <c r="I160" s="193">
        <f>(Indicators!I172-Indicators!I171)/Indicators!I171</f>
        <v>0.11517199017199017</v>
      </c>
      <c r="J160" s="174"/>
      <c r="K160" s="193">
        <f>RBay!C$80/100</f>
        <v>3.476735628006658E-2</v>
      </c>
      <c r="L160" s="193">
        <f>RBay!D$80/100</f>
        <v>0.12246423267023325</v>
      </c>
      <c r="M160" s="193">
        <f>RBay!E$80/100</f>
        <v>0.35471305762635652</v>
      </c>
      <c r="N160" s="193">
        <f>RBay!F$80/100</f>
        <v>7.2551768582581992E-3</v>
      </c>
      <c r="O160" s="193">
        <f>RBay!G$80/100</f>
        <v>3.7519748450170337E-2</v>
      </c>
      <c r="P160" s="193">
        <f>RBay!H$80/100</f>
        <v>7.678160573576745E-2</v>
      </c>
      <c r="Q160" s="193">
        <f>RBay!I$80/100</f>
        <v>0.11996779646841048</v>
      </c>
      <c r="R160" s="193">
        <f>RBay!J$80/100</f>
        <v>0.1154351204527533</v>
      </c>
      <c r="S160" s="193">
        <f>RBay!K$80/100</f>
        <v>0.13109590545798394</v>
      </c>
      <c r="T160" s="193"/>
      <c r="U160" s="193">
        <f>K160*$B160*Indicators!$B$256+K160*$C160*Indicators!$C$256+K160*$D160*Indicators!$D$256+K160*$E160*Indicators!$E$256+K160*$F160*Indicators!$F$256+K160*$G160*Indicators!$G$256+K160*$H160*Indicators!$H$256+K160*$I160*Indicators!$I$256</f>
        <v>-1.3539645879499665E-3</v>
      </c>
      <c r="V160" s="193">
        <f>L160*$B160*Indicators!$B$257+L160*$C160*Indicators!$C$257+L160*$D160*Indicators!$D$257+L160*$E160*Indicators!$E$257+L160*$F160*Indicators!$F$257+L160*$G160*Indicators!$G$257+L160*$H160*Indicators!$H$257+L160*$I160*Indicators!$I$257</f>
        <v>1.7379585741277345E-3</v>
      </c>
      <c r="W160" s="193">
        <f>M160*$B160*Indicators!$B$258+M160*$C160*Indicators!$C$258+M160*$D160*Indicators!$D$258+M160*$E160*Indicators!$E$258+M160*$F160*Indicators!$F$258+M160*$G160*Indicators!$G$258+M160*$H160*Indicators!$H$258+M160*$I160*Indicators!$I$258</f>
        <v>3.1417017532374769E-3</v>
      </c>
      <c r="X160" s="193">
        <f>N160*$B160*Indicators!$B$259+N160*$C160*Indicators!$C$259+N160*$D160*Indicators!$D$259+N160*$E160*Indicators!$E$259+N160*$F160*Indicators!$F$259+N160*$G160*Indicators!$G$259+N160*$H160*Indicators!$H$259+N160*$I160*Indicators!$I$259</f>
        <v>3.3163799892539143E-4</v>
      </c>
      <c r="Y160" s="193">
        <f>O160*$B160*Indicators!$B$260+O160*$C160*Indicators!$C$260+O160*$D160*Indicators!$D$260+O160*$E160*Indicators!$E$260+O160*$F160*Indicators!$F$260+O160*$G160*Indicators!$G$260+O160*$H160*Indicators!$H$260+O160*$I160*Indicators!$I$260</f>
        <v>-1.3428008659276377E-4</v>
      </c>
      <c r="Z160" s="193">
        <f>P160*$B160*Indicators!$B$261+P160*$C160*Indicators!$C$261+P160*$D160*Indicators!$D$261+P160*$E160*Indicators!$E$261+P160*$F160*Indicators!$F$261+P160*$G160*Indicators!$G$261+P160*$H160*Indicators!$H$261+P160*$I160*Indicators!$I$261</f>
        <v>-5.4802553035761779E-4</v>
      </c>
      <c r="AA160" s="193">
        <f>Q160*$B160*Indicators!$B$262+Q160*$C160*Indicators!$C$262+Q160*$D160*Indicators!$D$262+Q160*$E160*Indicators!$E$262+Q160*$F160*Indicators!$F$262+Q160*$G160*Indicators!$G$262+Q160*$H160*Indicators!$H$262+Q160*$I160*Indicators!$I$262</f>
        <v>-5.8884757697417805E-4</v>
      </c>
      <c r="AB160" s="193">
        <f>R160*$B160*Indicators!$B$263+R160*$C160*Indicators!$C$263+R160*$D160*Indicators!$D$263+R160*$E160*Indicators!$E$263+R160*$F160*Indicators!$F$263+R160*$G160*Indicators!$G$263+R160*$H160*Indicators!$H$263+R160*$I160*Indicators!$I$263</f>
        <v>-1.4859751811069084E-4</v>
      </c>
      <c r="AC160" s="193">
        <f>S160*$B160*Indicators!$B$264+S160*$C160*Indicators!$C$264+S160*$D160*Indicators!$D$264+S160*$E160*Indicators!$E$264+S160*$F160*Indicators!$F$264+S160*$G160*Indicators!$G$264+S160*$H160*Indicators!$H$264+S160*$I160*Indicators!$I$264</f>
        <v>4.3995655045368657E-4</v>
      </c>
      <c r="AE160" s="177">
        <f t="shared" si="3"/>
        <v>0.28775395767590722</v>
      </c>
    </row>
    <row r="161" spans="1:31" x14ac:dyDescent="0.25">
      <c r="A161" s="174">
        <f>Indicators!A173</f>
        <v>40634</v>
      </c>
      <c r="B161" s="193">
        <f>(Indicators!B173-Indicators!B172)/Indicators!B172</f>
        <v>-3.0910425844346504E-2</v>
      </c>
      <c r="C161" s="193">
        <f>(Indicators!C173-Indicators!C172)/-100</f>
        <v>2.7000000000000136E-3</v>
      </c>
      <c r="D161" s="193">
        <f>(Indicators!D173-Indicators!D172)/-100</f>
        <v>-3.9999999999999949E-3</v>
      </c>
      <c r="E161" s="193">
        <f>(Indicators!E173-Indicators!E172)/-Indicators!E172</f>
        <v>-7.065449270415565E-2</v>
      </c>
      <c r="F161" s="193">
        <f>(Indicators!F173-Indicators!F172)/Indicators!F172</f>
        <v>-7.6833976833976775E-2</v>
      </c>
      <c r="G161" s="193">
        <f>(Indicators!G173-Indicators!G172)/Indicators!G172</f>
        <v>7.8607523862998324E-2</v>
      </c>
      <c r="H161" s="193">
        <f>(Indicators!H173-Indicators!H172)/Indicators!H172</f>
        <v>5.6278757047501784E-3</v>
      </c>
      <c r="I161" s="193">
        <f>(Indicators!I173-Indicators!I172)/Indicators!I172</f>
        <v>-5.480583861195263E-2</v>
      </c>
      <c r="J161" s="174"/>
      <c r="K161" s="193">
        <f>RBay!C$80/100</f>
        <v>3.476735628006658E-2</v>
      </c>
      <c r="L161" s="193">
        <f>RBay!D$80/100</f>
        <v>0.12246423267023325</v>
      </c>
      <c r="M161" s="193">
        <f>RBay!E$80/100</f>
        <v>0.35471305762635652</v>
      </c>
      <c r="N161" s="193">
        <f>RBay!F$80/100</f>
        <v>7.2551768582581992E-3</v>
      </c>
      <c r="O161" s="193">
        <f>RBay!G$80/100</f>
        <v>3.7519748450170337E-2</v>
      </c>
      <c r="P161" s="193">
        <f>RBay!H$80/100</f>
        <v>7.678160573576745E-2</v>
      </c>
      <c r="Q161" s="193">
        <f>RBay!I$80/100</f>
        <v>0.11996779646841048</v>
      </c>
      <c r="R161" s="193">
        <f>RBay!J$80/100</f>
        <v>0.1154351204527533</v>
      </c>
      <c r="S161" s="193">
        <f>RBay!K$80/100</f>
        <v>0.13109590545798394</v>
      </c>
      <c r="T161" s="193"/>
      <c r="U161" s="193">
        <f>K161*$B161*Indicators!$B$256+K161*$C161*Indicators!$C$256+K161*$D161*Indicators!$D$256+K161*$E161*Indicators!$E$256+K161*$F161*Indicators!$F$256+K161*$G161*Indicators!$G$256+K161*$H161*Indicators!$H$256+K161*$I161*Indicators!$I$256</f>
        <v>-1.564364896695401E-3</v>
      </c>
      <c r="V161" s="193">
        <f>L161*$B161*Indicators!$B$257+L161*$C161*Indicators!$C$257+L161*$D161*Indicators!$D$257+L161*$E161*Indicators!$E$257+L161*$F161*Indicators!$F$257+L161*$G161*Indicators!$G$257+L161*$H161*Indicators!$H$257+L161*$I161*Indicators!$I$257</f>
        <v>5.0740174437005777E-4</v>
      </c>
      <c r="W161" s="193">
        <f>M161*$B161*Indicators!$B$258+M161*$C161*Indicators!$C$258+M161*$D161*Indicators!$D$258+M161*$E161*Indicators!$E$258+M161*$F161*Indicators!$F$258+M161*$G161*Indicators!$G$258+M161*$H161*Indicators!$H$258+M161*$I161*Indicators!$I$258</f>
        <v>-9.9115619749905355E-3</v>
      </c>
      <c r="X161" s="193">
        <f>N161*$B161*Indicators!$B$259+N161*$C161*Indicators!$C$259+N161*$D161*Indicators!$D$259+N161*$E161*Indicators!$E$259+N161*$F161*Indicators!$F$259+N161*$G161*Indicators!$G$259+N161*$H161*Indicators!$H$259+N161*$I161*Indicators!$I$259</f>
        <v>-3.2014971784211072E-4</v>
      </c>
      <c r="Y161" s="193">
        <f>O161*$B161*Indicators!$B$260+O161*$C161*Indicators!$C$260+O161*$D161*Indicators!$D$260+O161*$E161*Indicators!$E$260+O161*$F161*Indicators!$F$260+O161*$G161*Indicators!$G$260+O161*$H161*Indicators!$H$260+O161*$I161*Indicators!$I$260</f>
        <v>-5.3770098201306907E-4</v>
      </c>
      <c r="Z161" s="193">
        <f>P161*$B161*Indicators!$B$261+P161*$C161*Indicators!$C$261+P161*$D161*Indicators!$D$261+P161*$E161*Indicators!$E$261+P161*$F161*Indicators!$F$261+P161*$G161*Indicators!$G$261+P161*$H161*Indicators!$H$261+P161*$I161*Indicators!$I$261</f>
        <v>-6.6066908705294787E-4</v>
      </c>
      <c r="AA161" s="193">
        <f>Q161*$B161*Indicators!$B$262+Q161*$C161*Indicators!$C$262+Q161*$D161*Indicators!$D$262+Q161*$E161*Indicators!$E$262+Q161*$F161*Indicators!$F$262+Q161*$G161*Indicators!$G$262+Q161*$H161*Indicators!$H$262+Q161*$I161*Indicators!$I$262</f>
        <v>-3.4193700160008813E-3</v>
      </c>
      <c r="AB161" s="193">
        <f>R161*$B161*Indicators!$B$263+R161*$C161*Indicators!$C$263+R161*$D161*Indicators!$D$263+R161*$E161*Indicators!$E$263+R161*$F161*Indicators!$F$263+R161*$G161*Indicators!$G$263+R161*$H161*Indicators!$H$263+R161*$I161*Indicators!$I$263</f>
        <v>-1.2309332961182484E-3</v>
      </c>
      <c r="AC161" s="193">
        <f>S161*$B161*Indicators!$B$264+S161*$C161*Indicators!$C$264+S161*$D161*Indicators!$D$264+S161*$E161*Indicators!$E$264+S161*$F161*Indicators!$F$264+S161*$G161*Indicators!$G$264+S161*$H161*Indicators!$H$264+S161*$I161*Indicators!$I$264</f>
        <v>-5.241177335893782E-4</v>
      </c>
      <c r="AE161" s="177">
        <f t="shared" si="3"/>
        <v>-1.7661465959932514</v>
      </c>
    </row>
    <row r="162" spans="1:31" x14ac:dyDescent="0.25">
      <c r="A162" s="174">
        <f>Indicators!A174</f>
        <v>40664</v>
      </c>
      <c r="B162" s="193">
        <f>(Indicators!B174-Indicators!B173)/Indicators!B173</f>
        <v>4.9246155011743342E-2</v>
      </c>
      <c r="C162" s="193">
        <f>(Indicators!C174-Indicators!C173)/-100</f>
        <v>1.25E-3</v>
      </c>
      <c r="D162" s="193">
        <f>(Indicators!D174-Indicators!D173)/-100</f>
        <v>-1.0000000000000052E-3</v>
      </c>
      <c r="E162" s="193">
        <f>(Indicators!E174-Indicators!E173)/-Indicators!E173</f>
        <v>7.2128795728062467E-2</v>
      </c>
      <c r="F162" s="193">
        <f>(Indicators!F174-Indicators!F173)/Indicators!F173</f>
        <v>-8.6156419907988238E-2</v>
      </c>
      <c r="G162" s="193">
        <f>(Indicators!G174-Indicators!G173)/Indicators!G173</f>
        <v>2.1473191046329741E-3</v>
      </c>
      <c r="H162" s="193">
        <f>(Indicators!H174-Indicators!H173)/Indicators!H173</f>
        <v>-7.3252364717230772E-4</v>
      </c>
      <c r="I162" s="193">
        <f>(Indicators!I174-Indicators!I173)/Indicators!I173</f>
        <v>5.5944055944055944E-2</v>
      </c>
      <c r="J162" s="174"/>
      <c r="K162" s="193">
        <f>RBay!C$80/100</f>
        <v>3.476735628006658E-2</v>
      </c>
      <c r="L162" s="193">
        <f>RBay!D$80/100</f>
        <v>0.12246423267023325</v>
      </c>
      <c r="M162" s="193">
        <f>RBay!E$80/100</f>
        <v>0.35471305762635652</v>
      </c>
      <c r="N162" s="193">
        <f>RBay!F$80/100</f>
        <v>7.2551768582581992E-3</v>
      </c>
      <c r="O162" s="193">
        <f>RBay!G$80/100</f>
        <v>3.7519748450170337E-2</v>
      </c>
      <c r="P162" s="193">
        <f>RBay!H$80/100</f>
        <v>7.678160573576745E-2</v>
      </c>
      <c r="Q162" s="193">
        <f>RBay!I$80/100</f>
        <v>0.11996779646841048</v>
      </c>
      <c r="R162" s="193">
        <f>RBay!J$80/100</f>
        <v>0.1154351204527533</v>
      </c>
      <c r="S162" s="193">
        <f>RBay!K$80/100</f>
        <v>0.13109590545798394</v>
      </c>
      <c r="T162" s="193"/>
      <c r="U162" s="193">
        <f>K162*$B162*Indicators!$B$256+K162*$C162*Indicators!$C$256+K162*$D162*Indicators!$D$256+K162*$E162*Indicators!$E$256+K162*$F162*Indicators!$F$256+K162*$G162*Indicators!$G$256+K162*$H162*Indicators!$H$256+K162*$I162*Indicators!$I$256</f>
        <v>2.577903560780796E-5</v>
      </c>
      <c r="V162" s="193">
        <f>L162*$B162*Indicators!$B$257+L162*$C162*Indicators!$C$257+L162*$D162*Indicators!$D$257+L162*$E162*Indicators!$E$257+L162*$F162*Indicators!$F$257+L162*$G162*Indicators!$G$257+L162*$H162*Indicators!$H$257+L162*$I162*Indicators!$I$257</f>
        <v>4.1680046291769565E-3</v>
      </c>
      <c r="W162" s="193">
        <f>M162*$B162*Indicators!$B$258+M162*$C162*Indicators!$C$258+M162*$D162*Indicators!$D$258+M162*$E162*Indicators!$E$258+M162*$F162*Indicators!$F$258+M162*$G162*Indicators!$G$258+M162*$H162*Indicators!$H$258+M162*$I162*Indicators!$I$258</f>
        <v>1.268616801400101E-2</v>
      </c>
      <c r="X162" s="193">
        <f>N162*$B162*Indicators!$B$259+N162*$C162*Indicators!$C$259+N162*$D162*Indicators!$D$259+N162*$E162*Indicators!$E$259+N162*$F162*Indicators!$F$259+N162*$G162*Indicators!$G$259+N162*$H162*Indicators!$H$259+N162*$I162*Indicators!$I$259</f>
        <v>3.4289163120662143E-4</v>
      </c>
      <c r="Y162" s="193">
        <f>O162*$B162*Indicators!$B$260+O162*$C162*Indicators!$C$260+O162*$D162*Indicators!$D$260+O162*$E162*Indicators!$E$260+O162*$F162*Indicators!$F$260+O162*$G162*Indicators!$G$260+O162*$H162*Indicators!$H$260+O162*$I162*Indicators!$I$260</f>
        <v>6.9773152082371103E-4</v>
      </c>
      <c r="Z162" s="193">
        <f>P162*$B162*Indicators!$B$261+P162*$C162*Indicators!$C$261+P162*$D162*Indicators!$D$261+P162*$E162*Indicators!$E$261+P162*$F162*Indicators!$F$261+P162*$G162*Indicators!$G$261+P162*$H162*Indicators!$H$261+P162*$I162*Indicators!$I$261</f>
        <v>9.3611090728511356E-4</v>
      </c>
      <c r="AA162" s="193">
        <f>Q162*$B162*Indicators!$B$262+Q162*$C162*Indicators!$C$262+Q162*$D162*Indicators!$D$262+Q162*$E162*Indicators!$E$262+Q162*$F162*Indicators!$F$262+Q162*$G162*Indicators!$G$262+Q162*$H162*Indicators!$H$262+Q162*$I162*Indicators!$I$262</f>
        <v>3.8583029073739833E-3</v>
      </c>
      <c r="AB162" s="193">
        <f>R162*$B162*Indicators!$B$263+R162*$C162*Indicators!$C$263+R162*$D162*Indicators!$D$263+R162*$E162*Indicators!$E$263+R162*$F162*Indicators!$F$263+R162*$G162*Indicators!$G$263+R162*$H162*Indicators!$H$263+R162*$I162*Indicators!$I$263</f>
        <v>1.7375803142045882E-3</v>
      </c>
      <c r="AC162" s="193">
        <f>S162*$B162*Indicators!$B$264+S162*$C162*Indicators!$C$264+S162*$D162*Indicators!$D$264+S162*$E162*Indicators!$E$264+S162*$F162*Indicators!$F$264+S162*$G162*Indicators!$G$264+S162*$H162*Indicators!$H$264+S162*$I162*Indicators!$I$264</f>
        <v>1.0146247839154183E-3</v>
      </c>
      <c r="AE162" s="177">
        <f t="shared" si="3"/>
        <v>2.5467193743595207</v>
      </c>
    </row>
    <row r="163" spans="1:31" x14ac:dyDescent="0.25">
      <c r="A163" s="174">
        <f>Indicators!A175</f>
        <v>40695</v>
      </c>
      <c r="B163" s="193">
        <f>(Indicators!B175-Indicators!B174)/Indicators!B174</f>
        <v>-1.9293811827568834E-2</v>
      </c>
      <c r="C163" s="193">
        <f>(Indicators!C175-Indicators!C174)/-100</f>
        <v>-9.5000000000000639E-4</v>
      </c>
      <c r="D163" s="193">
        <f>(Indicators!D175-Indicators!D174)/-100</f>
        <v>-3.9999999999999949E-3</v>
      </c>
      <c r="E163" s="193">
        <f>(Indicators!E175-Indicators!E174)/-Indicators!E174</f>
        <v>3.8653152379316269E-2</v>
      </c>
      <c r="F163" s="193">
        <f>(Indicators!F175-Indicators!F174)/Indicators!F174</f>
        <v>0.14050343249427918</v>
      </c>
      <c r="G163" s="193">
        <f>(Indicators!G175-Indicators!G174)/Indicators!G174</f>
        <v>-2.4024413999090971E-2</v>
      </c>
      <c r="H163" s="193">
        <f>(Indicators!H175-Indicators!H174)/Indicators!H174</f>
        <v>4.937453050111622E-3</v>
      </c>
      <c r="I163" s="193">
        <f>(Indicators!I175-Indicators!I174)/Indicators!I174</f>
        <v>-2.6766004415011039E-2</v>
      </c>
      <c r="J163" s="174"/>
      <c r="K163" s="193">
        <f>RBay!C$80/100</f>
        <v>3.476735628006658E-2</v>
      </c>
      <c r="L163" s="193">
        <f>RBay!D$80/100</f>
        <v>0.12246423267023325</v>
      </c>
      <c r="M163" s="193">
        <f>RBay!E$80/100</f>
        <v>0.35471305762635652</v>
      </c>
      <c r="N163" s="193">
        <f>RBay!F$80/100</f>
        <v>7.2551768582581992E-3</v>
      </c>
      <c r="O163" s="193">
        <f>RBay!G$80/100</f>
        <v>3.7519748450170337E-2</v>
      </c>
      <c r="P163" s="193">
        <f>RBay!H$80/100</f>
        <v>7.678160573576745E-2</v>
      </c>
      <c r="Q163" s="193">
        <f>RBay!I$80/100</f>
        <v>0.11996779646841048</v>
      </c>
      <c r="R163" s="193">
        <f>RBay!J$80/100</f>
        <v>0.1154351204527533</v>
      </c>
      <c r="S163" s="193">
        <f>RBay!K$80/100</f>
        <v>0.13109590545798394</v>
      </c>
      <c r="T163" s="193"/>
      <c r="U163" s="193">
        <f>K163*$B163*Indicators!$B$256+K163*$C163*Indicators!$C$256+K163*$D163*Indicators!$D$256+K163*$E163*Indicators!$E$256+K163*$F163*Indicators!$F$256+K163*$G163*Indicators!$G$256+K163*$H163*Indicators!$H$256+K163*$I163*Indicators!$I$256</f>
        <v>1.4922416411817052E-3</v>
      </c>
      <c r="V163" s="193">
        <f>L163*$B163*Indicators!$B$257+L163*$C163*Indicators!$C$257+L163*$D163*Indicators!$D$257+L163*$E163*Indicators!$E$257+L163*$F163*Indicators!$F$257+L163*$G163*Indicators!$G$257+L163*$H163*Indicators!$H$257+L163*$I163*Indicators!$I$257</f>
        <v>-2.0679059023490246E-3</v>
      </c>
      <c r="W163" s="193">
        <f>M163*$B163*Indicators!$B$258+M163*$C163*Indicators!$C$258+M163*$D163*Indicators!$D$258+M163*$E163*Indicators!$E$258+M163*$F163*Indicators!$F$258+M163*$G163*Indicators!$G$258+M163*$H163*Indicators!$H$258+M163*$I163*Indicators!$I$258</f>
        <v>-2.8862910975250367E-3</v>
      </c>
      <c r="X163" s="193">
        <f>N163*$B163*Indicators!$B$259+N163*$C163*Indicators!$C$259+N163*$D163*Indicators!$D$259+N163*$E163*Indicators!$E$259+N163*$F163*Indicators!$F$259+N163*$G163*Indicators!$G$259+N163*$H163*Indicators!$H$259+N163*$I163*Indicators!$I$259</f>
        <v>-5.3220405051208647E-5</v>
      </c>
      <c r="Y163" s="193">
        <f>O163*$B163*Indicators!$B$260+O163*$C163*Indicators!$C$260+O163*$D163*Indicators!$D$260+O163*$E163*Indicators!$E$260+O163*$F163*Indicators!$F$260+O163*$G163*Indicators!$G$260+O163*$H163*Indicators!$H$260+O163*$I163*Indicators!$I$260</f>
        <v>1.2481047007585646E-4</v>
      </c>
      <c r="Z163" s="193">
        <f>P163*$B163*Indicators!$B$261+P163*$C163*Indicators!$C$261+P163*$D163*Indicators!$D$261+P163*$E163*Indicators!$E$261+P163*$F163*Indicators!$F$261+P163*$G163*Indicators!$G$261+P163*$H163*Indicators!$H$261+P163*$I163*Indicators!$I$261</f>
        <v>1.5646535021724924E-4</v>
      </c>
      <c r="AA163" s="193">
        <f>Q163*$B163*Indicators!$B$262+Q163*$C163*Indicators!$C$262+Q163*$D163*Indicators!$D$262+Q163*$E163*Indicators!$E$262+Q163*$F163*Indicators!$F$262+Q163*$G163*Indicators!$G$262+Q163*$H163*Indicators!$H$262+Q163*$I163*Indicators!$I$262</f>
        <v>8.8625666181632243E-4</v>
      </c>
      <c r="AB163" s="193">
        <f>R163*$B163*Indicators!$B$263+R163*$C163*Indicators!$C$263+R163*$D163*Indicators!$D$263+R163*$E163*Indicators!$E$263+R163*$F163*Indicators!$F$263+R163*$G163*Indicators!$G$263+R163*$H163*Indicators!$H$263+R163*$I163*Indicators!$I$263</f>
        <v>1.5541835420259013E-4</v>
      </c>
      <c r="AC163" s="193">
        <f>S163*$B163*Indicators!$B$264+S163*$C163*Indicators!$C$264+S163*$D163*Indicators!$D$264+S163*$E163*Indicators!$E$264+S163*$F163*Indicators!$F$264+S163*$G163*Indicators!$G$264+S163*$H163*Indicators!$H$264+S163*$I163*Indicators!$I$264</f>
        <v>-3.8266180179398967E-4</v>
      </c>
      <c r="AE163" s="177">
        <f t="shared" si="3"/>
        <v>-0.25748867292255367</v>
      </c>
    </row>
    <row r="164" spans="1:31" x14ac:dyDescent="0.25">
      <c r="A164" s="174">
        <f>Indicators!A176</f>
        <v>40725</v>
      </c>
      <c r="B164" s="193">
        <f>(Indicators!B176-Indicators!B175)/Indicators!B175</f>
        <v>-8.5113902428248702E-3</v>
      </c>
      <c r="C164" s="193">
        <f>(Indicators!C176-Indicators!C175)/-100</f>
        <v>1.8500000000000051E-3</v>
      </c>
      <c r="D164" s="193">
        <f>(Indicators!D176-Indicators!D175)/-100</f>
        <v>-4.0000000000000036E-3</v>
      </c>
      <c r="E164" s="193">
        <f>(Indicators!E176-Indicators!E175)/-Indicators!E175</f>
        <v>-3.8867047891350912E-2</v>
      </c>
      <c r="F164" s="193">
        <f>(Indicators!F176-Indicators!F175)/Indicators!F175</f>
        <v>0.18258426966292121</v>
      </c>
      <c r="G164" s="193">
        <f>(Indicators!G176-Indicators!G175)/Indicators!G175</f>
        <v>7.6575078171778416E-2</v>
      </c>
      <c r="H164" s="193">
        <f>(Indicators!H176-Indicators!H175)/Indicators!H175</f>
        <v>1.2704618252316596E-2</v>
      </c>
      <c r="I164" s="193">
        <f>(Indicators!I176-Indicators!I175)/Indicators!I175</f>
        <v>3.1755032605613839E-2</v>
      </c>
      <c r="J164" s="174"/>
      <c r="K164" s="193">
        <f>RBay!C$80/100</f>
        <v>3.476735628006658E-2</v>
      </c>
      <c r="L164" s="193">
        <f>RBay!D$80/100</f>
        <v>0.12246423267023325</v>
      </c>
      <c r="M164" s="193">
        <f>RBay!E$80/100</f>
        <v>0.35471305762635652</v>
      </c>
      <c r="N164" s="193">
        <f>RBay!F$80/100</f>
        <v>7.2551768582581992E-3</v>
      </c>
      <c r="O164" s="193">
        <f>RBay!G$80/100</f>
        <v>3.7519748450170337E-2</v>
      </c>
      <c r="P164" s="193">
        <f>RBay!H$80/100</f>
        <v>7.678160573576745E-2</v>
      </c>
      <c r="Q164" s="193">
        <f>RBay!I$80/100</f>
        <v>0.11996779646841048</v>
      </c>
      <c r="R164" s="193">
        <f>RBay!J$80/100</f>
        <v>0.1154351204527533</v>
      </c>
      <c r="S164" s="193">
        <f>RBay!K$80/100</f>
        <v>0.13109590545798394</v>
      </c>
      <c r="T164" s="193"/>
      <c r="U164" s="193">
        <f>K164*$B164*Indicators!$B$256+K164*$C164*Indicators!$C$256+K164*$D164*Indicators!$D$256+K164*$E164*Indicators!$E$256+K164*$F164*Indicators!$F$256+K164*$G164*Indicators!$G$256+K164*$H164*Indicators!$H$256+K164*$I164*Indicators!$I$256</f>
        <v>1.7474584048355662E-3</v>
      </c>
      <c r="V164" s="193">
        <f>L164*$B164*Indicators!$B$257+L164*$C164*Indicators!$C$257+L164*$D164*Indicators!$D$257+L164*$E164*Indicators!$E$257+L164*$F164*Indicators!$F$257+L164*$G164*Indicators!$G$257+L164*$H164*Indicators!$H$257+L164*$I164*Indicators!$I$257</f>
        <v>3.7401698341504486E-3</v>
      </c>
      <c r="W164" s="193">
        <f>M164*$B164*Indicators!$B$258+M164*$C164*Indicators!$C$258+M164*$D164*Indicators!$D$258+M164*$E164*Indicators!$E$258+M164*$F164*Indicators!$F$258+M164*$G164*Indicators!$G$258+M164*$H164*Indicators!$H$258+M164*$I164*Indicators!$I$258</f>
        <v>3.2838518049999868E-4</v>
      </c>
      <c r="X164" s="193">
        <f>N164*$B164*Indicators!$B$259+N164*$C164*Indicators!$C$259+N164*$D164*Indicators!$D$259+N164*$E164*Indicators!$E$259+N164*$F164*Indicators!$F$259+N164*$G164*Indicators!$G$259+N164*$H164*Indicators!$H$259+N164*$I164*Indicators!$I$259</f>
        <v>6.1059057134037274E-5</v>
      </c>
      <c r="Y164" s="193">
        <f>O164*$B164*Indicators!$B$260+O164*$C164*Indicators!$C$260+O164*$D164*Indicators!$D$260+O164*$E164*Indicators!$E$260+O164*$F164*Indicators!$F$260+O164*$G164*Indicators!$G$260+O164*$H164*Indicators!$H$260+O164*$I164*Indicators!$I$260</f>
        <v>-4.2286973995869494E-5</v>
      </c>
      <c r="Z164" s="193">
        <f>P164*$B164*Indicators!$B$261+P164*$C164*Indicators!$C$261+P164*$D164*Indicators!$D$261+P164*$E164*Indicators!$E$261+P164*$F164*Indicators!$F$261+P164*$G164*Indicators!$G$261+P164*$H164*Indicators!$H$261+P164*$I164*Indicators!$I$261</f>
        <v>-1.3161820317597603E-4</v>
      </c>
      <c r="AA164" s="193">
        <f>Q164*$B164*Indicators!$B$262+Q164*$C164*Indicators!$C$262+Q164*$D164*Indicators!$D$262+Q164*$E164*Indicators!$E$262+Q164*$F164*Indicators!$F$262+Q164*$G164*Indicators!$G$262+Q164*$H164*Indicators!$H$262+Q164*$I164*Indicators!$I$262</f>
        <v>-8.1875939416440344E-4</v>
      </c>
      <c r="AB164" s="193">
        <f>R164*$B164*Indicators!$B$263+R164*$C164*Indicators!$C$263+R164*$D164*Indicators!$D$263+R164*$E164*Indicators!$E$263+R164*$F164*Indicators!$F$263+R164*$G164*Indicators!$G$263+R164*$H164*Indicators!$H$263+R164*$I164*Indicators!$I$263</f>
        <v>1.0490666319309776E-4</v>
      </c>
      <c r="AC164" s="193">
        <f>S164*$B164*Indicators!$B$264+S164*$C164*Indicators!$C$264+S164*$D164*Indicators!$D$264+S164*$E164*Indicators!$E$264+S164*$F164*Indicators!$F$264+S164*$G164*Indicators!$G$264+S164*$H164*Indicators!$H$264+S164*$I164*Indicators!$I$264</f>
        <v>5.762318009583994E-4</v>
      </c>
      <c r="AE164" s="177">
        <f t="shared" si="3"/>
        <v>0.55655463694353002</v>
      </c>
    </row>
    <row r="165" spans="1:31" x14ac:dyDescent="0.25">
      <c r="A165" s="174">
        <f>Indicators!A177</f>
        <v>40756</v>
      </c>
      <c r="B165" s="193">
        <f>(Indicators!B177-Indicators!B176)/Indicators!B176</f>
        <v>5.0125499398493922E-2</v>
      </c>
      <c r="C165" s="193">
        <f>(Indicators!C177-Indicators!C176)/-100</f>
        <v>5.0499999999999903E-3</v>
      </c>
      <c r="D165" s="193">
        <f>(Indicators!D177-Indicators!D176)/-100</f>
        <v>-2.9999999999999983E-3</v>
      </c>
      <c r="E165" s="193">
        <f>(Indicators!E177-Indicators!E176)/-Indicators!E176</f>
        <v>4.1283220091166235E-3</v>
      </c>
      <c r="F165" s="193">
        <f>(Indicators!F177-Indicators!F176)/Indicators!F176</f>
        <v>-2.0359687818120052E-2</v>
      </c>
      <c r="G165" s="193">
        <f>(Indicators!G177-Indicators!G176)/Indicators!G176</f>
        <v>0.13465579038437761</v>
      </c>
      <c r="H165" s="193">
        <f>(Indicators!H177-Indicators!H176)/Indicators!H176</f>
        <v>6.5703946098209379E-3</v>
      </c>
      <c r="I165" s="193">
        <f>(Indicators!I177-Indicators!I176)/Indicators!I176</f>
        <v>-1.7862050013740038E-2</v>
      </c>
      <c r="J165" s="174"/>
      <c r="K165" s="193">
        <f>RBay!C$80/100</f>
        <v>3.476735628006658E-2</v>
      </c>
      <c r="L165" s="193">
        <f>RBay!D$80/100</f>
        <v>0.12246423267023325</v>
      </c>
      <c r="M165" s="193">
        <f>RBay!E$80/100</f>
        <v>0.35471305762635652</v>
      </c>
      <c r="N165" s="193">
        <f>RBay!F$80/100</f>
        <v>7.2551768582581992E-3</v>
      </c>
      <c r="O165" s="193">
        <f>RBay!G$80/100</f>
        <v>3.7519748450170337E-2</v>
      </c>
      <c r="P165" s="193">
        <f>RBay!H$80/100</f>
        <v>7.678160573576745E-2</v>
      </c>
      <c r="Q165" s="193">
        <f>RBay!I$80/100</f>
        <v>0.11996779646841048</v>
      </c>
      <c r="R165" s="193">
        <f>RBay!J$80/100</f>
        <v>0.1154351204527533</v>
      </c>
      <c r="S165" s="193">
        <f>RBay!K$80/100</f>
        <v>0.13109590545798394</v>
      </c>
      <c r="T165" s="193"/>
      <c r="U165" s="193">
        <f>K165*$B165*Indicators!$B$256+K165*$C165*Indicators!$C$256+K165*$D165*Indicators!$D$256+K165*$E165*Indicators!$E$256+K165*$F165*Indicators!$F$256+K165*$G165*Indicators!$G$256+K165*$H165*Indicators!$H$256+K165*$I165*Indicators!$I$256</f>
        <v>1.4609534235759811E-4</v>
      </c>
      <c r="V165" s="193">
        <f>L165*$B165*Indicators!$B$257+L165*$C165*Indicators!$C$257+L165*$D165*Indicators!$D$257+L165*$E165*Indicators!$E$257+L165*$F165*Indicators!$F$257+L165*$G165*Indicators!$G$257+L165*$H165*Indicators!$H$257+L165*$I165*Indicators!$I$257</f>
        <v>8.0508461928614806E-3</v>
      </c>
      <c r="W165" s="193">
        <f>M165*$B165*Indicators!$B$258+M165*$C165*Indicators!$C$258+M165*$D165*Indicators!$D$258+M165*$E165*Indicators!$E$258+M165*$F165*Indicators!$F$258+M165*$G165*Indicators!$G$258+M165*$H165*Indicators!$H$258+M165*$I165*Indicators!$I$258</f>
        <v>5.6404294076878199E-3</v>
      </c>
      <c r="X165" s="193">
        <f>N165*$B165*Indicators!$B$259+N165*$C165*Indicators!$C$259+N165*$D165*Indicators!$D$259+N165*$E165*Indicators!$E$259+N165*$F165*Indicators!$F$259+N165*$G165*Indicators!$G$259+N165*$H165*Indicators!$H$259+N165*$I165*Indicators!$I$259</f>
        <v>-1.692829524486241E-5</v>
      </c>
      <c r="Y165" s="193">
        <f>O165*$B165*Indicators!$B$260+O165*$C165*Indicators!$C$260+O165*$D165*Indicators!$D$260+O165*$E165*Indicators!$E$260+O165*$F165*Indicators!$F$260+O165*$G165*Indicators!$G$260+O165*$H165*Indicators!$H$260+O165*$I165*Indicators!$I$260</f>
        <v>2.9733703242718274E-4</v>
      </c>
      <c r="Z165" s="193">
        <f>P165*$B165*Indicators!$B$261+P165*$C165*Indicators!$C$261+P165*$D165*Indicators!$D$261+P165*$E165*Indicators!$E$261+P165*$F165*Indicators!$F$261+P165*$G165*Indicators!$G$261+P165*$H165*Indicators!$H$261+P165*$I165*Indicators!$I$261</f>
        <v>6.3233343930921824E-4</v>
      </c>
      <c r="AA165" s="193">
        <f>Q165*$B165*Indicators!$B$262+Q165*$C165*Indicators!$C$262+Q165*$D165*Indicators!$D$262+Q165*$E165*Indicators!$E$262+Q165*$F165*Indicators!$F$262+Q165*$G165*Indicators!$G$262+Q165*$H165*Indicators!$H$262+Q165*$I165*Indicators!$I$262</f>
        <v>7.7846148942582987E-4</v>
      </c>
      <c r="AB165" s="193">
        <f>R165*$B165*Indicators!$B$263+R165*$C165*Indicators!$C$263+R165*$D165*Indicators!$D$263+R165*$E165*Indicators!$E$263+R165*$F165*Indicators!$F$263+R165*$G165*Indicators!$G$263+R165*$H165*Indicators!$H$263+R165*$I165*Indicators!$I$263</f>
        <v>9.2012157340396513E-4</v>
      </c>
      <c r="AC165" s="193">
        <f>S165*$B165*Indicators!$B$264+S165*$C165*Indicators!$C$264+S165*$D165*Indicators!$D$264+S165*$E165*Indicators!$E$264+S165*$F165*Indicators!$F$264+S165*$G165*Indicators!$G$264+S165*$H165*Indicators!$H$264+S165*$I165*Indicators!$I$264</f>
        <v>9.5150271082298263E-4</v>
      </c>
      <c r="AE165" s="177">
        <f t="shared" ref="AE165:AE170" si="4">SUM(U165:AD165)*100</f>
        <v>1.7400198893051215</v>
      </c>
    </row>
    <row r="166" spans="1:31" x14ac:dyDescent="0.25">
      <c r="A166" s="174">
        <f>Indicators!A178</f>
        <v>40787</v>
      </c>
      <c r="B166" s="193">
        <f>(Indicators!B178-Indicators!B177)/Indicators!B177</f>
        <v>0.12689163578762774</v>
      </c>
      <c r="C166" s="193">
        <f>(Indicators!C178-Indicators!C177)/-100</f>
        <v>-4.2999999999999974E-3</v>
      </c>
      <c r="D166" s="193">
        <f>(Indicators!D178-Indicators!D177)/-100</f>
        <v>0</v>
      </c>
      <c r="E166" s="193">
        <f>(Indicators!E178-Indicators!E177)/-Indicators!E177</f>
        <v>8.4895068658778924E-2</v>
      </c>
      <c r="F166" s="193">
        <f>(Indicators!F178-Indicators!F177)/Indicators!F177</f>
        <v>-7.7242812608243866E-2</v>
      </c>
      <c r="G166" s="193">
        <f>(Indicators!G178-Indicators!G177)/Indicators!G177</f>
        <v>-0.11938347584554208</v>
      </c>
      <c r="H166" s="193">
        <f>(Indicators!H178-Indicators!H177)/Indicators!H177</f>
        <v>3.3217885524694062E-3</v>
      </c>
      <c r="I166" s="193">
        <f>(Indicators!I178-Indicators!I177)/Indicators!I177</f>
        <v>-5.4001119194180193E-2</v>
      </c>
      <c r="J166" s="174"/>
      <c r="K166" s="193">
        <f>RBay!C$80/100</f>
        <v>3.476735628006658E-2</v>
      </c>
      <c r="L166" s="193">
        <f>RBay!D$80/100</f>
        <v>0.12246423267023325</v>
      </c>
      <c r="M166" s="193">
        <f>RBay!E$80/100</f>
        <v>0.35471305762635652</v>
      </c>
      <c r="N166" s="193">
        <f>RBay!F$80/100</f>
        <v>7.2551768582581992E-3</v>
      </c>
      <c r="O166" s="193">
        <f>RBay!G$80/100</f>
        <v>3.7519748450170337E-2</v>
      </c>
      <c r="P166" s="193">
        <f>RBay!H$80/100</f>
        <v>7.678160573576745E-2</v>
      </c>
      <c r="Q166" s="193">
        <f>RBay!I$80/100</f>
        <v>0.11996779646841048</v>
      </c>
      <c r="R166" s="193">
        <f>RBay!J$80/100</f>
        <v>0.1154351204527533</v>
      </c>
      <c r="S166" s="193">
        <f>RBay!K$80/100</f>
        <v>0.13109590545798394</v>
      </c>
      <c r="T166" s="193"/>
      <c r="U166" s="193">
        <f>K166*$B166*Indicators!$B$256+K166*$C166*Indicators!$C$256+K166*$D166*Indicators!$D$256+K166*$E166*Indicators!$E$256+K166*$F166*Indicators!$F$256+K166*$G166*Indicators!$G$256+K166*$H166*Indicators!$H$256+K166*$I166*Indicators!$I$256</f>
        <v>4.2484785837682606E-4</v>
      </c>
      <c r="V166" s="193">
        <f>L166*$B166*Indicators!$B$257+L166*$C166*Indicators!$C$257+L166*$D166*Indicators!$D$257+L166*$E166*Indicators!$E$257+L166*$F166*Indicators!$F$257+L166*$G166*Indicators!$G$257+L166*$H166*Indicators!$H$257+L166*$I166*Indicators!$I$257</f>
        <v>-1.4691564434824965E-3</v>
      </c>
      <c r="W166" s="193">
        <f>M166*$B166*Indicators!$B$258+M166*$C166*Indicators!$C$258+M166*$D166*Indicators!$D$258+M166*$E166*Indicators!$E$258+M166*$F166*Indicators!$F$258+M166*$G166*Indicators!$G$258+M166*$H166*Indicators!$H$258+M166*$I166*Indicators!$I$258</f>
        <v>1.47466755061815E-2</v>
      </c>
      <c r="X166" s="193">
        <f>N166*$B166*Indicators!$B$259+N166*$C166*Indicators!$C$259+N166*$D166*Indicators!$D$259+N166*$E166*Indicators!$E$259+N166*$F166*Indicators!$F$259+N166*$G166*Indicators!$G$259+N166*$H166*Indicators!$H$259+N166*$I166*Indicators!$I$259</f>
        <v>2.0204191620010642E-5</v>
      </c>
      <c r="Y166" s="193">
        <f>O166*$B166*Indicators!$B$260+O166*$C166*Indicators!$C$260+O166*$D166*Indicators!$D$260+O166*$E166*Indicators!$E$260+O166*$F166*Indicators!$F$260+O166*$G166*Indicators!$G$260+O166*$H166*Indicators!$H$260+O166*$I166*Indicators!$I$260</f>
        <v>8.4156437398644852E-4</v>
      </c>
      <c r="Z166" s="193">
        <f>P166*$B166*Indicators!$B$261+P166*$C166*Indicators!$C$261+P166*$D166*Indicators!$D$261+P166*$E166*Indicators!$E$261+P166*$F166*Indicators!$F$261+P166*$G166*Indicators!$G$261+P166*$H166*Indicators!$H$261+P166*$I166*Indicators!$I$261</f>
        <v>1.5743390721991435E-3</v>
      </c>
      <c r="AA166" s="193">
        <f>Q166*$B166*Indicators!$B$262+Q166*$C166*Indicators!$C$262+Q166*$D166*Indicators!$D$262+Q166*$E166*Indicators!$E$262+Q166*$F166*Indicators!$F$262+Q166*$G166*Indicators!$G$262+Q166*$H166*Indicators!$H$262+Q166*$I166*Indicators!$I$262</f>
        <v>3.9063829869563551E-3</v>
      </c>
      <c r="AB166" s="193">
        <f>R166*$B166*Indicators!$B$263+R166*$C166*Indicators!$C$263+R166*$D166*Indicators!$D$263+R166*$E166*Indicators!$E$263+R166*$F166*Indicators!$F$263+R166*$G166*Indicators!$G$263+R166*$H166*Indicators!$H$263+R166*$I166*Indicators!$I$263</f>
        <v>2.074386551088549E-3</v>
      </c>
      <c r="AC166" s="193">
        <f>S166*$B166*Indicators!$B$264+S166*$C166*Indicators!$C$264+S166*$D166*Indicators!$D$264+S166*$E166*Indicators!$E$264+S166*$F166*Indicators!$F$264+S166*$G166*Indicators!$G$264+S166*$H166*Indicators!$H$264+S166*$I166*Indicators!$I$264</f>
        <v>1.2428736337306164E-3</v>
      </c>
      <c r="AE166" s="177">
        <f t="shared" si="4"/>
        <v>2.3362117730656955</v>
      </c>
    </row>
    <row r="167" spans="1:31" x14ac:dyDescent="0.25">
      <c r="A167" s="174">
        <f>Indicators!A179</f>
        <v>40817</v>
      </c>
      <c r="B167" s="193">
        <f>(Indicators!B179-Indicators!B178)/Indicators!B178</f>
        <v>-3.3534978287607715E-2</v>
      </c>
      <c r="C167" s="193">
        <f>(Indicators!C179-Indicators!C178)/-100</f>
        <v>4.1999999999999989E-3</v>
      </c>
      <c r="D167" s="193">
        <f>(Indicators!D179-Indicators!D178)/-100</f>
        <v>-4.0000000000000036E-3</v>
      </c>
      <c r="E167" s="193">
        <f>(Indicators!E179-Indicators!E178)/-Indicators!E178</f>
        <v>-2.9067572668931792E-2</v>
      </c>
      <c r="F167" s="193">
        <f>(Indicators!F179-Indicators!F178)/Indicators!F178</f>
        <v>-1.2762762762762758E-2</v>
      </c>
      <c r="G167" s="193">
        <f>(Indicators!G179-Indicators!G178)/Indicators!G178</f>
        <v>7.8854598305399218E-2</v>
      </c>
      <c r="H167" s="193">
        <f>(Indicators!H179-Indicators!H178)/Indicators!H178</f>
        <v>6.0397177249367157E-3</v>
      </c>
      <c r="I167" s="193">
        <f>(Indicators!I179-Indicators!I178)/Indicators!I178</f>
        <v>4.9097900029577049E-2</v>
      </c>
      <c r="J167" s="174"/>
      <c r="K167" s="193">
        <f>RBay!C$80/100</f>
        <v>3.476735628006658E-2</v>
      </c>
      <c r="L167" s="193">
        <f>RBay!D$80/100</f>
        <v>0.12246423267023325</v>
      </c>
      <c r="M167" s="193">
        <f>RBay!E$80/100</f>
        <v>0.35471305762635652</v>
      </c>
      <c r="N167" s="193">
        <f>RBay!F$80/100</f>
        <v>7.2551768582581992E-3</v>
      </c>
      <c r="O167" s="193">
        <f>RBay!G$80/100</f>
        <v>3.7519748450170337E-2</v>
      </c>
      <c r="P167" s="193">
        <f>RBay!H$80/100</f>
        <v>7.678160573576745E-2</v>
      </c>
      <c r="Q167" s="193">
        <f>RBay!I$80/100</f>
        <v>0.11996779646841048</v>
      </c>
      <c r="R167" s="193">
        <f>RBay!J$80/100</f>
        <v>0.1154351204527533</v>
      </c>
      <c r="S167" s="193">
        <f>RBay!K$80/100</f>
        <v>0.13109590545798394</v>
      </c>
      <c r="T167" s="193"/>
      <c r="U167" s="193">
        <f>K167*$B167*Indicators!$B$256+K167*$C167*Indicators!$C$256+K167*$D167*Indicators!$D$256+K167*$E167*Indicators!$E$256+K167*$F167*Indicators!$F$256+K167*$G167*Indicators!$G$256+K167*$H167*Indicators!$H$256+K167*$I167*Indicators!$I$256</f>
        <v>-3.7289756018784676E-4</v>
      </c>
      <c r="V167" s="193">
        <f>L167*$B167*Indicators!$B$257+L167*$C167*Indicators!$C$257+L167*$D167*Indicators!$D$257+L167*$E167*Indicators!$E$257+L167*$F167*Indicators!$F$257+L167*$G167*Indicators!$G$257+L167*$H167*Indicators!$H$257+L167*$I167*Indicators!$I$257</f>
        <v>3.4772700668343308E-3</v>
      </c>
      <c r="W167" s="193">
        <f>M167*$B167*Indicators!$B$258+M167*$C167*Indicators!$C$258+M167*$D167*Indicators!$D$258+M167*$E167*Indicators!$E$258+M167*$F167*Indicators!$F$258+M167*$G167*Indicators!$G$258+M167*$H167*Indicators!$H$258+M167*$I167*Indicators!$I$258</f>
        <v>-1.2700316184310941E-3</v>
      </c>
      <c r="X167" s="193">
        <f>N167*$B167*Indicators!$B$259+N167*$C167*Indicators!$C$259+N167*$D167*Indicators!$D$259+N167*$E167*Indicators!$E$259+N167*$F167*Indicators!$F$259+N167*$G167*Indicators!$G$259+N167*$H167*Indicators!$H$259+N167*$I167*Indicators!$I$259</f>
        <v>1.1605315188513206E-4</v>
      </c>
      <c r="Y167" s="193">
        <f>O167*$B167*Indicators!$B$260+O167*$C167*Indicators!$C$260+O167*$D167*Indicators!$D$260+O167*$E167*Indicators!$E$260+O167*$F167*Indicators!$F$260+O167*$G167*Indicators!$G$260+O167*$H167*Indicators!$H$260+O167*$I167*Indicators!$I$260</f>
        <v>-9.7056963633489885E-5</v>
      </c>
      <c r="Z167" s="193">
        <f>P167*$B167*Indicators!$B$261+P167*$C167*Indicators!$C$261+P167*$D167*Indicators!$D$261+P167*$E167*Indicators!$E$261+P167*$F167*Indicators!$F$261+P167*$G167*Indicators!$G$261+P167*$H167*Indicators!$H$261+P167*$I167*Indicators!$I$261</f>
        <v>-3.1329395643901238E-4</v>
      </c>
      <c r="AA167" s="193">
        <f>Q167*$B167*Indicators!$B$262+Q167*$C167*Indicators!$C$262+Q167*$D167*Indicators!$D$262+Q167*$E167*Indicators!$E$262+Q167*$F167*Indicators!$F$262+Q167*$G167*Indicators!$G$262+Q167*$H167*Indicators!$H$262+Q167*$I167*Indicators!$I$262</f>
        <v>-6.6174669393723206E-4</v>
      </c>
      <c r="AB167" s="193">
        <f>R167*$B167*Indicators!$B$263+R167*$C167*Indicators!$C$263+R167*$D167*Indicators!$D$263+R167*$E167*Indicators!$E$263+R167*$F167*Indicators!$F$263+R167*$G167*Indicators!$G$263+R167*$H167*Indicators!$H$263+R167*$I167*Indicators!$I$263</f>
        <v>-1.0659795902914749E-4</v>
      </c>
      <c r="AC167" s="193">
        <f>S167*$B167*Indicators!$B$264+S167*$C167*Indicators!$C$264+S167*$D167*Indicators!$D$264+S167*$E167*Indicators!$E$264+S167*$F167*Indicators!$F$264+S167*$G167*Indicators!$G$264+S167*$H167*Indicators!$H$264+S167*$I167*Indicators!$I$264</f>
        <v>2.0756578452558555E-4</v>
      </c>
      <c r="AE167" s="177">
        <f t="shared" si="4"/>
        <v>9.7926425158722574E-2</v>
      </c>
    </row>
    <row r="168" spans="1:31" x14ac:dyDescent="0.25">
      <c r="A168" s="174">
        <f>Indicators!A180</f>
        <v>40848</v>
      </c>
      <c r="B168" s="193">
        <f>(Indicators!B180-Indicators!B179)/Indicators!B179</f>
        <v>8.1785834870010066E-2</v>
      </c>
      <c r="C168" s="193">
        <f>(Indicators!C180-Indicators!C179)/-100</f>
        <v>-4.4999999999999928E-4</v>
      </c>
      <c r="D168" s="193">
        <f>(Indicators!D180-Indicators!D179)/-100</f>
        <v>-2.9999999999999983E-3</v>
      </c>
      <c r="E168" s="193">
        <f>(Indicators!E180-Indicators!E179)/-Indicators!E179</f>
        <v>-2.311078503301537E-2</v>
      </c>
      <c r="F168" s="193">
        <f>(Indicators!F180-Indicators!F179)/Indicators!F179</f>
        <v>-6.7680608365019046E-2</v>
      </c>
      <c r="G168" s="193">
        <f>(Indicators!G180-Indicators!G179)/Indicators!G179</f>
        <v>-1.6051364365971106E-2</v>
      </c>
      <c r="H168" s="193">
        <f>(Indicators!H180-Indicators!H179)/Indicators!H179</f>
        <v>3.8283559508594431E-3</v>
      </c>
      <c r="I168" s="193">
        <f>(Indicators!I180-Indicators!I179)/Indicators!I179</f>
        <v>-3.3267550042289255E-2</v>
      </c>
      <c r="J168" s="174"/>
      <c r="K168" s="193">
        <f>RBay!C$80/100</f>
        <v>3.476735628006658E-2</v>
      </c>
      <c r="L168" s="193">
        <f>RBay!D$80/100</f>
        <v>0.12246423267023325</v>
      </c>
      <c r="M168" s="193">
        <f>RBay!E$80/100</f>
        <v>0.35471305762635652</v>
      </c>
      <c r="N168" s="193">
        <f>RBay!F$80/100</f>
        <v>7.2551768582581992E-3</v>
      </c>
      <c r="O168" s="193">
        <f>RBay!G$80/100</f>
        <v>3.7519748450170337E-2</v>
      </c>
      <c r="P168" s="193">
        <f>RBay!H$80/100</f>
        <v>7.678160573576745E-2</v>
      </c>
      <c r="Q168" s="193">
        <f>RBay!I$80/100</f>
        <v>0.11996779646841048</v>
      </c>
      <c r="R168" s="193">
        <f>RBay!J$80/100</f>
        <v>0.1154351204527533</v>
      </c>
      <c r="S168" s="193">
        <f>RBay!K$80/100</f>
        <v>0.13109590545798394</v>
      </c>
      <c r="T168" s="193"/>
      <c r="U168" s="193">
        <f>K168*$B168*Indicators!$B$256+K168*$C168*Indicators!$C$256+K168*$D168*Indicators!$D$256+K168*$E168*Indicators!$E$256+K168*$F168*Indicators!$F$256+K168*$G168*Indicators!$G$256+K168*$H168*Indicators!$H$256+K168*$I168*Indicators!$I$256</f>
        <v>-3.5982188201652961E-4</v>
      </c>
      <c r="V168" s="193">
        <f>L168*$B168*Indicators!$B$257+L168*$C168*Indicators!$C$257+L168*$D168*Indicators!$D$257+L168*$E168*Indicators!$E$257+L168*$F168*Indicators!$F$257+L168*$G168*Indicators!$G$257+L168*$H168*Indicators!$H$257+L168*$I168*Indicators!$I$257</f>
        <v>1.1206231917424642E-3</v>
      </c>
      <c r="W168" s="193">
        <f>M168*$B168*Indicators!$B$258+M168*$C168*Indicators!$C$258+M168*$D168*Indicators!$D$258+M168*$E168*Indicators!$E$258+M168*$F168*Indicators!$F$258+M168*$G168*Indicators!$G$258+M168*$H168*Indicators!$H$258+M168*$I168*Indicators!$I$258</f>
        <v>7.024485294345479E-3</v>
      </c>
      <c r="X168" s="193">
        <f>N168*$B168*Indicators!$B$259+N168*$C168*Indicators!$C$259+N168*$D168*Indicators!$D$259+N168*$E168*Indicators!$E$259+N168*$F168*Indicators!$F$259+N168*$G168*Indicators!$G$259+N168*$H168*Indicators!$H$259+N168*$I168*Indicators!$I$259</f>
        <v>-9.3352454558266539E-5</v>
      </c>
      <c r="Y168" s="193">
        <f>O168*$B168*Indicators!$B$260+O168*$C168*Indicators!$C$260+O168*$D168*Indicators!$D$260+O168*$E168*Indicators!$E$260+O168*$F168*Indicators!$F$260+O168*$G168*Indicators!$G$260+O168*$H168*Indicators!$H$260+O168*$I168*Indicators!$I$260</f>
        <v>1.4115285861564632E-4</v>
      </c>
      <c r="Z168" s="193">
        <f>P168*$B168*Indicators!$B$261+P168*$C168*Indicators!$C$261+P168*$D168*Indicators!$D$261+P168*$E168*Indicators!$E$261+P168*$F168*Indicators!$F$261+P168*$G168*Indicators!$G$261+P168*$H168*Indicators!$H$261+P168*$I168*Indicators!$I$261</f>
        <v>4.6584121727498678E-4</v>
      </c>
      <c r="AA168" s="193">
        <f>Q168*$B168*Indicators!$B$262+Q168*$C168*Indicators!$C$262+Q168*$D168*Indicators!$D$262+Q168*$E168*Indicators!$E$262+Q168*$F168*Indicators!$F$262+Q168*$G168*Indicators!$G$262+Q168*$H168*Indicators!$H$262+Q168*$I168*Indicators!$I$262</f>
        <v>-2.046333697173679E-4</v>
      </c>
      <c r="AB168" s="193">
        <f>R168*$B168*Indicators!$B$263+R168*$C168*Indicators!$C$263+R168*$D168*Indicators!$D$263+R168*$E168*Indicators!$E$263+R168*$F168*Indicators!$F$263+R168*$G168*Indicators!$G$263+R168*$H168*Indicators!$H$263+R168*$I168*Indicators!$I$263</f>
        <v>5.6507041372540353E-4</v>
      </c>
      <c r="AC168" s="193">
        <f>S168*$B168*Indicators!$B$264+S168*$C168*Indicators!$C$264+S168*$D168*Indicators!$D$264+S168*$E168*Indicators!$E$264+S168*$F168*Indicators!$F$264+S168*$G168*Indicators!$G$264+S168*$H168*Indicators!$H$264+S168*$I168*Indicators!$I$264</f>
        <v>9.0537621638756883E-4</v>
      </c>
      <c r="AE168" s="177">
        <f t="shared" si="4"/>
        <v>0.95647414857993851</v>
      </c>
    </row>
    <row r="169" spans="1:31" x14ac:dyDescent="0.25">
      <c r="A169" s="174">
        <f>Indicators!A181</f>
        <v>40878</v>
      </c>
      <c r="B169" s="193">
        <f>(Indicators!B181-Indicators!B180)/Indicators!B180</f>
        <v>-2.0539229808892629E-2</v>
      </c>
      <c r="C169" s="193">
        <f>(Indicators!C181-Indicators!C180)/-100</f>
        <v>-1.4999999999999682E-4</v>
      </c>
      <c r="D169" s="193">
        <f>(Indicators!D181-Indicators!D180)/-100</f>
        <v>0</v>
      </c>
      <c r="E169" s="193">
        <f>(Indicators!E181-Indicators!E180)/-Indicators!E180</f>
        <v>2.8953029759770561E-2</v>
      </c>
      <c r="F169" s="193">
        <f>(Indicators!F181-Indicators!F180)/Indicators!F180</f>
        <v>-4.4861337683523565E-2</v>
      </c>
      <c r="G169" s="193">
        <f>(Indicators!G181-Indicators!G180)/Indicators!G180</f>
        <v>-9.8986250291307434E-2</v>
      </c>
      <c r="H169" s="193">
        <f>(Indicators!H181-Indicators!H180)/Indicators!H180</f>
        <v>1.1796576405682239E-2</v>
      </c>
      <c r="I169" s="193">
        <f>(Indicators!I181-Indicators!I180)/Indicators!I180</f>
        <v>1.079031787693205E-2</v>
      </c>
      <c r="J169" s="174"/>
      <c r="K169" s="193">
        <f>RBay!C$80/100</f>
        <v>3.476735628006658E-2</v>
      </c>
      <c r="L169" s="193">
        <f>RBay!D$80/100</f>
        <v>0.12246423267023325</v>
      </c>
      <c r="M169" s="193">
        <f>RBay!E$80/100</f>
        <v>0.35471305762635652</v>
      </c>
      <c r="N169" s="193">
        <f>RBay!F$80/100</f>
        <v>7.2551768582581992E-3</v>
      </c>
      <c r="O169" s="193">
        <f>RBay!G$80/100</f>
        <v>3.7519748450170337E-2</v>
      </c>
      <c r="P169" s="193">
        <f>RBay!H$80/100</f>
        <v>7.678160573576745E-2</v>
      </c>
      <c r="Q169" s="193">
        <f>RBay!I$80/100</f>
        <v>0.11996779646841048</v>
      </c>
      <c r="R169" s="193">
        <f>RBay!J$80/100</f>
        <v>0.1154351204527533</v>
      </c>
      <c r="S169" s="193">
        <f>RBay!K$80/100</f>
        <v>0.13109590545798394</v>
      </c>
      <c r="T169" s="193"/>
      <c r="U169" s="193">
        <f>K169*$B169*Indicators!$B$256+K169*$C169*Indicators!$C$256+K169*$D169*Indicators!$D$256+K169*$E169*Indicators!$E$256+K169*$F169*Indicators!$F$256+K169*$G169*Indicators!$G$256+K169*$H169*Indicators!$H$256+K169*$I169*Indicators!$I$256</f>
        <v>-3.6910239283798101E-4</v>
      </c>
      <c r="V169" s="193">
        <f>L169*$B169*Indicators!$B$257+L169*$C169*Indicators!$C$257+L169*$D169*Indicators!$D$257+L169*$E169*Indicators!$E$257+L169*$F169*Indicators!$F$257+L169*$G169*Indicators!$G$257+L169*$H169*Indicators!$H$257+L169*$I169*Indicators!$I$257</f>
        <v>-4.9846497230723831E-3</v>
      </c>
      <c r="W169" s="193">
        <f>M169*$B169*Indicators!$B$258+M169*$C169*Indicators!$C$258+M169*$D169*Indicators!$D$258+M169*$E169*Indicators!$E$258+M169*$F169*Indicators!$F$258+M169*$G169*Indicators!$G$258+M169*$H169*Indicators!$H$258+M169*$I169*Indicators!$I$258</f>
        <v>-3.496428747305992E-4</v>
      </c>
      <c r="X169" s="193">
        <f>N169*$B169*Indicators!$B$259+N169*$C169*Indicators!$C$259+N169*$D169*Indicators!$D$259+N169*$E169*Indicators!$E$259+N169*$F169*Indicators!$F$259+N169*$G169*Indicators!$G$259+N169*$H169*Indicators!$H$259+N169*$I169*Indicators!$I$259</f>
        <v>7.4757339083381872E-5</v>
      </c>
      <c r="Y169" s="193">
        <f>O169*$B169*Indicators!$B$260+O169*$C169*Indicators!$C$260+O169*$D169*Indicators!$D$260+O169*$E169*Indicators!$E$260+O169*$F169*Indicators!$F$260+O169*$G169*Indicators!$G$260+O169*$H169*Indicators!$H$260+O169*$I169*Indicators!$I$260</f>
        <v>2.3721937117560324E-4</v>
      </c>
      <c r="Z169" s="193">
        <f>P169*$B169*Indicators!$B$261+P169*$C169*Indicators!$C$261+P169*$D169*Indicators!$D$261+P169*$E169*Indicators!$E$261+P169*$F169*Indicators!$F$261+P169*$G169*Indicators!$G$261+P169*$H169*Indicators!$H$261+P169*$I169*Indicators!$I$261</f>
        <v>2.8701149240890276E-4</v>
      </c>
      <c r="AA169" s="193">
        <f>Q169*$B169*Indicators!$B$262+Q169*$C169*Indicators!$C$262+Q169*$D169*Indicators!$D$262+Q169*$E169*Indicators!$E$262+Q169*$F169*Indicators!$F$262+Q169*$G169*Indicators!$G$262+Q169*$H169*Indicators!$H$262+Q169*$I169*Indicators!$I$262</f>
        <v>1.2045166277231409E-3</v>
      </c>
      <c r="AB169" s="193">
        <f>R169*$B169*Indicators!$B$263+R169*$C169*Indicators!$C$263+R169*$D169*Indicators!$D$263+R169*$E169*Indicators!$E$263+R169*$F169*Indicators!$F$263+R169*$G169*Indicators!$G$263+R169*$H169*Indicators!$H$263+R169*$I169*Indicators!$I$263</f>
        <v>5.6186530494409541E-4</v>
      </c>
      <c r="AC169" s="193">
        <f>S169*$B169*Indicators!$B$264+S169*$C169*Indicators!$C$264+S169*$D169*Indicators!$D$264+S169*$E169*Indicators!$E$264+S169*$F169*Indicators!$F$264+S169*$G169*Indicators!$G$264+S169*$H169*Indicators!$H$264+S169*$I169*Indicators!$I$264</f>
        <v>2.5852975621777131E-4</v>
      </c>
      <c r="AE169" s="177">
        <f t="shared" si="4"/>
        <v>-0.30794950990880676</v>
      </c>
    </row>
    <row r="170" spans="1:31" x14ac:dyDescent="0.25">
      <c r="A170" s="174">
        <f>Indicators!A182</f>
        <v>40909</v>
      </c>
      <c r="B170" s="193">
        <f>(Indicators!B182-Indicators!B181)/Indicators!B181</f>
        <v>-3.995440785361485E-2</v>
      </c>
      <c r="C170" s="193">
        <f>(Indicators!C182-Indicators!C181)/-100</f>
        <v>2.4500000000000012E-3</v>
      </c>
      <c r="D170" s="193">
        <f>(Indicators!D182-Indicators!D181)/-100</f>
        <v>-9.9999999999999655E-4</v>
      </c>
      <c r="E170" s="193">
        <f>(Indicators!E182-Indicators!E181)/-Indicators!E181</f>
        <v>-1.9846764515831308E-2</v>
      </c>
      <c r="F170" s="193">
        <f>(Indicators!F182-Indicators!F181)/Indicators!F181</f>
        <v>2.561912894961562E-2</v>
      </c>
      <c r="G170" s="193">
        <f>(Indicators!G182-Indicators!G181)/Indicators!G181</f>
        <v>0.11949563530552858</v>
      </c>
      <c r="H170" s="193">
        <f>(Indicators!H182-Indicators!H181)/Indicators!H181</f>
        <v>5.9664846385927978E-3</v>
      </c>
      <c r="I170" s="193">
        <f>(Indicators!I182-Indicators!I181)/Indicators!I181</f>
        <v>1.7599538372763995E-2</v>
      </c>
      <c r="J170" s="174"/>
      <c r="K170" s="193">
        <f>RBay!C$81/100</f>
        <v>3.4996512211576174E-2</v>
      </c>
      <c r="L170" s="193">
        <f>RBay!D$81/100</f>
        <v>0.12484791837236514</v>
      </c>
      <c r="M170" s="193">
        <f>RBay!E$81/100</f>
        <v>0.34969683927435385</v>
      </c>
      <c r="N170" s="193">
        <f>RBay!F$81/100</f>
        <v>7.0457481807665858E-3</v>
      </c>
      <c r="O170" s="193">
        <f>RBay!G$81/100</f>
        <v>3.7317766838695192E-2</v>
      </c>
      <c r="P170" s="193">
        <f>RBay!H$81/100</f>
        <v>7.7201226330310027E-2</v>
      </c>
      <c r="Q170" s="193">
        <f>RBay!I$81/100</f>
        <v>0.11928711507969574</v>
      </c>
      <c r="R170" s="193">
        <f>RBay!J$81/100</f>
        <v>0.11430637625382367</v>
      </c>
      <c r="S170" s="193">
        <f>RBay!K$81/100</f>
        <v>0.13530049745841374</v>
      </c>
      <c r="T170" s="193"/>
      <c r="U170" s="193">
        <f>K170*$B170*Indicators!$B$256+K170*$C170*Indicators!$C$256+K170*$D170*Indicators!$D$256+K170*$E170*Indicators!$E$256+K170*$F170*Indicators!$F$256+K170*$G170*Indicators!$G$256+K170*$H170*Indicators!$H$256+K170*$I170*Indicators!$I$256</f>
        <v>-5.1776686076901657E-5</v>
      </c>
      <c r="V170" s="193">
        <f>L170*$B170*Indicators!$B$257+L170*$C170*Indicators!$C$257+L170*$D170*Indicators!$D$257+L170*$E170*Indicators!$E$257+L170*$F170*Indicators!$F$257+L170*$G170*Indicators!$G$257+L170*$H170*Indicators!$H$257+L170*$I170*Indicators!$I$257</f>
        <v>4.662715556302155E-3</v>
      </c>
      <c r="W170" s="193">
        <f>M170*$B170*Indicators!$B$258+M170*$C170*Indicators!$C$258+M170*$D170*Indicators!$D$258+M170*$E170*Indicators!$E$258+M170*$F170*Indicators!$F$258+M170*$G170*Indicators!$G$258+M170*$H170*Indicators!$H$258+M170*$I170*Indicators!$I$258</f>
        <v>-3.990797352042638E-3</v>
      </c>
      <c r="X170" s="193">
        <f>N170*$B170*Indicators!$B$259+N170*$C170*Indicators!$C$259+N170*$D170*Indicators!$D$259+N170*$E170*Indicators!$E$259+N170*$F170*Indicators!$F$259+N170*$G170*Indicators!$G$259+N170*$H170*Indicators!$H$259+N170*$I170*Indicators!$I$259</f>
        <v>1.0597678666890542E-5</v>
      </c>
      <c r="Y170" s="193">
        <f>O170*$B170*Indicators!$B$260+O170*$C170*Indicators!$C$260+O170*$D170*Indicators!$D$260+O170*$E170*Indicators!$E$260+O170*$F170*Indicators!$F$260+O170*$G170*Indicators!$G$260+O170*$H170*Indicators!$H$260+O170*$I170*Indicators!$I$260</f>
        <v>-1.3686414705893143E-4</v>
      </c>
      <c r="Z170" s="193">
        <f>P170*$B170*Indicators!$B$261+P170*$C170*Indicators!$C$261+P170*$D170*Indicators!$D$261+P170*$E170*Indicators!$E$261+P170*$F170*Indicators!$F$261+P170*$G170*Indicators!$G$261+P170*$H170*Indicators!$H$261+P170*$I170*Indicators!$I$261</f>
        <v>-2.9575759523389045E-4</v>
      </c>
      <c r="AA170" s="193">
        <f>Q170*$B170*Indicators!$B$262+Q170*$C170*Indicators!$C$262+Q170*$D170*Indicators!$D$262+Q170*$E170*Indicators!$E$262+Q170*$F170*Indicators!$F$262+Q170*$G170*Indicators!$G$262+Q170*$H170*Indicators!$H$262+Q170*$I170*Indicators!$I$262</f>
        <v>-7.8803685084116823E-4</v>
      </c>
      <c r="AB170" s="193">
        <f>R170*$B170*Indicators!$B$263+R170*$C170*Indicators!$C$263+R170*$D170*Indicators!$D$263+R170*$E170*Indicators!$E$263+R170*$F170*Indicators!$F$263+R170*$G170*Indicators!$G$263+R170*$H170*Indicators!$H$263+R170*$I170*Indicators!$I$263</f>
        <v>-2.9178930675586342E-4</v>
      </c>
      <c r="AC170" s="193">
        <f>S170*$B170*Indicators!$B$264+S170*$C170*Indicators!$C$264+S170*$D170*Indicators!$D$264+S170*$E170*Indicators!$E$264+S170*$F170*Indicators!$F$264+S170*$G170*Indicators!$G$264+S170*$H170*Indicators!$H$264+S170*$I170*Indicators!$I$264</f>
        <v>-9.0383231998589778E-5</v>
      </c>
      <c r="AE170" s="177">
        <f t="shared" si="4"/>
        <v>-9.7209193503893759E-2</v>
      </c>
    </row>
    <row r="171" spans="1:31" x14ac:dyDescent="0.25">
      <c r="A171" s="174">
        <f>Indicators!A183</f>
        <v>40940</v>
      </c>
      <c r="B171" s="193">
        <f>(Indicators!B183-Indicators!B182)/Indicators!B182</f>
        <v>-4.5115085596108995E-2</v>
      </c>
      <c r="C171" s="193">
        <f>(Indicators!C183-Indicators!C182)/-100</f>
        <v>-5.0000000000000706E-4</v>
      </c>
      <c r="D171" s="193">
        <f>(Indicators!D183-Indicators!D182)/-100</f>
        <v>-2.0000000000000018E-3</v>
      </c>
      <c r="E171" s="193">
        <f>(Indicators!E183-Indicators!E182)/-Indicators!E182</f>
        <v>-0.10400072411296157</v>
      </c>
      <c r="F171" s="193">
        <f>(Indicators!F183-Indicators!F182)/Indicators!F182</f>
        <v>-2.4979184013322143E-2</v>
      </c>
      <c r="G171" s="193">
        <f>(Indicators!G183-Indicators!G182)/Indicators!G182</f>
        <v>3.0959394674522116E-2</v>
      </c>
      <c r="H171" s="193">
        <f>(Indicators!H183-Indicators!H182)/Indicators!H182</f>
        <v>1.6689764100959792E-2</v>
      </c>
      <c r="I171" s="193">
        <f>(Indicators!I183-Indicators!I182)/Indicators!I182</f>
        <v>-7.2582931669974482E-2</v>
      </c>
      <c r="J171" s="174"/>
      <c r="K171" s="193">
        <f>RBay!C$81/100</f>
        <v>3.4996512211576174E-2</v>
      </c>
      <c r="L171" s="193">
        <f>RBay!D$81/100</f>
        <v>0.12484791837236514</v>
      </c>
      <c r="M171" s="193">
        <f>RBay!E$81/100</f>
        <v>0.34969683927435385</v>
      </c>
      <c r="N171" s="193">
        <f>RBay!F$81/100</f>
        <v>7.0457481807665858E-3</v>
      </c>
      <c r="O171" s="193">
        <f>RBay!G$81/100</f>
        <v>3.7317766838695192E-2</v>
      </c>
      <c r="P171" s="193">
        <f>RBay!H$81/100</f>
        <v>7.7201226330310027E-2</v>
      </c>
      <c r="Q171" s="193">
        <f>RBay!I$81/100</f>
        <v>0.11928711507969574</v>
      </c>
      <c r="R171" s="193">
        <f>RBay!J$81/100</f>
        <v>0.11430637625382367</v>
      </c>
      <c r="S171" s="193">
        <f>RBay!K$81/100</f>
        <v>0.13530049745841374</v>
      </c>
      <c r="T171" s="193"/>
      <c r="U171" s="193">
        <f>K171*$B171*Indicators!$B$256+K171*$C171*Indicators!$C$256+K171*$D171*Indicators!$D$256+K171*$E171*Indicators!$E$256+K171*$F171*Indicators!$F$256+K171*$G171*Indicators!$G$256+K171*$H171*Indicators!$H$256+K171*$I171*Indicators!$I$256</f>
        <v>-1.3468251481269825E-3</v>
      </c>
      <c r="V171" s="193">
        <f>L171*$B171*Indicators!$B$257+L171*$C171*Indicators!$C$257+L171*$D171*Indicators!$D$257+L171*$E171*Indicators!$E$257+L171*$F171*Indicators!$F$257+L171*$G171*Indicators!$G$257+L171*$H171*Indicators!$H$257+L171*$I171*Indicators!$I$257</f>
        <v>-3.2544639426307304E-3</v>
      </c>
      <c r="W171" s="193">
        <f>M171*$B171*Indicators!$B$258+M171*$C171*Indicators!$C$258+M171*$D171*Indicators!$D$258+M171*$E171*Indicators!$E$258+M171*$F171*Indicators!$F$258+M171*$G171*Indicators!$G$258+M171*$H171*Indicators!$H$258+M171*$I171*Indicators!$I$258</f>
        <v>-1.3721391393719754E-2</v>
      </c>
      <c r="X171" s="193">
        <f>N171*$B171*Indicators!$B$259+N171*$C171*Indicators!$C$259+N171*$D171*Indicators!$D$259+N171*$E171*Indicators!$E$259+N171*$F171*Indicators!$F$259+N171*$G171*Indicators!$G$259+N171*$H171*Indicators!$H$259+N171*$I171*Indicators!$I$259</f>
        <v>-4.2316159617148655E-4</v>
      </c>
      <c r="Y171" s="193">
        <f>O171*$B171*Indicators!$B$260+O171*$C171*Indicators!$C$260+O171*$D171*Indicators!$D$260+O171*$E171*Indicators!$E$260+O171*$F171*Indicators!$F$260+O171*$G171*Indicators!$G$260+O171*$H171*Indicators!$H$260+O171*$I171*Indicators!$I$260</f>
        <v>-7.121660873700452E-4</v>
      </c>
      <c r="Z171" s="193">
        <f>P171*$B171*Indicators!$B$261+P171*$C171*Indicators!$C$261+P171*$D171*Indicators!$D$261+P171*$E171*Indicators!$E$261+P171*$F171*Indicators!$F$261+P171*$G171*Indicators!$G$261+P171*$H171*Indicators!$H$261+P171*$I171*Indicators!$I$261</f>
        <v>-8.7346547867824832E-4</v>
      </c>
      <c r="AA171" s="193">
        <f>Q171*$B171*Indicators!$B$262+Q171*$C171*Indicators!$C$262+Q171*$D171*Indicators!$D$262+Q171*$E171*Indicators!$E$262+Q171*$F171*Indicators!$F$262+Q171*$G171*Indicators!$G$262+Q171*$H171*Indicators!$H$262+Q171*$I171*Indicators!$I$262</f>
        <v>-4.7633809690485673E-3</v>
      </c>
      <c r="AB171" s="193">
        <f>R171*$B171*Indicators!$B$263+R171*$C171*Indicators!$C$263+R171*$D171*Indicators!$D$263+R171*$E171*Indicators!$E$263+R171*$F171*Indicators!$F$263+R171*$G171*Indicators!$G$263+R171*$H171*Indicators!$H$263+R171*$I171*Indicators!$I$263</f>
        <v>-1.5898643344751666E-3</v>
      </c>
      <c r="AC171" s="193">
        <f>S171*$B171*Indicators!$B$264+S171*$C171*Indicators!$C$264+S171*$D171*Indicators!$D$264+S171*$E171*Indicators!$E$264+S171*$F171*Indicators!$F$264+S171*$G171*Indicators!$G$264+S171*$H171*Indicators!$H$264+S171*$I171*Indicators!$I$264</f>
        <v>-5.0179246094168427E-4</v>
      </c>
      <c r="AE171" s="177">
        <f t="shared" ref="AE171:AE176" si="5">SUM(U171:AD171)*100</f>
        <v>-2.7186511411162662</v>
      </c>
    </row>
    <row r="172" spans="1:31" x14ac:dyDescent="0.25">
      <c r="A172" s="174">
        <f>Indicators!A184</f>
        <v>40969</v>
      </c>
      <c r="B172" s="193">
        <f>(Indicators!B184-Indicators!B183)/Indicators!B183</f>
        <v>3.1323948181125438E-2</v>
      </c>
      <c r="C172" s="193">
        <f>(Indicators!C184-Indicators!C183)/-100</f>
        <v>-9.9999999999999655E-4</v>
      </c>
      <c r="D172" s="193">
        <f>(Indicators!D184-Indicators!D183)/-100</f>
        <v>2.0000000000000018E-3</v>
      </c>
      <c r="E172" s="193">
        <f>(Indicators!E184-Indicators!E183)/-Indicators!E183</f>
        <v>-1.5905550545216019E-2</v>
      </c>
      <c r="F172" s="193">
        <f>(Indicators!F184-Indicators!F183)/Indicators!F183</f>
        <v>1.5798462852262912E-2</v>
      </c>
      <c r="G172" s="193">
        <f>(Indicators!G184-Indicators!G183)/Indicators!G183</f>
        <v>-6.8631295870917139E-2</v>
      </c>
      <c r="H172" s="193">
        <f>(Indicators!H184-Indicators!H183)/Indicators!H183</f>
        <v>1.131613843166999E-2</v>
      </c>
      <c r="I172" s="193">
        <f>(Indicators!I184-Indicators!I183)/Indicators!I183</f>
        <v>3.3628859675940079E-3</v>
      </c>
      <c r="J172" s="174"/>
      <c r="K172" s="193">
        <f>RBay!C$81/100</f>
        <v>3.4996512211576174E-2</v>
      </c>
      <c r="L172" s="193">
        <f>RBay!D$81/100</f>
        <v>0.12484791837236514</v>
      </c>
      <c r="M172" s="193">
        <f>RBay!E$81/100</f>
        <v>0.34969683927435385</v>
      </c>
      <c r="N172" s="193">
        <f>RBay!F$81/100</f>
        <v>7.0457481807665858E-3</v>
      </c>
      <c r="O172" s="193">
        <f>RBay!G$81/100</f>
        <v>3.7317766838695192E-2</v>
      </c>
      <c r="P172" s="193">
        <f>RBay!H$81/100</f>
        <v>7.7201226330310027E-2</v>
      </c>
      <c r="Q172" s="193">
        <f>RBay!I$81/100</f>
        <v>0.11928711507969574</v>
      </c>
      <c r="R172" s="193">
        <f>RBay!J$81/100</f>
        <v>0.11430637625382367</v>
      </c>
      <c r="S172" s="193">
        <f>RBay!K$81/100</f>
        <v>0.13530049745841374</v>
      </c>
      <c r="T172" s="193"/>
      <c r="U172" s="193">
        <f>K172*$B172*Indicators!$B$256+K172*$C172*Indicators!$C$256+K172*$D172*Indicators!$D$256+K172*$E172*Indicators!$E$256+K172*$F172*Indicators!$F$256+K172*$G172*Indicators!$G$256+K172*$H172*Indicators!$H$256+K172*$I172*Indicators!$I$256</f>
        <v>3.3950220155390442E-4</v>
      </c>
      <c r="V172" s="193">
        <f>L172*$B172*Indicators!$B$257+L172*$C172*Indicators!$C$257+L172*$D172*Indicators!$D$257+L172*$E172*Indicators!$E$257+L172*$F172*Indicators!$F$257+L172*$G172*Indicators!$G$257+L172*$H172*Indicators!$H$257+L172*$I172*Indicators!$I$257</f>
        <v>-2.3687784772456746E-3</v>
      </c>
      <c r="W172" s="193">
        <f>M172*$B172*Indicators!$B$258+M172*$C172*Indicators!$C$258+M172*$D172*Indicators!$D$258+M172*$E172*Indicators!$E$258+M172*$F172*Indicators!$F$258+M172*$G172*Indicators!$G$258+M172*$H172*Indicators!$H$258+M172*$I172*Indicators!$I$258</f>
        <v>3.8735981291772806E-3</v>
      </c>
      <c r="X172" s="193">
        <f>N172*$B172*Indicators!$B$259+N172*$C172*Indicators!$C$259+N172*$D172*Indicators!$D$259+N172*$E172*Indicators!$E$259+N172*$F172*Indicators!$F$259+N172*$G172*Indicators!$G$259+N172*$H172*Indicators!$H$259+N172*$I172*Indicators!$I$259</f>
        <v>1.982914175756277E-5</v>
      </c>
      <c r="Y172" s="193">
        <f>O172*$B172*Indicators!$B$260+O172*$C172*Indicators!$C$260+O172*$D172*Indicators!$D$260+O172*$E172*Indicators!$E$260+O172*$F172*Indicators!$F$260+O172*$G172*Indicators!$G$260+O172*$H172*Indicators!$H$260+O172*$I172*Indicators!$I$260</f>
        <v>1.5709093315650078E-4</v>
      </c>
      <c r="Z172" s="193">
        <f>P172*$B172*Indicators!$B$261+P172*$C172*Indicators!$C$261+P172*$D172*Indicators!$D$261+P172*$E172*Indicators!$E$261+P172*$F172*Indicators!$F$261+P172*$G172*Indicators!$G$261+P172*$H172*Indicators!$H$261+P172*$I172*Indicators!$I$261</f>
        <v>3.4129692293269028E-4</v>
      </c>
      <c r="AA172" s="193">
        <f>Q172*$B172*Indicators!$B$262+Q172*$C172*Indicators!$C$262+Q172*$D172*Indicators!$D$262+Q172*$E172*Indicators!$E$262+Q172*$F172*Indicators!$F$262+Q172*$G172*Indicators!$G$262+Q172*$H172*Indicators!$H$262+Q172*$I172*Indicators!$I$262</f>
        <v>1.1454496766820881E-4</v>
      </c>
      <c r="AB172" s="193">
        <f>R172*$B172*Indicators!$B$263+R172*$C172*Indicators!$C$263+R172*$D172*Indicators!$D$263+R172*$E172*Indicators!$E$263+R172*$F172*Indicators!$F$263+R172*$G172*Indicators!$G$263+R172*$H172*Indicators!$H$263+R172*$I172*Indicators!$I$263</f>
        <v>5.6636815833083188E-4</v>
      </c>
      <c r="AC172" s="193">
        <f>S172*$B172*Indicators!$B$264+S172*$C172*Indicators!$C$264+S172*$D172*Indicators!$D$264+S172*$E172*Indicators!$E$264+S172*$F172*Indicators!$F$264+S172*$G172*Indicators!$G$264+S172*$H172*Indicators!$H$264+S172*$I172*Indicators!$I$264</f>
        <v>9.1265335694924201E-4</v>
      </c>
      <c r="AE172" s="177">
        <f t="shared" si="5"/>
        <v>0.39561053342805474</v>
      </c>
    </row>
    <row r="173" spans="1:31" x14ac:dyDescent="0.25">
      <c r="A173" s="174">
        <f>Indicators!A185</f>
        <v>41000</v>
      </c>
      <c r="B173" s="193">
        <f>(Indicators!B185-Indicators!B184)/Indicators!B184</f>
        <v>4.1611573461927086E-3</v>
      </c>
      <c r="C173" s="193">
        <f>(Indicators!C185-Indicators!C184)/-100</f>
        <v>2.9000000000000002E-3</v>
      </c>
      <c r="D173" s="193">
        <f>(Indicators!D185-Indicators!D184)/-100</f>
        <v>9.9999999999999655E-4</v>
      </c>
      <c r="E173" s="193">
        <f>(Indicators!E185-Indicators!E184)/-Indicators!E184</f>
        <v>3.4864014203857582E-2</v>
      </c>
      <c r="F173" s="193">
        <f>(Indicators!F185-Indicators!F184)/Indicators!F184</f>
        <v>-5.5065153425809109E-2</v>
      </c>
      <c r="G173" s="193">
        <f>(Indicators!G185-Indicators!G184)/Indicators!G184</f>
        <v>8.4215591915294964E-4</v>
      </c>
      <c r="H173" s="193">
        <f>(Indicators!H185-Indicators!H184)/Indicators!H184</f>
        <v>-8.1070074896708588E-3</v>
      </c>
      <c r="I173" s="193">
        <f>(Indicators!I185-Indicators!I184)/Indicators!I184</f>
        <v>-3.9000609384521635E-2</v>
      </c>
      <c r="J173" s="174"/>
      <c r="K173" s="193">
        <f>RBay!C$81/100</f>
        <v>3.4996512211576174E-2</v>
      </c>
      <c r="L173" s="193">
        <f>RBay!D$81/100</f>
        <v>0.12484791837236514</v>
      </c>
      <c r="M173" s="193">
        <f>RBay!E$81/100</f>
        <v>0.34969683927435385</v>
      </c>
      <c r="N173" s="193">
        <f>RBay!F$81/100</f>
        <v>7.0457481807665858E-3</v>
      </c>
      <c r="O173" s="193">
        <f>RBay!G$81/100</f>
        <v>3.7317766838695192E-2</v>
      </c>
      <c r="P173" s="193">
        <f>RBay!H$81/100</f>
        <v>7.7201226330310027E-2</v>
      </c>
      <c r="Q173" s="193">
        <f>RBay!I$81/100</f>
        <v>0.11928711507969574</v>
      </c>
      <c r="R173" s="193">
        <f>RBay!J$81/100</f>
        <v>0.11430637625382367</v>
      </c>
      <c r="S173" s="193">
        <f>RBay!K$81/100</f>
        <v>0.13530049745841374</v>
      </c>
      <c r="T173" s="193"/>
      <c r="U173" s="193">
        <f>K173*$B173*Indicators!$B$256+K173*$C173*Indicators!$C$256+K173*$D173*Indicators!$D$256+K173*$E173*Indicators!$E$256+K173*$F173*Indicators!$F$256+K173*$G173*Indicators!$G$256+K173*$H173*Indicators!$H$256+K173*$I173*Indicators!$I$256</f>
        <v>-4.6724479142842173E-4</v>
      </c>
      <c r="V173" s="193">
        <f>L173*$B173*Indicators!$B$257+L173*$C173*Indicators!$C$257+L173*$D173*Indicators!$D$257+L173*$E173*Indicators!$E$257+L173*$F173*Indicators!$F$257+L173*$G173*Indicators!$G$257+L173*$H173*Indicators!$H$257+L173*$I173*Indicators!$I$257</f>
        <v>-3.4064890424853687E-4</v>
      </c>
      <c r="W173" s="193">
        <f>M173*$B173*Indicators!$B$258+M173*$C173*Indicators!$C$258+M173*$D173*Indicators!$D$258+M173*$E173*Indicators!$E$258+M173*$F173*Indicators!$F$258+M173*$G173*Indicators!$G$258+M173*$H173*Indicators!$H$258+M173*$I173*Indicators!$I$258</f>
        <v>-1.0623846398355682E-3</v>
      </c>
      <c r="X173" s="193">
        <f>N173*$B173*Indicators!$B$259+N173*$C173*Indicators!$C$259+N173*$D173*Indicators!$D$259+N173*$E173*Indicators!$E$259+N173*$F173*Indicators!$F$259+N173*$G173*Indicators!$G$259+N173*$H173*Indicators!$H$259+N173*$I173*Indicators!$I$259</f>
        <v>-8.9671849131430184E-5</v>
      </c>
      <c r="Y173" s="193">
        <f>O173*$B173*Indicators!$B$260+O173*$C173*Indicators!$C$260+O173*$D173*Indicators!$D$260+O173*$E173*Indicators!$E$260+O173*$F173*Indicators!$F$260+O173*$G173*Indicators!$G$260+O173*$H173*Indicators!$H$260+O173*$I173*Indicators!$I$260</f>
        <v>8.3352409807387702E-5</v>
      </c>
      <c r="Z173" s="193">
        <f>P173*$B173*Indicators!$B$261+P173*$C173*Indicators!$C$261+P173*$D173*Indicators!$D$261+P173*$E173*Indicators!$E$261+P173*$F173*Indicators!$F$261+P173*$G173*Indicators!$G$261+P173*$H173*Indicators!$H$261+P173*$I173*Indicators!$I$261</f>
        <v>2.3861087011488785E-4</v>
      </c>
      <c r="AA173" s="193">
        <f>Q173*$B173*Indicators!$B$262+Q173*$C173*Indicators!$C$262+Q173*$D173*Indicators!$D$262+Q173*$E173*Indicators!$E$262+Q173*$F173*Indicators!$F$262+Q173*$G173*Indicators!$G$262+Q173*$H173*Indicators!$H$262+Q173*$I173*Indicators!$I$262</f>
        <v>7.1976146106147174E-4</v>
      </c>
      <c r="AB173" s="193">
        <f>R173*$B173*Indicators!$B$263+R173*$C173*Indicators!$C$263+R173*$D173*Indicators!$D$263+R173*$E173*Indicators!$E$263+R173*$F173*Indicators!$F$263+R173*$G173*Indicators!$G$263+R173*$H173*Indicators!$H$263+R173*$I173*Indicators!$I$263</f>
        <v>7.2628492736177824E-5</v>
      </c>
      <c r="AC173" s="193">
        <f>S173*$B173*Indicators!$B$264+S173*$C173*Indicators!$C$264+S173*$D173*Indicators!$D$264+S173*$E173*Indicators!$E$264+S173*$F173*Indicators!$F$264+S173*$G173*Indicators!$G$264+S173*$H173*Indicators!$H$264+S173*$I173*Indicators!$I$264</f>
        <v>-3.722139661145855E-4</v>
      </c>
      <c r="AE173" s="177">
        <f t="shared" si="5"/>
        <v>-0.12178109170386173</v>
      </c>
    </row>
    <row r="174" spans="1:31" x14ac:dyDescent="0.25">
      <c r="A174" s="174">
        <f>Indicators!A186</f>
        <v>41030</v>
      </c>
      <c r="B174" s="193">
        <f>(Indicators!B186-Indicators!B185)/Indicators!B185</f>
        <v>0.10175180408711253</v>
      </c>
      <c r="C174" s="193">
        <f>(Indicators!C186-Indicators!C185)/-100</f>
        <v>-1.9999999999999573E-4</v>
      </c>
      <c r="D174" s="193">
        <f>(Indicators!D186-Indicators!D185)/-100</f>
        <v>-9.9999999999999655E-4</v>
      </c>
      <c r="E174" s="193">
        <f>(Indicators!E186-Indicators!E185)/-Indicators!E185</f>
        <v>0.14173425871728407</v>
      </c>
      <c r="F174" s="193">
        <f>(Indicators!F186-Indicators!F185)/Indicators!F185</f>
        <v>-9.8309608540925297E-2</v>
      </c>
      <c r="G174" s="193">
        <f>(Indicators!G186-Indicators!G185)/Indicators!G185</f>
        <v>-5.9045558360379863E-2</v>
      </c>
      <c r="H174" s="193">
        <f>(Indicators!H186-Indicators!H185)/Indicators!H185</f>
        <v>2.7569992289193132E-3</v>
      </c>
      <c r="I174" s="193">
        <f>(Indicators!I186-Indicators!I185)/Indicators!I185</f>
        <v>5.1997463538363979E-2</v>
      </c>
      <c r="J174" s="174"/>
      <c r="K174" s="193">
        <f>RBay!C$81/100</f>
        <v>3.4996512211576174E-2</v>
      </c>
      <c r="L174" s="193">
        <f>RBay!D$81/100</f>
        <v>0.12484791837236514</v>
      </c>
      <c r="M174" s="193">
        <f>RBay!E$81/100</f>
        <v>0.34969683927435385</v>
      </c>
      <c r="N174" s="193">
        <f>RBay!F$81/100</f>
        <v>7.0457481807665858E-3</v>
      </c>
      <c r="O174" s="193">
        <f>RBay!G$81/100</f>
        <v>3.7317766838695192E-2</v>
      </c>
      <c r="P174" s="193">
        <f>RBay!H$81/100</f>
        <v>7.7201226330310027E-2</v>
      </c>
      <c r="Q174" s="193">
        <f>RBay!I$81/100</f>
        <v>0.11928711507969574</v>
      </c>
      <c r="R174" s="193">
        <f>RBay!J$81/100</f>
        <v>0.11430637625382367</v>
      </c>
      <c r="S174" s="193">
        <f>RBay!K$81/100</f>
        <v>0.13530049745841374</v>
      </c>
      <c r="T174" s="193"/>
      <c r="U174" s="193">
        <f>K174*$B174*Indicators!$B$256+K174*$C174*Indicators!$C$256+K174*$D174*Indicators!$D$256+K174*$E174*Indicators!$E$256+K174*$F174*Indicators!$F$256+K174*$G174*Indicators!$G$256+K174*$H174*Indicators!$H$256+K174*$I174*Indicators!$I$256</f>
        <v>6.7605559710997546E-4</v>
      </c>
      <c r="V174" s="193">
        <f>L174*$B174*Indicators!$B$257+L174*$C174*Indicators!$C$257+L174*$D174*Indicators!$D$257+L174*$E174*Indicators!$E$257+L174*$F174*Indicators!$F$257+L174*$G174*Indicators!$G$257+L174*$H174*Indicators!$H$257+L174*$I174*Indicators!$I$257</f>
        <v>3.930241992073499E-3</v>
      </c>
      <c r="W174" s="193">
        <f>M174*$B174*Indicators!$B$258+M174*$C174*Indicators!$C$258+M174*$D174*Indicators!$D$258+M174*$E174*Indicators!$E$258+M174*$F174*Indicators!$F$258+M174*$G174*Indicators!$G$258+M174*$H174*Indicators!$H$258+M174*$I174*Indicators!$I$258</f>
        <v>2.1111810132955731E-2</v>
      </c>
      <c r="X174" s="193">
        <f>N174*$B174*Indicators!$B$259+N174*$C174*Indicators!$C$259+N174*$D174*Indicators!$D$259+N174*$E174*Indicators!$E$259+N174*$F174*Indicators!$F$259+N174*$G174*Indicators!$G$259+N174*$H174*Indicators!$H$259+N174*$I174*Indicators!$I$259</f>
        <v>4.5611682235982987E-4</v>
      </c>
      <c r="Y174" s="193">
        <f>O174*$B174*Indicators!$B$260+O174*$C174*Indicators!$C$260+O174*$D174*Indicators!$D$260+O174*$E174*Indicators!$E$260+O174*$F174*Indicators!$F$260+O174*$G174*Indicators!$G$260+O174*$H174*Indicators!$H$260+O174*$I174*Indicators!$I$260</f>
        <v>1.2950120476659839E-3</v>
      </c>
      <c r="Z174" s="193">
        <f>P174*$B174*Indicators!$B$261+P174*$C174*Indicators!$C$261+P174*$D174*Indicators!$D$261+P174*$E174*Indicators!$E$261+P174*$F174*Indicators!$F$261+P174*$G174*Indicators!$G$261+P174*$H174*Indicators!$H$261+P174*$I174*Indicators!$I$261</f>
        <v>1.9121088635407197E-3</v>
      </c>
      <c r="AA174" s="193">
        <f>Q174*$B174*Indicators!$B$262+Q174*$C174*Indicators!$C$262+Q174*$D174*Indicators!$D$262+Q174*$E174*Indicators!$E$262+Q174*$F174*Indicators!$F$262+Q174*$G174*Indicators!$G$262+Q174*$H174*Indicators!$H$262+Q174*$I174*Indicators!$I$262</f>
        <v>6.9552266079169148E-3</v>
      </c>
      <c r="AB174" s="193">
        <f>R174*$B174*Indicators!$B$263+R174*$C174*Indicators!$C$263+R174*$D174*Indicators!$D$263+R174*$E174*Indicators!$E$263+R174*$F174*Indicators!$F$263+R174*$G174*Indicators!$G$263+R174*$H174*Indicators!$H$263+R174*$I174*Indicators!$I$263</f>
        <v>3.1554937257157419E-3</v>
      </c>
      <c r="AC174" s="193">
        <f>S174*$B174*Indicators!$B$264+S174*$C174*Indicators!$C$264+S174*$D174*Indicators!$D$264+S174*$E174*Indicators!$E$264+S174*$F174*Indicators!$F$264+S174*$G174*Indicators!$G$264+S174*$H174*Indicators!$H$264+S174*$I174*Indicators!$I$264</f>
        <v>1.8038469810293595E-3</v>
      </c>
      <c r="AE174" s="177">
        <f t="shared" si="5"/>
        <v>4.1295912770367753</v>
      </c>
    </row>
    <row r="175" spans="1:31" x14ac:dyDescent="0.25">
      <c r="A175" s="174">
        <f>Indicators!A187</f>
        <v>41061</v>
      </c>
      <c r="B175" s="193">
        <f>(Indicators!B187-Indicators!B186)/Indicators!B186</f>
        <v>-1.5782998418184865E-2</v>
      </c>
      <c r="C175" s="193">
        <f>(Indicators!C187-Indicators!C186)/-100</f>
        <v>4.8999999999999929E-3</v>
      </c>
      <c r="D175" s="193">
        <f>(Indicators!D187-Indicators!D186)/-100</f>
        <v>3.9999999999999949E-3</v>
      </c>
      <c r="E175" s="193">
        <f>(Indicators!E187-Indicators!E186)/-Indicators!E186</f>
        <v>6.1574434918160635E-2</v>
      </c>
      <c r="F175" s="193">
        <f>(Indicators!F187-Indicators!F186)/Indicators!F186</f>
        <v>-8.3867784903797812E-3</v>
      </c>
      <c r="G175" s="193">
        <f>(Indicators!G187-Indicators!G186)/Indicators!G186</f>
        <v>-8.0226883671018333E-3</v>
      </c>
      <c r="H175" s="193">
        <f>(Indicators!H187-Indicators!H186)/Indicators!H186</f>
        <v>5.491843374510889E-3</v>
      </c>
      <c r="I175" s="193">
        <f>(Indicators!I187-Indicators!I186)/Indicators!I186</f>
        <v>-9.0415913200723324E-4</v>
      </c>
      <c r="J175" s="193"/>
      <c r="K175" s="193">
        <f>RBay!C$81/100</f>
        <v>3.4996512211576174E-2</v>
      </c>
      <c r="L175" s="193">
        <f>RBay!D$81/100</f>
        <v>0.12484791837236514</v>
      </c>
      <c r="M175" s="193">
        <f>RBay!E$81/100</f>
        <v>0.34969683927435385</v>
      </c>
      <c r="N175" s="193">
        <f>RBay!F$81/100</f>
        <v>7.0457481807665858E-3</v>
      </c>
      <c r="O175" s="193">
        <f>RBay!G$81/100</f>
        <v>3.7317766838695192E-2</v>
      </c>
      <c r="P175" s="193">
        <f>RBay!H$81/100</f>
        <v>7.7201226330310027E-2</v>
      </c>
      <c r="Q175" s="193">
        <f>RBay!I$81/100</f>
        <v>0.11928711507969574</v>
      </c>
      <c r="R175" s="193">
        <f>RBay!J$81/100</f>
        <v>0.11430637625382367</v>
      </c>
      <c r="S175" s="193">
        <f>RBay!K$81/100</f>
        <v>0.13530049745841374</v>
      </c>
      <c r="T175" s="193"/>
      <c r="U175" s="193">
        <f>K175*$B175*Indicators!$B$256+K175*$C175*Indicators!$C$256+K175*$D175*Indicators!$D$256+K175*$E175*Indicators!$E$256+K175*$F175*Indicators!$F$256+K175*$G175*Indicators!$G$256+K175*$H175*Indicators!$H$256+K175*$I175*Indicators!$I$256</f>
        <v>2.0864473717870701E-4</v>
      </c>
      <c r="V175" s="193">
        <f>L175*$B175*Indicators!$B$257+L175*$C175*Indicators!$C$257+L175*$D175*Indicators!$D$257+L175*$E175*Indicators!$E$257+L175*$F175*Indicators!$F$257+L175*$G175*Indicators!$G$257+L175*$H175*Indicators!$H$257+L175*$I175*Indicators!$I$257</f>
        <v>-2.4562120106154546E-4</v>
      </c>
      <c r="W175" s="193">
        <f>M175*$B175*Indicators!$B$258+M175*$C175*Indicators!$C$258+M175*$D175*Indicators!$D$258+M175*$E175*Indicators!$E$258+M175*$F175*Indicators!$F$258+M175*$G175*Indicators!$G$258+M175*$H175*Indicators!$H$258+M175*$I175*Indicators!$I$258</f>
        <v>7.6294987490610586E-4</v>
      </c>
      <c r="X175" s="193">
        <f>N175*$B175*Indicators!$B$259+N175*$C175*Indicators!$C$259+N175*$D175*Indicators!$D$259+N175*$E175*Indicators!$E$259+N175*$F175*Indicators!$F$259+N175*$G175*Indicators!$G$259+N175*$H175*Indicators!$H$259+N175*$I175*Indicators!$I$259</f>
        <v>7.9466823029286285E-5</v>
      </c>
      <c r="Y175" s="193">
        <f>O175*$B175*Indicators!$B$260+O175*$C175*Indicators!$C$260+O175*$D175*Indicators!$D$260+O175*$E175*Indicators!$E$260+O175*$F175*Indicators!$F$260+O175*$G175*Indicators!$G$260+O175*$H175*Indicators!$H$260+O175*$I175*Indicators!$I$260</f>
        <v>4.1535459850060064E-4</v>
      </c>
      <c r="Z175" s="193">
        <f>P175*$B175*Indicators!$B$261+P175*$C175*Indicators!$C$261+P175*$D175*Indicators!$D$261+P175*$E175*Indicators!$E$261+P175*$F175*Indicators!$F$261+P175*$G175*Indicators!$G$261+P175*$H175*Indicators!$H$261+P175*$I175*Indicators!$I$261</f>
        <v>6.5367085037475159E-4</v>
      </c>
      <c r="AA175" s="193">
        <f>Q175*$B175*Indicators!$B$262+Q175*$C175*Indicators!$C$262+Q175*$D175*Indicators!$D$262+Q175*$E175*Indicators!$E$262+Q175*$F175*Indicators!$F$262+Q175*$G175*Indicators!$G$262+Q175*$H175*Indicators!$H$262+Q175*$I175*Indicators!$I$262</f>
        <v>2.30009217224365E-3</v>
      </c>
      <c r="AB175" s="193">
        <f>R175*$B175*Indicators!$B$263+R175*$C175*Indicators!$C$263+R175*$D175*Indicators!$D$263+R175*$E175*Indicators!$E$263+R175*$F175*Indicators!$F$263+R175*$G175*Indicators!$G$263+R175*$H175*Indicators!$H$263+R175*$I175*Indicators!$I$263</f>
        <v>9.4834155958511295E-4</v>
      </c>
      <c r="AC175" s="193">
        <f>S175*$B175*Indicators!$B$264+S175*$C175*Indicators!$C$264+S175*$D175*Indicators!$D$264+S175*$E175*Indicators!$E$264+S175*$F175*Indicators!$F$264+S175*$G175*Indicators!$G$264+S175*$H175*Indicators!$H$264+S175*$I175*Indicators!$I$264</f>
        <v>3.4353408051473089E-4</v>
      </c>
      <c r="AD175" s="193"/>
      <c r="AE175" s="177">
        <f t="shared" si="5"/>
        <v>0.54664334952713989</v>
      </c>
    </row>
    <row r="176" spans="1:31" x14ac:dyDescent="0.25">
      <c r="A176" s="174">
        <f>Indicators!A188</f>
        <v>41091</v>
      </c>
      <c r="B176" s="193">
        <f>(Indicators!B188-Indicators!B187)/Indicators!B187</f>
        <v>-2.5798233291268981E-2</v>
      </c>
      <c r="C176" s="193">
        <f>(Indicators!C188-Indicators!C187)/-100</f>
        <v>5.899999999999999E-3</v>
      </c>
      <c r="D176" s="193">
        <f>(Indicators!D188-Indicators!D187)/-100</f>
        <v>2.0000000000000018E-3</v>
      </c>
      <c r="E176" s="193">
        <f>(Indicators!E188-Indicators!E187)/-Indicators!E187</f>
        <v>-9.8733388704318997E-2</v>
      </c>
      <c r="F176" s="193">
        <f>(Indicators!F188-Indicators!F187)/Indicators!F187</f>
        <v>0.13233830845771144</v>
      </c>
      <c r="G176" s="193">
        <f>(Indicators!G188-Indicators!G187)/Indicators!G187</f>
        <v>4.5009658725048349E-2</v>
      </c>
      <c r="H176" s="193">
        <f>(Indicators!H188-Indicators!H187)/Indicators!H187</f>
        <v>4.7828849427009176E-3</v>
      </c>
      <c r="I176" s="193">
        <f>(Indicators!I188-Indicators!I187)/Indicators!I187</f>
        <v>3.8009049773755653E-2</v>
      </c>
      <c r="K176" s="193">
        <f>RBay!C$81/100</f>
        <v>3.4996512211576174E-2</v>
      </c>
      <c r="L176" s="193">
        <f>RBay!D$81/100</f>
        <v>0.12484791837236514</v>
      </c>
      <c r="M176" s="193">
        <f>RBay!E$81/100</f>
        <v>0.34969683927435385</v>
      </c>
      <c r="N176" s="193">
        <f>RBay!F$81/100</f>
        <v>7.0457481807665858E-3</v>
      </c>
      <c r="O176" s="193">
        <f>RBay!G$81/100</f>
        <v>3.7317766838695192E-2</v>
      </c>
      <c r="P176" s="193">
        <f>RBay!H$81/100</f>
        <v>7.7201226330310027E-2</v>
      </c>
      <c r="Q176" s="193">
        <f>RBay!I$81/100</f>
        <v>0.11928711507969574</v>
      </c>
      <c r="R176" s="193">
        <f>RBay!J$81/100</f>
        <v>0.11430637625382367</v>
      </c>
      <c r="S176" s="193">
        <f>RBay!K$81/100</f>
        <v>0.13530049745841374</v>
      </c>
      <c r="U176" s="193">
        <f>K176*$B176*Indicators!$B$256+K176*$C176*Indicators!$C$256+K176*$D176*Indicators!$D$256+K176*$E176*Indicators!$E$256+K176*$F176*Indicators!$F$256+K176*$G176*Indicators!$G$256+K176*$H176*Indicators!$H$256+K176*$I176*Indicators!$I$256</f>
        <v>7.687397662461021E-4</v>
      </c>
      <c r="V176" s="193">
        <f>L176*$B176*Indicators!$B$257+L176*$C176*Indicators!$C$257+L176*$D176*Indicators!$D$257+L176*$E176*Indicators!$E$257+L176*$F176*Indicators!$F$257+L176*$G176*Indicators!$G$257+L176*$H176*Indicators!$H$257+L176*$I176*Indicators!$I$257</f>
        <v>9.978925055138851E-4</v>
      </c>
      <c r="W176" s="193">
        <f>M176*$B176*Indicators!$B$258+M176*$C176*Indicators!$C$258+M176*$D176*Indicators!$D$258+M176*$E176*Indicators!$E$258+M176*$F176*Indicators!$F$258+M176*$G176*Indicators!$G$258+M176*$H176*Indicators!$H$258+M176*$I176*Indicators!$I$258</f>
        <v>-3.3370247774418627E-3</v>
      </c>
      <c r="X176" s="193">
        <f>N176*$B176*Indicators!$B$259+N176*$C176*Indicators!$C$259+N176*$D176*Indicators!$D$259+N176*$E176*Indicators!$E$259+N176*$F176*Indicators!$F$259+N176*$G176*Indicators!$G$259+N176*$H176*Indicators!$H$259+N176*$I176*Indicators!$I$259</f>
        <v>-1.7252836828929546E-5</v>
      </c>
      <c r="Y176" s="193">
        <f>O176*$B176*Indicators!$B$260+O176*$C176*Indicators!$C$260+O176*$D176*Indicators!$D$260+O176*$E176*Indicators!$E$260+O176*$F176*Indicators!$F$260+O176*$G176*Indicators!$G$260+O176*$H176*Indicators!$H$260+O176*$I176*Indicators!$I$260</f>
        <v>-4.5096706324518587E-4</v>
      </c>
      <c r="Z176" s="193">
        <f>P176*$B176*Indicators!$B$261+P176*$C176*Indicators!$C$261+P176*$D176*Indicators!$D$261+P176*$E176*Indicators!$E$261+P176*$F176*Indicators!$F$261+P176*$G176*Indicators!$G$261+P176*$H176*Indicators!$H$261+P176*$I176*Indicators!$I$261</f>
        <v>-6.7878722484866468E-4</v>
      </c>
      <c r="AA176" s="193">
        <f>Q176*$B176*Indicators!$B$262+Q176*$C176*Indicators!$C$262+Q176*$D176*Indicators!$D$262+Q176*$E176*Indicators!$E$262+Q176*$F176*Indicators!$F$262+Q176*$G176*Indicators!$G$262+Q176*$H176*Indicators!$H$262+Q176*$I176*Indicators!$I$262</f>
        <v>-3.1089034949532243E-3</v>
      </c>
      <c r="AB176" s="193">
        <f>R176*$B176*Indicators!$B$263+R176*$C176*Indicators!$C$263+R176*$D176*Indicators!$D$263+R176*$E176*Indicators!$E$263+R176*$F176*Indicators!$F$263+R176*$G176*Indicators!$G$263+R176*$H176*Indicators!$H$263+R176*$I176*Indicators!$I$263</f>
        <v>-7.8332379074155475E-4</v>
      </c>
      <c r="AC176" s="193">
        <f>S176*$B176*Indicators!$B$264+S176*$C176*Indicators!$C$264+S176*$D176*Indicators!$D$264+S176*$E176*Indicators!$E$264+S176*$F176*Indicators!$F$264+S176*$G176*Indicators!$G$264+S176*$H176*Indicators!$H$264+S176*$I176*Indicators!$I$264</f>
        <v>4.3573452717497415E-4</v>
      </c>
      <c r="AE176" s="177">
        <f t="shared" si="5"/>
        <v>-0.61738923891244601</v>
      </c>
    </row>
    <row r="177" spans="1:31" x14ac:dyDescent="0.25">
      <c r="A177" s="174">
        <f>Indicators!A189</f>
        <v>41122</v>
      </c>
      <c r="B177" s="193">
        <f>(Indicators!B189-Indicators!B188)/Indicators!B188</f>
        <v>3.5707739120871204E-2</v>
      </c>
      <c r="C177" s="193">
        <f>(Indicators!C189-Indicators!C188)/-100</f>
        <v>-2.9999999999999363E-4</v>
      </c>
      <c r="D177" s="193">
        <f>(Indicators!D189-Indicators!D188)/-100</f>
        <v>5.9999999999999967E-3</v>
      </c>
      <c r="E177" s="193">
        <f>(Indicators!E189-Indicators!E188)/-Indicators!E188</f>
        <v>-7.937257866389498E-2</v>
      </c>
      <c r="F177" s="193">
        <f>(Indicators!F189-Indicators!F188)/Indicators!F188</f>
        <v>-9.6660808435852494E-2</v>
      </c>
      <c r="G177" s="193">
        <f>(Indicators!G189-Indicators!G188)/Indicators!G188</f>
        <v>2.0580442417893807E-2</v>
      </c>
      <c r="H177" s="193">
        <f>(Indicators!H189-Indicators!H188)/Indicators!H188</f>
        <v>1.1588507590202456E-2</v>
      </c>
      <c r="I177" s="193">
        <f>(Indicators!I189-Indicators!I188)/Indicators!I188</f>
        <v>-1.4530659691950015E-3</v>
      </c>
      <c r="K177" s="193">
        <f>RBay!C$81/100</f>
        <v>3.4996512211576174E-2</v>
      </c>
      <c r="L177" s="193">
        <f>RBay!D$81/100</f>
        <v>0.12484791837236514</v>
      </c>
      <c r="M177" s="193">
        <f>RBay!E$81/100</f>
        <v>0.34969683927435385</v>
      </c>
      <c r="N177" s="193">
        <f>RBay!F$81/100</f>
        <v>7.0457481807665858E-3</v>
      </c>
      <c r="O177" s="193">
        <f>RBay!G$81/100</f>
        <v>3.7317766838695192E-2</v>
      </c>
      <c r="P177" s="193">
        <f>RBay!H$81/100</f>
        <v>7.7201226330310027E-2</v>
      </c>
      <c r="Q177" s="193">
        <f>RBay!I$81/100</f>
        <v>0.11928711507969574</v>
      </c>
      <c r="R177" s="193">
        <f>RBay!J$81/100</f>
        <v>0.11430637625382367</v>
      </c>
      <c r="S177" s="193">
        <f>RBay!K$81/100</f>
        <v>0.13530049745841374</v>
      </c>
      <c r="U177" s="193">
        <f>K177*$B177*Indicators!$B$256+K177*$C177*Indicators!$C$256+K177*$D177*Indicators!$D$256+K177*$E177*Indicators!$E$256+K177*$F177*Indicators!$F$256+K177*$G177*Indicators!$G$256+K177*$H177*Indicators!$H$256+K177*$I177*Indicators!$I$256</f>
        <v>-1.1911912505826123E-3</v>
      </c>
      <c r="V177" s="193">
        <f>L177*$B177*Indicators!$B$257+L177*$C177*Indicators!$C$257+L177*$D177*Indicators!$D$257+L177*$E177*Indicators!$E$257+L177*$F177*Indicators!$F$257+L177*$G177*Indicators!$G$257+L177*$H177*Indicators!$H$257+L177*$I177*Indicators!$I$257</f>
        <v>1.3379486532240649E-3</v>
      </c>
      <c r="W177" s="193">
        <f>M177*$B177*Indicators!$B$258+M177*$C177*Indicators!$C$258+M177*$D177*Indicators!$D$258+M177*$E177*Indicators!$E$258+M177*$F177*Indicators!$F$258+M177*$G177*Indicators!$G$258+M177*$H177*Indicators!$H$258+M177*$I177*Indicators!$I$258</f>
        <v>1.9823224131977277E-3</v>
      </c>
      <c r="X177" s="193">
        <f>N177*$B177*Indicators!$B$259+N177*$C177*Indicators!$C$259+N177*$D177*Indicators!$D$259+N177*$E177*Indicators!$E$259+N177*$F177*Indicators!$F$259+N177*$G177*Indicators!$G$259+N177*$H177*Indicators!$H$259+N177*$I177*Indicators!$I$259</f>
        <v>-8.1635026145590955E-5</v>
      </c>
      <c r="Y177" s="193">
        <f>O177*$B177*Indicators!$B$260+O177*$C177*Indicators!$C$260+O177*$D177*Indicators!$D$260+O177*$E177*Indicators!$E$260+O177*$F177*Indicators!$F$260+O177*$G177*Indicators!$G$260+O177*$H177*Indicators!$H$260+O177*$I177*Indicators!$I$260</f>
        <v>-1.6498982979618222E-4</v>
      </c>
      <c r="Z177" s="193">
        <f>P177*$B177*Indicators!$B$261+P177*$C177*Indicators!$C$261+P177*$D177*Indicators!$D$261+P177*$E177*Indicators!$E$261+P177*$F177*Indicators!$F$261+P177*$G177*Indicators!$G$261+P177*$H177*Indicators!$H$261+P177*$I177*Indicators!$I$261</f>
        <v>-2.8900823866641437E-5</v>
      </c>
      <c r="AA177" s="193">
        <f>Q177*$B177*Indicators!$B$262+Q177*$C177*Indicators!$C$262+Q177*$D177*Indicators!$D$262+Q177*$E177*Indicators!$E$262+Q177*$F177*Indicators!$F$262+Q177*$G177*Indicators!$G$262+Q177*$H177*Indicators!$H$262+Q177*$I177*Indicators!$I$262</f>
        <v>-2.0909366939036189E-3</v>
      </c>
      <c r="AB177" s="193">
        <f>R177*$B177*Indicators!$B$263+R177*$C177*Indicators!$C$263+R177*$D177*Indicators!$D$263+R177*$E177*Indicators!$E$263+R177*$F177*Indicators!$F$263+R177*$G177*Indicators!$G$263+R177*$H177*Indicators!$H$263+R177*$I177*Indicators!$I$263</f>
        <v>-5.3447944163157967E-5</v>
      </c>
      <c r="AC177" s="193">
        <f>S177*$B177*Indicators!$B$264+S177*$C177*Indicators!$C$264+S177*$D177*Indicators!$D$264+S177*$E177*Indicators!$E$264+S177*$F177*Indicators!$F$264+S177*$G177*Indicators!$G$264+S177*$H177*Indicators!$H$264+S177*$I177*Indicators!$I$264</f>
        <v>1.0918307564367767E-3</v>
      </c>
      <c r="AE177" s="177">
        <f>SUM(U177:AD177)*100</f>
        <v>8.0100025440076578E-2</v>
      </c>
    </row>
    <row r="178" spans="1:31" x14ac:dyDescent="0.25">
      <c r="A178" s="174">
        <f>Indicators!A190</f>
        <v>41153</v>
      </c>
      <c r="B178" s="193">
        <f>(Indicators!B190-Indicators!B189)/Indicators!B189</f>
        <v>-2.8423772609819105E-2</v>
      </c>
      <c r="C178" s="193">
        <f>(Indicators!C190-Indicators!C189)/-100</f>
        <v>1.4499999999999958E-3</v>
      </c>
      <c r="D178" s="193">
        <f>(Indicators!D190-Indicators!D189)/-100</f>
        <v>-9.9999999999999655E-4</v>
      </c>
      <c r="E178" s="193">
        <f>(Indicators!E190-Indicators!E189)/-Indicators!E189</f>
        <v>1.9434474306224275E-2</v>
      </c>
      <c r="F178" s="193">
        <f>(Indicators!F190-Indicators!F189)/Indicators!F189</f>
        <v>-1.7023346303501843E-2</v>
      </c>
      <c r="G178" s="193">
        <f>(Indicators!G190-Indicators!G189)/Indicators!G189</f>
        <v>7.3839280323612852E-2</v>
      </c>
      <c r="H178" s="193">
        <f>(Indicators!H190-Indicators!H189)/Indicators!H189</f>
        <v>1.2472338192685875E-2</v>
      </c>
      <c r="I178" s="193">
        <f>(Indicators!I190-Indicators!I189)/Indicators!I189</f>
        <v>-3.4924330616996506E-2</v>
      </c>
      <c r="K178" s="193">
        <f>RBay!C$81/100</f>
        <v>3.4996512211576174E-2</v>
      </c>
      <c r="L178" s="193">
        <f>RBay!D$81/100</f>
        <v>0.12484791837236514</v>
      </c>
      <c r="M178" s="193">
        <f>RBay!E$81/100</f>
        <v>0.34969683927435385</v>
      </c>
      <c r="N178" s="193">
        <f>RBay!F$81/100</f>
        <v>7.0457481807665858E-3</v>
      </c>
      <c r="O178" s="193">
        <f>RBay!G$81/100</f>
        <v>3.7317766838695192E-2</v>
      </c>
      <c r="P178" s="193">
        <f>RBay!H$81/100</f>
        <v>7.7201226330310027E-2</v>
      </c>
      <c r="Q178" s="193">
        <f>RBay!I$81/100</f>
        <v>0.11928711507969574</v>
      </c>
      <c r="R178" s="193">
        <f>RBay!J$81/100</f>
        <v>0.11430637625382367</v>
      </c>
      <c r="S178" s="193">
        <f>RBay!K$81/100</f>
        <v>0.13530049745841374</v>
      </c>
      <c r="U178" s="193">
        <f>K178*$B178*Indicators!$B$256+K178*$C178*Indicators!$C$256+K178*$D178*Indicators!$D$256+K178*$E178*Indicators!$E$256+K178*$F178*Indicators!$F$256+K178*$G178*Indicators!$G$256+K178*$H178*Indicators!$H$256+K178*$I178*Indicators!$I$256</f>
        <v>-3.1285518491695313E-4</v>
      </c>
      <c r="V178" s="193">
        <f>L178*$B178*Indicators!$B$257+L178*$C178*Indicators!$C$257+L178*$D178*Indicators!$D$257+L178*$E178*Indicators!$E$257+L178*$F178*Indicators!$F$257+L178*$G178*Indicators!$G$257+L178*$H178*Indicators!$H$257+L178*$I178*Indicators!$I$257</f>
        <v>1.9934668947823105E-3</v>
      </c>
      <c r="W178" s="193">
        <f>M178*$B178*Indicators!$B$258+M178*$C178*Indicators!$C$258+M178*$D178*Indicators!$D$258+M178*$E178*Indicators!$E$258+M178*$F178*Indicators!$F$258+M178*$G178*Indicators!$G$258+M178*$H178*Indicators!$H$258+M178*$I178*Indicators!$I$258</f>
        <v>-4.7217834211299098E-3</v>
      </c>
      <c r="X178" s="193">
        <f>N178*$B178*Indicators!$B$259+N178*$C178*Indicators!$C$259+N178*$D178*Indicators!$D$259+N178*$E178*Indicators!$E$259+N178*$F178*Indicators!$F$259+N178*$G178*Indicators!$G$259+N178*$H178*Indicators!$H$259+N178*$I178*Indicators!$I$259</f>
        <v>-1.0672838672559618E-4</v>
      </c>
      <c r="Y178" s="193">
        <f>O178*$B178*Indicators!$B$260+O178*$C178*Indicators!$C$260+O178*$D178*Indicators!$D$260+O178*$E178*Indicators!$E$260+O178*$F178*Indicators!$F$260+O178*$G178*Indicators!$G$260+O178*$H178*Indicators!$H$260+O178*$I178*Indicators!$I$260</f>
        <v>8.9684998351146697E-5</v>
      </c>
      <c r="Z178" s="193">
        <f>P178*$B178*Indicators!$B$261+P178*$C178*Indicators!$C$261+P178*$D178*Indicators!$D$261+P178*$E178*Indicators!$E$261+P178*$F178*Indicators!$F$261+P178*$G178*Indicators!$G$261+P178*$H178*Indicators!$H$261+P178*$I178*Indicators!$I$261</f>
        <v>1.9506084272834863E-4</v>
      </c>
      <c r="AA178" s="193">
        <f>Q178*$B178*Indicators!$B$262+Q178*$C178*Indicators!$C$262+Q178*$D178*Indicators!$D$262+Q178*$E178*Indicators!$E$262+Q178*$F178*Indicators!$F$262+Q178*$G178*Indicators!$G$262+Q178*$H178*Indicators!$H$262+Q178*$I178*Indicators!$I$262</f>
        <v>2.6004586408013257E-4</v>
      </c>
      <c r="AB178" s="193">
        <f>R178*$B178*Indicators!$B$263+R178*$C178*Indicators!$C$263+R178*$D178*Indicators!$D$263+R178*$E178*Indicators!$E$263+R178*$F178*Indicators!$F$263+R178*$G178*Indicators!$G$263+R178*$H178*Indicators!$H$263+R178*$I178*Indicators!$I$263</f>
        <v>1.7192308777803518E-4</v>
      </c>
      <c r="AC178" s="193">
        <f>S178*$B178*Indicators!$B$264+S178*$C178*Indicators!$C$264+S178*$D178*Indicators!$D$264+S178*$E178*Indicators!$E$264+S178*$F178*Indicators!$F$264+S178*$G178*Indicators!$G$264+S178*$H178*Indicators!$H$264+S178*$I178*Indicators!$I$264</f>
        <v>-7.2980051118969242E-5</v>
      </c>
      <c r="AE178" s="177">
        <f>SUM(U178:AD178)*100</f>
        <v>-0.2504165356171455</v>
      </c>
    </row>
    <row r="179" spans="1:31" x14ac:dyDescent="0.25">
      <c r="A179" s="174">
        <f>Indicators!A191</f>
        <v>41183</v>
      </c>
      <c r="B179" s="193">
        <f>(Indicators!B191-Indicators!B190)/Indicators!B190</f>
        <v>4.9232488098707665E-2</v>
      </c>
      <c r="C179" s="193">
        <f>(Indicators!C191-Indicators!C190)/-100</f>
        <v>-4.9999999999998932E-5</v>
      </c>
      <c r="D179" s="193">
        <f>(Indicators!D191-Indicators!D190)/-100</f>
        <v>-5.0000000000000001E-3</v>
      </c>
      <c r="E179" s="193">
        <f>(Indicators!E191-Indicators!E190)/-Indicators!E190</f>
        <v>2.7140433889831318E-2</v>
      </c>
      <c r="F179" s="193">
        <f>(Indicators!F191-Indicators!F190)/Indicators!F190</f>
        <v>8.9064819396338299E-3</v>
      </c>
      <c r="G179" s="193">
        <f>(Indicators!G191-Indicators!G190)/Indicators!G190</f>
        <v>-3.8569661531541614E-2</v>
      </c>
      <c r="H179" s="193">
        <f>(Indicators!H191-Indicators!H190)/Indicators!H190</f>
        <v>3.4623938422296682E-3</v>
      </c>
      <c r="I179" s="193">
        <f>(Indicators!I191-Indicators!I190)/Indicators!I190</f>
        <v>4.2822677925211099E-2</v>
      </c>
      <c r="K179" s="193">
        <f>RBay!C$81/100</f>
        <v>3.4996512211576174E-2</v>
      </c>
      <c r="L179" s="193">
        <f>RBay!D$81/100</f>
        <v>0.12484791837236514</v>
      </c>
      <c r="M179" s="193">
        <f>RBay!E$81/100</f>
        <v>0.34969683927435385</v>
      </c>
      <c r="N179" s="193">
        <f>RBay!F$81/100</f>
        <v>7.0457481807665858E-3</v>
      </c>
      <c r="O179" s="193">
        <f>RBay!G$81/100</f>
        <v>3.7317766838695192E-2</v>
      </c>
      <c r="P179" s="193">
        <f>RBay!H$81/100</f>
        <v>7.7201226330310027E-2</v>
      </c>
      <c r="Q179" s="193">
        <f>RBay!I$81/100</f>
        <v>0.11928711507969574</v>
      </c>
      <c r="R179" s="193">
        <f>RBay!J$81/100</f>
        <v>0.11430637625382367</v>
      </c>
      <c r="S179" s="193">
        <f>RBay!K$81/100</f>
        <v>0.13530049745841374</v>
      </c>
      <c r="U179" s="193">
        <f>K179*$B179*Indicators!$B$256+K179*$C179*Indicators!$C$256+K179*$D179*Indicators!$D$256+K179*$E179*Indicators!$E$256+K179*$F179*Indicators!$F$256+K179*$G179*Indicators!$G$256+K179*$H179*Indicators!$H$256+K179*$I179*Indicators!$I$256</f>
        <v>7.2265591470781578E-4</v>
      </c>
      <c r="V179" s="193">
        <f>L179*$B179*Indicators!$B$257+L179*$C179*Indicators!$C$257+L179*$D179*Indicators!$D$257+L179*$E179*Indicators!$E$257+L179*$F179*Indicators!$F$257+L179*$G179*Indicators!$G$257+L179*$H179*Indicators!$H$257+L179*$I179*Indicators!$I$257</f>
        <v>1.325942421914295E-3</v>
      </c>
      <c r="W179" s="193">
        <f>M179*$B179*Indicators!$B$258+M179*$C179*Indicators!$C$258+M179*$D179*Indicators!$D$258+M179*$E179*Indicators!$E$258+M179*$F179*Indicators!$F$258+M179*$G179*Indicators!$G$258+M179*$H179*Indicators!$H$258+M179*$I179*Indicators!$I$258</f>
        <v>9.9999969760121987E-3</v>
      </c>
      <c r="X179" s="193">
        <f>N179*$B179*Indicators!$B$259+N179*$C179*Indicators!$C$259+N179*$D179*Indicators!$D$259+N179*$E179*Indicators!$E$259+N179*$F179*Indicators!$F$259+N179*$G179*Indicators!$G$259+N179*$H179*Indicators!$H$259+N179*$I179*Indicators!$I$259</f>
        <v>2.2445227052591708E-4</v>
      </c>
      <c r="Y179" s="193">
        <f>O179*$B179*Indicators!$B$260+O179*$C179*Indicators!$C$260+O179*$D179*Indicators!$D$260+O179*$E179*Indicators!$E$260+O179*$F179*Indicators!$F$260+O179*$G179*Indicators!$G$260+O179*$H179*Indicators!$H$260+O179*$I179*Indicators!$I$260</f>
        <v>4.3509403616747138E-4</v>
      </c>
      <c r="Z179" s="193">
        <f>P179*$B179*Indicators!$B$261+P179*$C179*Indicators!$C$261+P179*$D179*Indicators!$D$261+P179*$E179*Indicators!$E$261+P179*$F179*Indicators!$F$261+P179*$G179*Indicators!$G$261+P179*$H179*Indicators!$H$261+P179*$I179*Indicators!$I$261</f>
        <v>5.778813384680016E-4</v>
      </c>
      <c r="AA179" s="193">
        <f>Q179*$B179*Indicators!$B$262+Q179*$C179*Indicators!$C$262+Q179*$D179*Indicators!$D$262+Q179*$E179*Indicators!$E$262+Q179*$F179*Indicators!$F$262+Q179*$G179*Indicators!$G$262+Q179*$H179*Indicators!$H$262+Q179*$I179*Indicators!$I$262</f>
        <v>2.0911181023875354E-3</v>
      </c>
      <c r="AB179" s="193">
        <f>R179*$B179*Indicators!$B$263+R179*$C179*Indicators!$C$263+R179*$D179*Indicators!$D$263+R179*$E179*Indicators!$E$263+R179*$F179*Indicators!$F$263+R179*$G179*Indicators!$G$263+R179*$H179*Indicators!$H$263+R179*$I179*Indicators!$I$263</f>
        <v>1.1773150106676547E-3</v>
      </c>
      <c r="AC179" s="193">
        <f>S179*$B179*Indicators!$B$264+S179*$C179*Indicators!$C$264+S179*$D179*Indicators!$D$264+S179*$E179*Indicators!$E$264+S179*$F179*Indicators!$F$264+S179*$G179*Indicators!$G$264+S179*$H179*Indicators!$H$264+S179*$I179*Indicators!$I$264</f>
        <v>9.5868532098743382E-4</v>
      </c>
      <c r="AE179" s="177">
        <f>SUM(U179:AD179)*100</f>
        <v>1.7513141391838329</v>
      </c>
    </row>
    <row r="180" spans="1:31" x14ac:dyDescent="0.25">
      <c r="A180" s="174">
        <f>Indicators!A192</f>
        <v>41214</v>
      </c>
      <c r="B180" s="193">
        <f>(Indicators!B192-Indicators!B191)/Indicators!B191</f>
        <v>1.6632329452070747E-2</v>
      </c>
      <c r="C180" s="193">
        <f>(Indicators!C192-Indicators!C191)/-100</f>
        <v>-8.9999999999999857E-4</v>
      </c>
      <c r="D180" s="193">
        <f>(Indicators!D192-Indicators!D191)/-100</f>
        <v>-9.9999999999999655E-4</v>
      </c>
      <c r="E180" s="193">
        <f>(Indicators!E192-Indicators!E191)/-Indicators!E191</f>
        <v>-1.5692392401578489E-2</v>
      </c>
      <c r="F180" s="193">
        <f>(Indicators!F192-Indicators!F191)/Indicators!F191</f>
        <v>-5.2967140755272278E-2</v>
      </c>
      <c r="G180" s="193">
        <f>(Indicators!G192-Indicators!G191)/Indicators!G191</f>
        <v>9.8245614035087445E-3</v>
      </c>
      <c r="H180" s="193">
        <f>(Indicators!H192-Indicators!H191)/Indicators!H191</f>
        <v>1.6441157819665975E-2</v>
      </c>
      <c r="I180" s="193">
        <f>(Indicators!I192-Indicators!I191)/Indicators!I191</f>
        <v>-1.0410641989589358E-2</v>
      </c>
      <c r="K180" s="193">
        <f>RBay!C$81/100</f>
        <v>3.4996512211576174E-2</v>
      </c>
      <c r="L180" s="193">
        <f>RBay!D$81/100</f>
        <v>0.12484791837236514</v>
      </c>
      <c r="M180" s="193">
        <f>RBay!E$81/100</f>
        <v>0.34969683927435385</v>
      </c>
      <c r="N180" s="193">
        <f>RBay!F$81/100</f>
        <v>7.0457481807665858E-3</v>
      </c>
      <c r="O180" s="193">
        <f>RBay!G$81/100</f>
        <v>3.7317766838695192E-2</v>
      </c>
      <c r="P180" s="193">
        <f>RBay!H$81/100</f>
        <v>7.7201226330310027E-2</v>
      </c>
      <c r="Q180" s="193">
        <f>RBay!I$81/100</f>
        <v>0.11928711507969574</v>
      </c>
      <c r="R180" s="193">
        <f>RBay!J$81/100</f>
        <v>0.11430637625382367</v>
      </c>
      <c r="S180" s="193">
        <f>RBay!K$81/100</f>
        <v>0.13530049745841374</v>
      </c>
      <c r="U180" s="193">
        <f>K180*$B180*Indicators!$B$256+K180*$C180*Indicators!$C$256+K180*$D180*Indicators!$D$256+K180*$E180*Indicators!$E$256+K180*$F180*Indicators!$F$256+K180*$G180*Indicators!$G$256+K180*$H180*Indicators!$H$256+K180*$I180*Indicators!$I$256</f>
        <v>-5.0955336914409695E-4</v>
      </c>
      <c r="V180" s="193">
        <f>L180*$B180*Indicators!$B$257+L180*$C180*Indicators!$C$257+L180*$D180*Indicators!$D$257+L180*$E180*Indicators!$E$257+L180*$F180*Indicators!$F$257+L180*$G180*Indicators!$G$257+L180*$H180*Indicators!$H$257+L180*$I180*Indicators!$I$257</f>
        <v>6.5771828016617027E-4</v>
      </c>
      <c r="W180" s="193">
        <f>M180*$B180*Indicators!$B$258+M180*$C180*Indicators!$C$258+M180*$D180*Indicators!$D$258+M180*$E180*Indicators!$E$258+M180*$F180*Indicators!$F$258+M180*$G180*Indicators!$G$258+M180*$H180*Indicators!$H$258+M180*$I180*Indicators!$I$258</f>
        <v>1.2533356609635677E-3</v>
      </c>
      <c r="X180" s="193">
        <f>N180*$B180*Indicators!$B$259+N180*$C180*Indicators!$C$259+N180*$D180*Indicators!$D$259+N180*$E180*Indicators!$E$259+N180*$F180*Indicators!$F$259+N180*$G180*Indicators!$G$259+N180*$H180*Indicators!$H$259+N180*$I180*Indicators!$I$259</f>
        <v>-3.6154909771968379E-5</v>
      </c>
      <c r="Y180" s="193">
        <f>O180*$B180*Indicators!$B$260+O180*$C180*Indicators!$C$260+O180*$D180*Indicators!$D$260+O180*$E180*Indicators!$E$260+O180*$F180*Indicators!$F$260+O180*$G180*Indicators!$G$260+O180*$H180*Indicators!$H$260+O180*$I180*Indicators!$I$260</f>
        <v>1.2505890210115823E-4</v>
      </c>
      <c r="Z180" s="193">
        <f>P180*$B180*Indicators!$B$261+P180*$C180*Indicators!$C$261+P180*$D180*Indicators!$D$261+P180*$E180*Indicators!$E$261+P180*$F180*Indicators!$F$261+P180*$G180*Indicators!$G$261+P180*$H180*Indicators!$H$261+P180*$I180*Indicators!$I$261</f>
        <v>2.8481718422911496E-4</v>
      </c>
      <c r="AA180" s="193">
        <f>Q180*$B180*Indicators!$B$262+Q180*$C180*Indicators!$C$262+Q180*$D180*Indicators!$D$262+Q180*$E180*Indicators!$E$262+Q180*$F180*Indicators!$F$262+Q180*$G180*Indicators!$G$262+Q180*$H180*Indicators!$H$262+Q180*$I180*Indicators!$I$262</f>
        <v>-1.2851008589888688E-4</v>
      </c>
      <c r="AB180" s="193">
        <f>R180*$B180*Indicators!$B$263+R180*$C180*Indicators!$C$263+R180*$D180*Indicators!$D$263+R180*$E180*Indicators!$E$263+R180*$F180*Indicators!$F$263+R180*$G180*Indicators!$G$263+R180*$H180*Indicators!$H$263+R180*$I180*Indicators!$I$263</f>
        <v>4.6760554718918833E-4</v>
      </c>
      <c r="AC180" s="193">
        <f>S180*$B180*Indicators!$B$264+S180*$C180*Indicators!$C$264+S180*$D180*Indicators!$D$264+S180*$E180*Indicators!$E$264+S180*$F180*Indicators!$F$264+S180*$G180*Indicators!$G$264+S180*$H180*Indicators!$H$264+S180*$I180*Indicators!$I$264</f>
        <v>7.5227728621994107E-4</v>
      </c>
      <c r="AE180" s="177">
        <f t="shared" ref="AE180:AE192" si="6">SUM(U180:AD180)*100</f>
        <v>0.28665944960541884</v>
      </c>
    </row>
    <row r="181" spans="1:31" x14ac:dyDescent="0.25">
      <c r="A181" s="174">
        <f>Indicators!A193</f>
        <v>41244</v>
      </c>
      <c r="B181" s="193">
        <f>(Indicators!B193-Indicators!B192)/Indicators!B192</f>
        <v>-3.5407297774235777E-2</v>
      </c>
      <c r="C181" s="193">
        <f>(Indicators!C193-Indicators!C192)/-100</f>
        <v>2.0500000000000006E-3</v>
      </c>
      <c r="D181" s="193">
        <f>(Indicators!D193-Indicators!D192)/-100</f>
        <v>0</v>
      </c>
      <c r="E181" s="193">
        <f>(Indicators!E193-Indicators!E192)/-Indicators!E192</f>
        <v>5.4210336104085894E-4</v>
      </c>
      <c r="F181" s="193">
        <f>(Indicators!F193-Indicators!F192)/Indicators!F192</f>
        <v>-5.6965302951838132E-3</v>
      </c>
      <c r="G181" s="193">
        <f>(Indicators!G193-Indicators!G192)/Indicators!G192</f>
        <v>-4.0247857308315961E-2</v>
      </c>
      <c r="H181" s="193">
        <f>(Indicators!H193-Indicators!H192)/Indicators!H192</f>
        <v>1.3153493805663205E-2</v>
      </c>
      <c r="I181" s="193">
        <f>(Indicators!I193-Indicators!I192)/Indicators!I192</f>
        <v>-1.9579193454120396E-2</v>
      </c>
      <c r="K181" s="193">
        <f>RBay!C$81/100</f>
        <v>3.4996512211576174E-2</v>
      </c>
      <c r="L181" s="193">
        <f>RBay!D$81/100</f>
        <v>0.12484791837236514</v>
      </c>
      <c r="M181" s="193">
        <f>RBay!E$81/100</f>
        <v>0.34969683927435385</v>
      </c>
      <c r="N181" s="193">
        <f>RBay!F$81/100</f>
        <v>7.0457481807665858E-3</v>
      </c>
      <c r="O181" s="193">
        <f>RBay!G$81/100</f>
        <v>3.7317766838695192E-2</v>
      </c>
      <c r="P181" s="193">
        <f>RBay!H$81/100</f>
        <v>7.7201226330310027E-2</v>
      </c>
      <c r="Q181" s="193">
        <f>RBay!I$81/100</f>
        <v>0.11928711507969574</v>
      </c>
      <c r="R181" s="193">
        <f>RBay!J$81/100</f>
        <v>0.11430637625382367</v>
      </c>
      <c r="S181" s="193">
        <f>RBay!K$81/100</f>
        <v>0.13530049745841374</v>
      </c>
      <c r="U181" s="193">
        <f>K181*$B181*Indicators!$B$256+K181*$C181*Indicators!$C$256+K181*$D181*Indicators!$D$256+K181*$E181*Indicators!$E$256+K181*$F181*Indicators!$F$256+K181*$G181*Indicators!$G$256+K181*$H181*Indicators!$H$256+K181*$I181*Indicators!$I$256</f>
        <v>-3.0601815278855635E-4</v>
      </c>
      <c r="V181" s="193">
        <f>L181*$B181*Indicators!$B$257+L181*$C181*Indicators!$C$257+L181*$D181*Indicators!$D$257+L181*$E181*Indicators!$E$257+L181*$F181*Indicators!$F$257+L181*$G181*Indicators!$G$257+L181*$H181*Indicators!$H$257+L181*$I181*Indicators!$I$257</f>
        <v>-3.8182189698621289E-3</v>
      </c>
      <c r="W181" s="193">
        <f>M181*$B181*Indicators!$B$258+M181*$C181*Indicators!$C$258+M181*$D181*Indicators!$D$258+M181*$E181*Indicators!$E$258+M181*$F181*Indicators!$F$258+M181*$G181*Indicators!$G$258+M181*$H181*Indicators!$H$258+M181*$I181*Indicators!$I$258</f>
        <v>-5.0806870466834388E-3</v>
      </c>
      <c r="X181" s="193">
        <f>N181*$B181*Indicators!$B$259+N181*$C181*Indicators!$C$259+N181*$D181*Indicators!$D$259+N181*$E181*Indicators!$E$259+N181*$F181*Indicators!$F$259+N181*$G181*Indicators!$G$259+N181*$H181*Indicators!$H$259+N181*$I181*Indicators!$I$259</f>
        <v>-8.3168409270296771E-5</v>
      </c>
      <c r="Y181" s="193">
        <f>O181*$B181*Indicators!$B$260+O181*$C181*Indicators!$C$260+O181*$D181*Indicators!$D$260+O181*$E181*Indicators!$E$260+O181*$F181*Indicators!$F$260+O181*$G181*Indicators!$G$260+O181*$H181*Indicators!$H$260+O181*$I181*Indicators!$I$260</f>
        <v>4.5779270332084039E-6</v>
      </c>
      <c r="Z181" s="193">
        <f>P181*$B181*Indicators!$B$261+P181*$C181*Indicators!$C$261+P181*$D181*Indicators!$D$261+P181*$E181*Indicators!$E$261+P181*$F181*Indicators!$F$261+P181*$G181*Indicators!$G$261+P181*$H181*Indicators!$H$261+P181*$I181*Indicators!$I$261</f>
        <v>4.0094766478999342E-5</v>
      </c>
      <c r="AA181" s="193">
        <f>Q181*$B181*Indicators!$B$262+Q181*$C181*Indicators!$C$262+Q181*$D181*Indicators!$D$262+Q181*$E181*Indicators!$E$262+Q181*$F181*Indicators!$F$262+Q181*$G181*Indicators!$G$262+Q181*$H181*Indicators!$H$262+Q181*$I181*Indicators!$I$262</f>
        <v>-2.7380202385257147E-4</v>
      </c>
      <c r="AB181" s="193">
        <f>R181*$B181*Indicators!$B$263+R181*$C181*Indicators!$C$263+R181*$D181*Indicators!$D$263+R181*$E181*Indicators!$E$263+R181*$F181*Indicators!$F$263+R181*$G181*Indicators!$G$263+R181*$H181*Indicators!$H$263+R181*$I181*Indicators!$I$263</f>
        <v>2.264055280147029E-5</v>
      </c>
      <c r="AC181" s="193">
        <f>S181*$B181*Indicators!$B$264+S181*$C181*Indicators!$C$264+S181*$D181*Indicators!$D$264+S181*$E181*Indicators!$E$264+S181*$F181*Indicators!$F$264+S181*$G181*Indicators!$G$264+S181*$H181*Indicators!$H$264+S181*$I181*Indicators!$I$264</f>
        <v>1.9464152533051499E-5</v>
      </c>
      <c r="AE181" s="177">
        <f t="shared" si="6"/>
        <v>-0.94751172036102627</v>
      </c>
    </row>
    <row r="182" spans="1:31" x14ac:dyDescent="0.25">
      <c r="A182" s="174">
        <f>Indicators!A194</f>
        <v>41275</v>
      </c>
      <c r="B182" s="193">
        <f>(Indicators!B194-Indicators!B193)/Indicators!B193</f>
        <v>6.3239893773974626E-2</v>
      </c>
      <c r="C182" s="193">
        <f>(Indicators!C194-Indicators!C193)/-100</f>
        <v>-1.4999999999999682E-4</v>
      </c>
      <c r="D182" s="193">
        <f>(Indicators!D194-Indicators!D193)/-100</f>
        <v>1.9999999999999931E-3</v>
      </c>
      <c r="E182" s="193">
        <f>(Indicators!E194-Indicators!E193)/-Indicators!E193</f>
        <v>-3.8691014283131452E-2</v>
      </c>
      <c r="F182" s="193">
        <f>(Indicators!F194-Indicators!F193)/Indicators!F193</f>
        <v>-1.8229166666666557E-2</v>
      </c>
      <c r="G182" s="193">
        <f>(Indicators!G194-Indicators!G193)/Indicators!G193</f>
        <v>1.2731551318409544E-2</v>
      </c>
      <c r="H182" s="193">
        <f>(Indicators!H194-Indicators!H193)/Indicators!H193</f>
        <v>-4.6017373390078789E-3</v>
      </c>
      <c r="I182" s="193">
        <f>(Indicators!I194-Indicators!I193)/Indicators!I193</f>
        <v>1.6095380029806261E-2</v>
      </c>
      <c r="K182" s="193">
        <f>RBay!C$82/100</f>
        <v>3.5331634879661178E-2</v>
      </c>
      <c r="L182" s="193">
        <f>RBay!D$82/100</f>
        <v>0.12844974921560759</v>
      </c>
      <c r="M182" s="193">
        <f>RBay!E$82/100</f>
        <v>0.34472717074833048</v>
      </c>
      <c r="N182" s="193">
        <f>RBay!F$82/100</f>
        <v>6.8729680931952798E-3</v>
      </c>
      <c r="O182" s="193">
        <f>RBay!G$82/100</f>
        <v>3.7338573855242925E-2</v>
      </c>
      <c r="P182" s="193">
        <f>RBay!H$82/100</f>
        <v>7.600460452148107E-2</v>
      </c>
      <c r="Q182" s="193">
        <f>RBay!I$82/100</f>
        <v>0.11808908580711742</v>
      </c>
      <c r="R182" s="193">
        <f>RBay!J$82/100</f>
        <v>0.11443389395856923</v>
      </c>
      <c r="S182" s="193">
        <f>RBay!K$82/100</f>
        <v>0.13875231892079465</v>
      </c>
      <c r="U182" s="193">
        <f>K182*$B182*Indicators!$B$256+K182*$C182*Indicators!$C$256+K182*$D182*Indicators!$D$256+K182*$E182*Indicators!$E$256+K182*$F182*Indicators!$F$256+K182*$G182*Indicators!$G$256+K182*$H182*Indicators!$H$256+K182*$I182*Indicators!$I$256</f>
        <v>5.349962067454805E-5</v>
      </c>
      <c r="V182" s="193">
        <f>L182*$B182*Indicators!$B$257+L182*$C182*Indicators!$C$257+L182*$D182*Indicators!$D$257+L182*$E182*Indicators!$E$257+L182*$F182*Indicators!$F$257+L182*$G182*Indicators!$G$257+L182*$H182*Indicators!$H$257+L182*$I182*Indicators!$I$257</f>
        <v>3.007594775811878E-3</v>
      </c>
      <c r="W182" s="193">
        <f>M182*$B182*Indicators!$B$258+M182*$C182*Indicators!$C$258+M182*$D182*Indicators!$D$258+M182*$E182*Indicators!$E$258+M182*$F182*Indicators!$F$258+M182*$G182*Indicators!$G$258+M182*$H182*Indicators!$H$258+M182*$I182*Indicators!$I$258</f>
        <v>7.2715934685447427E-3</v>
      </c>
      <c r="X182" s="193">
        <f>N182*$B182*Indicators!$B$259+N182*$C182*Indicators!$C$259+N182*$D182*Indicators!$D$259+N182*$E182*Indicators!$E$259+N182*$F182*Indicators!$F$259+N182*$G182*Indicators!$G$259+N182*$H182*Indicators!$H$259+N182*$I182*Indicators!$I$259</f>
        <v>4.3064662734842956E-5</v>
      </c>
      <c r="Y182" s="193">
        <f>O182*$B182*Indicators!$B$260+O182*$C182*Indicators!$C$260+O182*$D182*Indicators!$D$260+O182*$E182*Indicators!$E$260+O182*$F182*Indicators!$F$260+O182*$G182*Indicators!$G$260+O182*$H182*Indicators!$H$260+O182*$I182*Indicators!$I$260</f>
        <v>3.7183631736089065E-6</v>
      </c>
      <c r="Z182" s="193">
        <f>P182*$B182*Indicators!$B$261+P182*$C182*Indicators!$C$261+P182*$D182*Indicators!$D$261+P182*$E182*Indicators!$E$261+P182*$F182*Indicators!$F$261+P182*$G182*Indicators!$G$261+P182*$H182*Indicators!$H$261+P182*$I182*Indicators!$I$261</f>
        <v>1.2555608114516131E-4</v>
      </c>
      <c r="AA182" s="193">
        <f>Q182*$B182*Indicators!$B$262+Q182*$C182*Indicators!$C$262+Q182*$D182*Indicators!$D$262+Q182*$E182*Indicators!$E$262+Q182*$F182*Indicators!$F$262+Q182*$G182*Indicators!$G$262+Q182*$H182*Indicators!$H$262+Q182*$I182*Indicators!$I$262</f>
        <v>-5.2244080262932465E-4</v>
      </c>
      <c r="AB182" s="193">
        <f>R182*$B182*Indicators!$B$263+R182*$C182*Indicators!$C$263+R182*$D182*Indicators!$D$263+R182*$E182*Indicators!$E$263+R182*$F182*Indicators!$F$263+R182*$G182*Indicators!$G$263+R182*$H182*Indicators!$H$263+R182*$I182*Indicators!$I$263</f>
        <v>2.3191582037909462E-4</v>
      </c>
      <c r="AC182" s="193">
        <f>S182*$B182*Indicators!$B$264+S182*$C182*Indicators!$C$264+S182*$D182*Indicators!$D$264+S182*$E182*Indicators!$E$264+S182*$F182*Indicators!$F$264+S182*$G182*Indicators!$G$264+S182*$H182*Indicators!$H$264+S182*$I182*Indicators!$I$264</f>
        <v>8.4579766886617492E-4</v>
      </c>
      <c r="AE182" s="177">
        <f t="shared" si="6"/>
        <v>1.1060299658700727</v>
      </c>
    </row>
    <row r="183" spans="1:31" x14ac:dyDescent="0.25">
      <c r="A183" s="174">
        <f>Indicators!A195</f>
        <v>41306</v>
      </c>
      <c r="B183" s="193">
        <f>(Indicators!B195-Indicators!B194)/Indicators!B194</f>
        <v>-2.0236892643451004E-2</v>
      </c>
      <c r="C183" s="193">
        <f>(Indicators!C195-Indicators!C194)/-100</f>
        <v>-3.0000000000000247E-4</v>
      </c>
      <c r="D183" s="193">
        <f>(Indicators!D195-Indicators!D194)/-100</f>
        <v>-5.0000000000000001E-3</v>
      </c>
      <c r="E183" s="193">
        <f>(Indicators!E195-Indicators!E194)/-Indicators!E194</f>
        <v>2.6370757180156666E-2</v>
      </c>
      <c r="F183" s="193">
        <f>(Indicators!F195-Indicators!F194)/Indicators!F194</f>
        <v>-3.3952254641909839E-2</v>
      </c>
      <c r="G183" s="193">
        <f>(Indicators!G195-Indicators!G194)/Indicators!G194</f>
        <v>-4.8319828408007706E-2</v>
      </c>
      <c r="H183" s="193">
        <f>(Indicators!H195-Indicators!H194)/Indicators!H194</f>
        <v>8.2256478108385777E-3</v>
      </c>
      <c r="I183" s="193">
        <f>(Indicators!I195-Indicators!I194)/Indicators!I194</f>
        <v>-7.9788794367849802E-2</v>
      </c>
      <c r="K183" s="193">
        <f>RBay!C$82/100</f>
        <v>3.5331634879661178E-2</v>
      </c>
      <c r="L183" s="193">
        <f>RBay!D$82/100</f>
        <v>0.12844974921560759</v>
      </c>
      <c r="M183" s="193">
        <f>RBay!E$82/100</f>
        <v>0.34472717074833048</v>
      </c>
      <c r="N183" s="193">
        <f>RBay!F$82/100</f>
        <v>6.8729680931952798E-3</v>
      </c>
      <c r="O183" s="193">
        <f>RBay!G$82/100</f>
        <v>3.7338573855242925E-2</v>
      </c>
      <c r="P183" s="193">
        <f>RBay!H$82/100</f>
        <v>7.600460452148107E-2</v>
      </c>
      <c r="Q183" s="193">
        <f>RBay!I$82/100</f>
        <v>0.11808908580711742</v>
      </c>
      <c r="R183" s="193">
        <f>RBay!J$82/100</f>
        <v>0.11443389395856923</v>
      </c>
      <c r="S183" s="193">
        <f>RBay!K$82/100</f>
        <v>0.13875231892079465</v>
      </c>
      <c r="U183" s="193">
        <f>K183*$B183*Indicators!$B$256+K183*$C183*Indicators!$C$256+K183*$D183*Indicators!$D$256+K183*$E183*Indicators!$E$256+K183*$F183*Indicators!$F$256+K183*$G183*Indicators!$G$256+K183*$H183*Indicators!$H$256+K183*$I183*Indicators!$I$256</f>
        <v>-5.5084014905166037E-4</v>
      </c>
      <c r="V183" s="193">
        <f>L183*$B183*Indicators!$B$257+L183*$C183*Indicators!$C$257+L183*$D183*Indicators!$D$257+L183*$E183*Indicators!$E$257+L183*$F183*Indicators!$F$257+L183*$G183*Indicators!$G$257+L183*$H183*Indicators!$H$257+L183*$I183*Indicators!$I$257</f>
        <v>-4.9735334826577667E-3</v>
      </c>
      <c r="W183" s="193">
        <f>M183*$B183*Indicators!$B$258+M183*$C183*Indicators!$C$258+M183*$D183*Indicators!$D$258+M183*$E183*Indicators!$E$258+M183*$F183*Indicators!$F$258+M183*$G183*Indicators!$G$258+M183*$H183*Indicators!$H$258+M183*$I183*Indicators!$I$258</f>
        <v>-6.8569787708409975E-3</v>
      </c>
      <c r="X183" s="193">
        <f>N183*$B183*Indicators!$B$259+N183*$C183*Indicators!$C$259+N183*$D183*Indicators!$D$259+N183*$E183*Indicators!$E$259+N183*$F183*Indicators!$F$259+N183*$G183*Indicators!$G$259+N183*$H183*Indicators!$H$259+N183*$I183*Indicators!$I$259</f>
        <v>-2.4802047119795896E-4</v>
      </c>
      <c r="Y183" s="193">
        <f>O183*$B183*Indicators!$B$260+O183*$C183*Indicators!$C$260+O183*$D183*Indicators!$D$260+O183*$E183*Indicators!$E$260+O183*$F183*Indicators!$F$260+O183*$G183*Indicators!$G$260+O183*$H183*Indicators!$H$260+O183*$I183*Indicators!$I$260</f>
        <v>-6.7142620214850251E-6</v>
      </c>
      <c r="Z183" s="193">
        <f>P183*$B183*Indicators!$B$261+P183*$C183*Indicators!$C$261+P183*$D183*Indicators!$D$261+P183*$E183*Indicators!$E$261+P183*$F183*Indicators!$F$261+P183*$G183*Indicators!$G$261+P183*$H183*Indicators!$H$261+P183*$I183*Indicators!$I$261</f>
        <v>1.1893188403277165E-4</v>
      </c>
      <c r="AA183" s="193">
        <f>Q183*$B183*Indicators!$B$262+Q183*$C183*Indicators!$C$262+Q183*$D183*Indicators!$D$262+Q183*$E183*Indicators!$E$262+Q183*$F183*Indicators!$F$262+Q183*$G183*Indicators!$G$262+Q183*$H183*Indicators!$H$262+Q183*$I183*Indicators!$I$262</f>
        <v>-1.1882265342682055E-4</v>
      </c>
      <c r="AB183" s="193">
        <f>R183*$B183*Indicators!$B$263+R183*$C183*Indicators!$C$263+R183*$D183*Indicators!$D$263+R183*$E183*Indicators!$E$263+R183*$F183*Indicators!$F$263+R183*$G183*Indicators!$G$263+R183*$H183*Indicators!$H$263+R183*$I183*Indicators!$I$263</f>
        <v>-1.7317955434079292E-4</v>
      </c>
      <c r="AC183" s="193">
        <f>S183*$B183*Indicators!$B$264+S183*$C183*Indicators!$C$264+S183*$D183*Indicators!$D$264+S183*$E183*Indicators!$E$264+S183*$F183*Indicators!$F$264+S183*$G183*Indicators!$G$264+S183*$H183*Indicators!$H$264+S183*$I183*Indicators!$I$264</f>
        <v>-6.4525859021827465E-4</v>
      </c>
      <c r="AE183" s="177">
        <f t="shared" si="6"/>
        <v>-1.3454416049722986</v>
      </c>
    </row>
    <row r="184" spans="1:31" x14ac:dyDescent="0.25">
      <c r="A184" s="174">
        <f>Indicators!A196</f>
        <v>41334</v>
      </c>
      <c r="B184" s="193">
        <f>(Indicators!B196-Indicators!B195)/Indicators!B195</f>
        <v>4.8515748923634756E-2</v>
      </c>
      <c r="C184" s="193">
        <f>(Indicators!C196-Indicators!C195)/-100</f>
        <v>-1.0000000000000052E-3</v>
      </c>
      <c r="D184" s="193">
        <f>(Indicators!D196-Indicators!D195)/-100</f>
        <v>0</v>
      </c>
      <c r="E184" s="193">
        <f>(Indicators!E196-Indicators!E195)/-Indicators!E195</f>
        <v>2.5654777867167286E-2</v>
      </c>
      <c r="F184" s="193">
        <f>(Indicators!F196-Indicators!F195)/Indicators!F195</f>
        <v>7.1389346512904447E-3</v>
      </c>
      <c r="G184" s="193">
        <f>(Indicators!G196-Indicators!G195)/Indicators!G195</f>
        <v>5.6971138796720316E-3</v>
      </c>
      <c r="H184" s="193">
        <f>(Indicators!H196-Indicators!H195)/Indicators!H195</f>
        <v>1.3302654621143977E-2</v>
      </c>
      <c r="I184" s="193">
        <f>(Indicators!I196-Indicators!I195)/Indicators!I195</f>
        <v>0.10105196047178833</v>
      </c>
      <c r="K184" s="193">
        <f>RBay!C$82/100</f>
        <v>3.5331634879661178E-2</v>
      </c>
      <c r="L184" s="193">
        <f>RBay!D$82/100</f>
        <v>0.12844974921560759</v>
      </c>
      <c r="M184" s="193">
        <f>RBay!E$82/100</f>
        <v>0.34472717074833048</v>
      </c>
      <c r="N184" s="193">
        <f>RBay!F$82/100</f>
        <v>6.8729680931952798E-3</v>
      </c>
      <c r="O184" s="193">
        <f>RBay!G$82/100</f>
        <v>3.7338573855242925E-2</v>
      </c>
      <c r="P184" s="193">
        <f>RBay!H$82/100</f>
        <v>7.600460452148107E-2</v>
      </c>
      <c r="Q184" s="193">
        <f>RBay!I$82/100</f>
        <v>0.11808908580711742</v>
      </c>
      <c r="R184" s="193">
        <f>RBay!J$82/100</f>
        <v>0.11443389395856923</v>
      </c>
      <c r="S184" s="193">
        <f>RBay!K$82/100</f>
        <v>0.13875231892079465</v>
      </c>
      <c r="U184" s="193">
        <f>K184*$B184*Indicators!$B$256+K184*$C184*Indicators!$C$256+K184*$D184*Indicators!$D$256+K184*$E184*Indicators!$E$256+K184*$F184*Indicators!$F$256+K184*$G184*Indicators!$G$256+K184*$H184*Indicators!$H$256+K184*$I184*Indicators!$I$256</f>
        <v>9.0168327451758653E-4</v>
      </c>
      <c r="V184" s="193">
        <f>L184*$B184*Indicators!$B$257+L184*$C184*Indicators!$C$257+L184*$D184*Indicators!$D$257+L184*$E184*Indicators!$E$257+L184*$F184*Indicators!$F$257+L184*$G184*Indicators!$G$257+L184*$H184*Indicators!$H$257+L184*$I184*Indicators!$I$257</f>
        <v>5.0878226487044483E-3</v>
      </c>
      <c r="W184" s="193">
        <f>M184*$B184*Indicators!$B$258+M184*$C184*Indicators!$C$258+M184*$D184*Indicators!$D$258+M184*$E184*Indicators!$E$258+M184*$F184*Indicators!$F$258+M184*$G184*Indicators!$G$258+M184*$H184*Indicators!$H$258+M184*$I184*Indicators!$I$258</f>
        <v>1.4094738302497477E-2</v>
      </c>
      <c r="X184" s="193">
        <f>N184*$B184*Indicators!$B$259+N184*$C184*Indicators!$C$259+N184*$D184*Indicators!$D$259+N184*$E184*Indicators!$E$259+N184*$F184*Indicators!$F$259+N184*$G184*Indicators!$G$259+N184*$H184*Indicators!$H$259+N184*$I184*Indicators!$I$259</f>
        <v>4.2467228709142015E-4</v>
      </c>
      <c r="Y184" s="193">
        <f>O184*$B184*Indicators!$B$260+O184*$C184*Indicators!$C$260+O184*$D184*Indicators!$D$260+O184*$E184*Indicators!$E$260+O184*$F184*Indicators!$F$260+O184*$G184*Indicators!$G$260+O184*$H184*Indicators!$H$260+O184*$I184*Indicators!$I$260</f>
        <v>6.5130368807350431E-4</v>
      </c>
      <c r="Z184" s="193">
        <f>P184*$B184*Indicators!$B$261+P184*$C184*Indicators!$C$261+P184*$D184*Indicators!$D$261+P184*$E184*Indicators!$E$261+P184*$F184*Indicators!$F$261+P184*$G184*Indicators!$G$261+P184*$H184*Indicators!$H$261+P184*$I184*Indicators!$I$261</f>
        <v>7.8989429489743923E-4</v>
      </c>
      <c r="AA184" s="193">
        <f>Q184*$B184*Indicators!$B$262+Q184*$C184*Indicators!$C$262+Q184*$D184*Indicators!$D$262+Q184*$E184*Indicators!$E$262+Q184*$F184*Indicators!$F$262+Q184*$G184*Indicators!$G$262+Q184*$H184*Indicators!$H$262+Q184*$I184*Indicators!$I$262</f>
        <v>2.9656580337948687E-3</v>
      </c>
      <c r="AB184" s="193">
        <f>R184*$B184*Indicators!$B$263+R184*$C184*Indicators!$C$263+R184*$D184*Indicators!$D$263+R184*$E184*Indicators!$E$263+R184*$F184*Indicators!$F$263+R184*$G184*Indicators!$G$263+R184*$H184*Indicators!$H$263+R184*$I184*Indicators!$I$263</f>
        <v>1.8435811938092325E-3</v>
      </c>
      <c r="AC184" s="193">
        <f>S184*$B184*Indicators!$B$264+S184*$C184*Indicators!$C$264+S184*$D184*Indicators!$D$264+S184*$E184*Indicators!$E$264+S184*$F184*Indicators!$F$264+S184*$G184*Indicators!$G$264+S184*$H184*Indicators!$H$264+S184*$I184*Indicators!$I$264</f>
        <v>1.8793959004045594E-3</v>
      </c>
      <c r="AE184" s="177">
        <f t="shared" si="6"/>
        <v>2.8638749623790538</v>
      </c>
    </row>
    <row r="185" spans="1:31" x14ac:dyDescent="0.25">
      <c r="A185" s="174">
        <f>Indicators!A197</f>
        <v>41365</v>
      </c>
      <c r="B185" s="193">
        <f>(Indicators!B197-Indicators!B196)/Indicators!B196</f>
        <v>-3.0904886429945468E-2</v>
      </c>
      <c r="C185" s="193">
        <f>(Indicators!C197-Indicators!C196)/-100</f>
        <v>3.6500000000000022E-3</v>
      </c>
      <c r="D185" s="193">
        <f>(Indicators!D197-Indicators!D196)/-100</f>
        <v>0</v>
      </c>
      <c r="E185" s="193">
        <f>(Indicators!E197-Indicators!E196)/-Indicators!E196</f>
        <v>4.5871559633027525E-2</v>
      </c>
      <c r="F185" s="193">
        <f>(Indicators!F197-Indicators!F196)/Indicators!F196</f>
        <v>-3.7077426390403477E-2</v>
      </c>
      <c r="G185" s="193">
        <f>(Indicators!G197-Indicators!G196)/Indicators!G196</f>
        <v>-8.0241533864541886E-2</v>
      </c>
      <c r="H185" s="193">
        <f>(Indicators!H197-Indicators!H196)/Indicators!H196</f>
        <v>-2.6557936225788344E-3</v>
      </c>
      <c r="I185" s="193">
        <f>(Indicators!I197-Indicators!I196)/Indicators!I196</f>
        <v>-2.9530978575564564E-2</v>
      </c>
      <c r="K185" s="193">
        <f>RBay!C$82/100</f>
        <v>3.5331634879661178E-2</v>
      </c>
      <c r="L185" s="193">
        <f>RBay!D$82/100</f>
        <v>0.12844974921560759</v>
      </c>
      <c r="M185" s="193">
        <f>RBay!E$82/100</f>
        <v>0.34472717074833048</v>
      </c>
      <c r="N185" s="193">
        <f>RBay!F$82/100</f>
        <v>6.8729680931952798E-3</v>
      </c>
      <c r="O185" s="193">
        <f>RBay!G$82/100</f>
        <v>3.7338573855242925E-2</v>
      </c>
      <c r="P185" s="193">
        <f>RBay!H$82/100</f>
        <v>7.600460452148107E-2</v>
      </c>
      <c r="Q185" s="193">
        <f>RBay!I$82/100</f>
        <v>0.11808908580711742</v>
      </c>
      <c r="R185" s="193">
        <f>RBay!J$82/100</f>
        <v>0.11443389395856923</v>
      </c>
      <c r="S185" s="193">
        <f>RBay!K$82/100</f>
        <v>0.13875231892079465</v>
      </c>
      <c r="U185" s="193">
        <f>K185*$B185*Indicators!$B$256+K185*$C185*Indicators!$C$256+K185*$D185*Indicators!$D$256+K185*$E185*Indicators!$E$256+K185*$F185*Indicators!$F$256+K185*$G185*Indicators!$G$256+K185*$H185*Indicators!$H$256+K185*$I185*Indicators!$I$256</f>
        <v>-4.1582146328698389E-4</v>
      </c>
      <c r="V185" s="193">
        <f>L185*$B185*Indicators!$B$257+L185*$C185*Indicators!$C$257+L185*$D185*Indicators!$D$257+L185*$E185*Indicators!$E$257+L185*$F185*Indicators!$F$257+L185*$G185*Indicators!$G$257+L185*$H185*Indicators!$H$257+L185*$I185*Indicators!$I$257</f>
        <v>-5.483149759394867E-3</v>
      </c>
      <c r="W185" s="193">
        <f>M185*$B185*Indicators!$B$258+M185*$C185*Indicators!$C$258+M185*$D185*Indicators!$D$258+M185*$E185*Indicators!$E$258+M185*$F185*Indicators!$F$258+M185*$G185*Indicators!$G$258+M185*$H185*Indicators!$H$258+M185*$I185*Indicators!$I$258</f>
        <v>-4.0234243507128713E-3</v>
      </c>
      <c r="X185" s="193">
        <f>N185*$B185*Indicators!$B$259+N185*$C185*Indicators!$C$259+N185*$D185*Indicators!$D$259+N185*$E185*Indicators!$E$259+N185*$F185*Indicators!$F$259+N185*$G185*Indicators!$G$259+N185*$H185*Indicators!$H$259+N185*$I185*Indicators!$I$259</f>
        <v>-6.0239815248449102E-5</v>
      </c>
      <c r="Y185" s="193">
        <f>O185*$B185*Indicators!$B$260+O185*$C185*Indicators!$C$260+O185*$D185*Indicators!$D$260+O185*$E185*Indicators!$E$260+O185*$F185*Indicators!$F$260+O185*$G185*Indicators!$G$260+O185*$H185*Indicators!$H$260+O185*$I185*Indicators!$I$260</f>
        <v>9.7526797383847821E-5</v>
      </c>
      <c r="Z185" s="193">
        <f>P185*$B185*Indicators!$B$261+P185*$C185*Indicators!$C$261+P185*$D185*Indicators!$D$261+P185*$E185*Indicators!$E$261+P185*$F185*Indicators!$F$261+P185*$G185*Indicators!$G$261+P185*$H185*Indicators!$H$261+P185*$I185*Indicators!$I$261</f>
        <v>1.6038635406274816E-4</v>
      </c>
      <c r="AA185" s="193">
        <f>Q185*$B185*Indicators!$B$262+Q185*$C185*Indicators!$C$262+Q185*$D185*Indicators!$D$262+Q185*$E185*Indicators!$E$262+Q185*$F185*Indicators!$F$262+Q185*$G185*Indicators!$G$262+Q185*$H185*Indicators!$H$262+Q185*$I185*Indicators!$I$262</f>
        <v>9.3487854207961762E-4</v>
      </c>
      <c r="AB185" s="193">
        <f>R185*$B185*Indicators!$B$263+R185*$C185*Indicators!$C$263+R185*$D185*Indicators!$D$263+R185*$E185*Indicators!$E$263+R185*$F185*Indicators!$F$263+R185*$G185*Indicators!$G$263+R185*$H185*Indicators!$H$263+R185*$I185*Indicators!$I$263</f>
        <v>5.7317683680421392E-5</v>
      </c>
      <c r="AC185" s="193">
        <f>S185*$B185*Indicators!$B$264+S185*$C185*Indicators!$C$264+S185*$D185*Indicators!$D$264+S185*$E185*Indicators!$E$264+S185*$F185*Indicators!$F$264+S185*$G185*Indicators!$G$264+S185*$H185*Indicators!$H$264+S185*$I185*Indicators!$I$264</f>
        <v>-5.6698022337291383E-4</v>
      </c>
      <c r="AE185" s="177">
        <f t="shared" si="6"/>
        <v>-0.92995062348094504</v>
      </c>
    </row>
    <row r="186" spans="1:31" x14ac:dyDescent="0.25">
      <c r="A186" s="174">
        <f>Indicators!A198</f>
        <v>41395</v>
      </c>
      <c r="B186" s="193">
        <f>(Indicators!B198-Indicators!B197)/Indicators!B197</f>
        <v>0.11838496019268083</v>
      </c>
      <c r="C186" s="193">
        <f>(Indicators!C198-Indicators!C197)/-100</f>
        <v>-6.9500000000000031E-3</v>
      </c>
      <c r="D186" s="193">
        <f>(Indicators!D198-Indicators!D197)/-100</f>
        <v>3.000000000000007E-3</v>
      </c>
      <c r="E186" s="193">
        <f>(Indicators!E198-Indicators!E197)/-Indicators!E197</f>
        <v>1.9230769230769232E-2</v>
      </c>
      <c r="F186" s="193">
        <f>(Indicators!F198-Indicators!F197)/Indicators!F197</f>
        <v>-1.3023782559456423E-2</v>
      </c>
      <c r="G186" s="193">
        <f>(Indicators!G198-Indicators!G197)/Indicators!G197</f>
        <v>-4.2504230118443287E-2</v>
      </c>
      <c r="H186" s="193">
        <f>(Indicators!H198-Indicators!H197)/Indicators!H197</f>
        <v>7.6304236592151147E-3</v>
      </c>
      <c r="I186" s="193">
        <f>(Indicators!I198-Indicators!I197)/Indicators!I197</f>
        <v>3.0727923627684964E-2</v>
      </c>
      <c r="K186" s="193">
        <f>RBay!C$82/100</f>
        <v>3.5331634879661178E-2</v>
      </c>
      <c r="L186" s="193">
        <f>RBay!D$82/100</f>
        <v>0.12844974921560759</v>
      </c>
      <c r="M186" s="193">
        <f>RBay!E$82/100</f>
        <v>0.34472717074833048</v>
      </c>
      <c r="N186" s="193">
        <f>RBay!F$82/100</f>
        <v>6.8729680931952798E-3</v>
      </c>
      <c r="O186" s="193">
        <f>RBay!G$82/100</f>
        <v>3.7338573855242925E-2</v>
      </c>
      <c r="P186" s="193">
        <f>RBay!H$82/100</f>
        <v>7.600460452148107E-2</v>
      </c>
      <c r="Q186" s="193">
        <f>RBay!I$82/100</f>
        <v>0.11808908580711742</v>
      </c>
      <c r="R186" s="193">
        <f>RBay!J$82/100</f>
        <v>0.11443389395856923</v>
      </c>
      <c r="S186" s="193">
        <f>RBay!K$82/100</f>
        <v>0.13875231892079465</v>
      </c>
      <c r="U186" s="193">
        <f>K186*$B186*Indicators!$B$256+K186*$C186*Indicators!$C$256+K186*$D186*Indicators!$D$256+K186*$E186*Indicators!$E$256+K186*$F186*Indicators!$F$256+K186*$G186*Indicators!$G$256+K186*$H186*Indicators!$H$256+K186*$I186*Indicators!$I$256</f>
        <v>9.0856586210609047E-4</v>
      </c>
      <c r="V186" s="193">
        <f>L186*$B186*Indicators!$B$257+L186*$C186*Indicators!$C$257+L186*$D186*Indicators!$D$257+L186*$E186*Indicators!$E$257+L186*$F186*Indicators!$F$257+L186*$G186*Indicators!$G$257+L186*$H186*Indicators!$H$257+L186*$I186*Indicators!$I$257</f>
        <v>3.4145100198383037E-3</v>
      </c>
      <c r="W186" s="193">
        <f>M186*$B186*Indicators!$B$258+M186*$C186*Indicators!$C$258+M186*$D186*Indicators!$D$258+M186*$E186*Indicators!$E$258+M186*$F186*Indicators!$F$258+M186*$G186*Indicators!$G$258+M186*$H186*Indicators!$H$258+M186*$I186*Indicators!$I$258</f>
        <v>1.6900745981321345E-2</v>
      </c>
      <c r="X186" s="193">
        <f>N186*$B186*Indicators!$B$259+N186*$C186*Indicators!$C$259+N186*$D186*Indicators!$D$259+N186*$E186*Indicators!$E$259+N186*$F186*Indicators!$F$259+N186*$G186*Indicators!$G$259+N186*$H186*Indicators!$H$259+N186*$I186*Indicators!$I$259</f>
        <v>2.1728307204592334E-4</v>
      </c>
      <c r="Y186" s="193">
        <f>O186*$B186*Indicators!$B$260+O186*$C186*Indicators!$C$260+O186*$D186*Indicators!$D$260+O186*$E186*Indicators!$E$260+O186*$F186*Indicators!$F$260+O186*$G186*Indicators!$G$260+O186*$H186*Indicators!$H$260+O186*$I186*Indicators!$I$260</f>
        <v>6.2593021169471137E-4</v>
      </c>
      <c r="Z186" s="193">
        <f>P186*$B186*Indicators!$B$261+P186*$C186*Indicators!$C$261+P186*$D186*Indicators!$D$261+P186*$E186*Indicators!$E$261+P186*$F186*Indicators!$F$261+P186*$G186*Indicators!$G$261+P186*$H186*Indicators!$H$261+P186*$I186*Indicators!$I$261</f>
        <v>1.0516513044283322E-3</v>
      </c>
      <c r="AA186" s="193">
        <f>Q186*$B186*Indicators!$B$262+Q186*$C186*Indicators!$C$262+Q186*$D186*Indicators!$D$262+Q186*$E186*Indicators!$E$262+Q186*$F186*Indicators!$F$262+Q186*$G186*Indicators!$G$262+Q186*$H186*Indicators!$H$262+Q186*$I186*Indicators!$I$262</f>
        <v>2.4936404479075297E-3</v>
      </c>
      <c r="AB186" s="193">
        <f>R186*$B186*Indicators!$B$263+R186*$C186*Indicators!$C$263+R186*$D186*Indicators!$D$263+R186*$E186*Indicators!$E$263+R186*$F186*Indicators!$F$263+R186*$G186*Indicators!$G$263+R186*$H186*Indicators!$H$263+R186*$I186*Indicators!$I$263</f>
        <v>1.768529625182925E-3</v>
      </c>
      <c r="AC186" s="193">
        <f>S186*$B186*Indicators!$B$264+S186*$C186*Indicators!$C$264+S186*$D186*Indicators!$D$264+S186*$E186*Indicators!$E$264+S186*$F186*Indicators!$F$264+S186*$G186*Indicators!$G$264+S186*$H186*Indicators!$H$264+S186*$I186*Indicators!$I$264</f>
        <v>1.9191553768530627E-3</v>
      </c>
      <c r="AE186" s="177">
        <f t="shared" si="6"/>
        <v>2.9300011901378222</v>
      </c>
    </row>
    <row r="187" spans="1:31" x14ac:dyDescent="0.25">
      <c r="A187" s="174">
        <f>Indicators!A199</f>
        <v>41426</v>
      </c>
      <c r="B187" s="193">
        <f>(Indicators!B199-Indicators!B198)/Indicators!B198</f>
        <v>-9.381947975553015E-3</v>
      </c>
      <c r="C187" s="193">
        <f>(Indicators!C199-Indicators!C198)/-100</f>
        <v>-5.749999999999993E-3</v>
      </c>
      <c r="D187" s="193">
        <f>(Indicators!D199-Indicators!D198)/-100</f>
        <v>9.9999999999999655E-4</v>
      </c>
      <c r="E187" s="193">
        <f>(Indicators!E199-Indicators!E198)/-Indicators!E198</f>
        <v>-9.8039215686274508E-3</v>
      </c>
      <c r="F187" s="193">
        <f>(Indicators!F199-Indicators!F198)/Indicators!F198</f>
        <v>-2.9259896729776136E-2</v>
      </c>
      <c r="G187" s="193">
        <f>(Indicators!G199-Indicators!G198)/Indicators!G198</f>
        <v>-0.15049127023397194</v>
      </c>
      <c r="H187" s="193">
        <f>(Indicators!H199-Indicators!H198)/Indicators!H198</f>
        <v>7.7006583495346148E-3</v>
      </c>
      <c r="I187" s="193">
        <f>(Indicators!I199-Indicators!I198)/Indicators!I198</f>
        <v>-7.8147612156295228E-3</v>
      </c>
      <c r="K187" s="193">
        <f>RBay!C$82/100</f>
        <v>3.5331634879661178E-2</v>
      </c>
      <c r="L187" s="193">
        <f>RBay!D$82/100</f>
        <v>0.12844974921560759</v>
      </c>
      <c r="M187" s="193">
        <f>RBay!E$82/100</f>
        <v>0.34472717074833048</v>
      </c>
      <c r="N187" s="193">
        <f>RBay!F$82/100</f>
        <v>6.8729680931952798E-3</v>
      </c>
      <c r="O187" s="193">
        <f>RBay!G$82/100</f>
        <v>3.7338573855242925E-2</v>
      </c>
      <c r="P187" s="193">
        <f>RBay!H$82/100</f>
        <v>7.600460452148107E-2</v>
      </c>
      <c r="Q187" s="193">
        <f>RBay!I$82/100</f>
        <v>0.11808908580711742</v>
      </c>
      <c r="R187" s="193">
        <f>RBay!J$82/100</f>
        <v>0.11443389395856923</v>
      </c>
      <c r="S187" s="193">
        <f>RBay!K$82/100</f>
        <v>0.13875231892079465</v>
      </c>
      <c r="U187" s="193">
        <f>K187*$B187*Indicators!$B$256+K187*$C187*Indicators!$C$256+K187*$D187*Indicators!$D$256+K187*$E187*Indicators!$E$256+K187*$F187*Indicators!$F$256+K187*$G187*Indicators!$G$256+K187*$H187*Indicators!$H$256+K187*$I187*Indicators!$I$256</f>
        <v>-4.4875205315445828E-4</v>
      </c>
      <c r="V187" s="193">
        <f>L187*$B187*Indicators!$B$257+L187*$C187*Indicators!$C$257+L187*$D187*Indicators!$D$257+L187*$E187*Indicators!$E$257+L187*$F187*Indicators!$F$257+L187*$G187*Indicators!$G$257+L187*$H187*Indicators!$H$257+L187*$I187*Indicators!$I$257</f>
        <v>-8.42045097800833E-3</v>
      </c>
      <c r="W187" s="193">
        <f>M187*$B187*Indicators!$B$258+M187*$C187*Indicators!$C$258+M187*$D187*Indicators!$D$258+M187*$E187*Indicators!$E$258+M187*$F187*Indicators!$F$258+M187*$G187*Indicators!$G$258+M187*$H187*Indicators!$H$258+M187*$I187*Indicators!$I$258</f>
        <v>-2.1224715240985492E-3</v>
      </c>
      <c r="X187" s="193">
        <f>N187*$B187*Indicators!$B$259+N187*$C187*Indicators!$C$259+N187*$D187*Indicators!$D$259+N187*$E187*Indicators!$E$259+N187*$F187*Indicators!$F$259+N187*$G187*Indicators!$G$259+N187*$H187*Indicators!$H$259+N187*$I187*Indicators!$I$259</f>
        <v>-4.311958518899228E-5</v>
      </c>
      <c r="Y187" s="193">
        <f>O187*$B187*Indicators!$B$260+O187*$C187*Indicators!$C$260+O187*$D187*Indicators!$D$260+O187*$E187*Indicators!$E$260+O187*$F187*Indicators!$F$260+O187*$G187*Indicators!$G$260+O187*$H187*Indicators!$H$260+O187*$I187*Indicators!$I$260</f>
        <v>-7.8945827473189941E-5</v>
      </c>
      <c r="Z187" s="193">
        <f>P187*$B187*Indicators!$B$261+P187*$C187*Indicators!$C$261+P187*$D187*Indicators!$D$261+P187*$E187*Indicators!$E$261+P187*$F187*Indicators!$F$261+P187*$G187*Indicators!$G$261+P187*$H187*Indicators!$H$261+P187*$I187*Indicators!$I$261</f>
        <v>-1.3725841530294589E-4</v>
      </c>
      <c r="AA187" s="193">
        <f>Q187*$B187*Indicators!$B$262+Q187*$C187*Indicators!$C$262+Q187*$D187*Indicators!$D$262+Q187*$E187*Indicators!$E$262+Q187*$F187*Indicators!$F$262+Q187*$G187*Indicators!$G$262+Q187*$H187*Indicators!$H$262+Q187*$I187*Indicators!$I$262</f>
        <v>-4.9251600651250432E-4</v>
      </c>
      <c r="AB187" s="193">
        <f>R187*$B187*Indicators!$B$263+R187*$C187*Indicators!$C$263+R187*$D187*Indicators!$D$263+R187*$E187*Indicators!$E$263+R187*$F187*Indicators!$F$263+R187*$G187*Indicators!$G$263+R187*$H187*Indicators!$H$263+R187*$I187*Indicators!$I$263</f>
        <v>-2.187549798064324E-4</v>
      </c>
      <c r="AC187" s="193">
        <f>S187*$B187*Indicators!$B$264+S187*$C187*Indicators!$C$264+S187*$D187*Indicators!$D$264+S187*$E187*Indicators!$E$264+S187*$F187*Indicators!$F$264+S187*$G187*Indicators!$G$264+S187*$H187*Indicators!$H$264+S187*$I187*Indicators!$I$264</f>
        <v>-1.1533583286379583E-4</v>
      </c>
      <c r="AE187" s="177">
        <f t="shared" si="6"/>
        <v>-1.2077605202409196</v>
      </c>
    </row>
    <row r="188" spans="1:31" x14ac:dyDescent="0.25">
      <c r="A188" s="174">
        <f>Indicators!A200</f>
        <v>41456</v>
      </c>
      <c r="B188" s="193">
        <f>(Indicators!B200-Indicators!B199)/Indicators!B199</f>
        <v>-1.4080396143239679E-2</v>
      </c>
      <c r="C188" s="193">
        <f>(Indicators!C200-Indicators!C199)/-100</f>
        <v>-8.9999999999999857E-4</v>
      </c>
      <c r="D188" s="193">
        <f>(Indicators!D200-Indicators!D199)/-100</f>
        <v>-7.9999999999999984E-3</v>
      </c>
      <c r="E188" s="193">
        <f>(Indicators!E200-Indicators!E199)/-Indicators!E199</f>
        <v>-3.8834951456310676E-2</v>
      </c>
      <c r="F188" s="193">
        <f>(Indicators!F200-Indicators!F199)/Indicators!F199</f>
        <v>1.0638297872340408E-2</v>
      </c>
      <c r="G188" s="193">
        <f>(Indicators!G200-Indicators!G199)/Indicators!G199</f>
        <v>0.10500915293726082</v>
      </c>
      <c r="H188" s="193">
        <f>(Indicators!H200-Indicators!H199)/Indicators!H199</f>
        <v>-3.1132991909317963E-3</v>
      </c>
      <c r="I188" s="193">
        <f>(Indicators!I200-Indicators!I199)/Indicators!I199</f>
        <v>6.0676779463243874E-2</v>
      </c>
      <c r="K188" s="193">
        <f>RBay!C$82/100</f>
        <v>3.5331634879661178E-2</v>
      </c>
      <c r="L188" s="193">
        <f>RBay!D$82/100</f>
        <v>0.12844974921560759</v>
      </c>
      <c r="M188" s="193">
        <f>RBay!E$82/100</f>
        <v>0.34472717074833048</v>
      </c>
      <c r="N188" s="193">
        <f>RBay!F$82/100</f>
        <v>6.8729680931952798E-3</v>
      </c>
      <c r="O188" s="193">
        <f>RBay!G$82/100</f>
        <v>3.7338573855242925E-2</v>
      </c>
      <c r="P188" s="193">
        <f>RBay!H$82/100</f>
        <v>7.600460452148107E-2</v>
      </c>
      <c r="Q188" s="193">
        <f>RBay!I$82/100</f>
        <v>0.11808908580711742</v>
      </c>
      <c r="R188" s="193">
        <f>RBay!J$82/100</f>
        <v>0.11443389395856923</v>
      </c>
      <c r="S188" s="193">
        <f>RBay!K$82/100</f>
        <v>0.13875231892079465</v>
      </c>
      <c r="U188" s="193">
        <f>K188*$B188*Indicators!$B$256+K188*$C188*Indicators!$C$256+K188*$D188*Indicators!$D$256+K188*$E188*Indicators!$E$256+K188*$F188*Indicators!$F$256+K188*$G188*Indicators!$G$256+K188*$H188*Indicators!$H$256+K188*$I188*Indicators!$I$256</f>
        <v>-7.6801052276863569E-5</v>
      </c>
      <c r="V188" s="193">
        <f>L188*$B188*Indicators!$B$257+L188*$C188*Indicators!$C$257+L188*$D188*Indicators!$D$257+L188*$E188*Indicators!$E$257+L188*$F188*Indicators!$F$257+L188*$G188*Indicators!$G$257+L188*$H188*Indicators!$H$257+L188*$I188*Indicators!$I$257</f>
        <v>5.9127221815336913E-3</v>
      </c>
      <c r="W188" s="193">
        <f>M188*$B188*Indicators!$B$258+M188*$C188*Indicators!$C$258+M188*$D188*Indicators!$D$258+M188*$E188*Indicators!$E$258+M188*$F188*Indicators!$F$258+M188*$G188*Indicators!$G$258+M188*$H188*Indicators!$H$258+M188*$I188*Indicators!$I$258</f>
        <v>8.3851167360013672E-4</v>
      </c>
      <c r="X188" s="193">
        <f>N188*$B188*Indicators!$B$259+N188*$C188*Indicators!$C$259+N188*$D188*Indicators!$D$259+N188*$E188*Indicators!$E$259+N188*$F188*Indicators!$F$259+N188*$G188*Indicators!$G$259+N188*$H188*Indicators!$H$259+N188*$I188*Indicators!$I$259</f>
        <v>1.4025686542729868E-4</v>
      </c>
      <c r="Y188" s="193">
        <f>O188*$B188*Indicators!$B$260+O188*$C188*Indicators!$C$260+O188*$D188*Indicators!$D$260+O188*$E188*Indicators!$E$260+O188*$F188*Indicators!$F$260+O188*$G188*Indicators!$G$260+O188*$H188*Indicators!$H$260+O188*$I188*Indicators!$I$260</f>
        <v>-2.3162734559097916E-4</v>
      </c>
      <c r="Z188" s="193">
        <f>P188*$B188*Indicators!$B$261+P188*$C188*Indicators!$C$261+P188*$D188*Indicators!$D$261+P188*$E188*Indicators!$E$261+P188*$F188*Indicators!$F$261+P188*$G188*Indicators!$G$261+P188*$H188*Indicators!$H$261+P188*$I188*Indicators!$I$261</f>
        <v>-6.068860928416435E-4</v>
      </c>
      <c r="AA188" s="193">
        <f>Q188*$B188*Indicators!$B$262+Q188*$C188*Indicators!$C$262+Q188*$D188*Indicators!$D$262+Q188*$E188*Indicators!$E$262+Q188*$F188*Indicators!$F$262+Q188*$G188*Indicators!$G$262+Q188*$H188*Indicators!$H$262+Q188*$I188*Indicators!$I$262</f>
        <v>-1.0147993787853323E-3</v>
      </c>
      <c r="AB188" s="193">
        <f>R188*$B188*Indicators!$B$263+R188*$C188*Indicators!$C$263+R188*$D188*Indicators!$D$263+R188*$E188*Indicators!$E$263+R188*$F188*Indicators!$F$263+R188*$G188*Indicators!$G$263+R188*$H188*Indicators!$H$263+R188*$I188*Indicators!$I$263</f>
        <v>-4.9283079686328183E-4</v>
      </c>
      <c r="AC188" s="193">
        <f>S188*$B188*Indicators!$B$264+S188*$C188*Indicators!$C$264+S188*$D188*Indicators!$D$264+S188*$E188*Indicators!$E$264+S188*$F188*Indicators!$F$264+S188*$G188*Indicators!$G$264+S188*$H188*Indicators!$H$264+S188*$I188*Indicators!$I$264</f>
        <v>-1.6972050426538292E-4</v>
      </c>
      <c r="AE188" s="177">
        <f t="shared" si="6"/>
        <v>0.42988255499376432</v>
      </c>
    </row>
    <row r="189" spans="1:31" x14ac:dyDescent="0.25">
      <c r="A189" s="174">
        <f>Indicators!A201</f>
        <v>41487</v>
      </c>
      <c r="B189" s="193">
        <f>(Indicators!B201-Indicators!B200)/Indicators!B200</f>
        <v>5.5482395696158586E-2</v>
      </c>
      <c r="C189" s="193">
        <f>(Indicators!C201-Indicators!C200)/-100</f>
        <v>-3.9500000000000047E-3</v>
      </c>
      <c r="D189" s="193">
        <f>(Indicators!D201-Indicators!D200)/-100</f>
        <v>-1.0000000000000052E-3</v>
      </c>
      <c r="E189" s="193">
        <f>(Indicators!E201-Indicators!E200)/-Indicators!E200</f>
        <v>-7.476635514018691E-2</v>
      </c>
      <c r="F189" s="193">
        <f>(Indicators!F201-Indicators!F200)/Indicators!F200</f>
        <v>8.187134502923802E-3</v>
      </c>
      <c r="G189" s="193">
        <f>(Indicators!G201-Indicators!G200)/Indicators!G200</f>
        <v>6.0240963855421686E-2</v>
      </c>
      <c r="H189" s="193">
        <f>(Indicators!H201-Indicators!H200)/Indicators!H200</f>
        <v>1.5077756963294296E-2</v>
      </c>
      <c r="I189" s="193">
        <f>(Indicators!I201-Indicators!I200)/Indicators!I200</f>
        <v>-1.65016501650165E-2</v>
      </c>
      <c r="K189" s="193">
        <f>RBay!C$82/100</f>
        <v>3.5331634879661178E-2</v>
      </c>
      <c r="L189" s="193">
        <f>RBay!D$82/100</f>
        <v>0.12844974921560759</v>
      </c>
      <c r="M189" s="193">
        <f>RBay!E$82/100</f>
        <v>0.34472717074833048</v>
      </c>
      <c r="N189" s="193">
        <f>RBay!F$82/100</f>
        <v>6.8729680931952798E-3</v>
      </c>
      <c r="O189" s="193">
        <f>RBay!G$82/100</f>
        <v>3.7338573855242925E-2</v>
      </c>
      <c r="P189" s="193">
        <f>RBay!H$82/100</f>
        <v>7.600460452148107E-2</v>
      </c>
      <c r="Q189" s="193">
        <f>RBay!I$82/100</f>
        <v>0.11808908580711742</v>
      </c>
      <c r="R189" s="193">
        <f>RBay!J$82/100</f>
        <v>0.11443389395856923</v>
      </c>
      <c r="S189" s="193">
        <f>RBay!K$82/100</f>
        <v>0.13875231892079465</v>
      </c>
      <c r="U189" s="193">
        <f>K189*$B189*Indicators!$B$256+K189*$C189*Indicators!$C$256+K189*$D189*Indicators!$D$256+K189*$E189*Indicators!$E$256+K189*$F189*Indicators!$F$256+K189*$G189*Indicators!$G$256+K189*$H189*Indicators!$H$256+K189*$I189*Indicators!$I$256</f>
        <v>2.0668398679466291E-5</v>
      </c>
      <c r="V189" s="193">
        <f>L189*$B189*Indicators!$B$257+L189*$C189*Indicators!$C$257+L189*$D189*Indicators!$D$257+L189*$E189*Indicators!$E$257+L189*$F189*Indicators!$F$257+L189*$G189*Indicators!$G$257+L189*$H189*Indicators!$H$257+L189*$I189*Indicators!$I$257</f>
        <v>3.8488861019897436E-3</v>
      </c>
      <c r="W189" s="193">
        <f>M189*$B189*Indicators!$B$258+M189*$C189*Indicators!$C$258+M189*$D189*Indicators!$D$258+M189*$E189*Indicators!$E$258+M189*$F189*Indicators!$F$258+M189*$G189*Indicators!$G$258+M189*$H189*Indicators!$H$258+M189*$I189*Indicators!$I$258</f>
        <v>3.2092888373496495E-3</v>
      </c>
      <c r="X189" s="193">
        <f>N189*$B189*Indicators!$B$259+N189*$C189*Indicators!$C$259+N189*$D189*Indicators!$D$259+N189*$E189*Indicators!$E$259+N189*$F189*Indicators!$F$259+N189*$G189*Indicators!$G$259+N189*$H189*Indicators!$H$259+N189*$I189*Indicators!$I$259</f>
        <v>-1.1268630401434188E-4</v>
      </c>
      <c r="Y189" s="193">
        <f>O189*$B189*Indicators!$B$260+O189*$C189*Indicators!$C$260+O189*$D189*Indicators!$D$260+O189*$E189*Indicators!$E$260+O189*$F189*Indicators!$F$260+O189*$G189*Indicators!$G$260+O189*$H189*Indicators!$H$260+O189*$I189*Indicators!$I$260</f>
        <v>-1.2147989704806508E-4</v>
      </c>
      <c r="Z189" s="193">
        <f>P189*$B189*Indicators!$B$261+P189*$C189*Indicators!$C$261+P189*$D189*Indicators!$D$261+P189*$E189*Indicators!$E$261+P189*$F189*Indicators!$F$261+P189*$G189*Indicators!$G$261+P189*$H189*Indicators!$H$261+P189*$I189*Indicators!$I$261</f>
        <v>1.9650480996138389E-5</v>
      </c>
      <c r="AA189" s="193">
        <f>Q189*$B189*Indicators!$B$262+Q189*$C189*Indicators!$C$262+Q189*$D189*Indicators!$D$262+Q189*$E189*Indicators!$E$262+Q189*$F189*Indicators!$F$262+Q189*$G189*Indicators!$G$262+Q189*$H189*Indicators!$H$262+Q189*$I189*Indicators!$I$262</f>
        <v>-1.9374026771101097E-3</v>
      </c>
      <c r="AB189" s="193">
        <f>R189*$B189*Indicators!$B$263+R189*$C189*Indicators!$C$263+R189*$D189*Indicators!$D$263+R189*$E189*Indicators!$E$263+R189*$F189*Indicators!$F$263+R189*$G189*Indicators!$G$263+R189*$H189*Indicators!$H$263+R189*$I189*Indicators!$I$263</f>
        <v>3.2882423379456359E-5</v>
      </c>
      <c r="AC189" s="193">
        <f>S189*$B189*Indicators!$B$264+S189*$C189*Indicators!$C$264+S189*$D189*Indicators!$D$264+S189*$E189*Indicators!$E$264+S189*$F189*Indicators!$F$264+S189*$G189*Indicators!$G$264+S189*$H189*Indicators!$H$264+S189*$I189*Indicators!$I$264</f>
        <v>1.0633955730337393E-3</v>
      </c>
      <c r="AE189" s="177">
        <f t="shared" si="6"/>
        <v>0.60232029372556761</v>
      </c>
    </row>
    <row r="190" spans="1:31" x14ac:dyDescent="0.25">
      <c r="A190" s="174">
        <f>Indicators!A202</f>
        <v>41518</v>
      </c>
      <c r="B190" s="193">
        <f>(Indicators!B202-Indicators!B201)/Indicators!B201</f>
        <v>-2.068785422751793E-2</v>
      </c>
      <c r="C190" s="193">
        <f>(Indicators!C202-Indicators!C201)/-100</f>
        <v>5.9499999999999978E-3</v>
      </c>
      <c r="D190" s="193">
        <f>(Indicators!D202-Indicators!D201)/-100</f>
        <v>4.0000000000000036E-3</v>
      </c>
      <c r="E190" s="193">
        <f>(Indicators!E202-Indicators!E201)/-Indicators!E201</f>
        <v>5.2173913043478258E-2</v>
      </c>
      <c r="F190" s="193">
        <f>(Indicators!F202-Indicators!F201)/Indicators!F201</f>
        <v>2.2041763341067437E-2</v>
      </c>
      <c r="G190" s="193">
        <f>(Indicators!G202-Indicators!G201)/Indicators!G201</f>
        <v>-5.042613636363636E-2</v>
      </c>
      <c r="H190" s="193">
        <f>(Indicators!H202-Indicators!H201)/Indicators!H201</f>
        <v>6.4541507558717372E-3</v>
      </c>
      <c r="I190" s="193">
        <f>(Indicators!I202-Indicators!I201)/Indicators!I201</f>
        <v>-5.0055928411633109E-2</v>
      </c>
      <c r="K190" s="193">
        <f>RBay!C$82/100</f>
        <v>3.5331634879661178E-2</v>
      </c>
      <c r="L190" s="193">
        <f>RBay!D$82/100</f>
        <v>0.12844974921560759</v>
      </c>
      <c r="M190" s="193">
        <f>RBay!E$82/100</f>
        <v>0.34472717074833048</v>
      </c>
      <c r="N190" s="193">
        <f>RBay!F$82/100</f>
        <v>6.8729680931952798E-3</v>
      </c>
      <c r="O190" s="193">
        <f>RBay!G$82/100</f>
        <v>3.7338573855242925E-2</v>
      </c>
      <c r="P190" s="193">
        <f>RBay!H$82/100</f>
        <v>7.600460452148107E-2</v>
      </c>
      <c r="Q190" s="193">
        <f>RBay!I$82/100</f>
        <v>0.11808908580711742</v>
      </c>
      <c r="R190" s="193">
        <f>RBay!J$82/100</f>
        <v>0.11443389395856923</v>
      </c>
      <c r="S190" s="193">
        <f>RBay!K$82/100</f>
        <v>0.13875231892079465</v>
      </c>
      <c r="U190" s="193">
        <f>K190*$B190*Indicators!$B$256+K190*$C190*Indicators!$C$256+K190*$D190*Indicators!$D$256+K190*$E190*Indicators!$E$256+K190*$F190*Indicators!$F$256+K190*$G190*Indicators!$G$256+K190*$H190*Indicators!$H$256+K190*$I190*Indicators!$I$256</f>
        <v>3.102281543709203E-4</v>
      </c>
      <c r="V190" s="193">
        <f>L190*$B190*Indicators!$B$257+L190*$C190*Indicators!$C$257+L190*$D190*Indicators!$D$257+L190*$E190*Indicators!$E$257+L190*$F190*Indicators!$F$257+L190*$G190*Indicators!$G$257+L190*$H190*Indicators!$H$257+L190*$I190*Indicators!$I$257</f>
        <v>-4.0038564197711329E-3</v>
      </c>
      <c r="W190" s="193">
        <f>M190*$B190*Indicators!$B$258+M190*$C190*Indicators!$C$258+M190*$D190*Indicators!$D$258+M190*$E190*Indicators!$E$258+M190*$F190*Indicators!$F$258+M190*$G190*Indicators!$G$258+M190*$H190*Indicators!$H$258+M190*$I190*Indicators!$I$258</f>
        <v>-3.4469712026113679E-3</v>
      </c>
      <c r="X190" s="193">
        <f>N190*$B190*Indicators!$B$259+N190*$C190*Indicators!$C$259+N190*$D190*Indicators!$D$259+N190*$E190*Indicators!$E$259+N190*$F190*Indicators!$F$259+N190*$G190*Indicators!$G$259+N190*$H190*Indicators!$H$259+N190*$I190*Indicators!$I$259</f>
        <v>-1.0666194884971455E-4</v>
      </c>
      <c r="Y190" s="193">
        <f>O190*$B190*Indicators!$B$260+O190*$C190*Indicators!$C$260+O190*$D190*Indicators!$D$260+O190*$E190*Indicators!$E$260+O190*$F190*Indicators!$F$260+O190*$G190*Indicators!$G$260+O190*$H190*Indicators!$H$260+O190*$I190*Indicators!$I$260</f>
        <v>2.7539999880604911E-4</v>
      </c>
      <c r="Z190" s="193">
        <f>P190*$B190*Indicators!$B$261+P190*$C190*Indicators!$C$261+P190*$D190*Indicators!$D$261+P190*$E190*Indicators!$E$261+P190*$F190*Indicators!$F$261+P190*$G190*Indicators!$G$261+P190*$H190*Indicators!$H$261+P190*$I190*Indicators!$I$261</f>
        <v>5.8102811128839726E-4</v>
      </c>
      <c r="AA190" s="193">
        <f>Q190*$B190*Indicators!$B$262+Q190*$C190*Indicators!$C$262+Q190*$D190*Indicators!$D$262+Q190*$E190*Indicators!$E$262+Q190*$F190*Indicators!$F$262+Q190*$G190*Indicators!$G$262+Q190*$H190*Indicators!$H$262+Q190*$I190*Indicators!$I$262</f>
        <v>1.3531386453635975E-3</v>
      </c>
      <c r="AB190" s="193">
        <f>R190*$B190*Indicators!$B$263+R190*$C190*Indicators!$C$263+R190*$D190*Indicators!$D$263+R190*$E190*Indicators!$E$263+R190*$F190*Indicators!$F$263+R190*$G190*Indicators!$G$263+R190*$H190*Indicators!$H$263+R190*$I190*Indicators!$I$263</f>
        <v>5.7955671408832174E-4</v>
      </c>
      <c r="AC190" s="193">
        <f>S190*$B190*Indicators!$B$264+S190*$C190*Indicators!$C$264+S190*$D190*Indicators!$D$264+S190*$E190*Indicators!$E$264+S190*$F190*Indicators!$F$264+S190*$G190*Indicators!$G$264+S190*$H190*Indicators!$H$264+S190*$I190*Indicators!$I$264</f>
        <v>3.4294492602954501E-5</v>
      </c>
      <c r="AE190" s="177">
        <f t="shared" si="6"/>
        <v>-0.44238434547119743</v>
      </c>
    </row>
    <row r="191" spans="1:31" x14ac:dyDescent="0.25">
      <c r="A191" s="174">
        <f>Indicators!A203</f>
        <v>41548</v>
      </c>
      <c r="B191" s="193">
        <f>(Indicators!B203-Indicators!B202)/Indicators!B202</f>
        <v>-1.8142313959804451E-2</v>
      </c>
      <c r="C191" s="193">
        <f>(Indicators!C203-Indicators!C202)/-100</f>
        <v>1.4500000000000047E-3</v>
      </c>
      <c r="D191" s="193">
        <f>(Indicators!D203-Indicators!D202)/-100</f>
        <v>5.0000000000000001E-3</v>
      </c>
      <c r="E191" s="193">
        <f>(Indicators!E203-Indicators!E202)/-Indicators!E202</f>
        <v>0</v>
      </c>
      <c r="F191" s="193">
        <f>(Indicators!F203-Indicators!F202)/Indicators!F202</f>
        <v>6.7536889897843233E-2</v>
      </c>
      <c r="G191" s="193">
        <f>(Indicators!G203-Indicators!G202)/Indicators!G202</f>
        <v>4.4876589379207179E-3</v>
      </c>
      <c r="H191" s="193">
        <f>(Indicators!H203-Indicators!H202)/Indicators!H202</f>
        <v>-2.1754243574348621E-3</v>
      </c>
      <c r="I191" s="193">
        <f>(Indicators!I203-Indicators!I202)/Indicators!I202</f>
        <v>3.620841919340595E-2</v>
      </c>
      <c r="K191" s="193">
        <f>RBay!C$82/100</f>
        <v>3.5331634879661178E-2</v>
      </c>
      <c r="L191" s="193">
        <f>RBay!D$82/100</f>
        <v>0.12844974921560759</v>
      </c>
      <c r="M191" s="193">
        <f>RBay!E$82/100</f>
        <v>0.34472717074833048</v>
      </c>
      <c r="N191" s="193">
        <f>RBay!F$82/100</f>
        <v>6.8729680931952798E-3</v>
      </c>
      <c r="O191" s="193">
        <f>RBay!G$82/100</f>
        <v>3.7338573855242925E-2</v>
      </c>
      <c r="P191" s="193">
        <f>RBay!H$82/100</f>
        <v>7.600460452148107E-2</v>
      </c>
      <c r="Q191" s="193">
        <f>RBay!I$82/100</f>
        <v>0.11808908580711742</v>
      </c>
      <c r="R191" s="193">
        <f>RBay!J$82/100</f>
        <v>0.11443389395856923</v>
      </c>
      <c r="S191" s="193">
        <f>RBay!K$82/100</f>
        <v>0.13875231892079465</v>
      </c>
      <c r="U191" s="193">
        <f>K191*$B191*Indicators!$B$256+K191*$C191*Indicators!$C$256+K191*$D191*Indicators!$D$256+K191*$E191*Indicators!$E$256+K191*$F191*Indicators!$F$256+K191*$G191*Indicators!$G$256+K191*$H191*Indicators!$H$256+K191*$I191*Indicators!$I$256</f>
        <v>6.9627117548138012E-4</v>
      </c>
      <c r="V191" s="193">
        <f>L191*$B191*Indicators!$B$257+L191*$C191*Indicators!$C$257+L191*$D191*Indicators!$D$257+L191*$E191*Indicators!$E$257+L191*$F191*Indicators!$F$257+L191*$G191*Indicators!$G$257+L191*$H191*Indicators!$H$257+L191*$I191*Indicators!$I$257</f>
        <v>4.6165523553544645E-4</v>
      </c>
      <c r="W191" s="193">
        <f>M191*$B191*Indicators!$B$258+M191*$C191*Indicators!$C$258+M191*$D191*Indicators!$D$258+M191*$E191*Indicators!$E$258+M191*$F191*Indicators!$F$258+M191*$G191*Indicators!$G$258+M191*$H191*Indicators!$H$258+M191*$I191*Indicators!$I$258</f>
        <v>4.1861306820805723E-4</v>
      </c>
      <c r="X191" s="193">
        <f>N191*$B191*Indicators!$B$259+N191*$C191*Indicators!$C$259+N191*$D191*Indicators!$D$259+N191*$E191*Indicators!$E$259+N191*$F191*Indicators!$F$259+N191*$G191*Indicators!$G$259+N191*$H191*Indicators!$H$259+N191*$I191*Indicators!$I$259</f>
        <v>1.1268187040268711E-4</v>
      </c>
      <c r="Y191" s="193">
        <f>O191*$B191*Indicators!$B$260+O191*$C191*Indicators!$C$260+O191*$D191*Indicators!$D$260+O191*$E191*Indicators!$E$260+O191*$F191*Indicators!$F$260+O191*$G191*Indicators!$G$260+O191*$H191*Indicators!$H$260+O191*$I191*Indicators!$I$260</f>
        <v>1.0401117386092245E-5</v>
      </c>
      <c r="Z191" s="193">
        <f>P191*$B191*Indicators!$B$261+P191*$C191*Indicators!$C$261+P191*$D191*Indicators!$D$261+P191*$E191*Indicators!$E$261+P191*$F191*Indicators!$F$261+P191*$G191*Indicators!$G$261+P191*$H191*Indicators!$H$261+P191*$I191*Indicators!$I$261</f>
        <v>-6.4648565434123848E-5</v>
      </c>
      <c r="AA191" s="193">
        <f>Q191*$B191*Indicators!$B$262+Q191*$C191*Indicators!$C$262+Q191*$D191*Indicators!$D$262+Q191*$E191*Indicators!$E$262+Q191*$F191*Indicators!$F$262+Q191*$G191*Indicators!$G$262+Q191*$H191*Indicators!$H$262+Q191*$I191*Indicators!$I$262</f>
        <v>2.5525258817833723E-4</v>
      </c>
      <c r="AB191" s="193">
        <f>R191*$B191*Indicators!$B$263+R191*$C191*Indicators!$C$263+R191*$D191*Indicators!$D$263+R191*$E191*Indicators!$E$263+R191*$F191*Indicators!$F$263+R191*$G191*Indicators!$G$263+R191*$H191*Indicators!$H$263+R191*$I191*Indicators!$I$263</f>
        <v>4.017342102853049E-5</v>
      </c>
      <c r="AC191" s="193">
        <f>S191*$B191*Indicators!$B$264+S191*$C191*Indicators!$C$264+S191*$D191*Indicators!$D$264+S191*$E191*Indicators!$E$264+S191*$F191*Indicators!$F$264+S191*$G191*Indicators!$G$264+S191*$H191*Indicators!$H$264+S191*$I191*Indicators!$I$264</f>
        <v>1.1808686162970519E-4</v>
      </c>
      <c r="AE191" s="177">
        <f t="shared" si="6"/>
        <v>0.20484867724161124</v>
      </c>
    </row>
    <row r="192" spans="1:31" x14ac:dyDescent="0.25">
      <c r="A192" s="174">
        <f>Indicators!A204</f>
        <v>41579</v>
      </c>
      <c r="B192" s="193">
        <f>(Indicators!B204-Indicators!B203)/Indicators!B203</f>
        <v>2.5387756744251515E-2</v>
      </c>
      <c r="C192" s="193">
        <f>(Indicators!C204-Indicators!C203)/-100</f>
        <v>-4.5500000000000011E-3</v>
      </c>
      <c r="D192" s="193">
        <f>(Indicators!D204-Indicators!D203)/-100</f>
        <v>2.0000000000000018E-3</v>
      </c>
      <c r="E192" s="193">
        <f>(Indicators!E204-Indicators!E203)/-Indicators!E203</f>
        <v>-1.834862385321101E-2</v>
      </c>
      <c r="F192" s="193">
        <f>(Indicators!F204-Indicators!F203)/Indicators!F203</f>
        <v>-5.635300372142471E-2</v>
      </c>
      <c r="G192" s="193">
        <f>(Indicators!G204-Indicators!G203)/Indicators!G203</f>
        <v>-7.2226358897989576E-2</v>
      </c>
      <c r="H192" s="193">
        <f>(Indicators!H204-Indicators!H203)/Indicators!H203</f>
        <v>1.2474289695543326E-2</v>
      </c>
      <c r="I192" s="193">
        <f>(Indicators!I204-Indicators!I203)/Indicators!I203</f>
        <v>-4.2329545454545453E-2</v>
      </c>
      <c r="K192" s="193">
        <f>RBay!C$82/100</f>
        <v>3.5331634879661178E-2</v>
      </c>
      <c r="L192" s="193">
        <f>RBay!D$82/100</f>
        <v>0.12844974921560759</v>
      </c>
      <c r="M192" s="193">
        <f>RBay!E$82/100</f>
        <v>0.34472717074833048</v>
      </c>
      <c r="N192" s="193">
        <f>RBay!F$82/100</f>
        <v>6.8729680931952798E-3</v>
      </c>
      <c r="O192" s="193">
        <f>RBay!G$82/100</f>
        <v>3.7338573855242925E-2</v>
      </c>
      <c r="P192" s="193">
        <f>RBay!H$82/100</f>
        <v>7.600460452148107E-2</v>
      </c>
      <c r="Q192" s="193">
        <f>RBay!I$82/100</f>
        <v>0.11808908580711742</v>
      </c>
      <c r="R192" s="193">
        <f>RBay!J$82/100</f>
        <v>0.11443389395856923</v>
      </c>
      <c r="S192" s="193">
        <f>RBay!K$82/100</f>
        <v>0.13875231892079465</v>
      </c>
      <c r="U192" s="193">
        <f>K192*$B192*Indicators!$B$256+K192*$C192*Indicators!$C$256+K192*$D192*Indicators!$D$256+K192*$E192*Indicators!$E$256+K192*$F192*Indicators!$F$256+K192*$G192*Indicators!$G$256+K192*$H192*Indicators!$H$256+K192*$I192*Indicators!$I$256</f>
        <v>-6.1623849362779713E-4</v>
      </c>
      <c r="V192" s="193">
        <f>L192*$B192*Indicators!$B$257+L192*$C192*Indicators!$C$257+L192*$D192*Indicators!$D$257+L192*$E192*Indicators!$E$257+L192*$F192*Indicators!$F$257+L192*$G192*Indicators!$G$257+L192*$H192*Indicators!$H$257+L192*$I192*Indicators!$I$257</f>
        <v>-4.0557992916465564E-3</v>
      </c>
      <c r="W192" s="193">
        <f>M192*$B192*Indicators!$B$258+M192*$C192*Indicators!$C$258+M192*$D192*Indicators!$D$258+M192*$E192*Indicators!$E$258+M192*$F192*Indicators!$F$258+M192*$G192*Indicators!$G$258+M192*$H192*Indicators!$H$258+M192*$I192*Indicators!$I$258</f>
        <v>-3.3701481251568067E-4</v>
      </c>
      <c r="X192" s="193">
        <f>N192*$B192*Indicators!$B$259+N192*$C192*Indicators!$C$259+N192*$D192*Indicators!$D$259+N192*$E192*Indicators!$E$259+N192*$F192*Indicators!$F$259+N192*$G192*Indicators!$G$259+N192*$H192*Indicators!$H$259+N192*$I192*Indicators!$I$259</f>
        <v>-1.4554054863321093E-4</v>
      </c>
      <c r="Y192" s="193">
        <f>O192*$B192*Indicators!$B$260+O192*$C192*Indicators!$C$260+O192*$D192*Indicators!$D$260+O192*$E192*Indicators!$E$260+O192*$F192*Indicators!$F$260+O192*$G192*Indicators!$G$260+O192*$H192*Indicators!$H$260+O192*$I192*Indicators!$I$260</f>
        <v>9.2335206132326299E-6</v>
      </c>
      <c r="Z192" s="193">
        <f>P192*$B192*Indicators!$B$261+P192*$C192*Indicators!$C$261+P192*$D192*Indicators!$D$261+P192*$E192*Indicators!$E$261+P192*$F192*Indicators!$F$261+P192*$G192*Indicators!$G$261+P192*$H192*Indicators!$H$261+P192*$I192*Indicators!$I$261</f>
        <v>1.998910240129414E-4</v>
      </c>
      <c r="AA192" s="193">
        <f>Q192*$B192*Indicators!$B$262+Q192*$C192*Indicators!$C$262+Q192*$D192*Indicators!$D$262+Q192*$E192*Indicators!$E$262+Q192*$F192*Indicators!$F$262+Q192*$G192*Indicators!$G$262+Q192*$H192*Indicators!$H$262+Q192*$I192*Indicators!$I$262</f>
        <v>-6.3932345674198442E-4</v>
      </c>
      <c r="AB192" s="193">
        <f>R192*$B192*Indicators!$B$263+R192*$C192*Indicators!$C$263+R192*$D192*Indicators!$D$263+R192*$E192*Indicators!$E$263+R192*$F192*Indicators!$F$263+R192*$G192*Indicators!$G$263+R192*$H192*Indicators!$H$263+R192*$I192*Indicators!$I$263</f>
        <v>1.0725006881954173E-4</v>
      </c>
      <c r="AC192" s="193">
        <f>S192*$B192*Indicators!$B$264+S192*$C192*Indicators!$C$264+S192*$D192*Indicators!$D$264+S192*$E192*Indicators!$E$264+S192*$F192*Indicators!$F$264+S192*$G192*Indicators!$G$264+S192*$H192*Indicators!$H$264+S192*$I192*Indicators!$I$264</f>
        <v>4.123837288430012E-4</v>
      </c>
      <c r="AE192" s="177">
        <f t="shared" si="6"/>
        <v>-0.50651582608765133</v>
      </c>
    </row>
    <row r="193" spans="1:31" x14ac:dyDescent="0.25">
      <c r="A193" s="174">
        <v>41609</v>
      </c>
      <c r="B193" s="193">
        <f>(Indicators!B205-Indicators!B204)/Indicators!B204</f>
        <v>2.083537697906641E-2</v>
      </c>
      <c r="C193" s="193">
        <f>(Indicators!C205-Indicators!C204)/-100</f>
        <v>7.0000000000000281E-4</v>
      </c>
      <c r="D193" s="193">
        <f>(Indicators!D205-Indicators!D204)/-100</f>
        <v>-1.0000000000000052E-3</v>
      </c>
      <c r="E193" s="193">
        <f>(Indicators!E205-Indicators!E204)/-Indicators!E204</f>
        <v>0</v>
      </c>
      <c r="F193" s="193">
        <f>(Indicators!F205-Indicators!F204)/Indicators!F204</f>
        <v>-6.8169014084507096E-2</v>
      </c>
      <c r="G193" s="193">
        <f>(Indicators!G205-Indicators!G204)/Indicators!G204</f>
        <v>-3.9325842696629212E-2</v>
      </c>
      <c r="H193" s="193">
        <f>(Indicators!H205-Indicators!H204)/Indicators!H204</f>
        <v>4.6576769974878097E-3</v>
      </c>
      <c r="I193" s="193">
        <f>(Indicators!I205-Indicators!I204)/Indicators!I204</f>
        <v>-1.1865915158706615E-2</v>
      </c>
      <c r="K193" s="193">
        <f>RBay!C$82/100</f>
        <v>3.5331634879661178E-2</v>
      </c>
      <c r="L193" s="193">
        <f>RBay!D$82/100</f>
        <v>0.12844974921560759</v>
      </c>
      <c r="M193" s="193">
        <f>RBay!E$82/100</f>
        <v>0.34472717074833048</v>
      </c>
      <c r="N193" s="193">
        <f>RBay!F$82/100</f>
        <v>6.8729680931952798E-3</v>
      </c>
      <c r="O193" s="193">
        <f>RBay!G$82/100</f>
        <v>3.7338573855242925E-2</v>
      </c>
      <c r="P193" s="193">
        <f>RBay!H$82/100</f>
        <v>7.600460452148107E-2</v>
      </c>
      <c r="Q193" s="193">
        <f>RBay!I$82/100</f>
        <v>0.11808908580711742</v>
      </c>
      <c r="R193" s="193">
        <f>RBay!J$82/100</f>
        <v>0.11443389395856923</v>
      </c>
      <c r="S193" s="193">
        <f>RBay!K$82/100</f>
        <v>0.13875231892079465</v>
      </c>
      <c r="U193" s="193">
        <f>K193*$B193*Indicators!$B$256+K193*$C193*Indicators!$C$256+K193*$D193*Indicators!$D$256+K193*$E193*Indicators!$E$256+K193*$F193*Indicators!$F$256+K193*$G193*Indicators!$G$256+K193*$H193*Indicators!$H$256+K193*$I193*Indicators!$I$256</f>
        <v>-5.9170363586937089E-4</v>
      </c>
      <c r="V193" s="193">
        <f>L193*$B193*Indicators!$B$257+L193*$C193*Indicators!$C$257+L193*$D193*Indicators!$D$257+L193*$E193*Indicators!$E$257+L193*$F193*Indicators!$F$257+L193*$G193*Indicators!$G$257+L193*$H193*Indicators!$H$257+L193*$I193*Indicators!$I$257</f>
        <v>-1.5225029337675737E-3</v>
      </c>
      <c r="W193" s="193">
        <f>M193*$B193*Indicators!$B$258+M193*$C193*Indicators!$C$258+M193*$D193*Indicators!$D$258+M193*$E193*Indicators!$E$258+M193*$F193*Indicators!$F$258+M193*$G193*Indicators!$G$258+M193*$H193*Indicators!$H$258+M193*$I193*Indicators!$I$258</f>
        <v>1.8873697496415349E-3</v>
      </c>
      <c r="X193" s="193">
        <f>N193*$B193*Indicators!$B$259+N193*$C193*Indicators!$C$259+N193*$D193*Indicators!$D$259+N193*$E193*Indicators!$E$259+N193*$F193*Indicators!$F$259+N193*$G193*Indicators!$G$259+N193*$H193*Indicators!$H$259+N193*$I193*Indicators!$I$259</f>
        <v>-2.3358828004678096E-5</v>
      </c>
      <c r="Y193" s="193">
        <f>O193*$B193*Indicators!$B$260+O193*$C193*Indicators!$C$260+O193*$D193*Indicators!$D$260+O193*$E193*Indicators!$E$260+O193*$F193*Indicators!$F$260+O193*$G193*Indicators!$G$260+O193*$H193*Indicators!$H$260+O193*$I193*Indicators!$I$260</f>
        <v>1.1192405683124542E-4</v>
      </c>
      <c r="Z193" s="193">
        <f>P193*$B193*Indicators!$B$261+P193*$C193*Indicators!$C$261+P193*$D193*Indicators!$D$261+P193*$E193*Indicators!$E$261+P193*$F193*Indicators!$F$261+P193*$G193*Indicators!$G$261+P193*$H193*Indicators!$H$261+P193*$I193*Indicators!$I$261</f>
        <v>2.5027989048417311E-4</v>
      </c>
      <c r="AA193" s="193">
        <f>Q193*$B193*Indicators!$B$262+Q193*$C193*Indicators!$C$262+Q193*$D193*Indicators!$D$262+Q193*$E193*Indicators!$E$262+Q193*$F193*Indicators!$F$262+Q193*$G193*Indicators!$G$262+Q193*$H193*Indicators!$H$262+Q193*$I193*Indicators!$I$262</f>
        <v>2.2064728181073285E-4</v>
      </c>
      <c r="AB193" s="193">
        <f>R193*$B193*Indicators!$B$263+R193*$C193*Indicators!$C$263+R193*$D193*Indicators!$D$263+R193*$E193*Indicators!$E$263+R193*$F193*Indicators!$F$263+R193*$G193*Indicators!$G$263+R193*$H193*Indicators!$H$263+R193*$I193*Indicators!$I$263</f>
        <v>3.4702593744241812E-4</v>
      </c>
      <c r="AC193" s="193">
        <f>S193*$B193*Indicators!$B$264+S193*$C193*Indicators!$C$264+S193*$D193*Indicators!$D$264+S193*$E193*Indicators!$E$264+S193*$F193*Indicators!$F$264+S193*$G193*Indicators!$G$264+S193*$H193*Indicators!$H$264+S193*$I193*Indicators!$I$264</f>
        <v>4.0689742453112215E-4</v>
      </c>
      <c r="AE193" s="177">
        <f t="shared" ref="AE193:AE198" si="7">SUM(U193:AD193)*100</f>
        <v>0.10865789430996035</v>
      </c>
    </row>
    <row r="194" spans="1:31" x14ac:dyDescent="0.25">
      <c r="A194" s="174">
        <v>41653</v>
      </c>
      <c r="B194" s="193">
        <f>(Indicators!B206-Indicators!B205)/Indicators!B205</f>
        <v>7.5971018392174322E-2</v>
      </c>
      <c r="C194" s="193">
        <f>(Indicators!C206-Indicators!C205)/-100</f>
        <v>-1.085E-2</v>
      </c>
      <c r="D194" s="193">
        <f>(Indicators!D206-Indicators!D205)/-100</f>
        <v>-3.9999999999999949E-3</v>
      </c>
      <c r="E194" s="193">
        <f>(Indicators!E206-Indicators!E205)/-Indicators!E205</f>
        <v>3.6036036036036036E-2</v>
      </c>
      <c r="F194" s="193">
        <f>(Indicators!F206-Indicators!F205)/Indicators!F205</f>
        <v>-5.01813784764207E-2</v>
      </c>
      <c r="G194" s="193">
        <f>(Indicators!G206-Indicators!G205)/Indicators!G205</f>
        <v>3.9264828738512947E-2</v>
      </c>
      <c r="H194" s="193">
        <f>(Indicators!H206-Indicators!H205)/Indicators!H205</f>
        <v>6.0960997005819993E-3</v>
      </c>
      <c r="I194" s="193">
        <f>(Indicators!I206-Indicators!I205)/Indicators!I205</f>
        <v>7.1450015010507351E-2</v>
      </c>
      <c r="K194" s="193">
        <f t="shared" ref="K194" si="8">K182+((K170-K50)/10)</f>
        <v>3.5864174183809203E-2</v>
      </c>
      <c r="L194" s="193">
        <f t="shared" ref="L194:S194" si="9">L182+((L170-L50)/10)</f>
        <v>0.12739609996196177</v>
      </c>
      <c r="M194" s="193">
        <f t="shared" si="9"/>
        <v>0.33989931294760833</v>
      </c>
      <c r="N194" s="193">
        <f t="shared" si="9"/>
        <v>6.7476925049133867E-3</v>
      </c>
      <c r="O194" s="193">
        <f t="shared" si="9"/>
        <v>3.8527826969217575E-2</v>
      </c>
      <c r="P194" s="193">
        <f t="shared" si="9"/>
        <v>7.6469050083398424E-2</v>
      </c>
      <c r="Q194" s="193">
        <f t="shared" si="9"/>
        <v>0.11826802335118507</v>
      </c>
      <c r="R194" s="193">
        <f t="shared" si="9"/>
        <v>0.11601463801835199</v>
      </c>
      <c r="S194" s="193">
        <f t="shared" si="9"/>
        <v>0.14081318197955409</v>
      </c>
      <c r="U194" s="193">
        <f>K194*$B194*Indicators!$B$256+K194*$C194*Indicators!$C$256+K194*$D194*Indicators!$D$256+K194*$E194*Indicators!$E$256+K194*$F194*Indicators!$F$256+K194*$G194*Indicators!$G$256+K194*$H194*Indicators!$H$256+K194*$I194*Indicators!$I$256</f>
        <v>4.0549926925440098E-4</v>
      </c>
      <c r="V194" s="193">
        <f>L194*$B194*Indicators!$B$257+L194*$C194*Indicators!$C$257+L194*$D194*Indicators!$D$257+L194*$E194*Indicators!$E$257+L194*$F194*Indicators!$F$257+L194*$G194*Indicators!$G$257+L194*$H194*Indicators!$H$257+L194*$I194*Indicators!$I$257</f>
        <v>7.183973550595228E-3</v>
      </c>
      <c r="W194" s="193">
        <f>M194*$B194*Indicators!$B$258+M194*$C194*Indicators!$C$258+M194*$D194*Indicators!$D$258+M194*$E194*Indicators!$E$258+M194*$F194*Indicators!$F$258+M194*$G194*Indicators!$G$258+M194*$H194*Indicators!$H$258+M194*$I194*Indicators!$I$258</f>
        <v>1.4521543164137464E-2</v>
      </c>
      <c r="X194" s="193">
        <f>N194*$B194*Indicators!$B$259+N194*$C194*Indicators!$C$259+N194*$D194*Indicators!$D$259+N194*$E194*Indicators!$E$259+N194*$F194*Indicators!$F$259+N194*$G194*Indicators!$G$259+N194*$H194*Indicators!$H$259+N194*$I194*Indicators!$I$259</f>
        <v>3.400595895151397E-4</v>
      </c>
      <c r="Y194" s="193">
        <f>O194*$B194*Indicators!$B$260+O194*$C194*Indicators!$C$260+O194*$D194*Indicators!$D$260+O194*$E194*Indicators!$E$260+O194*$F194*Indicators!$F$260+O194*$G194*Indicators!$G$260+O194*$H194*Indicators!$H$260+O194*$I194*Indicators!$I$260</f>
        <v>5.6824067481331441E-4</v>
      </c>
      <c r="Z194" s="193">
        <f>P194*$B194*Indicators!$B$261+P194*$C194*Indicators!$C$261+P194*$D194*Indicators!$D$261+P194*$E194*Indicators!$E$261+P194*$F194*Indicators!$F$261+P194*$G194*Indicators!$G$261+P194*$H194*Indicators!$H$261+P194*$I194*Indicators!$I$261</f>
        <v>6.2148158604734987E-4</v>
      </c>
      <c r="AA194" s="193">
        <f>Q194*$B194*Indicators!$B$262+Q194*$C194*Indicators!$C$262+Q194*$D194*Indicators!$D$262+Q194*$E194*Indicators!$E$262+Q194*$F194*Indicators!$F$262+Q194*$G194*Indicators!$G$262+Q194*$H194*Indicators!$H$262+Q194*$I194*Indicators!$I$262</f>
        <v>2.8623385598460071E-3</v>
      </c>
      <c r="AB194" s="193">
        <f>R194*$B194*Indicators!$B$263+R194*$C194*Indicators!$C$263+R194*$D194*Indicators!$D$263+R194*$E194*Indicators!$E$263+R194*$F194*Indicators!$F$263+R194*$G194*Indicators!$G$263+R194*$H194*Indicators!$H$263+R194*$I194*Indicators!$I$263</f>
        <v>1.4391077658355677E-3</v>
      </c>
      <c r="AC194" s="193">
        <f>S194*$B194*Indicators!$B$264+S194*$C194*Indicators!$C$264+S194*$D194*Indicators!$D$264+S194*$E194*Indicators!$E$264+S194*$F194*Indicators!$F$264+S194*$G194*Indicators!$G$264+S194*$H194*Indicators!$H$264+S194*$I194*Indicators!$I$264</f>
        <v>1.1829620369088192E-3</v>
      </c>
      <c r="AE194" s="177">
        <f t="shared" si="7"/>
        <v>2.9125206196953286</v>
      </c>
    </row>
    <row r="195" spans="1:31" x14ac:dyDescent="0.25">
      <c r="A195" s="174">
        <v>41684</v>
      </c>
      <c r="B195" s="193">
        <f>(Indicators!B207-Indicators!B206)/Indicators!B206</f>
        <v>-4.4511127781945499E-2</v>
      </c>
      <c r="C195" s="193">
        <f>(Indicators!C207-Indicators!C206)/-100</f>
        <v>2.5999999999999977E-3</v>
      </c>
      <c r="D195" s="193">
        <f>(Indicators!D207-Indicators!D206)/-100</f>
        <v>-1.0000000000000052E-3</v>
      </c>
      <c r="E195" s="193">
        <f>(Indicators!E207-Indicators!E206)/-Indicators!E206</f>
        <v>-9.3457943925233638E-3</v>
      </c>
      <c r="F195" s="193">
        <f>(Indicators!F207-Indicators!F206)/Indicators!F206</f>
        <v>7.511139401654994E-2</v>
      </c>
      <c r="G195" s="193">
        <f>(Indicators!G207-Indicators!G206)/Indicators!G206</f>
        <v>7.0739549839228297E-2</v>
      </c>
      <c r="H195" s="193">
        <f>(Indicators!H207-Indicators!H206)/Indicators!H206</f>
        <v>1.6319957653861031E-2</v>
      </c>
      <c r="I195" s="193">
        <f>(Indicators!I207-Indicators!I206)/Indicators!I206</f>
        <v>-7.6772205099467639E-2</v>
      </c>
      <c r="K195" s="193">
        <f t="shared" ref="K195" si="10">K183+((K171-K51)/10)</f>
        <v>3.5864174183809203E-2</v>
      </c>
      <c r="L195" s="193">
        <f t="shared" ref="L195:S195" si="11">L183+((L171-L51)/10)</f>
        <v>0.12739609996196177</v>
      </c>
      <c r="M195" s="193">
        <f t="shared" si="11"/>
        <v>0.33989931294760833</v>
      </c>
      <c r="N195" s="193">
        <f t="shared" si="11"/>
        <v>6.7476925049133867E-3</v>
      </c>
      <c r="O195" s="193">
        <f t="shared" si="11"/>
        <v>3.8527826969217575E-2</v>
      </c>
      <c r="P195" s="193">
        <f t="shared" si="11"/>
        <v>7.6469050083398424E-2</v>
      </c>
      <c r="Q195" s="193">
        <f t="shared" si="11"/>
        <v>0.11826802335118507</v>
      </c>
      <c r="R195" s="193">
        <f t="shared" si="11"/>
        <v>0.11601463801835199</v>
      </c>
      <c r="S195" s="193">
        <f t="shared" si="11"/>
        <v>0.14081318197955409</v>
      </c>
      <c r="U195" s="193">
        <f>K195*$B195*Indicators!$B$256+K195*$C195*Indicators!$C$256+K195*$D195*Indicators!$D$256+K195*$E195*Indicators!$E$256+K195*$F195*Indicators!$F$256+K195*$G195*Indicators!$G$256+K195*$H195*Indicators!$H$256+K195*$I195*Indicators!$I$256</f>
        <v>2.7768292190771717E-4</v>
      </c>
      <c r="V195" s="193">
        <f>L195*$B195*Indicators!$B$257+L195*$C195*Indicators!$C$257+L195*$D195*Indicators!$D$257+L195*$E195*Indicators!$E$257+L195*$F195*Indicators!$F$257+L195*$G195*Indicators!$G$257+L195*$H195*Indicators!$H$257+L195*$I195*Indicators!$I$257</f>
        <v>-1.7154379896130003E-4</v>
      </c>
      <c r="W195" s="193">
        <f>M195*$B195*Indicators!$B$258+M195*$C195*Indicators!$C$258+M195*$D195*Indicators!$D$258+M195*$E195*Indicators!$E$258+M195*$F195*Indicators!$F$258+M195*$G195*Indicators!$G$258+M195*$H195*Indicators!$H$258+M195*$I195*Indicators!$I$258</f>
        <v>-1.0117415559241963E-2</v>
      </c>
      <c r="X195" s="193">
        <f>N195*$B195*Indicators!$B$259+N195*$C195*Indicators!$C$259+N195*$D195*Indicators!$D$259+N195*$E195*Indicators!$E$259+N195*$F195*Indicators!$F$259+N195*$G195*Indicators!$G$259+N195*$H195*Indicators!$H$259+N195*$I195*Indicators!$I$259</f>
        <v>-2.9011284516006214E-4</v>
      </c>
      <c r="Y195" s="193">
        <f>O195*$B195*Indicators!$B$260+O195*$C195*Indicators!$C$260+O195*$D195*Indicators!$D$260+O195*$E195*Indicators!$E$260+O195*$F195*Indicators!$F$260+O195*$G195*Indicators!$G$260+O195*$H195*Indicators!$H$260+O195*$I195*Indicators!$I$260</f>
        <v>-1.5856531330244255E-4</v>
      </c>
      <c r="Z195" s="193">
        <f>P195*$B195*Indicators!$B$261+P195*$C195*Indicators!$C$261+P195*$D195*Indicators!$D$261+P195*$E195*Indicators!$E$261+P195*$F195*Indicators!$F$261+P195*$G195*Indicators!$G$261+P195*$H195*Indicators!$H$261+P195*$I195*Indicators!$I$261</f>
        <v>-4.5552827552492164E-5</v>
      </c>
      <c r="AA195" s="193">
        <f>Q195*$B195*Indicators!$B$262+Q195*$C195*Indicators!$C$262+Q195*$D195*Indicators!$D$262+Q195*$E195*Indicators!$E$262+Q195*$F195*Indicators!$F$262+Q195*$G195*Indicators!$G$262+Q195*$H195*Indicators!$H$262+Q195*$I195*Indicators!$I$262</f>
        <v>-1.3302881969810155E-3</v>
      </c>
      <c r="AB195" s="193">
        <f>R195*$B195*Indicators!$B$263+R195*$C195*Indicators!$C$263+R195*$D195*Indicators!$D$263+R195*$E195*Indicators!$E$263+R195*$F195*Indicators!$F$263+R195*$G195*Indicators!$G$263+R195*$H195*Indicators!$H$263+R195*$I195*Indicators!$I$263</f>
        <v>-4.0817606160850574E-4</v>
      </c>
      <c r="AC195" s="193">
        <f>S195*$B195*Indicators!$B$264+S195*$C195*Indicators!$C$264+S195*$D195*Indicators!$D$264+S195*$E195*Indicators!$E$264+S195*$F195*Indicators!$F$264+S195*$G195*Indicators!$G$264+S195*$H195*Indicators!$H$264+S195*$I195*Indicators!$I$264</f>
        <v>-3.7790536872056894E-4</v>
      </c>
      <c r="AE195" s="177">
        <f t="shared" si="7"/>
        <v>-1.2621877049620633</v>
      </c>
    </row>
    <row r="196" spans="1:31" x14ac:dyDescent="0.25">
      <c r="A196" s="174">
        <f>Indicators!A208</f>
        <v>41699</v>
      </c>
      <c r="B196" s="193">
        <f>(Indicators!B208-Indicators!B207)/Indicators!B207</f>
        <v>-1.100123378322812E-2</v>
      </c>
      <c r="C196" s="193">
        <f>(Indicators!C208-Indicators!C207)/-100</f>
        <v>2.1499999999999987E-3</v>
      </c>
      <c r="D196" s="193">
        <f>(Indicators!D208-Indicators!D207)/-100</f>
        <v>-9.9999999999999655E-4</v>
      </c>
      <c r="E196" s="193">
        <f>(Indicators!E208-Indicators!E207)/-Indicators!E207</f>
        <v>0</v>
      </c>
      <c r="F196" s="193">
        <f>(Indicators!F208-Indicators!F207)/Indicators!F207</f>
        <v>5.9206631142687982E-2</v>
      </c>
      <c r="G196" s="193">
        <f>(Indicators!G208-Indicators!G207)/Indicators!G207</f>
        <v>-2.7027027027027029E-2</v>
      </c>
      <c r="H196" s="193">
        <f>(Indicators!H208-Indicators!H207)/Indicators!H207</f>
        <v>1.0751068396185785E-2</v>
      </c>
      <c r="I196" s="193">
        <f>(Indicators!I208-Indicators!I207)/Indicators!I207</f>
        <v>6.4339908952959032E-2</v>
      </c>
      <c r="K196" s="193">
        <f t="shared" ref="K196" si="12">K184+((K172-K52)/10)</f>
        <v>3.5864174183809203E-2</v>
      </c>
      <c r="L196" s="193">
        <f t="shared" ref="L196:S196" si="13">L184+((L172-L52)/10)</f>
        <v>0.12739609996196177</v>
      </c>
      <c r="M196" s="193">
        <f t="shared" si="13"/>
        <v>0.33989931294760833</v>
      </c>
      <c r="N196" s="193">
        <f t="shared" si="13"/>
        <v>6.7476925049133867E-3</v>
      </c>
      <c r="O196" s="193">
        <f t="shared" si="13"/>
        <v>3.8527826969217575E-2</v>
      </c>
      <c r="P196" s="193">
        <f t="shared" si="13"/>
        <v>7.6469050083398424E-2</v>
      </c>
      <c r="Q196" s="193">
        <f t="shared" si="13"/>
        <v>0.11826802335118507</v>
      </c>
      <c r="R196" s="193">
        <f t="shared" si="13"/>
        <v>0.11601463801835199</v>
      </c>
      <c r="S196" s="193">
        <f t="shared" si="13"/>
        <v>0.14081318197955409</v>
      </c>
      <c r="U196" s="193">
        <f>K196*$B196*Indicators!$B$256+K196*$C196*Indicators!$C$256+K196*$D196*Indicators!$D$256+K196*$E196*Indicators!$E$256+K196*$F196*Indicators!$F$256+K196*$G196*Indicators!$G$256+K196*$H196*Indicators!$H$256+K196*$I196*Indicators!$I$256</f>
        <v>7.8718427054903306E-4</v>
      </c>
      <c r="V196" s="193">
        <f>L196*$B196*Indicators!$B$257+L196*$C196*Indicators!$C$257+L196*$D196*Indicators!$D$257+L196*$E196*Indicators!$E$257+L196*$F196*Indicators!$F$257+L196*$G196*Indicators!$G$257+L196*$H196*Indicators!$H$257+L196*$I196*Indicators!$I$257</f>
        <v>-1.5837872384688546E-4</v>
      </c>
      <c r="W196" s="193">
        <f>M196*$B196*Indicators!$B$258+M196*$C196*Indicators!$C$258+M196*$D196*Indicators!$D$258+M196*$E196*Indicators!$E$258+M196*$F196*Indicators!$F$258+M196*$G196*Indicators!$G$258+M196*$H196*Indicators!$H$258+M196*$I196*Indicators!$I$258</f>
        <v>3.5596488531228713E-3</v>
      </c>
      <c r="X196" s="193">
        <f>N196*$B196*Indicators!$B$259+N196*$C196*Indicators!$C$259+N196*$D196*Indicators!$D$259+N196*$E196*Indicators!$E$259+N196*$F196*Indicators!$F$259+N196*$G196*Indicators!$G$259+N196*$H196*Indicators!$H$259+N196*$I196*Indicators!$I$259</f>
        <v>2.1729214911266477E-4</v>
      </c>
      <c r="Y196" s="193">
        <f>O196*$B196*Indicators!$B$260+O196*$C196*Indicators!$C$260+O196*$D196*Indicators!$D$260+O196*$E196*Indicators!$E$260+O196*$F196*Indicators!$F$260+O196*$G196*Indicators!$G$260+O196*$H196*Indicators!$H$260+O196*$I196*Indicators!$I$260</f>
        <v>2.2682073737189293E-4</v>
      </c>
      <c r="Z196" s="193">
        <f>P196*$B196*Indicators!$B$261+P196*$C196*Indicators!$C$261+P196*$D196*Indicators!$D$261+P196*$E196*Indicators!$E$261+P196*$F196*Indicators!$F$261+P196*$G196*Indicators!$G$261+P196*$H196*Indicators!$H$261+P196*$I196*Indicators!$I$261</f>
        <v>1.6365475736568623E-4</v>
      </c>
      <c r="AA196" s="193">
        <f>Q196*$B196*Indicators!$B$262+Q196*$C196*Indicators!$C$262+Q196*$D196*Indicators!$D$262+Q196*$E196*Indicators!$E$262+Q196*$F196*Indicators!$F$262+Q196*$G196*Indicators!$G$262+Q196*$H196*Indicators!$H$262+Q196*$I196*Indicators!$I$262</f>
        <v>9.2415593738144988E-4</v>
      </c>
      <c r="AB196" s="193">
        <f>R196*$B196*Indicators!$B$263+R196*$C196*Indicators!$C$263+R196*$D196*Indicators!$D$263+R196*$E196*Indicators!$E$263+R196*$F196*Indicators!$F$263+R196*$G196*Indicators!$G$263+R196*$H196*Indicators!$H$263+R196*$I196*Indicators!$I$263</f>
        <v>6.9547209064910187E-4</v>
      </c>
      <c r="AC196" s="193">
        <f>S196*$B196*Indicators!$B$264+S196*$C196*Indicators!$C$264+S196*$D196*Indicators!$D$264+S196*$E196*Indicators!$E$264+S196*$F196*Indicators!$F$264+S196*$G196*Indicators!$G$264+S196*$H196*Indicators!$H$264+S196*$I196*Indicators!$I$264</f>
        <v>8.3005042013304222E-4</v>
      </c>
      <c r="AE196" s="177">
        <f t="shared" si="7"/>
        <v>0.72459004918388559</v>
      </c>
    </row>
    <row r="197" spans="1:31" x14ac:dyDescent="0.25">
      <c r="A197" s="174">
        <v>41743</v>
      </c>
      <c r="B197" s="193">
        <f>(Indicators!B209-Indicators!B208)/Indicators!B208</f>
        <v>-2.9392029184109945E-3</v>
      </c>
      <c r="C197" s="193">
        <f>(Indicators!C209-Indicators!C208)/-100</f>
        <v>3.0000000000000247E-4</v>
      </c>
      <c r="D197" s="193">
        <f>(Indicators!D209-Indicators!D208)/-100</f>
        <v>-9.9999999999999655E-4</v>
      </c>
      <c r="E197" s="193">
        <f>(Indicators!E209-Indicators!E208)/-Indicators!E208</f>
        <v>0</v>
      </c>
      <c r="F197" s="193">
        <f>(Indicators!F209-Indicators!F208)/Indicators!F208</f>
        <v>1.788708775852433E-2</v>
      </c>
      <c r="G197" s="193">
        <f>(Indicators!G209-Indicators!G208)/Indicators!G208</f>
        <v>0</v>
      </c>
      <c r="H197" s="193">
        <f>(Indicators!H209-Indicators!H208)/Indicators!H208</f>
        <v>-2.996591971194665E-4</v>
      </c>
      <c r="I197" s="193">
        <f>(Indicators!I209-Indicators!I208)/Indicators!I208</f>
        <v>-2.7373823781009408E-2</v>
      </c>
      <c r="K197" s="193">
        <f t="shared" ref="K197" si="14">K185+((K173-K53)/10)</f>
        <v>3.5864174183809203E-2</v>
      </c>
      <c r="L197" s="193">
        <f t="shared" ref="L197:S197" si="15">L185+((L173-L53)/10)</f>
        <v>0.12739609996196177</v>
      </c>
      <c r="M197" s="193">
        <f t="shared" si="15"/>
        <v>0.33989931294760833</v>
      </c>
      <c r="N197" s="193">
        <f t="shared" si="15"/>
        <v>6.7476925049133867E-3</v>
      </c>
      <c r="O197" s="193">
        <f t="shared" si="15"/>
        <v>3.8527826969217575E-2</v>
      </c>
      <c r="P197" s="193">
        <f t="shared" si="15"/>
        <v>7.6469050083398424E-2</v>
      </c>
      <c r="Q197" s="193">
        <f t="shared" si="15"/>
        <v>0.11826802335118507</v>
      </c>
      <c r="R197" s="193">
        <f t="shared" si="15"/>
        <v>0.11601463801835199</v>
      </c>
      <c r="S197" s="193">
        <f t="shared" si="15"/>
        <v>0.14081318197955409</v>
      </c>
      <c r="U197" s="193">
        <f>K197*$B197*Indicators!$B$256+K197*$C197*Indicators!$C$256+K197*$D197*Indicators!$D$256+K197*$E197*Indicators!$E$256+K197*$F197*Indicators!$F$256+K197*$G197*Indicators!$G$256+K197*$H197*Indicators!$H$256+K197*$I197*Indicators!$I$256</f>
        <v>9.103811903782382E-5</v>
      </c>
      <c r="V197" s="193">
        <f>L197*$B197*Indicators!$B$257+L197*$C197*Indicators!$C$257+L197*$D197*Indicators!$D$257+L197*$E197*Indicators!$E$257+L197*$F197*Indicators!$F$257+L197*$G197*Indicators!$G$257+L197*$H197*Indicators!$H$257+L197*$I197*Indicators!$I$257</f>
        <v>-8.0979657479003327E-4</v>
      </c>
      <c r="W197" s="193">
        <f>M197*$B197*Indicators!$B$258+M197*$C197*Indicators!$C$258+M197*$D197*Indicators!$D$258+M197*$E197*Indicators!$E$258+M197*$F197*Indicators!$F$258+M197*$G197*Indicators!$G$258+M197*$H197*Indicators!$H$258+M197*$I197*Indicators!$I$258</f>
        <v>-2.2173167499787835E-3</v>
      </c>
      <c r="X197" s="193">
        <f>N197*$B197*Indicators!$B$259+N197*$C197*Indicators!$C$259+N197*$D197*Indicators!$D$259+N197*$E197*Indicators!$E$259+N197*$F197*Indicators!$F$259+N197*$G197*Indicators!$G$259+N197*$H197*Indicators!$H$259+N197*$I197*Indicators!$I$259</f>
        <v>-9.4776726578781748E-5</v>
      </c>
      <c r="Y197" s="193">
        <f>O197*$B197*Indicators!$B$260+O197*$C197*Indicators!$C$260+O197*$D197*Indicators!$D$260+O197*$E197*Indicators!$E$260+O197*$F197*Indicators!$F$260+O197*$G197*Indicators!$G$260+O197*$H197*Indicators!$H$260+O197*$I197*Indicators!$I$260</f>
        <v>-6.7905651031423183E-5</v>
      </c>
      <c r="Z197" s="193">
        <f>P197*$B197*Indicators!$B$261+P197*$C197*Indicators!$C$261+P197*$D197*Indicators!$D$261+P197*$E197*Indicators!$E$261+P197*$F197*Indicators!$F$261+P197*$G197*Indicators!$G$261+P197*$H197*Indicators!$H$261+P197*$I197*Indicators!$I$261</f>
        <v>-3.5469028813366707E-5</v>
      </c>
      <c r="AA197" s="193">
        <f>Q197*$B197*Indicators!$B$262+Q197*$C197*Indicators!$C$262+Q197*$D197*Indicators!$D$262+Q197*$E197*Indicators!$E$262+Q197*$F197*Indicators!$F$262+Q197*$G197*Indicators!$G$262+Q197*$H197*Indicators!$H$262+Q197*$I197*Indicators!$I$262</f>
        <v>-3.7032491607172667E-4</v>
      </c>
      <c r="AB197" s="193">
        <f>R197*$B197*Indicators!$B$263+R197*$C197*Indicators!$C$263+R197*$D197*Indicators!$D$263+R197*$E197*Indicators!$E$263+R197*$F197*Indicators!$F$263+R197*$G197*Indicators!$G$263+R197*$H197*Indicators!$H$263+R197*$I197*Indicators!$I$263</f>
        <v>-2.0273665191550521E-4</v>
      </c>
      <c r="AC197" s="193">
        <f>S197*$B197*Indicators!$B$264+S197*$C197*Indicators!$C$264+S197*$D197*Indicators!$D$264+S197*$E197*Indicators!$E$264+S197*$F197*Indicators!$F$264+S197*$G197*Indicators!$G$264+S197*$H197*Indicators!$H$264+S197*$I197*Indicators!$I$264</f>
        <v>-2.6015365482488713E-4</v>
      </c>
      <c r="AE197" s="177">
        <f t="shared" si="7"/>
        <v>-0.3967441834966684</v>
      </c>
    </row>
    <row r="198" spans="1:31" x14ac:dyDescent="0.25">
      <c r="A198" s="174">
        <v>41773</v>
      </c>
      <c r="B198" s="193">
        <f>(Indicators!B210-Indicators!B209)/Indicators!B209</f>
        <v>-1.2322274881516661E-2</v>
      </c>
      <c r="C198" s="193">
        <f>(Indicators!C210-Indicators!C209)/-100</f>
        <v>2.2499999999999964E-3</v>
      </c>
      <c r="D198" s="193">
        <f>(Indicators!D210-Indicators!D209)/-100</f>
        <v>-5.0000000000000001E-3</v>
      </c>
      <c r="E198" s="193">
        <f>(Indicators!E210-Indicators!E209)/-Indicators!E209</f>
        <v>-9.2592592592592587E-3</v>
      </c>
      <c r="F198" s="193">
        <f>(Indicators!F210-Indicators!F209)/Indicators!F209</f>
        <v>1.6474464579899826E-3</v>
      </c>
      <c r="G198" s="193">
        <f>(Indicators!G210-Indicators!G209)/Indicators!G209</f>
        <v>-3.0864197530864196E-2</v>
      </c>
      <c r="H198" s="193">
        <f>(Indicators!H210-Indicators!H209)/Indicators!H209</f>
        <v>5.9390748222718278E-3</v>
      </c>
      <c r="I198" s="193">
        <f>(Indicators!I210-Indicators!I209)/Indicators!I209</f>
        <v>3.723248314277338E-2</v>
      </c>
      <c r="K198" s="193">
        <f t="shared" ref="K198" si="16">K186+((K174-K54)/10)</f>
        <v>3.5864174183809203E-2</v>
      </c>
      <c r="L198" s="193">
        <f t="shared" ref="L198:S198" si="17">L186+((L174-L54)/10)</f>
        <v>0.12739609996196177</v>
      </c>
      <c r="M198" s="193">
        <f t="shared" si="17"/>
        <v>0.33989931294760833</v>
      </c>
      <c r="N198" s="193">
        <f t="shared" si="17"/>
        <v>6.7476925049133867E-3</v>
      </c>
      <c r="O198" s="193">
        <f t="shared" si="17"/>
        <v>3.8527826969217575E-2</v>
      </c>
      <c r="P198" s="193">
        <f t="shared" si="17"/>
        <v>7.6469050083398424E-2</v>
      </c>
      <c r="Q198" s="193">
        <f t="shared" si="17"/>
        <v>0.11826802335118507</v>
      </c>
      <c r="R198" s="193">
        <f t="shared" si="17"/>
        <v>0.11601463801835199</v>
      </c>
      <c r="S198" s="193">
        <f t="shared" si="17"/>
        <v>0.14081318197955409</v>
      </c>
      <c r="U198" s="193">
        <f>K198*$B198*Indicators!$B$256+K198*$C198*Indicators!$C$256+K198*$D198*Indicators!$D$256+K198*$E198*Indicators!$E$256+K198*$F198*Indicators!$F$256+K198*$G198*Indicators!$G$256+K198*$H198*Indicators!$H$256+K198*$I198*Indicators!$I$256</f>
        <v>1.1516060456796947E-7</v>
      </c>
      <c r="V198" s="193">
        <f>L198*$B198*Indicators!$B$257+L198*$C198*Indicators!$C$257+L198*$D198*Indicators!$D$257+L198*$E198*Indicators!$E$257+L198*$F198*Indicators!$F$257+L198*$G198*Indicators!$G$257+L198*$H198*Indicators!$H$257+L198*$I198*Indicators!$I$257</f>
        <v>-1.213039009283292E-3</v>
      </c>
      <c r="W198" s="193">
        <f>M198*$B198*Indicators!$B$258+M198*$C198*Indicators!$C$258+M198*$D198*Indicators!$D$258+M198*$E198*Indicators!$E$258+M198*$F198*Indicators!$F$258+M198*$G198*Indicators!$G$258+M198*$H198*Indicators!$H$258+M198*$I198*Indicators!$I$258</f>
        <v>1.0202696414401212E-3</v>
      </c>
      <c r="X198" s="193">
        <f>N198*$B198*Indicators!$B$259+N198*$C198*Indicators!$C$259+N198*$D198*Indicators!$D$259+N198*$E198*Indicators!$E$259+N198*$F198*Indicators!$F$259+N198*$G198*Indicators!$G$259+N198*$H198*Indicators!$H$259+N198*$I198*Indicators!$I$259</f>
        <v>1.0788595202081377E-4</v>
      </c>
      <c r="Y198" s="193">
        <f>O198*$B198*Indicators!$B$260+O198*$C198*Indicators!$C$260+O198*$D198*Indicators!$D$260+O198*$E198*Indicators!$E$260+O198*$F198*Indicators!$F$260+O198*$G198*Indicators!$G$260+O198*$H198*Indicators!$H$260+O198*$I198*Indicators!$I$260</f>
        <v>4.6126679019683903E-5</v>
      </c>
      <c r="Z198" s="193">
        <f>P198*$B198*Indicators!$B$261+P198*$C198*Indicators!$C$261+P198*$D198*Indicators!$D$261+P198*$E198*Indicators!$E$261+P198*$F198*Indicators!$F$261+P198*$G198*Indicators!$G$261+P198*$H198*Indicators!$H$261+P198*$I198*Indicators!$I$261</f>
        <v>-6.77427621431402E-5</v>
      </c>
      <c r="AA198" s="193">
        <f>Q198*$B198*Indicators!$B$262+Q198*$C198*Indicators!$C$262+Q198*$D198*Indicators!$D$262+Q198*$E198*Indicators!$E$262+Q198*$F198*Indicators!$F$262+Q198*$G198*Indicators!$G$262+Q198*$H198*Indicators!$H$262+Q198*$I198*Indicators!$I$262</f>
        <v>1.0065294893131071E-4</v>
      </c>
      <c r="AB198" s="193">
        <f>R198*$B198*Indicators!$B$263+R198*$C198*Indicators!$C$263+R198*$D198*Indicators!$D$263+R198*$E198*Indicators!$E$263+R198*$F198*Indicators!$F$263+R198*$G198*Indicators!$G$263+R198*$H198*Indicators!$H$263+R198*$I198*Indicators!$I$263</f>
        <v>2.0565835872558824E-4</v>
      </c>
      <c r="AC198" s="193">
        <f>S198*$B198*Indicators!$B$264+S198*$C198*Indicators!$C$264+S198*$D198*Indicators!$D$264+S198*$E198*Indicators!$E$264+S198*$F198*Indicators!$F$264+S198*$G198*Indicators!$G$264+S198*$H198*Indicators!$H$264+S198*$I198*Indicators!$I$264</f>
        <v>3.0959455363836178E-4</v>
      </c>
      <c r="AE198" s="177">
        <f t="shared" si="7"/>
        <v>5.0952152295401537E-2</v>
      </c>
    </row>
    <row r="199" spans="1:31" x14ac:dyDescent="0.25">
      <c r="A199" s="174">
        <v>41804</v>
      </c>
      <c r="B199" s="193">
        <f>(Indicators!B211-Indicators!B210)/Indicators!B210</f>
        <v>1.5355086372360858E-2</v>
      </c>
      <c r="C199" s="193">
        <f>(Indicators!C211-Indicators!C210)/-100</f>
        <v>-1.9999999999999573E-4</v>
      </c>
      <c r="D199" s="193">
        <f>(Indicators!D211-Indicators!D210)/-100</f>
        <v>0</v>
      </c>
      <c r="E199" s="193">
        <f>(Indicators!E211-Indicators!E210)/-Indicators!E210</f>
        <v>-3.669724770642202E-2</v>
      </c>
      <c r="F199" s="193">
        <f>(Indicators!F211-Indicators!F210)/Indicators!F210</f>
        <v>-6.0307017543859342E-3</v>
      </c>
      <c r="G199" s="193">
        <f>(Indicators!G211-Indicators!G210)/Indicators!G210</f>
        <v>4.7770700636942678E-2</v>
      </c>
      <c r="H199" s="193">
        <f>(Indicators!H211-Indicators!H210)/Indicators!H210</f>
        <v>1.0113953432457435E-2</v>
      </c>
      <c r="I199" s="193">
        <f>(Indicators!I211-Indicators!I210)/Indicators!I210</f>
        <v>-3.3634821933295644E-2</v>
      </c>
      <c r="K199" s="193">
        <f t="shared" ref="K199" si="18">K187+((K175-K55)/10)</f>
        <v>3.5864174183809203E-2</v>
      </c>
      <c r="L199" s="193">
        <f t="shared" ref="L199:S199" si="19">L187+((L175-L55)/10)</f>
        <v>0.12739609996196177</v>
      </c>
      <c r="M199" s="193">
        <f t="shared" si="19"/>
        <v>0.33989931294760833</v>
      </c>
      <c r="N199" s="193">
        <f t="shared" si="19"/>
        <v>6.7476925049133867E-3</v>
      </c>
      <c r="O199" s="193">
        <f t="shared" si="19"/>
        <v>3.8527826969217575E-2</v>
      </c>
      <c r="P199" s="193">
        <f t="shared" si="19"/>
        <v>7.6469050083398424E-2</v>
      </c>
      <c r="Q199" s="193">
        <f t="shared" si="19"/>
        <v>0.11826802335118507</v>
      </c>
      <c r="R199" s="193">
        <f t="shared" si="19"/>
        <v>0.11601463801835199</v>
      </c>
      <c r="S199" s="193">
        <f t="shared" si="19"/>
        <v>0.14081318197955409</v>
      </c>
      <c r="U199" s="193">
        <f>K199*$B199*Indicators!$B$256+K199*$C199*Indicators!$C$256+K199*$D199*Indicators!$D$256+K199*$E199*Indicators!$E$256+K199*$F199*Indicators!$F$256+K199*$G199*Indicators!$G$256+K199*$H199*Indicators!$H$256+K199*$I199*Indicators!$I$256</f>
        <v>-2.394333789668174E-4</v>
      </c>
      <c r="V199" s="193">
        <f>L199*$B199*Indicators!$B$257+L199*$C199*Indicators!$C$257+L199*$D199*Indicators!$D$257+L199*$E199*Indicators!$E$257+L199*$F199*Indicators!$F$257+L199*$G199*Indicators!$G$257+L199*$H199*Indicators!$H$257+L199*$I199*Indicators!$I$257</f>
        <v>1.6966761658071083E-3</v>
      </c>
      <c r="W199" s="193">
        <f>M199*$B199*Indicators!$B$258+M199*$C199*Indicators!$C$258+M199*$D199*Indicators!$D$258+M199*$E199*Indicators!$E$258+M199*$F199*Indicators!$F$258+M199*$G199*Indicators!$G$258+M199*$H199*Indicators!$H$258+M199*$I199*Indicators!$I$258</f>
        <v>-1.3769367338510136E-3</v>
      </c>
      <c r="X199" s="193">
        <f>N199*$B199*Indicators!$B$259+N199*$C199*Indicators!$C$259+N199*$D199*Indicators!$D$259+N199*$E199*Indicators!$E$259+N199*$F199*Indicators!$F$259+N199*$G199*Indicators!$G$259+N199*$H199*Indicators!$H$259+N199*$I199*Indicators!$I$259</f>
        <v>-1.4588481861683032E-4</v>
      </c>
      <c r="Y199" s="193">
        <f>O199*$B199*Indicators!$B$260+O199*$C199*Indicators!$C$260+O199*$D199*Indicators!$D$260+O199*$E199*Indicators!$E$260+O199*$F199*Indicators!$F$260+O199*$G199*Indicators!$G$260+O199*$H199*Indicators!$H$260+O199*$I199*Indicators!$I$260</f>
        <v>-1.0312487564810329E-4</v>
      </c>
      <c r="Z199" s="193">
        <f>P199*$B199*Indicators!$B$261+P199*$C199*Indicators!$C$261+P199*$D199*Indicators!$D$261+P199*$E199*Indicators!$E$261+P199*$F199*Indicators!$F$261+P199*$G199*Indicators!$G$261+P199*$H199*Indicators!$H$261+P199*$I199*Indicators!$I$261</f>
        <v>2.479678899186972E-5</v>
      </c>
      <c r="AA199" s="193">
        <f>Q199*$B199*Indicators!$B$262+Q199*$C199*Indicators!$C$262+Q199*$D199*Indicators!$D$262+Q199*$E199*Indicators!$E$262+Q199*$F199*Indicators!$F$262+Q199*$G199*Indicators!$G$262+Q199*$H199*Indicators!$H$262+Q199*$I199*Indicators!$I$262</f>
        <v>-1.2837233686071273E-3</v>
      </c>
      <c r="AB199" s="193">
        <f>R199*$B199*Indicators!$B$263+R199*$C199*Indicators!$C$263+R199*$D199*Indicators!$D$263+R199*$E199*Indicators!$E$263+R199*$F199*Indicators!$F$263+R199*$G199*Indicators!$G$263+R199*$H199*Indicators!$H$263+R199*$I199*Indicators!$I$263</f>
        <v>-9.8817927481167618E-5</v>
      </c>
      <c r="AC199" s="193">
        <f>S199*$B199*Indicators!$B$264+S199*$C199*Indicators!$C$264+S199*$D199*Indicators!$D$264+S199*$E199*Indicators!$E$264+S199*$F199*Indicators!$F$264+S199*$G199*Indicators!$G$264+S199*$H199*Indicators!$H$264+S199*$I199*Indicators!$I$264</f>
        <v>3.9680500890578992E-4</v>
      </c>
      <c r="AE199" s="177">
        <f t="shared" ref="AE199:AE200" si="20">SUM(U199:AD199)*100</f>
        <v>-0.11296431394662915</v>
      </c>
    </row>
    <row r="200" spans="1:31" x14ac:dyDescent="0.25">
      <c r="A200" s="174">
        <v>41834</v>
      </c>
      <c r="B200" s="193">
        <f>(Indicators!B212-Indicators!B211)/Indicators!B211</f>
        <v>6.6162570888469076E-3</v>
      </c>
      <c r="C200" s="193">
        <f>(Indicators!C212-Indicators!C211)/-100</f>
        <v>1.4499999999999958E-3</v>
      </c>
      <c r="D200" s="193">
        <f>(Indicators!D212-Indicators!D211)/-100</f>
        <v>2.9999999999999983E-3</v>
      </c>
      <c r="E200" s="193">
        <f>(Indicators!E212-Indicators!E211)/-Indicators!E211</f>
        <v>6.1946902654867256E-2</v>
      </c>
      <c r="F200" s="193">
        <f>(Indicators!F212-Indicators!F211)/Indicators!F211</f>
        <v>3.3094318808604604E-2</v>
      </c>
      <c r="G200" s="193">
        <f>(Indicators!G212-Indicators!G211)/Indicators!G211</f>
        <v>-1.5957446808510637E-2</v>
      </c>
      <c r="H200" s="193">
        <f>(Indicators!H212-Indicators!H211)/Indicators!H211</f>
        <v>8.0526809297359978E-3</v>
      </c>
      <c r="I200" s="193">
        <f>(Indicators!I212-Indicators!I211)/Indicators!I211</f>
        <v>-6.4346300087744952E-3</v>
      </c>
      <c r="K200" s="193">
        <f t="shared" ref="K200" si="21">K188+((K176-K56)/10)</f>
        <v>3.5864174183809203E-2</v>
      </c>
      <c r="L200" s="193">
        <f t="shared" ref="L200:S200" si="22">L188+((L176-L56)/10)</f>
        <v>0.12739609996196177</v>
      </c>
      <c r="M200" s="193">
        <f t="shared" si="22"/>
        <v>0.33989931294760833</v>
      </c>
      <c r="N200" s="193">
        <f t="shared" si="22"/>
        <v>6.7476925049133867E-3</v>
      </c>
      <c r="O200" s="193">
        <f t="shared" si="22"/>
        <v>3.8527826969217575E-2</v>
      </c>
      <c r="P200" s="193">
        <f t="shared" si="22"/>
        <v>7.6469050083398424E-2</v>
      </c>
      <c r="Q200" s="193">
        <f t="shared" si="22"/>
        <v>0.11826802335118507</v>
      </c>
      <c r="R200" s="193">
        <f t="shared" si="22"/>
        <v>0.11601463801835199</v>
      </c>
      <c r="S200" s="193">
        <f t="shared" si="22"/>
        <v>0.14081318197955409</v>
      </c>
      <c r="U200" s="193">
        <f>K200*$B200*Indicators!$B$256+K200*$C200*Indicators!$C$256+K200*$D200*Indicators!$D$256+K200*$E200*Indicators!$E$256+K200*$F200*Indicators!$F$256+K200*$G200*Indicators!$G$256+K200*$H200*Indicators!$H$256+K200*$I200*Indicators!$I$256</f>
        <v>8.0221050101307188E-4</v>
      </c>
      <c r="V200" s="193">
        <f>L200*$B200*Indicators!$B$257+L200*$C200*Indicators!$C$257+L200*$D200*Indicators!$D$257+L200*$E200*Indicators!$E$257+L200*$F200*Indicators!$F$257+L200*$G200*Indicators!$G$257+L200*$H200*Indicators!$H$257+L200*$I200*Indicators!$I$257</f>
        <v>6.4929036069673589E-5</v>
      </c>
      <c r="W200" s="193">
        <f>M200*$B200*Indicators!$B$258+M200*$C200*Indicators!$C$258+M200*$D200*Indicators!$D$258+M200*$E200*Indicators!$E$258+M200*$F200*Indicators!$F$258+M200*$G200*Indicators!$G$258+M200*$H200*Indicators!$H$258+M200*$I200*Indicators!$I$258</f>
        <v>2.8785129041629096E-3</v>
      </c>
      <c r="X200" s="193">
        <f>N200*$B200*Indicators!$B$259+N200*$C200*Indicators!$C$259+N200*$D200*Indicators!$D$259+N200*$E200*Indicators!$E$259+N200*$F200*Indicators!$F$259+N200*$G200*Indicators!$G$259+N200*$H200*Indicators!$H$259+N200*$I200*Indicators!$I$259</f>
        <v>7.3289787702966516E-5</v>
      </c>
      <c r="Y200" s="193">
        <f>O200*$B200*Indicators!$B$260+O200*$C200*Indicators!$C$260+O200*$D200*Indicators!$D$260+O200*$E200*Indicators!$E$260+O200*$F200*Indicators!$F$260+O200*$G200*Indicators!$G$260+O200*$H200*Indicators!$H$260+O200*$I200*Indicators!$I$260</f>
        <v>4.9249095933782982E-4</v>
      </c>
      <c r="Z200" s="193">
        <f>P200*$B200*Indicators!$B$261+P200*$C200*Indicators!$C$261+P200*$D200*Indicators!$D$261+P200*$E200*Indicators!$E$261+P200*$F200*Indicators!$F$261+P200*$G200*Indicators!$G$261+P200*$H200*Indicators!$H$261+P200*$I200*Indicators!$I$261</f>
        <v>7.6293065792957843E-4</v>
      </c>
      <c r="AA200" s="193">
        <f>Q200*$B200*Indicators!$B$262+Q200*$C200*Indicators!$C$262+Q200*$D200*Indicators!$D$262+Q200*$E200*Indicators!$E$262+Q200*$F200*Indicators!$F$262+Q200*$G200*Indicators!$G$262+Q200*$H200*Indicators!$H$262+Q200*$I200*Indicators!$I$262</f>
        <v>2.4603024515152806E-3</v>
      </c>
      <c r="AB200" s="193">
        <f>R200*$B200*Indicators!$B$263+R200*$C200*Indicators!$C$263+R200*$D200*Indicators!$D$263+R200*$E200*Indicators!$E$263+R200*$F200*Indicators!$F$263+R200*$G200*Indicators!$G$263+R200*$H200*Indicators!$H$263+R200*$I200*Indicators!$I$263</f>
        <v>1.1320579314856457E-3</v>
      </c>
      <c r="AC200" s="193">
        <f>S200*$B200*Indicators!$B$264+S200*$C200*Indicators!$C$264+S200*$D200*Indicators!$D$264+S200*$E200*Indicators!$E$264+S200*$F200*Indicators!$F$264+S200*$G200*Indicators!$G$264+S200*$H200*Indicators!$H$264+S200*$I200*Indicators!$I$264</f>
        <v>5.4398927162471419E-4</v>
      </c>
      <c r="AE200" s="177">
        <f t="shared" si="20"/>
        <v>0.92107135008416707</v>
      </c>
    </row>
    <row r="201" spans="1:31" x14ac:dyDescent="0.25">
      <c r="A201" s="174">
        <v>41865</v>
      </c>
      <c r="B201" s="193">
        <f>(Indicators!B213-Indicators!B212)/Indicators!B212</f>
        <v>-2.8169014084508111E-3</v>
      </c>
      <c r="C201" s="193">
        <f>(Indicators!C213-Indicators!C212)/-100</f>
        <v>3.6000000000000034E-3</v>
      </c>
      <c r="D201" s="193">
        <f>(Indicators!D213-Indicators!D212)/-100</f>
        <v>-1.0000000000000052E-3</v>
      </c>
      <c r="E201" s="193">
        <f>(Indicators!E213-Indicators!E212)/-Indicators!E212</f>
        <v>3.7735849056603772E-2</v>
      </c>
      <c r="F201" s="193">
        <f>(Indicators!F213-Indicators!F212)/Indicators!F212</f>
        <v>-5.3924185798184809E-2</v>
      </c>
      <c r="G201" s="193">
        <f>(Indicators!G213-Indicators!G212)/Indicators!G212</f>
        <v>-3.8610038610038611E-3</v>
      </c>
      <c r="H201" s="193">
        <f>(Indicators!H213-Indicators!H212)/Indicators!H212</f>
        <v>4.2343652864883525E-3</v>
      </c>
      <c r="I201" s="193">
        <f>(Indicators!I213-Indicators!I212)/Indicators!I212</f>
        <v>-2.5316455696202531E-2</v>
      </c>
      <c r="K201" s="193">
        <f t="shared" ref="K201" si="23">K189+((K177-K57)/10)</f>
        <v>3.5864174183809203E-2</v>
      </c>
      <c r="L201" s="193">
        <f t="shared" ref="L201:S201" si="24">L189+((L177-L57)/10)</f>
        <v>0.12739609996196177</v>
      </c>
      <c r="M201" s="193">
        <f t="shared" si="24"/>
        <v>0.33989931294760833</v>
      </c>
      <c r="N201" s="193">
        <f t="shared" si="24"/>
        <v>6.7476925049133867E-3</v>
      </c>
      <c r="O201" s="193">
        <f t="shared" si="24"/>
        <v>3.8527826969217575E-2</v>
      </c>
      <c r="P201" s="193">
        <f t="shared" si="24"/>
        <v>7.6469050083398424E-2</v>
      </c>
      <c r="Q201" s="193">
        <f t="shared" si="24"/>
        <v>0.11826802335118507</v>
      </c>
      <c r="R201" s="193">
        <f t="shared" si="24"/>
        <v>0.11601463801835199</v>
      </c>
      <c r="S201" s="193">
        <f t="shared" si="24"/>
        <v>0.14081318197955409</v>
      </c>
      <c r="U201" s="193">
        <f>K201*$B201*Indicators!$B$256+K201*$C201*Indicators!$C$256+K201*$D201*Indicators!$D$256+K201*$E201*Indicators!$E$256+K201*$F201*Indicators!$F$256+K201*$G201*Indicators!$G$256+K201*$H201*Indicators!$H$256+K201*$I201*Indicators!$I$256</f>
        <v>-4.166492321365152E-4</v>
      </c>
      <c r="V201" s="193">
        <f>L201*$B201*Indicators!$B$257+L201*$C201*Indicators!$C$257+L201*$D201*Indicators!$D$257+L201*$E201*Indicators!$E$257+L201*$F201*Indicators!$F$257+L201*$G201*Indicators!$G$257+L201*$H201*Indicators!$H$257+L201*$I201*Indicators!$I$257</f>
        <v>-4.6871295381092378E-4</v>
      </c>
      <c r="W201" s="193">
        <f>M201*$B201*Indicators!$B$258+M201*$C201*Indicators!$C$258+M201*$D201*Indicators!$D$258+M201*$E201*Indicators!$E$258+M201*$F201*Indicators!$F$258+M201*$G201*Indicators!$G$258+M201*$H201*Indicators!$H$258+M201*$I201*Indicators!$I$258</f>
        <v>-4.0182393653932975E-4</v>
      </c>
      <c r="X201" s="193">
        <f>N201*$B201*Indicators!$B$259+N201*$C201*Indicators!$C$259+N201*$D201*Indicators!$D$259+N201*$E201*Indicators!$E$259+N201*$F201*Indicators!$F$259+N201*$G201*Indicators!$G$259+N201*$H201*Indicators!$H$259+N201*$I201*Indicators!$I$259</f>
        <v>-3.2654186942740506E-5</v>
      </c>
      <c r="Y201" s="193">
        <f>O201*$B201*Indicators!$B$260+O201*$C201*Indicators!$C$260+O201*$D201*Indicators!$D$260+O201*$E201*Indicators!$E$260+O201*$F201*Indicators!$F$260+O201*$G201*Indicators!$G$260+O201*$H201*Indicators!$H$260+O201*$I201*Indicators!$I$260</f>
        <v>2.4515926757064847E-4</v>
      </c>
      <c r="Z201" s="193">
        <f>P201*$B201*Indicators!$B$261+P201*$C201*Indicators!$C$261+P201*$D201*Indicators!$D$261+P201*$E201*Indicators!$E$261+P201*$F201*Indicators!$F$261+P201*$G201*Indicators!$G$261+P201*$H201*Indicators!$H$261+P201*$I201*Indicators!$I$261</f>
        <v>4.2902854153599034E-4</v>
      </c>
      <c r="AA201" s="193">
        <f>Q201*$B201*Indicators!$B$262+Q201*$C201*Indicators!$C$262+Q201*$D201*Indicators!$D$262+Q201*$E201*Indicators!$E$262+Q201*$F201*Indicators!$F$262+Q201*$G201*Indicators!$G$262+Q201*$H201*Indicators!$H$262+Q201*$I201*Indicators!$I$262</f>
        <v>1.179639806714631E-3</v>
      </c>
      <c r="AB201" s="193">
        <f>R201*$B201*Indicators!$B$263+R201*$C201*Indicators!$C$263+R201*$D201*Indicators!$D$263+R201*$E201*Indicators!$E$263+R201*$F201*Indicators!$F$263+R201*$G201*Indicators!$G$263+R201*$H201*Indicators!$H$263+R201*$I201*Indicators!$I$263</f>
        <v>5.4020842184921076E-4</v>
      </c>
      <c r="AC201" s="193">
        <f>S201*$B201*Indicators!$B$264+S201*$C201*Indicators!$C$264+S201*$D201*Indicators!$D$264+S201*$E201*Indicators!$E$264+S201*$F201*Indicators!$F$264+S201*$G201*Indicators!$G$264+S201*$H201*Indicators!$H$264+S201*$I201*Indicators!$I$264</f>
        <v>1.1022808857858574E-4</v>
      </c>
      <c r="AE201" s="177">
        <f t="shared" ref="AE201" si="25">SUM(U201:AD201)*100</f>
        <v>0.11844238168195573</v>
      </c>
    </row>
    <row r="202" spans="1:31" x14ac:dyDescent="0.25">
      <c r="A202" s="174">
        <v>41896</v>
      </c>
      <c r="B202" s="193">
        <f>(Indicators!B214-Indicators!B213)/Indicators!B213</f>
        <v>6.1205273069679884E-2</v>
      </c>
      <c r="C202" s="193">
        <f>(Indicators!C214-Indicators!C213)/-100</f>
        <v>-4.5999999999999999E-3</v>
      </c>
      <c r="D202" s="193">
        <f>(Indicators!D214-Indicators!D213)/-100</f>
        <v>5.0000000000000001E-3</v>
      </c>
      <c r="E202" s="193">
        <f>(Indicators!E214-Indicators!E213)/-Indicators!E213</f>
        <v>4.9019607843137254E-2</v>
      </c>
      <c r="F202" s="193">
        <f>(Indicators!F214-Indicators!F213)/Indicators!F213</f>
        <v>-6.6591422121896157E-2</v>
      </c>
      <c r="G202" s="193">
        <f>(Indicators!G214-Indicators!G213)/Indicators!G213</f>
        <v>-5.7364341085271317E-2</v>
      </c>
      <c r="H202" s="193">
        <f>(Indicators!H214-Indicators!H213)/Indicators!H213</f>
        <v>8.1369913175874265E-3</v>
      </c>
      <c r="I202" s="193">
        <f>(Indicators!I214-Indicators!I213)/Indicators!I213</f>
        <v>-1.2080942313500454E-2</v>
      </c>
      <c r="K202" s="193">
        <f t="shared" ref="K202" si="26">K190+((K178-K58)/10)</f>
        <v>3.5864174183809203E-2</v>
      </c>
      <c r="L202" s="193">
        <f t="shared" ref="L202:S202" si="27">L190+((L178-L58)/10)</f>
        <v>0.12739609996196177</v>
      </c>
      <c r="M202" s="193">
        <f t="shared" si="27"/>
        <v>0.33989931294760833</v>
      </c>
      <c r="N202" s="193">
        <f t="shared" si="27"/>
        <v>6.7476925049133867E-3</v>
      </c>
      <c r="O202" s="193">
        <f t="shared" si="27"/>
        <v>3.8527826969217575E-2</v>
      </c>
      <c r="P202" s="193">
        <f t="shared" si="27"/>
        <v>7.6469050083398424E-2</v>
      </c>
      <c r="Q202" s="193">
        <f t="shared" si="27"/>
        <v>0.11826802335118507</v>
      </c>
      <c r="R202" s="193">
        <f t="shared" si="27"/>
        <v>0.11601463801835199</v>
      </c>
      <c r="S202" s="193">
        <f t="shared" si="27"/>
        <v>0.14081318197955409</v>
      </c>
      <c r="U202" s="193">
        <f>K202*$B202*Indicators!$B$256+K202*$C202*Indicators!$C$256+K202*$D202*Indicators!$D$256+K202*$E202*Indicators!$E$256+K202*$F202*Indicators!$F$256+K202*$G202*Indicators!$G$256+K202*$H202*Indicators!$H$256+K202*$I202*Indicators!$I$256</f>
        <v>8.398853689091833E-6</v>
      </c>
      <c r="V202" s="193">
        <f>L202*$B202*Indicators!$B$257+L202*$C202*Indicators!$C$257+L202*$D202*Indicators!$D$257+L202*$E202*Indicators!$E$257+L202*$F202*Indicators!$F$257+L202*$G202*Indicators!$G$257+L202*$H202*Indicators!$H$257+L202*$I202*Indicators!$I$257</f>
        <v>-2.6732570743831833E-4</v>
      </c>
      <c r="W202" s="193">
        <f>M202*$B202*Indicators!$B$258+M202*$C202*Indicators!$C$258+M202*$D202*Indicators!$D$258+M202*$E202*Indicators!$E$258+M202*$F202*Indicators!$F$258+M202*$G202*Indicators!$G$258+M202*$H202*Indicators!$H$258+M202*$I202*Indicators!$I$258</f>
        <v>8.1750261332208512E-3</v>
      </c>
      <c r="X202" s="193">
        <f>N202*$B202*Indicators!$B$259+N202*$C202*Indicators!$C$259+N202*$D202*Indicators!$D$259+N202*$E202*Indicators!$E$259+N202*$F202*Indicators!$F$259+N202*$G202*Indicators!$G$259+N202*$H202*Indicators!$H$259+N202*$I202*Indicators!$I$259</f>
        <v>7.2319587754904029E-5</v>
      </c>
      <c r="Y202" s="193">
        <f>O202*$B202*Indicators!$B$260+O202*$C202*Indicators!$C$260+O202*$D202*Indicators!$D$260+O202*$E202*Indicators!$E$260+O202*$F202*Indicators!$F$260+O202*$G202*Indicators!$G$260+O202*$H202*Indicators!$H$260+O202*$I202*Indicators!$I$260</f>
        <v>5.5597652997844439E-4</v>
      </c>
      <c r="Z202" s="193">
        <f>P202*$B202*Indicators!$B$261+P202*$C202*Indicators!$C$261+P202*$D202*Indicators!$D$261+P202*$E202*Indicators!$E$261+P202*$F202*Indicators!$F$261+P202*$G202*Indicators!$G$261+P202*$H202*Indicators!$H$261+P202*$I202*Indicators!$I$261</f>
        <v>9.5179007249320382E-4</v>
      </c>
      <c r="AA202" s="193">
        <f>Q202*$B202*Indicators!$B$262+Q202*$C202*Indicators!$C$262+Q202*$D202*Indicators!$D$262+Q202*$E202*Indicators!$E$262+Q202*$F202*Indicators!$F$262+Q202*$G202*Indicators!$G$262+Q202*$H202*Indicators!$H$262+Q202*$I202*Indicators!$I$262</f>
        <v>2.4630159932396106E-3</v>
      </c>
      <c r="AB202" s="193">
        <f>R202*$B202*Indicators!$B$263+R202*$C202*Indicators!$C$263+R202*$D202*Indicators!$D$263+R202*$E202*Indicators!$E$263+R202*$F202*Indicators!$F$263+R202*$G202*Indicators!$G$263+R202*$H202*Indicators!$H$263+R202*$I202*Indicators!$I$263</f>
        <v>1.3631184409807189E-3</v>
      </c>
      <c r="AC202" s="193">
        <f>S202*$B202*Indicators!$B$264+S202*$C202*Indicators!$C$264+S202*$D202*Indicators!$D$264+S202*$E202*Indicators!$E$264+S202*$F202*Indicators!$F$264+S202*$G202*Indicators!$G$264+S202*$H202*Indicators!$H$264+S202*$I202*Indicators!$I$264</f>
        <v>1.0346357798064608E-3</v>
      </c>
      <c r="AE202" s="177">
        <f t="shared" ref="AE202:AE205" si="28">SUM(U202:AD202)*100</f>
        <v>1.4356955683724966</v>
      </c>
    </row>
    <row r="203" spans="1:31" x14ac:dyDescent="0.25">
      <c r="A203" s="174">
        <v>41926</v>
      </c>
      <c r="B203" s="193">
        <f>(Indicators!B215-Indicators!B214)/Indicators!B214</f>
        <v>-3.6379769299023972E-2</v>
      </c>
      <c r="C203" s="193">
        <f>(Indicators!C215-Indicators!C214)/-100</f>
        <v>4.9500000000000013E-3</v>
      </c>
      <c r="D203" s="193">
        <f>(Indicators!D215-Indicators!D214)/-100</f>
        <v>0</v>
      </c>
      <c r="E203" s="193">
        <f>(Indicators!E215-Indicators!E214)/-Indicators!E214</f>
        <v>0.1134020618556701</v>
      </c>
      <c r="F203" s="193">
        <f>(Indicators!F215-Indicators!F214)/Indicators!F214</f>
        <v>-3.6275695284158842E-3</v>
      </c>
      <c r="G203" s="193">
        <f>(Indicators!G215-Indicators!G214)/Indicators!G214</f>
        <v>-1.3980263157894737E-2</v>
      </c>
      <c r="H203" s="193">
        <f>(Indicators!H215-Indicators!H214)/Indicators!H214</f>
        <v>6.359553955651737E-3</v>
      </c>
      <c r="I203" s="193">
        <f>(Indicators!I215-Indicators!I214)/Indicators!I214</f>
        <v>4.0966065423417915E-2</v>
      </c>
      <c r="K203" s="193">
        <f t="shared" ref="K203" si="29">K191+((K179-K59)/10)</f>
        <v>3.5864174183809203E-2</v>
      </c>
      <c r="L203" s="193">
        <f t="shared" ref="L203:S203" si="30">L191+((L179-L59)/10)</f>
        <v>0.12739609996196177</v>
      </c>
      <c r="M203" s="193">
        <f t="shared" si="30"/>
        <v>0.33989931294760833</v>
      </c>
      <c r="N203" s="193">
        <f t="shared" si="30"/>
        <v>6.7476925049133867E-3</v>
      </c>
      <c r="O203" s="193">
        <f t="shared" si="30"/>
        <v>3.8527826969217575E-2</v>
      </c>
      <c r="P203" s="193">
        <f t="shared" si="30"/>
        <v>7.6469050083398424E-2</v>
      </c>
      <c r="Q203" s="193">
        <f t="shared" si="30"/>
        <v>0.11826802335118507</v>
      </c>
      <c r="R203" s="193">
        <f t="shared" si="30"/>
        <v>0.11601463801835199</v>
      </c>
      <c r="S203" s="193">
        <f t="shared" si="30"/>
        <v>0.14081318197955409</v>
      </c>
      <c r="U203" s="193">
        <f>K203*$B203*Indicators!$B$256+K203*$C203*Indicators!$C$256+K203*$D203*Indicators!$D$256+K203*$E203*Indicators!$E$256+K203*$F203*Indicators!$F$256+K203*$G203*Indicators!$G$256+K203*$H203*Indicators!$H$256+K203*$I203*Indicators!$I$256</f>
        <v>5.4952401843076312E-4</v>
      </c>
      <c r="V203" s="193">
        <f>L203*$B203*Indicators!$B$257+L203*$C203*Indicators!$C$257+L203*$D203*Indicators!$D$257+L203*$E203*Indicators!$E$257+L203*$F203*Indicators!$F$257+L203*$G203*Indicators!$G$257+L203*$H203*Indicators!$H$257+L203*$I203*Indicators!$I$257</f>
        <v>3.856768149852098E-4</v>
      </c>
      <c r="W203" s="193">
        <f>M203*$B203*Indicators!$B$258+M203*$C203*Indicators!$C$258+M203*$D203*Indicators!$D$258+M203*$E203*Indicators!$E$258+M203*$F203*Indicators!$F$258+M203*$G203*Indicators!$G$258+M203*$H203*Indicators!$H$258+M203*$I203*Indicators!$I$258</f>
        <v>2.8641464048360489E-3</v>
      </c>
      <c r="X203" s="193">
        <f>N203*$B203*Indicators!$B$259+N203*$C203*Indicators!$C$259+N203*$D203*Indicators!$D$259+N203*$E203*Indicators!$E$259+N203*$F203*Indicators!$F$259+N203*$G203*Indicators!$G$259+N203*$H203*Indicators!$H$259+N203*$I203*Indicators!$I$259</f>
        <v>2.7266699055987037E-4</v>
      </c>
      <c r="Y203" s="193">
        <f>O203*$B203*Indicators!$B$260+O203*$C203*Indicators!$C$260+O203*$D203*Indicators!$D$260+O203*$E203*Indicators!$E$260+O203*$F203*Indicators!$F$260+O203*$G203*Indicators!$G$260+O203*$H203*Indicators!$H$260+O203*$I203*Indicators!$I$260</f>
        <v>7.2484334227874861E-4</v>
      </c>
      <c r="Z203" s="193">
        <f>P203*$B203*Indicators!$B$261+P203*$C203*Indicators!$C$261+P203*$D203*Indicators!$D$261+P203*$E203*Indicators!$E$261+P203*$F203*Indicators!$F$261+P203*$G203*Indicators!$G$261+P203*$H203*Indicators!$H$261+P203*$I203*Indicators!$I$261</f>
        <v>8.4304204646042341E-4</v>
      </c>
      <c r="AA203" s="193">
        <f>Q203*$B203*Indicators!$B$262+Q203*$C203*Indicators!$C$262+Q203*$D203*Indicators!$D$262+Q203*$E203*Indicators!$E$262+Q203*$F203*Indicators!$F$262+Q203*$G203*Indicators!$G$262+Q203*$H203*Indicators!$H$262+Q203*$I203*Indicators!$I$262</f>
        <v>4.3453042458629059E-3</v>
      </c>
      <c r="AB203" s="193">
        <f>R203*$B203*Indicators!$B$263+R203*$C203*Indicators!$C$263+R203*$D203*Indicators!$D$263+R203*$E203*Indicators!$E$263+R203*$F203*Indicators!$F$263+R203*$G203*Indicators!$G$263+R203*$H203*Indicators!$H$263+R203*$I203*Indicators!$I$263</f>
        <v>1.5535402669907181E-3</v>
      </c>
      <c r="AC203" s="193">
        <f>S203*$B203*Indicators!$B$264+S203*$C203*Indicators!$C$264+S203*$D203*Indicators!$D$264+S203*$E203*Indicators!$E$264+S203*$F203*Indicators!$F$264+S203*$G203*Indicators!$G$264+S203*$H203*Indicators!$H$264+S203*$I203*Indicators!$I$264</f>
        <v>2.8876454012430932E-4</v>
      </c>
      <c r="AE203" s="177">
        <f t="shared" si="28"/>
        <v>1.1827508670528997</v>
      </c>
    </row>
    <row r="204" spans="1:31" x14ac:dyDescent="0.25">
      <c r="A204" s="174">
        <v>41957</v>
      </c>
      <c r="B204" s="193">
        <f>(Indicators!B216-Indicators!B215)/Indicators!B215</f>
        <v>1.0128913443830682E-2</v>
      </c>
      <c r="C204" s="193">
        <f>(Indicators!C216-Indicators!C215)/-100</f>
        <v>3.2999999999999917E-3</v>
      </c>
      <c r="D204" s="193">
        <f>(Indicators!D216-Indicators!D215)/-100</f>
        <v>1.0000000000000052E-3</v>
      </c>
      <c r="E204" s="193">
        <f>(Indicators!E216-Indicators!E215)/-Indicators!E215</f>
        <v>0.10465116279069768</v>
      </c>
      <c r="F204" s="193">
        <f>(Indicators!F216-Indicators!F215)/Indicators!F215</f>
        <v>-3.6407766990291239E-2</v>
      </c>
      <c r="G204" s="193">
        <f>(Indicators!G216-Indicators!G215)/Indicators!G215</f>
        <v>-6.672226855713094E-3</v>
      </c>
      <c r="H204" s="193">
        <f>(Indicators!H216-Indicators!H215)/Indicators!H215</f>
        <v>4.1644060867728344E-3</v>
      </c>
      <c r="I204" s="193">
        <f>(Indicators!I216-Indicators!I215)/Indicators!I215</f>
        <v>-2.9368575624082231E-2</v>
      </c>
      <c r="K204" s="193">
        <f t="shared" ref="K204" si="31">K192+((K180-K60)/10)</f>
        <v>3.5864174183809203E-2</v>
      </c>
      <c r="L204" s="193">
        <f t="shared" ref="L204:S204" si="32">L192+((L180-L60)/10)</f>
        <v>0.12739609996196177</v>
      </c>
      <c r="M204" s="193">
        <f t="shared" si="32"/>
        <v>0.33989931294760833</v>
      </c>
      <c r="N204" s="193">
        <f t="shared" si="32"/>
        <v>6.7476925049133867E-3</v>
      </c>
      <c r="O204" s="193">
        <f t="shared" si="32"/>
        <v>3.8527826969217575E-2</v>
      </c>
      <c r="P204" s="193">
        <f t="shared" si="32"/>
        <v>7.6469050083398424E-2</v>
      </c>
      <c r="Q204" s="193">
        <f t="shared" si="32"/>
        <v>0.11826802335118507</v>
      </c>
      <c r="R204" s="193">
        <f t="shared" si="32"/>
        <v>0.11601463801835199</v>
      </c>
      <c r="S204" s="193">
        <f t="shared" si="32"/>
        <v>0.14081318197955409</v>
      </c>
      <c r="U204" s="193">
        <f>K204*$B204*Indicators!$B$256+K204*$C204*Indicators!$C$256+K204*$D204*Indicators!$D$256+K204*$E204*Indicators!$E$256+K204*$F204*Indicators!$F$256+K204*$G204*Indicators!$G$256+K204*$H204*Indicators!$H$256+K204*$I204*Indicators!$I$256</f>
        <v>2.6328266213995353E-4</v>
      </c>
      <c r="V204" s="193">
        <f>L204*$B204*Indicators!$B$257+L204*$C204*Indicators!$C$257+L204*$D204*Indicators!$D$257+L204*$E204*Indicators!$E$257+L204*$F204*Indicators!$F$257+L204*$G204*Indicators!$G$257+L204*$H204*Indicators!$H$257+L204*$I204*Indicators!$I$257</f>
        <v>6.3203554949989207E-4</v>
      </c>
      <c r="W204" s="193">
        <f>M204*$B204*Indicators!$B$258+M204*$C204*Indicators!$C$258+M204*$D204*Indicators!$D$258+M204*$E204*Indicators!$E$258+M204*$F204*Indicators!$F$258+M204*$G204*Indicators!$G$258+M204*$H204*Indicators!$H$258+M204*$I204*Indicators!$I$258</f>
        <v>3.1484742389255994E-3</v>
      </c>
      <c r="X204" s="193">
        <f>N204*$B204*Indicators!$B$259+N204*$C204*Indicators!$C$259+N204*$D204*Indicators!$D$259+N204*$E204*Indicators!$E$259+N204*$F204*Indicators!$F$259+N204*$G204*Indicators!$G$259+N204*$H204*Indicators!$H$259+N204*$I204*Indicators!$I$259</f>
        <v>5.3241160944606398E-5</v>
      </c>
      <c r="Y204" s="193">
        <f>O204*$B204*Indicators!$B$260+O204*$C204*Indicators!$C$260+O204*$D204*Indicators!$D$260+O204*$E204*Indicators!$E$260+O204*$F204*Indicators!$F$260+O204*$G204*Indicators!$G$260+O204*$H204*Indicators!$H$260+O204*$I204*Indicators!$I$260</f>
        <v>6.7737540281394022E-4</v>
      </c>
      <c r="Z204" s="193">
        <f>P204*$B204*Indicators!$B$261+P204*$C204*Indicators!$C$261+P204*$D204*Indicators!$D$261+P204*$E204*Indicators!$E$261+P204*$F204*Indicators!$F$261+P204*$G204*Indicators!$G$261+P204*$H204*Indicators!$H$261+P204*$I204*Indicators!$I$261</f>
        <v>1.060939947082709E-3</v>
      </c>
      <c r="AA204" s="193">
        <f>Q204*$B204*Indicators!$B$262+Q204*$C204*Indicators!$C$262+Q204*$D204*Indicators!$D$262+Q204*$E204*Indicators!$E$262+Q204*$F204*Indicators!$F$262+Q204*$G204*Indicators!$G$262+Q204*$H204*Indicators!$H$262+Q204*$I204*Indicators!$I$262</f>
        <v>3.6739090808071348E-3</v>
      </c>
      <c r="AB204" s="193">
        <f>R204*$B204*Indicators!$B$263+R204*$C204*Indicators!$C$263+R204*$D204*Indicators!$D$263+R204*$E204*Indicators!$E$263+R204*$F204*Indicators!$F$263+R204*$G204*Indicators!$G$263+R204*$H204*Indicators!$H$263+R204*$I204*Indicators!$I$263</f>
        <v>1.4517956562281839E-3</v>
      </c>
      <c r="AC204" s="193">
        <f>S204*$B204*Indicators!$B$264+S204*$C204*Indicators!$C$264+S204*$D204*Indicators!$D$264+S204*$E204*Indicators!$E$264+S204*$F204*Indicators!$F$264+S204*$G204*Indicators!$G$264+S204*$H204*Indicators!$H$264+S204*$I204*Indicators!$I$264</f>
        <v>3.025771672327661E-4</v>
      </c>
      <c r="AE204" s="177">
        <f t="shared" si="28"/>
        <v>1.1263630865674785</v>
      </c>
    </row>
    <row r="205" spans="1:31" x14ac:dyDescent="0.25">
      <c r="A205" s="174">
        <v>41987</v>
      </c>
      <c r="B205" s="193">
        <f>(Indicators!B217-Indicators!B216)/Indicators!B216</f>
        <v>5.378304466727437E-2</v>
      </c>
      <c r="C205" s="193">
        <f>(Indicators!C217-Indicators!C216)/-100</f>
        <v>-4.8999999999999929E-3</v>
      </c>
      <c r="D205" s="193">
        <f>(Indicators!D217-Indicators!D216)/-100</f>
        <v>5.0000000000000001E-3</v>
      </c>
      <c r="E205" s="193">
        <f>(Indicators!E217-Indicators!E216)/-Indicators!E216</f>
        <v>0.25974025974025972</v>
      </c>
      <c r="F205" s="193">
        <f>(Indicators!F217-Indicators!F216)/Indicators!F216</f>
        <v>-5.6045340050377868E-2</v>
      </c>
      <c r="G205" s="193">
        <f>(Indicators!G217-Indicators!G216)/Indicators!G216</f>
        <v>8.3963056255247689E-3</v>
      </c>
      <c r="H205" s="193">
        <f>(Indicators!H217-Indicators!H216)/Indicators!H216</f>
        <v>-1.226547268304661E-2</v>
      </c>
      <c r="I205" s="193">
        <f>(Indicators!I217-Indicators!I216)/Indicators!I216</f>
        <v>-2.4205748865355523E-2</v>
      </c>
      <c r="K205" s="193">
        <f t="shared" ref="K205" si="33">K193+((K181-K61)/10)</f>
        <v>3.5864174183809203E-2</v>
      </c>
      <c r="L205" s="193">
        <f t="shared" ref="L205:S205" si="34">L193+((L181-L61)/10)</f>
        <v>0.12739609996196177</v>
      </c>
      <c r="M205" s="193">
        <f t="shared" si="34"/>
        <v>0.33989931294760833</v>
      </c>
      <c r="N205" s="193">
        <f t="shared" si="34"/>
        <v>6.7476925049133867E-3</v>
      </c>
      <c r="O205" s="193">
        <f t="shared" si="34"/>
        <v>3.8527826969217575E-2</v>
      </c>
      <c r="P205" s="193">
        <f t="shared" si="34"/>
        <v>7.6469050083398424E-2</v>
      </c>
      <c r="Q205" s="193">
        <f t="shared" si="34"/>
        <v>0.11826802335118507</v>
      </c>
      <c r="R205" s="193">
        <f t="shared" si="34"/>
        <v>0.11601463801835199</v>
      </c>
      <c r="S205" s="193">
        <f t="shared" si="34"/>
        <v>0.14081318197955409</v>
      </c>
      <c r="U205" s="193">
        <f>K205*$B205*Indicators!$B$256+K205*$C205*Indicators!$C$256+K205*$D205*Indicators!$D$256+K205*$E205*Indicators!$E$256+K205*$F205*Indicators!$F$256+K205*$G205*Indicators!$G$256+K205*$H205*Indicators!$H$256+K205*$I205*Indicators!$I$256</f>
        <v>1.2443377889638013E-3</v>
      </c>
      <c r="V205" s="193">
        <f>L205*$B205*Indicators!$B$257+L205*$C205*Indicators!$C$257+L205*$D205*Indicators!$D$257+L205*$E205*Indicators!$E$257+L205*$F205*Indicators!$F$257+L205*$G205*Indicators!$G$257+L205*$H205*Indicators!$H$257+L205*$I205*Indicators!$I$257</f>
        <v>5.1756336857000443E-3</v>
      </c>
      <c r="W205" s="193">
        <f>M205*$B205*Indicators!$B$258+M205*$C205*Indicators!$C$258+M205*$D205*Indicators!$D$258+M205*$E205*Indicators!$E$258+M205*$F205*Indicators!$F$258+M205*$G205*Indicators!$G$258+M205*$H205*Indicators!$H$258+M205*$I205*Indicators!$I$258</f>
        <v>1.2916308004788128E-2</v>
      </c>
      <c r="X205" s="193">
        <f>N205*$B205*Indicators!$B$259+N205*$C205*Indicators!$C$259+N205*$D205*Indicators!$D$259+N205*$E205*Indicators!$E$259+N205*$F205*Indicators!$F$259+N205*$G205*Indicators!$G$259+N205*$H205*Indicators!$H$259+N205*$I205*Indicators!$I$259</f>
        <v>2.9691152506997596E-4</v>
      </c>
      <c r="Y205" s="193">
        <f>O205*$B205*Indicators!$B$260+O205*$C205*Indicators!$C$260+O205*$D205*Indicators!$D$260+O205*$E205*Indicators!$E$260+O205*$F205*Indicators!$F$260+O205*$G205*Indicators!$G$260+O205*$H205*Indicators!$H$260+O205*$I205*Indicators!$I$260</f>
        <v>1.4825282113878943E-3</v>
      </c>
      <c r="Z205" s="193">
        <f>P205*$B205*Indicators!$B$261+P205*$C205*Indicators!$C$261+P205*$D205*Indicators!$D$261+P205*$E205*Indicators!$E$261+P205*$F205*Indicators!$F$261+P205*$G205*Indicators!$G$261+P205*$H205*Indicators!$H$261+P205*$I205*Indicators!$I$261</f>
        <v>2.1083252946714885E-3</v>
      </c>
      <c r="AA205" s="193">
        <f>Q205*$B205*Indicators!$B$262+Q205*$C205*Indicators!$C$262+Q205*$D205*Indicators!$D$262+Q205*$E205*Indicators!$E$262+Q205*$F205*Indicators!$F$262+Q205*$G205*Indicators!$G$262+Q205*$H205*Indicators!$H$262+Q205*$I205*Indicators!$I$262</f>
        <v>9.218603669170853E-3</v>
      </c>
      <c r="AB205" s="193">
        <f>R205*$B205*Indicators!$B$263+R205*$C205*Indicators!$C$263+R205*$D205*Indicators!$D$263+R205*$E205*Indicators!$E$263+R205*$F205*Indicators!$F$263+R205*$G205*Indicators!$G$263+R205*$H205*Indicators!$H$263+R205*$I205*Indicators!$I$263</f>
        <v>2.9290681102603091E-3</v>
      </c>
      <c r="AC205" s="193">
        <f>S205*$B205*Indicators!$B$264+S205*$C205*Indicators!$C$264+S205*$D205*Indicators!$D$264+S205*$E205*Indicators!$E$264+S205*$F205*Indicators!$F$264+S205*$G205*Indicators!$G$264+S205*$H205*Indicators!$H$264+S205*$I205*Indicators!$I$264</f>
        <v>-3.1911756592003702E-5</v>
      </c>
      <c r="AE205" s="177">
        <f t="shared" si="28"/>
        <v>3.5339804533420489</v>
      </c>
    </row>
  </sheetData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05"/>
  <sheetViews>
    <sheetView workbookViewId="0"/>
  </sheetViews>
  <sheetFormatPr defaultRowHeight="15" x14ac:dyDescent="0.25"/>
  <cols>
    <col min="1" max="1" width="13.710937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50" customWidth="1"/>
    <col min="22" max="22" width="9.28515625" style="175" customWidth="1"/>
    <col min="23" max="23" width="14.7109375" style="175" customWidth="1"/>
    <col min="24" max="24" width="10.85546875" style="175" customWidth="1"/>
    <col min="25" max="25" width="13.140625" style="175" customWidth="1"/>
    <col min="26" max="26" width="10.7109375" style="175" customWidth="1"/>
    <col min="27" max="27" width="11.7109375" style="175" customWidth="1"/>
    <col min="28" max="28" width="11" style="150" customWidth="1"/>
    <col min="29" max="29" width="12.42578125" style="150" customWidth="1"/>
    <col min="30" max="30" width="1.42578125" customWidth="1"/>
  </cols>
  <sheetData>
    <row r="1" spans="1:31" ht="103.5" customHeight="1" x14ac:dyDescent="0.25">
      <c r="A1" s="198" t="s">
        <v>74</v>
      </c>
      <c r="B1" s="197" t="s">
        <v>78</v>
      </c>
      <c r="C1" s="197" t="s">
        <v>79</v>
      </c>
      <c r="D1" s="197" t="s">
        <v>80</v>
      </c>
      <c r="E1" s="197" t="s">
        <v>81</v>
      </c>
      <c r="F1" s="197" t="s">
        <v>77</v>
      </c>
      <c r="G1" s="197" t="s">
        <v>82</v>
      </c>
      <c r="H1" s="197" t="s">
        <v>86</v>
      </c>
      <c r="I1" s="197" t="s">
        <v>83</v>
      </c>
      <c r="J1" s="195"/>
      <c r="K1" s="196" t="str">
        <f>KZN!C64</f>
        <v>Agriculture, forestry and fishing</v>
      </c>
      <c r="L1" s="196" t="str">
        <f>KZN!D64</f>
        <v>Mining and quarrying</v>
      </c>
      <c r="M1" s="196" t="str">
        <f>KZN!E64</f>
        <v>Manufacturing</v>
      </c>
      <c r="N1" s="196" t="str">
        <f>KZN!F64</f>
        <v>Electricity, gas and water</v>
      </c>
      <c r="O1" s="196" t="str">
        <f>KZN!G64</f>
        <v>Construction</v>
      </c>
      <c r="P1" s="196" t="str">
        <f>KZN!H64</f>
        <v>Wholesale &amp; retail trade; hotels &amp; restaurants</v>
      </c>
      <c r="Q1" s="196" t="str">
        <f>KZN!I64</f>
        <v>Transport , storage and communication</v>
      </c>
      <c r="R1" s="196" t="str">
        <f>KZN!J64</f>
        <v>Finance, real estate and business services</v>
      </c>
      <c r="S1" s="196" t="str">
        <f>KZN!K64</f>
        <v>Personal and General Government Services</v>
      </c>
      <c r="T1" s="194"/>
      <c r="U1" s="196" t="str">
        <f>K1</f>
        <v>Agriculture, forestry and fishing</v>
      </c>
      <c r="V1" s="196" t="str">
        <f t="shared" ref="V1:AC1" si="0">L1</f>
        <v>Mining and quarrying</v>
      </c>
      <c r="W1" s="196" t="str">
        <f t="shared" si="0"/>
        <v>Manufacturing</v>
      </c>
      <c r="X1" s="196" t="str">
        <f t="shared" si="0"/>
        <v>Electricity, gas and water</v>
      </c>
      <c r="Y1" s="196" t="str">
        <f t="shared" si="0"/>
        <v>Construction</v>
      </c>
      <c r="Z1" s="196" t="str">
        <f t="shared" si="0"/>
        <v>Wholesale &amp; retail trade; hotels &amp; restaurants</v>
      </c>
      <c r="AA1" s="196" t="str">
        <f t="shared" si="0"/>
        <v>Transport , storage and communication</v>
      </c>
      <c r="AB1" s="196" t="str">
        <f t="shared" si="0"/>
        <v>Finance, real estate and business services</v>
      </c>
      <c r="AC1" s="196" t="str">
        <f t="shared" si="0"/>
        <v>Personal and General Government Services</v>
      </c>
      <c r="AE1" s="196" t="s">
        <v>11</v>
      </c>
    </row>
    <row r="2" spans="1:31" hidden="1" x14ac:dyDescent="0.25">
      <c r="A2" s="174">
        <f>Indicators!A14</f>
        <v>35796</v>
      </c>
      <c r="B2" s="193">
        <f>(Indicators!B14-Indicators!B13)/Indicators!B13</f>
        <v>1.5288194801191779E-2</v>
      </c>
      <c r="C2" s="193">
        <f>(Indicators!C14-Indicators!C13)/-100</f>
        <v>2.2000000000000062E-3</v>
      </c>
      <c r="D2" s="193">
        <f>(Indicators!D14-Indicators!D13)/-100</f>
        <v>4.4113218909966534E-3</v>
      </c>
      <c r="E2" s="193">
        <f>(Indicators!E14-Indicators!E13)/-Indicators!E13</f>
        <v>4.2016806722689247E-3</v>
      </c>
      <c r="F2" s="193">
        <f>(Indicators!F14-Indicators!F13)/Indicators!F13</f>
        <v>-6.5693430656934351E-2</v>
      </c>
      <c r="G2" s="193">
        <f>(Indicators!G14-Indicators!G13)/Indicators!G13</f>
        <v>5.2219321148825062E-2</v>
      </c>
      <c r="H2" s="193">
        <f>(Indicators!H14-Indicators!H13)/Indicators!H13</f>
        <v>5.1919070583297941E-3</v>
      </c>
      <c r="I2" s="193">
        <f>(Indicators!I14-Indicators!I13)/Indicators!I13</f>
        <v>0</v>
      </c>
      <c r="J2" s="174"/>
      <c r="K2" s="193">
        <f>NewCastle!C$67/100</f>
        <v>2.4519359485079974E-2</v>
      </c>
      <c r="L2" s="193">
        <f>NewCastle!D$67/100</f>
        <v>3.129267322233821E-2</v>
      </c>
      <c r="M2" s="193">
        <f>NewCastle!E$67/100</f>
        <v>0.28431871720962176</v>
      </c>
      <c r="N2" s="193">
        <f>NewCastle!F$67/100</f>
        <v>3.0581683118198231E-2</v>
      </c>
      <c r="O2" s="193">
        <f>NewCastle!G$67/100</f>
        <v>2.752104034163641E-2</v>
      </c>
      <c r="P2" s="193">
        <f>NewCastle!H$67/100</f>
        <v>8.5983977982121068E-2</v>
      </c>
      <c r="Q2" s="193">
        <f>NewCastle!I$67/100</f>
        <v>7.6151085428091153E-2</v>
      </c>
      <c r="R2" s="193">
        <f>NewCastle!J$67/100</f>
        <v>0.15412997911828386</v>
      </c>
      <c r="S2" s="193">
        <f>NewCastle!K$67/100</f>
        <v>0.28550148409462939</v>
      </c>
      <c r="T2" s="193"/>
      <c r="U2" s="193">
        <f>K2*$B2*Indicators!$B$256+K2*$C2*Indicators!$C$256+K2*$D2*Indicators!$D$256+K2*$E2*Indicators!$E$256+K2*$F2*Indicators!$F$256+K2*$G2*Indicators!$G$256+K2*$H2*Indicators!$H$256+K2*$I2*Indicators!$I$256</f>
        <v>-3.6721045357352865E-4</v>
      </c>
      <c r="V2" s="193">
        <f>L2*$B2*Indicators!$B$257+L2*$C2*Indicators!$C$257+L2*$D2*Indicators!$D$257+L2*$E2*Indicators!$E$257+L2*$F2*Indicators!$F$257+L2*$G2*Indicators!$G$257+L2*$H2*Indicators!$H$257+L2*$I2*Indicators!$I$257</f>
        <v>8.1030358828914294E-4</v>
      </c>
      <c r="W2" s="193">
        <f>M2*$B2*Indicators!$B$258+M2*$C2*Indicators!$C$258+M2*$D2*Indicators!$D$258+M2*$E2*Indicators!$E$258+M2*$F2*Indicators!$F$258+M2*$G2*Indicators!$G$258+M2*$H2*Indicators!$H$258+M2*$I2*Indicators!$I$258</f>
        <v>1.9762405630045447E-3</v>
      </c>
      <c r="X2" s="193">
        <f>N2*$B2*Indicators!$B$259+N2*$C2*Indicators!$C$259+N2*$D2*Indicators!$D$259+N2*$E2*Indicators!$E$259+N2*$F2*Indicators!$F$259+N2*$G2*Indicators!$G$259+N2*$H2*Indicators!$H$259+N2*$I2*Indicators!$I$259</f>
        <v>9.8439759459411738E-5</v>
      </c>
      <c r="Y2" s="193">
        <f>O2*$B2*Indicators!$B$260+O2*$C2*Indicators!$C$260+O2*$D2*Indicators!$D$260+O2*$E2*Indicators!$E$260+O2*$F2*Indicators!$F$260+O2*$G2*Indicators!$G$260+O2*$H2*Indicators!$H$260+O2*$I2*Indicators!$I$260</f>
        <v>1.3259020455845023E-4</v>
      </c>
      <c r="Z2" s="193">
        <f>P2*$B2*Indicators!$B$261+P2*$C2*Indicators!$C$261+P2*$D2*Indicators!$D$261+P2*$E2*Indicators!$E$261+P2*$F2*Indicators!$F$261+P2*$G2*Indicators!$G$261+P2*$H2*Indicators!$H$261+P2*$I2*Indicators!$I$261</f>
        <v>4.2125517182132907E-4</v>
      </c>
      <c r="AA2" s="193">
        <f>Q2*$B2*Indicators!$B$262+Q2*$C2*Indicators!$C$262+Q2*$D2*Indicators!$D$262+Q2*$E2*Indicators!$E$262+Q2*$F2*Indicators!$F$262+Q2*$G2*Indicators!$G$262+Q2*$H2*Indicators!$H$262+Q2*$I2*Indicators!$I$262</f>
        <v>3.5858307017162458E-4</v>
      </c>
      <c r="AB2" s="193">
        <f>R2*$B2*Indicators!$B$263+R2*$C2*Indicators!$C$263+R2*$D2*Indicators!$D$263+R2*$E2*Indicators!$E$263+R2*$F2*Indicators!$F$263+R2*$G2*Indicators!$G$263+R2*$H2*Indicators!$H$263+R2*$I2*Indicators!$I$263</f>
        <v>7.2713774693499073E-4</v>
      </c>
      <c r="AC2" s="193">
        <f>S2*$B2*Indicators!$B$264+S2*$C2*Indicators!$C$264+S2*$D2*Indicators!$D$264+S2*$E2*Indicators!$E$264+S2*$F2*Indicators!$F$264+S2*$G2*Indicators!$G$264+S2*$H2*Indicators!$H$264+S2*$I2*Indicators!$I$264</f>
        <v>1.3528933137097658E-3</v>
      </c>
      <c r="AD2" s="193"/>
      <c r="AE2" s="177">
        <f>SUM(U2:AD2)*100</f>
        <v>0.55102329643757308</v>
      </c>
    </row>
    <row r="3" spans="1:31" hidden="1" x14ac:dyDescent="0.25">
      <c r="A3" s="174">
        <f>Indicators!A15</f>
        <v>35827</v>
      </c>
      <c r="B3" s="193">
        <f>(Indicators!B15-Indicators!B14)/Indicators!B14</f>
        <v>-3.8454532575037196E-4</v>
      </c>
      <c r="C3" s="193">
        <f>(Indicators!C15-Indicators!C14)/-100</f>
        <v>8.0000000000000069E-4</v>
      </c>
      <c r="D3" s="193">
        <f>(Indicators!D15-Indicators!D14)/-100</f>
        <v>3.9837398373983391E-3</v>
      </c>
      <c r="E3" s="193">
        <f>(Indicators!E15-Indicators!E14)/-Indicators!E14</f>
        <v>0.15491259795057266</v>
      </c>
      <c r="F3" s="193">
        <f>(Indicators!F15-Indicators!F14)/Indicators!F14</f>
        <v>-6.944444444444435E-2</v>
      </c>
      <c r="G3" s="193">
        <f>(Indicators!G15-Indicators!G14)/Indicators!G14</f>
        <v>-1.3564929693962027E-2</v>
      </c>
      <c r="H3" s="193">
        <f>(Indicators!H15-Indicators!H14)/Indicators!H14</f>
        <v>2.3397909463415609E-2</v>
      </c>
      <c r="I3" s="193">
        <f>(Indicators!I15-Indicators!I14)/Indicators!I14</f>
        <v>0</v>
      </c>
      <c r="J3" s="174"/>
      <c r="K3" s="193">
        <f>NewCastle!C$67/100</f>
        <v>2.4519359485079974E-2</v>
      </c>
      <c r="L3" s="193">
        <f>NewCastle!D$67/100</f>
        <v>3.129267322233821E-2</v>
      </c>
      <c r="M3" s="193">
        <f>NewCastle!E$67/100</f>
        <v>0.28431871720962176</v>
      </c>
      <c r="N3" s="193">
        <f>NewCastle!F$67/100</f>
        <v>3.0581683118198231E-2</v>
      </c>
      <c r="O3" s="193">
        <f>NewCastle!G$67/100</f>
        <v>2.752104034163641E-2</v>
      </c>
      <c r="P3" s="193">
        <f>NewCastle!H$67/100</f>
        <v>8.5983977982121068E-2</v>
      </c>
      <c r="Q3" s="193">
        <f>NewCastle!I$67/100</f>
        <v>7.6151085428091153E-2</v>
      </c>
      <c r="R3" s="193">
        <f>NewCastle!J$67/100</f>
        <v>0.15412997911828386</v>
      </c>
      <c r="S3" s="193">
        <f>NewCastle!K$67/100</f>
        <v>0.28550148409462939</v>
      </c>
      <c r="T3" s="193"/>
      <c r="U3" s="193">
        <f>K3*$B3*Indicators!$B$256+K3*$C3*Indicators!$C$256+K3*$D3*Indicators!$D$256+K3*$E3*Indicators!$E$256+K3*$F3*Indicators!$F$256+K3*$G3*Indicators!$G$256+K3*$H3*Indicators!$H$256+K3*$I3*Indicators!$I$256</f>
        <v>1.9723071650794418E-4</v>
      </c>
      <c r="V3" s="193">
        <f>L3*$B3*Indicators!$B$257+L3*$C3*Indicators!$C$257+L3*$D3*Indicators!$D$257+L3*$E3*Indicators!$E$257+L3*$F3*Indicators!$F$257+L3*$G3*Indicators!$G$257+L3*$H3*Indicators!$H$257+L3*$I3*Indicators!$I$257</f>
        <v>3.1135973032484952E-4</v>
      </c>
      <c r="W3" s="193">
        <f>M3*$B3*Indicators!$B$258+M3*$C3*Indicators!$C$258+M3*$D3*Indicators!$D$258+M3*$E3*Indicators!$E$258+M3*$F3*Indicators!$F$258+M3*$G3*Indicators!$G$258+M3*$H3*Indicators!$H$258+M3*$I3*Indicators!$I$258</f>
        <v>5.1335583562568217E-3</v>
      </c>
      <c r="X3" s="193">
        <f>N3*$B3*Indicators!$B$259+N3*$C3*Indicators!$C$259+N3*$D3*Indicators!$D$259+N3*$E3*Indicators!$E$259+N3*$F3*Indicators!$F$259+N3*$G3*Indicators!$G$259+N3*$H3*Indicators!$H$259+N3*$I3*Indicators!$I$259</f>
        <v>1.025191078053791E-3</v>
      </c>
      <c r="Y3" s="193">
        <f>O3*$B3*Indicators!$B$260+O3*$C3*Indicators!$C$260+O3*$D3*Indicators!$D$260+O3*$E3*Indicators!$E$260+O3*$F3*Indicators!$F$260+O3*$G3*Indicators!$G$260+O3*$H3*Indicators!$H$260+O3*$I3*Indicators!$I$260</f>
        <v>8.4919422913683586E-4</v>
      </c>
      <c r="Z3" s="193">
        <f>P3*$B3*Indicators!$B$261+P3*$C3*Indicators!$C$261+P3*$D3*Indicators!$D$261+P3*$E3*Indicators!$E$261+P3*$F3*Indicators!$F$261+P3*$G3*Indicators!$G$261+P3*$H3*Indicators!$H$261+P3*$I3*Indicators!$I$261</f>
        <v>1.9242380740118396E-3</v>
      </c>
      <c r="AA3" s="193">
        <f>Q3*$B3*Indicators!$B$262+Q3*$C3*Indicators!$C$262+Q3*$D3*Indicators!$D$262+Q3*$E3*Indicators!$E$262+Q3*$F3*Indicators!$F$262+Q3*$G3*Indicators!$G$262+Q3*$H3*Indicators!$H$262+Q3*$I3*Indicators!$I$262</f>
        <v>3.9349764151453163E-3</v>
      </c>
      <c r="AB3" s="193">
        <f>R3*$B3*Indicators!$B$263+R3*$C3*Indicators!$C$263+R3*$D3*Indicators!$D$263+R3*$E3*Indicators!$E$263+R3*$F3*Indicators!$F$263+R3*$G3*Indicators!$G$263+R3*$H3*Indicators!$H$263+R3*$I3*Indicators!$I$263</f>
        <v>3.568194109475824E-3</v>
      </c>
      <c r="AC3" s="193">
        <f>S3*$B3*Indicators!$B$264+S3*$C3*Indicators!$C$264+S3*$D3*Indicators!$D$264+S3*$E3*Indicators!$E$264+S3*$F3*Indicators!$F$264+S3*$G3*Indicators!$G$264+S3*$H3*Indicators!$H$264+S3*$I3*Indicators!$I$264</f>
        <v>2.3004756795460615E-3</v>
      </c>
      <c r="AE3" s="177">
        <f t="shared" ref="AE3:AE66" si="1">SUM(U3:AD3)*100</f>
        <v>1.9244418388459286</v>
      </c>
    </row>
    <row r="4" spans="1:31" hidden="1" x14ac:dyDescent="0.25">
      <c r="A4" s="174">
        <f>Indicators!A16</f>
        <v>35855</v>
      </c>
      <c r="B4" s="193">
        <f>(Indicators!B16-Indicators!B15)/Indicators!B15</f>
        <v>1.9740838226361641E-2</v>
      </c>
      <c r="C4" s="193">
        <f>(Indicators!C16-Indicators!C15)/-100</f>
        <v>2.0999999999999908E-3</v>
      </c>
      <c r="D4" s="193">
        <f>(Indicators!D16-Indicators!D15)/-100</f>
        <v>-8.8353413654611583E-4</v>
      </c>
      <c r="E4" s="193">
        <f>(Indicators!E16-Indicators!E15)/-Indicators!E15</f>
        <v>-5.3495007132667617E-2</v>
      </c>
      <c r="F4" s="193">
        <f>(Indicators!F16-Indicators!F15)/Indicators!F15</f>
        <v>-8.2089552238806041E-2</v>
      </c>
      <c r="G4" s="193">
        <f>(Indicators!G16-Indicators!G15)/Indicators!G15</f>
        <v>1.2409860808318114E-2</v>
      </c>
      <c r="H4" s="193">
        <f>(Indicators!H16-Indicators!H15)/Indicators!H15</f>
        <v>1.5346205710488772E-2</v>
      </c>
      <c r="I4" s="193">
        <f>(Indicators!I16-Indicators!I15)/Indicators!I15</f>
        <v>0</v>
      </c>
      <c r="J4" s="174"/>
      <c r="K4" s="193">
        <f>NewCastle!C$67/100</f>
        <v>2.4519359485079974E-2</v>
      </c>
      <c r="L4" s="193">
        <f>NewCastle!D$67/100</f>
        <v>3.129267322233821E-2</v>
      </c>
      <c r="M4" s="193">
        <f>NewCastle!E$67/100</f>
        <v>0.28431871720962176</v>
      </c>
      <c r="N4" s="193">
        <f>NewCastle!F$67/100</f>
        <v>3.0581683118198231E-2</v>
      </c>
      <c r="O4" s="193">
        <f>NewCastle!G$67/100</f>
        <v>2.752104034163641E-2</v>
      </c>
      <c r="P4" s="193">
        <f>NewCastle!H$67/100</f>
        <v>8.5983977982121068E-2</v>
      </c>
      <c r="Q4" s="193">
        <f>NewCastle!I$67/100</f>
        <v>7.6151085428091153E-2</v>
      </c>
      <c r="R4" s="193">
        <f>NewCastle!J$67/100</f>
        <v>0.15412997911828386</v>
      </c>
      <c r="S4" s="193">
        <f>NewCastle!K$67/100</f>
        <v>0.28550148409462939</v>
      </c>
      <c r="T4" s="193"/>
      <c r="U4" s="193">
        <f>K4*$B4*Indicators!$B$256+K4*$C4*Indicators!$C$256+K4*$D4*Indicators!$D$256+K4*$E4*Indicators!$E$256+K4*$F4*Indicators!$F$256+K4*$G4*Indicators!$G$256+K4*$H4*Indicators!$H$256+K4*$I4*Indicators!$I$256</f>
        <v>-6.8831739899319507E-4</v>
      </c>
      <c r="V4" s="193">
        <f>L4*$B4*Indicators!$B$257+L4*$C4*Indicators!$C$257+L4*$D4*Indicators!$D$257+L4*$E4*Indicators!$E$257+L4*$F4*Indicators!$F$257+L4*$G4*Indicators!$G$257+L4*$H4*Indicators!$H$257+L4*$I4*Indicators!$I$257</f>
        <v>1.7325798980661155E-4</v>
      </c>
      <c r="W4" s="193">
        <f>M4*$B4*Indicators!$B$258+M4*$C4*Indicators!$C$258+M4*$D4*Indicators!$D$258+M4*$E4*Indicators!$E$258+M4*$F4*Indicators!$F$258+M4*$G4*Indicators!$G$258+M4*$H4*Indicators!$H$258+M4*$I4*Indicators!$I$258</f>
        <v>9.8665319867513915E-4</v>
      </c>
      <c r="X4" s="193">
        <f>N4*$B4*Indicators!$B$259+N4*$C4*Indicators!$C$259+N4*$D4*Indicators!$D$259+N4*$E4*Indicators!$E$259+N4*$F4*Indicators!$F$259+N4*$G4*Indicators!$G$259+N4*$H4*Indicators!$H$259+N4*$I4*Indicators!$I$259</f>
        <v>-2.1803130670628069E-4</v>
      </c>
      <c r="Y4" s="193">
        <f>O4*$B4*Indicators!$B$260+O4*$C4*Indicators!$C$260+O4*$D4*Indicators!$D$260+O4*$E4*Indicators!$E$260+O4*$F4*Indicators!$F$260+O4*$G4*Indicators!$G$260+O4*$H4*Indicators!$H$260+O4*$I4*Indicators!$I$260</f>
        <v>-2.489715539705448E-5</v>
      </c>
      <c r="Z4" s="193">
        <f>P4*$B4*Indicators!$B$261+P4*$C4*Indicators!$C$261+P4*$D4*Indicators!$D$261+P4*$E4*Indicators!$E$261+P4*$F4*Indicators!$F$261+P4*$G4*Indicators!$G$261+P4*$H4*Indicators!$H$261+P4*$I4*Indicators!$I$261</f>
        <v>8.765444974369286E-5</v>
      </c>
      <c r="AA4" s="193">
        <f>Q4*$B4*Indicators!$B$262+Q4*$C4*Indicators!$C$262+Q4*$D4*Indicators!$D$262+Q4*$E4*Indicators!$E$262+Q4*$F4*Indicators!$F$262+Q4*$G4*Indicators!$G$262+Q4*$H4*Indicators!$H$262+Q4*$I4*Indicators!$I$262</f>
        <v>-8.1280093968103537E-4</v>
      </c>
      <c r="AB4" s="193">
        <f>R4*$B4*Indicators!$B$263+R4*$C4*Indicators!$C$263+R4*$D4*Indicators!$D$263+R4*$E4*Indicators!$E$263+R4*$F4*Indicators!$F$263+R4*$G4*Indicators!$G$263+R4*$H4*Indicators!$H$263+R4*$I4*Indicators!$I$263</f>
        <v>2.8900779969268401E-4</v>
      </c>
      <c r="AC4" s="193">
        <f>S4*$B4*Indicators!$B$264+S4*$C4*Indicators!$C$264+S4*$D4*Indicators!$D$264+S4*$E4*Indicators!$E$264+S4*$F4*Indicators!$F$264+S4*$G4*Indicators!$G$264+S4*$H4*Indicators!$H$264+S4*$I4*Indicators!$I$264</f>
        <v>2.0374067421227455E-3</v>
      </c>
      <c r="AE4" s="177">
        <f t="shared" si="1"/>
        <v>0.18299333792633077</v>
      </c>
    </row>
    <row r="5" spans="1:31" hidden="1" x14ac:dyDescent="0.25">
      <c r="A5" s="174">
        <f>Indicators!A17</f>
        <v>35886</v>
      </c>
      <c r="B5" s="193">
        <f>(Indicators!B17-Indicators!B16)/Indicators!B16</f>
        <v>3.8717363248287205E-3</v>
      </c>
      <c r="C5" s="193">
        <f>(Indicators!C17-Indicators!C16)/-100</f>
        <v>2.2000000000000062E-3</v>
      </c>
      <c r="D5" s="193">
        <f>(Indicators!D17-Indicators!D16)/-100</f>
        <v>4.0376560003454378E-3</v>
      </c>
      <c r="E5" s="193">
        <f>(Indicators!E17-Indicators!E16)/-Indicators!E16</f>
        <v>3.5206499661475939E-2</v>
      </c>
      <c r="F5" s="193">
        <f>(Indicators!F17-Indicators!F16)/Indicators!F16</f>
        <v>-1.6260162601626032E-2</v>
      </c>
      <c r="G5" s="193">
        <f>(Indicators!G17-Indicators!G16)/Indicators!G16</f>
        <v>2.6171939705151488E-2</v>
      </c>
      <c r="H5" s="193">
        <f>(Indicators!H17-Indicators!H16)/Indicators!H16</f>
        <v>1.8232387148308368E-2</v>
      </c>
      <c r="I5" s="193">
        <f>(Indicators!I17-Indicators!I16)/Indicators!I16</f>
        <v>0</v>
      </c>
      <c r="J5" s="174"/>
      <c r="K5" s="193">
        <f>NewCastle!C$67/100</f>
        <v>2.4519359485079974E-2</v>
      </c>
      <c r="L5" s="193">
        <f>NewCastle!D$67/100</f>
        <v>3.129267322233821E-2</v>
      </c>
      <c r="M5" s="193">
        <f>NewCastle!E$67/100</f>
        <v>0.28431871720962176</v>
      </c>
      <c r="N5" s="193">
        <f>NewCastle!F$67/100</f>
        <v>3.0581683118198231E-2</v>
      </c>
      <c r="O5" s="193">
        <f>NewCastle!G$67/100</f>
        <v>2.752104034163641E-2</v>
      </c>
      <c r="P5" s="193">
        <f>NewCastle!H$67/100</f>
        <v>8.5983977982121068E-2</v>
      </c>
      <c r="Q5" s="193">
        <f>NewCastle!I$67/100</f>
        <v>7.6151085428091153E-2</v>
      </c>
      <c r="R5" s="193">
        <f>NewCastle!J$67/100</f>
        <v>0.15412997911828386</v>
      </c>
      <c r="S5" s="193">
        <f>NewCastle!K$67/100</f>
        <v>0.28550148409462939</v>
      </c>
      <c r="T5" s="193"/>
      <c r="U5" s="193">
        <f>K5*$B5*Indicators!$B$256+K5*$C5*Indicators!$C$256+K5*$D5*Indicators!$D$256+K5*$E5*Indicators!$E$256+K5*$F5*Indicators!$F$256+K5*$G5*Indicators!$G$256+K5*$H5*Indicators!$H$256+K5*$I5*Indicators!$I$256</f>
        <v>1.0117974847157785E-4</v>
      </c>
      <c r="V5" s="193">
        <f>L5*$B5*Indicators!$B$257+L5*$C5*Indicators!$C$257+L5*$D5*Indicators!$D$257+L5*$E5*Indicators!$E$257+L5*$F5*Indicators!$F$257+L5*$G5*Indicators!$G$257+L5*$H5*Indicators!$H$257+L5*$I5*Indicators!$I$257</f>
        <v>4.7411362552088701E-4</v>
      </c>
      <c r="W5" s="193">
        <f>M5*$B5*Indicators!$B$258+M5*$C5*Indicators!$C$258+M5*$D5*Indicators!$D$258+M5*$E5*Indicators!$E$258+M5*$F5*Indicators!$F$258+M5*$G5*Indicators!$G$258+M5*$H5*Indicators!$H$258+M5*$I5*Indicators!$I$258</f>
        <v>2.0871493558238556E-3</v>
      </c>
      <c r="X5" s="193">
        <f>N5*$B5*Indicators!$B$259+N5*$C5*Indicators!$C$259+N5*$D5*Indicators!$D$259+N5*$E5*Indicators!$E$259+N5*$F5*Indicators!$F$259+N5*$G5*Indicators!$G$259+N5*$H5*Indicators!$H$259+N5*$I5*Indicators!$I$259</f>
        <v>2.924708341958873E-4</v>
      </c>
      <c r="Y5" s="193">
        <f>O5*$B5*Indicators!$B$260+O5*$C5*Indicators!$C$260+O5*$D5*Indicators!$D$260+O5*$E5*Indicators!$E$260+O5*$F5*Indicators!$F$260+O5*$G5*Indicators!$G$260+O5*$H5*Indicators!$H$260+O5*$I5*Indicators!$I$260</f>
        <v>3.3580156044194637E-4</v>
      </c>
      <c r="Z5" s="193">
        <f>P5*$B5*Indicators!$B$261+P5*$C5*Indicators!$C$261+P5*$D5*Indicators!$D$261+P5*$E5*Indicators!$E$261+P5*$F5*Indicators!$F$261+P5*$G5*Indicators!$G$261+P5*$H5*Indicators!$H$261+P5*$I5*Indicators!$I$261</f>
        <v>8.6357592001591826E-4</v>
      </c>
      <c r="AA5" s="193">
        <f>Q5*$B5*Indicators!$B$262+Q5*$C5*Indicators!$C$262+Q5*$D5*Indicators!$D$262+Q5*$E5*Indicators!$E$262+Q5*$F5*Indicators!$F$262+Q5*$G5*Indicators!$G$262+Q5*$H5*Indicators!$H$262+Q5*$I5*Indicators!$I$262</f>
        <v>1.1757245219135301E-3</v>
      </c>
      <c r="AB5" s="193">
        <f>R5*$B5*Indicators!$B$263+R5*$C5*Indicators!$C$263+R5*$D5*Indicators!$D$263+R5*$E5*Indicators!$E$263+R5*$F5*Indicators!$F$263+R5*$G5*Indicators!$G$263+R5*$H5*Indicators!$H$263+R5*$I5*Indicators!$I$263</f>
        <v>1.6262724722115058E-3</v>
      </c>
      <c r="AC5" s="193">
        <f>S5*$B5*Indicators!$B$264+S5*$C5*Indicators!$C$264+S5*$D5*Indicators!$D$264+S5*$E5*Indicators!$E$264+S5*$F5*Indicators!$F$264+S5*$G5*Indicators!$G$264+S5*$H5*Indicators!$H$264+S5*$I5*Indicators!$I$264</f>
        <v>2.1225382223304416E-3</v>
      </c>
      <c r="AE5" s="177">
        <f t="shared" si="1"/>
        <v>0.90788262609255499</v>
      </c>
    </row>
    <row r="6" spans="1:31" hidden="1" x14ac:dyDescent="0.25">
      <c r="A6" s="174">
        <f>Indicators!A18</f>
        <v>35916</v>
      </c>
      <c r="B6" s="193">
        <f>(Indicators!B18-Indicators!B17)/Indicators!B17</f>
        <v>1.9976265822784806E-2</v>
      </c>
      <c r="C6" s="193">
        <f>(Indicators!C18-Indicators!C17)/-100</f>
        <v>-2.4840000000000001E-2</v>
      </c>
      <c r="D6" s="193">
        <f>(Indicators!D18-Indicators!D17)/-100</f>
        <v>-1.011264720942071E-3</v>
      </c>
      <c r="E6" s="193">
        <f>(Indicators!E18-Indicators!E17)/-Indicators!E17</f>
        <v>8.4210526315788917E-3</v>
      </c>
      <c r="F6" s="193">
        <f>(Indicators!F18-Indicators!F17)/Indicators!F17</f>
        <v>-4.6487603305785052E-2</v>
      </c>
      <c r="G6" s="193">
        <f>(Indicators!G18-Indicators!G17)/Indicators!G17</f>
        <v>-5.2945924132364736E-2</v>
      </c>
      <c r="H6" s="193">
        <f>(Indicators!H18-Indicators!H17)/Indicators!H17</f>
        <v>1.1965634244775668E-2</v>
      </c>
      <c r="I6" s="193">
        <f>(Indicators!I18-Indicators!I17)/Indicators!I17</f>
        <v>0</v>
      </c>
      <c r="J6" s="174"/>
      <c r="K6" s="193">
        <f>NewCastle!C$67/100</f>
        <v>2.4519359485079974E-2</v>
      </c>
      <c r="L6" s="193">
        <f>NewCastle!D$67/100</f>
        <v>3.129267322233821E-2</v>
      </c>
      <c r="M6" s="193">
        <f>NewCastle!E$67/100</f>
        <v>0.28431871720962176</v>
      </c>
      <c r="N6" s="193">
        <f>NewCastle!F$67/100</f>
        <v>3.0581683118198231E-2</v>
      </c>
      <c r="O6" s="193">
        <f>NewCastle!G$67/100</f>
        <v>2.752104034163641E-2</v>
      </c>
      <c r="P6" s="193">
        <f>NewCastle!H$67/100</f>
        <v>8.5983977982121068E-2</v>
      </c>
      <c r="Q6" s="193">
        <f>NewCastle!I$67/100</f>
        <v>7.6151085428091153E-2</v>
      </c>
      <c r="R6" s="193">
        <f>NewCastle!J$67/100</f>
        <v>0.15412997911828386</v>
      </c>
      <c r="S6" s="193">
        <f>NewCastle!K$67/100</f>
        <v>0.28550148409462939</v>
      </c>
      <c r="T6" s="193"/>
      <c r="U6" s="193">
        <f>K6*$B6*Indicators!$B$256+K6*$C6*Indicators!$C$256+K6*$D6*Indicators!$D$256+K6*$E6*Indicators!$E$256+K6*$F6*Indicators!$F$256+K6*$G6*Indicators!$G$256+K6*$H6*Indicators!$H$256+K6*$I6*Indicators!$I$256</f>
        <v>-2.4169832806966954E-4</v>
      </c>
      <c r="V6" s="193">
        <f>L6*$B6*Indicators!$B$257+L6*$C6*Indicators!$C$257+L6*$D6*Indicators!$D$257+L6*$E6*Indicators!$E$257+L6*$F6*Indicators!$F$257+L6*$G6*Indicators!$G$257+L6*$H6*Indicators!$H$257+L6*$I6*Indicators!$I$257</f>
        <v>-4.4884284853421882E-4</v>
      </c>
      <c r="W6" s="193">
        <f>M6*$B6*Indicators!$B$258+M6*$C6*Indicators!$C$258+M6*$D6*Indicators!$D$258+M6*$E6*Indicators!$E$258+M6*$F6*Indicators!$F$258+M6*$G6*Indicators!$G$258+M6*$H6*Indicators!$H$258+M6*$I6*Indicators!$I$258</f>
        <v>1.1406294002560601E-3</v>
      </c>
      <c r="X6" s="193">
        <f>N6*$B6*Indicators!$B$259+N6*$C6*Indicators!$C$259+N6*$D6*Indicators!$D$259+N6*$E6*Indicators!$E$259+N6*$F6*Indicators!$F$259+N6*$G6*Indicators!$G$259+N6*$H6*Indicators!$H$259+N6*$I6*Indicators!$I$259</f>
        <v>1.0966093993102652E-4</v>
      </c>
      <c r="Y6" s="193">
        <f>O6*$B6*Indicators!$B$260+O6*$C6*Indicators!$C$260+O6*$D6*Indicators!$D$260+O6*$E6*Indicators!$E$260+O6*$F6*Indicators!$F$260+O6*$G6*Indicators!$G$260+O6*$H6*Indicators!$H$260+O6*$I6*Indicators!$I$260</f>
        <v>-1.9337706377545169E-5</v>
      </c>
      <c r="Z6" s="193">
        <f>P6*$B6*Indicators!$B$261+P6*$C6*Indicators!$C$261+P6*$D6*Indicators!$D$261+P6*$E6*Indicators!$E$261+P6*$F6*Indicators!$F$261+P6*$G6*Indicators!$G$261+P6*$H6*Indicators!$H$261+P6*$I6*Indicators!$I$261</f>
        <v>-2.6355056894212115E-4</v>
      </c>
      <c r="AA6" s="193">
        <f>Q6*$B6*Indicators!$B$262+Q6*$C6*Indicators!$C$262+Q6*$D6*Indicators!$D$262+Q6*$E6*Indicators!$E$262+Q6*$F6*Indicators!$F$262+Q6*$G6*Indicators!$G$262+Q6*$H6*Indicators!$H$262+Q6*$I6*Indicators!$I$262</f>
        <v>1.4072284611585582E-4</v>
      </c>
      <c r="AB6" s="193">
        <f>R6*$B6*Indicators!$B$263+R6*$C6*Indicators!$C$263+R6*$D6*Indicators!$D$263+R6*$E6*Indicators!$E$263+R6*$F6*Indicators!$F$263+R6*$G6*Indicators!$G$263+R6*$H6*Indicators!$H$263+R6*$I6*Indicators!$I$263</f>
        <v>-3.6462596256262361E-4</v>
      </c>
      <c r="AC6" s="193">
        <f>S6*$B6*Indicators!$B$264+S6*$C6*Indicators!$C$264+S6*$D6*Indicators!$D$264+S6*$E6*Indicators!$E$264+S6*$F6*Indicators!$F$264+S6*$G6*Indicators!$G$264+S6*$H6*Indicators!$H$264+S6*$I6*Indicators!$I$264</f>
        <v>-9.4470616403452795E-4</v>
      </c>
      <c r="AE6" s="177">
        <f t="shared" si="1"/>
        <v>-8.9174839221776381E-2</v>
      </c>
    </row>
    <row r="7" spans="1:31" hidden="1" x14ac:dyDescent="0.25">
      <c r="A7" s="174">
        <f>Indicators!A19</f>
        <v>35947</v>
      </c>
      <c r="B7" s="193">
        <f>(Indicators!B19-Indicators!B18)/Indicators!B18</f>
        <v>0.1421756835369401</v>
      </c>
      <c r="C7" s="193">
        <f>(Indicators!C19-Indicators!C18)/-100</f>
        <v>3.3900000000000041E-3</v>
      </c>
      <c r="D7" s="193">
        <f>(Indicators!D19-Indicators!D18)/-100</f>
        <v>-1.0660558760320616E-3</v>
      </c>
      <c r="E7" s="193">
        <f>(Indicators!E19-Indicators!E18)/-Indicators!E18</f>
        <v>6.6525123849964701E-2</v>
      </c>
      <c r="F7" s="193">
        <f>(Indicators!F19-Indicators!F18)/Indicators!F18</f>
        <v>-0.12242686890574223</v>
      </c>
      <c r="G7" s="193">
        <f>(Indicators!G19-Indicators!G18)/Indicators!G18</f>
        <v>1.3976478609169816E-2</v>
      </c>
      <c r="H7" s="193">
        <f>(Indicators!H19-Indicators!H18)/Indicators!H18</f>
        <v>1.4840896991659584E-2</v>
      </c>
      <c r="I7" s="193">
        <f>(Indicators!I19-Indicators!I18)/Indicators!I18</f>
        <v>0</v>
      </c>
      <c r="J7" s="174"/>
      <c r="K7" s="193">
        <f>NewCastle!C$67/100</f>
        <v>2.4519359485079974E-2</v>
      </c>
      <c r="L7" s="193">
        <f>NewCastle!D$67/100</f>
        <v>3.129267322233821E-2</v>
      </c>
      <c r="M7" s="193">
        <f>NewCastle!E$67/100</f>
        <v>0.28431871720962176</v>
      </c>
      <c r="N7" s="193">
        <f>NewCastle!F$67/100</f>
        <v>3.0581683118198231E-2</v>
      </c>
      <c r="O7" s="193">
        <f>NewCastle!G$67/100</f>
        <v>2.752104034163641E-2</v>
      </c>
      <c r="P7" s="193">
        <f>NewCastle!H$67/100</f>
        <v>8.5983977982121068E-2</v>
      </c>
      <c r="Q7" s="193">
        <f>NewCastle!I$67/100</f>
        <v>7.6151085428091153E-2</v>
      </c>
      <c r="R7" s="193">
        <f>NewCastle!J$67/100</f>
        <v>0.15412997911828386</v>
      </c>
      <c r="S7" s="193">
        <f>NewCastle!K$67/100</f>
        <v>0.28550148409462939</v>
      </c>
      <c r="T7" s="193"/>
      <c r="U7" s="193">
        <f>K7*$B7*Indicators!$B$256+K7*$C7*Indicators!$C$256+K7*$D7*Indicators!$D$256+K7*$E7*Indicators!$E$256+K7*$F7*Indicators!$F$256+K7*$G7*Indicators!$G$256+K7*$H7*Indicators!$H$256+K7*$I7*Indicators!$I$256</f>
        <v>1.1735293998000801E-4</v>
      </c>
      <c r="V7" s="193">
        <f>L7*$B7*Indicators!$B$257+L7*$C7*Indicators!$C$257+L7*$D7*Indicators!$D$257+L7*$E7*Indicators!$E$257+L7*$F7*Indicators!$F$257+L7*$G7*Indicators!$G$257+L7*$H7*Indicators!$H$257+L7*$I7*Indicators!$I$257</f>
        <v>1.717836608862764E-3</v>
      </c>
      <c r="W7" s="193">
        <f>M7*$B7*Indicators!$B$258+M7*$C7*Indicators!$C$258+M7*$D7*Indicators!$D$258+M7*$E7*Indicators!$E$258+M7*$F7*Indicators!$F$258+M7*$G7*Indicators!$G$258+M7*$H7*Indicators!$H$258+M7*$I7*Indicators!$I$258</f>
        <v>1.6639124161893341E-2</v>
      </c>
      <c r="X7" s="193">
        <f>N7*$B7*Indicators!$B$259+N7*$C7*Indicators!$C$259+N7*$D7*Indicators!$D$259+N7*$E7*Indicators!$E$259+N7*$F7*Indicators!$F$259+N7*$G7*Indicators!$G$259+N7*$H7*Indicators!$H$259+N7*$I7*Indicators!$I$259</f>
        <v>8.9062668853775073E-4</v>
      </c>
      <c r="Y7" s="193">
        <f>O7*$B7*Indicators!$B$260+O7*$C7*Indicators!$C$260+O7*$D7*Indicators!$D$260+O7*$E7*Indicators!$E$260+O7*$F7*Indicators!$F$260+O7*$G7*Indicators!$G$260+O7*$H7*Indicators!$H$260+O7*$I7*Indicators!$I$260</f>
        <v>8.1349444359750422E-4</v>
      </c>
      <c r="Z7" s="193">
        <f>P7*$B7*Indicators!$B$261+P7*$C7*Indicators!$C$261+P7*$D7*Indicators!$D$261+P7*$E7*Indicators!$E$261+P7*$F7*Indicators!$F$261+P7*$G7*Indicators!$G$261+P7*$H7*Indicators!$H$261+P7*$I7*Indicators!$I$261</f>
        <v>2.1971996476433937E-3</v>
      </c>
      <c r="AA7" s="193">
        <f>Q7*$B7*Indicators!$B$262+Q7*$C7*Indicators!$C$262+Q7*$D7*Indicators!$D$262+Q7*$E7*Indicators!$E$262+Q7*$F7*Indicators!$F$262+Q7*$G7*Indicators!$G$262+Q7*$H7*Indicators!$H$262+Q7*$I7*Indicators!$I$262</f>
        <v>2.8720137667456163E-3</v>
      </c>
      <c r="AB7" s="193">
        <f>R7*$B7*Indicators!$B$263+R7*$C7*Indicators!$C$263+R7*$D7*Indicators!$D$263+R7*$E7*Indicators!$E$263+R7*$F7*Indicators!$F$263+R7*$G7*Indicators!$G$263+R7*$H7*Indicators!$H$263+R7*$I7*Indicators!$I$263</f>
        <v>4.0693773547102593E-3</v>
      </c>
      <c r="AC7" s="193">
        <f>S7*$B7*Indicators!$B$264+S7*$C7*Indicators!$C$264+S7*$D7*Indicators!$D$264+S7*$E7*Indicators!$E$264+S7*$F7*Indicators!$F$264+S7*$G7*Indicators!$G$264+S7*$H7*Indicators!$H$264+S7*$I7*Indicators!$I$264</f>
        <v>5.6081417040520646E-3</v>
      </c>
      <c r="AE7" s="177">
        <f t="shared" si="1"/>
        <v>3.4925167316022701</v>
      </c>
    </row>
    <row r="8" spans="1:31" hidden="1" x14ac:dyDescent="0.25">
      <c r="A8" s="174">
        <f>Indicators!A20</f>
        <v>35977</v>
      </c>
      <c r="B8" s="193">
        <f>(Indicators!B20-Indicators!B19)/Indicators!B19</f>
        <v>4.3258293436555545E-2</v>
      </c>
      <c r="C8" s="193">
        <f>(Indicators!C20-Indicators!C19)/-100</f>
        <v>-2.6500000000000056E-3</v>
      </c>
      <c r="D8" s="193">
        <f>(Indicators!D20-Indicators!D19)/-100</f>
        <v>-1.354840330364465E-2</v>
      </c>
      <c r="E8" s="193">
        <f>(Indicators!E20-Indicators!E19)/-Indicators!E19</f>
        <v>9.8559514783926466E-3</v>
      </c>
      <c r="F8" s="193">
        <f>(Indicators!F20-Indicators!F19)/Indicators!F19</f>
        <v>6.419753086419748E-2</v>
      </c>
      <c r="G8" s="193">
        <f>(Indicators!G20-Indicators!G19)/Indicators!G19</f>
        <v>-3.0425281559926076E-2</v>
      </c>
      <c r="H8" s="193">
        <f>(Indicators!H20-Indicators!H19)/Indicators!H19</f>
        <v>1.6142391724493364E-2</v>
      </c>
      <c r="I8" s="193">
        <f>(Indicators!I20-Indicators!I19)/Indicators!I19</f>
        <v>0</v>
      </c>
      <c r="J8" s="174"/>
      <c r="K8" s="193">
        <f>NewCastle!C$67/100</f>
        <v>2.4519359485079974E-2</v>
      </c>
      <c r="L8" s="193">
        <f>NewCastle!D$67/100</f>
        <v>3.129267322233821E-2</v>
      </c>
      <c r="M8" s="193">
        <f>NewCastle!E$67/100</f>
        <v>0.28431871720962176</v>
      </c>
      <c r="N8" s="193">
        <f>NewCastle!F$67/100</f>
        <v>3.0581683118198231E-2</v>
      </c>
      <c r="O8" s="193">
        <f>NewCastle!G$67/100</f>
        <v>2.752104034163641E-2</v>
      </c>
      <c r="P8" s="193">
        <f>NewCastle!H$67/100</f>
        <v>8.5983977982121068E-2</v>
      </c>
      <c r="Q8" s="193">
        <f>NewCastle!I$67/100</f>
        <v>7.6151085428091153E-2</v>
      </c>
      <c r="R8" s="193">
        <f>NewCastle!J$67/100</f>
        <v>0.15412997911828386</v>
      </c>
      <c r="S8" s="193">
        <f>NewCastle!K$67/100</f>
        <v>0.28550148409462939</v>
      </c>
      <c r="T8" s="193"/>
      <c r="U8" s="193">
        <f>K8*$B8*Indicators!$B$256+K8*$C8*Indicators!$C$256+K8*$D8*Indicators!$D$256+K8*$E8*Indicators!$E$256+K8*$F8*Indicators!$F$256+K8*$G8*Indicators!$G$256+K8*$H8*Indicators!$H$256+K8*$I8*Indicators!$I$256</f>
        <v>7.419128773908767E-4</v>
      </c>
      <c r="V8" s="193">
        <f>L8*$B8*Indicators!$B$257+L8*$C8*Indicators!$C$257+L8*$D8*Indicators!$D$257+L8*$E8*Indicators!$E$257+L8*$F8*Indicators!$F$257+L8*$G8*Indicators!$G$257+L8*$H8*Indicators!$H$257+L8*$I8*Indicators!$I$257</f>
        <v>5.6106841669741601E-5</v>
      </c>
      <c r="W8" s="193">
        <f>M8*$B8*Indicators!$B$258+M8*$C8*Indicators!$C$258+M8*$D8*Indicators!$D$258+M8*$E8*Indicators!$E$258+M8*$F8*Indicators!$F$258+M8*$G8*Indicators!$G$258+M8*$H8*Indicators!$H$258+M8*$I8*Indicators!$I$258</f>
        <v>4.7005892808999672E-3</v>
      </c>
      <c r="X8" s="193">
        <f>N8*$B8*Indicators!$B$259+N8*$C8*Indicators!$C$259+N8*$D8*Indicators!$D$259+N8*$E8*Indicators!$E$259+N8*$F8*Indicators!$F$259+N8*$G8*Indicators!$G$259+N8*$H8*Indicators!$H$259+N8*$I8*Indicators!$I$259</f>
        <v>2.1717088820537222E-4</v>
      </c>
      <c r="Y8" s="193">
        <f>O8*$B8*Indicators!$B$260+O8*$C8*Indicators!$C$260+O8*$D8*Indicators!$D$260+O8*$E8*Indicators!$E$260+O8*$F8*Indicators!$F$260+O8*$G8*Indicators!$G$260+O8*$H8*Indicators!$H$260+O8*$I8*Indicators!$I$260</f>
        <v>2.3384901131213377E-4</v>
      </c>
      <c r="Z8" s="193">
        <f>P8*$B8*Indicators!$B$261+P8*$C8*Indicators!$C$261+P8*$D8*Indicators!$D$261+P8*$E8*Indicators!$E$261+P8*$F8*Indicators!$F$261+P8*$G8*Indicators!$G$261+P8*$H8*Indicators!$H$261+P8*$I8*Indicators!$I$261</f>
        <v>4.9095490833567885E-4</v>
      </c>
      <c r="AA8" s="193">
        <f>Q8*$B8*Indicators!$B$262+Q8*$C8*Indicators!$C$262+Q8*$D8*Indicators!$D$262+Q8*$E8*Indicators!$E$262+Q8*$F8*Indicators!$F$262+Q8*$G8*Indicators!$G$262+Q8*$H8*Indicators!$H$262+Q8*$I8*Indicators!$I$262</f>
        <v>6.5689851402714273E-4</v>
      </c>
      <c r="AB8" s="193">
        <f>R8*$B8*Indicators!$B$263+R8*$C8*Indicators!$C$263+R8*$D8*Indicators!$D$263+R8*$E8*Indicators!$E$263+R8*$F8*Indicators!$F$263+R8*$G8*Indicators!$G$263+R8*$H8*Indicators!$H$263+R8*$I8*Indicators!$I$263</f>
        <v>1.2132806283271416E-3</v>
      </c>
      <c r="AC8" s="193">
        <f>S8*$B8*Indicators!$B$264+S8*$C8*Indicators!$C$264+S8*$D8*Indicators!$D$264+S8*$E8*Indicators!$E$264+S8*$F8*Indicators!$F$264+S8*$G8*Indicators!$G$264+S8*$H8*Indicators!$H$264+S8*$I8*Indicators!$I$264</f>
        <v>1.5792132592492786E-3</v>
      </c>
      <c r="AE8" s="177">
        <f t="shared" si="1"/>
        <v>0.98899762094173327</v>
      </c>
    </row>
    <row r="9" spans="1:31" hidden="1" x14ac:dyDescent="0.25">
      <c r="A9" s="174">
        <f>Indicators!A21</f>
        <v>36008</v>
      </c>
      <c r="B9" s="193">
        <f>(Indicators!B21-Indicators!B20)/Indicators!B20</f>
        <v>4.4100895036615267E-2</v>
      </c>
      <c r="C9" s="193">
        <f>(Indicators!C21-Indicators!C20)/-100</f>
        <v>-4.0300000000000009E-2</v>
      </c>
      <c r="D9" s="193">
        <f>(Indicators!D21-Indicators!D20)/-100</f>
        <v>-1.04861444420537E-2</v>
      </c>
      <c r="E9" s="193">
        <f>(Indicators!E21-Indicators!E20)/-Indicators!E20</f>
        <v>3.8284839203675342E-2</v>
      </c>
      <c r="F9" s="193">
        <f>(Indicators!F21-Indicators!F20)/Indicators!F20</f>
        <v>-1.6241299303944176E-2</v>
      </c>
      <c r="G9" s="193">
        <f>(Indicators!G21-Indicators!G20)/Indicators!G20</f>
        <v>-4.3515950069347976E-2</v>
      </c>
      <c r="H9" s="193">
        <f>(Indicators!H21-Indicators!H20)/Indicators!H20</f>
        <v>1.0483461942542478E-2</v>
      </c>
      <c r="I9" s="193">
        <f>(Indicators!I21-Indicators!I20)/Indicators!I20</f>
        <v>0</v>
      </c>
      <c r="J9" s="174"/>
      <c r="K9" s="193">
        <f>NewCastle!C$67/100</f>
        <v>2.4519359485079974E-2</v>
      </c>
      <c r="L9" s="193">
        <f>NewCastle!D$67/100</f>
        <v>3.129267322233821E-2</v>
      </c>
      <c r="M9" s="193">
        <f>NewCastle!E$67/100</f>
        <v>0.28431871720962176</v>
      </c>
      <c r="N9" s="193">
        <f>NewCastle!F$67/100</f>
        <v>3.0581683118198231E-2</v>
      </c>
      <c r="O9" s="193">
        <f>NewCastle!G$67/100</f>
        <v>2.752104034163641E-2</v>
      </c>
      <c r="P9" s="193">
        <f>NewCastle!H$67/100</f>
        <v>8.5983977982121068E-2</v>
      </c>
      <c r="Q9" s="193">
        <f>NewCastle!I$67/100</f>
        <v>7.6151085428091153E-2</v>
      </c>
      <c r="R9" s="193">
        <f>NewCastle!J$67/100</f>
        <v>0.15412997911828386</v>
      </c>
      <c r="S9" s="193">
        <f>NewCastle!K$67/100</f>
        <v>0.28550148409462939</v>
      </c>
      <c r="T9" s="193"/>
      <c r="U9" s="193">
        <f>K9*$B9*Indicators!$B$256+K9*$C9*Indicators!$C$256+K9*$D9*Indicators!$D$256+K9*$E9*Indicators!$E$256+K9*$F9*Indicators!$F$256+K9*$G9*Indicators!$G$256+K9*$H9*Indicators!$H$256+K9*$I9*Indicators!$I$256</f>
        <v>1.704156991741353E-4</v>
      </c>
      <c r="V9" s="193">
        <f>L9*$B9*Indicators!$B$257+L9*$C9*Indicators!$C$257+L9*$D9*Indicators!$D$257+L9*$E9*Indicators!$E$257+L9*$F9*Indicators!$F$257+L9*$G9*Indicators!$G$257+L9*$H9*Indicators!$H$257+L9*$I9*Indicators!$I$257</f>
        <v>-1.0878196776807603E-5</v>
      </c>
      <c r="W9" s="193">
        <f>M9*$B9*Indicators!$B$258+M9*$C9*Indicators!$C$258+M9*$D9*Indicators!$D$258+M9*$E9*Indicators!$E$258+M9*$F9*Indicators!$F$258+M9*$G9*Indicators!$G$258+M9*$H9*Indicators!$H$258+M9*$I9*Indicators!$I$258</f>
        <v>3.3344433313293089E-3</v>
      </c>
      <c r="X9" s="193">
        <f>N9*$B9*Indicators!$B$259+N9*$C9*Indicators!$C$259+N9*$D9*Indicators!$D$259+N9*$E9*Indicators!$E$259+N9*$F9*Indicators!$F$259+N9*$G9*Indicators!$G$259+N9*$H9*Indicators!$H$259+N9*$I9*Indicators!$I$259</f>
        <v>3.2343482618021928E-4</v>
      </c>
      <c r="Y9" s="193">
        <f>O9*$B9*Indicators!$B$260+O9*$C9*Indicators!$C$260+O9*$D9*Indicators!$D$260+O9*$E9*Indicators!$E$260+O9*$F9*Indicators!$F$260+O9*$G9*Indicators!$G$260+O9*$H9*Indicators!$H$260+O9*$I9*Indicators!$I$260</f>
        <v>4.3824373301415827E-6</v>
      </c>
      <c r="Z9" s="193">
        <f>P9*$B9*Indicators!$B$261+P9*$C9*Indicators!$C$261+P9*$D9*Indicators!$D$261+P9*$E9*Indicators!$E$261+P9*$F9*Indicators!$F$261+P9*$G9*Indicators!$G$261+P9*$H9*Indicators!$H$261+P9*$I9*Indicators!$I$261</f>
        <v>-4.5939433589559846E-4</v>
      </c>
      <c r="AA9" s="193">
        <f>Q9*$B9*Indicators!$B$262+Q9*$C9*Indicators!$C$262+Q9*$D9*Indicators!$D$262+Q9*$E9*Indicators!$E$262+Q9*$F9*Indicators!$F$262+Q9*$G9*Indicators!$G$262+Q9*$H9*Indicators!$H$262+Q9*$I9*Indicators!$I$262</f>
        <v>6.7649724530031193E-4</v>
      </c>
      <c r="AB9" s="193">
        <f>R9*$B9*Indicators!$B$263+R9*$C9*Indicators!$C$263+R9*$D9*Indicators!$D$263+R9*$E9*Indicators!$E$263+R9*$F9*Indicators!$F$263+R9*$G9*Indicators!$G$263+R9*$H9*Indicators!$H$263+R9*$I9*Indicators!$I$263</f>
        <v>-5.8107039695443269E-4</v>
      </c>
      <c r="AC9" s="193">
        <f>S9*$B9*Indicators!$B$264+S9*$C9*Indicators!$C$264+S9*$D9*Indicators!$D$264+S9*$E9*Indicators!$E$264+S9*$F9*Indicators!$F$264+S9*$G9*Indicators!$G$264+S9*$H9*Indicators!$H$264+S9*$I9*Indicators!$I$264</f>
        <v>-2.4687601120829982E-3</v>
      </c>
      <c r="AE9" s="177">
        <f t="shared" si="1"/>
        <v>9.8907049760427967E-2</v>
      </c>
    </row>
    <row r="10" spans="1:31" hidden="1" x14ac:dyDescent="0.25">
      <c r="A10" s="174">
        <f>Indicators!A22</f>
        <v>36039</v>
      </c>
      <c r="B10" s="193">
        <f>(Indicators!B22-Indicators!B21)/Indicators!B21</f>
        <v>-8.428927680798004E-2</v>
      </c>
      <c r="C10" s="193">
        <f>(Indicators!C22-Indicators!C21)/-100</f>
        <v>2.2400000000000021E-2</v>
      </c>
      <c r="D10" s="193">
        <f>(Indicators!D22-Indicators!D21)/-100</f>
        <v>-1.3662191215830859E-2</v>
      </c>
      <c r="E10" s="193">
        <f>(Indicators!E22-Indicators!E21)/-Indicators!E21</f>
        <v>-0.16321656050955405</v>
      </c>
      <c r="F10" s="193">
        <f>(Indicators!F22-Indicators!F21)/Indicators!F21</f>
        <v>-0.14740566037735847</v>
      </c>
      <c r="G10" s="193">
        <f>(Indicators!G22-Indicators!G21)/Indicators!G21</f>
        <v>6.9603045133224531E-2</v>
      </c>
      <c r="H10" s="193">
        <f>(Indicators!H22-Indicators!H21)/Indicators!H21</f>
        <v>1.1338224156243418E-3</v>
      </c>
      <c r="I10" s="193">
        <f>(Indicators!I22-Indicators!I21)/Indicators!I21</f>
        <v>0</v>
      </c>
      <c r="J10" s="174"/>
      <c r="K10" s="193">
        <f>NewCastle!C$67/100</f>
        <v>2.4519359485079974E-2</v>
      </c>
      <c r="L10" s="193">
        <f>NewCastle!D$67/100</f>
        <v>3.129267322233821E-2</v>
      </c>
      <c r="M10" s="193">
        <f>NewCastle!E$67/100</f>
        <v>0.28431871720962176</v>
      </c>
      <c r="N10" s="193">
        <f>NewCastle!F$67/100</f>
        <v>3.0581683118198231E-2</v>
      </c>
      <c r="O10" s="193">
        <f>NewCastle!G$67/100</f>
        <v>2.752104034163641E-2</v>
      </c>
      <c r="P10" s="193">
        <f>NewCastle!H$67/100</f>
        <v>8.5983977982121068E-2</v>
      </c>
      <c r="Q10" s="193">
        <f>NewCastle!I$67/100</f>
        <v>7.6151085428091153E-2</v>
      </c>
      <c r="R10" s="193">
        <f>NewCastle!J$67/100</f>
        <v>0.15412997911828386</v>
      </c>
      <c r="S10" s="193">
        <f>NewCastle!K$67/100</f>
        <v>0.28550148409462939</v>
      </c>
      <c r="T10" s="193"/>
      <c r="U10" s="193">
        <f>K10*$B10*Indicators!$B$256+K10*$C10*Indicators!$C$256+K10*$D10*Indicators!$D$256+K10*$E10*Indicators!$E$256+K10*$F10*Indicators!$F$256+K10*$G10*Indicators!$G$256+K10*$H10*Indicators!$H$256+K10*$I10*Indicators!$I$256</f>
        <v>-2.1370116511177945E-3</v>
      </c>
      <c r="V10" s="193">
        <f>L10*$B10*Indicators!$B$257+L10*$C10*Indicators!$C$257+L10*$D10*Indicators!$D$257+L10*$E10*Indicators!$E$257+L10*$F10*Indicators!$F$257+L10*$G10*Indicators!$G$257+L10*$H10*Indicators!$H$257+L10*$I10*Indicators!$I$257</f>
        <v>-4.3081314918628436E-4</v>
      </c>
      <c r="W10" s="193">
        <f>M10*$B10*Indicators!$B$258+M10*$C10*Indicators!$C$258+M10*$D10*Indicators!$D$258+M10*$E10*Indicators!$E$258+M10*$F10*Indicators!$F$258+M10*$G10*Indicators!$G$258+M10*$H10*Indicators!$H$258+M10*$I10*Indicators!$I$258</f>
        <v>-1.1916545268407753E-2</v>
      </c>
      <c r="X10" s="193">
        <f>N10*$B10*Indicators!$B$259+N10*$C10*Indicators!$C$259+N10*$D10*Indicators!$D$259+N10*$E10*Indicators!$E$259+N10*$F10*Indicators!$F$259+N10*$G10*Indicators!$G$259+N10*$H10*Indicators!$H$259+N10*$I10*Indicators!$I$259</f>
        <v>-1.239229957237519E-3</v>
      </c>
      <c r="Y10" s="193">
        <f>O10*$B10*Indicators!$B$260+O10*$C10*Indicators!$C$260+O10*$D10*Indicators!$D$260+O10*$E10*Indicators!$E$260+O10*$F10*Indicators!$F$260+O10*$G10*Indicators!$G$260+O10*$H10*Indicators!$H$260+O10*$I10*Indicators!$I$260</f>
        <v>-7.4905347940357593E-4</v>
      </c>
      <c r="Z10" s="193">
        <f>P10*$B10*Indicators!$B$261+P10*$C10*Indicators!$C$261+P10*$D10*Indicators!$D$261+P10*$E10*Indicators!$E$261+P10*$F10*Indicators!$F$261+P10*$G10*Indicators!$G$261+P10*$H10*Indicators!$H$261+P10*$I10*Indicators!$I$261</f>
        <v>-1.6646125285886355E-3</v>
      </c>
      <c r="AA10" s="193">
        <f>Q10*$B10*Indicators!$B$262+Q10*$C10*Indicators!$C$262+Q10*$D10*Indicators!$D$262+Q10*$E10*Indicators!$E$262+Q10*$F10*Indicators!$F$262+Q10*$G10*Indicators!$G$262+Q10*$H10*Indicators!$H$262+Q10*$I10*Indicators!$I$262</f>
        <v>-4.1162213094771468E-3</v>
      </c>
      <c r="AB10" s="193">
        <f>R10*$B10*Indicators!$B$263+R10*$C10*Indicators!$C$263+R10*$D10*Indicators!$D$263+R10*$E10*Indicators!$E$263+R10*$F10*Indicators!$F$263+R10*$G10*Indicators!$G$263+R10*$H10*Indicators!$H$263+R10*$I10*Indicators!$I$263</f>
        <v>-2.7645764345605372E-3</v>
      </c>
      <c r="AC10" s="193">
        <f>S10*$B10*Indicators!$B$264+S10*$C10*Indicators!$C$264+S10*$D10*Indicators!$D$264+S10*$E10*Indicators!$E$264+S10*$F10*Indicators!$F$264+S10*$G10*Indicators!$G$264+S10*$H10*Indicators!$H$264+S10*$I10*Indicators!$I$264</f>
        <v>-8.5114250580494799E-4</v>
      </c>
      <c r="AE10" s="177">
        <f t="shared" si="1"/>
        <v>-2.5869206283784192</v>
      </c>
    </row>
    <row r="11" spans="1:31" hidden="1" x14ac:dyDescent="0.25">
      <c r="A11" s="174">
        <f>Indicators!A23</f>
        <v>36069</v>
      </c>
      <c r="B11" s="193">
        <f>(Indicators!B23-Indicators!B22)/Indicators!B22</f>
        <v>-3.9147603485838851E-2</v>
      </c>
      <c r="C11" s="193">
        <f>(Indicators!C23-Indicators!C22)/-100</f>
        <v>1.7799999999999993E-2</v>
      </c>
      <c r="D11" s="193">
        <f>(Indicators!D23-Indicators!D22)/-100</f>
        <v>4.1838730710715312E-4</v>
      </c>
      <c r="E11" s="193">
        <f>(Indicators!E23-Indicators!E22)/-Indicators!E22</f>
        <v>0.10472279260780283</v>
      </c>
      <c r="F11" s="193">
        <f>(Indicators!F23-Indicators!F22)/Indicators!F22</f>
        <v>3.1811894882434237E-2</v>
      </c>
      <c r="G11" s="193">
        <f>(Indicators!G23-Indicators!G22)/Indicators!G22</f>
        <v>-7.45636332824941E-3</v>
      </c>
      <c r="H11" s="193">
        <f>(Indicators!H23-Indicators!H22)/Indicators!H22</f>
        <v>1.9606789858186507E-2</v>
      </c>
      <c r="I11" s="193">
        <f>(Indicators!I23-Indicators!I22)/Indicators!I22</f>
        <v>0</v>
      </c>
      <c r="J11" s="174"/>
      <c r="K11" s="193">
        <f>NewCastle!C$67/100</f>
        <v>2.4519359485079974E-2</v>
      </c>
      <c r="L11" s="193">
        <f>NewCastle!D$67/100</f>
        <v>3.129267322233821E-2</v>
      </c>
      <c r="M11" s="193">
        <f>NewCastle!E$67/100</f>
        <v>0.28431871720962176</v>
      </c>
      <c r="N11" s="193">
        <f>NewCastle!F$67/100</f>
        <v>3.0581683118198231E-2</v>
      </c>
      <c r="O11" s="193">
        <f>NewCastle!G$67/100</f>
        <v>2.752104034163641E-2</v>
      </c>
      <c r="P11" s="193">
        <f>NewCastle!H$67/100</f>
        <v>8.5983977982121068E-2</v>
      </c>
      <c r="Q11" s="193">
        <f>NewCastle!I$67/100</f>
        <v>7.6151085428091153E-2</v>
      </c>
      <c r="R11" s="193">
        <f>NewCastle!J$67/100</f>
        <v>0.15412997911828386</v>
      </c>
      <c r="S11" s="193">
        <f>NewCastle!K$67/100</f>
        <v>0.28550148409462939</v>
      </c>
      <c r="T11" s="193"/>
      <c r="U11" s="193">
        <f>K11*$B11*Indicators!$B$256+K11*$C11*Indicators!$C$256+K11*$D11*Indicators!$D$256+K11*$E11*Indicators!$E$256+K11*$F11*Indicators!$F$256+K11*$G11*Indicators!$G$256+K11*$H11*Indicators!$H$256+K11*$I11*Indicators!$I$256</f>
        <v>5.7077442129785611E-4</v>
      </c>
      <c r="V11" s="193">
        <f>L11*$B11*Indicators!$B$257+L11*$C11*Indicators!$C$257+L11*$D11*Indicators!$D$257+L11*$E11*Indicators!$E$257+L11*$F11*Indicators!$F$257+L11*$G11*Indicators!$G$257+L11*$H11*Indicators!$H$257+L11*$I11*Indicators!$I$257</f>
        <v>-1.3313615261851403E-4</v>
      </c>
      <c r="W11" s="193">
        <f>M11*$B11*Indicators!$B$258+M11*$C11*Indicators!$C$258+M11*$D11*Indicators!$D$258+M11*$E11*Indicators!$E$258+M11*$F11*Indicators!$F$258+M11*$G11*Indicators!$G$258+M11*$H11*Indicators!$H$258+M11*$I11*Indicators!$I$258</f>
        <v>6.574063984591084E-4</v>
      </c>
      <c r="X11" s="193">
        <f>N11*$B11*Indicators!$B$259+N11*$C11*Indicators!$C$259+N11*$D11*Indicators!$D$259+N11*$E11*Indicators!$E$259+N11*$F11*Indicators!$F$259+N11*$G11*Indicators!$G$259+N11*$H11*Indicators!$H$259+N11*$I11*Indicators!$I$259</f>
        <v>6.0861820211118803E-4</v>
      </c>
      <c r="Y11" s="193">
        <f>O11*$B11*Indicators!$B$260+O11*$C11*Indicators!$C$260+O11*$D11*Indicators!$D$260+O11*$E11*Indicators!$E$260+O11*$F11*Indicators!$F$260+O11*$G11*Indicators!$G$260+O11*$H11*Indicators!$H$260+O11*$I11*Indicators!$I$260</f>
        <v>6.3456732974322139E-4</v>
      </c>
      <c r="Z11" s="193">
        <f>P11*$B11*Indicators!$B$261+P11*$C11*Indicators!$C$261+P11*$D11*Indicators!$D$261+P11*$E11*Indicators!$E$261+P11*$F11*Indicators!$F$261+P11*$G11*Indicators!$G$261+P11*$H11*Indicators!$H$261+P11*$I11*Indicators!$I$261</f>
        <v>1.5281841124593074E-3</v>
      </c>
      <c r="AA11" s="193">
        <f>Q11*$B11*Indicators!$B$262+Q11*$C11*Indicators!$C$262+Q11*$D11*Indicators!$D$262+Q11*$E11*Indicators!$E$262+Q11*$F11*Indicators!$F$262+Q11*$G11*Indicators!$G$262+Q11*$H11*Indicators!$H$262+Q11*$I11*Indicators!$I$262</f>
        <v>2.6672126428808418E-3</v>
      </c>
      <c r="AB11" s="193">
        <f>R11*$B11*Indicators!$B$263+R11*$C11*Indicators!$C$263+R11*$D11*Indicators!$D$263+R11*$E11*Indicators!$E$263+R11*$F11*Indicators!$F$263+R11*$G11*Indicators!$G$263+R11*$H11*Indicators!$H$263+R11*$I11*Indicators!$I$263</f>
        <v>2.8839868590279281E-3</v>
      </c>
      <c r="AC11" s="193">
        <f>S11*$B11*Indicators!$B$264+S11*$C11*Indicators!$C$264+S11*$D11*Indicators!$D$264+S11*$E11*Indicators!$E$264+S11*$F11*Indicators!$F$264+S11*$G11*Indicators!$G$264+S11*$H11*Indicators!$H$264+S11*$I11*Indicators!$I$264</f>
        <v>2.3642246767882546E-3</v>
      </c>
      <c r="AE11" s="177">
        <f t="shared" si="1"/>
        <v>1.1781838490149192</v>
      </c>
    </row>
    <row r="12" spans="1:31" hidden="1" x14ac:dyDescent="0.25">
      <c r="A12" s="174">
        <f>Indicators!A24</f>
        <v>36100</v>
      </c>
      <c r="B12" s="193">
        <f>(Indicators!B24-Indicators!B23)/Indicators!B23</f>
        <v>8.8570821228654111E-3</v>
      </c>
      <c r="C12" s="193">
        <f>(Indicators!C24-Indicators!C23)/-100</f>
        <v>-5.0999999999999978E-3</v>
      </c>
      <c r="D12" s="193">
        <f>(Indicators!D24-Indicators!D23)/-100</f>
        <v>-3.8140077609833869E-3</v>
      </c>
      <c r="E12" s="193">
        <f>(Indicators!E24-Indicators!E23)/-Indicators!E23</f>
        <v>0.16666666666666666</v>
      </c>
      <c r="F12" s="193">
        <f>(Indicators!F24-Indicators!F23)/Indicators!F23</f>
        <v>8.0428954423592561E-2</v>
      </c>
      <c r="G12" s="193">
        <f>(Indicators!G24-Indicators!G23)/Indicators!G23</f>
        <v>3.073245688919164E-3</v>
      </c>
      <c r="H12" s="193">
        <f>(Indicators!H24-Indicators!H23)/Indicators!H23</f>
        <v>1.0817835379238888E-2</v>
      </c>
      <c r="I12" s="193">
        <f>(Indicators!I24-Indicators!I23)/Indicators!I23</f>
        <v>0</v>
      </c>
      <c r="J12" s="174"/>
      <c r="K12" s="193">
        <f>NewCastle!C$67/100</f>
        <v>2.4519359485079974E-2</v>
      </c>
      <c r="L12" s="193">
        <f>NewCastle!D$67/100</f>
        <v>3.129267322233821E-2</v>
      </c>
      <c r="M12" s="193">
        <f>NewCastle!E$67/100</f>
        <v>0.28431871720962176</v>
      </c>
      <c r="N12" s="193">
        <f>NewCastle!F$67/100</f>
        <v>3.0581683118198231E-2</v>
      </c>
      <c r="O12" s="193">
        <f>NewCastle!G$67/100</f>
        <v>2.752104034163641E-2</v>
      </c>
      <c r="P12" s="193">
        <f>NewCastle!H$67/100</f>
        <v>8.5983977982121068E-2</v>
      </c>
      <c r="Q12" s="193">
        <f>NewCastle!I$67/100</f>
        <v>7.6151085428091153E-2</v>
      </c>
      <c r="R12" s="193">
        <f>NewCastle!J$67/100</f>
        <v>0.15412997911828386</v>
      </c>
      <c r="S12" s="193">
        <f>NewCastle!K$67/100</f>
        <v>0.28550148409462939</v>
      </c>
      <c r="T12" s="193"/>
      <c r="U12" s="193">
        <f>K12*$B12*Indicators!$B$256+K12*$C12*Indicators!$C$256+K12*$D12*Indicators!$D$256+K12*$E12*Indicators!$E$256+K12*$F12*Indicators!$F$256+K12*$G12*Indicators!$G$256+K12*$H12*Indicators!$H$256+K12*$I12*Indicators!$I$256</f>
        <v>1.3391130302243203E-3</v>
      </c>
      <c r="V12" s="193">
        <f>L12*$B12*Indicators!$B$257+L12*$C12*Indicators!$C$257+L12*$D12*Indicators!$D$257+L12*$E12*Indicators!$E$257+L12*$F12*Indicators!$F$257+L12*$G12*Indicators!$G$257+L12*$H12*Indicators!$H$257+L12*$I12*Indicators!$I$257</f>
        <v>6.4316111590803193E-4</v>
      </c>
      <c r="W12" s="193">
        <f>M12*$B12*Indicators!$B$258+M12*$C12*Indicators!$C$258+M12*$D12*Indicators!$D$258+M12*$E12*Indicators!$E$258+M12*$F12*Indicators!$F$258+M12*$G12*Indicators!$G$258+M12*$H12*Indicators!$H$258+M12*$I12*Indicators!$I$258</f>
        <v>5.583373792960384E-3</v>
      </c>
      <c r="X12" s="193">
        <f>N12*$B12*Indicators!$B$259+N12*$C12*Indicators!$C$259+N12*$D12*Indicators!$D$259+N12*$E12*Indicators!$E$259+N12*$F12*Indicators!$F$259+N12*$G12*Indicators!$G$259+N12*$H12*Indicators!$H$259+N12*$I12*Indicators!$I$259</f>
        <v>1.0659283784829011E-3</v>
      </c>
      <c r="Y12" s="193">
        <f>O12*$B12*Indicators!$B$260+O12*$C12*Indicators!$C$260+O12*$D12*Indicators!$D$260+O12*$E12*Indicators!$E$260+O12*$F12*Indicators!$F$260+O12*$G12*Indicators!$G$260+O12*$H12*Indicators!$H$260+O12*$I12*Indicators!$I$260</f>
        <v>7.491133072784937E-4</v>
      </c>
      <c r="Z12" s="193">
        <f>P12*$B12*Indicators!$B$261+P12*$C12*Indicators!$C$261+P12*$D12*Indicators!$D$261+P12*$E12*Indicators!$E$261+P12*$F12*Indicators!$F$261+P12*$G12*Indicators!$G$261+P12*$H12*Indicators!$H$261+P12*$I12*Indicators!$I$261</f>
        <v>1.5226930323246264E-3</v>
      </c>
      <c r="AA12" s="193">
        <f>Q12*$B12*Indicators!$B$262+Q12*$C12*Indicators!$C$262+Q12*$D12*Indicators!$D$262+Q12*$E12*Indicators!$E$262+Q12*$F12*Indicators!$F$262+Q12*$G12*Indicators!$G$262+Q12*$H12*Indicators!$H$262+Q12*$I12*Indicators!$I$262</f>
        <v>3.9330417041453835E-3</v>
      </c>
      <c r="AB12" s="193">
        <f>R12*$B12*Indicators!$B$263+R12*$C12*Indicators!$C$263+R12*$D12*Indicators!$D$263+R12*$E12*Indicators!$E$263+R12*$F12*Indicators!$F$263+R12*$G12*Indicators!$G$263+R12*$H12*Indicators!$H$263+R12*$I12*Indicators!$I$263</f>
        <v>2.8716456895196141E-3</v>
      </c>
      <c r="AC12" s="193">
        <f>S12*$B12*Indicators!$B$264+S12*$C12*Indicators!$C$264+S12*$D12*Indicators!$D$264+S12*$E12*Indicators!$E$264+S12*$F12*Indicators!$F$264+S12*$G12*Indicators!$G$264+S12*$H12*Indicators!$H$264+S12*$I12*Indicators!$I$264</f>
        <v>4.5202230139108419E-4</v>
      </c>
      <c r="AE12" s="177">
        <f t="shared" si="1"/>
        <v>1.816009235223484</v>
      </c>
    </row>
    <row r="13" spans="1:31" hidden="1" x14ac:dyDescent="0.25">
      <c r="A13" s="174">
        <f>Indicators!A25</f>
        <v>36130</v>
      </c>
      <c r="B13" s="193">
        <f>(Indicators!B25-Indicators!B24)/Indicators!B24</f>
        <v>2.9814580699536523E-2</v>
      </c>
      <c r="C13" s="193">
        <f>(Indicators!C25-Indicators!C24)/-100</f>
        <v>1.3499999999999979E-3</v>
      </c>
      <c r="D13" s="193">
        <f>(Indicators!D25-Indicators!D24)/-100</f>
        <v>3.8140077609833869E-3</v>
      </c>
      <c r="E13" s="193">
        <f>(Indicators!E25-Indicators!E24)/-Indicators!E24</f>
        <v>2.6605504587156048E-2</v>
      </c>
      <c r="F13" s="193">
        <f>(Indicators!F25-Indicators!F24)/Indicators!F24</f>
        <v>2.4813895781637188E-3</v>
      </c>
      <c r="G13" s="193">
        <f>(Indicators!G25-Indicators!G24)/Indicators!G24</f>
        <v>-2.2468085106383057E-2</v>
      </c>
      <c r="H13" s="193">
        <f>(Indicators!H25-Indicators!H24)/Indicators!H24</f>
        <v>8.4673986691916128E-3</v>
      </c>
      <c r="I13" s="193">
        <f>(Indicators!I25-Indicators!I24)/Indicators!I24</f>
        <v>0</v>
      </c>
      <c r="J13" s="174"/>
      <c r="K13" s="193">
        <f>NewCastle!C$67/100</f>
        <v>2.4519359485079974E-2</v>
      </c>
      <c r="L13" s="193">
        <f>NewCastle!D$67/100</f>
        <v>3.129267322233821E-2</v>
      </c>
      <c r="M13" s="193">
        <f>NewCastle!E$67/100</f>
        <v>0.28431871720962176</v>
      </c>
      <c r="N13" s="193">
        <f>NewCastle!F$67/100</f>
        <v>3.0581683118198231E-2</v>
      </c>
      <c r="O13" s="193">
        <f>NewCastle!G$67/100</f>
        <v>2.752104034163641E-2</v>
      </c>
      <c r="P13" s="193">
        <f>NewCastle!H$67/100</f>
        <v>8.5983977982121068E-2</v>
      </c>
      <c r="Q13" s="193">
        <f>NewCastle!I$67/100</f>
        <v>7.6151085428091153E-2</v>
      </c>
      <c r="R13" s="193">
        <f>NewCastle!J$67/100</f>
        <v>0.15412997911828386</v>
      </c>
      <c r="S13" s="193">
        <f>NewCastle!K$67/100</f>
        <v>0.28550148409462939</v>
      </c>
      <c r="T13" s="193"/>
      <c r="U13" s="193">
        <f>K13*$B13*Indicators!$B$256+K13*$C13*Indicators!$C$256+K13*$D13*Indicators!$D$256+K13*$E13*Indicators!$E$256+K13*$F13*Indicators!$F$256+K13*$G13*Indicators!$G$256+K13*$H13*Indicators!$H$256+K13*$I13*Indicators!$I$256</f>
        <v>3.0410648174023012E-4</v>
      </c>
      <c r="V13" s="193">
        <f>L13*$B13*Indicators!$B$257+L13*$C13*Indicators!$C$257+L13*$D13*Indicators!$D$257+L13*$E13*Indicators!$E$257+L13*$F13*Indicators!$F$257+L13*$G13*Indicators!$G$257+L13*$H13*Indicators!$H$257+L13*$I13*Indicators!$I$257</f>
        <v>8.1914537357326322E-5</v>
      </c>
      <c r="W13" s="193">
        <f>M13*$B13*Indicators!$B$258+M13*$C13*Indicators!$C$258+M13*$D13*Indicators!$D$258+M13*$E13*Indicators!$E$258+M13*$F13*Indicators!$F$258+M13*$G13*Indicators!$G$258+M13*$H13*Indicators!$H$258+M13*$I13*Indicators!$I$258</f>
        <v>4.0950691981365486E-3</v>
      </c>
      <c r="X13" s="193">
        <f>N13*$B13*Indicators!$B$259+N13*$C13*Indicators!$C$259+N13*$D13*Indicators!$D$259+N13*$E13*Indicators!$E$259+N13*$F13*Indicators!$F$259+N13*$G13*Indicators!$G$259+N13*$H13*Indicators!$H$259+N13*$I13*Indicators!$I$259</f>
        <v>2.8769716076433523E-4</v>
      </c>
      <c r="Y13" s="193">
        <f>O13*$B13*Indicators!$B$260+O13*$C13*Indicators!$C$260+O13*$D13*Indicators!$D$260+O13*$E13*Indicators!$E$260+O13*$F13*Indicators!$F$260+O13*$G13*Indicators!$G$260+O13*$H13*Indicators!$H$260+O13*$I13*Indicators!$I$260</f>
        <v>2.8343655617075781E-4</v>
      </c>
      <c r="Z13" s="193">
        <f>P13*$B13*Indicators!$B$261+P13*$C13*Indicators!$C$261+P13*$D13*Indicators!$D$261+P13*$E13*Indicators!$E$261+P13*$F13*Indicators!$F$261+P13*$G13*Indicators!$G$261+P13*$H13*Indicators!$H$261+P13*$I13*Indicators!$I$261</f>
        <v>7.7335363375379896E-4</v>
      </c>
      <c r="AA13" s="193">
        <f>Q13*$B13*Indicators!$B$262+Q13*$C13*Indicators!$C$262+Q13*$D13*Indicators!$D$262+Q13*$E13*Indicators!$E$262+Q13*$F13*Indicators!$F$262+Q13*$G13*Indicators!$G$262+Q13*$H13*Indicators!$H$262+Q13*$I13*Indicators!$I$262</f>
        <v>1.0134178800183624E-3</v>
      </c>
      <c r="AB13" s="193">
        <f>R13*$B13*Indicators!$B$263+R13*$C13*Indicators!$C$263+R13*$D13*Indicators!$D$263+R13*$E13*Indicators!$E$263+R13*$F13*Indicators!$F$263+R13*$G13*Indicators!$G$263+R13*$H13*Indicators!$H$263+R13*$I13*Indicators!$I$263</f>
        <v>1.3927383595187014E-3</v>
      </c>
      <c r="AC13" s="193">
        <f>S13*$B13*Indicators!$B$264+S13*$C13*Indicators!$C$264+S13*$D13*Indicators!$D$264+S13*$E13*Indicators!$E$264+S13*$F13*Indicators!$F$264+S13*$G13*Indicators!$G$264+S13*$H13*Indicators!$H$264+S13*$I13*Indicators!$I$264</f>
        <v>1.9291275961367564E-3</v>
      </c>
      <c r="AE13" s="177">
        <f t="shared" si="1"/>
        <v>1.0160861403596817</v>
      </c>
    </row>
    <row r="14" spans="1:31" hidden="1" x14ac:dyDescent="0.25">
      <c r="A14" s="174">
        <f>Indicators!A26</f>
        <v>36161</v>
      </c>
      <c r="B14" s="193">
        <f>(Indicators!B26-Indicators!B25)/Indicators!B25</f>
        <v>3.4953111679454404E-2</v>
      </c>
      <c r="C14" s="193">
        <f>(Indicators!C26-Indicators!C25)/-100</f>
        <v>2.7999999999999935E-3</v>
      </c>
      <c r="D14" s="193">
        <f>(Indicators!D26-Indicators!D25)/-100</f>
        <v>7.2288833454038583E-4</v>
      </c>
      <c r="E14" s="193">
        <f>(Indicators!E26-Indicators!E25)/-Indicators!E25</f>
        <v>-1.8850141376060423E-2</v>
      </c>
      <c r="F14" s="193">
        <f>(Indicators!F26-Indicators!F25)/Indicators!F25</f>
        <v>3.7128712871286338E-3</v>
      </c>
      <c r="G14" s="193">
        <f>(Indicators!G26-Indicators!G25)/Indicators!G25</f>
        <v>-3.4825004353125546E-3</v>
      </c>
      <c r="H14" s="193">
        <f>(Indicators!H26-Indicators!H25)/Indicators!H25</f>
        <v>6.4603517446179888E-6</v>
      </c>
      <c r="I14" s="193">
        <f>(Indicators!I26-Indicators!I25)/Indicators!I25</f>
        <v>0</v>
      </c>
      <c r="J14" s="174"/>
      <c r="K14" s="193">
        <f>NewCastle!C$68/100</f>
        <v>2.2724440984512286E-2</v>
      </c>
      <c r="L14" s="193">
        <f>NewCastle!D$68/100</f>
        <v>2.0642608745549452E-2</v>
      </c>
      <c r="M14" s="193">
        <f>NewCastle!E$68/100</f>
        <v>0.29759397573380053</v>
      </c>
      <c r="N14" s="193">
        <f>NewCastle!F$68/100</f>
        <v>2.9305694739152958E-2</v>
      </c>
      <c r="O14" s="193">
        <f>NewCastle!G$68/100</f>
        <v>2.6654394890491939E-2</v>
      </c>
      <c r="P14" s="193">
        <f>NewCastle!H$68/100</f>
        <v>9.5804826512870853E-2</v>
      </c>
      <c r="Q14" s="193">
        <f>NewCastle!I$68/100</f>
        <v>8.0989970417805174E-2</v>
      </c>
      <c r="R14" s="193">
        <f>NewCastle!J$68/100</f>
        <v>0.15816538755944012</v>
      </c>
      <c r="S14" s="193">
        <f>NewCastle!K$68/100</f>
        <v>0.26811870041637653</v>
      </c>
      <c r="T14" s="193"/>
      <c r="U14" s="193">
        <f>K14*$B14*Indicators!$B$256+K14*$C14*Indicators!$C$256+K14*$D14*Indicators!$D$256+K14*$E14*Indicators!$E$256+K14*$F14*Indicators!$F$256+K14*$G14*Indicators!$G$256+K14*$H14*Indicators!$H$256+K14*$I14*Indicators!$I$256</f>
        <v>1.1854773068739166E-4</v>
      </c>
      <c r="V14" s="193">
        <f>L14*$B14*Indicators!$B$257+L14*$C14*Indicators!$C$257+L14*$D14*Indicators!$D$257+L14*$E14*Indicators!$E$257+L14*$F14*Indicators!$F$257+L14*$G14*Indicators!$G$257+L14*$H14*Indicators!$H$257+L14*$I14*Indicators!$I$257</f>
        <v>1.4879025575216572E-4</v>
      </c>
      <c r="W14" s="193">
        <f>M14*$B14*Indicators!$B$258+M14*$C14*Indicators!$C$258+M14*$D14*Indicators!$D$258+M14*$E14*Indicators!$E$258+M14*$F14*Indicators!$F$258+M14*$G14*Indicators!$G$258+M14*$H14*Indicators!$H$258+M14*$I14*Indicators!$I$258</f>
        <v>3.2572748058714595E-3</v>
      </c>
      <c r="X14" s="193">
        <f>N14*$B14*Indicators!$B$259+N14*$C14*Indicators!$C$259+N14*$D14*Indicators!$D$259+N14*$E14*Indicators!$E$259+N14*$F14*Indicators!$F$259+N14*$G14*Indicators!$G$259+N14*$H14*Indicators!$H$259+N14*$I14*Indicators!$I$259</f>
        <v>-2.8698086689577331E-6</v>
      </c>
      <c r="Y14" s="193">
        <f>O14*$B14*Indicators!$B$260+O14*$C14*Indicators!$C$260+O14*$D14*Indicators!$D$260+O14*$E14*Indicators!$E$260+O14*$F14*Indicators!$F$260+O14*$G14*Indicators!$G$260+O14*$H14*Indicators!$H$260+O14*$I14*Indicators!$I$260</f>
        <v>4.2167703189726911E-5</v>
      </c>
      <c r="Z14" s="193">
        <f>P14*$B14*Indicators!$B$261+P14*$C14*Indicators!$C$261+P14*$D14*Indicators!$D$261+P14*$E14*Indicators!$E$261+P14*$F14*Indicators!$F$261+P14*$G14*Indicators!$G$261+P14*$H14*Indicators!$H$261+P14*$I14*Indicators!$I$261</f>
        <v>2.6216892912376064E-4</v>
      </c>
      <c r="AA14" s="193">
        <f>Q14*$B14*Indicators!$B$262+Q14*$C14*Indicators!$C$262+Q14*$D14*Indicators!$D$262+Q14*$E14*Indicators!$E$262+Q14*$F14*Indicators!$F$262+Q14*$G14*Indicators!$G$262+Q14*$H14*Indicators!$H$262+Q14*$I14*Indicators!$I$262</f>
        <v>-1.2360287097636029E-4</v>
      </c>
      <c r="AB14" s="193">
        <f>R14*$B14*Indicators!$B$263+R14*$C14*Indicators!$C$263+R14*$D14*Indicators!$D$263+R14*$E14*Indicators!$E$263+R14*$F14*Indicators!$F$263+R14*$G14*Indicators!$G$263+R14*$H14*Indicators!$H$263+R14*$I14*Indicators!$I$263</f>
        <v>4.2143546626841245E-4</v>
      </c>
      <c r="AC14" s="193">
        <f>S14*$B14*Indicators!$B$264+S14*$C14*Indicators!$C$264+S14*$D14*Indicators!$D$264+S14*$E14*Indicators!$E$264+S14*$F14*Indicators!$F$264+S14*$G14*Indicators!$G$264+S14*$H14*Indicators!$H$264+S14*$I14*Indicators!$I$264</f>
        <v>1.2391982328032525E-3</v>
      </c>
      <c r="AE14" s="177">
        <f t="shared" si="1"/>
        <v>0.53631104440508515</v>
      </c>
    </row>
    <row r="15" spans="1:31" hidden="1" x14ac:dyDescent="0.25">
      <c r="A15" s="174">
        <f>Indicators!A27</f>
        <v>36192</v>
      </c>
      <c r="B15" s="193">
        <f>(Indicators!B27-Indicators!B26)/Indicators!B26</f>
        <v>1.7710049423393728E-2</v>
      </c>
      <c r="C15" s="193">
        <f>(Indicators!C27-Indicators!C26)/-100</f>
        <v>1.2400000000000001E-2</v>
      </c>
      <c r="D15" s="193">
        <f>(Indicators!D27-Indicators!D26)/-100</f>
        <v>2.5058964220630742E-3</v>
      </c>
      <c r="E15" s="193">
        <f>(Indicators!E27-Indicators!E26)/-Indicators!E26</f>
        <v>2.8677150786309016E-2</v>
      </c>
      <c r="F15" s="193">
        <f>(Indicators!F27-Indicators!F26)/Indicators!F26</f>
        <v>-0.159062885326757</v>
      </c>
      <c r="G15" s="193">
        <f>(Indicators!G27-Indicators!G26)/Indicators!G26</f>
        <v>2.4462694391055233E-3</v>
      </c>
      <c r="H15" s="193">
        <f>(Indicators!H27-Indicators!H26)/Indicators!H26</f>
        <v>3.4562658546774799E-3</v>
      </c>
      <c r="I15" s="193">
        <f>(Indicators!I27-Indicators!I26)/Indicators!I26</f>
        <v>0</v>
      </c>
      <c r="J15" s="174"/>
      <c r="K15" s="193">
        <f>NewCastle!C$68/100</f>
        <v>2.2724440984512286E-2</v>
      </c>
      <c r="L15" s="193">
        <f>NewCastle!D$68/100</f>
        <v>2.0642608745549452E-2</v>
      </c>
      <c r="M15" s="193">
        <f>NewCastle!E$68/100</f>
        <v>0.29759397573380053</v>
      </c>
      <c r="N15" s="193">
        <f>NewCastle!F$68/100</f>
        <v>2.9305694739152958E-2</v>
      </c>
      <c r="O15" s="193">
        <f>NewCastle!G$68/100</f>
        <v>2.6654394890491939E-2</v>
      </c>
      <c r="P15" s="193">
        <f>NewCastle!H$68/100</f>
        <v>9.5804826512870853E-2</v>
      </c>
      <c r="Q15" s="193">
        <f>NewCastle!I$68/100</f>
        <v>8.0989970417805174E-2</v>
      </c>
      <c r="R15" s="193">
        <f>NewCastle!J$68/100</f>
        <v>0.15816538755944012</v>
      </c>
      <c r="S15" s="193">
        <f>NewCastle!K$68/100</f>
        <v>0.26811870041637653</v>
      </c>
      <c r="T15" s="193"/>
      <c r="U15" s="193">
        <f>K15*$B15*Indicators!$B$256+K15*$C15*Indicators!$C$256+K15*$D15*Indicators!$D$256+K15*$E15*Indicators!$E$256+K15*$F15*Indicators!$F$256+K15*$G15*Indicators!$G$256+K15*$H15*Indicators!$H$256+K15*$I15*Indicators!$I$256</f>
        <v>-8.5423034049647508E-4</v>
      </c>
      <c r="V15" s="193">
        <f>L15*$B15*Indicators!$B$257+L15*$C15*Indicators!$C$257+L15*$D15*Indicators!$D$257+L15*$E15*Indicators!$E$257+L15*$F15*Indicators!$F$257+L15*$G15*Indicators!$G$257+L15*$H15*Indicators!$H$257+L15*$I15*Indicators!$I$257</f>
        <v>1.8907055986238841E-4</v>
      </c>
      <c r="W15" s="193">
        <f>M15*$B15*Indicators!$B$258+M15*$C15*Indicators!$C$258+M15*$D15*Indicators!$D$258+M15*$E15*Indicators!$E$258+M15*$F15*Indicators!$F$258+M15*$G15*Indicators!$G$258+M15*$H15*Indicators!$H$258+M15*$I15*Indicators!$I$258</f>
        <v>3.5762325714033963E-3</v>
      </c>
      <c r="X15" s="193">
        <f>N15*$B15*Indicators!$B$259+N15*$C15*Indicators!$C$259+N15*$D15*Indicators!$D$259+N15*$E15*Indicators!$E$259+N15*$F15*Indicators!$F$259+N15*$G15*Indicators!$G$259+N15*$H15*Indicators!$H$259+N15*$I15*Indicators!$I$259</f>
        <v>2.5195150533354951E-4</v>
      </c>
      <c r="Y15" s="193">
        <f>O15*$B15*Indicators!$B$260+O15*$C15*Indicators!$C$260+O15*$D15*Indicators!$D$260+O15*$E15*Indicators!$E$260+O15*$F15*Indicators!$F$260+O15*$G15*Indicators!$G$260+O15*$H15*Indicators!$H$260+O15*$I15*Indicators!$I$260</f>
        <v>2.9533194704758903E-4</v>
      </c>
      <c r="Z15" s="193">
        <f>P15*$B15*Indicators!$B$261+P15*$C15*Indicators!$C$261+P15*$D15*Indicators!$D$261+P15*$E15*Indicators!$E$261+P15*$F15*Indicators!$F$261+P15*$G15*Indicators!$G$261+P15*$H15*Indicators!$H$261+P15*$I15*Indicators!$I$261</f>
        <v>9.9100184595912657E-4</v>
      </c>
      <c r="AA15" s="193">
        <f>Q15*$B15*Indicators!$B$262+Q15*$C15*Indicators!$C$262+Q15*$D15*Indicators!$D$262+Q15*$E15*Indicators!$E$262+Q15*$F15*Indicators!$F$262+Q15*$G15*Indicators!$G$262+Q15*$H15*Indicators!$H$262+Q15*$I15*Indicators!$I$262</f>
        <v>1.1173370642556181E-3</v>
      </c>
      <c r="AB15" s="193">
        <f>R15*$B15*Indicators!$B$263+R15*$C15*Indicators!$C$263+R15*$D15*Indicators!$D$263+R15*$E15*Indicators!$E$263+R15*$F15*Indicators!$F$263+R15*$G15*Indicators!$G$263+R15*$H15*Indicators!$H$263+R15*$I15*Indicators!$I$263</f>
        <v>1.623755828306467E-3</v>
      </c>
      <c r="AC15" s="193">
        <f>S15*$B15*Indicators!$B$264+S15*$C15*Indicators!$C$264+S15*$D15*Indicators!$D$264+S15*$E15*Indicators!$E$264+S15*$F15*Indicators!$F$264+S15*$G15*Indicators!$G$264+S15*$H15*Indicators!$H$264+S15*$I15*Indicators!$I$264</f>
        <v>2.0508570945652936E-3</v>
      </c>
      <c r="AE15" s="177">
        <f t="shared" si="1"/>
        <v>0.92413080762369526</v>
      </c>
    </row>
    <row r="16" spans="1:31" hidden="1" x14ac:dyDescent="0.25">
      <c r="A16" s="174">
        <f>Indicators!A28</f>
        <v>36220</v>
      </c>
      <c r="B16" s="193">
        <f>(Indicators!B28-Indicators!B27)/Indicators!B27</f>
        <v>1.2140833670577734E-3</v>
      </c>
      <c r="C16" s="193">
        <f>(Indicators!C28-Indicators!C27)/-100</f>
        <v>-4.5500000000000011E-3</v>
      </c>
      <c r="D16" s="193">
        <f>(Indicators!D28-Indicators!D27)/-100</f>
        <v>7.4489561071838925E-3</v>
      </c>
      <c r="E16" s="193">
        <f>(Indicators!E28-Indicators!E27)/-Indicators!E27</f>
        <v>-0.12285714285714278</v>
      </c>
      <c r="F16" s="193">
        <f>(Indicators!F28-Indicators!F27)/Indicators!F27</f>
        <v>-0.1158357771260997</v>
      </c>
      <c r="G16" s="193">
        <f>(Indicators!G28-Indicators!G27)/Indicators!G27</f>
        <v>-2.1997559700191745E-2</v>
      </c>
      <c r="H16" s="193">
        <f>(Indicators!H28-Indicators!H27)/Indicators!H27</f>
        <v>8.9639232669283374E-3</v>
      </c>
      <c r="I16" s="193">
        <f>(Indicators!I28-Indicators!I27)/Indicators!I27</f>
        <v>0</v>
      </c>
      <c r="J16" s="174"/>
      <c r="K16" s="193">
        <f>NewCastle!C$68/100</f>
        <v>2.2724440984512286E-2</v>
      </c>
      <c r="L16" s="193">
        <f>NewCastle!D$68/100</f>
        <v>2.0642608745549452E-2</v>
      </c>
      <c r="M16" s="193">
        <f>NewCastle!E$68/100</f>
        <v>0.29759397573380053</v>
      </c>
      <c r="N16" s="193">
        <f>NewCastle!F$68/100</f>
        <v>2.9305694739152958E-2</v>
      </c>
      <c r="O16" s="193">
        <f>NewCastle!G$68/100</f>
        <v>2.6654394890491939E-2</v>
      </c>
      <c r="P16" s="193">
        <f>NewCastle!H$68/100</f>
        <v>9.5804826512870853E-2</v>
      </c>
      <c r="Q16" s="193">
        <f>NewCastle!I$68/100</f>
        <v>8.0989970417805174E-2</v>
      </c>
      <c r="R16" s="193">
        <f>NewCastle!J$68/100</f>
        <v>0.15816538755944012</v>
      </c>
      <c r="S16" s="193">
        <f>NewCastle!K$68/100</f>
        <v>0.26811870041637653</v>
      </c>
      <c r="T16" s="193"/>
      <c r="U16" s="193">
        <f>K16*$B16*Indicators!$B$256+K16*$C16*Indicators!$C$256+K16*$D16*Indicators!$D$256+K16*$E16*Indicators!$E$256+K16*$F16*Indicators!$F$256+K16*$G16*Indicators!$G$256+K16*$H16*Indicators!$H$256+K16*$I16*Indicators!$I$256</f>
        <v>-1.2402952308476099E-3</v>
      </c>
      <c r="V16" s="193">
        <f>L16*$B16*Indicators!$B$257+L16*$C16*Indicators!$C$257+L16*$D16*Indicators!$D$257+L16*$E16*Indicators!$E$257+L16*$F16*Indicators!$F$257+L16*$G16*Indicators!$G$257+L16*$H16*Indicators!$H$257+L16*$I16*Indicators!$I$257</f>
        <v>-4.2772544607958126E-4</v>
      </c>
      <c r="W16" s="193">
        <f>M16*$B16*Indicators!$B$258+M16*$C16*Indicators!$C$258+M16*$D16*Indicators!$D$258+M16*$E16*Indicators!$E$258+M16*$F16*Indicators!$F$258+M16*$G16*Indicators!$G$258+M16*$H16*Indicators!$H$258+M16*$I16*Indicators!$I$258</f>
        <v>-3.4229095338388056E-3</v>
      </c>
      <c r="X16" s="193">
        <f>N16*$B16*Indicators!$B$259+N16*$C16*Indicators!$C$259+N16*$D16*Indicators!$D$259+N16*$E16*Indicators!$E$259+N16*$F16*Indicators!$F$259+N16*$G16*Indicators!$G$259+N16*$H16*Indicators!$H$259+N16*$I16*Indicators!$I$259</f>
        <v>-6.8600763333535278E-4</v>
      </c>
      <c r="Y16" s="193">
        <f>O16*$B16*Indicators!$B$260+O16*$C16*Indicators!$C$260+O16*$D16*Indicators!$D$260+O16*$E16*Indicators!$E$260+O16*$F16*Indicators!$F$260+O16*$G16*Indicators!$G$260+O16*$H16*Indicators!$H$260+O16*$I16*Indicators!$I$260</f>
        <v>-4.3281647648303248E-4</v>
      </c>
      <c r="Z16" s="193">
        <f>P16*$B16*Indicators!$B$261+P16*$C16*Indicators!$C$261+P16*$D16*Indicators!$D$261+P16*$E16*Indicators!$E$261+P16*$F16*Indicators!$F$261+P16*$G16*Indicators!$G$261+P16*$H16*Indicators!$H$261+P16*$I16*Indicators!$I$261</f>
        <v>-9.6054243944015147E-4</v>
      </c>
      <c r="AA16" s="193">
        <f>Q16*$B16*Indicators!$B$262+Q16*$C16*Indicators!$C$262+Q16*$D16*Indicators!$D$262+Q16*$E16*Indicators!$E$262+Q16*$F16*Indicators!$F$262+Q16*$G16*Indicators!$G$262+Q16*$H16*Indicators!$H$262+Q16*$I16*Indicators!$I$262</f>
        <v>-2.8434002756471087E-3</v>
      </c>
      <c r="AB16" s="193">
        <f>R16*$B16*Indicators!$B$263+R16*$C16*Indicators!$C$263+R16*$D16*Indicators!$D$263+R16*$E16*Indicators!$E$263+R16*$F16*Indicators!$F$263+R16*$G16*Indicators!$G$263+R16*$H16*Indicators!$H$263+R16*$I16*Indicators!$I$263</f>
        <v>-1.6326991222743001E-3</v>
      </c>
      <c r="AC16" s="193">
        <f>S16*$B16*Indicators!$B$264+S16*$C16*Indicators!$C$264+S16*$D16*Indicators!$D$264+S16*$E16*Indicators!$E$264+S16*$F16*Indicators!$F$264+S16*$G16*Indicators!$G$264+S16*$H16*Indicators!$H$264+S16*$I16*Indicators!$I$264</f>
        <v>7.2603233831582624E-4</v>
      </c>
      <c r="AE16" s="177">
        <f t="shared" si="1"/>
        <v>-1.0920363819630117</v>
      </c>
    </row>
    <row r="17" spans="1:31" hidden="1" x14ac:dyDescent="0.25">
      <c r="A17" s="174">
        <f>Indicators!A29</f>
        <v>36251</v>
      </c>
      <c r="B17" s="193">
        <f>(Indicators!B29-Indicators!B28)/Indicators!B28</f>
        <v>-1.2902182700080785E-2</v>
      </c>
      <c r="C17" s="193">
        <f>(Indicators!C29-Indicators!C28)/-100</f>
        <v>2.2000000000000062E-3</v>
      </c>
      <c r="D17" s="193">
        <f>(Indicators!D29-Indicators!D28)/-100</f>
        <v>2.6341621973023166E-3</v>
      </c>
      <c r="E17" s="193">
        <f>(Indicators!E29-Indicators!E28)/-Indicators!E28</f>
        <v>-0.54707379134860046</v>
      </c>
      <c r="F17" s="193">
        <f>(Indicators!F29-Indicators!F28)/Indicators!F28</f>
        <v>-0.10116086235489226</v>
      </c>
      <c r="G17" s="193">
        <f>(Indicators!G29-Indicators!G28)/Indicators!G28</f>
        <v>2.0710059171597638E-2</v>
      </c>
      <c r="H17" s="193">
        <f>(Indicators!H29-Indicators!H28)/Indicators!H28</f>
        <v>-2.2737134057631936E-3</v>
      </c>
      <c r="I17" s="193">
        <f>(Indicators!I29-Indicators!I28)/Indicators!I28</f>
        <v>0</v>
      </c>
      <c r="J17" s="174"/>
      <c r="K17" s="193">
        <f>NewCastle!C$68/100</f>
        <v>2.2724440984512286E-2</v>
      </c>
      <c r="L17" s="193">
        <f>NewCastle!D$68/100</f>
        <v>2.0642608745549452E-2</v>
      </c>
      <c r="M17" s="193">
        <f>NewCastle!E$68/100</f>
        <v>0.29759397573380053</v>
      </c>
      <c r="N17" s="193">
        <f>NewCastle!F$68/100</f>
        <v>2.9305694739152958E-2</v>
      </c>
      <c r="O17" s="193">
        <f>NewCastle!G$68/100</f>
        <v>2.6654394890491939E-2</v>
      </c>
      <c r="P17" s="193">
        <f>NewCastle!H$68/100</f>
        <v>9.5804826512870853E-2</v>
      </c>
      <c r="Q17" s="193">
        <f>NewCastle!I$68/100</f>
        <v>8.0989970417805174E-2</v>
      </c>
      <c r="R17" s="193">
        <f>NewCastle!J$68/100</f>
        <v>0.15816538755944012</v>
      </c>
      <c r="S17" s="193">
        <f>NewCastle!K$68/100</f>
        <v>0.26811870041637653</v>
      </c>
      <c r="T17" s="193"/>
      <c r="U17" s="193">
        <f>K17*$B17*Indicators!$B$256+K17*$C17*Indicators!$C$256+K17*$D17*Indicators!$D$256+K17*$E17*Indicators!$E$256+K17*$F17*Indicators!$F$256+K17*$G17*Indicators!$G$256+K17*$H17*Indicators!$H$256+K17*$I17*Indicators!$I$256</f>
        <v>-2.8588915428144966E-3</v>
      </c>
      <c r="V17" s="193">
        <f>L17*$B17*Indicators!$B$257+L17*$C17*Indicators!$C$257+L17*$D17*Indicators!$D$257+L17*$E17*Indicators!$E$257+L17*$F17*Indicators!$F$257+L17*$G17*Indicators!$G$257+L17*$H17*Indicators!$H$257+L17*$I17*Indicators!$I$257</f>
        <v>-1.0381995763771735E-3</v>
      </c>
      <c r="W17" s="193">
        <f>M17*$B17*Indicators!$B$258+M17*$C17*Indicators!$C$258+M17*$D17*Indicators!$D$258+M17*$E17*Indicators!$E$258+M17*$F17*Indicators!$F$258+M17*$G17*Indicators!$G$258+M17*$H17*Indicators!$H$258+M17*$I17*Indicators!$I$258</f>
        <v>-1.7521978056431693E-2</v>
      </c>
      <c r="X17" s="193">
        <f>N17*$B17*Indicators!$B$259+N17*$C17*Indicators!$C$259+N17*$D17*Indicators!$D$259+N17*$E17*Indicators!$E$259+N17*$F17*Indicators!$F$259+N17*$G17*Indicators!$G$259+N17*$H17*Indicators!$H$259+N17*$I17*Indicators!$I$259</f>
        <v>-3.2438660995940402E-3</v>
      </c>
      <c r="Y17" s="193">
        <f>O17*$B17*Indicators!$B$260+O17*$C17*Indicators!$C$260+O17*$D17*Indicators!$D$260+O17*$E17*Indicators!$E$260+O17*$F17*Indicators!$F$260+O17*$G17*Indicators!$G$260+O17*$H17*Indicators!$H$260+O17*$I17*Indicators!$I$260</f>
        <v>-2.2152463535168813E-3</v>
      </c>
      <c r="Z17" s="193">
        <f>P17*$B17*Indicators!$B$261+P17*$C17*Indicators!$C$261+P17*$D17*Indicators!$D$261+P17*$E17*Indicators!$E$261+P17*$F17*Indicators!$F$261+P17*$G17*Indicators!$G$261+P17*$H17*Indicators!$H$261+P17*$I17*Indicators!$I$261</f>
        <v>-5.2950554772269879E-3</v>
      </c>
      <c r="AA17" s="193">
        <f>Q17*$B17*Indicators!$B$262+Q17*$C17*Indicators!$C$262+Q17*$D17*Indicators!$D$262+Q17*$E17*Indicators!$E$262+Q17*$F17*Indicators!$F$262+Q17*$G17*Indicators!$G$262+Q17*$H17*Indicators!$H$262+Q17*$I17*Indicators!$I$262</f>
        <v>-1.3376601730291277E-2</v>
      </c>
      <c r="AB17" s="193">
        <f>R17*$B17*Indicators!$B$263+R17*$C17*Indicators!$C$263+R17*$D17*Indicators!$D$263+R17*$E17*Indicators!$E$263+R17*$F17*Indicators!$F$263+R17*$G17*Indicators!$G$263+R17*$H17*Indicators!$H$263+R17*$I17*Indicators!$I$263</f>
        <v>-8.8013178476411113E-3</v>
      </c>
      <c r="AC17" s="193">
        <f>S17*$B17*Indicators!$B$264+S17*$C17*Indicators!$C$264+S17*$D17*Indicators!$D$264+S17*$E17*Indicators!$E$264+S17*$F17*Indicators!$F$264+S17*$G17*Indicators!$G$264+S17*$H17*Indicators!$H$264+S17*$I17*Indicators!$I$264</f>
        <v>-1.8111414252384859E-4</v>
      </c>
      <c r="AE17" s="177">
        <f t="shared" si="1"/>
        <v>-5.4532270826417513</v>
      </c>
    </row>
    <row r="18" spans="1:31" hidden="1" x14ac:dyDescent="0.25">
      <c r="A18" s="174">
        <f>Indicators!A30</f>
        <v>36281</v>
      </c>
      <c r="B18" s="193">
        <f>(Indicators!B30-Indicators!B29)/Indicators!B29</f>
        <v>1.6756207822839483E-2</v>
      </c>
      <c r="C18" s="193">
        <f>(Indicators!C30-Indicators!C29)/-100</f>
        <v>-4.9000000000000024E-3</v>
      </c>
      <c r="D18" s="193">
        <f>(Indicators!D30-Indicators!D29)/-100</f>
        <v>6.007805121901715E-3</v>
      </c>
      <c r="E18" s="193">
        <f>(Indicators!E30-Indicators!E29)/-Indicators!E29</f>
        <v>7.6754385964912214E-2</v>
      </c>
      <c r="F18" s="193">
        <f>(Indicators!F30-Indicators!F29)/Indicators!F29</f>
        <v>6.0885608856088576E-2</v>
      </c>
      <c r="G18" s="193">
        <f>(Indicators!G30-Indicators!G29)/Indicators!G29</f>
        <v>-5.5875676619521558E-2</v>
      </c>
      <c r="H18" s="193">
        <f>(Indicators!H30-Indicators!H29)/Indicators!H29</f>
        <v>8.6337928785065461E-4</v>
      </c>
      <c r="I18" s="193">
        <f>(Indicators!I30-Indicators!I29)/Indicators!I29</f>
        <v>0</v>
      </c>
      <c r="J18" s="174"/>
      <c r="K18" s="193">
        <f>NewCastle!C$68/100</f>
        <v>2.2724440984512286E-2</v>
      </c>
      <c r="L18" s="193">
        <f>NewCastle!D$68/100</f>
        <v>2.0642608745549452E-2</v>
      </c>
      <c r="M18" s="193">
        <f>NewCastle!E$68/100</f>
        <v>0.29759397573380053</v>
      </c>
      <c r="N18" s="193">
        <f>NewCastle!F$68/100</f>
        <v>2.9305694739152958E-2</v>
      </c>
      <c r="O18" s="193">
        <f>NewCastle!G$68/100</f>
        <v>2.6654394890491939E-2</v>
      </c>
      <c r="P18" s="193">
        <f>NewCastle!H$68/100</f>
        <v>9.5804826512870853E-2</v>
      </c>
      <c r="Q18" s="193">
        <f>NewCastle!I$68/100</f>
        <v>8.0989970417805174E-2</v>
      </c>
      <c r="R18" s="193">
        <f>NewCastle!J$68/100</f>
        <v>0.15816538755944012</v>
      </c>
      <c r="S18" s="193">
        <f>NewCastle!K$68/100</f>
        <v>0.26811870041637653</v>
      </c>
      <c r="T18" s="193"/>
      <c r="U18" s="193">
        <f>K18*$B18*Indicators!$B$256+K18*$C18*Indicators!$C$256+K18*$D18*Indicators!$D$256+K18*$E18*Indicators!$E$256+K18*$F18*Indicators!$F$256+K18*$G18*Indicators!$G$256+K18*$H18*Indicators!$H$256+K18*$I18*Indicators!$I$256</f>
        <v>7.8539981187525972E-4</v>
      </c>
      <c r="V18" s="193">
        <f>L18*$B18*Indicators!$B$257+L18*$C18*Indicators!$C$257+L18*$D18*Indicators!$D$257+L18*$E18*Indicators!$E$257+L18*$F18*Indicators!$F$257+L18*$G18*Indicators!$G$257+L18*$H18*Indicators!$H$257+L18*$I18*Indicators!$I$257</f>
        <v>-1.991592637981969E-4</v>
      </c>
      <c r="W18" s="193">
        <f>M18*$B18*Indicators!$B$258+M18*$C18*Indicators!$C$258+M18*$D18*Indicators!$D$258+M18*$E18*Indicators!$E$258+M18*$F18*Indicators!$F$258+M18*$G18*Indicators!$G$258+M18*$H18*Indicators!$H$258+M18*$I18*Indicators!$I$258</f>
        <v>3.8529014457553746E-3</v>
      </c>
      <c r="X18" s="193">
        <f>N18*$B18*Indicators!$B$259+N18*$C18*Indicators!$C$259+N18*$D18*Indicators!$D$259+N18*$E18*Indicators!$E$259+N18*$F18*Indicators!$F$259+N18*$G18*Indicators!$G$259+N18*$H18*Indicators!$H$259+N18*$I18*Indicators!$I$259</f>
        <v>5.0312679506199476E-4</v>
      </c>
      <c r="Y18" s="193">
        <f>O18*$B18*Indicators!$B$260+O18*$C18*Indicators!$C$260+O18*$D18*Indicators!$D$260+O18*$E18*Indicators!$E$260+O18*$F18*Indicators!$F$260+O18*$G18*Indicators!$G$260+O18*$H18*Indicators!$H$260+O18*$I18*Indicators!$I$260</f>
        <v>3.352742512496103E-4</v>
      </c>
      <c r="Z18" s="193">
        <f>P18*$B18*Indicators!$B$261+P18*$C18*Indicators!$C$261+P18*$D18*Indicators!$D$261+P18*$E18*Indicators!$E$261+P18*$F18*Indicators!$F$261+P18*$G18*Indicators!$G$261+P18*$H18*Indicators!$H$261+P18*$I18*Indicators!$I$261</f>
        <v>8.6736566523275607E-4</v>
      </c>
      <c r="AA18" s="193">
        <f>Q18*$B18*Indicators!$B$262+Q18*$C18*Indicators!$C$262+Q18*$D18*Indicators!$D$262+Q18*$E18*Indicators!$E$262+Q18*$F18*Indicators!$F$262+Q18*$G18*Indicators!$G$262+Q18*$H18*Indicators!$H$262+Q18*$I18*Indicators!$I$262</f>
        <v>1.9838811497060495E-3</v>
      </c>
      <c r="AB18" s="193">
        <f>R18*$B18*Indicators!$B$263+R18*$C18*Indicators!$C$263+R18*$D18*Indicators!$D$263+R18*$E18*Indicators!$E$263+R18*$F18*Indicators!$F$263+R18*$G18*Indicators!$G$263+R18*$H18*Indicators!$H$263+R18*$I18*Indicators!$I$263</f>
        <v>1.3437499895216974E-3</v>
      </c>
      <c r="AC18" s="193">
        <f>S18*$B18*Indicators!$B$264+S18*$C18*Indicators!$C$264+S18*$D18*Indicators!$D$264+S18*$E18*Indicators!$E$264+S18*$F18*Indicators!$F$264+S18*$G18*Indicators!$G$264+S18*$H18*Indicators!$H$264+S18*$I18*Indicators!$I$264</f>
        <v>3.8104911543786646E-4</v>
      </c>
      <c r="AE18" s="177">
        <f t="shared" si="1"/>
        <v>0.98535889600424131</v>
      </c>
    </row>
    <row r="19" spans="1:31" hidden="1" x14ac:dyDescent="0.25">
      <c r="A19" s="174">
        <f>Indicators!A31</f>
        <v>36312</v>
      </c>
      <c r="B19" s="193">
        <f>(Indicators!B31-Indicators!B30)/Indicators!B30</f>
        <v>-2.7466774063632647E-2</v>
      </c>
      <c r="C19" s="193">
        <f>(Indicators!C31-Indicators!C30)/-100</f>
        <v>-8.5000000000000852E-4</v>
      </c>
      <c r="D19" s="193">
        <f>(Indicators!D31-Indicators!D30)/-100</f>
        <v>-2.0195874417451519E-3</v>
      </c>
      <c r="E19" s="193">
        <f>(Indicators!E31-Indicators!E30)/-Indicators!E30</f>
        <v>-0.11757719714964374</v>
      </c>
      <c r="F19" s="193">
        <f>(Indicators!F31-Indicators!F30)/Indicators!F30</f>
        <v>5.0434782608695661E-2</v>
      </c>
      <c r="G19" s="193">
        <f>(Indicators!G31-Indicators!G30)/Indicators!G30</f>
        <v>-3.36600702792677E-2</v>
      </c>
      <c r="H19" s="193">
        <f>(Indicators!H31-Indicators!H30)/Indicators!H30</f>
        <v>2.629224779122967E-2</v>
      </c>
      <c r="I19" s="193">
        <f>(Indicators!I31-Indicators!I30)/Indicators!I30</f>
        <v>0</v>
      </c>
      <c r="J19" s="174"/>
      <c r="K19" s="193">
        <f>NewCastle!C$68/100</f>
        <v>2.2724440984512286E-2</v>
      </c>
      <c r="L19" s="193">
        <f>NewCastle!D$68/100</f>
        <v>2.0642608745549452E-2</v>
      </c>
      <c r="M19" s="193">
        <f>NewCastle!E$68/100</f>
        <v>0.29759397573380053</v>
      </c>
      <c r="N19" s="193">
        <f>NewCastle!F$68/100</f>
        <v>2.9305694739152958E-2</v>
      </c>
      <c r="O19" s="193">
        <f>NewCastle!G$68/100</f>
        <v>2.6654394890491939E-2</v>
      </c>
      <c r="P19" s="193">
        <f>NewCastle!H$68/100</f>
        <v>9.5804826512870853E-2</v>
      </c>
      <c r="Q19" s="193">
        <f>NewCastle!I$68/100</f>
        <v>8.0989970417805174E-2</v>
      </c>
      <c r="R19" s="193">
        <f>NewCastle!J$68/100</f>
        <v>0.15816538755944012</v>
      </c>
      <c r="S19" s="193">
        <f>NewCastle!K$68/100</f>
        <v>0.26811870041637653</v>
      </c>
      <c r="T19" s="193"/>
      <c r="U19" s="193">
        <f>K19*$B19*Indicators!$B$256+K19*$C19*Indicators!$C$256+K19*$D19*Indicators!$D$256+K19*$E19*Indicators!$E$256+K19*$F19*Indicators!$F$256+K19*$G19*Indicators!$G$256+K19*$H19*Indicators!$H$256+K19*$I19*Indicators!$I$256</f>
        <v>-1.7970029211626922E-4</v>
      </c>
      <c r="V19" s="193">
        <f>L19*$B19*Indicators!$B$257+L19*$C19*Indicators!$C$257+L19*$D19*Indicators!$D$257+L19*$E19*Indicators!$E$257+L19*$F19*Indicators!$F$257+L19*$G19*Indicators!$G$257+L19*$H19*Indicators!$H$257+L19*$I19*Indicators!$I$257</f>
        <v>-6.9073843341428329E-4</v>
      </c>
      <c r="W19" s="193">
        <f>M19*$B19*Indicators!$B$258+M19*$C19*Indicators!$C$258+M19*$D19*Indicators!$D$258+M19*$E19*Indicators!$E$258+M19*$F19*Indicators!$F$258+M19*$G19*Indicators!$G$258+M19*$H19*Indicators!$H$258+M19*$I19*Indicators!$I$258</f>
        <v>-5.6581082020666709E-3</v>
      </c>
      <c r="X19" s="193">
        <f>N19*$B19*Indicators!$B$259+N19*$C19*Indicators!$C$259+N19*$D19*Indicators!$D$259+N19*$E19*Indicators!$E$259+N19*$F19*Indicators!$F$259+N19*$G19*Indicators!$G$259+N19*$H19*Indicators!$H$259+N19*$I19*Indicators!$I$259</f>
        <v>-6.9678308311050315E-4</v>
      </c>
      <c r="Y19" s="193">
        <f>O19*$B19*Indicators!$B$260+O19*$C19*Indicators!$C$260+O19*$D19*Indicators!$D$260+O19*$E19*Indicators!$E$260+O19*$F19*Indicators!$F$260+O19*$G19*Indicators!$G$260+O19*$H19*Indicators!$H$260+O19*$I19*Indicators!$I$260</f>
        <v>-3.4524215292763361E-4</v>
      </c>
      <c r="Z19" s="193">
        <f>P19*$B19*Indicators!$B$261+P19*$C19*Indicators!$C$261+P19*$D19*Indicators!$D$261+P19*$E19*Indicators!$E$261+P19*$F19*Indicators!$F$261+P19*$G19*Indicators!$G$261+P19*$H19*Indicators!$H$261+P19*$I19*Indicators!$I$261</f>
        <v>-8.2705937109890822E-4</v>
      </c>
      <c r="AA19" s="193">
        <f>Q19*$B19*Indicators!$B$262+Q19*$C19*Indicators!$C$262+Q19*$D19*Indicators!$D$262+Q19*$E19*Indicators!$E$262+Q19*$F19*Indicators!$F$262+Q19*$G19*Indicators!$G$262+Q19*$H19*Indicators!$H$262+Q19*$I19*Indicators!$I$262</f>
        <v>-2.6834686910975213E-3</v>
      </c>
      <c r="AB19" s="193">
        <f>R19*$B19*Indicators!$B$263+R19*$C19*Indicators!$C$263+R19*$D19*Indicators!$D$263+R19*$E19*Indicators!$E$263+R19*$F19*Indicators!$F$263+R19*$G19*Indicators!$G$263+R19*$H19*Indicators!$H$263+R19*$I19*Indicators!$I$263</f>
        <v>-1.1255336093405255E-3</v>
      </c>
      <c r="AC19" s="193">
        <f>S19*$B19*Indicators!$B$264+S19*$C19*Indicators!$C$264+S19*$D19*Indicators!$D$264+S19*$E19*Indicators!$E$264+S19*$F19*Indicators!$F$264+S19*$G19*Indicators!$G$264+S19*$H19*Indicators!$H$264+S19*$I19*Indicators!$I$264</f>
        <v>1.1903342705603497E-3</v>
      </c>
      <c r="AE19" s="177">
        <f t="shared" si="1"/>
        <v>-1.1016299564611964</v>
      </c>
    </row>
    <row r="20" spans="1:31" hidden="1" x14ac:dyDescent="0.25">
      <c r="A20" s="174">
        <f>Indicators!A32</f>
        <v>36342</v>
      </c>
      <c r="B20" s="193">
        <f>(Indicators!B32-Indicators!B31)/Indicators!B31</f>
        <v>1.9546132184860083E-2</v>
      </c>
      <c r="C20" s="193">
        <f>(Indicators!C32-Indicators!C31)/-100</f>
        <v>-1.9999999999999573E-4</v>
      </c>
      <c r="D20" s="193">
        <f>(Indicators!D32-Indicators!D31)/-100</f>
        <v>2.3723186353443778E-2</v>
      </c>
      <c r="E20" s="193">
        <f>(Indicators!E32-Indicators!E31)/-Indicators!E31</f>
        <v>-0.11052072263549406</v>
      </c>
      <c r="F20" s="193">
        <f>(Indicators!F32-Indicators!F31)/Indicators!F31</f>
        <v>-0.10927152317880796</v>
      </c>
      <c r="G20" s="193">
        <f>(Indicators!G32-Indicators!G31)/Indicators!G31</f>
        <v>-2.2239234449760774E-2</v>
      </c>
      <c r="H20" s="193">
        <f>(Indicators!H32-Indicators!H31)/Indicators!H31</f>
        <v>1.0210943142480015E-3</v>
      </c>
      <c r="I20" s="193">
        <f>(Indicators!I32-Indicators!I31)/Indicators!I31</f>
        <v>0</v>
      </c>
      <c r="J20" s="174"/>
      <c r="K20" s="193">
        <f>NewCastle!C$68/100</f>
        <v>2.2724440984512286E-2</v>
      </c>
      <c r="L20" s="193">
        <f>NewCastle!D$68/100</f>
        <v>2.0642608745549452E-2</v>
      </c>
      <c r="M20" s="193">
        <f>NewCastle!E$68/100</f>
        <v>0.29759397573380053</v>
      </c>
      <c r="N20" s="193">
        <f>NewCastle!F$68/100</f>
        <v>2.9305694739152958E-2</v>
      </c>
      <c r="O20" s="193">
        <f>NewCastle!G$68/100</f>
        <v>2.6654394890491939E-2</v>
      </c>
      <c r="P20" s="193">
        <f>NewCastle!H$68/100</f>
        <v>9.5804826512870853E-2</v>
      </c>
      <c r="Q20" s="193">
        <f>NewCastle!I$68/100</f>
        <v>8.0989970417805174E-2</v>
      </c>
      <c r="R20" s="193">
        <f>NewCastle!J$68/100</f>
        <v>0.15816538755944012</v>
      </c>
      <c r="S20" s="193">
        <f>NewCastle!K$68/100</f>
        <v>0.26811870041637653</v>
      </c>
      <c r="T20" s="193"/>
      <c r="U20" s="193">
        <f>K20*$B20*Indicators!$B$256+K20*$C20*Indicators!$C$256+K20*$D20*Indicators!$D$256+K20*$E20*Indicators!$E$256+K20*$F20*Indicators!$F$256+K20*$G20*Indicators!$G$256+K20*$H20*Indicators!$H$256+K20*$I20*Indicators!$I$256</f>
        <v>-1.054243278772264E-3</v>
      </c>
      <c r="V20" s="193">
        <f>L20*$B20*Indicators!$B$257+L20*$C20*Indicators!$C$257+L20*$D20*Indicators!$D$257+L20*$E20*Indicators!$E$257+L20*$F20*Indicators!$F$257+L20*$G20*Indicators!$G$257+L20*$H20*Indicators!$H$257+L20*$I20*Indicators!$I$257</f>
        <v>-2.9072898202851458E-4</v>
      </c>
      <c r="W20" s="193">
        <f>M20*$B20*Indicators!$B$258+M20*$C20*Indicators!$C$258+M20*$D20*Indicators!$D$258+M20*$E20*Indicators!$E$258+M20*$F20*Indicators!$F$258+M20*$G20*Indicators!$G$258+M20*$H20*Indicators!$H$258+M20*$I20*Indicators!$I$258</f>
        <v>-8.816689496900826E-4</v>
      </c>
      <c r="X20" s="193">
        <f>N20*$B20*Indicators!$B$259+N20*$C20*Indicators!$C$259+N20*$D20*Indicators!$D$259+N20*$E20*Indicators!$E$259+N20*$F20*Indicators!$F$259+N20*$G20*Indicators!$G$259+N20*$H20*Indicators!$H$259+N20*$I20*Indicators!$I$259</f>
        <v>-5.5303545991157671E-4</v>
      </c>
      <c r="Y20" s="193">
        <f>O20*$B20*Indicators!$B$260+O20*$C20*Indicators!$C$260+O20*$D20*Indicators!$D$260+O20*$E20*Indicators!$E$260+O20*$F20*Indicators!$F$260+O20*$G20*Indicators!$G$260+O20*$H20*Indicators!$H$260+O20*$I20*Indicators!$I$260</f>
        <v>-3.1998196578181379E-4</v>
      </c>
      <c r="Z20" s="193">
        <f>P20*$B20*Indicators!$B$261+P20*$C20*Indicators!$C$261+P20*$D20*Indicators!$D$261+P20*$E20*Indicators!$E$261+P20*$F20*Indicators!$F$261+P20*$G20*Indicators!$G$261+P20*$H20*Indicators!$H$261+P20*$I20*Indicators!$I$261</f>
        <v>-3.9927123188385807E-4</v>
      </c>
      <c r="AA20" s="193">
        <f>Q20*$B20*Indicators!$B$262+Q20*$C20*Indicators!$C$262+Q20*$D20*Indicators!$D$262+Q20*$E20*Indicators!$E$262+Q20*$F20*Indicators!$F$262+Q20*$G20*Indicators!$G$262+Q20*$H20*Indicators!$H$262+Q20*$I20*Indicators!$I$262</f>
        <v>-2.3215828533551179E-3</v>
      </c>
      <c r="AB20" s="193">
        <f>R20*$B20*Indicators!$B$263+R20*$C20*Indicators!$C$263+R20*$D20*Indicators!$D$263+R20*$E20*Indicators!$E$263+R20*$F20*Indicators!$F$263+R20*$G20*Indicators!$G$263+R20*$H20*Indicators!$H$263+R20*$I20*Indicators!$I$263</f>
        <v>-1.0263054830396887E-3</v>
      </c>
      <c r="AC20" s="193">
        <f>S20*$B20*Indicators!$B$264+S20*$C20*Indicators!$C$264+S20*$D20*Indicators!$D$264+S20*$E20*Indicators!$E$264+S20*$F20*Indicators!$F$264+S20*$G20*Indicators!$G$264+S20*$H20*Indicators!$H$264+S20*$I20*Indicators!$I$264</f>
        <v>1.8595583700537841E-3</v>
      </c>
      <c r="AE20" s="177">
        <f t="shared" si="1"/>
        <v>-0.49872598344091329</v>
      </c>
    </row>
    <row r="21" spans="1:31" hidden="1" x14ac:dyDescent="0.25">
      <c r="A21" s="174">
        <f>Indicators!A33</f>
        <v>36373</v>
      </c>
      <c r="B21" s="193">
        <f>(Indicators!B33-Indicators!B32)/Indicators!B32</f>
        <v>-1.0966693744922809E-2</v>
      </c>
      <c r="C21" s="193">
        <f>(Indicators!C33-Indicators!C32)/-100</f>
        <v>-1.9999999999999573E-4</v>
      </c>
      <c r="D21" s="193">
        <f>(Indicators!D33-Indicators!D32)/-100</f>
        <v>1.5796200399413648E-2</v>
      </c>
      <c r="E21" s="193">
        <f>(Indicators!E33-Indicators!E32)/-Indicators!E32</f>
        <v>-4.6411483253588633E-2</v>
      </c>
      <c r="F21" s="193">
        <f>(Indicators!F33-Indicators!F32)/Indicators!F32</f>
        <v>6.3197026022304814E-2</v>
      </c>
      <c r="G21" s="193">
        <f>(Indicators!G33-Indicators!G32)/Indicators!G32</f>
        <v>1.9574068274350142E-3</v>
      </c>
      <c r="H21" s="193">
        <f>(Indicators!H33-Indicators!H32)/Indicators!H32</f>
        <v>7.8307707618052447E-3</v>
      </c>
      <c r="I21" s="193">
        <f>(Indicators!I33-Indicators!I32)/Indicators!I32</f>
        <v>0</v>
      </c>
      <c r="J21" s="174"/>
      <c r="K21" s="193">
        <f>NewCastle!C$68/100</f>
        <v>2.2724440984512286E-2</v>
      </c>
      <c r="L21" s="193">
        <f>NewCastle!D$68/100</f>
        <v>2.0642608745549452E-2</v>
      </c>
      <c r="M21" s="193">
        <f>NewCastle!E$68/100</f>
        <v>0.29759397573380053</v>
      </c>
      <c r="N21" s="193">
        <f>NewCastle!F$68/100</f>
        <v>2.9305694739152958E-2</v>
      </c>
      <c r="O21" s="193">
        <f>NewCastle!G$68/100</f>
        <v>2.6654394890491939E-2</v>
      </c>
      <c r="P21" s="193">
        <f>NewCastle!H$68/100</f>
        <v>9.5804826512870853E-2</v>
      </c>
      <c r="Q21" s="193">
        <f>NewCastle!I$68/100</f>
        <v>8.0989970417805174E-2</v>
      </c>
      <c r="R21" s="193">
        <f>NewCastle!J$68/100</f>
        <v>0.15816538755944012</v>
      </c>
      <c r="S21" s="193">
        <f>NewCastle!K$68/100</f>
        <v>0.26811870041637653</v>
      </c>
      <c r="T21" s="193"/>
      <c r="U21" s="193">
        <f>K21*$B21*Indicators!$B$256+K21*$C21*Indicators!$C$256+K21*$D21*Indicators!$D$256+K21*$E21*Indicators!$E$256+K21*$F21*Indicators!$F$256+K21*$G21*Indicators!$G$256+K21*$H21*Indicators!$H$256+K21*$I21*Indicators!$I$256</f>
        <v>2.3698646860994556E-4</v>
      </c>
      <c r="V21" s="193">
        <f>L21*$B21*Indicators!$B$257+L21*$C21*Indicators!$C$257+L21*$D21*Indicators!$D$257+L21*$E21*Indicators!$E$257+L21*$F21*Indicators!$F$257+L21*$G21*Indicators!$G$257+L21*$H21*Indicators!$H$257+L21*$I21*Indicators!$I$257</f>
        <v>-1.4755736615521358E-4</v>
      </c>
      <c r="W21" s="193">
        <f>M21*$B21*Indicators!$B$258+M21*$C21*Indicators!$C$258+M21*$D21*Indicators!$D$258+M21*$E21*Indicators!$E$258+M21*$F21*Indicators!$F$258+M21*$G21*Indicators!$G$258+M21*$H21*Indicators!$H$258+M21*$I21*Indicators!$I$258</f>
        <v>-2.0672675140914394E-3</v>
      </c>
      <c r="X21" s="193">
        <f>N21*$B21*Indicators!$B$259+N21*$C21*Indicators!$C$259+N21*$D21*Indicators!$D$259+N21*$E21*Indicators!$E$259+N21*$F21*Indicators!$F$259+N21*$G21*Indicators!$G$259+N21*$H21*Indicators!$H$259+N21*$I21*Indicators!$I$259</f>
        <v>-2.5836131789127572E-4</v>
      </c>
      <c r="Y21" s="193">
        <f>O21*$B21*Indicators!$B$260+O21*$C21*Indicators!$C$260+O21*$D21*Indicators!$D$260+O21*$E21*Indicators!$E$260+O21*$F21*Indicators!$F$260+O21*$G21*Indicators!$G$260+O21*$H21*Indicators!$H$260+O21*$I21*Indicators!$I$260</f>
        <v>-1.1166966940349188E-4</v>
      </c>
      <c r="Z21" s="193">
        <f>P21*$B21*Indicators!$B$261+P21*$C21*Indicators!$C$261+P21*$D21*Indicators!$D$261+P21*$E21*Indicators!$E$261+P21*$F21*Indicators!$F$261+P21*$G21*Indicators!$G$261+P21*$H21*Indicators!$H$261+P21*$I21*Indicators!$I$261</f>
        <v>-6.6190110812742976E-5</v>
      </c>
      <c r="AA21" s="193">
        <f>Q21*$B21*Indicators!$B$262+Q21*$C21*Indicators!$C$262+Q21*$D21*Indicators!$D$262+Q21*$E21*Indicators!$E$262+Q21*$F21*Indicators!$F$262+Q21*$G21*Indicators!$G$262+Q21*$H21*Indicators!$H$262+Q21*$I21*Indicators!$I$262</f>
        <v>-9.6494205696566839E-4</v>
      </c>
      <c r="AB21" s="193">
        <f>R21*$B21*Indicators!$B$263+R21*$C21*Indicators!$C$263+R21*$D21*Indicators!$D$263+R21*$E21*Indicators!$E$263+R21*$F21*Indicators!$F$263+R21*$G21*Indicators!$G$263+R21*$H21*Indicators!$H$263+R21*$I21*Indicators!$I$263</f>
        <v>-2.9718745382853034E-4</v>
      </c>
      <c r="AC21" s="193">
        <f>S21*$B21*Indicators!$B$264+S21*$C21*Indicators!$C$264+S21*$D21*Indicators!$D$264+S21*$E21*Indicators!$E$264+S21*$F21*Indicators!$F$264+S21*$G21*Indicators!$G$264+S21*$H21*Indicators!$H$264+S21*$I21*Indicators!$I$264</f>
        <v>1.1641182919911645E-3</v>
      </c>
      <c r="AE21" s="177">
        <f t="shared" si="1"/>
        <v>-0.25120707285472521</v>
      </c>
    </row>
    <row r="22" spans="1:31" hidden="1" x14ac:dyDescent="0.25">
      <c r="A22" s="174">
        <f>Indicators!A34</f>
        <v>36404</v>
      </c>
      <c r="B22" s="193">
        <f>(Indicators!B34-Indicators!B33)/Indicators!B33</f>
        <v>-1.41765913757701E-2</v>
      </c>
      <c r="C22" s="193">
        <f>(Indicators!C34-Indicators!C33)/-100</f>
        <v>1.9999999999999931E-3</v>
      </c>
      <c r="D22" s="193">
        <f>(Indicators!D34-Indicators!D33)/-100</f>
        <v>1.3422771725218923E-2</v>
      </c>
      <c r="E22" s="193">
        <f>(Indicators!E34-Indicators!E33)/-Indicators!E33</f>
        <v>-0.12391403749428428</v>
      </c>
      <c r="F22" s="193">
        <f>(Indicators!F34-Indicators!F33)/Indicators!F33</f>
        <v>0.16608391608391612</v>
      </c>
      <c r="G22" s="193">
        <f>(Indicators!G34-Indicators!G33)/Indicators!G33</f>
        <v>0.1780104712041885</v>
      </c>
      <c r="H22" s="193">
        <f>(Indicators!H34-Indicators!H33)/Indicators!H33</f>
        <v>1.661575174087903E-2</v>
      </c>
      <c r="I22" s="193">
        <f>(Indicators!I34-Indicators!I33)/Indicators!I33</f>
        <v>0</v>
      </c>
      <c r="J22" s="174"/>
      <c r="K22" s="193">
        <f>NewCastle!C$68/100</f>
        <v>2.2724440984512286E-2</v>
      </c>
      <c r="L22" s="193">
        <f>NewCastle!D$68/100</f>
        <v>2.0642608745549452E-2</v>
      </c>
      <c r="M22" s="193">
        <f>NewCastle!E$68/100</f>
        <v>0.29759397573380053</v>
      </c>
      <c r="N22" s="193">
        <f>NewCastle!F$68/100</f>
        <v>2.9305694739152958E-2</v>
      </c>
      <c r="O22" s="193">
        <f>NewCastle!G$68/100</f>
        <v>2.6654394890491939E-2</v>
      </c>
      <c r="P22" s="193">
        <f>NewCastle!H$68/100</f>
        <v>9.5804826512870853E-2</v>
      </c>
      <c r="Q22" s="193">
        <f>NewCastle!I$68/100</f>
        <v>8.0989970417805174E-2</v>
      </c>
      <c r="R22" s="193">
        <f>NewCastle!J$68/100</f>
        <v>0.15816538755944012</v>
      </c>
      <c r="S22" s="193">
        <f>NewCastle!K$68/100</f>
        <v>0.26811870041637653</v>
      </c>
      <c r="T22" s="193"/>
      <c r="U22" s="193">
        <f>K22*$B22*Indicators!$B$256+K22*$C22*Indicators!$C$256+K22*$D22*Indicators!$D$256+K22*$E22*Indicators!$E$256+K22*$F22*Indicators!$F$256+K22*$G22*Indicators!$G$256+K22*$H22*Indicators!$H$256+K22*$I22*Indicators!$I$256</f>
        <v>6.4667359694679967E-4</v>
      </c>
      <c r="V22" s="193">
        <f>L22*$B22*Indicators!$B$257+L22*$C22*Indicators!$C$257+L22*$D22*Indicators!$D$257+L22*$E22*Indicators!$E$257+L22*$F22*Indicators!$F$257+L22*$G22*Indicators!$G$257+L22*$H22*Indicators!$H$257+L22*$I22*Indicators!$I$257</f>
        <v>1.126256755729333E-3</v>
      </c>
      <c r="W22" s="193">
        <f>M22*$B22*Indicators!$B$258+M22*$C22*Indicators!$C$258+M22*$D22*Indicators!$D$258+M22*$E22*Indicators!$E$258+M22*$F22*Indicators!$F$258+M22*$G22*Indicators!$G$258+M22*$H22*Indicators!$H$258+M22*$I22*Indicators!$I$258</f>
        <v>-4.3509718206845771E-3</v>
      </c>
      <c r="X22" s="193">
        <f>N22*$B22*Indicators!$B$259+N22*$C22*Indicators!$C$259+N22*$D22*Indicators!$D$259+N22*$E22*Indicators!$E$259+N22*$F22*Indicators!$F$259+N22*$G22*Indicators!$G$259+N22*$H22*Indicators!$H$259+N22*$I22*Indicators!$I$259</f>
        <v>-6.965305104221723E-4</v>
      </c>
      <c r="Y22" s="193">
        <f>O22*$B22*Indicators!$B$260+O22*$C22*Indicators!$C$260+O22*$D22*Indicators!$D$260+O22*$E22*Indicators!$E$260+O22*$F22*Indicators!$F$260+O22*$G22*Indicators!$G$260+O22*$H22*Indicators!$H$260+O22*$I22*Indicators!$I$260</f>
        <v>-3.4857983441595637E-4</v>
      </c>
      <c r="Z22" s="193">
        <f>P22*$B22*Indicators!$B$261+P22*$C22*Indicators!$C$261+P22*$D22*Indicators!$D$261+P22*$E22*Indicators!$E$261+P22*$F22*Indicators!$F$261+P22*$G22*Indicators!$G$261+P22*$H22*Indicators!$H$261+P22*$I22*Indicators!$I$261</f>
        <v>-6.0075092911561511E-4</v>
      </c>
      <c r="AA22" s="193">
        <f>Q22*$B22*Indicators!$B$262+Q22*$C22*Indicators!$C$262+Q22*$D22*Indicators!$D$262+Q22*$E22*Indicators!$E$262+Q22*$F22*Indicators!$F$262+Q22*$G22*Indicators!$G$262+Q22*$H22*Indicators!$H$262+Q22*$I22*Indicators!$I$262</f>
        <v>-2.7153056158639162E-3</v>
      </c>
      <c r="AB22" s="193">
        <f>R22*$B22*Indicators!$B$263+R22*$C22*Indicators!$C$263+R22*$D22*Indicators!$D$263+R22*$E22*Indicators!$E$263+R22*$F22*Indicators!$F$263+R22*$G22*Indicators!$G$263+R22*$H22*Indicators!$H$263+R22*$I22*Indicators!$I$263</f>
        <v>-1.072687178753902E-3</v>
      </c>
      <c r="AC22" s="193">
        <f>S22*$B22*Indicators!$B$264+S22*$C22*Indicators!$C$264+S22*$D22*Indicators!$D$264+S22*$E22*Indicators!$E$264+S22*$F22*Indicators!$F$264+S22*$G22*Indicators!$G$264+S22*$H22*Indicators!$H$264+S22*$I22*Indicators!$I$264</f>
        <v>1.8638595158428795E-3</v>
      </c>
      <c r="AE22" s="177">
        <f t="shared" si="1"/>
        <v>-0.61480360207371265</v>
      </c>
    </row>
    <row r="23" spans="1:31" hidden="1" x14ac:dyDescent="0.25">
      <c r="A23" s="174">
        <f>Indicators!A35</f>
        <v>36434</v>
      </c>
      <c r="B23" s="193">
        <f>(Indicators!B35-Indicators!B34)/Indicators!B34</f>
        <v>2.1745650869826119E-2</v>
      </c>
      <c r="C23" s="193">
        <f>(Indicators!C35-Indicators!C34)/-100</f>
        <v>1.6500000000000093E-3</v>
      </c>
      <c r="D23" s="193">
        <f>(Indicators!D35-Indicators!D34)/-100</f>
        <v>2.2168307556098819E-3</v>
      </c>
      <c r="E23" s="193">
        <f>(Indicators!E35-Indicators!E34)/-Indicators!E34</f>
        <v>0.10659072416598851</v>
      </c>
      <c r="F23" s="193">
        <f>(Indicators!F35-Indicators!F34)/Indicators!F34</f>
        <v>1.199400299850076E-2</v>
      </c>
      <c r="G23" s="193">
        <f>(Indicators!G35-Indicators!G34)/Indicators!G34</f>
        <v>3.3167495854070559E-4</v>
      </c>
      <c r="H23" s="193">
        <f>(Indicators!H35-Indicators!H34)/Indicators!H34</f>
        <v>-8.5899526894949643E-3</v>
      </c>
      <c r="I23" s="193">
        <f>(Indicators!I35-Indicators!I34)/Indicators!I34</f>
        <v>0</v>
      </c>
      <c r="J23" s="174"/>
      <c r="K23" s="193">
        <f>NewCastle!C$68/100</f>
        <v>2.2724440984512286E-2</v>
      </c>
      <c r="L23" s="193">
        <f>NewCastle!D$68/100</f>
        <v>2.0642608745549452E-2</v>
      </c>
      <c r="M23" s="193">
        <f>NewCastle!E$68/100</f>
        <v>0.29759397573380053</v>
      </c>
      <c r="N23" s="193">
        <f>NewCastle!F$68/100</f>
        <v>2.9305694739152958E-2</v>
      </c>
      <c r="O23" s="193">
        <f>NewCastle!G$68/100</f>
        <v>2.6654394890491939E-2</v>
      </c>
      <c r="P23" s="193">
        <f>NewCastle!H$68/100</f>
        <v>9.5804826512870853E-2</v>
      </c>
      <c r="Q23" s="193">
        <f>NewCastle!I$68/100</f>
        <v>8.0989970417805174E-2</v>
      </c>
      <c r="R23" s="193">
        <f>NewCastle!J$68/100</f>
        <v>0.15816538755944012</v>
      </c>
      <c r="S23" s="193">
        <f>NewCastle!K$68/100</f>
        <v>0.26811870041637653</v>
      </c>
      <c r="T23" s="193"/>
      <c r="U23" s="193">
        <f>K23*$B23*Indicators!$B$256+K23*$C23*Indicators!$C$256+K23*$D23*Indicators!$D$256+K23*$E23*Indicators!$E$256+K23*$F23*Indicators!$F$256+K23*$G23*Indicators!$G$256+K23*$H23*Indicators!$H$256+K23*$I23*Indicators!$I$256</f>
        <v>5.791232989527281E-4</v>
      </c>
      <c r="V23" s="193">
        <f>L23*$B23*Indicators!$B$257+L23*$C23*Indicators!$C$257+L23*$D23*Indicators!$D$257+L23*$E23*Indicators!$E$257+L23*$F23*Indicators!$F$257+L23*$G23*Indicators!$G$257+L23*$H23*Indicators!$H$257+L23*$I23*Indicators!$I$257</f>
        <v>3.5743580489321048E-4</v>
      </c>
      <c r="W23" s="193">
        <f>M23*$B23*Indicators!$B$258+M23*$C23*Indicators!$C$258+M23*$D23*Indicators!$D$258+M23*$E23*Indicators!$E$258+M23*$F23*Indicators!$F$258+M23*$G23*Indicators!$G$258+M23*$H23*Indicators!$H$258+M23*$I23*Indicators!$I$258</f>
        <v>5.3126168508083917E-3</v>
      </c>
      <c r="X23" s="193">
        <f>N23*$B23*Indicators!$B$259+N23*$C23*Indicators!$C$259+N23*$D23*Indicators!$D$259+N23*$E23*Indicators!$E$259+N23*$F23*Indicators!$F$259+N23*$G23*Indicators!$G$259+N23*$H23*Indicators!$H$259+N23*$I23*Indicators!$I$259</f>
        <v>6.689627404686579E-4</v>
      </c>
      <c r="Y23" s="193">
        <f>O23*$B23*Indicators!$B$260+O23*$C23*Indicators!$C$260+O23*$D23*Indicators!$D$260+O23*$E23*Indicators!$E$260+O23*$F23*Indicators!$F$260+O23*$G23*Indicators!$G$260+O23*$H23*Indicators!$H$260+O23*$I23*Indicators!$I$260</f>
        <v>4.3454316096547778E-4</v>
      </c>
      <c r="Z23" s="193">
        <f>P23*$B23*Indicators!$B$261+P23*$C23*Indicators!$C$261+P23*$D23*Indicators!$D$261+P23*$E23*Indicators!$E$261+P23*$F23*Indicators!$F$261+P23*$G23*Indicators!$G$261+P23*$H23*Indicators!$H$261+P23*$I23*Indicators!$I$261</f>
        <v>1.1215885872680902E-3</v>
      </c>
      <c r="AA23" s="193">
        <f>Q23*$B23*Indicators!$B$262+Q23*$C23*Indicators!$C$262+Q23*$D23*Indicators!$D$262+Q23*$E23*Indicators!$E$262+Q23*$F23*Indicators!$F$262+Q23*$G23*Indicators!$G$262+Q23*$H23*Indicators!$H$262+Q23*$I23*Indicators!$I$262</f>
        <v>2.6714926342982456E-3</v>
      </c>
      <c r="AB23" s="193">
        <f>R23*$B23*Indicators!$B$263+R23*$C23*Indicators!$C$263+R23*$D23*Indicators!$D$263+R23*$E23*Indicators!$E$263+R23*$F23*Indicators!$F$263+R23*$G23*Indicators!$G$263+R23*$H23*Indicators!$H$263+R23*$I23*Indicators!$I$263</f>
        <v>1.7486503915530097E-3</v>
      </c>
      <c r="AC23" s="193">
        <f>S23*$B23*Indicators!$B$264+S23*$C23*Indicators!$C$264+S23*$D23*Indicators!$D$264+S23*$E23*Indicators!$E$264+S23*$F23*Indicators!$F$264+S23*$G23*Indicators!$G$264+S23*$H23*Indicators!$H$264+S23*$I23*Indicators!$I$264</f>
        <v>1.6581678530683166E-4</v>
      </c>
      <c r="AE23" s="177">
        <f t="shared" si="1"/>
        <v>1.3060230254514642</v>
      </c>
    </row>
    <row r="24" spans="1:31" hidden="1" x14ac:dyDescent="0.25">
      <c r="A24" s="174">
        <f>Indicators!A36</f>
        <v>36465</v>
      </c>
      <c r="B24" s="193">
        <f>(Indicators!B36-Indicators!B35)/Indicators!B35</f>
        <v>4.9415333431184743E-3</v>
      </c>
      <c r="C24" s="193">
        <f>(Indicators!C36-Indicators!C35)/-100</f>
        <v>5.299999999999994E-3</v>
      </c>
      <c r="D24" s="193">
        <f>(Indicators!D36-Indicators!D35)/-100</f>
        <v>-2.1344717182497641E-3</v>
      </c>
      <c r="E24" s="193">
        <f>(Indicators!E36-Indicators!E35)/-Indicators!E35</f>
        <v>-0.15209471766848814</v>
      </c>
      <c r="F24" s="193">
        <f>(Indicators!F36-Indicators!F35)/Indicators!F35</f>
        <v>-3.555555555555559E-2</v>
      </c>
      <c r="G24" s="193">
        <f>(Indicators!G36-Indicators!G35)/Indicators!G35</f>
        <v>-3.6472148541114052E-2</v>
      </c>
      <c r="H24" s="193">
        <f>(Indicators!H36-Indicators!H35)/Indicators!H35</f>
        <v>2.0872071307127243E-2</v>
      </c>
      <c r="I24" s="193">
        <f>(Indicators!I36-Indicators!I35)/Indicators!I35</f>
        <v>0</v>
      </c>
      <c r="J24" s="174"/>
      <c r="K24" s="193">
        <f>NewCastle!C$68/100</f>
        <v>2.2724440984512286E-2</v>
      </c>
      <c r="L24" s="193">
        <f>NewCastle!D$68/100</f>
        <v>2.0642608745549452E-2</v>
      </c>
      <c r="M24" s="193">
        <f>NewCastle!E$68/100</f>
        <v>0.29759397573380053</v>
      </c>
      <c r="N24" s="193">
        <f>NewCastle!F$68/100</f>
        <v>2.9305694739152958E-2</v>
      </c>
      <c r="O24" s="193">
        <f>NewCastle!G$68/100</f>
        <v>2.6654394890491939E-2</v>
      </c>
      <c r="P24" s="193">
        <f>NewCastle!H$68/100</f>
        <v>9.5804826512870853E-2</v>
      </c>
      <c r="Q24" s="193">
        <f>NewCastle!I$68/100</f>
        <v>8.0989970417805174E-2</v>
      </c>
      <c r="R24" s="193">
        <f>NewCastle!J$68/100</f>
        <v>0.15816538755944012</v>
      </c>
      <c r="S24" s="193">
        <f>NewCastle!K$68/100</f>
        <v>0.26811870041637653</v>
      </c>
      <c r="T24" s="193"/>
      <c r="U24" s="193">
        <f>K24*$B24*Indicators!$B$256+K24*$C24*Indicators!$C$256+K24*$D24*Indicators!$D$256+K24*$E24*Indicators!$E$256+K24*$F24*Indicators!$F$256+K24*$G24*Indicators!$G$256+K24*$H24*Indicators!$H$256+K24*$I24*Indicators!$I$256</f>
        <v>-7.5045144951730507E-4</v>
      </c>
      <c r="V24" s="193">
        <f>L24*$B24*Indicators!$B$257+L24*$C24*Indicators!$C$257+L24*$D24*Indicators!$D$257+L24*$E24*Indicators!$E$257+L24*$F24*Indicators!$F$257+L24*$G24*Indicators!$G$257+L24*$H24*Indicators!$H$257+L24*$I24*Indicators!$I$257</f>
        <v>-5.8451345006552829E-4</v>
      </c>
      <c r="W24" s="193">
        <f>M24*$B24*Indicators!$B$258+M24*$C24*Indicators!$C$258+M24*$D24*Indicators!$D$258+M24*$E24*Indicators!$E$258+M24*$F24*Indicators!$F$258+M24*$G24*Indicators!$G$258+M24*$H24*Indicators!$H$258+M24*$I24*Indicators!$I$258</f>
        <v>-3.1067178918273118E-3</v>
      </c>
      <c r="X24" s="193">
        <f>N24*$B24*Indicators!$B$259+N24*$C24*Indicators!$C$259+N24*$D24*Indicators!$D$259+N24*$E24*Indicators!$E$259+N24*$F24*Indicators!$F$259+N24*$G24*Indicators!$G$259+N24*$H24*Indicators!$H$259+N24*$I24*Indicators!$I$259</f>
        <v>-8.1116131141068914E-4</v>
      </c>
      <c r="Y24" s="193">
        <f>O24*$B24*Indicators!$B$260+O24*$C24*Indicators!$C$260+O24*$D24*Indicators!$D$260+O24*$E24*Indicators!$E$260+O24*$F24*Indicators!$F$260+O24*$G24*Indicators!$G$260+O24*$H24*Indicators!$H$260+O24*$I24*Indicators!$I$260</f>
        <v>-3.9133662980426012E-4</v>
      </c>
      <c r="Z24" s="193">
        <f>P24*$B24*Indicators!$B$261+P24*$C24*Indicators!$C$261+P24*$D24*Indicators!$D$261+P24*$E24*Indicators!$E$261+P24*$F24*Indicators!$F$261+P24*$G24*Indicators!$G$261+P24*$H24*Indicators!$H$261+P24*$I24*Indicators!$I$261</f>
        <v>-7.7306782222629053E-4</v>
      </c>
      <c r="AA24" s="193">
        <f>Q24*$B24*Indicators!$B$262+Q24*$C24*Indicators!$C$262+Q24*$D24*Indicators!$D$262+Q24*$E24*Indicators!$E$262+Q24*$F24*Indicators!$F$262+Q24*$G24*Indicators!$G$262+Q24*$H24*Indicators!$H$262+Q24*$I24*Indicators!$I$262</f>
        <v>-3.2487745654192937E-3</v>
      </c>
      <c r="AB24" s="193">
        <f>R24*$B24*Indicators!$B$263+R24*$C24*Indicators!$C$263+R24*$D24*Indicators!$D$263+R24*$E24*Indicators!$E$263+R24*$F24*Indicators!$F$263+R24*$G24*Indicators!$G$263+R24*$H24*Indicators!$H$263+R24*$I24*Indicators!$I$263</f>
        <v>-1.0774454294371705E-3</v>
      </c>
      <c r="AC24" s="193">
        <f>S24*$B24*Indicators!$B$264+S24*$C24*Indicators!$C$264+S24*$D24*Indicators!$D$264+S24*$E24*Indicators!$E$264+S24*$F24*Indicators!$F$264+S24*$G24*Indicators!$G$264+S24*$H24*Indicators!$H$264+S24*$I24*Indicators!$I$264</f>
        <v>2.1942513725994317E-3</v>
      </c>
      <c r="AE24" s="177">
        <f t="shared" si="1"/>
        <v>-0.85492171771084158</v>
      </c>
    </row>
    <row r="25" spans="1:31" hidden="1" x14ac:dyDescent="0.25">
      <c r="A25" s="174">
        <f>Indicators!A37</f>
        <v>36495</v>
      </c>
      <c r="B25" s="193">
        <f>(Indicators!B37-Indicators!B36)/Indicators!B36</f>
        <v>-1.9474196689385859E-3</v>
      </c>
      <c r="C25" s="193">
        <f>(Indicators!C37-Indicators!C36)/-100</f>
        <v>6.6500000000000092E-3</v>
      </c>
      <c r="D25" s="193">
        <f>(Indicators!D37-Indicators!D36)/-100</f>
        <v>-3.2017075773745707E-3</v>
      </c>
      <c r="E25" s="193">
        <f>(Indicators!E37-Indicators!E36)/-Indicators!E36</f>
        <v>-4.5849802371541508E-2</v>
      </c>
      <c r="F25" s="193">
        <f>(Indicators!F37-Indicators!F36)/Indicators!F36</f>
        <v>-8.1413210445468412E-2</v>
      </c>
      <c r="G25" s="193">
        <f>(Indicators!G37-Indicators!G36)/Indicators!G36</f>
        <v>-4.4735030970406448E-3</v>
      </c>
      <c r="H25" s="193">
        <f>(Indicators!H37-Indicators!H36)/Indicators!H36</f>
        <v>6.2859507800457053E-3</v>
      </c>
      <c r="I25" s="193">
        <f>(Indicators!I37-Indicators!I36)/Indicators!I36</f>
        <v>0</v>
      </c>
      <c r="J25" s="174"/>
      <c r="K25" s="193">
        <f>NewCastle!C$68/100</f>
        <v>2.2724440984512286E-2</v>
      </c>
      <c r="L25" s="193">
        <f>NewCastle!D$68/100</f>
        <v>2.0642608745549452E-2</v>
      </c>
      <c r="M25" s="193">
        <f>NewCastle!E$68/100</f>
        <v>0.29759397573380053</v>
      </c>
      <c r="N25" s="193">
        <f>NewCastle!F$68/100</f>
        <v>2.9305694739152958E-2</v>
      </c>
      <c r="O25" s="193">
        <f>NewCastle!G$68/100</f>
        <v>2.6654394890491939E-2</v>
      </c>
      <c r="P25" s="193">
        <f>NewCastle!H$68/100</f>
        <v>9.5804826512870853E-2</v>
      </c>
      <c r="Q25" s="193">
        <f>NewCastle!I$68/100</f>
        <v>8.0989970417805174E-2</v>
      </c>
      <c r="R25" s="193">
        <f>NewCastle!J$68/100</f>
        <v>0.15816538755944012</v>
      </c>
      <c r="S25" s="193">
        <f>NewCastle!K$68/100</f>
        <v>0.26811870041637653</v>
      </c>
      <c r="T25" s="193"/>
      <c r="U25" s="193">
        <f>K25*$B25*Indicators!$B$256+K25*$C25*Indicators!$C$256+K25*$D25*Indicators!$D$256+K25*$E25*Indicators!$E$256+K25*$F25*Indicators!$F$256+K25*$G25*Indicators!$G$256+K25*$H25*Indicators!$H$256+K25*$I25*Indicators!$I$256</f>
        <v>-7.1523823102712764E-4</v>
      </c>
      <c r="V25" s="193">
        <f>L25*$B25*Indicators!$B$257+L25*$C25*Indicators!$C$257+L25*$D25*Indicators!$D$257+L25*$E25*Indicators!$E$257+L25*$F25*Indicators!$F$257+L25*$G25*Indicators!$G$257+L25*$H25*Indicators!$H$257+L25*$I25*Indicators!$I$257</f>
        <v>-1.4364380949012119E-4</v>
      </c>
      <c r="W25" s="193">
        <f>M25*$B25*Indicators!$B$258+M25*$C25*Indicators!$C$258+M25*$D25*Indicators!$D$258+M25*$E25*Indicators!$E$258+M25*$F25*Indicators!$F$258+M25*$G25*Indicators!$G$258+M25*$H25*Indicators!$H$258+M25*$I25*Indicators!$I$258</f>
        <v>-1.0320759722695426E-3</v>
      </c>
      <c r="X25" s="193">
        <f>N25*$B25*Indicators!$B$259+N25*$C25*Indicators!$C$259+N25*$D25*Indicators!$D$259+N25*$E25*Indicators!$E$259+N25*$F25*Indicators!$F$259+N25*$G25*Indicators!$G$259+N25*$H25*Indicators!$H$259+N25*$I25*Indicators!$I$259</f>
        <v>-2.5096496533889525E-4</v>
      </c>
      <c r="Y25" s="193">
        <f>O25*$B25*Indicators!$B$260+O25*$C25*Indicators!$C$260+O25*$D25*Indicators!$D$260+O25*$E25*Indicators!$E$260+O25*$F25*Indicators!$F$260+O25*$G25*Indicators!$G$260+O25*$H25*Indicators!$H$260+O25*$I25*Indicators!$I$260</f>
        <v>-9.3599515693182692E-5</v>
      </c>
      <c r="Z25" s="193">
        <f>P25*$B25*Indicators!$B$261+P25*$C25*Indicators!$C$261+P25*$D25*Indicators!$D$261+P25*$E25*Indicators!$E$261+P25*$F25*Indicators!$F$261+P25*$G25*Indicators!$G$261+P25*$H25*Indicators!$H$261+P25*$I25*Indicators!$I$261</f>
        <v>-1.4572642464121094E-4</v>
      </c>
      <c r="AA25" s="193">
        <f>Q25*$B25*Indicators!$B$262+Q25*$C25*Indicators!$C$262+Q25*$D25*Indicators!$D$262+Q25*$E25*Indicators!$E$262+Q25*$F25*Indicators!$F$262+Q25*$G25*Indicators!$G$262+Q25*$H25*Indicators!$H$262+Q25*$I25*Indicators!$I$262</f>
        <v>-9.4617855345523259E-4</v>
      </c>
      <c r="AB25" s="193">
        <f>R25*$B25*Indicators!$B$263+R25*$C25*Indicators!$C$263+R25*$D25*Indicators!$D$263+R25*$E25*Indicators!$E$263+R25*$F25*Indicators!$F$263+R25*$G25*Indicators!$G$263+R25*$H25*Indicators!$H$263+R25*$I25*Indicators!$I$263</f>
        <v>-1.4023065487621378E-4</v>
      </c>
      <c r="AC25" s="193">
        <f>S25*$B25*Indicators!$B$264+S25*$C25*Indicators!$C$264+S25*$D25*Indicators!$D$264+S25*$E25*Indicators!$E$264+S25*$F25*Indicators!$F$264+S25*$G25*Indicators!$G$264+S25*$H25*Indicators!$H$264+S25*$I25*Indicators!$I$264</f>
        <v>9.057590633953685E-4</v>
      </c>
      <c r="AE25" s="177">
        <f t="shared" si="1"/>
        <v>-0.25618990633961586</v>
      </c>
    </row>
    <row r="26" spans="1:31" hidden="1" x14ac:dyDescent="0.25">
      <c r="A26" s="174">
        <f>Indicators!A38</f>
        <v>36526</v>
      </c>
      <c r="B26" s="193">
        <f>(Indicators!B38-Indicators!B37)/Indicators!B37</f>
        <v>2.6211382113821138E-2</v>
      </c>
      <c r="C26" s="193">
        <f>(Indicators!C38-Indicators!C37)/-100</f>
        <v>-8.9999999999999857E-4</v>
      </c>
      <c r="D26" s="193">
        <f>(Indicators!D38-Indicators!D37)/-100</f>
        <v>-4.0710978058354861E-3</v>
      </c>
      <c r="E26" s="193">
        <f>(Indicators!E38-Indicators!E37)/-Indicators!E37</f>
        <v>-2.5699168556311401E-2</v>
      </c>
      <c r="F26" s="193">
        <f>(Indicators!F38-Indicators!F37)/Indicators!F37</f>
        <v>-5.8528428093645571E-2</v>
      </c>
      <c r="G26" s="193">
        <f>(Indicators!G38-Indicators!G37)/Indicators!G37</f>
        <v>-1.9702730729346658E-2</v>
      </c>
      <c r="H26" s="193">
        <f>(Indicators!H38-Indicators!H37)/Indicators!H37</f>
        <v>9.5488439461402282E-3</v>
      </c>
      <c r="I26" s="193">
        <f>(Indicators!I38-Indicators!I37)/Indicators!I37</f>
        <v>0</v>
      </c>
      <c r="J26" s="174"/>
      <c r="K26" s="193">
        <f>NewCastle!C$69/100</f>
        <v>2.2466041932027236E-2</v>
      </c>
      <c r="L26" s="193">
        <f>NewCastle!D$69/100</f>
        <v>1.773945582655161E-2</v>
      </c>
      <c r="M26" s="193">
        <f>NewCastle!E$69/100</f>
        <v>0.30673951026015145</v>
      </c>
      <c r="N26" s="193">
        <f>NewCastle!F$69/100</f>
        <v>2.955501998914771E-2</v>
      </c>
      <c r="O26" s="193">
        <f>NewCastle!G$69/100</f>
        <v>2.7191726792705772E-2</v>
      </c>
      <c r="P26" s="193">
        <f>NewCastle!H$69/100</f>
        <v>0.10177414156945311</v>
      </c>
      <c r="Q26" s="193">
        <f>NewCastle!I$69/100</f>
        <v>8.3985879498610694E-2</v>
      </c>
      <c r="R26" s="193">
        <f>NewCastle!J$69/100</f>
        <v>0.15026168261153386</v>
      </c>
      <c r="S26" s="193">
        <f>NewCastle!K$69/100</f>
        <v>0.26028654151981856</v>
      </c>
      <c r="T26" s="193"/>
      <c r="U26" s="193">
        <f>K26*$B26*Indicators!$B$256+K26*$C26*Indicators!$C$256+K26*$D26*Indicators!$D$256+K26*$E26*Indicators!$E$256+K26*$F26*Indicators!$F$256+K26*$G26*Indicators!$G$256+K26*$H26*Indicators!$H$256+K26*$I26*Indicators!$I$256</f>
        <v>-3.599909393508911E-4</v>
      </c>
      <c r="V26" s="193">
        <f>L26*$B26*Indicators!$B$257+L26*$C26*Indicators!$C$257+L26*$D26*Indicators!$D$257+L26*$E26*Indicators!$E$257+L26*$F26*Indicators!$F$257+L26*$G26*Indicators!$G$257+L26*$H26*Indicators!$H$257+L26*$I26*Indicators!$I$257</f>
        <v>-4.5902518564354931E-5</v>
      </c>
      <c r="W26" s="193">
        <f>M26*$B26*Indicators!$B$258+M26*$C26*Indicators!$C$258+M26*$D26*Indicators!$D$258+M26*$E26*Indicators!$E$258+M26*$F26*Indicators!$F$258+M26*$G26*Indicators!$G$258+M26*$H26*Indicators!$H$258+M26*$I26*Indicators!$I$258</f>
        <v>2.2009775741396935E-3</v>
      </c>
      <c r="X26" s="193">
        <f>N26*$B26*Indicators!$B$259+N26*$C26*Indicators!$C$259+N26*$D26*Indicators!$D$259+N26*$E26*Indicators!$E$259+N26*$F26*Indicators!$F$259+N26*$G26*Indicators!$G$259+N26*$H26*Indicators!$H$259+N26*$I26*Indicators!$I$259</f>
        <v>-5.356451322636587E-5</v>
      </c>
      <c r="Y26" s="193">
        <f>O26*$B26*Indicators!$B$260+O26*$C26*Indicators!$C$260+O26*$D26*Indicators!$D$260+O26*$E26*Indicators!$E$260+O26*$F26*Indicators!$F$260+O26*$G26*Indicators!$G$260+O26*$H26*Indicators!$H$260+O26*$I26*Indicators!$I$260</f>
        <v>2.5935641170978244E-5</v>
      </c>
      <c r="Z26" s="193">
        <f>P26*$B26*Indicators!$B$261+P26*$C26*Indicators!$C$261+P26*$D26*Indicators!$D$261+P26*$E26*Indicators!$E$261+P26*$F26*Indicators!$F$261+P26*$G26*Indicators!$G$261+P26*$H26*Indicators!$H$261+P26*$I26*Indicators!$I$261</f>
        <v>1.3324400693013583E-4</v>
      </c>
      <c r="AA26" s="193">
        <f>Q26*$B26*Indicators!$B$262+Q26*$C26*Indicators!$C$262+Q26*$D26*Indicators!$D$262+Q26*$E26*Indicators!$E$262+Q26*$F26*Indicators!$F$262+Q26*$G26*Indicators!$G$262+Q26*$H26*Indicators!$H$262+Q26*$I26*Indicators!$I$262</f>
        <v>-3.1628690398734542E-4</v>
      </c>
      <c r="AB26" s="193">
        <f>R26*$B26*Indicators!$B$263+R26*$C26*Indicators!$C$263+R26*$D26*Indicators!$D$263+R26*$E26*Indicators!$E$263+R26*$F26*Indicators!$F$263+R26*$G26*Indicators!$G$263+R26*$H26*Indicators!$H$263+R26*$I26*Indicators!$I$263</f>
        <v>3.296387839426527E-4</v>
      </c>
      <c r="AC26" s="193">
        <f>S26*$B26*Indicators!$B$264+S26*$C26*Indicators!$C$264+S26*$D26*Indicators!$D$264+S26*$E26*Indicators!$E$264+S26*$F26*Indicators!$F$264+S26*$G26*Indicators!$G$264+S26*$H26*Indicators!$H$264+S26*$I26*Indicators!$I$264</f>
        <v>1.1339570155693719E-3</v>
      </c>
      <c r="AE26" s="177">
        <f t="shared" si="1"/>
        <v>0.30480081466238745</v>
      </c>
    </row>
    <row r="27" spans="1:31" hidden="1" x14ac:dyDescent="0.25">
      <c r="A27" s="174">
        <f>Indicators!A39</f>
        <v>36557</v>
      </c>
      <c r="B27" s="193">
        <f>(Indicators!B39-Indicators!B38)/Indicators!B38</f>
        <v>5.5932310812522885E-3</v>
      </c>
      <c r="C27" s="193">
        <f>(Indicators!C39-Indicators!C38)/-100</f>
        <v>5.4999999999999711E-4</v>
      </c>
      <c r="D27" s="193">
        <f>(Indicators!D39-Indicators!D38)/-100</f>
        <v>3.1779661016950334E-3</v>
      </c>
      <c r="E27" s="193">
        <f>(Indicators!E39-Indicators!E38)/-Indicators!E38</f>
        <v>-0.11827560795873253</v>
      </c>
      <c r="F27" s="193">
        <f>(Indicators!F39-Indicators!F38)/Indicators!F38</f>
        <v>-4.9733570159857951E-2</v>
      </c>
      <c r="G27" s="193">
        <f>(Indicators!G39-Indicators!G38)/Indicators!G38</f>
        <v>2.8561354019745997E-2</v>
      </c>
      <c r="H27" s="193">
        <f>(Indicators!H39-Indicators!H38)/Indicators!H38</f>
        <v>1.4484966926648205E-3</v>
      </c>
      <c r="I27" s="193">
        <f>(Indicators!I39-Indicators!I38)/Indicators!I38</f>
        <v>0</v>
      </c>
      <c r="J27" s="174"/>
      <c r="K27" s="193">
        <f>NewCastle!C$69/100</f>
        <v>2.2466041932027236E-2</v>
      </c>
      <c r="L27" s="193">
        <f>NewCastle!D$69/100</f>
        <v>1.773945582655161E-2</v>
      </c>
      <c r="M27" s="193">
        <f>NewCastle!E$69/100</f>
        <v>0.30673951026015145</v>
      </c>
      <c r="N27" s="193">
        <f>NewCastle!F$69/100</f>
        <v>2.955501998914771E-2</v>
      </c>
      <c r="O27" s="193">
        <f>NewCastle!G$69/100</f>
        <v>2.7191726792705772E-2</v>
      </c>
      <c r="P27" s="193">
        <f>NewCastle!H$69/100</f>
        <v>0.10177414156945311</v>
      </c>
      <c r="Q27" s="193">
        <f>NewCastle!I$69/100</f>
        <v>8.3985879498610694E-2</v>
      </c>
      <c r="R27" s="193">
        <f>NewCastle!J$69/100</f>
        <v>0.15026168261153386</v>
      </c>
      <c r="S27" s="193">
        <f>NewCastle!K$69/100</f>
        <v>0.26028654151981856</v>
      </c>
      <c r="T27" s="193"/>
      <c r="U27" s="193">
        <f>K27*$B27*Indicators!$B$256+K27*$C27*Indicators!$C$256+K27*$D27*Indicators!$D$256+K27*$E27*Indicators!$E$256+K27*$F27*Indicators!$F$256+K27*$G27*Indicators!$G$256+K27*$H27*Indicators!$H$256+K27*$I27*Indicators!$I$256</f>
        <v>-7.5372515250531806E-4</v>
      </c>
      <c r="V27" s="193">
        <f>L27*$B27*Indicators!$B$257+L27*$C27*Indicators!$C$257+L27*$D27*Indicators!$D$257+L27*$E27*Indicators!$E$257+L27*$F27*Indicators!$F$257+L27*$G27*Indicators!$G$257+L27*$H27*Indicators!$H$257+L27*$I27*Indicators!$I$257</f>
        <v>2.2616921625738523E-5</v>
      </c>
      <c r="W27" s="193">
        <f>M27*$B27*Indicators!$B$258+M27*$C27*Indicators!$C$258+M27*$D27*Indicators!$D$258+M27*$E27*Indicators!$E$258+M27*$F27*Indicators!$F$258+M27*$G27*Indicators!$G$258+M27*$H27*Indicators!$H$258+M27*$I27*Indicators!$I$258</f>
        <v>-2.9005846181523877E-3</v>
      </c>
      <c r="X27" s="193">
        <f>N27*$B27*Indicators!$B$259+N27*$C27*Indicators!$C$259+N27*$D27*Indicators!$D$259+N27*$E27*Indicators!$E$259+N27*$F27*Indicators!$F$259+N27*$G27*Indicators!$G$259+N27*$H27*Indicators!$H$259+N27*$I27*Indicators!$I$259</f>
        <v>-6.7280674534543887E-4</v>
      </c>
      <c r="Y27" s="193">
        <f>O27*$B27*Indicators!$B$260+O27*$C27*Indicators!$C$260+O27*$D27*Indicators!$D$260+O27*$E27*Indicators!$E$260+O27*$F27*Indicators!$F$260+O27*$G27*Indicators!$G$260+O27*$H27*Indicators!$H$260+O27*$I27*Indicators!$I$260</f>
        <v>-4.4226453011496895E-4</v>
      </c>
      <c r="Z27" s="193">
        <f>P27*$B27*Indicators!$B$261+P27*$C27*Indicators!$C$261+P27*$D27*Indicators!$D$261+P27*$E27*Indicators!$E$261+P27*$F27*Indicators!$F$261+P27*$G27*Indicators!$G$261+P27*$H27*Indicators!$H$261+P27*$I27*Indicators!$I$261</f>
        <v>-1.0256818641660897E-3</v>
      </c>
      <c r="AA27" s="193">
        <f>Q27*$B27*Indicators!$B$262+Q27*$C27*Indicators!$C$262+Q27*$D27*Indicators!$D$262+Q27*$E27*Indicators!$E$262+Q27*$F27*Indicators!$F$262+Q27*$G27*Indicators!$G$262+Q27*$H27*Indicators!$H$262+Q27*$I27*Indicators!$I$262</f>
        <v>-2.8728095158458487E-3</v>
      </c>
      <c r="AB27" s="193">
        <f>R27*$B27*Indicators!$B$263+R27*$C27*Indicators!$C$263+R27*$D27*Indicators!$D$263+R27*$E27*Indicators!$E$263+R27*$F27*Indicators!$F$263+R27*$G27*Indicators!$G$263+R27*$H27*Indicators!$H$263+R27*$I27*Indicators!$I$263</f>
        <v>-1.551210262663569E-3</v>
      </c>
      <c r="AC27" s="193">
        <f>S27*$B27*Indicators!$B$264+S27*$C27*Indicators!$C$264+S27*$D27*Indicators!$D$264+S27*$E27*Indicators!$E$264+S27*$F27*Indicators!$F$264+S27*$G27*Indicators!$G$264+S27*$H27*Indicators!$H$264+S27*$I27*Indicators!$I$264</f>
        <v>4.7423305614506674E-4</v>
      </c>
      <c r="AE27" s="177">
        <f t="shared" si="1"/>
        <v>-0.97222327110228157</v>
      </c>
    </row>
    <row r="28" spans="1:31" hidden="1" x14ac:dyDescent="0.25">
      <c r="A28" s="174">
        <f>Indicators!A40</f>
        <v>36586</v>
      </c>
      <c r="B28" s="193">
        <f>(Indicators!B40-Indicators!B39)/Indicators!B39</f>
        <v>3.8556684786890401E-2</v>
      </c>
      <c r="C28" s="193">
        <f>(Indicators!C40-Indicators!C39)/-100</f>
        <v>-3.9500000000000134E-3</v>
      </c>
      <c r="D28" s="193">
        <f>(Indicators!D40-Indicators!D39)/-100</f>
        <v>-1.0593220338983045E-2</v>
      </c>
      <c r="E28" s="193">
        <f>(Indicators!E40-Indicators!E39)/-Indicators!E39</f>
        <v>0.11894563426688642</v>
      </c>
      <c r="F28" s="193">
        <f>(Indicators!F40-Indicators!F39)/Indicators!F39</f>
        <v>-4.4859813084112028E-2</v>
      </c>
      <c r="G28" s="193">
        <f>(Indicators!G40-Indicators!G39)/Indicators!G39</f>
        <v>-5.3479602331162036E-2</v>
      </c>
      <c r="H28" s="193">
        <f>(Indicators!H40-Indicators!H39)/Indicators!H39</f>
        <v>1.7981758832187938E-3</v>
      </c>
      <c r="I28" s="193">
        <f>(Indicators!I40-Indicators!I39)/Indicators!I39</f>
        <v>0</v>
      </c>
      <c r="J28" s="174"/>
      <c r="K28" s="193">
        <f>NewCastle!C$69/100</f>
        <v>2.2466041932027236E-2</v>
      </c>
      <c r="L28" s="193">
        <f>NewCastle!D$69/100</f>
        <v>1.773945582655161E-2</v>
      </c>
      <c r="M28" s="193">
        <f>NewCastle!E$69/100</f>
        <v>0.30673951026015145</v>
      </c>
      <c r="N28" s="193">
        <f>NewCastle!F$69/100</f>
        <v>2.955501998914771E-2</v>
      </c>
      <c r="O28" s="193">
        <f>NewCastle!G$69/100</f>
        <v>2.7191726792705772E-2</v>
      </c>
      <c r="P28" s="193">
        <f>NewCastle!H$69/100</f>
        <v>0.10177414156945311</v>
      </c>
      <c r="Q28" s="193">
        <f>NewCastle!I$69/100</f>
        <v>8.3985879498610694E-2</v>
      </c>
      <c r="R28" s="193">
        <f>NewCastle!J$69/100</f>
        <v>0.15026168261153386</v>
      </c>
      <c r="S28" s="193">
        <f>NewCastle!K$69/100</f>
        <v>0.26028654151981856</v>
      </c>
      <c r="T28" s="193"/>
      <c r="U28" s="193">
        <f>K28*$B28*Indicators!$B$256+K28*$C28*Indicators!$C$256+K28*$D28*Indicators!$D$256+K28*$E28*Indicators!$E$256+K28*$F28*Indicators!$F$256+K28*$G28*Indicators!$G$256+K28*$H28*Indicators!$H$256+K28*$I28*Indicators!$I$256</f>
        <v>3.0844319639508844E-4</v>
      </c>
      <c r="V28" s="193">
        <f>L28*$B28*Indicators!$B$257+L28*$C28*Indicators!$C$257+L28*$D28*Indicators!$D$257+L28*$E28*Indicators!$E$257+L28*$F28*Indicators!$F$257+L28*$G28*Indicators!$G$257+L28*$H28*Indicators!$H$257+L28*$I28*Indicators!$I$257</f>
        <v>3.6715847192376355E-5</v>
      </c>
      <c r="W28" s="193">
        <f>M28*$B28*Indicators!$B$258+M28*$C28*Indicators!$C$258+M28*$D28*Indicators!$D$258+M28*$E28*Indicators!$E$258+M28*$F28*Indicators!$F$258+M28*$G28*Indicators!$G$258+M28*$H28*Indicators!$H$258+M28*$I28*Indicators!$I$258</f>
        <v>7.4382980582654284E-3</v>
      </c>
      <c r="X28" s="193">
        <f>N28*$B28*Indicators!$B$259+N28*$C28*Indicators!$C$259+N28*$D28*Indicators!$D$259+N28*$E28*Indicators!$E$259+N28*$F28*Indicators!$F$259+N28*$G28*Indicators!$G$259+N28*$H28*Indicators!$H$259+N28*$I28*Indicators!$I$259</f>
        <v>8.0086573266110984E-4</v>
      </c>
      <c r="Y28" s="193">
        <f>O28*$B28*Indicators!$B$260+O28*$C28*Indicators!$C$260+O28*$D28*Indicators!$D$260+O28*$E28*Indicators!$E$260+O28*$F28*Indicators!$F$260+O28*$G28*Indicators!$G$260+O28*$H28*Indicators!$H$260+O28*$I28*Indicators!$I$260</f>
        <v>5.4363452302320426E-4</v>
      </c>
      <c r="Z28" s="193">
        <f>P28*$B28*Indicators!$B$261+P28*$C28*Indicators!$C$261+P28*$D28*Indicators!$D$261+P28*$E28*Indicators!$E$261+P28*$F28*Indicators!$F$261+P28*$G28*Indicators!$G$261+P28*$H28*Indicators!$H$261+P28*$I28*Indicators!$I$261</f>
        <v>1.2923923514050134E-3</v>
      </c>
      <c r="AA28" s="193">
        <f>Q28*$B28*Indicators!$B$262+Q28*$C28*Indicators!$C$262+Q28*$D28*Indicators!$D$262+Q28*$E28*Indicators!$E$262+Q28*$F28*Indicators!$F$262+Q28*$G28*Indicators!$G$262+Q28*$H28*Indicators!$H$262+Q28*$I28*Indicators!$I$262</f>
        <v>3.1956351592810879E-3</v>
      </c>
      <c r="AB28" s="193">
        <f>R28*$B28*Indicators!$B$263+R28*$C28*Indicators!$C$263+R28*$D28*Indicators!$D$263+R28*$E28*Indicators!$E$263+R28*$F28*Indicators!$F$263+R28*$G28*Indicators!$G$263+R28*$H28*Indicators!$H$263+R28*$I28*Indicators!$I$263</f>
        <v>2.0808031403256187E-3</v>
      </c>
      <c r="AC28" s="193">
        <f>S28*$B28*Indicators!$B$264+S28*$C28*Indicators!$C$264+S28*$D28*Indicators!$D$264+S28*$E28*Indicators!$E$264+S28*$F28*Indicators!$F$264+S28*$G28*Indicators!$G$264+S28*$H28*Indicators!$H$264+S28*$I28*Indicators!$I$264</f>
        <v>2.3269022730175036E-4</v>
      </c>
      <c r="AE28" s="177">
        <f t="shared" si="1"/>
        <v>1.5929478235850676</v>
      </c>
    </row>
    <row r="29" spans="1:31" hidden="1" x14ac:dyDescent="0.25">
      <c r="A29" s="174">
        <f>Indicators!A41</f>
        <v>36617</v>
      </c>
      <c r="B29" s="193">
        <f>(Indicators!B41-Indicators!B40)/Indicators!B40</f>
        <v>3.8657604078164882E-2</v>
      </c>
      <c r="C29" s="193">
        <f>(Indicators!C41-Indicators!C40)/-100</f>
        <v>-3.4499999999999887E-3</v>
      </c>
      <c r="D29" s="193">
        <f>(Indicators!D41-Indicators!D40)/-100</f>
        <v>-1.1556240369799946E-2</v>
      </c>
      <c r="E29" s="193">
        <f>(Indicators!E41-Indicators!E40)/-Indicators!E40</f>
        <v>2.6925953627524268E-2</v>
      </c>
      <c r="F29" s="193">
        <f>(Indicators!F41-Indicators!F40)/Indicators!F40</f>
        <v>0.17612524461839518</v>
      </c>
      <c r="G29" s="193">
        <f>(Indicators!G41-Indicators!G40)/Indicators!G40</f>
        <v>2.8975009054688682E-3</v>
      </c>
      <c r="H29" s="193">
        <f>(Indicators!H41-Indicators!H40)/Indicators!H40</f>
        <v>-1.3202187679004402E-3</v>
      </c>
      <c r="I29" s="193">
        <f>(Indicators!I41-Indicators!I40)/Indicators!I40</f>
        <v>0</v>
      </c>
      <c r="J29" s="174"/>
      <c r="K29" s="193">
        <f>NewCastle!C$69/100</f>
        <v>2.2466041932027236E-2</v>
      </c>
      <c r="L29" s="193">
        <f>NewCastle!D$69/100</f>
        <v>1.773945582655161E-2</v>
      </c>
      <c r="M29" s="193">
        <f>NewCastle!E$69/100</f>
        <v>0.30673951026015145</v>
      </c>
      <c r="N29" s="193">
        <f>NewCastle!F$69/100</f>
        <v>2.955501998914771E-2</v>
      </c>
      <c r="O29" s="193">
        <f>NewCastle!G$69/100</f>
        <v>2.7191726792705772E-2</v>
      </c>
      <c r="P29" s="193">
        <f>NewCastle!H$69/100</f>
        <v>0.10177414156945311</v>
      </c>
      <c r="Q29" s="193">
        <f>NewCastle!I$69/100</f>
        <v>8.3985879498610694E-2</v>
      </c>
      <c r="R29" s="193">
        <f>NewCastle!J$69/100</f>
        <v>0.15026168261153386</v>
      </c>
      <c r="S29" s="193">
        <f>NewCastle!K$69/100</f>
        <v>0.26028654151981856</v>
      </c>
      <c r="T29" s="193"/>
      <c r="U29" s="193">
        <f>K29*$B29*Indicators!$B$256+K29*$C29*Indicators!$C$256+K29*$D29*Indicators!$D$256+K29*$E29*Indicators!$E$256+K29*$F29*Indicators!$F$256+K29*$G29*Indicators!$G$256+K29*$H29*Indicators!$H$256+K29*$I29*Indicators!$I$256</f>
        <v>1.4398862001387756E-3</v>
      </c>
      <c r="V29" s="193">
        <f>L29*$B29*Indicators!$B$257+L29*$C29*Indicators!$C$257+L29*$D29*Indicators!$D$257+L29*$E29*Indicators!$E$257+L29*$F29*Indicators!$F$257+L29*$G29*Indicators!$G$257+L29*$H29*Indicators!$H$257+L29*$I29*Indicators!$I$257</f>
        <v>2.7405467019578589E-4</v>
      </c>
      <c r="W29" s="193">
        <f>M29*$B29*Indicators!$B$258+M29*$C29*Indicators!$C$258+M29*$D29*Indicators!$D$258+M29*$E29*Indicators!$E$258+M29*$F29*Indicators!$F$258+M29*$G29*Indicators!$G$258+M29*$H29*Indicators!$H$258+M29*$I29*Indicators!$I$258</f>
        <v>4.5467761093841699E-3</v>
      </c>
      <c r="X29" s="193">
        <f>N29*$B29*Indicators!$B$259+N29*$C29*Indicators!$C$259+N29*$D29*Indicators!$D$259+N29*$E29*Indicators!$E$259+N29*$F29*Indicators!$F$259+N29*$G29*Indicators!$G$259+N29*$H29*Indicators!$H$259+N29*$I29*Indicators!$I$259</f>
        <v>2.4733464975183674E-4</v>
      </c>
      <c r="Y29" s="193">
        <f>O29*$B29*Indicators!$B$260+O29*$C29*Indicators!$C$260+O29*$D29*Indicators!$D$260+O29*$E29*Indicators!$E$260+O29*$F29*Indicators!$F$260+O29*$G29*Indicators!$G$260+O29*$H29*Indicators!$H$260+O29*$I29*Indicators!$I$260</f>
        <v>1.4460461832421098E-4</v>
      </c>
      <c r="Z29" s="193">
        <f>P29*$B29*Indicators!$B$261+P29*$C29*Indicators!$C$261+P29*$D29*Indicators!$D$261+P29*$E29*Indicators!$E$261+P29*$F29*Indicators!$F$261+P29*$G29*Indicators!$G$261+P29*$H29*Indicators!$H$261+P29*$I29*Indicators!$I$261</f>
        <v>2.757624310835394E-4</v>
      </c>
      <c r="AA29" s="193">
        <f>Q29*$B29*Indicators!$B$262+Q29*$C29*Indicators!$C$262+Q29*$D29*Indicators!$D$262+Q29*$E29*Indicators!$E$262+Q29*$F29*Indicators!$F$262+Q29*$G29*Indicators!$G$262+Q29*$H29*Indicators!$H$262+Q29*$I29*Indicators!$I$262</f>
        <v>8.2590695196522632E-4</v>
      </c>
      <c r="AB29" s="193">
        <f>R29*$B29*Indicators!$B$263+R29*$C29*Indicators!$C$263+R29*$D29*Indicators!$D$263+R29*$E29*Indicators!$E$263+R29*$F29*Indicators!$F$263+R29*$G29*Indicators!$G$263+R29*$H29*Indicators!$H$263+R29*$I29*Indicators!$I$263</f>
        <v>5.7086909119036006E-4</v>
      </c>
      <c r="AC29" s="193">
        <f>S29*$B29*Indicators!$B$264+S29*$C29*Indicators!$C$264+S29*$D29*Indicators!$D$264+S29*$E29*Indicators!$E$264+S29*$F29*Indicators!$F$264+S29*$G29*Indicators!$G$264+S29*$H29*Indicators!$H$264+S29*$I29*Indicators!$I$264</f>
        <v>-1.2767912899678698E-5</v>
      </c>
      <c r="AE29" s="177">
        <f t="shared" si="1"/>
        <v>0.83124268091342257</v>
      </c>
    </row>
    <row r="30" spans="1:31" hidden="1" x14ac:dyDescent="0.25">
      <c r="A30" s="174">
        <f>Indicators!A42</f>
        <v>36647</v>
      </c>
      <c r="B30" s="193">
        <f>(Indicators!B42-Indicators!B41)/Indicators!B41</f>
        <v>1.6374525270230773E-2</v>
      </c>
      <c r="C30" s="193">
        <f>(Indicators!C42-Indicators!C41)/-100</f>
        <v>6.4999999999999498E-4</v>
      </c>
      <c r="D30" s="193">
        <f>(Indicators!D42-Indicators!D41)/-100</f>
        <v>-5.3391053391051817E-3</v>
      </c>
      <c r="E30" s="193">
        <f>(Indicators!E42-Indicators!E41)/-Indicators!E41</f>
        <v>-0.17794004611837044</v>
      </c>
      <c r="F30" s="193">
        <f>(Indicators!F42-Indicators!F41)/Indicators!F41</f>
        <v>0.12811980033277878</v>
      </c>
      <c r="G30" s="193">
        <f>(Indicators!G42-Indicators!G41)/Indicators!G41</f>
        <v>-1.7334777898158016E-2</v>
      </c>
      <c r="H30" s="193">
        <f>(Indicators!H42-Indicators!H41)/Indicators!H41</f>
        <v>4.1701778267539593E-3</v>
      </c>
      <c r="I30" s="193">
        <f>(Indicators!I42-Indicators!I41)/Indicators!I41</f>
        <v>0</v>
      </c>
      <c r="J30" s="174"/>
      <c r="K30" s="193">
        <f>NewCastle!C$69/100</f>
        <v>2.2466041932027236E-2</v>
      </c>
      <c r="L30" s="193">
        <f>NewCastle!D$69/100</f>
        <v>1.773945582655161E-2</v>
      </c>
      <c r="M30" s="193">
        <f>NewCastle!E$69/100</f>
        <v>0.30673951026015145</v>
      </c>
      <c r="N30" s="193">
        <f>NewCastle!F$69/100</f>
        <v>2.955501998914771E-2</v>
      </c>
      <c r="O30" s="193">
        <f>NewCastle!G$69/100</f>
        <v>2.7191726792705772E-2</v>
      </c>
      <c r="P30" s="193">
        <f>NewCastle!H$69/100</f>
        <v>0.10177414156945311</v>
      </c>
      <c r="Q30" s="193">
        <f>NewCastle!I$69/100</f>
        <v>8.3985879498610694E-2</v>
      </c>
      <c r="R30" s="193">
        <f>NewCastle!J$69/100</f>
        <v>0.15026168261153386</v>
      </c>
      <c r="S30" s="193">
        <f>NewCastle!K$69/100</f>
        <v>0.26028654151981856</v>
      </c>
      <c r="T30" s="193"/>
      <c r="U30" s="193">
        <f>K30*$B30*Indicators!$B$256+K30*$C30*Indicators!$C$256+K30*$D30*Indicators!$D$256+K30*$E30*Indicators!$E$256+K30*$F30*Indicators!$F$256+K30*$G30*Indicators!$G$256+K30*$H30*Indicators!$H$256+K30*$I30*Indicators!$I$256</f>
        <v>2.6231574837156518E-4</v>
      </c>
      <c r="V30" s="193">
        <f>L30*$B30*Indicators!$B$257+L30*$C30*Indicators!$C$257+L30*$D30*Indicators!$D$257+L30*$E30*Indicators!$E$257+L30*$F30*Indicators!$F$257+L30*$G30*Indicators!$G$257+L30*$H30*Indicators!$H$257+L30*$I30*Indicators!$I$257</f>
        <v>-3.5151721919051825E-4</v>
      </c>
      <c r="W30" s="193">
        <f>M30*$B30*Indicators!$B$258+M30*$C30*Indicators!$C$258+M30*$D30*Indicators!$D$258+M30*$E30*Indicators!$E$258+M30*$F30*Indicators!$F$258+M30*$G30*Indicators!$G$258+M30*$H30*Indicators!$H$258+M30*$I30*Indicators!$I$258</f>
        <v>-3.6142681695409797E-3</v>
      </c>
      <c r="X30" s="193">
        <f>N30*$B30*Indicators!$B$259+N30*$C30*Indicators!$C$259+N30*$D30*Indicators!$D$259+N30*$E30*Indicators!$E$259+N30*$F30*Indicators!$F$259+N30*$G30*Indicators!$G$259+N30*$H30*Indicators!$H$259+N30*$I30*Indicators!$I$259</f>
        <v>-9.9801374301083565E-4</v>
      </c>
      <c r="Y30" s="193">
        <f>O30*$B30*Indicators!$B$260+O30*$C30*Indicators!$C$260+O30*$D30*Indicators!$D$260+O30*$E30*Indicators!$E$260+O30*$F30*Indicators!$F$260+O30*$G30*Indicators!$G$260+O30*$H30*Indicators!$H$260+O30*$I30*Indicators!$I$260</f>
        <v>-6.5644666798162887E-4</v>
      </c>
      <c r="Z30" s="193">
        <f>P30*$B30*Indicators!$B$261+P30*$C30*Indicators!$C$261+P30*$D30*Indicators!$D$261+P30*$E30*Indicators!$E$261+P30*$F30*Indicators!$F$261+P30*$G30*Indicators!$G$261+P30*$H30*Indicators!$H$261+P30*$I30*Indicators!$I$261</f>
        <v>-1.6237381073468491E-3</v>
      </c>
      <c r="AA30" s="193">
        <f>Q30*$B30*Indicators!$B$262+Q30*$C30*Indicators!$C$262+Q30*$D30*Indicators!$D$262+Q30*$E30*Indicators!$E$262+Q30*$F30*Indicators!$F$262+Q30*$G30*Indicators!$G$262+Q30*$H30*Indicators!$H$262+Q30*$I30*Indicators!$I$262</f>
        <v>-4.3096880617032717E-3</v>
      </c>
      <c r="AB30" s="193">
        <f>R30*$B30*Indicators!$B$263+R30*$C30*Indicators!$C$263+R30*$D30*Indicators!$D$263+R30*$E30*Indicators!$E$263+R30*$F30*Indicators!$F$263+R30*$G30*Indicators!$G$263+R30*$H30*Indicators!$H$263+R30*$I30*Indicators!$I$263</f>
        <v>-2.2857670827491172E-3</v>
      </c>
      <c r="AC30" s="193">
        <f>S30*$B30*Indicators!$B$264+S30*$C30*Indicators!$C$264+S30*$D30*Indicators!$D$264+S30*$E30*Indicators!$E$264+S30*$F30*Indicators!$F$264+S30*$G30*Indicators!$G$264+S30*$H30*Indicators!$H$264+S30*$I30*Indicators!$I$264</f>
        <v>5.3311493986687151E-4</v>
      </c>
      <c r="AE30" s="177">
        <f t="shared" si="1"/>
        <v>-1.3044008363284765</v>
      </c>
    </row>
    <row r="31" spans="1:31" hidden="1" x14ac:dyDescent="0.25">
      <c r="A31" s="174">
        <f>Indicators!A43</f>
        <v>36678</v>
      </c>
      <c r="B31" s="193">
        <f>(Indicators!B43-Indicators!B42)/Indicators!B42</f>
        <v>-2.5984104856210694E-2</v>
      </c>
      <c r="C31" s="193">
        <f>(Indicators!C43-Indicators!C42)/-100</f>
        <v>2.550000000000008E-3</v>
      </c>
      <c r="D31" s="193">
        <f>(Indicators!D43-Indicators!D42)/-100</f>
        <v>-7.852965747703511E-4</v>
      </c>
      <c r="E31" s="193">
        <f>(Indicators!E43-Indicators!E42)/-Indicators!E42</f>
        <v>-6.19902120717781E-2</v>
      </c>
      <c r="F31" s="193">
        <f>(Indicators!F43-Indicators!F42)/Indicators!F42</f>
        <v>0.2286135693215339</v>
      </c>
      <c r="G31" s="193">
        <f>(Indicators!G43-Indicators!G42)/Indicators!G42</f>
        <v>6.1006982726938497E-2</v>
      </c>
      <c r="H31" s="193">
        <f>(Indicators!H43-Indicators!H42)/Indicators!H42</f>
        <v>6.9716400568059561E-3</v>
      </c>
      <c r="I31" s="193">
        <f>(Indicators!I43-Indicators!I42)/Indicators!I42</f>
        <v>0</v>
      </c>
      <c r="J31" s="174"/>
      <c r="K31" s="193">
        <f>NewCastle!C$69/100</f>
        <v>2.2466041932027236E-2</v>
      </c>
      <c r="L31" s="193">
        <f>NewCastle!D$69/100</f>
        <v>1.773945582655161E-2</v>
      </c>
      <c r="M31" s="193">
        <f>NewCastle!E$69/100</f>
        <v>0.30673951026015145</v>
      </c>
      <c r="N31" s="193">
        <f>NewCastle!F$69/100</f>
        <v>2.955501998914771E-2</v>
      </c>
      <c r="O31" s="193">
        <f>NewCastle!G$69/100</f>
        <v>2.7191726792705772E-2</v>
      </c>
      <c r="P31" s="193">
        <f>NewCastle!H$69/100</f>
        <v>0.10177414156945311</v>
      </c>
      <c r="Q31" s="193">
        <f>NewCastle!I$69/100</f>
        <v>8.3985879498610694E-2</v>
      </c>
      <c r="R31" s="193">
        <f>NewCastle!J$69/100</f>
        <v>0.15026168261153386</v>
      </c>
      <c r="S31" s="193">
        <f>NewCastle!K$69/100</f>
        <v>0.26028654151981856</v>
      </c>
      <c r="T31" s="193"/>
      <c r="U31" s="193">
        <f>K31*$B31*Indicators!$B$256+K31*$C31*Indicators!$C$256+K31*$D31*Indicators!$D$256+K31*$E31*Indicators!$E$256+K31*$F31*Indicators!$F$256+K31*$G31*Indicators!$G$256+K31*$H31*Indicators!$H$256+K31*$I31*Indicators!$I$256</f>
        <v>1.2078151440755574E-3</v>
      </c>
      <c r="V31" s="193">
        <f>L31*$B31*Indicators!$B$257+L31*$C31*Indicators!$C$257+L31*$D31*Indicators!$D$257+L31*$E31*Indicators!$E$257+L31*$F31*Indicators!$F$257+L31*$G31*Indicators!$G$257+L31*$H31*Indicators!$H$257+L31*$I31*Indicators!$I$257</f>
        <v>1.8464184311893115E-4</v>
      </c>
      <c r="W31" s="193">
        <f>M31*$B31*Indicators!$B$258+M31*$C31*Indicators!$C$258+M31*$D31*Indicators!$D$258+M31*$E31*Indicators!$E$258+M31*$F31*Indicators!$F$258+M31*$G31*Indicators!$G$258+M31*$H31*Indicators!$H$258+M31*$I31*Indicators!$I$258</f>
        <v>-4.3328669669634385E-3</v>
      </c>
      <c r="X31" s="193">
        <f>N31*$B31*Indicators!$B$259+N31*$C31*Indicators!$C$259+N31*$D31*Indicators!$D$259+N31*$E31*Indicators!$E$259+N31*$F31*Indicators!$F$259+N31*$G31*Indicators!$G$259+N31*$H31*Indicators!$H$259+N31*$I31*Indicators!$I$259</f>
        <v>-4.2000797685113987E-4</v>
      </c>
      <c r="Y31" s="193">
        <f>O31*$B31*Indicators!$B$260+O31*$C31*Indicators!$C$260+O31*$D31*Indicators!$D$260+O31*$E31*Indicators!$E$260+O31*$F31*Indicators!$F$260+O31*$G31*Indicators!$G$260+O31*$H31*Indicators!$H$260+O31*$I31*Indicators!$I$260</f>
        <v>-2.4796081107025721E-4</v>
      </c>
      <c r="Z31" s="193">
        <f>P31*$B31*Indicators!$B$261+P31*$C31*Indicators!$C$261+P31*$D31*Indicators!$D$261+P31*$E31*Indicators!$E$261+P31*$F31*Indicators!$F$261+P31*$G31*Indicators!$G$261+P31*$H31*Indicators!$H$261+P31*$I31*Indicators!$I$261</f>
        <v>-6.4311904362654643E-4</v>
      </c>
      <c r="AA31" s="193">
        <f>Q31*$B31*Indicators!$B$262+Q31*$C31*Indicators!$C$262+Q31*$D31*Indicators!$D$262+Q31*$E31*Indicators!$E$262+Q31*$F31*Indicators!$F$262+Q31*$G31*Indicators!$G$262+Q31*$H31*Indicators!$H$262+Q31*$I31*Indicators!$I$262</f>
        <v>-1.626779253741324E-3</v>
      </c>
      <c r="AB31" s="193">
        <f>R31*$B31*Indicators!$B$263+R31*$C31*Indicators!$C$263+R31*$D31*Indicators!$D$263+R31*$E31*Indicators!$E$263+R31*$F31*Indicators!$F$263+R31*$G31*Indicators!$G$263+R31*$H31*Indicators!$H$263+R31*$I31*Indicators!$I$263</f>
        <v>-8.8533722590731709E-4</v>
      </c>
      <c r="AC31" s="193">
        <f>S31*$B31*Indicators!$B$264+S31*$C31*Indicators!$C$264+S31*$D31*Indicators!$D$264+S31*$E31*Indicators!$E$264+S31*$F31*Indicators!$F$264+S31*$G31*Indicators!$G$264+S31*$H31*Indicators!$H$264+S31*$I31*Indicators!$I$264</f>
        <v>5.9481257384547603E-5</v>
      </c>
      <c r="AE31" s="177">
        <f t="shared" si="1"/>
        <v>-0.67041330335809857</v>
      </c>
    </row>
    <row r="32" spans="1:31" hidden="1" x14ac:dyDescent="0.25">
      <c r="A32" s="174">
        <f>Indicators!A44</f>
        <v>36708</v>
      </c>
      <c r="B32" s="193">
        <f>(Indicators!B44-Indicators!B43)/Indicators!B43</f>
        <v>2.6219881073583837E-2</v>
      </c>
      <c r="C32" s="193">
        <f>(Indicators!C44-Indicators!C43)/-100</f>
        <v>4.6999999999999889E-3</v>
      </c>
      <c r="D32" s="193">
        <f>(Indicators!D44-Indicators!D43)/-100</f>
        <v>-8.357961148929078E-3</v>
      </c>
      <c r="E32" s="193">
        <f>(Indicators!E44-Indicators!E43)/-Indicators!E43</f>
        <v>0.14592933947772649</v>
      </c>
      <c r="F32" s="193">
        <f>(Indicators!F44-Indicators!F43)/Indicators!F43</f>
        <v>0.1572629051620649</v>
      </c>
      <c r="G32" s="193">
        <f>(Indicators!G44-Indicators!G43)/Indicators!G43</f>
        <v>-3.6369934187738137E-2</v>
      </c>
      <c r="H32" s="193">
        <f>(Indicators!H44-Indicators!H43)/Indicators!H43</f>
        <v>1.3961358099996502E-2</v>
      </c>
      <c r="I32" s="193">
        <f>(Indicators!I44-Indicators!I43)/Indicators!I43</f>
        <v>0</v>
      </c>
      <c r="J32" s="174"/>
      <c r="K32" s="193">
        <f>NewCastle!C$69/100</f>
        <v>2.2466041932027236E-2</v>
      </c>
      <c r="L32" s="193">
        <f>NewCastle!D$69/100</f>
        <v>1.773945582655161E-2</v>
      </c>
      <c r="M32" s="193">
        <f>NewCastle!E$69/100</f>
        <v>0.30673951026015145</v>
      </c>
      <c r="N32" s="193">
        <f>NewCastle!F$69/100</f>
        <v>2.955501998914771E-2</v>
      </c>
      <c r="O32" s="193">
        <f>NewCastle!G$69/100</f>
        <v>2.7191726792705772E-2</v>
      </c>
      <c r="P32" s="193">
        <f>NewCastle!H$69/100</f>
        <v>0.10177414156945311</v>
      </c>
      <c r="Q32" s="193">
        <f>NewCastle!I$69/100</f>
        <v>8.3985879498610694E-2</v>
      </c>
      <c r="R32" s="193">
        <f>NewCastle!J$69/100</f>
        <v>0.15026168261153386</v>
      </c>
      <c r="S32" s="193">
        <f>NewCastle!K$69/100</f>
        <v>0.26028654151981856</v>
      </c>
      <c r="T32" s="193"/>
      <c r="U32" s="193">
        <f>K32*$B32*Indicators!$B$256+K32*$C32*Indicators!$C$256+K32*$D32*Indicators!$D$256+K32*$E32*Indicators!$E$256+K32*$F32*Indicators!$F$256+K32*$G32*Indicators!$G$256+K32*$H32*Indicators!$H$256+K32*$I32*Indicators!$I$256</f>
        <v>1.7676073582931361E-3</v>
      </c>
      <c r="V32" s="193">
        <f>L32*$B32*Indicators!$B$257+L32*$C32*Indicators!$C$257+L32*$D32*Indicators!$D$257+L32*$E32*Indicators!$E$257+L32*$F32*Indicators!$F$257+L32*$G32*Indicators!$G$257+L32*$H32*Indicators!$H$257+L32*$I32*Indicators!$I$257</f>
        <v>1.4033549739579345E-4</v>
      </c>
      <c r="W32" s="193">
        <f>M32*$B32*Indicators!$B$258+M32*$C32*Indicators!$C$258+M32*$D32*Indicators!$D$258+M32*$E32*Indicators!$E$258+M32*$F32*Indicators!$F$258+M32*$G32*Indicators!$G$258+M32*$H32*Indicators!$H$258+M32*$I32*Indicators!$I$258</f>
        <v>7.8795644390359035E-3</v>
      </c>
      <c r="X32" s="193">
        <f>N32*$B32*Indicators!$B$259+N32*$C32*Indicators!$C$259+N32*$D32*Indicators!$D$259+N32*$E32*Indicators!$E$259+N32*$F32*Indicators!$F$259+N32*$G32*Indicators!$G$259+N32*$H32*Indicators!$H$259+N32*$I32*Indicators!$I$259</f>
        <v>9.7593908600604874E-4</v>
      </c>
      <c r="Y32" s="193">
        <f>O32*$B32*Indicators!$B$260+O32*$C32*Indicators!$C$260+O32*$D32*Indicators!$D$260+O32*$E32*Indicators!$E$260+O32*$F32*Indicators!$F$260+O32*$G32*Indicators!$G$260+O32*$H32*Indicators!$H$260+O32*$I32*Indicators!$I$260</f>
        <v>7.960106194869782E-4</v>
      </c>
      <c r="Z32" s="193">
        <f>P32*$B32*Indicators!$B$261+P32*$C32*Indicators!$C$261+P32*$D32*Indicators!$D$261+P32*$E32*Indicators!$E$261+P32*$F32*Indicators!$F$261+P32*$G32*Indicators!$G$261+P32*$H32*Indicators!$H$261+P32*$I32*Indicators!$I$261</f>
        <v>2.1045538219298557E-3</v>
      </c>
      <c r="AA32" s="193">
        <f>Q32*$B32*Indicators!$B$262+Q32*$C32*Indicators!$C$262+Q32*$D32*Indicators!$D$262+Q32*$E32*Indicators!$E$262+Q32*$F32*Indicators!$F$262+Q32*$G32*Indicators!$G$262+Q32*$H32*Indicators!$H$262+Q32*$I32*Indicators!$I$262</f>
        <v>4.1402741961803907E-3</v>
      </c>
      <c r="AB32" s="193">
        <f>R32*$B32*Indicators!$B$263+R32*$C32*Indicators!$C$263+R32*$D32*Indicators!$D$263+R32*$E32*Indicators!$E$263+R32*$F32*Indicators!$F$263+R32*$G32*Indicators!$G$263+R32*$H32*Indicators!$H$263+R32*$I32*Indicators!$I$263</f>
        <v>3.3376926392766674E-3</v>
      </c>
      <c r="AC32" s="193">
        <f>S32*$B32*Indicators!$B$264+S32*$C32*Indicators!$C$264+S32*$D32*Indicators!$D$264+S32*$E32*Indicators!$E$264+S32*$F32*Indicators!$F$264+S32*$G32*Indicators!$G$264+S32*$H32*Indicators!$H$264+S32*$I32*Indicators!$I$264</f>
        <v>1.7657327012784957E-3</v>
      </c>
      <c r="AE32" s="177">
        <f t="shared" si="1"/>
        <v>2.2907710358883269</v>
      </c>
    </row>
    <row r="33" spans="1:31" hidden="1" x14ac:dyDescent="0.25">
      <c r="A33" s="174">
        <f>Indicators!A45</f>
        <v>36739</v>
      </c>
      <c r="B33" s="193">
        <f>(Indicators!B45-Indicators!B44)/Indicators!B44</f>
        <v>3.8820992092019046E-4</v>
      </c>
      <c r="C33" s="193">
        <f>(Indicators!C45-Indicators!C44)/-100</f>
        <v>2.0000000000000104E-3</v>
      </c>
      <c r="D33" s="193">
        <f>(Indicators!D45-Indicators!D44)/-100</f>
        <v>-8.7008950729349169E-3</v>
      </c>
      <c r="E33" s="193">
        <f>(Indicators!E45-Indicators!E44)/-Indicators!E44</f>
        <v>-0.20431654676258978</v>
      </c>
      <c r="F33" s="193">
        <f>(Indicators!F45-Indicators!F44)/Indicators!F44</f>
        <v>9.9585062240663796E-2</v>
      </c>
      <c r="G33" s="193">
        <f>(Indicators!G45-Indicators!G44)/Indicators!G44</f>
        <v>-1.5815959741193306E-2</v>
      </c>
      <c r="H33" s="193">
        <f>(Indicators!H45-Indicators!H44)/Indicators!H44</f>
        <v>6.9928060310557221E-3</v>
      </c>
      <c r="I33" s="193">
        <f>(Indicators!I45-Indicators!I44)/Indicators!I44</f>
        <v>0</v>
      </c>
      <c r="J33" s="174"/>
      <c r="K33" s="193">
        <f>NewCastle!C$69/100</f>
        <v>2.2466041932027236E-2</v>
      </c>
      <c r="L33" s="193">
        <f>NewCastle!D$69/100</f>
        <v>1.773945582655161E-2</v>
      </c>
      <c r="M33" s="193">
        <f>NewCastle!E$69/100</f>
        <v>0.30673951026015145</v>
      </c>
      <c r="N33" s="193">
        <f>NewCastle!F$69/100</f>
        <v>2.955501998914771E-2</v>
      </c>
      <c r="O33" s="193">
        <f>NewCastle!G$69/100</f>
        <v>2.7191726792705772E-2</v>
      </c>
      <c r="P33" s="193">
        <f>NewCastle!H$69/100</f>
        <v>0.10177414156945311</v>
      </c>
      <c r="Q33" s="193">
        <f>NewCastle!I$69/100</f>
        <v>8.3985879498610694E-2</v>
      </c>
      <c r="R33" s="193">
        <f>NewCastle!J$69/100</f>
        <v>0.15026168261153386</v>
      </c>
      <c r="S33" s="193">
        <f>NewCastle!K$69/100</f>
        <v>0.26028654151981856</v>
      </c>
      <c r="T33" s="193"/>
      <c r="U33" s="193">
        <f>K33*$B33*Indicators!$B$256+K33*$C33*Indicators!$C$256+K33*$D33*Indicators!$D$256+K33*$E33*Indicators!$E$256+K33*$F33*Indicators!$F$256+K33*$G33*Indicators!$G$256+K33*$H33*Indicators!$H$256+K33*$I33*Indicators!$I$256</f>
        <v>-9.6972792822463624E-5</v>
      </c>
      <c r="V33" s="193">
        <f>L33*$B33*Indicators!$B$257+L33*$C33*Indicators!$C$257+L33*$D33*Indicators!$D$257+L33*$E33*Indicators!$E$257+L33*$F33*Indicators!$F$257+L33*$G33*Indicators!$G$257+L33*$H33*Indicators!$H$257+L33*$I33*Indicators!$I$257</f>
        <v>-4.7260705344314189E-4</v>
      </c>
      <c r="W33" s="193">
        <f>M33*$B33*Indicators!$B$258+M33*$C33*Indicators!$C$258+M33*$D33*Indicators!$D$258+M33*$E33*Indicators!$E$258+M33*$F33*Indicators!$F$258+M33*$G33*Indicators!$G$258+M33*$H33*Indicators!$H$258+M33*$I33*Indicators!$I$258</f>
        <v>-6.021770607682558E-3</v>
      </c>
      <c r="X33" s="193">
        <f>N33*$B33*Indicators!$B$259+N33*$C33*Indicators!$C$259+N33*$D33*Indicators!$D$259+N33*$E33*Indicators!$E$259+N33*$F33*Indicators!$F$259+N33*$G33*Indicators!$G$259+N33*$H33*Indicators!$H$259+N33*$I33*Indicators!$I$259</f>
        <v>-1.195803571727597E-3</v>
      </c>
      <c r="Y33" s="193">
        <f>O33*$B33*Indicators!$B$260+O33*$C33*Indicators!$C$260+O33*$D33*Indicators!$D$260+O33*$E33*Indicators!$E$260+O33*$F33*Indicators!$F$260+O33*$G33*Indicators!$G$260+O33*$H33*Indicators!$H$260+O33*$I33*Indicators!$I$260</f>
        <v>-7.826026067674725E-4</v>
      </c>
      <c r="Z33" s="193">
        <f>P33*$B33*Indicators!$B$261+P33*$C33*Indicators!$C$261+P33*$D33*Indicators!$D$261+P33*$E33*Indicators!$E$261+P33*$F33*Indicators!$F$261+P33*$G33*Indicators!$G$261+P33*$H33*Indicators!$H$261+P33*$I33*Indicators!$I$261</f>
        <v>-2.0034047609197719E-3</v>
      </c>
      <c r="AA33" s="193">
        <f>Q33*$B33*Indicators!$B$262+Q33*$C33*Indicators!$C$262+Q33*$D33*Indicators!$D$262+Q33*$E33*Indicators!$E$262+Q33*$F33*Indicators!$F$262+Q33*$G33*Indicators!$G$262+Q33*$H33*Indicators!$H$262+Q33*$I33*Indicators!$I$262</f>
        <v>-5.0666725354055111E-3</v>
      </c>
      <c r="AB33" s="193">
        <f>R33*$B33*Indicators!$B$263+R33*$C33*Indicators!$C$263+R33*$D33*Indicators!$D$263+R33*$E33*Indicators!$E$263+R33*$F33*Indicators!$F$263+R33*$G33*Indicators!$G$263+R33*$H33*Indicators!$H$263+R33*$I33*Indicators!$I$263</f>
        <v>-2.7745941980398241E-3</v>
      </c>
      <c r="AC33" s="193">
        <f>S33*$B33*Indicators!$B$264+S33*$C33*Indicators!$C$264+S33*$D33*Indicators!$D$264+S33*$E33*Indicators!$E$264+S33*$F33*Indicators!$F$264+S33*$G33*Indicators!$G$264+S33*$H33*Indicators!$H$264+S33*$I33*Indicators!$I$264</f>
        <v>2.8539997270438881E-4</v>
      </c>
      <c r="AE33" s="177">
        <f t="shared" si="1"/>
        <v>-1.812902815410395</v>
      </c>
    </row>
    <row r="34" spans="1:31" hidden="1" x14ac:dyDescent="0.25">
      <c r="A34" s="174">
        <f>Indicators!A46</f>
        <v>36770</v>
      </c>
      <c r="B34" s="193">
        <f>(Indicators!B46-Indicators!B45)/Indicators!B45</f>
        <v>4.9743449703206495E-2</v>
      </c>
      <c r="C34" s="193">
        <f>(Indicators!C46-Indicators!C45)/-100</f>
        <v>-2.5000000000000353E-4</v>
      </c>
      <c r="D34" s="193">
        <f>(Indicators!D46-Indicators!D45)/-100</f>
        <v>-7.6282732454147962E-4</v>
      </c>
      <c r="E34" s="193">
        <f>(Indicators!E46-Indicators!E45)/-Indicators!E45</f>
        <v>8.6618876941457548E-2</v>
      </c>
      <c r="F34" s="193">
        <f>(Indicators!F46-Indicators!F45)/Indicators!F45</f>
        <v>-6.9811320754717007E-2</v>
      </c>
      <c r="G34" s="193">
        <f>(Indicators!G46-Indicators!G45)/Indicators!G45</f>
        <v>9.1307523739956164E-3</v>
      </c>
      <c r="H34" s="193">
        <f>(Indicators!H46-Indicators!H45)/Indicators!H45</f>
        <v>1.5606480028157491E-2</v>
      </c>
      <c r="I34" s="193">
        <f>(Indicators!I46-Indicators!I45)/Indicators!I45</f>
        <v>0</v>
      </c>
      <c r="J34" s="174"/>
      <c r="K34" s="193">
        <f>NewCastle!C$69/100</f>
        <v>2.2466041932027236E-2</v>
      </c>
      <c r="L34" s="193">
        <f>NewCastle!D$69/100</f>
        <v>1.773945582655161E-2</v>
      </c>
      <c r="M34" s="193">
        <f>NewCastle!E$69/100</f>
        <v>0.30673951026015145</v>
      </c>
      <c r="N34" s="193">
        <f>NewCastle!F$69/100</f>
        <v>2.955501998914771E-2</v>
      </c>
      <c r="O34" s="193">
        <f>NewCastle!G$69/100</f>
        <v>2.7191726792705772E-2</v>
      </c>
      <c r="P34" s="193">
        <f>NewCastle!H$69/100</f>
        <v>0.10177414156945311</v>
      </c>
      <c r="Q34" s="193">
        <f>NewCastle!I$69/100</f>
        <v>8.3985879498610694E-2</v>
      </c>
      <c r="R34" s="193">
        <f>NewCastle!J$69/100</f>
        <v>0.15026168261153386</v>
      </c>
      <c r="S34" s="193">
        <f>NewCastle!K$69/100</f>
        <v>0.26028654151981856</v>
      </c>
      <c r="T34" s="193"/>
      <c r="U34" s="193">
        <f>K34*$B34*Indicators!$B$256+K34*$C34*Indicators!$C$256+K34*$D34*Indicators!$D$256+K34*$E34*Indicators!$E$256+K34*$F34*Indicators!$F$256+K34*$G34*Indicators!$G$256+K34*$H34*Indicators!$H$256+K34*$I34*Indicators!$I$256</f>
        <v>1.1745267909479435E-4</v>
      </c>
      <c r="V34" s="193">
        <f>L34*$B34*Indicators!$B$257+L34*$C34*Indicators!$C$257+L34*$D34*Indicators!$D$257+L34*$E34*Indicators!$E$257+L34*$F34*Indicators!$F$257+L34*$G34*Indicators!$G$257+L34*$H34*Indicators!$H$257+L34*$I34*Indicators!$I$257</f>
        <v>4.8317352408661725E-4</v>
      </c>
      <c r="W34" s="193">
        <f>M34*$B34*Indicators!$B$258+M34*$C34*Indicators!$C$258+M34*$D34*Indicators!$D$258+M34*$E34*Indicators!$E$258+M34*$F34*Indicators!$F$258+M34*$G34*Indicators!$G$258+M34*$H34*Indicators!$H$258+M34*$I34*Indicators!$I$258</f>
        <v>8.4490176440069464E-3</v>
      </c>
      <c r="X34" s="193">
        <f>N34*$B34*Indicators!$B$259+N34*$C34*Indicators!$C$259+N34*$D34*Indicators!$D$259+N34*$E34*Indicators!$E$259+N34*$F34*Indicators!$F$259+N34*$G34*Indicators!$G$259+N34*$H34*Indicators!$H$259+N34*$I34*Indicators!$I$259</f>
        <v>7.0364966924732779E-4</v>
      </c>
      <c r="Y34" s="193">
        <f>O34*$B34*Indicators!$B$260+O34*$C34*Indicators!$C$260+O34*$D34*Indicators!$D$260+O34*$E34*Indicators!$E$260+O34*$F34*Indicators!$F$260+O34*$G34*Indicators!$G$260+O34*$H34*Indicators!$H$260+O34*$I34*Indicators!$I$260</f>
        <v>6.1175505854519252E-4</v>
      </c>
      <c r="Z34" s="193">
        <f>P34*$B34*Indicators!$B$261+P34*$C34*Indicators!$C$261+P34*$D34*Indicators!$D$261+P34*$E34*Indicators!$E$261+P34*$F34*Indicators!$F$261+P34*$G34*Indicators!$G$261+P34*$H34*Indicators!$H$261+P34*$I34*Indicators!$I$261</f>
        <v>1.7604674440025267E-3</v>
      </c>
      <c r="AA34" s="193">
        <f>Q34*$B34*Indicators!$B$262+Q34*$C34*Indicators!$C$262+Q34*$D34*Indicators!$D$262+Q34*$E34*Indicators!$E$262+Q34*$F34*Indicators!$F$262+Q34*$G34*Indicators!$G$262+Q34*$H34*Indicators!$H$262+Q34*$I34*Indicators!$I$262</f>
        <v>2.8517423294527554E-3</v>
      </c>
      <c r="AB34" s="193">
        <f>R34*$B34*Indicators!$B$263+R34*$C34*Indicators!$C$263+R34*$D34*Indicators!$D$263+R34*$E34*Indicators!$E$263+R34*$F34*Indicators!$F$263+R34*$G34*Indicators!$G$263+R34*$H34*Indicators!$H$263+R34*$I34*Indicators!$I$263</f>
        <v>2.7279097802860794E-3</v>
      </c>
      <c r="AC34" s="193">
        <f>S34*$B34*Indicators!$B$264+S34*$C34*Indicators!$C$264+S34*$D34*Indicators!$D$264+S34*$E34*Indicators!$E$264+S34*$F34*Indicators!$F$264+S34*$G34*Indicators!$G$264+S34*$H34*Indicators!$H$264+S34*$I34*Indicators!$I$264</f>
        <v>2.4509162526001084E-3</v>
      </c>
      <c r="AE34" s="177">
        <f t="shared" si="1"/>
        <v>2.0156084381322348</v>
      </c>
    </row>
    <row r="35" spans="1:31" hidden="1" x14ac:dyDescent="0.25">
      <c r="A35" s="174">
        <f>Indicators!A47</f>
        <v>36800</v>
      </c>
      <c r="B35" s="193">
        <f>(Indicators!B47-Indicators!B46)/Indicators!B46</f>
        <v>3.370848051699115E-2</v>
      </c>
      <c r="C35" s="193">
        <f>(Indicators!C47-Indicators!C46)/-100</f>
        <v>-3.1499999999999948E-3</v>
      </c>
      <c r="D35" s="193">
        <f>(Indicators!D47-Indicators!D46)/-100</f>
        <v>-9.03671288741128E-4</v>
      </c>
      <c r="E35" s="193">
        <f>(Indicators!E47-Indicators!E46)/-Indicators!E46</f>
        <v>-5.2975801177240177E-2</v>
      </c>
      <c r="F35" s="193">
        <f>(Indicators!F47-Indicators!F46)/Indicators!F46</f>
        <v>5.57809330628804E-2</v>
      </c>
      <c r="G35" s="193">
        <f>(Indicators!G47-Indicators!G46)/Indicators!G46</f>
        <v>-4.3069127759681629E-2</v>
      </c>
      <c r="H35" s="193">
        <f>(Indicators!H47-Indicators!H46)/Indicators!H46</f>
        <v>5.6367526010737742E-3</v>
      </c>
      <c r="I35" s="193">
        <f>(Indicators!I47-Indicators!I46)/Indicators!I46</f>
        <v>0</v>
      </c>
      <c r="J35" s="174"/>
      <c r="K35" s="193">
        <f>NewCastle!C$69/100</f>
        <v>2.2466041932027236E-2</v>
      </c>
      <c r="L35" s="193">
        <f>NewCastle!D$69/100</f>
        <v>1.773945582655161E-2</v>
      </c>
      <c r="M35" s="193">
        <f>NewCastle!E$69/100</f>
        <v>0.30673951026015145</v>
      </c>
      <c r="N35" s="193">
        <f>NewCastle!F$69/100</f>
        <v>2.955501998914771E-2</v>
      </c>
      <c r="O35" s="193">
        <f>NewCastle!G$69/100</f>
        <v>2.7191726792705772E-2</v>
      </c>
      <c r="P35" s="193">
        <f>NewCastle!H$69/100</f>
        <v>0.10177414156945311</v>
      </c>
      <c r="Q35" s="193">
        <f>NewCastle!I$69/100</f>
        <v>8.3985879498610694E-2</v>
      </c>
      <c r="R35" s="193">
        <f>NewCastle!J$69/100</f>
        <v>0.15026168261153386</v>
      </c>
      <c r="S35" s="193">
        <f>NewCastle!K$69/100</f>
        <v>0.26028654151981856</v>
      </c>
      <c r="T35" s="193"/>
      <c r="U35" s="193">
        <f>K35*$B35*Indicators!$B$256+K35*$C35*Indicators!$C$256+K35*$D35*Indicators!$D$256+K35*$E35*Indicators!$E$256+K35*$F35*Indicators!$F$256+K35*$G35*Indicators!$G$256+K35*$H35*Indicators!$H$256+K35*$I35*Indicators!$I$256</f>
        <v>3.29657297671956E-4</v>
      </c>
      <c r="V35" s="193">
        <f>L35*$B35*Indicators!$B$257+L35*$C35*Indicators!$C$257+L35*$D35*Indicators!$D$257+L35*$E35*Indicators!$E$257+L35*$F35*Indicators!$F$257+L35*$G35*Indicators!$G$257+L35*$H35*Indicators!$H$257+L35*$I35*Indicators!$I$257</f>
        <v>-2.2019431390497325E-4</v>
      </c>
      <c r="W35" s="193">
        <f>M35*$B35*Indicators!$B$258+M35*$C35*Indicators!$C$258+M35*$D35*Indicators!$D$258+M35*$E35*Indicators!$E$258+M35*$F35*Indicators!$F$258+M35*$G35*Indicators!$G$258+M35*$H35*Indicators!$H$258+M35*$I35*Indicators!$I$258</f>
        <v>1.959721848353896E-3</v>
      </c>
      <c r="X35" s="193">
        <f>N35*$B35*Indicators!$B$259+N35*$C35*Indicators!$C$259+N35*$D35*Indicators!$D$259+N35*$E35*Indicators!$E$259+N35*$F35*Indicators!$F$259+N35*$G35*Indicators!$G$259+N35*$H35*Indicators!$H$259+N35*$I35*Indicators!$I$259</f>
        <v>-2.0284557421709003E-4</v>
      </c>
      <c r="Y35" s="193">
        <f>O35*$B35*Indicators!$B$260+O35*$C35*Indicators!$C$260+O35*$D35*Indicators!$D$260+O35*$E35*Indicators!$E$260+O35*$F35*Indicators!$F$260+O35*$G35*Indicators!$G$260+O35*$H35*Indicators!$H$260+O35*$I35*Indicators!$I$260</f>
        <v>-1.0658785663445697E-4</v>
      </c>
      <c r="Z35" s="193">
        <f>P35*$B35*Indicators!$B$261+P35*$C35*Indicators!$C$261+P35*$D35*Indicators!$D$261+P35*$E35*Indicators!$E$261+P35*$F35*Indicators!$F$261+P35*$G35*Indicators!$G$261+P35*$H35*Indicators!$H$261+P35*$I35*Indicators!$I$261</f>
        <v>-1.8327265276544671E-4</v>
      </c>
      <c r="AA35" s="193">
        <f>Q35*$B35*Indicators!$B$262+Q35*$C35*Indicators!$C$262+Q35*$D35*Indicators!$D$262+Q35*$E35*Indicators!$E$262+Q35*$F35*Indicators!$F$262+Q35*$G35*Indicators!$G$262+Q35*$H35*Indicators!$H$262+Q35*$I35*Indicators!$I$262</f>
        <v>-1.017481279863016E-3</v>
      </c>
      <c r="AB35" s="193">
        <f>R35*$B35*Indicators!$B$263+R35*$C35*Indicators!$C$263+R35*$D35*Indicators!$D$263+R35*$E35*Indicators!$E$263+R35*$F35*Indicators!$F$263+R35*$G35*Indicators!$G$263+R35*$H35*Indicators!$H$263+R35*$I35*Indicators!$I$263</f>
        <v>-2.1465984500842664E-4</v>
      </c>
      <c r="AC35" s="193">
        <f>S35*$B35*Indicators!$B$264+S35*$C35*Indicators!$C$264+S35*$D35*Indicators!$D$264+S35*$E35*Indicators!$E$264+S35*$F35*Indicators!$F$264+S35*$G35*Indicators!$G$264+S35*$H35*Indicators!$H$264+S35*$I35*Indicators!$I$264</f>
        <v>9.8352902643744503E-4</v>
      </c>
      <c r="AE35" s="177">
        <f t="shared" si="1"/>
        <v>0.13278666500698874</v>
      </c>
    </row>
    <row r="36" spans="1:31" hidden="1" x14ac:dyDescent="0.25">
      <c r="A36" s="174">
        <f>Indicators!A48</f>
        <v>36831</v>
      </c>
      <c r="B36" s="193">
        <f>(Indicators!B48-Indicators!B47)/Indicators!B47</f>
        <v>3.1390728476821207E-2</v>
      </c>
      <c r="C36" s="193">
        <f>(Indicators!C48-Indicators!C47)/-100</f>
        <v>5.5499999999999968E-3</v>
      </c>
      <c r="D36" s="193">
        <f>(Indicators!D48-Indicators!D47)/-100</f>
        <v>1.4723414074046203E-4</v>
      </c>
      <c r="E36" s="193">
        <f>(Indicators!E48-Indicators!E47)/-Indicators!E47</f>
        <v>-1.024844720496889E-2</v>
      </c>
      <c r="F36" s="193">
        <f>(Indicators!F48-Indicators!F47)/Indicators!F47</f>
        <v>-8.6455331412103778E-2</v>
      </c>
      <c r="G36" s="193">
        <f>(Indicators!G48-Indicators!G47)/Indicators!G47</f>
        <v>9.077155824508451E-3</v>
      </c>
      <c r="H36" s="193">
        <f>(Indicators!H48-Indicators!H47)/Indicators!H47</f>
        <v>1.4371482805447564E-2</v>
      </c>
      <c r="I36" s="193">
        <f>(Indicators!I48-Indicators!I47)/Indicators!I47</f>
        <v>0</v>
      </c>
      <c r="J36" s="174"/>
      <c r="K36" s="193">
        <f>NewCastle!C$69/100</f>
        <v>2.2466041932027236E-2</v>
      </c>
      <c r="L36" s="193">
        <f>NewCastle!D$69/100</f>
        <v>1.773945582655161E-2</v>
      </c>
      <c r="M36" s="193">
        <f>NewCastle!E$69/100</f>
        <v>0.30673951026015145</v>
      </c>
      <c r="N36" s="193">
        <f>NewCastle!F$69/100</f>
        <v>2.955501998914771E-2</v>
      </c>
      <c r="O36" s="193">
        <f>NewCastle!G$69/100</f>
        <v>2.7191726792705772E-2</v>
      </c>
      <c r="P36" s="193">
        <f>NewCastle!H$69/100</f>
        <v>0.10177414156945311</v>
      </c>
      <c r="Q36" s="193">
        <f>NewCastle!I$69/100</f>
        <v>8.3985879498610694E-2</v>
      </c>
      <c r="R36" s="193">
        <f>NewCastle!J$69/100</f>
        <v>0.15026168261153386</v>
      </c>
      <c r="S36" s="193">
        <f>NewCastle!K$69/100</f>
        <v>0.26028654151981856</v>
      </c>
      <c r="T36" s="193"/>
      <c r="U36" s="193">
        <f>K36*$B36*Indicators!$B$256+K36*$C36*Indicators!$C$256+K36*$D36*Indicators!$D$256+K36*$E36*Indicators!$E$256+K36*$F36*Indicators!$F$256+K36*$G36*Indicators!$G$256+K36*$H36*Indicators!$H$256+K36*$I36*Indicators!$I$256</f>
        <v>-4.3586771814319128E-4</v>
      </c>
      <c r="V36" s="193">
        <f>L36*$B36*Indicators!$B$257+L36*$C36*Indicators!$C$257+L36*$D36*Indicators!$D$257+L36*$E36*Indicators!$E$257+L36*$F36*Indicators!$F$257+L36*$G36*Indicators!$G$257+L36*$H36*Indicators!$H$257+L36*$I36*Indicators!$I$257</f>
        <v>2.1328566661686177E-4</v>
      </c>
      <c r="W36" s="193">
        <f>M36*$B36*Indicators!$B$258+M36*$C36*Indicators!$C$258+M36*$D36*Indicators!$D$258+M36*$E36*Indicators!$E$258+M36*$F36*Indicators!$F$258+M36*$G36*Indicators!$G$258+M36*$H36*Indicators!$H$258+M36*$I36*Indicators!$I$258</f>
        <v>3.8392806127789171E-3</v>
      </c>
      <c r="X36" s="193">
        <f>N36*$B36*Indicators!$B$259+N36*$C36*Indicators!$C$259+N36*$D36*Indicators!$D$259+N36*$E36*Indicators!$E$259+N36*$F36*Indicators!$F$259+N36*$G36*Indicators!$G$259+N36*$H36*Indicators!$H$259+N36*$I36*Indicators!$I$259</f>
        <v>8.3090787965011293E-5</v>
      </c>
      <c r="Y36" s="193">
        <f>O36*$B36*Indicators!$B$260+O36*$C36*Indicators!$C$260+O36*$D36*Indicators!$D$260+O36*$E36*Indicators!$E$260+O36*$F36*Indicators!$F$260+O36*$G36*Indicators!$G$260+O36*$H36*Indicators!$H$260+O36*$I36*Indicators!$I$260</f>
        <v>2.0646607516787774E-4</v>
      </c>
      <c r="Z36" s="193">
        <f>P36*$B36*Indicators!$B$261+P36*$C36*Indicators!$C$261+P36*$D36*Indicators!$D$261+P36*$E36*Indicators!$E$261+P36*$F36*Indicators!$F$261+P36*$G36*Indicators!$G$261+P36*$H36*Indicators!$H$261+P36*$I36*Indicators!$I$261</f>
        <v>7.8152827978279272E-4</v>
      </c>
      <c r="AA36" s="193">
        <f>Q36*$B36*Indicators!$B$262+Q36*$C36*Indicators!$C$262+Q36*$D36*Indicators!$D$262+Q36*$E36*Indicators!$E$262+Q36*$F36*Indicators!$F$262+Q36*$G36*Indicators!$G$262+Q36*$H36*Indicators!$H$262+Q36*$I36*Indicators!$I$262</f>
        <v>3.4128154806809788E-4</v>
      </c>
      <c r="AB36" s="193">
        <f>R36*$B36*Indicators!$B$263+R36*$C36*Indicators!$C$263+R36*$D36*Indicators!$D$263+R36*$E36*Indicators!$E$263+R36*$F36*Indicators!$F$263+R36*$G36*Indicators!$G$263+R36*$H36*Indicators!$H$263+R36*$I36*Indicators!$I$263</f>
        <v>1.2596281156517252E-3</v>
      </c>
      <c r="AC36" s="193">
        <f>S36*$B36*Indicators!$B$264+S36*$C36*Indicators!$C$264+S36*$D36*Indicators!$D$264+S36*$E36*Indicators!$E$264+S36*$F36*Indicators!$F$264+S36*$G36*Indicators!$G$264+S36*$H36*Indicators!$H$264+S36*$I36*Indicators!$I$264</f>
        <v>2.4525407018440356E-3</v>
      </c>
      <c r="AE36" s="177">
        <f t="shared" si="1"/>
        <v>0.87412340697321267</v>
      </c>
    </row>
    <row r="37" spans="1:31" hidden="1" x14ac:dyDescent="0.25">
      <c r="A37" s="174">
        <f>Indicators!A49</f>
        <v>36861</v>
      </c>
      <c r="B37" s="193">
        <f>(Indicators!B49-Indicators!B48)/Indicators!B48</f>
        <v>-2.825221523051236E-2</v>
      </c>
      <c r="C37" s="193">
        <f>(Indicators!C49-Indicators!C48)/-100</f>
        <v>5.3500000000000015E-3</v>
      </c>
      <c r="D37" s="193">
        <f>(Indicators!D49-Indicators!D48)/-100</f>
        <v>2.1969854299423554E-4</v>
      </c>
      <c r="E37" s="193">
        <f>(Indicators!E49-Indicators!E48)/-Indicators!E48</f>
        <v>0.3243160159852444</v>
      </c>
      <c r="F37" s="193">
        <f>(Indicators!F49-Indicators!F48)/Indicators!F48</f>
        <v>2.2082018927444887E-2</v>
      </c>
      <c r="G37" s="193">
        <f>(Indicators!G49-Indicators!G48)/Indicators!G48</f>
        <v>1.7616191904047934E-2</v>
      </c>
      <c r="H37" s="193">
        <f>(Indicators!H49-Indicators!H48)/Indicators!H48</f>
        <v>-1.2175369392994481E-3</v>
      </c>
      <c r="I37" s="193">
        <f>(Indicators!I49-Indicators!I48)/Indicators!I48</f>
        <v>0</v>
      </c>
      <c r="J37" s="174"/>
      <c r="K37" s="193">
        <f>NewCastle!C$69/100</f>
        <v>2.2466041932027236E-2</v>
      </c>
      <c r="L37" s="193">
        <f>NewCastle!D$69/100</f>
        <v>1.773945582655161E-2</v>
      </c>
      <c r="M37" s="193">
        <f>NewCastle!E$69/100</f>
        <v>0.30673951026015145</v>
      </c>
      <c r="N37" s="193">
        <f>NewCastle!F$69/100</f>
        <v>2.955501998914771E-2</v>
      </c>
      <c r="O37" s="193">
        <f>NewCastle!G$69/100</f>
        <v>2.7191726792705772E-2</v>
      </c>
      <c r="P37" s="193">
        <f>NewCastle!H$69/100</f>
        <v>0.10177414156945311</v>
      </c>
      <c r="Q37" s="193">
        <f>NewCastle!I$69/100</f>
        <v>8.3985879498610694E-2</v>
      </c>
      <c r="R37" s="193">
        <f>NewCastle!J$69/100</f>
        <v>0.15026168261153386</v>
      </c>
      <c r="S37" s="193">
        <f>NewCastle!K$69/100</f>
        <v>0.26028654151981856</v>
      </c>
      <c r="T37" s="193"/>
      <c r="U37" s="193">
        <f>K37*$B37*Indicators!$B$256+K37*$C37*Indicators!$C$256+K37*$D37*Indicators!$D$256+K37*$E37*Indicators!$E$256+K37*$F37*Indicators!$F$256+K37*$G37*Indicators!$G$256+K37*$H37*Indicators!$H$256+K37*$I37*Indicators!$I$256</f>
        <v>1.2700529016563878E-3</v>
      </c>
      <c r="V37" s="193">
        <f>L37*$B37*Indicators!$B$257+L37*$C37*Indicators!$C$257+L37*$D37*Indicators!$D$257+L37*$E37*Indicators!$E$257+L37*$F37*Indicators!$F$257+L37*$G37*Indicators!$G$257+L37*$H37*Indicators!$H$257+L37*$I37*Indicators!$I$257</f>
        <v>5.4996594996173994E-4</v>
      </c>
      <c r="W37" s="193">
        <f>M37*$B37*Indicators!$B$258+M37*$C37*Indicators!$C$258+M37*$D37*Indicators!$D$258+M37*$E37*Indicators!$E$258+M37*$F37*Indicators!$F$258+M37*$G37*Indicators!$G$258+M37*$H37*Indicators!$H$258+M37*$I37*Indicators!$I$258</f>
        <v>7.2091629777376919E-3</v>
      </c>
      <c r="X37" s="193">
        <f>N37*$B37*Indicators!$B$259+N37*$C37*Indicators!$C$259+N37*$D37*Indicators!$D$259+N37*$E37*Indicators!$E$259+N37*$F37*Indicators!$F$259+N37*$G37*Indicators!$G$259+N37*$H37*Indicators!$H$259+N37*$I37*Indicators!$I$259</f>
        <v>1.8381659831921138E-3</v>
      </c>
      <c r="Y37" s="193">
        <f>O37*$B37*Indicators!$B$260+O37*$C37*Indicators!$C$260+O37*$D37*Indicators!$D$260+O37*$E37*Indicators!$E$260+O37*$F37*Indicators!$F$260+O37*$G37*Indicators!$G$260+O37*$H37*Indicators!$H$260+O37*$I37*Indicators!$I$260</f>
        <v>1.2802922636257941E-3</v>
      </c>
      <c r="Z37" s="193">
        <f>P37*$B37*Indicators!$B$261+P37*$C37*Indicators!$C$261+P37*$D37*Indicators!$D$261+P37*$E37*Indicators!$E$261+P37*$F37*Indicators!$F$261+P37*$G37*Indicators!$G$261+P37*$H37*Indicators!$H$261+P37*$I37*Indicators!$I$261</f>
        <v>3.1772294791659315E-3</v>
      </c>
      <c r="AA37" s="193">
        <f>Q37*$B37*Indicators!$B$262+Q37*$C37*Indicators!$C$262+Q37*$D37*Indicators!$D$262+Q37*$E37*Indicators!$E$262+Q37*$F37*Indicators!$F$262+Q37*$G37*Indicators!$G$262+Q37*$H37*Indicators!$H$262+Q37*$I37*Indicators!$I$262</f>
        <v>8.0053699034754941E-3</v>
      </c>
      <c r="AB37" s="193">
        <f>R37*$B37*Indicators!$B$263+R37*$C37*Indicators!$C$263+R37*$D37*Indicators!$D$263+R37*$E37*Indicators!$E$263+R37*$F37*Indicators!$F$263+R37*$G37*Indicators!$G$263+R37*$H37*Indicators!$H$263+R37*$I37*Indicators!$I$263</f>
        <v>4.6784859693988039E-3</v>
      </c>
      <c r="AC37" s="193">
        <f>S37*$B37*Indicators!$B$264+S37*$C37*Indicators!$C$264+S37*$D37*Indicators!$D$264+S37*$E37*Indicators!$E$264+S37*$F37*Indicators!$F$264+S37*$G37*Indicators!$G$264+S37*$H37*Indicators!$H$264+S37*$I37*Indicators!$I$264</f>
        <v>-3.3161621921078127E-4</v>
      </c>
      <c r="AE37" s="177">
        <f t="shared" si="1"/>
        <v>2.7677109209003175</v>
      </c>
    </row>
    <row r="38" spans="1:31" hidden="1" x14ac:dyDescent="0.25">
      <c r="A38" s="174">
        <f>Indicators!A50</f>
        <v>36892</v>
      </c>
      <c r="B38" s="193">
        <f>(Indicators!B50-Indicators!B49)/Indicators!B49</f>
        <v>2.880930355490947E-2</v>
      </c>
      <c r="C38" s="193">
        <f>(Indicators!C50-Indicators!C49)/-100</f>
        <v>3.2499999999999929E-3</v>
      </c>
      <c r="D38" s="193">
        <f>(Indicators!D50-Indicators!D49)/-100</f>
        <v>-1.2700608207241615E-3</v>
      </c>
      <c r="E38" s="193">
        <f>(Indicators!E50-Indicators!E49)/-Indicators!E49</f>
        <v>-0.22065514103730655</v>
      </c>
      <c r="F38" s="193">
        <f>(Indicators!F50-Indicators!F49)/Indicators!F49</f>
        <v>3.4979423868312744E-2</v>
      </c>
      <c r="G38" s="193">
        <f>(Indicators!G50-Indicators!G49)/Indicators!G49</f>
        <v>-1.9889502762430854E-2</v>
      </c>
      <c r="H38" s="193">
        <f>(Indicators!H50-Indicators!H49)/Indicators!H49</f>
        <v>4.3079434947846853E-3</v>
      </c>
      <c r="I38" s="193">
        <f>(Indicators!I50-Indicators!I49)/Indicators!I49</f>
        <v>0</v>
      </c>
      <c r="J38" s="174"/>
      <c r="K38" s="193">
        <f>NewCastle!C$70/100</f>
        <v>2.1744728815150317E-2</v>
      </c>
      <c r="L38" s="193">
        <f>NewCastle!D$70/100</f>
        <v>1.0121508269750716E-2</v>
      </c>
      <c r="M38" s="193">
        <f>NewCastle!E$70/100</f>
        <v>0.30774054599852219</v>
      </c>
      <c r="N38" s="193">
        <f>NewCastle!F$70/100</f>
        <v>2.7852270499126926E-2</v>
      </c>
      <c r="O38" s="193">
        <f>NewCastle!G$70/100</f>
        <v>3.3398455877711584E-2</v>
      </c>
      <c r="P38" s="193">
        <f>NewCastle!H$70/100</f>
        <v>0.10739346036097705</v>
      </c>
      <c r="Q38" s="193">
        <f>NewCastle!I$70/100</f>
        <v>8.8288753409527257E-2</v>
      </c>
      <c r="R38" s="193">
        <f>NewCastle!J$70/100</f>
        <v>0.14580453879697494</v>
      </c>
      <c r="S38" s="193">
        <f>NewCastle!K$70/100</f>
        <v>0.25765573797225899</v>
      </c>
      <c r="T38" s="193"/>
      <c r="U38" s="193">
        <f>K38*$B38*Indicators!$B$256+K38*$C38*Indicators!$C$256+K38*$D38*Indicators!$D$256+K38*$E38*Indicators!$E$256+K38*$F38*Indicators!$F$256+K38*$G38*Indicators!$G$256+K38*$H38*Indicators!$H$256+K38*$I38*Indicators!$I$256</f>
        <v>-4.4714544336711605E-4</v>
      </c>
      <c r="V38" s="193">
        <f>L38*$B38*Indicators!$B$257+L38*$C38*Indicators!$C$257+L38*$D38*Indicators!$D$257+L38*$E38*Indicators!$E$257+L38*$F38*Indicators!$F$257+L38*$G38*Indicators!$G$257+L38*$H38*Indicators!$H$257+L38*$I38*Indicators!$I$257</f>
        <v>-2.1638290890064788E-4</v>
      </c>
      <c r="W38" s="193">
        <f>M38*$B38*Indicators!$B$258+M38*$C38*Indicators!$C$258+M38*$D38*Indicators!$D$258+M38*$E38*Indicators!$E$258+M38*$F38*Indicators!$F$258+M38*$G38*Indicators!$G$258+M38*$H38*Indicators!$H$258+M38*$I38*Indicators!$I$258</f>
        <v>-3.3743647932818403E-3</v>
      </c>
      <c r="X38" s="193">
        <f>N38*$B38*Indicators!$B$259+N38*$C38*Indicators!$C$259+N38*$D38*Indicators!$D$259+N38*$E38*Indicators!$E$259+N38*$F38*Indicators!$F$259+N38*$G38*Indicators!$G$259+N38*$H38*Indicators!$H$259+N38*$I38*Indicators!$I$259</f>
        <v>-1.134152992657713E-3</v>
      </c>
      <c r="Y38" s="193">
        <f>O38*$B38*Indicators!$B$260+O38*$C38*Indicators!$C$260+O38*$D38*Indicators!$D$260+O38*$E38*Indicators!$E$260+O38*$F38*Indicators!$F$260+O38*$G38*Indicators!$G$260+O38*$H38*Indicators!$H$260+O38*$I38*Indicators!$I$260</f>
        <v>-9.3772723778133755E-4</v>
      </c>
      <c r="Z38" s="193">
        <f>P38*$B38*Indicators!$B$261+P38*$C38*Indicators!$C$261+P38*$D38*Indicators!$D$261+P38*$E38*Indicators!$E$261+P38*$F38*Indicators!$F$261+P38*$G38*Indicators!$G$261+P38*$H38*Indicators!$H$261+P38*$I38*Indicators!$I$261</f>
        <v>-1.849756778692987E-3</v>
      </c>
      <c r="AA38" s="193">
        <f>Q38*$B38*Indicators!$B$262+Q38*$C38*Indicators!$C$262+Q38*$D38*Indicators!$D$262+Q38*$E38*Indicators!$E$262+Q38*$F38*Indicators!$F$262+Q38*$G38*Indicators!$G$262+Q38*$H38*Indicators!$H$262+Q38*$I38*Indicators!$I$262</f>
        <v>-5.4678133776929682E-3</v>
      </c>
      <c r="AB38" s="193">
        <f>R38*$B38*Indicators!$B$263+R38*$C38*Indicators!$C$263+R38*$D38*Indicators!$D$263+R38*$E38*Indicators!$E$263+R38*$F38*Indicators!$F$263+R38*$G38*Indicators!$G$263+R38*$H38*Indicators!$H$263+R38*$I38*Indicators!$I$263</f>
        <v>-2.4614294714372991E-3</v>
      </c>
      <c r="AC38" s="193">
        <f>S38*$B38*Indicators!$B$264+S38*$C38*Indicators!$C$264+S38*$D38*Indicators!$D$264+S38*$E38*Indicators!$E$264+S38*$F38*Indicators!$F$264+S38*$G38*Indicators!$G$264+S38*$H38*Indicators!$H$264+S38*$I38*Indicators!$I$264</f>
        <v>1.3029138552149411E-3</v>
      </c>
      <c r="AE38" s="177">
        <f t="shared" si="1"/>
        <v>-1.4585859148596969</v>
      </c>
    </row>
    <row r="39" spans="1:31" hidden="1" x14ac:dyDescent="0.25">
      <c r="A39" s="174">
        <f>Indicators!A51</f>
        <v>36923</v>
      </c>
      <c r="B39" s="193">
        <f>(Indicators!B51-Indicators!B50)/Indicators!B50</f>
        <v>-9.633911368015436E-3</v>
      </c>
      <c r="C39" s="193">
        <f>(Indicators!C51-Indicators!C50)/-100</f>
        <v>7.249999999999996E-3</v>
      </c>
      <c r="D39" s="193">
        <f>(Indicators!D51-Indicators!D50)/-100</f>
        <v>-6.4323212122378596E-3</v>
      </c>
      <c r="E39" s="193">
        <f>(Indicators!E51-Indicators!E50)/-Indicators!E50</f>
        <v>5.3671263510995076E-2</v>
      </c>
      <c r="F39" s="193">
        <f>(Indicators!F51-Indicators!F50)/Indicators!F50</f>
        <v>-6.9582504970179024E-2</v>
      </c>
      <c r="G39" s="193">
        <f>(Indicators!G51-Indicators!G50)/Indicators!G50</f>
        <v>7.8917700112738284E-3</v>
      </c>
      <c r="H39" s="193">
        <f>(Indicators!H51-Indicators!H50)/Indicators!H50</f>
        <v>9.0384495681243154E-3</v>
      </c>
      <c r="I39" s="193">
        <f>(Indicators!I51-Indicators!I50)/Indicators!I50</f>
        <v>0</v>
      </c>
      <c r="J39" s="174"/>
      <c r="K39" s="193">
        <f>NewCastle!C$70/100</f>
        <v>2.1744728815150317E-2</v>
      </c>
      <c r="L39" s="193">
        <f>NewCastle!D$70/100</f>
        <v>1.0121508269750716E-2</v>
      </c>
      <c r="M39" s="193">
        <f>NewCastle!E$70/100</f>
        <v>0.30774054599852219</v>
      </c>
      <c r="N39" s="193">
        <f>NewCastle!F$70/100</f>
        <v>2.7852270499126926E-2</v>
      </c>
      <c r="O39" s="193">
        <f>NewCastle!G$70/100</f>
        <v>3.3398455877711584E-2</v>
      </c>
      <c r="P39" s="193">
        <f>NewCastle!H$70/100</f>
        <v>0.10739346036097705</v>
      </c>
      <c r="Q39" s="193">
        <f>NewCastle!I$70/100</f>
        <v>8.8288753409527257E-2</v>
      </c>
      <c r="R39" s="193">
        <f>NewCastle!J$70/100</f>
        <v>0.14580453879697494</v>
      </c>
      <c r="S39" s="193">
        <f>NewCastle!K$70/100</f>
        <v>0.25765573797225899</v>
      </c>
      <c r="T39" s="193"/>
      <c r="U39" s="193">
        <f>K39*$B39*Indicators!$B$256+K39*$C39*Indicators!$C$256+K39*$D39*Indicators!$D$256+K39*$E39*Indicators!$E$256+K39*$F39*Indicators!$F$256+K39*$G39*Indicators!$G$256+K39*$H39*Indicators!$H$256+K39*$I39*Indicators!$I$256</f>
        <v>-2.6898642849852619E-4</v>
      </c>
      <c r="V39" s="193">
        <f>L39*$B39*Indicators!$B$257+L39*$C39*Indicators!$C$257+L39*$D39*Indicators!$D$257+L39*$E39*Indicators!$E$257+L39*$F39*Indicators!$F$257+L39*$G39*Indicators!$G$257+L39*$H39*Indicators!$H$257+L39*$I39*Indicators!$I$257</f>
        <v>5.7021145845858057E-5</v>
      </c>
      <c r="W39" s="193">
        <f>M39*$B39*Indicators!$B$258+M39*$C39*Indicators!$C$258+M39*$D39*Indicators!$D$258+M39*$E39*Indicators!$E$258+M39*$F39*Indicators!$F$258+M39*$G39*Indicators!$G$258+M39*$H39*Indicators!$H$258+M39*$I39*Indicators!$I$258</f>
        <v>1.2394208232680923E-3</v>
      </c>
      <c r="X39" s="193">
        <f>N39*$B39*Indicators!$B$259+N39*$C39*Indicators!$C$259+N39*$D39*Indicators!$D$259+N39*$E39*Indicators!$E$259+N39*$F39*Indicators!$F$259+N39*$G39*Indicators!$G$259+N39*$H39*Indicators!$H$259+N39*$I39*Indicators!$I$259</f>
        <v>2.9845352409429217E-4</v>
      </c>
      <c r="Y39" s="193">
        <f>O39*$B39*Indicators!$B$260+O39*$C39*Indicators!$C$260+O39*$D39*Indicators!$D$260+O39*$E39*Indicators!$E$260+O39*$F39*Indicators!$F$260+O39*$G39*Indicators!$G$260+O39*$H39*Indicators!$H$260+O39*$I39*Indicators!$I$260</f>
        <v>3.7842458221088495E-4</v>
      </c>
      <c r="Z39" s="193">
        <f>P39*$B39*Indicators!$B$261+P39*$C39*Indicators!$C$261+P39*$D39*Indicators!$D$261+P39*$E39*Indicators!$E$261+P39*$F39*Indicators!$F$261+P39*$G39*Indicators!$G$261+P39*$H39*Indicators!$H$261+P39*$I39*Indicators!$I$261</f>
        <v>8.4995301607058071E-4</v>
      </c>
      <c r="AA39" s="193">
        <f>Q39*$B39*Indicators!$B$262+Q39*$C39*Indicators!$C$262+Q39*$D39*Indicators!$D$262+Q39*$E39*Indicators!$E$262+Q39*$F39*Indicators!$F$262+Q39*$G39*Indicators!$G$262+Q39*$H39*Indicators!$H$262+Q39*$I39*Indicators!$I$262</f>
        <v>1.5673413016089209E-3</v>
      </c>
      <c r="AB39" s="193">
        <f>R39*$B39*Indicators!$B$263+R39*$C39*Indicators!$C$263+R39*$D39*Indicators!$D$263+R39*$E39*Indicators!$E$263+R39*$F39*Indicators!$F$263+R39*$G39*Indicators!$G$263+R39*$H39*Indicators!$H$263+R39*$I39*Indicators!$I$263</f>
        <v>1.3136315275436271E-3</v>
      </c>
      <c r="AC39" s="193">
        <f>S39*$B39*Indicators!$B$264+S39*$C39*Indicators!$C$264+S39*$D39*Indicators!$D$264+S39*$E39*Indicators!$E$264+S39*$F39*Indicators!$F$264+S39*$G39*Indicators!$G$264+S39*$H39*Indicators!$H$264+S39*$I39*Indicators!$I$264</f>
        <v>7.7275580511335399E-4</v>
      </c>
      <c r="AE39" s="177">
        <f t="shared" si="1"/>
        <v>0.62080152972570846</v>
      </c>
    </row>
    <row r="40" spans="1:31" hidden="1" x14ac:dyDescent="0.25">
      <c r="A40" s="174">
        <f>Indicators!A52</f>
        <v>36951</v>
      </c>
      <c r="B40" s="193">
        <f>(Indicators!B52-Indicators!B51)/Indicators!B51</f>
        <v>4.1504539559014189E-2</v>
      </c>
      <c r="C40" s="193">
        <f>(Indicators!C52-Indicators!C51)/-100</f>
        <v>-5.899999999999999E-3</v>
      </c>
      <c r="D40" s="193">
        <f>(Indicators!D52-Indicators!D51)/-100</f>
        <v>3.8692597495163118E-3</v>
      </c>
      <c r="E40" s="193">
        <f>(Indicators!E52-Indicators!E51)/-Indicators!E51</f>
        <v>5.4745962977550237E-2</v>
      </c>
      <c r="F40" s="193">
        <f>(Indicators!F52-Indicators!F51)/Indicators!F51</f>
        <v>-6.8376068376068258E-2</v>
      </c>
      <c r="G40" s="193">
        <f>(Indicators!G52-Indicators!G51)/Indicators!G51</f>
        <v>-4.1387024608500994E-2</v>
      </c>
      <c r="H40" s="193">
        <f>(Indicators!H52-Indicators!H51)/Indicators!H51</f>
        <v>8.955673408217955E-3</v>
      </c>
      <c r="I40" s="193">
        <f>(Indicators!I52-Indicators!I51)/Indicators!I51</f>
        <v>0</v>
      </c>
      <c r="J40" s="174"/>
      <c r="K40" s="193">
        <f>NewCastle!C$70/100</f>
        <v>2.1744728815150317E-2</v>
      </c>
      <c r="L40" s="193">
        <f>NewCastle!D$70/100</f>
        <v>1.0121508269750716E-2</v>
      </c>
      <c r="M40" s="193">
        <f>NewCastle!E$70/100</f>
        <v>0.30774054599852219</v>
      </c>
      <c r="N40" s="193">
        <f>NewCastle!F$70/100</f>
        <v>2.7852270499126926E-2</v>
      </c>
      <c r="O40" s="193">
        <f>NewCastle!G$70/100</f>
        <v>3.3398455877711584E-2</v>
      </c>
      <c r="P40" s="193">
        <f>NewCastle!H$70/100</f>
        <v>0.10739346036097705</v>
      </c>
      <c r="Q40" s="193">
        <f>NewCastle!I$70/100</f>
        <v>8.8288753409527257E-2</v>
      </c>
      <c r="R40" s="193">
        <f>NewCastle!J$70/100</f>
        <v>0.14580453879697494</v>
      </c>
      <c r="S40" s="193">
        <f>NewCastle!K$70/100</f>
        <v>0.25765573797225899</v>
      </c>
      <c r="T40" s="193"/>
      <c r="U40" s="193">
        <f>K40*$B40*Indicators!$B$256+K40*$C40*Indicators!$C$256+K40*$D40*Indicators!$D$256+K40*$E40*Indicators!$E$256+K40*$F40*Indicators!$F$256+K40*$G40*Indicators!$G$256+K40*$H40*Indicators!$H$256+K40*$I40*Indicators!$I$256</f>
        <v>-5.2319308489993341E-5</v>
      </c>
      <c r="V40" s="193">
        <f>L40*$B40*Indicators!$B$257+L40*$C40*Indicators!$C$257+L40*$D40*Indicators!$D$257+L40*$E40*Indicators!$E$257+L40*$F40*Indicators!$F$257+L40*$G40*Indicators!$G$257+L40*$H40*Indicators!$H$257+L40*$I40*Indicators!$I$257</f>
        <v>1.3878089080773782E-5</v>
      </c>
      <c r="W40" s="193">
        <f>M40*$B40*Indicators!$B$258+M40*$C40*Indicators!$C$258+M40*$D40*Indicators!$D$258+M40*$E40*Indicators!$E$258+M40*$F40*Indicators!$F$258+M40*$G40*Indicators!$G$258+M40*$H40*Indicators!$H$258+M40*$I40*Indicators!$I$258</f>
        <v>6.1271805802115206E-3</v>
      </c>
      <c r="X40" s="193">
        <f>N40*$B40*Indicators!$B$259+N40*$C40*Indicators!$C$259+N40*$D40*Indicators!$D$259+N40*$E40*Indicators!$E$259+N40*$F40*Indicators!$F$259+N40*$G40*Indicators!$G$259+N40*$H40*Indicators!$H$259+N40*$I40*Indicators!$I$259</f>
        <v>4.4267498767937681E-4</v>
      </c>
      <c r="Y40" s="193">
        <f>O40*$B40*Indicators!$B$260+O40*$C40*Indicators!$C$260+O40*$D40*Indicators!$D$260+O40*$E40*Indicators!$E$260+O40*$F40*Indicators!$F$260+O40*$G40*Indicators!$G$260+O40*$H40*Indicators!$H$260+O40*$I40*Indicators!$I$260</f>
        <v>4.5642250981961036E-4</v>
      </c>
      <c r="Z40" s="193">
        <f>P40*$B40*Indicators!$B$261+P40*$C40*Indicators!$C$261+P40*$D40*Indicators!$D$261+P40*$E40*Indicators!$E$261+P40*$F40*Indicators!$F$261+P40*$G40*Indicators!$G$261+P40*$H40*Indicators!$H$261+P40*$I40*Indicators!$I$261</f>
        <v>1.1354517852430765E-3</v>
      </c>
      <c r="AA40" s="193">
        <f>Q40*$B40*Indicators!$B$262+Q40*$C40*Indicators!$C$262+Q40*$D40*Indicators!$D$262+Q40*$E40*Indicators!$E$262+Q40*$F40*Indicators!$F$262+Q40*$G40*Indicators!$G$262+Q40*$H40*Indicators!$H$262+Q40*$I40*Indicators!$I$262</f>
        <v>1.904591784695676E-3</v>
      </c>
      <c r="AB40" s="193">
        <f>R40*$B40*Indicators!$B$263+R40*$C40*Indicators!$C$263+R40*$D40*Indicators!$D$263+R40*$E40*Indicators!$E$263+R40*$F40*Indicators!$F$263+R40*$G40*Indicators!$G$263+R40*$H40*Indicators!$H$263+R40*$I40*Indicators!$I$263</f>
        <v>1.5504385531131891E-3</v>
      </c>
      <c r="AC40" s="193">
        <f>S40*$B40*Indicators!$B$264+S40*$C40*Indicators!$C$264+S40*$D40*Indicators!$D$264+S40*$E40*Indicators!$E$264+S40*$F40*Indicators!$F$264+S40*$G40*Indicators!$G$264+S40*$H40*Indicators!$H$264+S40*$I40*Indicators!$I$264</f>
        <v>1.4289607655584239E-3</v>
      </c>
      <c r="AE40" s="177">
        <f t="shared" si="1"/>
        <v>1.3007279746911653</v>
      </c>
    </row>
    <row r="41" spans="1:31" hidden="1" x14ac:dyDescent="0.25">
      <c r="A41" s="174">
        <f>Indicators!A53</f>
        <v>36982</v>
      </c>
      <c r="B41" s="193">
        <f>(Indicators!B53-Indicators!B52)/Indicators!B52</f>
        <v>-3.7359900373598212E-3</v>
      </c>
      <c r="C41" s="193">
        <f>(Indicators!C53-Indicators!C52)/-100</f>
        <v>1.4499999999999958E-3</v>
      </c>
      <c r="D41" s="193">
        <f>(Indicators!D53-Indicators!D52)/-100</f>
        <v>9.0586616718329165E-3</v>
      </c>
      <c r="E41" s="193">
        <f>(Indicators!E53-Indicators!E52)/-Indicators!E52</f>
        <v>-0.12666666666666662</v>
      </c>
      <c r="F41" s="193">
        <f>(Indicators!F53-Indicators!F52)/Indicators!F52</f>
        <v>-7.6834862385321084E-2</v>
      </c>
      <c r="G41" s="193">
        <f>(Indicators!G53-Indicators!G52)/Indicators!G52</f>
        <v>2.8004667444574048E-2</v>
      </c>
      <c r="H41" s="193">
        <f>(Indicators!H53-Indicators!H52)/Indicators!H52</f>
        <v>2.7854952840791593E-3</v>
      </c>
      <c r="I41" s="193">
        <f>(Indicators!I53-Indicators!I52)/Indicators!I52</f>
        <v>0</v>
      </c>
      <c r="J41" s="174"/>
      <c r="K41" s="193">
        <f>NewCastle!C$70/100</f>
        <v>2.1744728815150317E-2</v>
      </c>
      <c r="L41" s="193">
        <f>NewCastle!D$70/100</f>
        <v>1.0121508269750716E-2</v>
      </c>
      <c r="M41" s="193">
        <f>NewCastle!E$70/100</f>
        <v>0.30774054599852219</v>
      </c>
      <c r="N41" s="193">
        <f>NewCastle!F$70/100</f>
        <v>2.7852270499126926E-2</v>
      </c>
      <c r="O41" s="193">
        <f>NewCastle!G$70/100</f>
        <v>3.3398455877711584E-2</v>
      </c>
      <c r="P41" s="193">
        <f>NewCastle!H$70/100</f>
        <v>0.10739346036097705</v>
      </c>
      <c r="Q41" s="193">
        <f>NewCastle!I$70/100</f>
        <v>8.8288753409527257E-2</v>
      </c>
      <c r="R41" s="193">
        <f>NewCastle!J$70/100</f>
        <v>0.14580453879697494</v>
      </c>
      <c r="S41" s="193">
        <f>NewCastle!K$70/100</f>
        <v>0.25765573797225899</v>
      </c>
      <c r="T41" s="193"/>
      <c r="U41" s="193">
        <f>K41*$B41*Indicators!$B$256+K41*$C41*Indicators!$C$256+K41*$D41*Indicators!$D$256+K41*$E41*Indicators!$E$256+K41*$F41*Indicators!$F$256+K41*$G41*Indicators!$G$256+K41*$H41*Indicators!$H$256+K41*$I41*Indicators!$I$256</f>
        <v>-9.6665120898960374E-4</v>
      </c>
      <c r="V41" s="193">
        <f>L41*$B41*Indicators!$B$257+L41*$C41*Indicators!$C$257+L41*$D41*Indicators!$D$257+L41*$E41*Indicators!$E$257+L41*$F41*Indicators!$F$257+L41*$G41*Indicators!$G$257+L41*$H41*Indicators!$H$257+L41*$I41*Indicators!$I$257</f>
        <v>-2.6170138381745531E-5</v>
      </c>
      <c r="W41" s="193">
        <f>M41*$B41*Indicators!$B$258+M41*$C41*Indicators!$C$258+M41*$D41*Indicators!$D$258+M41*$E41*Indicators!$E$258+M41*$F41*Indicators!$F$258+M41*$G41*Indicators!$G$258+M41*$H41*Indicators!$H$258+M41*$I41*Indicators!$I$258</f>
        <v>-3.9860957641162913E-3</v>
      </c>
      <c r="X41" s="193">
        <f>N41*$B41*Indicators!$B$259+N41*$C41*Indicators!$C$259+N41*$D41*Indicators!$D$259+N41*$E41*Indicators!$E$259+N41*$F41*Indicators!$F$259+N41*$G41*Indicators!$G$259+N41*$H41*Indicators!$H$259+N41*$I41*Indicators!$I$259</f>
        <v>-6.9360369196880105E-4</v>
      </c>
      <c r="Y41" s="193">
        <f>O41*$B41*Indicators!$B$260+O41*$C41*Indicators!$C$260+O41*$D41*Indicators!$D$260+O41*$E41*Indicators!$E$260+O41*$F41*Indicators!$F$260+O41*$G41*Indicators!$G$260+O41*$H41*Indicators!$H$260+O41*$I41*Indicators!$I$260</f>
        <v>-5.7435605959329822E-4</v>
      </c>
      <c r="Z41" s="193">
        <f>P41*$B41*Indicators!$B$261+P41*$C41*Indicators!$C$261+P41*$D41*Indicators!$D$261+P41*$E41*Indicators!$E$261+P41*$F41*Indicators!$F$261+P41*$G41*Indicators!$G$261+P41*$H41*Indicators!$H$261+P41*$I41*Indicators!$I$261</f>
        <v>-1.0765828742581914E-3</v>
      </c>
      <c r="AA41" s="193">
        <f>Q41*$B41*Indicators!$B$262+Q41*$C41*Indicators!$C$262+Q41*$D41*Indicators!$D$262+Q41*$E41*Indicators!$E$262+Q41*$F41*Indicators!$F$262+Q41*$G41*Indicators!$G$262+Q41*$H41*Indicators!$H$262+Q41*$I41*Indicators!$I$262</f>
        <v>-3.2331901054797902E-3</v>
      </c>
      <c r="AB41" s="193">
        <f>R41*$B41*Indicators!$B$263+R41*$C41*Indicators!$C$263+R41*$D41*Indicators!$D$263+R41*$E41*Indicators!$E$263+R41*$F41*Indicators!$F$263+R41*$G41*Indicators!$G$263+R41*$H41*Indicators!$H$263+R41*$I41*Indicators!$I$263</f>
        <v>-1.5734133631407821E-3</v>
      </c>
      <c r="AC41" s="193">
        <f>S41*$B41*Indicators!$B$264+S41*$C41*Indicators!$C$264+S41*$D41*Indicators!$D$264+S41*$E41*Indicators!$E$264+S41*$F41*Indicators!$F$264+S41*$G41*Indicators!$G$264+S41*$H41*Indicators!$H$264+S41*$I41*Indicators!$I$264</f>
        <v>7.1661324453835024E-4</v>
      </c>
      <c r="AE41" s="177">
        <f t="shared" si="1"/>
        <v>-1.1413449961390152</v>
      </c>
    </row>
    <row r="42" spans="1:31" hidden="1" x14ac:dyDescent="0.25">
      <c r="A42" s="174">
        <f>Indicators!A54</f>
        <v>37012</v>
      </c>
      <c r="B42" s="193">
        <f>(Indicators!B54-Indicators!B53)/Indicators!B53</f>
        <v>3.1249999999993783E-4</v>
      </c>
      <c r="C42" s="193">
        <f>(Indicators!C54-Indicators!C53)/-100</f>
        <v>2.400000000000002E-3</v>
      </c>
      <c r="D42" s="193">
        <f>(Indicators!D54-Indicators!D53)/-100</f>
        <v>2.6067202469852723E-4</v>
      </c>
      <c r="E42" s="193">
        <f>(Indicators!E54-Indicators!E53)/-Indicators!E53</f>
        <v>-7.3964497041420121E-2</v>
      </c>
      <c r="F42" s="193">
        <f>(Indicators!F54-Indicators!F53)/Indicators!F53</f>
        <v>0.11304347826086958</v>
      </c>
      <c r="G42" s="193">
        <f>(Indicators!G54-Indicators!G53)/Indicators!G53</f>
        <v>7.9455164585696784E-3</v>
      </c>
      <c r="H42" s="193">
        <f>(Indicators!H54-Indicators!H53)/Indicators!H53</f>
        <v>9.2388692427426821E-3</v>
      </c>
      <c r="I42" s="193">
        <f>(Indicators!I54-Indicators!I53)/Indicators!I53</f>
        <v>0</v>
      </c>
      <c r="J42" s="174"/>
      <c r="K42" s="193">
        <f>NewCastle!C$70/100</f>
        <v>2.1744728815150317E-2</v>
      </c>
      <c r="L42" s="193">
        <f>NewCastle!D$70/100</f>
        <v>1.0121508269750716E-2</v>
      </c>
      <c r="M42" s="193">
        <f>NewCastle!E$70/100</f>
        <v>0.30774054599852219</v>
      </c>
      <c r="N42" s="193">
        <f>NewCastle!F$70/100</f>
        <v>2.7852270499126926E-2</v>
      </c>
      <c r="O42" s="193">
        <f>NewCastle!G$70/100</f>
        <v>3.3398455877711584E-2</v>
      </c>
      <c r="P42" s="193">
        <f>NewCastle!H$70/100</f>
        <v>0.10739346036097705</v>
      </c>
      <c r="Q42" s="193">
        <f>NewCastle!I$70/100</f>
        <v>8.8288753409527257E-2</v>
      </c>
      <c r="R42" s="193">
        <f>NewCastle!J$70/100</f>
        <v>0.14580453879697494</v>
      </c>
      <c r="S42" s="193">
        <f>NewCastle!K$70/100</f>
        <v>0.25765573797225899</v>
      </c>
      <c r="T42" s="193"/>
      <c r="U42" s="193">
        <f>K42*$B42*Indicators!$B$256+K42*$C42*Indicators!$C$256+K42*$D42*Indicators!$D$256+K42*$E42*Indicators!$E$256+K42*$F42*Indicators!$F$256+K42*$G42*Indicators!$G$256+K42*$H42*Indicators!$H$256+K42*$I42*Indicators!$I$256</f>
        <v>4.9096334882681929E-4</v>
      </c>
      <c r="V42" s="193">
        <f>L42*$B42*Indicators!$B$257+L42*$C42*Indicators!$C$257+L42*$D42*Indicators!$D$257+L42*$E42*Indicators!$E$257+L42*$F42*Indicators!$F$257+L42*$G42*Indicators!$G$257+L42*$H42*Indicators!$H$257+L42*$I42*Indicators!$I$257</f>
        <v>-4.1746091229838296E-5</v>
      </c>
      <c r="W42" s="193">
        <f>M42*$B42*Indicators!$B$258+M42*$C42*Indicators!$C$258+M42*$D42*Indicators!$D$258+M42*$E42*Indicators!$E$258+M42*$F42*Indicators!$F$258+M42*$G42*Indicators!$G$258+M42*$H42*Indicators!$H$258+M42*$I42*Indicators!$I$258</f>
        <v>-1.8064844520279764E-3</v>
      </c>
      <c r="X42" s="193">
        <f>N42*$B42*Indicators!$B$259+N42*$C42*Indicators!$C$259+N42*$D42*Indicators!$D$259+N42*$E42*Indicators!$E$259+N42*$F42*Indicators!$F$259+N42*$G42*Indicators!$G$259+N42*$H42*Indicators!$H$259+N42*$I42*Indicators!$I$259</f>
        <v>-3.8170781596024231E-4</v>
      </c>
      <c r="Y42" s="193">
        <f>O42*$B42*Indicators!$B$260+O42*$C42*Indicators!$C$260+O42*$D42*Indicators!$D$260+O42*$E42*Indicators!$E$260+O42*$F42*Indicators!$F$260+O42*$G42*Indicators!$G$260+O42*$H42*Indicators!$H$260+O42*$I42*Indicators!$I$260</f>
        <v>-2.5201461432446798E-4</v>
      </c>
      <c r="Z42" s="193">
        <f>P42*$B42*Indicators!$B$261+P42*$C42*Indicators!$C$261+P42*$D42*Indicators!$D$261+P42*$E42*Indicators!$E$261+P42*$F42*Indicators!$F$261+P42*$G42*Indicators!$G$261+P42*$H42*Indicators!$H$261+P42*$I42*Indicators!$I$261</f>
        <v>-4.4711634717371551E-4</v>
      </c>
      <c r="AA42" s="193">
        <f>Q42*$B42*Indicators!$B$262+Q42*$C42*Indicators!$C$262+Q42*$D42*Indicators!$D$262+Q42*$E42*Indicators!$E$262+Q42*$F42*Indicators!$F$262+Q42*$G42*Indicators!$G$262+Q42*$H42*Indicators!$H$262+Q42*$I42*Indicators!$I$262</f>
        <v>-1.7484932564422627E-3</v>
      </c>
      <c r="AB42" s="193">
        <f>R42*$B42*Indicators!$B$263+R42*$C42*Indicators!$C$263+R42*$D42*Indicators!$D$263+R42*$E42*Indicators!$E$263+R42*$F42*Indicators!$F$263+R42*$G42*Indicators!$G$263+R42*$H42*Indicators!$H$263+R42*$I42*Indicators!$I$263</f>
        <v>-5.4348229630364381E-4</v>
      </c>
      <c r="AC42" s="193">
        <f>S42*$B42*Indicators!$B$264+S42*$C42*Indicators!$C$264+S42*$D42*Indicators!$D$264+S42*$E42*Indicators!$E$264+S42*$F42*Indicators!$F$264+S42*$G42*Indicators!$G$264+S42*$H42*Indicators!$H$264+S42*$I42*Indicators!$I$264</f>
        <v>9.5204959211723497E-4</v>
      </c>
      <c r="AE42" s="177">
        <f t="shared" si="1"/>
        <v>-0.37780319325180928</v>
      </c>
    </row>
    <row r="43" spans="1:31" hidden="1" x14ac:dyDescent="0.25">
      <c r="A43" s="174">
        <f>Indicators!A55</f>
        <v>37043</v>
      </c>
      <c r="B43" s="193">
        <f>(Indicators!B55-Indicators!B54)/Indicators!B54</f>
        <v>7.4976569821931273E-3</v>
      </c>
      <c r="C43" s="193">
        <f>(Indicators!C55-Indicators!C54)/-100</f>
        <v>9.6499999999999989E-3</v>
      </c>
      <c r="D43" s="193">
        <f>(Indicators!D55-Indicators!D54)/-100</f>
        <v>1.3880950436842543E-3</v>
      </c>
      <c r="E43" s="193">
        <f>(Indicators!E55-Indicators!E54)/-Indicators!E54</f>
        <v>0.11294765840220378</v>
      </c>
      <c r="F43" s="193">
        <f>(Indicators!F55-Indicators!F54)/Indicators!F54</f>
        <v>-2.4553571428571497E-2</v>
      </c>
      <c r="G43" s="193">
        <f>(Indicators!G55-Indicators!G54)/Indicators!G54</f>
        <v>1.2762762762762891E-2</v>
      </c>
      <c r="H43" s="193">
        <f>(Indicators!H55-Indicators!H54)/Indicators!H54</f>
        <v>5.2807766935088381E-3</v>
      </c>
      <c r="I43" s="193">
        <f>(Indicators!I55-Indicators!I54)/Indicators!I54</f>
        <v>0</v>
      </c>
      <c r="J43" s="174"/>
      <c r="K43" s="193">
        <f>NewCastle!C$70/100</f>
        <v>2.1744728815150317E-2</v>
      </c>
      <c r="L43" s="193">
        <f>NewCastle!D$70/100</f>
        <v>1.0121508269750716E-2</v>
      </c>
      <c r="M43" s="193">
        <f>NewCastle!E$70/100</f>
        <v>0.30774054599852219</v>
      </c>
      <c r="N43" s="193">
        <f>NewCastle!F$70/100</f>
        <v>2.7852270499126926E-2</v>
      </c>
      <c r="O43" s="193">
        <f>NewCastle!G$70/100</f>
        <v>3.3398455877711584E-2</v>
      </c>
      <c r="P43" s="193">
        <f>NewCastle!H$70/100</f>
        <v>0.10739346036097705</v>
      </c>
      <c r="Q43" s="193">
        <f>NewCastle!I$70/100</f>
        <v>8.8288753409527257E-2</v>
      </c>
      <c r="R43" s="193">
        <f>NewCastle!J$70/100</f>
        <v>0.14580453879697494</v>
      </c>
      <c r="S43" s="193">
        <f>NewCastle!K$70/100</f>
        <v>0.25765573797225899</v>
      </c>
      <c r="T43" s="193"/>
      <c r="U43" s="193">
        <f>K43*$B43*Indicators!$B$256+K43*$C43*Indicators!$C$256+K43*$D43*Indicators!$D$256+K43*$E43*Indicators!$E$256+K43*$F43*Indicators!$F$256+K43*$G43*Indicators!$G$256+K43*$H43*Indicators!$H$256+K43*$I43*Indicators!$I$256</f>
        <v>3.2393218883733496E-4</v>
      </c>
      <c r="V43" s="193">
        <f>L43*$B43*Indicators!$B$257+L43*$C43*Indicators!$C$257+L43*$D43*Indicators!$D$257+L43*$E43*Indicators!$E$257+L43*$F43*Indicators!$F$257+L43*$G43*Indicators!$G$257+L43*$H43*Indicators!$H$257+L43*$I43*Indicators!$I$257</f>
        <v>1.8875770854066346E-4</v>
      </c>
      <c r="W43" s="193">
        <f>M43*$B43*Indicators!$B$258+M43*$C43*Indicators!$C$258+M43*$D43*Indicators!$D$258+M43*$E43*Indicators!$E$258+M43*$F43*Indicators!$F$258+M43*$G43*Indicators!$G$258+M43*$H43*Indicators!$H$258+M43*$I43*Indicators!$I$258</f>
        <v>5.0612327956931647E-3</v>
      </c>
      <c r="X43" s="193">
        <f>N43*$B43*Indicators!$B$259+N43*$C43*Indicators!$C$259+N43*$D43*Indicators!$D$259+N43*$E43*Indicators!$E$259+N43*$F43*Indicators!$F$259+N43*$G43*Indicators!$G$259+N43*$H43*Indicators!$H$259+N43*$I43*Indicators!$I$259</f>
        <v>6.8013238638890195E-4</v>
      </c>
      <c r="Y43" s="193">
        <f>O43*$B43*Indicators!$B$260+O43*$C43*Indicators!$C$260+O43*$D43*Indicators!$D$260+O43*$E43*Indicators!$E$260+O43*$F43*Indicators!$F$260+O43*$G43*Indicators!$G$260+O43*$H43*Indicators!$H$260+O43*$I43*Indicators!$I$260</f>
        <v>7.4511811352861741E-4</v>
      </c>
      <c r="Z43" s="193">
        <f>P43*$B43*Indicators!$B$261+P43*$C43*Indicators!$C$261+P43*$D43*Indicators!$D$261+P43*$E43*Indicators!$E$261+P43*$F43*Indicators!$F$261+P43*$G43*Indicators!$G$261+P43*$H43*Indicators!$H$261+P43*$I43*Indicators!$I$261</f>
        <v>1.8278200193467737E-3</v>
      </c>
      <c r="AA43" s="193">
        <f>Q43*$B43*Indicators!$B$262+Q43*$C43*Indicators!$C$262+Q43*$D43*Indicators!$D$262+Q43*$E43*Indicators!$E$262+Q43*$F43*Indicators!$F$262+Q43*$G43*Indicators!$G$262+Q43*$H43*Indicators!$H$262+Q43*$I43*Indicators!$I$262</f>
        <v>3.3336975175449796E-3</v>
      </c>
      <c r="AB43" s="193">
        <f>R43*$B43*Indicators!$B$263+R43*$C43*Indicators!$C$263+R43*$D43*Indicators!$D$263+R43*$E43*Indicators!$E$263+R43*$F43*Indicators!$F$263+R43*$G43*Indicators!$G$263+R43*$H43*Indicators!$H$263+R43*$I43*Indicators!$I$263</f>
        <v>2.4998296146257373E-3</v>
      </c>
      <c r="AC43" s="193">
        <f>S43*$B43*Indicators!$B$264+S43*$C43*Indicators!$C$264+S43*$D43*Indicators!$D$264+S43*$E43*Indicators!$E$264+S43*$F43*Indicators!$F$264+S43*$G43*Indicators!$G$264+S43*$H43*Indicators!$H$264+S43*$I43*Indicators!$I$264</f>
        <v>1.5431305446633255E-3</v>
      </c>
      <c r="AE43" s="177">
        <f t="shared" si="1"/>
        <v>1.6203650889169499</v>
      </c>
    </row>
    <row r="44" spans="1:31" hidden="1" x14ac:dyDescent="0.25">
      <c r="A44" s="174">
        <f>Indicators!A56</f>
        <v>37073</v>
      </c>
      <c r="B44" s="193">
        <f>(Indicators!B56-Indicators!B55)/Indicators!B55</f>
        <v>2.0155038759689877E-2</v>
      </c>
      <c r="C44" s="193">
        <f>(Indicators!C56-Indicators!C55)/-100</f>
        <v>2.4500000000000099E-3</v>
      </c>
      <c r="D44" s="193">
        <f>(Indicators!D56-Indicators!D55)/-100</f>
        <v>1.0483697983697979E-2</v>
      </c>
      <c r="E44" s="193">
        <f>(Indicators!E56-Indicators!E55)/-Indicators!E55</f>
        <v>4.8136645962732996E-2</v>
      </c>
      <c r="F44" s="193">
        <f>(Indicators!F56-Indicators!F55)/Indicators!F55</f>
        <v>-2.288329519450813E-2</v>
      </c>
      <c r="G44" s="193">
        <f>(Indicators!G56-Indicators!G55)/Indicators!G55</f>
        <v>-9.2661230541141587E-3</v>
      </c>
      <c r="H44" s="193">
        <f>(Indicators!H56-Indicators!H55)/Indicators!H55</f>
        <v>9.0832284611360135E-3</v>
      </c>
      <c r="I44" s="193">
        <f>(Indicators!I56-Indicators!I55)/Indicators!I55</f>
        <v>0</v>
      </c>
      <c r="J44" s="174"/>
      <c r="K44" s="193">
        <f>NewCastle!C$70/100</f>
        <v>2.1744728815150317E-2</v>
      </c>
      <c r="L44" s="193">
        <f>NewCastle!D$70/100</f>
        <v>1.0121508269750716E-2</v>
      </c>
      <c r="M44" s="193">
        <f>NewCastle!E$70/100</f>
        <v>0.30774054599852219</v>
      </c>
      <c r="N44" s="193">
        <f>NewCastle!F$70/100</f>
        <v>2.7852270499126926E-2</v>
      </c>
      <c r="O44" s="193">
        <f>NewCastle!G$70/100</f>
        <v>3.3398455877711584E-2</v>
      </c>
      <c r="P44" s="193">
        <f>NewCastle!H$70/100</f>
        <v>0.10739346036097705</v>
      </c>
      <c r="Q44" s="193">
        <f>NewCastle!I$70/100</f>
        <v>8.8288753409527257E-2</v>
      </c>
      <c r="R44" s="193">
        <f>NewCastle!J$70/100</f>
        <v>0.14580453879697494</v>
      </c>
      <c r="S44" s="193">
        <f>NewCastle!K$70/100</f>
        <v>0.25765573797225899</v>
      </c>
      <c r="T44" s="193"/>
      <c r="U44" s="193">
        <f>K44*$B44*Indicators!$B$256+K44*$C44*Indicators!$C$256+K44*$D44*Indicators!$D$256+K44*$E44*Indicators!$E$256+K44*$F44*Indicators!$F$256+K44*$G44*Indicators!$G$256+K44*$H44*Indicators!$H$256+K44*$I44*Indicators!$I$256</f>
        <v>1.5279492003419666E-4</v>
      </c>
      <c r="V44" s="193">
        <f>L44*$B44*Indicators!$B$257+L44*$C44*Indicators!$C$257+L44*$D44*Indicators!$D$257+L44*$E44*Indicators!$E$257+L44*$F44*Indicators!$F$257+L44*$G44*Indicators!$G$257+L44*$H44*Indicators!$H$257+L44*$I44*Indicators!$I$257</f>
        <v>7.240650701569295E-5</v>
      </c>
      <c r="W44" s="193">
        <f>M44*$B44*Indicators!$B$258+M44*$C44*Indicators!$C$258+M44*$D44*Indicators!$D$258+M44*$E44*Indicators!$E$258+M44*$F44*Indicators!$F$258+M44*$G44*Indicators!$G$258+M44*$H44*Indicators!$H$258+M44*$I44*Indicators!$I$258</f>
        <v>4.243876275720369E-3</v>
      </c>
      <c r="X44" s="193">
        <f>N44*$B44*Indicators!$B$259+N44*$C44*Indicators!$C$259+N44*$D44*Indicators!$D$259+N44*$E44*Indicators!$E$259+N44*$F44*Indicators!$F$259+N44*$G44*Indicators!$G$259+N44*$H44*Indicators!$H$259+N44*$I44*Indicators!$I$259</f>
        <v>3.6758983235076745E-4</v>
      </c>
      <c r="Y44" s="193">
        <f>O44*$B44*Indicators!$B$260+O44*$C44*Indicators!$C$260+O44*$D44*Indicators!$D$260+O44*$E44*Indicators!$E$260+O44*$F44*Indicators!$F$260+O44*$G44*Indicators!$G$260+O44*$H44*Indicators!$H$260+O44*$I44*Indicators!$I$260</f>
        <v>4.5903970323643589E-4</v>
      </c>
      <c r="Z44" s="193">
        <f>P44*$B44*Indicators!$B$261+P44*$C44*Indicators!$C$261+P44*$D44*Indicators!$D$261+P44*$E44*Indicators!$E$261+P44*$F44*Indicators!$F$261+P44*$G44*Indicators!$G$261+P44*$H44*Indicators!$H$261+P44*$I44*Indicators!$I$261</f>
        <v>1.2945438805741466E-3</v>
      </c>
      <c r="AA44" s="193">
        <f>Q44*$B44*Indicators!$B$262+Q44*$C44*Indicators!$C$262+Q44*$D44*Indicators!$D$262+Q44*$E44*Indicators!$E$262+Q44*$F44*Indicators!$F$262+Q44*$G44*Indicators!$G$262+Q44*$H44*Indicators!$H$262+Q44*$I44*Indicators!$I$262</f>
        <v>1.7491337996454702E-3</v>
      </c>
      <c r="AB44" s="193">
        <f>R44*$B44*Indicators!$B$263+R44*$C44*Indicators!$C$263+R44*$D44*Indicators!$D$263+R44*$E44*Indicators!$E$263+R44*$F44*Indicators!$F$263+R44*$G44*Indicators!$G$263+R44*$H44*Indicators!$H$263+R44*$I44*Indicators!$I$263</f>
        <v>1.6709210073895691E-3</v>
      </c>
      <c r="AC44" s="193">
        <f>S44*$B44*Indicators!$B$264+S44*$C44*Indicators!$C$264+S44*$D44*Indicators!$D$264+S44*$E44*Indicators!$E$264+S44*$F44*Indicators!$F$264+S44*$G44*Indicators!$G$264+S44*$H44*Indicators!$H$264+S44*$I44*Indicators!$I$264</f>
        <v>1.982586701690936E-3</v>
      </c>
      <c r="AE44" s="177">
        <f t="shared" si="1"/>
        <v>1.1992892627657581</v>
      </c>
    </row>
    <row r="45" spans="1:31" hidden="1" x14ac:dyDescent="0.25">
      <c r="A45" s="174">
        <f>Indicators!A57</f>
        <v>37104</v>
      </c>
      <c r="B45" s="193">
        <f>(Indicators!B57-Indicators!B56)/Indicators!B56</f>
        <v>1.7021276595744751E-2</v>
      </c>
      <c r="C45" s="193">
        <f>(Indicators!C57-Indicators!C56)/-100</f>
        <v>-2.2499999999999964E-3</v>
      </c>
      <c r="D45" s="193">
        <f>(Indicators!D57-Indicators!D56)/-100</f>
        <v>6.1366773323294592E-3</v>
      </c>
      <c r="E45" s="193">
        <f>(Indicators!E57-Indicators!E56)/-Indicators!E56</f>
        <v>-7.7895595432300166E-2</v>
      </c>
      <c r="F45" s="193">
        <f>(Indicators!F57-Indicators!F56)/Indicators!F56</f>
        <v>-7.494145199063218E-2</v>
      </c>
      <c r="G45" s="193">
        <f>(Indicators!G57-Indicators!G56)/Indicators!G56</f>
        <v>3.1799476243920689E-2</v>
      </c>
      <c r="H45" s="193">
        <f>(Indicators!H57-Indicators!H56)/Indicators!H56</f>
        <v>1.9528574706563415E-2</v>
      </c>
      <c r="I45" s="193">
        <f>(Indicators!I57-Indicators!I56)/Indicators!I56</f>
        <v>0</v>
      </c>
      <c r="J45" s="174"/>
      <c r="K45" s="193">
        <f>NewCastle!C$70/100</f>
        <v>2.1744728815150317E-2</v>
      </c>
      <c r="L45" s="193">
        <f>NewCastle!D$70/100</f>
        <v>1.0121508269750716E-2</v>
      </c>
      <c r="M45" s="193">
        <f>NewCastle!E$70/100</f>
        <v>0.30774054599852219</v>
      </c>
      <c r="N45" s="193">
        <f>NewCastle!F$70/100</f>
        <v>2.7852270499126926E-2</v>
      </c>
      <c r="O45" s="193">
        <f>NewCastle!G$70/100</f>
        <v>3.3398455877711584E-2</v>
      </c>
      <c r="P45" s="193">
        <f>NewCastle!H$70/100</f>
        <v>0.10739346036097705</v>
      </c>
      <c r="Q45" s="193">
        <f>NewCastle!I$70/100</f>
        <v>8.8288753409527257E-2</v>
      </c>
      <c r="R45" s="193">
        <f>NewCastle!J$70/100</f>
        <v>0.14580453879697494</v>
      </c>
      <c r="S45" s="193">
        <f>NewCastle!K$70/100</f>
        <v>0.25765573797225899</v>
      </c>
      <c r="T45" s="193"/>
      <c r="U45" s="193">
        <f>K45*$B45*Indicators!$B$256+K45*$C45*Indicators!$C$256+K45*$D45*Indicators!$D$256+K45*$E45*Indicators!$E$256+K45*$F45*Indicators!$F$256+K45*$G45*Indicators!$G$256+K45*$H45*Indicators!$H$256+K45*$I45*Indicators!$I$256</f>
        <v>-6.5855520683791617E-4</v>
      </c>
      <c r="V45" s="193">
        <f>L45*$B45*Indicators!$B$257+L45*$C45*Indicators!$C$257+L45*$D45*Indicators!$D$257+L45*$E45*Indicators!$E$257+L45*$F45*Indicators!$F$257+L45*$G45*Indicators!$G$257+L45*$H45*Indicators!$H$257+L45*$I45*Indicators!$I$257</f>
        <v>1.0158567092377911E-4</v>
      </c>
      <c r="W45" s="193">
        <f>M45*$B45*Indicators!$B$258+M45*$C45*Indicators!$C$258+M45*$D45*Indicators!$D$258+M45*$E45*Indicators!$E$258+M45*$F45*Indicators!$F$258+M45*$G45*Indicators!$G$258+M45*$H45*Indicators!$H$258+M45*$I45*Indicators!$I$258</f>
        <v>-6.8999730922481538E-6</v>
      </c>
      <c r="X45" s="193">
        <f>N45*$B45*Indicators!$B$259+N45*$C45*Indicators!$C$259+N45*$D45*Indicators!$D$259+N45*$E45*Indicators!$E$259+N45*$F45*Indicators!$F$259+N45*$G45*Indicators!$G$259+N45*$H45*Indicators!$H$259+N45*$I45*Indicators!$I$259</f>
        <v>-3.267015649965774E-4</v>
      </c>
      <c r="Y45" s="193">
        <f>O45*$B45*Indicators!$B$260+O45*$C45*Indicators!$C$260+O45*$D45*Indicators!$D$260+O45*$E45*Indicators!$E$260+O45*$F45*Indicators!$F$260+O45*$G45*Indicators!$G$260+O45*$H45*Indicators!$H$260+O45*$I45*Indicators!$I$260</f>
        <v>-1.3977158632850546E-4</v>
      </c>
      <c r="Z45" s="193">
        <f>P45*$B45*Indicators!$B$261+P45*$C45*Indicators!$C$261+P45*$D45*Indicators!$D$261+P45*$E45*Indicators!$E$261+P45*$F45*Indicators!$F$261+P45*$G45*Indicators!$G$261+P45*$H45*Indicators!$H$261+P45*$I45*Indicators!$I$261</f>
        <v>-8.2204618550328363E-5</v>
      </c>
      <c r="AA45" s="193">
        <f>Q45*$B45*Indicators!$B$262+Q45*$C45*Indicators!$C$262+Q45*$D45*Indicators!$D$262+Q45*$E45*Indicators!$E$262+Q45*$F45*Indicators!$F$262+Q45*$G45*Indicators!$G$262+Q45*$H45*Indicators!$H$262+Q45*$I45*Indicators!$I$262</f>
        <v>-1.5536320523535259E-3</v>
      </c>
      <c r="AB45" s="193">
        <f>R45*$B45*Indicators!$B$263+R45*$C45*Indicators!$C$263+R45*$D45*Indicators!$D$263+R45*$E45*Indicators!$E$263+R45*$F45*Indicators!$F$263+R45*$G45*Indicators!$G$263+R45*$H45*Indicators!$H$263+R45*$I45*Indicators!$I$263</f>
        <v>-5.8714283202574965E-5</v>
      </c>
      <c r="AC45" s="193">
        <f>S45*$B45*Indicators!$B$264+S45*$C45*Indicators!$C$264+S45*$D45*Indicators!$D$264+S45*$E45*Indicators!$E$264+S45*$F45*Indicators!$F$264+S45*$G45*Indicators!$G$264+S45*$H45*Indicators!$H$264+S45*$I45*Indicators!$I$264</f>
        <v>2.0613838882190946E-3</v>
      </c>
      <c r="AE45" s="177">
        <f t="shared" si="1"/>
        <v>-6.6350972621880264E-2</v>
      </c>
    </row>
    <row r="46" spans="1:31" hidden="1" x14ac:dyDescent="0.25">
      <c r="A46" s="174">
        <f>Indicators!A58</f>
        <v>37135</v>
      </c>
      <c r="B46" s="193">
        <f>(Indicators!B58-Indicators!B57)/Indicators!B57</f>
        <v>7.4297668858338231E-2</v>
      </c>
      <c r="C46" s="193">
        <f>(Indicators!C58-Indicators!C57)/-100</f>
        <v>1.1999999999999921E-3</v>
      </c>
      <c r="D46" s="193">
        <f>(Indicators!D58-Indicators!D57)/-100</f>
        <v>2.1949001364161267E-3</v>
      </c>
      <c r="E46" s="193">
        <f>(Indicators!E58-Indicators!E57)/-Indicators!E57</f>
        <v>0.18690881573968979</v>
      </c>
      <c r="F46" s="193">
        <f>(Indicators!F58-Indicators!F57)/Indicators!F57</f>
        <v>-9.3670886075949394E-2</v>
      </c>
      <c r="G46" s="193">
        <f>(Indicators!G58-Indicators!G57)/Indicators!G57</f>
        <v>6.4539521392313309E-2</v>
      </c>
      <c r="H46" s="193">
        <f>(Indicators!H58-Indicators!H57)/Indicators!H57</f>
        <v>1.7654658658273432E-2</v>
      </c>
      <c r="I46" s="193">
        <f>(Indicators!I58-Indicators!I57)/Indicators!I57</f>
        <v>0</v>
      </c>
      <c r="J46" s="174"/>
      <c r="K46" s="193">
        <f>NewCastle!C$70/100</f>
        <v>2.1744728815150317E-2</v>
      </c>
      <c r="L46" s="193">
        <f>NewCastle!D$70/100</f>
        <v>1.0121508269750716E-2</v>
      </c>
      <c r="M46" s="193">
        <f>NewCastle!E$70/100</f>
        <v>0.30774054599852219</v>
      </c>
      <c r="N46" s="193">
        <f>NewCastle!F$70/100</f>
        <v>2.7852270499126926E-2</v>
      </c>
      <c r="O46" s="193">
        <f>NewCastle!G$70/100</f>
        <v>3.3398455877711584E-2</v>
      </c>
      <c r="P46" s="193">
        <f>NewCastle!H$70/100</f>
        <v>0.10739346036097705</v>
      </c>
      <c r="Q46" s="193">
        <f>NewCastle!I$70/100</f>
        <v>8.8288753409527257E-2</v>
      </c>
      <c r="R46" s="193">
        <f>NewCastle!J$70/100</f>
        <v>0.14580453879697494</v>
      </c>
      <c r="S46" s="193">
        <f>NewCastle!K$70/100</f>
        <v>0.25765573797225899</v>
      </c>
      <c r="T46" s="193"/>
      <c r="U46" s="193">
        <f>K46*$B46*Indicators!$B$256+K46*$C46*Indicators!$C$256+K46*$D46*Indicators!$D$256+K46*$E46*Indicators!$E$256+K46*$F46*Indicators!$F$256+K46*$G46*Indicators!$G$256+K46*$H46*Indicators!$H$256+K46*$I46*Indicators!$I$256</f>
        <v>4.4637530380182348E-4</v>
      </c>
      <c r="V46" s="193">
        <f>L46*$B46*Indicators!$B$257+L46*$C46*Indicators!$C$257+L46*$D46*Indicators!$D$257+L46*$E46*Indicators!$E$257+L46*$F46*Indicators!$F$257+L46*$G46*Indicators!$G$257+L46*$H46*Indicators!$H$257+L46*$I46*Indicators!$I$257</f>
        <v>6.7607617315094048E-4</v>
      </c>
      <c r="W46" s="193">
        <f>M46*$B46*Indicators!$B$258+M46*$C46*Indicators!$C$258+M46*$D46*Indicators!$D$258+M46*$E46*Indicators!$E$258+M46*$F46*Indicators!$F$258+M46*$G46*Indicators!$G$258+M46*$H46*Indicators!$H$258+M46*$I46*Indicators!$I$258</f>
        <v>1.4405420062926527E-2</v>
      </c>
      <c r="X46" s="193">
        <f>N46*$B46*Indicators!$B$259+N46*$C46*Indicators!$C$259+N46*$D46*Indicators!$D$259+N46*$E46*Indicators!$E$259+N46*$F46*Indicators!$F$259+N46*$G46*Indicators!$G$259+N46*$H46*Indicators!$H$259+N46*$I46*Indicators!$I$259</f>
        <v>1.3020028726782097E-3</v>
      </c>
      <c r="Y46" s="193">
        <f>O46*$B46*Indicators!$B$260+O46*$C46*Indicators!$C$260+O46*$D46*Indicators!$D$260+O46*$E46*Indicators!$E$260+O46*$F46*Indicators!$F$260+O46*$G46*Indicators!$G$260+O46*$H46*Indicators!$H$260+O46*$I46*Indicators!$I$260</f>
        <v>1.3807581899863116E-3</v>
      </c>
      <c r="Z46" s="193">
        <f>P46*$B46*Indicators!$B$261+P46*$C46*Indicators!$C$261+P46*$D46*Indicators!$D$261+P46*$E46*Indicators!$E$261+P46*$F46*Indicators!$F$261+P46*$G46*Indicators!$G$261+P46*$H46*Indicators!$H$261+P46*$I46*Indicators!$I$261</f>
        <v>3.3714343836827275E-3</v>
      </c>
      <c r="AA46" s="193">
        <f>Q46*$B46*Indicators!$B$262+Q46*$C46*Indicators!$C$262+Q46*$D46*Indicators!$D$262+Q46*$E46*Indicators!$E$262+Q46*$F46*Indicators!$F$262+Q46*$G46*Indicators!$G$262+Q46*$H46*Indicators!$H$262+Q46*$I46*Indicators!$I$262</f>
        <v>5.9588581208166059E-3</v>
      </c>
      <c r="AB46" s="193">
        <f>R46*$B46*Indicators!$B$263+R46*$C46*Indicators!$C$263+R46*$D46*Indicators!$D$263+R46*$E46*Indicators!$E$263+R46*$F46*Indicators!$F$263+R46*$G46*Indicators!$G$263+R46*$H46*Indicators!$H$263+R46*$I46*Indicators!$I$263</f>
        <v>4.6739884572500213E-3</v>
      </c>
      <c r="AC46" s="193">
        <f>S46*$B46*Indicators!$B$264+S46*$C46*Indicators!$C$264+S46*$D46*Indicators!$D$264+S46*$E46*Indicators!$E$264+S46*$F46*Indicators!$F$264+S46*$G46*Indicators!$G$264+S46*$H46*Indicators!$H$264+S46*$I46*Indicators!$I$264</f>
        <v>3.5002904343381875E-3</v>
      </c>
      <c r="AE46" s="177">
        <f t="shared" si="1"/>
        <v>3.5715203998631351</v>
      </c>
    </row>
    <row r="47" spans="1:31" hidden="1" x14ac:dyDescent="0.25">
      <c r="A47" s="174">
        <f>Indicators!A59</f>
        <v>37165</v>
      </c>
      <c r="B47" s="193">
        <f>(Indicators!B59-Indicators!B58)/Indicators!B58</f>
        <v>4.879541534524022E-2</v>
      </c>
      <c r="C47" s="193">
        <f>(Indicators!C59-Indicators!C58)/-100</f>
        <v>2.2000000000000062E-3</v>
      </c>
      <c r="D47" s="193">
        <f>(Indicators!D59-Indicators!D58)/-100</f>
        <v>4.051709179246972E-3</v>
      </c>
      <c r="E47" s="193">
        <f>(Indicators!E59-Indicators!E58)/-Indicators!E58</f>
        <v>5.0721265704979056E-2</v>
      </c>
      <c r="F47" s="193">
        <f>(Indicators!F59-Indicators!F58)/Indicators!F58</f>
        <v>-7.8212290502793366E-2</v>
      </c>
      <c r="G47" s="193">
        <f>(Indicators!G59-Indicators!G58)/Indicators!G58</f>
        <v>-4.3596730245231641E-2</v>
      </c>
      <c r="H47" s="193">
        <f>(Indicators!H59-Indicators!H58)/Indicators!H58</f>
        <v>8.1322636629457806E-3</v>
      </c>
      <c r="I47" s="193">
        <f>(Indicators!I59-Indicators!I58)/Indicators!I58</f>
        <v>0</v>
      </c>
      <c r="J47" s="174"/>
      <c r="K47" s="193">
        <f>NewCastle!C$70/100</f>
        <v>2.1744728815150317E-2</v>
      </c>
      <c r="L47" s="193">
        <f>NewCastle!D$70/100</f>
        <v>1.0121508269750716E-2</v>
      </c>
      <c r="M47" s="193">
        <f>NewCastle!E$70/100</f>
        <v>0.30774054599852219</v>
      </c>
      <c r="N47" s="193">
        <f>NewCastle!F$70/100</f>
        <v>2.7852270499126926E-2</v>
      </c>
      <c r="O47" s="193">
        <f>NewCastle!G$70/100</f>
        <v>3.3398455877711584E-2</v>
      </c>
      <c r="P47" s="193">
        <f>NewCastle!H$70/100</f>
        <v>0.10739346036097705</v>
      </c>
      <c r="Q47" s="193">
        <f>NewCastle!I$70/100</f>
        <v>8.8288753409527257E-2</v>
      </c>
      <c r="R47" s="193">
        <f>NewCastle!J$70/100</f>
        <v>0.14580453879697494</v>
      </c>
      <c r="S47" s="193">
        <f>NewCastle!K$70/100</f>
        <v>0.25765573797225899</v>
      </c>
      <c r="T47" s="193"/>
      <c r="U47" s="193">
        <f>K47*$B47*Indicators!$B$256+K47*$C47*Indicators!$C$256+K47*$D47*Indicators!$D$256+K47*$E47*Indicators!$E$256+K47*$F47*Indicators!$F$256+K47*$G47*Indicators!$G$256+K47*$H47*Indicators!$H$256+K47*$I47*Indicators!$I$256</f>
        <v>-8.3634077725045034E-5</v>
      </c>
      <c r="V47" s="193">
        <f>L47*$B47*Indicators!$B$257+L47*$C47*Indicators!$C$257+L47*$D47*Indicators!$D$257+L47*$E47*Indicators!$E$257+L47*$F47*Indicators!$F$257+L47*$G47*Indicators!$G$257+L47*$H47*Indicators!$H$257+L47*$I47*Indicators!$I$257</f>
        <v>2.2996664726866549E-5</v>
      </c>
      <c r="W47" s="193">
        <f>M47*$B47*Indicators!$B$258+M47*$C47*Indicators!$C$258+M47*$D47*Indicators!$D$258+M47*$E47*Indicators!$E$258+M47*$F47*Indicators!$F$258+M47*$G47*Indicators!$G$258+M47*$H47*Indicators!$H$258+M47*$I47*Indicators!$I$258</f>
        <v>7.2646260423534226E-3</v>
      </c>
      <c r="X47" s="193">
        <f>N47*$B47*Indicators!$B$259+N47*$C47*Indicators!$C$259+N47*$D47*Indicators!$D$259+N47*$E47*Indicators!$E$259+N47*$F47*Indicators!$F$259+N47*$G47*Indicators!$G$259+N47*$H47*Indicators!$H$259+N47*$I47*Indicators!$I$259</f>
        <v>4.4980320871409302E-4</v>
      </c>
      <c r="Y47" s="193">
        <f>O47*$B47*Indicators!$B$260+O47*$C47*Indicators!$C$260+O47*$D47*Indicators!$D$260+O47*$E47*Indicators!$E$260+O47*$F47*Indicators!$F$260+O47*$G47*Indicators!$G$260+O47*$H47*Indicators!$H$260+O47*$I47*Indicators!$I$260</f>
        <v>5.3412752449504908E-4</v>
      </c>
      <c r="Z47" s="193">
        <f>P47*$B47*Indicators!$B$261+P47*$C47*Indicators!$C$261+P47*$D47*Indicators!$D$261+P47*$E47*Indicators!$E$261+P47*$F47*Indicators!$F$261+P47*$G47*Indicators!$G$261+P47*$H47*Indicators!$H$261+P47*$I47*Indicators!$I$261</f>
        <v>1.4568004363002534E-3</v>
      </c>
      <c r="AA47" s="193">
        <f>Q47*$B47*Indicators!$B$262+Q47*$C47*Indicators!$C$262+Q47*$D47*Indicators!$D$262+Q47*$E47*Indicators!$E$262+Q47*$F47*Indicators!$F$262+Q47*$G47*Indicators!$G$262+Q47*$H47*Indicators!$H$262+Q47*$I47*Indicators!$I$262</f>
        <v>1.992460406428313E-3</v>
      </c>
      <c r="AB47" s="193">
        <f>R47*$B47*Indicators!$B$263+R47*$C47*Indicators!$C$263+R47*$D47*Indicators!$D$263+R47*$E47*Indicators!$E$263+R47*$F47*Indicators!$F$263+R47*$G47*Indicators!$G$263+R47*$H47*Indicators!$H$263+R47*$I47*Indicators!$I$263</f>
        <v>1.9780599178342785E-3</v>
      </c>
      <c r="AC47" s="193">
        <f>S47*$B47*Indicators!$B$264+S47*$C47*Indicators!$C$264+S47*$D47*Indicators!$D$264+S47*$E47*Indicators!$E$264+S47*$F47*Indicators!$F$264+S47*$G47*Indicators!$G$264+S47*$H47*Indicators!$H$264+S47*$I47*Indicators!$I$264</f>
        <v>2.2930233356466714E-3</v>
      </c>
      <c r="AE47" s="177">
        <f t="shared" si="1"/>
        <v>1.5908263458773904</v>
      </c>
    </row>
    <row r="48" spans="1:31" hidden="1" x14ac:dyDescent="0.25">
      <c r="A48" s="174">
        <f>Indicators!A60</f>
        <v>37196</v>
      </c>
      <c r="B48" s="193">
        <f>(Indicators!B60-Indicators!B59)/Indicators!B59</f>
        <v>9.0758620689655109E-2</v>
      </c>
      <c r="C48" s="193">
        <f>(Indicators!C60-Indicators!C59)/-100</f>
        <v>2.0500000000000006E-3</v>
      </c>
      <c r="D48" s="193">
        <f>(Indicators!D60-Indicators!D59)/-100</f>
        <v>-2.8567591420129369E-3</v>
      </c>
      <c r="E48" s="193">
        <f>(Indicators!E60-Indicators!E59)/-Indicators!E59</f>
        <v>9.1176470588235276E-2</v>
      </c>
      <c r="F48" s="193">
        <f>(Indicators!F60-Indicators!F59)/Indicators!F59</f>
        <v>0.10303030303030312</v>
      </c>
      <c r="G48" s="193">
        <f>(Indicators!G60-Indicators!G59)/Indicators!G59</f>
        <v>-2.2435897435897474E-2</v>
      </c>
      <c r="H48" s="193">
        <f>(Indicators!H60-Indicators!H59)/Indicators!H59</f>
        <v>4.7994721585399962E-3</v>
      </c>
      <c r="I48" s="193">
        <f>(Indicators!I60-Indicators!I59)/Indicators!I59</f>
        <v>0</v>
      </c>
      <c r="J48" s="174"/>
      <c r="K48" s="193">
        <f>NewCastle!C$70/100</f>
        <v>2.1744728815150317E-2</v>
      </c>
      <c r="L48" s="193">
        <f>NewCastle!D$70/100</f>
        <v>1.0121508269750716E-2</v>
      </c>
      <c r="M48" s="193">
        <f>NewCastle!E$70/100</f>
        <v>0.30774054599852219</v>
      </c>
      <c r="N48" s="193">
        <f>NewCastle!F$70/100</f>
        <v>2.7852270499126926E-2</v>
      </c>
      <c r="O48" s="193">
        <f>NewCastle!G$70/100</f>
        <v>3.3398455877711584E-2</v>
      </c>
      <c r="P48" s="193">
        <f>NewCastle!H$70/100</f>
        <v>0.10739346036097705</v>
      </c>
      <c r="Q48" s="193">
        <f>NewCastle!I$70/100</f>
        <v>8.8288753409527257E-2</v>
      </c>
      <c r="R48" s="193">
        <f>NewCastle!J$70/100</f>
        <v>0.14580453879697494</v>
      </c>
      <c r="S48" s="193">
        <f>NewCastle!K$70/100</f>
        <v>0.25765573797225899</v>
      </c>
      <c r="T48" s="193"/>
      <c r="U48" s="193">
        <f>K48*$B48*Indicators!$B$256+K48*$C48*Indicators!$C$256+K48*$D48*Indicators!$D$256+K48*$E48*Indicators!$E$256+K48*$F48*Indicators!$F$256+K48*$G48*Indicators!$G$256+K48*$H48*Indicators!$H$256+K48*$I48*Indicators!$I$256</f>
        <v>1.4156454341023425E-3</v>
      </c>
      <c r="V48" s="193">
        <f>L48*$B48*Indicators!$B$257+L48*$C48*Indicators!$C$257+L48*$D48*Indicators!$D$257+L48*$E48*Indicators!$E$257+L48*$F48*Indicators!$F$257+L48*$G48*Indicators!$G$257+L48*$H48*Indicators!$H$257+L48*$I48*Indicators!$I$257</f>
        <v>2.7703453049031834E-4</v>
      </c>
      <c r="W48" s="193">
        <f>M48*$B48*Indicators!$B$258+M48*$C48*Indicators!$C$258+M48*$D48*Indicators!$D$258+M48*$E48*Indicators!$E$258+M48*$F48*Indicators!$F$258+M48*$G48*Indicators!$G$258+M48*$H48*Indicators!$H$258+M48*$I48*Indicators!$I$258</f>
        <v>1.2811323115101013E-2</v>
      </c>
      <c r="X48" s="193">
        <f>N48*$B48*Indicators!$B$259+N48*$C48*Indicators!$C$259+N48*$D48*Indicators!$D$259+N48*$E48*Indicators!$E$259+N48*$F48*Indicators!$F$259+N48*$G48*Indicators!$G$259+N48*$H48*Indicators!$H$259+N48*$I48*Indicators!$I$259</f>
        <v>7.7292182574215606E-4</v>
      </c>
      <c r="Y48" s="193">
        <f>O48*$B48*Indicators!$B$260+O48*$C48*Indicators!$C$260+O48*$D48*Indicators!$D$260+O48*$E48*Indicators!$E$260+O48*$F48*Indicators!$F$260+O48*$G48*Indicators!$G$260+O48*$H48*Indicators!$H$260+O48*$I48*Indicators!$I$260</f>
        <v>8.1898018205254402E-4</v>
      </c>
      <c r="Z48" s="193">
        <f>P48*$B48*Indicators!$B$261+P48*$C48*Indicators!$C$261+P48*$D48*Indicators!$D$261+P48*$E48*Indicators!$E$261+P48*$F48*Indicators!$F$261+P48*$G48*Indicators!$G$261+P48*$H48*Indicators!$H$261+P48*$I48*Indicators!$I$261</f>
        <v>2.0984172399685069E-3</v>
      </c>
      <c r="AA48" s="193">
        <f>Q48*$B48*Indicators!$B$262+Q48*$C48*Indicators!$C$262+Q48*$D48*Indicators!$D$262+Q48*$E48*Indicators!$E$262+Q48*$F48*Indicators!$F$262+Q48*$G48*Indicators!$G$262+Q48*$H48*Indicators!$H$262+Q48*$I48*Indicators!$I$262</f>
        <v>3.3119779280746863E-3</v>
      </c>
      <c r="AB48" s="193">
        <f>R48*$B48*Indicators!$B$263+R48*$C48*Indicators!$C$263+R48*$D48*Indicators!$D$263+R48*$E48*Indicators!$E$263+R48*$F48*Indicators!$F$263+R48*$G48*Indicators!$G$263+R48*$H48*Indicators!$H$263+R48*$I48*Indicators!$I$263</f>
        <v>2.9255935665105938E-3</v>
      </c>
      <c r="AC48" s="193">
        <f>S48*$B48*Indicators!$B$264+S48*$C48*Indicators!$C$264+S48*$D48*Indicators!$D$264+S48*$E48*Indicators!$E$264+S48*$F48*Indicators!$F$264+S48*$G48*Indicators!$G$264+S48*$H48*Indicators!$H$264+S48*$I48*Indicators!$I$264</f>
        <v>2.7470873163857497E-3</v>
      </c>
      <c r="AE48" s="177">
        <f t="shared" si="1"/>
        <v>2.7178981138427911</v>
      </c>
    </row>
    <row r="49" spans="1:31" hidden="1" x14ac:dyDescent="0.25">
      <c r="A49" s="174">
        <f>Indicators!A61</f>
        <v>37226</v>
      </c>
      <c r="B49" s="193">
        <f>(Indicators!B61-Indicators!B60)/Indicators!B60</f>
        <v>0.16483794404886964</v>
      </c>
      <c r="C49" s="193">
        <f>(Indicators!C61-Indicators!C60)/-100</f>
        <v>-1.245000000000001E-2</v>
      </c>
      <c r="D49" s="193">
        <f>(Indicators!D61-Indicators!D60)/-100</f>
        <v>-2.8008209631999572E-3</v>
      </c>
      <c r="E49" s="193">
        <f>(Indicators!E61-Indicators!E60)/-Indicators!E60</f>
        <v>-4.3689320388349641E-2</v>
      </c>
      <c r="F49" s="193">
        <f>(Indicators!F61-Indicators!F60)/Indicators!F60</f>
        <v>1.7857142857142842E-2</v>
      </c>
      <c r="G49" s="193">
        <f>(Indicators!G61-Indicators!G60)/Indicators!G60</f>
        <v>7.6502732240437991E-3</v>
      </c>
      <c r="H49" s="193">
        <f>(Indicators!H61-Indicators!H60)/Indicators!H60</f>
        <v>2.5454363640908976E-2</v>
      </c>
      <c r="I49" s="193">
        <f>(Indicators!I61-Indicators!I60)/Indicators!I60</f>
        <v>0</v>
      </c>
      <c r="J49" s="174"/>
      <c r="K49" s="193">
        <f>NewCastle!C$70/100</f>
        <v>2.1744728815150317E-2</v>
      </c>
      <c r="L49" s="193">
        <f>NewCastle!D$70/100</f>
        <v>1.0121508269750716E-2</v>
      </c>
      <c r="M49" s="193">
        <f>NewCastle!E$70/100</f>
        <v>0.30774054599852219</v>
      </c>
      <c r="N49" s="193">
        <f>NewCastle!F$70/100</f>
        <v>2.7852270499126926E-2</v>
      </c>
      <c r="O49" s="193">
        <f>NewCastle!G$70/100</f>
        <v>3.3398455877711584E-2</v>
      </c>
      <c r="P49" s="193">
        <f>NewCastle!H$70/100</f>
        <v>0.10739346036097705</v>
      </c>
      <c r="Q49" s="193">
        <f>NewCastle!I$70/100</f>
        <v>8.8288753409527257E-2</v>
      </c>
      <c r="R49" s="193">
        <f>NewCastle!J$70/100</f>
        <v>0.14580453879697494</v>
      </c>
      <c r="S49" s="193">
        <f>NewCastle!K$70/100</f>
        <v>0.25765573797225899</v>
      </c>
      <c r="T49" s="193"/>
      <c r="U49" s="193">
        <f>K49*$B49*Indicators!$B$256+K49*$C49*Indicators!$C$256+K49*$D49*Indicators!$D$256+K49*$E49*Indicators!$E$256+K49*$F49*Indicators!$F$256+K49*$G49*Indicators!$G$256+K49*$H49*Indicators!$H$256+K49*$I49*Indicators!$I$256</f>
        <v>6.9709126640010754E-4</v>
      </c>
      <c r="V49" s="193">
        <f>L49*$B49*Indicators!$B$257+L49*$C49*Indicators!$C$257+L49*$D49*Indicators!$D$257+L49*$E49*Indicators!$E$257+L49*$F49*Indicators!$F$257+L49*$G49*Indicators!$G$257+L49*$H49*Indicators!$H$257+L49*$I49*Indicators!$I$257</f>
        <v>4.8727532387795973E-4</v>
      </c>
      <c r="W49" s="193">
        <f>M49*$B49*Indicators!$B$258+M49*$C49*Indicators!$C$258+M49*$D49*Indicators!$D$258+M49*$E49*Indicators!$E$258+M49*$F49*Indicators!$F$258+M49*$G49*Indicators!$G$258+M49*$H49*Indicators!$H$258+M49*$I49*Indicators!$I$258</f>
        <v>1.638402779327458E-2</v>
      </c>
      <c r="X49" s="193">
        <f>N49*$B49*Indicators!$B$259+N49*$C49*Indicators!$C$259+N49*$D49*Indicators!$D$259+N49*$E49*Indicators!$E$259+N49*$F49*Indicators!$F$259+N49*$G49*Indicators!$G$259+N49*$H49*Indicators!$H$259+N49*$I49*Indicators!$I$259</f>
        <v>2.6539942935197345E-4</v>
      </c>
      <c r="Y49" s="193">
        <f>O49*$B49*Indicators!$B$260+O49*$C49*Indicators!$C$260+O49*$D49*Indicators!$D$260+O49*$E49*Indicators!$E$260+O49*$F49*Indicators!$F$260+O49*$G49*Indicators!$G$260+O49*$H49*Indicators!$H$260+O49*$I49*Indicators!$I$260</f>
        <v>4.526032942787653E-4</v>
      </c>
      <c r="Z49" s="193">
        <f>P49*$B49*Indicators!$B$261+P49*$C49*Indicators!$C$261+P49*$D49*Indicators!$D$261+P49*$E49*Indicators!$E$261+P49*$F49*Indicators!$F$261+P49*$G49*Indicators!$G$261+P49*$H49*Indicators!$H$261+P49*$I49*Indicators!$I$261</f>
        <v>1.4563400649173822E-3</v>
      </c>
      <c r="AA49" s="193">
        <f>Q49*$B49*Indicators!$B$262+Q49*$C49*Indicators!$C$262+Q49*$D49*Indicators!$D$262+Q49*$E49*Indicators!$E$262+Q49*$F49*Indicators!$F$262+Q49*$G49*Indicators!$G$262+Q49*$H49*Indicators!$H$262+Q49*$I49*Indicators!$I$262</f>
        <v>5.0305068095894787E-4</v>
      </c>
      <c r="AB49" s="193">
        <f>R49*$B49*Indicators!$B$263+R49*$C49*Indicators!$C$263+R49*$D49*Indicators!$D$263+R49*$E49*Indicators!$E$263+R49*$F49*Indicators!$F$263+R49*$G49*Indicators!$G$263+R49*$H49*Indicators!$H$263+R49*$I49*Indicators!$I$263</f>
        <v>2.2036299264939618E-3</v>
      </c>
      <c r="AC49" s="193">
        <f>S49*$B49*Indicators!$B$264+S49*$C49*Indicators!$C$264+S49*$D49*Indicators!$D$264+S49*$E49*Indicators!$E$264+S49*$F49*Indicators!$F$264+S49*$G49*Indicators!$G$264+S49*$H49*Indicators!$H$264+S49*$I49*Indicators!$I$264</f>
        <v>4.9476186698735256E-3</v>
      </c>
      <c r="AE49" s="177">
        <f t="shared" si="1"/>
        <v>2.7397036449427201</v>
      </c>
    </row>
    <row r="50" spans="1:31" hidden="1" x14ac:dyDescent="0.25">
      <c r="A50" s="174">
        <f>Indicators!A62</f>
        <v>37257</v>
      </c>
      <c r="B50" s="193">
        <f>(Indicators!B62-Indicators!B61)/Indicators!B61</f>
        <v>-4.9269311064718151E-2</v>
      </c>
      <c r="C50" s="193">
        <f>(Indicators!C62-Indicators!C61)/-100</f>
        <v>-5.899999999999999E-3</v>
      </c>
      <c r="D50" s="193">
        <f>(Indicators!D62-Indicators!D61)/-100</f>
        <v>-4.2426805770947951E-3</v>
      </c>
      <c r="E50" s="193">
        <f>(Indicators!E62-Indicators!E61)/-Indicators!E61</f>
        <v>7.7519379844962332E-3</v>
      </c>
      <c r="F50" s="193">
        <f>(Indicators!F62-Indicators!F61)/Indicators!F61</f>
        <v>-1.3495276653171462E-2</v>
      </c>
      <c r="G50" s="193">
        <f>(Indicators!G62-Indicators!G61)/Indicators!G61</f>
        <v>2.2053506869124967E-2</v>
      </c>
      <c r="H50" s="193">
        <f>(Indicators!H62-Indicators!H61)/Indicators!H61</f>
        <v>4.0533863816619208E-3</v>
      </c>
      <c r="I50" s="193">
        <f>(Indicators!I62-Indicators!I61)/Indicators!I61</f>
        <v>0</v>
      </c>
      <c r="J50" s="174"/>
      <c r="K50" s="193">
        <f>NewCastle!C$71/100</f>
        <v>2.2206077822188267E-2</v>
      </c>
      <c r="L50" s="193">
        <f>NewCastle!D$71/100</f>
        <v>9.16927478385373E-3</v>
      </c>
      <c r="M50" s="193">
        <f>NewCastle!E$71/100</f>
        <v>0.3236579756260442</v>
      </c>
      <c r="N50" s="193">
        <f>NewCastle!F$71/100</f>
        <v>2.9749990480388358E-2</v>
      </c>
      <c r="O50" s="193">
        <f>NewCastle!G$71/100</f>
        <v>2.6102904441086122E-2</v>
      </c>
      <c r="P50" s="193">
        <f>NewCastle!H$71/100</f>
        <v>0.10669574120171149</v>
      </c>
      <c r="Q50" s="193">
        <f>NewCastle!I$71/100</f>
        <v>9.2238601178262408E-2</v>
      </c>
      <c r="R50" s="193">
        <f>NewCastle!J$71/100</f>
        <v>0.14189911906494129</v>
      </c>
      <c r="S50" s="193">
        <f>NewCastle!K$71/100</f>
        <v>0.24828031540152418</v>
      </c>
      <c r="T50" s="193"/>
      <c r="U50" s="193">
        <f>K50*$B50*Indicators!$B$256+K50*$C50*Indicators!$C$256+K50*$D50*Indicators!$D$256+K50*$E50*Indicators!$E$256+K50*$F50*Indicators!$F$256+K50*$G50*Indicators!$G$256+K50*$H50*Indicators!$H$256+K50*$I50*Indicators!$I$256</f>
        <v>-2.8826622606594273E-4</v>
      </c>
      <c r="V50" s="193">
        <f>L50*$B50*Indicators!$B$257+L50*$C50*Indicators!$C$257+L50*$D50*Indicators!$D$257+L50*$E50*Indicators!$E$257+L50*$F50*Indicators!$F$257+L50*$G50*Indicators!$G$257+L50*$H50*Indicators!$H$257+L50*$I50*Indicators!$I$257</f>
        <v>-4.753532474810075E-5</v>
      </c>
      <c r="W50" s="193">
        <f>M50*$B50*Indicators!$B$258+M50*$C50*Indicators!$C$258+M50*$D50*Indicators!$D$258+M50*$E50*Indicators!$E$258+M50*$F50*Indicators!$F$258+M50*$G50*Indicators!$G$258+M50*$H50*Indicators!$H$258+M50*$I50*Indicators!$I$258</f>
        <v>-5.6497284608770853E-3</v>
      </c>
      <c r="X50" s="193">
        <f>N50*$B50*Indicators!$B$259+N50*$C50*Indicators!$C$259+N50*$D50*Indicators!$D$259+N50*$E50*Indicators!$E$259+N50*$F50*Indicators!$F$259+N50*$G50*Indicators!$G$259+N50*$H50*Indicators!$H$259+N50*$I50*Indicators!$I$259</f>
        <v>-1.0348054917033271E-4</v>
      </c>
      <c r="Y50" s="193">
        <f>O50*$B50*Indicators!$B$260+O50*$C50*Indicators!$C$260+O50*$D50*Indicators!$D$260+O50*$E50*Indicators!$E$260+O50*$F50*Indicators!$F$260+O50*$G50*Indicators!$G$260+O50*$H50*Indicators!$H$260+O50*$I50*Indicators!$I$260</f>
        <v>-1.2379021960719078E-4</v>
      </c>
      <c r="Z50" s="193">
        <f>P50*$B50*Indicators!$B$261+P50*$C50*Indicators!$C$261+P50*$D50*Indicators!$D$261+P50*$E50*Indicators!$E$261+P50*$F50*Indicators!$F$261+P50*$G50*Indicators!$G$261+P50*$H50*Indicators!$H$261+P50*$I50*Indicators!$I$261</f>
        <v>-6.4571481861472151E-4</v>
      </c>
      <c r="AA50" s="193">
        <f>Q50*$B50*Indicators!$B$262+Q50*$C50*Indicators!$C$262+Q50*$D50*Indicators!$D$262+Q50*$E50*Indicators!$E$262+Q50*$F50*Indicators!$F$262+Q50*$G50*Indicators!$G$262+Q50*$H50*Indicators!$H$262+Q50*$I50*Indicators!$I$262</f>
        <v>-3.13144562111645E-4</v>
      </c>
      <c r="AB50" s="193">
        <f>R50*$B50*Indicators!$B$263+R50*$C50*Indicators!$C$263+R50*$D50*Indicators!$D$263+R50*$E50*Indicators!$E$263+R50*$F50*Indicators!$F$263+R50*$G50*Indicators!$G$263+R50*$H50*Indicators!$H$263+R50*$I50*Indicators!$I$263</f>
        <v>-7.6980122406657549E-4</v>
      </c>
      <c r="AC50" s="193">
        <f>S50*$B50*Indicators!$B$264+S50*$C50*Indicators!$C$264+S50*$D50*Indicators!$D$264+S50*$E50*Indicators!$E$264+S50*$F50*Indicators!$F$264+S50*$G50*Indicators!$G$264+S50*$H50*Indicators!$H$264+S50*$I50*Indicators!$I$264</f>
        <v>-1.6447208599613742E-3</v>
      </c>
      <c r="AE50" s="177">
        <f t="shared" si="1"/>
        <v>-0.95861822452229672</v>
      </c>
    </row>
    <row r="51" spans="1:31" hidden="1" x14ac:dyDescent="0.25">
      <c r="A51" s="174">
        <f>Indicators!A63</f>
        <v>37288</v>
      </c>
      <c r="B51" s="193">
        <f>(Indicators!B63-Indicators!B62)/Indicators!B62</f>
        <v>1.7566974088712845E-3</v>
      </c>
      <c r="C51" s="193">
        <f>(Indicators!C63-Indicators!C62)/-100</f>
        <v>-3.4999999999999966E-3</v>
      </c>
      <c r="D51" s="193">
        <f>(Indicators!D63-Indicators!D62)/-100</f>
        <v>-8.5011632878568832E-3</v>
      </c>
      <c r="E51" s="193">
        <f>(Indicators!E63-Indicators!E62)/-Indicators!E62</f>
        <v>-8.5937500000000111E-2</v>
      </c>
      <c r="F51" s="193">
        <f>(Indicators!F63-Indicators!F62)/Indicators!F62</f>
        <v>-0.22298221614227087</v>
      </c>
      <c r="G51" s="193">
        <f>(Indicators!G63-Indicators!G62)/Indicators!G62</f>
        <v>4.9522461973823845E-2</v>
      </c>
      <c r="H51" s="193">
        <f>(Indicators!H63-Indicators!H62)/Indicators!H62</f>
        <v>8.5305172374721175E-4</v>
      </c>
      <c r="I51" s="193">
        <f>(Indicators!I63-Indicators!I62)/Indicators!I62</f>
        <v>-6.8762278978389005E-2</v>
      </c>
      <c r="J51" s="174"/>
      <c r="K51" s="193">
        <f>NewCastle!C$71/100</f>
        <v>2.2206077822188267E-2</v>
      </c>
      <c r="L51" s="193">
        <f>NewCastle!D$71/100</f>
        <v>9.16927478385373E-3</v>
      </c>
      <c r="M51" s="193">
        <f>NewCastle!E$71/100</f>
        <v>0.3236579756260442</v>
      </c>
      <c r="N51" s="193">
        <f>NewCastle!F$71/100</f>
        <v>2.9749990480388358E-2</v>
      </c>
      <c r="O51" s="193">
        <f>NewCastle!G$71/100</f>
        <v>2.6102904441086122E-2</v>
      </c>
      <c r="P51" s="193">
        <f>NewCastle!H$71/100</f>
        <v>0.10669574120171149</v>
      </c>
      <c r="Q51" s="193">
        <f>NewCastle!I$71/100</f>
        <v>9.2238601178262408E-2</v>
      </c>
      <c r="R51" s="193">
        <f>NewCastle!J$71/100</f>
        <v>0.14189911906494129</v>
      </c>
      <c r="S51" s="193">
        <f>NewCastle!K$71/100</f>
        <v>0.24828031540152418</v>
      </c>
      <c r="T51" s="193"/>
      <c r="U51" s="193">
        <f>K51*$B51*Indicators!$B$256+K51*$C51*Indicators!$C$256+K51*$D51*Indicators!$D$256+K51*$E51*Indicators!$E$256+K51*$F51*Indicators!$F$256+K51*$G51*Indicators!$G$256+K51*$H51*Indicators!$H$256+K51*$I51*Indicators!$I$256</f>
        <v>-1.9395551297718791E-3</v>
      </c>
      <c r="V51" s="193">
        <f>L51*$B51*Indicators!$B$257+L51*$C51*Indicators!$C$257+L51*$D51*Indicators!$D$257+L51*$E51*Indicators!$E$257+L51*$F51*Indicators!$F$257+L51*$G51*Indicators!$G$257+L51*$H51*Indicators!$H$257+L51*$I51*Indicators!$I$257</f>
        <v>-1.8432184216531951E-5</v>
      </c>
      <c r="W51" s="193">
        <f>M51*$B51*Indicators!$B$258+M51*$C51*Indicators!$C$258+M51*$D51*Indicators!$D$258+M51*$E51*Indicators!$E$258+M51*$F51*Indicators!$F$258+M51*$G51*Indicators!$G$258+M51*$H51*Indicators!$H$258+M51*$I51*Indicators!$I$258</f>
        <v>-7.3700528847997866E-3</v>
      </c>
      <c r="X51" s="193">
        <f>N51*$B51*Indicators!$B$259+N51*$C51*Indicators!$C$259+N51*$D51*Indicators!$D$259+N51*$E51*Indicators!$E$259+N51*$F51*Indicators!$F$259+N51*$G51*Indicators!$G$259+N51*$H51*Indicators!$H$259+N51*$I51*Indicators!$I$259</f>
        <v>-1.5442542573833225E-3</v>
      </c>
      <c r="Y51" s="193">
        <f>O51*$B51*Indicators!$B$260+O51*$C51*Indicators!$C$260+O51*$D51*Indicators!$D$260+O51*$E51*Indicators!$E$260+O51*$F51*Indicators!$F$260+O51*$G51*Indicators!$G$260+O51*$H51*Indicators!$H$260+O51*$I51*Indicators!$I$260</f>
        <v>-4.6456043863627583E-4</v>
      </c>
      <c r="Z51" s="193">
        <f>P51*$B51*Indicators!$B$261+P51*$C51*Indicators!$C$261+P51*$D51*Indicators!$D$261+P51*$E51*Indicators!$E$261+P51*$F51*Indicators!$F$261+P51*$G51*Indicators!$G$261+P51*$H51*Indicators!$H$261+P51*$I51*Indicators!$I$261</f>
        <v>-1.1875289328414232E-3</v>
      </c>
      <c r="AA51" s="193">
        <f>Q51*$B51*Indicators!$B$262+Q51*$C51*Indicators!$C$262+Q51*$D51*Indicators!$D$262+Q51*$E51*Indicators!$E$262+Q51*$F51*Indicators!$F$262+Q51*$G51*Indicators!$G$262+Q51*$H51*Indicators!$H$262+Q51*$I51*Indicators!$I$262</f>
        <v>-3.1233202504224538E-3</v>
      </c>
      <c r="AB51" s="193">
        <f>R51*$B51*Indicators!$B$263+R51*$C51*Indicators!$C$263+R51*$D51*Indicators!$D$263+R51*$E51*Indicators!$E$263+R51*$F51*Indicators!$F$263+R51*$G51*Indicators!$G$263+R51*$H51*Indicators!$H$263+R51*$I51*Indicators!$I$263</f>
        <v>-1.9405265061596436E-3</v>
      </c>
      <c r="AC51" s="193">
        <f>S51*$B51*Indicators!$B$264+S51*$C51*Indicators!$C$264+S51*$D51*Indicators!$D$264+S51*$E51*Indicators!$E$264+S51*$F51*Indicators!$F$264+S51*$G51*Indicators!$G$264+S51*$H51*Indicators!$H$264+S51*$I51*Indicators!$I$264</f>
        <v>-1.472739578487069E-3</v>
      </c>
      <c r="AE51" s="177">
        <f t="shared" si="1"/>
        <v>-1.9060970162718385</v>
      </c>
    </row>
    <row r="52" spans="1:31" hidden="1" x14ac:dyDescent="0.25">
      <c r="A52" s="174">
        <f>Indicators!A64</f>
        <v>37316</v>
      </c>
      <c r="B52" s="193">
        <f>(Indicators!B64-Indicators!B63)/Indicators!B63</f>
        <v>7.1021481806226479E-3</v>
      </c>
      <c r="C52" s="193">
        <f>(Indicators!C64-Indicators!C63)/-100</f>
        <v>-6.6999999999999994E-3</v>
      </c>
      <c r="D52" s="193">
        <f>(Indicators!D64-Indicators!D63)/-100</f>
        <v>-3.4253983618217098E-3</v>
      </c>
      <c r="E52" s="193">
        <f>(Indicators!E64-Indicators!E63)/-Indicators!E63</f>
        <v>-0.2196642685851318</v>
      </c>
      <c r="F52" s="193">
        <f>(Indicators!F64-Indicators!F63)/Indicators!F63</f>
        <v>4.2253521126760604E-2</v>
      </c>
      <c r="G52" s="193">
        <f>(Indicators!G64-Indicators!G63)/Indicators!G63</f>
        <v>2.2918773171553799E-2</v>
      </c>
      <c r="H52" s="193">
        <f>(Indicators!H64-Indicators!H63)/Indicators!H63</f>
        <v>8.4763443520957972E-3</v>
      </c>
      <c r="I52" s="193">
        <f>(Indicators!I64-Indicators!I63)/Indicators!I63</f>
        <v>9.6694796061884664E-2</v>
      </c>
      <c r="J52" s="174"/>
      <c r="K52" s="193">
        <f>NewCastle!C$71/100</f>
        <v>2.2206077822188267E-2</v>
      </c>
      <c r="L52" s="193">
        <f>NewCastle!D$71/100</f>
        <v>9.16927478385373E-3</v>
      </c>
      <c r="M52" s="193">
        <f>NewCastle!E$71/100</f>
        <v>0.3236579756260442</v>
      </c>
      <c r="N52" s="193">
        <f>NewCastle!F$71/100</f>
        <v>2.9749990480388358E-2</v>
      </c>
      <c r="O52" s="193">
        <f>NewCastle!G$71/100</f>
        <v>2.6102904441086122E-2</v>
      </c>
      <c r="P52" s="193">
        <f>NewCastle!H$71/100</f>
        <v>0.10669574120171149</v>
      </c>
      <c r="Q52" s="193">
        <f>NewCastle!I$71/100</f>
        <v>9.2238601178262408E-2</v>
      </c>
      <c r="R52" s="193">
        <f>NewCastle!J$71/100</f>
        <v>0.14189911906494129</v>
      </c>
      <c r="S52" s="193">
        <f>NewCastle!K$71/100</f>
        <v>0.24828031540152418</v>
      </c>
      <c r="T52" s="193"/>
      <c r="U52" s="193">
        <f>K52*$B52*Indicators!$B$256+K52*$C52*Indicators!$C$256+K52*$D52*Indicators!$D$256+K52*$E52*Indicators!$E$256+K52*$F52*Indicators!$F$256+K52*$G52*Indicators!$G$256+K52*$H52*Indicators!$H$256+K52*$I52*Indicators!$I$256</f>
        <v>-3.4429394447051424E-4</v>
      </c>
      <c r="V52" s="193">
        <f>L52*$B52*Indicators!$B$257+L52*$C52*Indicators!$C$257+L52*$D52*Indicators!$D$257+L52*$E52*Indicators!$E$257+L52*$F52*Indicators!$F$257+L52*$G52*Indicators!$G$257+L52*$H52*Indicators!$H$257+L52*$I52*Indicators!$I$257</f>
        <v>7.9503903201540795E-5</v>
      </c>
      <c r="W52" s="193">
        <f>M52*$B52*Indicators!$B$258+M52*$C52*Indicators!$C$258+M52*$D52*Indicators!$D$258+M52*$E52*Indicators!$E$258+M52*$F52*Indicators!$F$258+M52*$G52*Indicators!$G$258+M52*$H52*Indicators!$H$258+M52*$I52*Indicators!$I$258</f>
        <v>-2.6065836035664338E-4</v>
      </c>
      <c r="X52" s="193">
        <f>N52*$B52*Indicators!$B$259+N52*$C52*Indicators!$C$259+N52*$D52*Indicators!$D$259+N52*$E52*Indicators!$E$259+N52*$F52*Indicators!$F$259+N52*$G52*Indicators!$G$259+N52*$H52*Indicators!$H$259+N52*$I52*Indicators!$I$259</f>
        <v>1.6261712652525327E-4</v>
      </c>
      <c r="Y52" s="193">
        <f>O52*$B52*Indicators!$B$260+O52*$C52*Indicators!$C$260+O52*$D52*Indicators!$D$260+O52*$E52*Indicators!$E$260+O52*$F52*Indicators!$F$260+O52*$G52*Indicators!$G$260+O52*$H52*Indicators!$H$260+O52*$I52*Indicators!$I$260</f>
        <v>-7.1037285174157117E-4</v>
      </c>
      <c r="Z52" s="193">
        <f>P52*$B52*Indicators!$B$261+P52*$C52*Indicators!$C$261+P52*$D52*Indicators!$D$261+P52*$E52*Indicators!$E$261+P52*$F52*Indicators!$F$261+P52*$G52*Indicators!$G$261+P52*$H52*Indicators!$H$261+P52*$I52*Indicators!$I$261</f>
        <v>-2.3651464345078566E-3</v>
      </c>
      <c r="AA52" s="193">
        <f>Q52*$B52*Indicators!$B$262+Q52*$C52*Indicators!$C$262+Q52*$D52*Indicators!$D$262+Q52*$E52*Indicators!$E$262+Q52*$F52*Indicators!$F$262+Q52*$G52*Indicators!$G$262+Q52*$H52*Indicators!$H$262+Q52*$I52*Indicators!$I$262</f>
        <v>-5.1198748562785393E-3</v>
      </c>
      <c r="AB52" s="193">
        <f>R52*$B52*Indicators!$B$263+R52*$C52*Indicators!$C$263+R52*$D52*Indicators!$D$263+R52*$E52*Indicators!$E$263+R52*$F52*Indicators!$F$263+R52*$G52*Indicators!$G$263+R52*$H52*Indicators!$H$263+R52*$I52*Indicators!$I$263</f>
        <v>-2.3507162405004452E-3</v>
      </c>
      <c r="AC52" s="193">
        <f>S52*$B52*Indicators!$B$264+S52*$C52*Indicators!$C$264+S52*$D52*Indicators!$D$264+S52*$E52*Indicators!$E$264+S52*$F52*Indicators!$F$264+S52*$G52*Indicators!$G$264+S52*$H52*Indicators!$H$264+S52*$I52*Indicators!$I$264</f>
        <v>1.2557467802385904E-3</v>
      </c>
      <c r="AE52" s="177">
        <f t="shared" si="1"/>
        <v>-0.96531948778901844</v>
      </c>
    </row>
    <row r="53" spans="1:31" hidden="1" x14ac:dyDescent="0.25">
      <c r="A53" s="174">
        <f>Indicators!A65</f>
        <v>37347</v>
      </c>
      <c r="B53" s="193">
        <f>(Indicators!B65-Indicators!B64)/Indicators!B64</f>
        <v>-7.2784259098032406E-2</v>
      </c>
      <c r="C53" s="193">
        <f>(Indicators!C65-Indicators!C64)/-100</f>
        <v>1.3699999999999992E-2</v>
      </c>
      <c r="D53" s="193">
        <f>(Indicators!D65-Indicators!D64)/-100</f>
        <v>-1.2051173310715263E-2</v>
      </c>
      <c r="E53" s="193">
        <f>(Indicators!E65-Indicators!E64)/-Indicators!E64</f>
        <v>-5.5839559575304828E-2</v>
      </c>
      <c r="F53" s="193">
        <f>(Indicators!F65-Indicators!F64)/Indicators!F64</f>
        <v>-0.12500000000000003</v>
      </c>
      <c r="G53" s="193">
        <f>(Indicators!G65-Indicators!G64)/Indicators!G64</f>
        <v>2.5041186161449829E-2</v>
      </c>
      <c r="H53" s="193">
        <f>(Indicators!H65-Indicators!H64)/Indicators!H64</f>
        <v>1.5636276160692808E-3</v>
      </c>
      <c r="I53" s="193">
        <f>(Indicators!I65-Indicators!I64)/Indicators!I64</f>
        <v>-2.9496633536389868E-2</v>
      </c>
      <c r="J53" s="174"/>
      <c r="K53" s="193">
        <f>NewCastle!C$71/100</f>
        <v>2.2206077822188267E-2</v>
      </c>
      <c r="L53" s="193">
        <f>NewCastle!D$71/100</f>
        <v>9.16927478385373E-3</v>
      </c>
      <c r="M53" s="193">
        <f>NewCastle!E$71/100</f>
        <v>0.3236579756260442</v>
      </c>
      <c r="N53" s="193">
        <f>NewCastle!F$71/100</f>
        <v>2.9749990480388358E-2</v>
      </c>
      <c r="O53" s="193">
        <f>NewCastle!G$71/100</f>
        <v>2.6102904441086122E-2</v>
      </c>
      <c r="P53" s="193">
        <f>NewCastle!H$71/100</f>
        <v>0.10669574120171149</v>
      </c>
      <c r="Q53" s="193">
        <f>NewCastle!I$71/100</f>
        <v>9.2238601178262408E-2</v>
      </c>
      <c r="R53" s="193">
        <f>NewCastle!J$71/100</f>
        <v>0.14189911906494129</v>
      </c>
      <c r="S53" s="193">
        <f>NewCastle!K$71/100</f>
        <v>0.24828031540152418</v>
      </c>
      <c r="T53" s="193"/>
      <c r="U53" s="193">
        <f>K53*$B53*Indicators!$B$256+K53*$C53*Indicators!$C$256+K53*$D53*Indicators!$D$256+K53*$E53*Indicators!$E$256+K53*$F53*Indicators!$F$256+K53*$G53*Indicators!$G$256+K53*$H53*Indicators!$H$256+K53*$I53*Indicators!$I$256</f>
        <v>-1.3986609931512326E-3</v>
      </c>
      <c r="V53" s="193">
        <f>L53*$B53*Indicators!$B$257+L53*$C53*Indicators!$C$257+L53*$D53*Indicators!$D$257+L53*$E53*Indicators!$E$257+L53*$F53*Indicators!$F$257+L53*$G53*Indicators!$G$257+L53*$H53*Indicators!$H$257+L53*$I53*Indicators!$I$257</f>
        <v>-2.136632289258247E-4</v>
      </c>
      <c r="W53" s="193">
        <f>M53*$B53*Indicators!$B$258+M53*$C53*Indicators!$C$258+M53*$D53*Indicators!$D$258+M53*$E53*Indicators!$E$258+M53*$F53*Indicators!$F$258+M53*$G53*Indicators!$G$258+M53*$H53*Indicators!$H$258+M53*$I53*Indicators!$I$258</f>
        <v>-1.1219270115605161E-2</v>
      </c>
      <c r="X53" s="193">
        <f>N53*$B53*Indicators!$B$259+N53*$C53*Indicators!$C$259+N53*$D53*Indicators!$D$259+N53*$E53*Indicators!$E$259+N53*$F53*Indicators!$F$259+N53*$G53*Indicators!$G$259+N53*$H53*Indicators!$H$259+N53*$I53*Indicators!$I$259</f>
        <v>-9.8043623855849425E-4</v>
      </c>
      <c r="Y53" s="193">
        <f>O53*$B53*Indicators!$B$260+O53*$C53*Indicators!$C$260+O53*$D53*Indicators!$D$260+O53*$E53*Indicators!$E$260+O53*$F53*Indicators!$F$260+O53*$G53*Indicators!$G$260+O53*$H53*Indicators!$H$260+O53*$I53*Indicators!$I$260</f>
        <v>-3.5905120808308591E-4</v>
      </c>
      <c r="Z53" s="193">
        <f>P53*$B53*Indicators!$B$261+P53*$C53*Indicators!$C$261+P53*$D53*Indicators!$D$261+P53*$E53*Indicators!$E$261+P53*$F53*Indicators!$F$261+P53*$G53*Indicators!$G$261+P53*$H53*Indicators!$H$261+P53*$I53*Indicators!$I$261</f>
        <v>-1.0762089597748349E-3</v>
      </c>
      <c r="AA53" s="193">
        <f>Q53*$B53*Indicators!$B$262+Q53*$C53*Indicators!$C$262+Q53*$D53*Indicators!$D$262+Q53*$E53*Indicators!$E$262+Q53*$F53*Indicators!$F$262+Q53*$G53*Indicators!$G$262+Q53*$H53*Indicators!$H$262+Q53*$I53*Indicators!$I$262</f>
        <v>-2.3181727109085181E-3</v>
      </c>
      <c r="AB53" s="193">
        <f>R53*$B53*Indicators!$B$263+R53*$C53*Indicators!$C$263+R53*$D53*Indicators!$D$263+R53*$E53*Indicators!$E$263+R53*$F53*Indicators!$F$263+R53*$G53*Indicators!$G$263+R53*$H53*Indicators!$H$263+R53*$I53*Indicators!$I$263</f>
        <v>-1.4584735691140827E-3</v>
      </c>
      <c r="AC53" s="193">
        <f>S53*$B53*Indicators!$B$264+S53*$C53*Indicators!$C$264+S53*$D53*Indicators!$D$264+S53*$E53*Indicators!$E$264+S53*$F53*Indicators!$F$264+S53*$G53*Indicators!$G$264+S53*$H53*Indicators!$H$264+S53*$I53*Indicators!$I$264</f>
        <v>-1.4647058768492683E-3</v>
      </c>
      <c r="AE53" s="177">
        <f t="shared" si="1"/>
        <v>-2.04886429009705</v>
      </c>
    </row>
    <row r="54" spans="1:31" hidden="1" x14ac:dyDescent="0.25">
      <c r="A54" s="174">
        <f>Indicators!A66</f>
        <v>37377</v>
      </c>
      <c r="B54" s="193">
        <f>(Indicators!B66-Indicators!B65)/Indicators!B65</f>
        <v>-8.8262910798122013E-2</v>
      </c>
      <c r="C54" s="193">
        <f>(Indicators!C66-Indicators!C65)/-100</f>
        <v>2.0000000000000104E-3</v>
      </c>
      <c r="D54" s="193">
        <f>(Indicators!D66-Indicators!D65)/-100</f>
        <v>-3.5039770139108574E-3</v>
      </c>
      <c r="E54" s="193">
        <f>(Indicators!E66-Indicators!E65)/-Indicators!E65</f>
        <v>0.11769087523277467</v>
      </c>
      <c r="F54" s="193">
        <f>(Indicators!F66-Indicators!F65)/Indicators!F65</f>
        <v>8.3011583011583137E-2</v>
      </c>
      <c r="G54" s="193">
        <f>(Indicators!G66-Indicators!G65)/Indicators!G65</f>
        <v>5.014464802314357E-2</v>
      </c>
      <c r="H54" s="193">
        <f>(Indicators!H66-Indicators!H65)/Indicators!H65</f>
        <v>5.8684600296225135E-3</v>
      </c>
      <c r="I54" s="193">
        <f>(Indicators!I66-Indicators!I65)/Indicators!I65</f>
        <v>7.0697059795176737E-2</v>
      </c>
      <c r="J54" s="174"/>
      <c r="K54" s="193">
        <f>NewCastle!C$71/100</f>
        <v>2.2206077822188267E-2</v>
      </c>
      <c r="L54" s="193">
        <f>NewCastle!D$71/100</f>
        <v>9.16927478385373E-3</v>
      </c>
      <c r="M54" s="193">
        <f>NewCastle!E$71/100</f>
        <v>0.3236579756260442</v>
      </c>
      <c r="N54" s="193">
        <f>NewCastle!F$71/100</f>
        <v>2.9749990480388358E-2</v>
      </c>
      <c r="O54" s="193">
        <f>NewCastle!G$71/100</f>
        <v>2.6102904441086122E-2</v>
      </c>
      <c r="P54" s="193">
        <f>NewCastle!H$71/100</f>
        <v>0.10669574120171149</v>
      </c>
      <c r="Q54" s="193">
        <f>NewCastle!I$71/100</f>
        <v>9.2238601178262408E-2</v>
      </c>
      <c r="R54" s="193">
        <f>NewCastle!J$71/100</f>
        <v>0.14189911906494129</v>
      </c>
      <c r="S54" s="193">
        <f>NewCastle!K$71/100</f>
        <v>0.24828031540152418</v>
      </c>
      <c r="T54" s="193"/>
      <c r="U54" s="193">
        <f>K54*$B54*Indicators!$B$256+K54*$C54*Indicators!$C$256+K54*$D54*Indicators!$D$256+K54*$E54*Indicators!$E$256+K54*$F54*Indicators!$F$256+K54*$G54*Indicators!$G$256+K54*$H54*Indicators!$H$256+K54*$I54*Indicators!$I$256</f>
        <v>7.444754905868425E-4</v>
      </c>
      <c r="V54" s="193">
        <f>L54*$B54*Indicators!$B$257+L54*$C54*Indicators!$C$257+L54*$D54*Indicators!$D$257+L54*$E54*Indicators!$E$257+L54*$F54*Indicators!$F$257+L54*$G54*Indicators!$G$257+L54*$H54*Indicators!$H$257+L54*$I54*Indicators!$I$257</f>
        <v>1.7868610895696539E-4</v>
      </c>
      <c r="W54" s="193">
        <f>M54*$B54*Indicators!$B$258+M54*$C54*Indicators!$C$258+M54*$D54*Indicators!$D$258+M54*$E54*Indicators!$E$258+M54*$F54*Indicators!$F$258+M54*$G54*Indicators!$G$258+M54*$H54*Indicators!$H$258+M54*$I54*Indicators!$I$258</f>
        <v>-1.3502596929447349E-3</v>
      </c>
      <c r="X54" s="193">
        <f>N54*$B54*Indicators!$B$259+N54*$C54*Indicators!$C$259+N54*$D54*Indicators!$D$259+N54*$E54*Indicators!$E$259+N54*$F54*Indicators!$F$259+N54*$G54*Indicators!$G$259+N54*$H54*Indicators!$H$259+N54*$I54*Indicators!$I$259</f>
        <v>1.5045183338174041E-3</v>
      </c>
      <c r="Y54" s="193">
        <f>O54*$B54*Indicators!$B$260+O54*$C54*Indicators!$C$260+O54*$D54*Indicators!$D$260+O54*$E54*Indicators!$E$260+O54*$F54*Indicators!$F$260+O54*$G54*Indicators!$G$260+O54*$H54*Indicators!$H$260+O54*$I54*Indicators!$I$260</f>
        <v>3.7515964800748471E-4</v>
      </c>
      <c r="Z54" s="193">
        <f>P54*$B54*Indicators!$B$261+P54*$C54*Indicators!$C$261+P54*$D54*Indicators!$D$261+P54*$E54*Indicators!$E$261+P54*$F54*Indicators!$F$261+P54*$G54*Indicators!$G$261+P54*$H54*Indicators!$H$261+P54*$I54*Indicators!$I$261</f>
        <v>4.7043390479518759E-4</v>
      </c>
      <c r="AA54" s="193">
        <f>Q54*$B54*Indicators!$B$262+Q54*$C54*Indicators!$C$262+Q54*$D54*Indicators!$D$262+Q54*$E54*Indicators!$E$262+Q54*$F54*Indicators!$F$262+Q54*$G54*Indicators!$G$262+Q54*$H54*Indicators!$H$262+Q54*$I54*Indicators!$I$262</f>
        <v>3.2075025138527161E-3</v>
      </c>
      <c r="AB54" s="193">
        <f>R54*$B54*Indicators!$B$263+R54*$C54*Indicators!$C$263+R54*$D54*Indicators!$D$263+R54*$E54*Indicators!$E$263+R54*$F54*Indicators!$F$263+R54*$G54*Indicators!$G$263+R54*$H54*Indicators!$H$263+R54*$I54*Indicators!$I$263</f>
        <v>1.2185997989230765E-3</v>
      </c>
      <c r="AC54" s="193">
        <f>S54*$B54*Indicators!$B$264+S54*$C54*Indicators!$C$264+S54*$D54*Indicators!$D$264+S54*$E54*Indicators!$E$264+S54*$F54*Indicators!$F$264+S54*$G54*Indicators!$G$264+S54*$H54*Indicators!$H$264+S54*$I54*Indicators!$I$264</f>
        <v>-8.7685046865694136E-4</v>
      </c>
      <c r="AE54" s="177">
        <f t="shared" si="1"/>
        <v>0.54722656373380008</v>
      </c>
    </row>
    <row r="55" spans="1:31" hidden="1" x14ac:dyDescent="0.25">
      <c r="A55" s="174">
        <f>Indicators!A67</f>
        <v>37408</v>
      </c>
      <c r="B55" s="193">
        <f>(Indicators!B67-Indicators!B66)/Indicators!B66</f>
        <v>6.9001029866117392E-2</v>
      </c>
      <c r="C55" s="193">
        <f>(Indicators!C67-Indicators!C66)/-100</f>
        <v>-1.2000000000000099E-3</v>
      </c>
      <c r="D55" s="193">
        <f>(Indicators!D67-Indicators!D66)/-100</f>
        <v>-2.4596136954425953E-3</v>
      </c>
      <c r="E55" s="193">
        <f>(Indicators!E67-Indicators!E66)/-Indicators!E66</f>
        <v>-6.3317855635289147E-2</v>
      </c>
      <c r="F55" s="193">
        <f>(Indicators!F67-Indicators!F66)/Indicators!F66</f>
        <v>-6.4171122994652455E-2</v>
      </c>
      <c r="G55" s="193">
        <f>(Indicators!G67-Indicators!G66)/Indicators!G66</f>
        <v>-2.2038567493112914E-2</v>
      </c>
      <c r="H55" s="193">
        <f>(Indicators!H67-Indicators!H66)/Indicators!H66</f>
        <v>9.2344672790079432E-3</v>
      </c>
      <c r="I55" s="193">
        <f>(Indicators!I67-Indicators!I66)/Indicators!I66</f>
        <v>-3.1163221228016045E-2</v>
      </c>
      <c r="J55" s="174"/>
      <c r="K55" s="193">
        <f>NewCastle!C$71/100</f>
        <v>2.2206077822188267E-2</v>
      </c>
      <c r="L55" s="193">
        <f>NewCastle!D$71/100</f>
        <v>9.16927478385373E-3</v>
      </c>
      <c r="M55" s="193">
        <f>NewCastle!E$71/100</f>
        <v>0.3236579756260442</v>
      </c>
      <c r="N55" s="193">
        <f>NewCastle!F$71/100</f>
        <v>2.9749990480388358E-2</v>
      </c>
      <c r="O55" s="193">
        <f>NewCastle!G$71/100</f>
        <v>2.6102904441086122E-2</v>
      </c>
      <c r="P55" s="193">
        <f>NewCastle!H$71/100</f>
        <v>0.10669574120171149</v>
      </c>
      <c r="Q55" s="193">
        <f>NewCastle!I$71/100</f>
        <v>9.2238601178262408E-2</v>
      </c>
      <c r="R55" s="193">
        <f>NewCastle!J$71/100</f>
        <v>0.14189911906494129</v>
      </c>
      <c r="S55" s="193">
        <f>NewCastle!K$71/100</f>
        <v>0.24828031540152418</v>
      </c>
      <c r="T55" s="193"/>
      <c r="U55" s="193">
        <f>K55*$B55*Indicators!$B$256+K55*$C55*Indicators!$C$256+K55*$D55*Indicators!$D$256+K55*$E55*Indicators!$E$256+K55*$F55*Indicators!$F$256+K55*$G55*Indicators!$G$256+K55*$H55*Indicators!$H$256+K55*$I55*Indicators!$I$256</f>
        <v>-4.0032579795771541E-4</v>
      </c>
      <c r="V55" s="193">
        <f>L55*$B55*Indicators!$B$257+L55*$C55*Indicators!$C$257+L55*$D55*Indicators!$D$257+L55*$E55*Indicators!$E$257+L55*$F55*Indicators!$F$257+L55*$G55*Indicators!$G$257+L55*$H55*Indicators!$H$257+L55*$I55*Indicators!$I$257</f>
        <v>-6.230960933720331E-6</v>
      </c>
      <c r="W55" s="193">
        <f>M55*$B55*Indicators!$B$258+M55*$C55*Indicators!$C$258+M55*$D55*Indicators!$D$258+M55*$E55*Indicators!$E$258+M55*$F55*Indicators!$F$258+M55*$G55*Indicators!$G$258+M55*$H55*Indicators!$H$258+M55*$I55*Indicators!$I$258</f>
        <v>3.931278162909853E-3</v>
      </c>
      <c r="X55" s="193">
        <f>N55*$B55*Indicators!$B$259+N55*$C55*Indicators!$C$259+N55*$D55*Indicators!$D$259+N55*$E55*Indicators!$E$259+N55*$F55*Indicators!$F$259+N55*$G55*Indicators!$G$259+N55*$H55*Indicators!$H$259+N55*$I55*Indicators!$I$259</f>
        <v>-6.1298703201402105E-4</v>
      </c>
      <c r="Y55" s="193">
        <f>O55*$B55*Indicators!$B$260+O55*$C55*Indicators!$C$260+O55*$D55*Indicators!$D$260+O55*$E55*Indicators!$E$260+O55*$F55*Indicators!$F$260+O55*$G55*Indicators!$G$260+O55*$H55*Indicators!$H$260+O55*$I55*Indicators!$I$260</f>
        <v>-5.1980217295472428E-5</v>
      </c>
      <c r="Z55" s="193">
        <f>P55*$B55*Indicators!$B$261+P55*$C55*Indicators!$C$261+P55*$D55*Indicators!$D$261+P55*$E55*Indicators!$E$261+P55*$F55*Indicators!$F$261+P55*$G55*Indicators!$G$261+P55*$H55*Indicators!$H$261+P55*$I55*Indicators!$I$261</f>
        <v>2.0965835886209986E-4</v>
      </c>
      <c r="AA55" s="193">
        <f>Q55*$B55*Indicators!$B$262+Q55*$C55*Indicators!$C$262+Q55*$D55*Indicators!$D$262+Q55*$E55*Indicators!$E$262+Q55*$F55*Indicators!$F$262+Q55*$G55*Indicators!$G$262+Q55*$H55*Indicators!$H$262+Q55*$I55*Indicators!$I$262</f>
        <v>-1.2775640040439545E-3</v>
      </c>
      <c r="AB55" s="193">
        <f>R55*$B55*Indicators!$B$263+R55*$C55*Indicators!$C$263+R55*$D55*Indicators!$D$263+R55*$E55*Indicators!$E$263+R55*$F55*Indicators!$F$263+R55*$G55*Indicators!$G$263+R55*$H55*Indicators!$H$263+R55*$I55*Indicators!$I$263</f>
        <v>1.5815155961860535E-4</v>
      </c>
      <c r="AC55" s="193">
        <f>S55*$B55*Indicators!$B$264+S55*$C55*Indicators!$C$264+S55*$D55*Indicators!$D$264+S55*$E55*Indicators!$E$264+S55*$F55*Indicators!$F$264+S55*$G55*Indicators!$G$264+S55*$H55*Indicators!$H$264+S55*$I55*Indicators!$I$264</f>
        <v>1.7877074953444208E-3</v>
      </c>
      <c r="AE55" s="177">
        <f t="shared" si="1"/>
        <v>0.37377075644900953</v>
      </c>
    </row>
    <row r="56" spans="1:31" hidden="1" x14ac:dyDescent="0.25">
      <c r="A56" s="174">
        <f>Indicators!A68</f>
        <v>37438</v>
      </c>
      <c r="B56" s="193">
        <f>(Indicators!B68-Indicators!B67)/Indicators!B67</f>
        <v>-2.1194605009633972E-2</v>
      </c>
      <c r="C56" s="193">
        <f>(Indicators!C68-Indicators!C67)/-100</f>
        <v>7.3000000000000044E-3</v>
      </c>
      <c r="D56" s="193">
        <f>(Indicators!D68-Indicators!D67)/-100</f>
        <v>-1.6098056234480181E-2</v>
      </c>
      <c r="E56" s="193">
        <f>(Indicators!E68-Indicators!E67)/-Indicators!E67</f>
        <v>-3.8507344184200029E-2</v>
      </c>
      <c r="F56" s="193">
        <f>(Indicators!F68-Indicators!F67)/Indicators!F67</f>
        <v>0.10285714285714287</v>
      </c>
      <c r="G56" s="193">
        <f>(Indicators!G68-Indicators!G67)/Indicators!G67</f>
        <v>-4.6635367762128253E-2</v>
      </c>
      <c r="H56" s="193">
        <f>(Indicators!H68-Indicators!H67)/Indicators!H67</f>
        <v>1.6404018353572843E-4</v>
      </c>
      <c r="I56" s="193">
        <f>(Indicators!I68-Indicators!I67)/Indicators!I67</f>
        <v>3.8853503184713374E-2</v>
      </c>
      <c r="J56" s="174"/>
      <c r="K56" s="193">
        <f>NewCastle!C$71/100</f>
        <v>2.2206077822188267E-2</v>
      </c>
      <c r="L56" s="193">
        <f>NewCastle!D$71/100</f>
        <v>9.16927478385373E-3</v>
      </c>
      <c r="M56" s="193">
        <f>NewCastle!E$71/100</f>
        <v>0.3236579756260442</v>
      </c>
      <c r="N56" s="193">
        <f>NewCastle!F$71/100</f>
        <v>2.9749990480388358E-2</v>
      </c>
      <c r="O56" s="193">
        <f>NewCastle!G$71/100</f>
        <v>2.6102904441086122E-2</v>
      </c>
      <c r="P56" s="193">
        <f>NewCastle!H$71/100</f>
        <v>0.10669574120171149</v>
      </c>
      <c r="Q56" s="193">
        <f>NewCastle!I$71/100</f>
        <v>9.2238601178262408E-2</v>
      </c>
      <c r="R56" s="193">
        <f>NewCastle!J$71/100</f>
        <v>0.14189911906494129</v>
      </c>
      <c r="S56" s="193">
        <f>NewCastle!K$71/100</f>
        <v>0.24828031540152418</v>
      </c>
      <c r="T56" s="193"/>
      <c r="U56" s="193">
        <f>K56*$B56*Indicators!$B$256+K56*$C56*Indicators!$C$256+K56*$D56*Indicators!$D$256+K56*$E56*Indicators!$E$256+K56*$F56*Indicators!$F$256+K56*$G56*Indicators!$G$256+K56*$H56*Indicators!$H$256+K56*$I56*Indicators!$I$256</f>
        <v>5.1344348659224039E-4</v>
      </c>
      <c r="V56" s="193">
        <f>L56*$B56*Indicators!$B$257+L56*$C56*Indicators!$C$257+L56*$D56*Indicators!$D$257+L56*$E56*Indicators!$E$257+L56*$F56*Indicators!$F$257+L56*$G56*Indicators!$G$257+L56*$H56*Indicators!$H$257+L56*$I56*Indicators!$I$257</f>
        <v>-1.9340350044232571E-4</v>
      </c>
      <c r="W56" s="193">
        <f>M56*$B56*Indicators!$B$258+M56*$C56*Indicators!$C$258+M56*$D56*Indicators!$D$258+M56*$E56*Indicators!$E$258+M56*$F56*Indicators!$F$258+M56*$G56*Indicators!$G$258+M56*$H56*Indicators!$H$258+M56*$I56*Indicators!$I$258</f>
        <v>-9.1486598108641258E-4</v>
      </c>
      <c r="X56" s="193">
        <f>N56*$B56*Indicators!$B$259+N56*$C56*Indicators!$C$259+N56*$D56*Indicators!$D$259+N56*$E56*Indicators!$E$259+N56*$F56*Indicators!$F$259+N56*$G56*Indicators!$G$259+N56*$H56*Indicators!$H$259+N56*$I56*Indicators!$I$259</f>
        <v>2.7317403555803644E-4</v>
      </c>
      <c r="Y56" s="193">
        <f>O56*$B56*Indicators!$B$260+O56*$C56*Indicators!$C$260+O56*$D56*Indicators!$D$260+O56*$E56*Indicators!$E$260+O56*$F56*Indicators!$F$260+O56*$G56*Indicators!$G$260+O56*$H56*Indicators!$H$260+O56*$I56*Indicators!$I$260</f>
        <v>-1.3895830377074029E-4</v>
      </c>
      <c r="Z56" s="193">
        <f>P56*$B56*Indicators!$B$261+P56*$C56*Indicators!$C$261+P56*$D56*Indicators!$D$261+P56*$E56*Indicators!$E$261+P56*$F56*Indicators!$F$261+P56*$G56*Indicators!$G$261+P56*$H56*Indicators!$H$261+P56*$I56*Indicators!$I$261</f>
        <v>-7.03529964398568E-4</v>
      </c>
      <c r="AA56" s="193">
        <f>Q56*$B56*Indicators!$B$262+Q56*$C56*Indicators!$C$262+Q56*$D56*Indicators!$D$262+Q56*$E56*Indicators!$E$262+Q56*$F56*Indicators!$F$262+Q56*$G56*Indicators!$G$262+Q56*$H56*Indicators!$H$262+Q56*$I56*Indicators!$I$262</f>
        <v>-9.1346755593249367E-4</v>
      </c>
      <c r="AB56" s="193">
        <f>R56*$B56*Indicators!$B$263+R56*$C56*Indicators!$C$263+R56*$D56*Indicators!$D$263+R56*$E56*Indicators!$E$263+R56*$F56*Indicators!$F$263+R56*$G56*Indicators!$G$263+R56*$H56*Indicators!$H$263+R56*$I56*Indicators!$I$263</f>
        <v>-4.303961093432527E-4</v>
      </c>
      <c r="AC56" s="193">
        <f>S56*$B56*Indicators!$B$264+S56*$C56*Indicators!$C$264+S56*$D56*Indicators!$D$264+S56*$E56*Indicators!$E$264+S56*$F56*Indicators!$F$264+S56*$G56*Indicators!$G$264+S56*$H56*Indicators!$H$264+S56*$I56*Indicators!$I$264</f>
        <v>-1.966838258492422E-4</v>
      </c>
      <c r="AE56" s="177">
        <f t="shared" si="1"/>
        <v>-0.27046877186727586</v>
      </c>
    </row>
    <row r="57" spans="1:31" hidden="1" x14ac:dyDescent="0.25">
      <c r="A57" s="174">
        <f>Indicators!A69</f>
        <v>37469</v>
      </c>
      <c r="B57" s="193">
        <f>(Indicators!B69-Indicators!B68)/Indicators!B68</f>
        <v>4.0748031496062966E-2</v>
      </c>
      <c r="C57" s="193">
        <f>(Indicators!C69-Indicators!C68)/-100</f>
        <v>-2.8999999999999916E-3</v>
      </c>
      <c r="D57" s="193">
        <f>(Indicators!D69-Indicators!D68)/-100</f>
        <v>-7.7358559414879837E-3</v>
      </c>
      <c r="E57" s="193">
        <f>(Indicators!E69-Indicators!E68)/-Indicators!E68</f>
        <v>-4.7782874617737003E-2</v>
      </c>
      <c r="F57" s="193">
        <f>(Indicators!F69-Indicators!F68)/Indicators!F68</f>
        <v>1.2089810017271206E-2</v>
      </c>
      <c r="G57" s="193">
        <f>(Indicators!G69-Indicators!G68)/Indicators!G68</f>
        <v>2.8233749179251363E-2</v>
      </c>
      <c r="H57" s="193">
        <f>(Indicators!H69-Indicators!H68)/Indicators!H68</f>
        <v>1.1496700021290185E-2</v>
      </c>
      <c r="I57" s="193">
        <f>(Indicators!I69-Indicators!I68)/Indicators!I68</f>
        <v>-8.5836909871244635E-3</v>
      </c>
      <c r="J57" s="174"/>
      <c r="K57" s="193">
        <f>NewCastle!C$71/100</f>
        <v>2.2206077822188267E-2</v>
      </c>
      <c r="L57" s="193">
        <f>NewCastle!D$71/100</f>
        <v>9.16927478385373E-3</v>
      </c>
      <c r="M57" s="193">
        <f>NewCastle!E$71/100</f>
        <v>0.3236579756260442</v>
      </c>
      <c r="N57" s="193">
        <f>NewCastle!F$71/100</f>
        <v>2.9749990480388358E-2</v>
      </c>
      <c r="O57" s="193">
        <f>NewCastle!G$71/100</f>
        <v>2.6102904441086122E-2</v>
      </c>
      <c r="P57" s="193">
        <f>NewCastle!H$71/100</f>
        <v>0.10669574120171149</v>
      </c>
      <c r="Q57" s="193">
        <f>NewCastle!I$71/100</f>
        <v>9.2238601178262408E-2</v>
      </c>
      <c r="R57" s="193">
        <f>NewCastle!J$71/100</f>
        <v>0.14189911906494129</v>
      </c>
      <c r="S57" s="193">
        <f>NewCastle!K$71/100</f>
        <v>0.24828031540152418</v>
      </c>
      <c r="T57" s="193"/>
      <c r="U57" s="193">
        <f>K57*$B57*Indicators!$B$256+K57*$C57*Indicators!$C$256+K57*$D57*Indicators!$D$256+K57*$E57*Indicators!$E$256+K57*$F57*Indicators!$F$256+K57*$G57*Indicators!$G$256+K57*$H57*Indicators!$H$256+K57*$I57*Indicators!$I$256</f>
        <v>7.6380970045068411E-5</v>
      </c>
      <c r="V57" s="193">
        <f>L57*$B57*Indicators!$B$257+L57*$C57*Indicators!$C$257+L57*$D57*Indicators!$D$257+L57*$E57*Indicators!$E$257+L57*$F57*Indicators!$F$257+L57*$G57*Indicators!$G$257+L57*$H57*Indicators!$H$257+L57*$I57*Indicators!$I$257</f>
        <v>1.5608749607036988E-4</v>
      </c>
      <c r="W57" s="193">
        <f>M57*$B57*Indicators!$B$258+M57*$C57*Indicators!$C$258+M57*$D57*Indicators!$D$258+M57*$E57*Indicators!$E$258+M57*$F57*Indicators!$F$258+M57*$G57*Indicators!$G$258+M57*$H57*Indicators!$H$258+M57*$I57*Indicators!$I$258</f>
        <v>2.5729716941474074E-3</v>
      </c>
      <c r="X57" s="193">
        <f>N57*$B57*Indicators!$B$259+N57*$C57*Indicators!$C$259+N57*$D57*Indicators!$D$259+N57*$E57*Indicators!$E$259+N57*$F57*Indicators!$F$259+N57*$G57*Indicators!$G$259+N57*$H57*Indicators!$H$259+N57*$I57*Indicators!$I$259</f>
        <v>-2.7238317969875963E-4</v>
      </c>
      <c r="Y57" s="193">
        <f>O57*$B57*Indicators!$B$260+O57*$C57*Indicators!$C$260+O57*$D57*Indicators!$D$260+O57*$E57*Indicators!$E$260+O57*$F57*Indicators!$F$260+O57*$G57*Indicators!$G$260+O57*$H57*Indicators!$H$260+O57*$I57*Indicators!$I$260</f>
        <v>-4.4802716650845122E-5</v>
      </c>
      <c r="Z57" s="193">
        <f>P57*$B57*Indicators!$B$261+P57*$C57*Indicators!$C$261+P57*$D57*Indicators!$D$261+P57*$E57*Indicators!$E$261+P57*$F57*Indicators!$F$261+P57*$G57*Indicators!$G$261+P57*$H57*Indicators!$H$261+P57*$I57*Indicators!$I$261</f>
        <v>-4.1769301595236835E-5</v>
      </c>
      <c r="AA57" s="193">
        <f>Q57*$B57*Indicators!$B$262+Q57*$C57*Indicators!$C$262+Q57*$D57*Indicators!$D$262+Q57*$E57*Indicators!$E$262+Q57*$F57*Indicators!$F$262+Q57*$G57*Indicators!$G$262+Q57*$H57*Indicators!$H$262+Q57*$I57*Indicators!$I$262</f>
        <v>-9.383132130216785E-4</v>
      </c>
      <c r="AB57" s="193">
        <f>R57*$B57*Indicators!$B$263+R57*$C57*Indicators!$C$263+R57*$D57*Indicators!$D$263+R57*$E57*Indicators!$E$263+R57*$F57*Indicators!$F$263+R57*$G57*Indicators!$G$263+R57*$H57*Indicators!$H$263+R57*$I57*Indicators!$I$263</f>
        <v>7.4888047728039408E-5</v>
      </c>
      <c r="AC57" s="193">
        <f>S57*$B57*Indicators!$B$264+S57*$C57*Indicators!$C$264+S57*$D57*Indicators!$D$264+S57*$E57*Indicators!$E$264+S57*$F57*Indicators!$F$264+S57*$G57*Indicators!$G$264+S57*$H57*Indicators!$H$264+S57*$I57*Indicators!$I$264</f>
        <v>1.1253199573693176E-3</v>
      </c>
      <c r="AE57" s="177">
        <f t="shared" si="1"/>
        <v>0.27083797543936827</v>
      </c>
    </row>
    <row r="58" spans="1:31" hidden="1" x14ac:dyDescent="0.25">
      <c r="A58" s="174">
        <f>Indicators!A70</f>
        <v>37500</v>
      </c>
      <c r="B58" s="193">
        <f>(Indicators!B70-Indicators!B69)/Indicators!B69</f>
        <v>-1.3240022697181149E-3</v>
      </c>
      <c r="C58" s="193">
        <f>(Indicators!C70-Indicators!C69)/-100</f>
        <v>1.9999999999999573E-4</v>
      </c>
      <c r="D58" s="193">
        <f>(Indicators!D70-Indicators!D69)/-100</f>
        <v>-8.1811537374027483E-3</v>
      </c>
      <c r="E58" s="193">
        <f>(Indicators!E70-Indicators!E69)/-Indicators!E69</f>
        <v>-5.7643195913899971E-2</v>
      </c>
      <c r="F58" s="193">
        <f>(Indicators!F70-Indicators!F69)/Indicators!F69</f>
        <v>9.3856655290102356E-2</v>
      </c>
      <c r="G58" s="193">
        <f>(Indicators!G70-Indicators!G69)/Indicators!G69</f>
        <v>2.2988505747126402E-2</v>
      </c>
      <c r="H58" s="193">
        <f>(Indicators!H70-Indicators!H69)/Indicators!H69</f>
        <v>1.2561877811298985E-2</v>
      </c>
      <c r="I58" s="193">
        <f>(Indicators!I70-Indicators!I69)/Indicators!I69</f>
        <v>-3.8033395176252316E-2</v>
      </c>
      <c r="J58" s="174"/>
      <c r="K58" s="193">
        <f>NewCastle!C$71/100</f>
        <v>2.2206077822188267E-2</v>
      </c>
      <c r="L58" s="193">
        <f>NewCastle!D$71/100</f>
        <v>9.16927478385373E-3</v>
      </c>
      <c r="M58" s="193">
        <f>NewCastle!E$71/100</f>
        <v>0.3236579756260442</v>
      </c>
      <c r="N58" s="193">
        <f>NewCastle!F$71/100</f>
        <v>2.9749990480388358E-2</v>
      </c>
      <c r="O58" s="193">
        <f>NewCastle!G$71/100</f>
        <v>2.6102904441086122E-2</v>
      </c>
      <c r="P58" s="193">
        <f>NewCastle!H$71/100</f>
        <v>0.10669574120171149</v>
      </c>
      <c r="Q58" s="193">
        <f>NewCastle!I$71/100</f>
        <v>9.2238601178262408E-2</v>
      </c>
      <c r="R58" s="193">
        <f>NewCastle!J$71/100</f>
        <v>0.14189911906494129</v>
      </c>
      <c r="S58" s="193">
        <f>NewCastle!K$71/100</f>
        <v>0.24828031540152418</v>
      </c>
      <c r="T58" s="193"/>
      <c r="U58" s="193">
        <f>K58*$B58*Indicators!$B$256+K58*$C58*Indicators!$C$256+K58*$D58*Indicators!$D$256+K58*$E58*Indicators!$E$256+K58*$F58*Indicators!$F$256+K58*$G58*Indicators!$G$256+K58*$H58*Indicators!$H$256+K58*$I58*Indicators!$I$256</f>
        <v>3.5346105362286186E-4</v>
      </c>
      <c r="V58" s="193">
        <f>L58*$B58*Indicators!$B$257+L58*$C58*Indicators!$C$257+L58*$D58*Indicators!$D$257+L58*$E58*Indicators!$E$257+L58*$F58*Indicators!$F$257+L58*$G58*Indicators!$G$257+L58*$H58*Indicators!$H$257+L58*$I58*Indicators!$I$257</f>
        <v>-4.1929232303603584E-5</v>
      </c>
      <c r="W58" s="193">
        <f>M58*$B58*Indicators!$B$258+M58*$C58*Indicators!$C$258+M58*$D58*Indicators!$D$258+M58*$E58*Indicators!$E$258+M58*$F58*Indicators!$F$258+M58*$G58*Indicators!$G$258+M58*$H58*Indicators!$H$258+M58*$I58*Indicators!$I$258</f>
        <v>-4.1904869801914517E-3</v>
      </c>
      <c r="X58" s="193">
        <f>N58*$B58*Indicators!$B$259+N58*$C58*Indicators!$C$259+N58*$D58*Indicators!$D$259+N58*$E58*Indicators!$E$259+N58*$F58*Indicators!$F$259+N58*$G58*Indicators!$G$259+N58*$H58*Indicators!$H$259+N58*$I58*Indicators!$I$259</f>
        <v>-8.8716277150204491E-4</v>
      </c>
      <c r="Y58" s="193">
        <f>O58*$B58*Indicators!$B$260+O58*$C58*Indicators!$C$260+O58*$D58*Indicators!$D$260+O58*$E58*Indicators!$E$260+O58*$F58*Indicators!$F$260+O58*$G58*Indicators!$G$260+O58*$H58*Indicators!$H$260+O58*$I58*Indicators!$I$260</f>
        <v>-2.0021192398169234E-4</v>
      </c>
      <c r="Z58" s="193">
        <f>P58*$B58*Indicators!$B$261+P58*$C58*Indicators!$C$261+P58*$D58*Indicators!$D$261+P58*$E58*Indicators!$E$261+P58*$F58*Indicators!$F$261+P58*$G58*Indicators!$G$261+P58*$H58*Indicators!$H$261+P58*$I58*Indicators!$I$261</f>
        <v>-4.6119032618381319E-4</v>
      </c>
      <c r="AA58" s="193">
        <f>Q58*$B58*Indicators!$B$262+Q58*$C58*Indicators!$C$262+Q58*$D58*Indicators!$D$262+Q58*$E58*Indicators!$E$262+Q58*$F58*Indicators!$F$262+Q58*$G58*Indicators!$G$262+Q58*$H58*Indicators!$H$262+Q58*$I58*Indicators!$I$262</f>
        <v>-1.7981397223379321E-3</v>
      </c>
      <c r="AB58" s="193">
        <f>R58*$B58*Indicators!$B$263+R58*$C58*Indicators!$C$263+R58*$D58*Indicators!$D$263+R58*$E58*Indicators!$E$263+R58*$F58*Indicators!$F$263+R58*$G58*Indicators!$G$263+R58*$H58*Indicators!$H$263+R58*$I58*Indicators!$I$263</f>
        <v>-6.7798570505152778E-4</v>
      </c>
      <c r="AC58" s="193">
        <f>S58*$B58*Indicators!$B$264+S58*$C58*Indicators!$C$264+S58*$D58*Indicators!$D$264+S58*$E58*Indicators!$E$264+S58*$F58*Indicators!$F$264+S58*$G58*Indicators!$G$264+S58*$H58*Indicators!$H$264+S58*$I58*Indicators!$I$264</f>
        <v>4.1776293912048441E-5</v>
      </c>
      <c r="AE58" s="177">
        <f t="shared" si="1"/>
        <v>-0.78618693140171547</v>
      </c>
    </row>
    <row r="59" spans="1:31" hidden="1" x14ac:dyDescent="0.25">
      <c r="A59" s="174">
        <f>Indicators!A71</f>
        <v>37530</v>
      </c>
      <c r="B59" s="193">
        <f>(Indicators!B71-Indicators!B70)/Indicators!B70</f>
        <v>-4.2045454545454622E-2</v>
      </c>
      <c r="C59" s="193">
        <f>(Indicators!C71-Indicators!C70)/-100</f>
        <v>4.9999999999998939E-4</v>
      </c>
      <c r="D59" s="193">
        <f>(Indicators!D71-Indicators!D70)/-100</f>
        <v>-1.8013244798017924E-2</v>
      </c>
      <c r="E59" s="193">
        <f>(Indicators!E71-Indicators!E70)/-Indicators!E70</f>
        <v>0.11383235598482226</v>
      </c>
      <c r="F59" s="193">
        <f>(Indicators!F71-Indicators!F70)/Indicators!F70</f>
        <v>9.5163806552262004E-2</v>
      </c>
      <c r="G59" s="193">
        <f>(Indicators!G71-Indicators!G70)/Indicators!G70</f>
        <v>-1.1235955056179669E-2</v>
      </c>
      <c r="H59" s="193">
        <f>(Indicators!H71-Indicators!H70)/Indicators!H70</f>
        <v>2.5006082144363932E-3</v>
      </c>
      <c r="I59" s="193">
        <f>(Indicators!I71-Indicators!I70)/Indicators!I70</f>
        <v>4.7894567663130827E-2</v>
      </c>
      <c r="J59" s="174"/>
      <c r="K59" s="193">
        <f>NewCastle!C$71/100</f>
        <v>2.2206077822188267E-2</v>
      </c>
      <c r="L59" s="193">
        <f>NewCastle!D$71/100</f>
        <v>9.16927478385373E-3</v>
      </c>
      <c r="M59" s="193">
        <f>NewCastle!E$71/100</f>
        <v>0.3236579756260442</v>
      </c>
      <c r="N59" s="193">
        <f>NewCastle!F$71/100</f>
        <v>2.9749990480388358E-2</v>
      </c>
      <c r="O59" s="193">
        <f>NewCastle!G$71/100</f>
        <v>2.6102904441086122E-2</v>
      </c>
      <c r="P59" s="193">
        <f>NewCastle!H$71/100</f>
        <v>0.10669574120171149</v>
      </c>
      <c r="Q59" s="193">
        <f>NewCastle!I$71/100</f>
        <v>9.2238601178262408E-2</v>
      </c>
      <c r="R59" s="193">
        <f>NewCastle!J$71/100</f>
        <v>0.14189911906494129</v>
      </c>
      <c r="S59" s="193">
        <f>NewCastle!K$71/100</f>
        <v>0.24828031540152418</v>
      </c>
      <c r="T59" s="193"/>
      <c r="U59" s="193">
        <f>K59*$B59*Indicators!$B$256+K59*$C59*Indicators!$C$256+K59*$D59*Indicators!$D$256+K59*$E59*Indicators!$E$256+K59*$F59*Indicators!$F$256+K59*$G59*Indicators!$G$256+K59*$H59*Indicators!$H$256+K59*$I59*Indicators!$I$256</f>
        <v>9.4869950547599624E-4</v>
      </c>
      <c r="V59" s="193">
        <f>L59*$B59*Indicators!$B$257+L59*$C59*Indicators!$C$257+L59*$D59*Indicators!$D$257+L59*$E59*Indicators!$E$257+L59*$F59*Indicators!$F$257+L59*$G59*Indicators!$G$257+L59*$H59*Indicators!$H$257+L59*$I59*Indicators!$I$257</f>
        <v>3.5339583853805169E-5</v>
      </c>
      <c r="W59" s="193">
        <f>M59*$B59*Indicators!$B$258+M59*$C59*Indicators!$C$258+M59*$D59*Indicators!$D$258+M59*$E59*Indicators!$E$258+M59*$F59*Indicators!$F$258+M59*$G59*Indicators!$G$258+M59*$H59*Indicators!$H$258+M59*$I59*Indicators!$I$258</f>
        <v>1.8434388662105343E-3</v>
      </c>
      <c r="X59" s="193">
        <f>N59*$B59*Indicators!$B$259+N59*$C59*Indicators!$C$259+N59*$D59*Indicators!$D$259+N59*$E59*Indicators!$E$259+N59*$F59*Indicators!$F$259+N59*$G59*Indicators!$G$259+N59*$H59*Indicators!$H$259+N59*$I59*Indicators!$I$259</f>
        <v>1.2460369439112489E-3</v>
      </c>
      <c r="Y59" s="193">
        <f>O59*$B59*Indicators!$B$260+O59*$C59*Indicators!$C$260+O59*$D59*Indicators!$D$260+O59*$E59*Indicators!$E$260+O59*$F59*Indicators!$F$260+O59*$G59*Indicators!$G$260+O59*$H59*Indicators!$H$260+O59*$I59*Indicators!$I$260</f>
        <v>3.749393605983316E-4</v>
      </c>
      <c r="Z59" s="193">
        <f>P59*$B59*Indicators!$B$261+P59*$C59*Indicators!$C$261+P59*$D59*Indicators!$D$261+P59*$E59*Indicators!$E$261+P59*$F59*Indicators!$F$261+P59*$G59*Indicators!$G$261+P59*$H59*Indicators!$H$261+P59*$I59*Indicators!$I$261</f>
        <v>4.6692118116416876E-4</v>
      </c>
      <c r="AA59" s="193">
        <f>Q59*$B59*Indicators!$B$262+Q59*$C59*Indicators!$C$262+Q59*$D59*Indicators!$D$262+Q59*$E59*Indicators!$E$262+Q59*$F59*Indicators!$F$262+Q59*$G59*Indicators!$G$262+Q59*$H59*Indicators!$H$262+Q59*$I59*Indicators!$I$262</f>
        <v>3.0930753172622363E-3</v>
      </c>
      <c r="AB59" s="193">
        <f>R59*$B59*Indicators!$B$263+R59*$C59*Indicators!$C$263+R59*$D59*Indicators!$D$263+R59*$E59*Indicators!$E$263+R59*$F59*Indicators!$F$263+R59*$G59*Indicators!$G$263+R59*$H59*Indicators!$H$263+R59*$I59*Indicators!$I$263</f>
        <v>1.2341358752634281E-3</v>
      </c>
      <c r="AC59" s="193">
        <f>S59*$B59*Indicators!$B$264+S59*$C59*Indicators!$C$264+S59*$D59*Indicators!$D$264+S59*$E59*Indicators!$E$264+S59*$F59*Indicators!$F$264+S59*$G59*Indicators!$G$264+S59*$H59*Indicators!$H$264+S59*$I59*Indicators!$I$264</f>
        <v>-1.114104179226816E-3</v>
      </c>
      <c r="AE59" s="177">
        <f t="shared" si="1"/>
        <v>0.81284824545129331</v>
      </c>
    </row>
    <row r="60" spans="1:31" hidden="1" x14ac:dyDescent="0.25">
      <c r="A60" s="174">
        <f>Indicators!A72</f>
        <v>37561</v>
      </c>
      <c r="B60" s="193">
        <f>(Indicators!B72-Indicators!B71)/Indicators!B71</f>
        <v>-8.2997232107552291E-2</v>
      </c>
      <c r="C60" s="193">
        <f>(Indicators!C72-Indicators!C71)/-100</f>
        <v>7.4999999999999997E-3</v>
      </c>
      <c r="D60" s="193">
        <f>(Indicators!D72-Indicators!D71)/-100</f>
        <v>1.5481518550414285E-3</v>
      </c>
      <c r="E60" s="193">
        <f>(Indicators!E72-Indicators!E71)/-Indicators!E71</f>
        <v>1.9073569482288905E-2</v>
      </c>
      <c r="F60" s="193">
        <f>(Indicators!F72-Indicators!F71)/Indicators!F71</f>
        <v>3.9886039886039927E-2</v>
      </c>
      <c r="G60" s="193">
        <f>(Indicators!G72-Indicators!G71)/Indicators!G71</f>
        <v>2.2095959595959235E-3</v>
      </c>
      <c r="H60" s="193">
        <f>(Indicators!H72-Indicators!H71)/Indicators!H71</f>
        <v>1.1931202059391828E-2</v>
      </c>
      <c r="I60" s="193">
        <f>(Indicators!I72-Indicators!I71)/Indicators!I71</f>
        <v>-2.8834355828220859E-2</v>
      </c>
      <c r="J60" s="174"/>
      <c r="K60" s="193">
        <f>NewCastle!C$71/100</f>
        <v>2.2206077822188267E-2</v>
      </c>
      <c r="L60" s="193">
        <f>NewCastle!D$71/100</f>
        <v>9.16927478385373E-3</v>
      </c>
      <c r="M60" s="193">
        <f>NewCastle!E$71/100</f>
        <v>0.3236579756260442</v>
      </c>
      <c r="N60" s="193">
        <f>NewCastle!F$71/100</f>
        <v>2.9749990480388358E-2</v>
      </c>
      <c r="O60" s="193">
        <f>NewCastle!G$71/100</f>
        <v>2.6102904441086122E-2</v>
      </c>
      <c r="P60" s="193">
        <f>NewCastle!H$71/100</f>
        <v>0.10669574120171149</v>
      </c>
      <c r="Q60" s="193">
        <f>NewCastle!I$71/100</f>
        <v>9.2238601178262408E-2</v>
      </c>
      <c r="R60" s="193">
        <f>NewCastle!J$71/100</f>
        <v>0.14189911906494129</v>
      </c>
      <c r="S60" s="193">
        <f>NewCastle!K$71/100</f>
        <v>0.24828031540152418</v>
      </c>
      <c r="T60" s="193"/>
      <c r="U60" s="193">
        <f>K60*$B60*Indicators!$B$256+K60*$C60*Indicators!$C$256+K60*$D60*Indicators!$D$256+K60*$E60*Indicators!$E$256+K60*$F60*Indicators!$F$256+K60*$G60*Indicators!$G$256+K60*$H60*Indicators!$H$256+K60*$I60*Indicators!$I$256</f>
        <v>-3.7247327135106118E-5</v>
      </c>
      <c r="V60" s="193">
        <f>L60*$B60*Indicators!$B$257+L60*$C60*Indicators!$C$257+L60*$D60*Indicators!$D$257+L60*$E60*Indicators!$E$257+L60*$F60*Indicators!$F$257+L60*$G60*Indicators!$G$257+L60*$H60*Indicators!$H$257+L60*$I60*Indicators!$I$257</f>
        <v>-2.5559211763377004E-4</v>
      </c>
      <c r="W60" s="193">
        <f>M60*$B60*Indicators!$B$258+M60*$C60*Indicators!$C$258+M60*$D60*Indicators!$D$258+M60*$E60*Indicators!$E$258+M60*$F60*Indicators!$F$258+M60*$G60*Indicators!$G$258+M60*$H60*Indicators!$H$258+M60*$I60*Indicators!$I$258</f>
        <v>-9.7544097840418266E-3</v>
      </c>
      <c r="X60" s="193">
        <f>N60*$B60*Indicators!$B$259+N60*$C60*Indicators!$C$259+N60*$D60*Indicators!$D$259+N60*$E60*Indicators!$E$259+N60*$F60*Indicators!$F$259+N60*$G60*Indicators!$G$259+N60*$H60*Indicators!$H$259+N60*$I60*Indicators!$I$259</f>
        <v>-5.1338545375737357E-4</v>
      </c>
      <c r="Y60" s="193">
        <f>O60*$B60*Indicators!$B$260+O60*$C60*Indicators!$C$260+O60*$D60*Indicators!$D$260+O60*$E60*Indicators!$E$260+O60*$F60*Indicators!$F$260+O60*$G60*Indicators!$G$260+O60*$H60*Indicators!$H$260+O60*$I60*Indicators!$I$260</f>
        <v>-2.3394200213268029E-5</v>
      </c>
      <c r="Z60" s="193">
        <f>P60*$B60*Indicators!$B$261+P60*$C60*Indicators!$C$261+P60*$D60*Indicators!$D$261+P60*$E60*Indicators!$E$261+P60*$F60*Indicators!$F$261+P60*$G60*Indicators!$G$261+P60*$H60*Indicators!$H$261+P60*$I60*Indicators!$I$261</f>
        <v>-5.0673582036730004E-5</v>
      </c>
      <c r="AA60" s="193">
        <f>Q60*$B60*Indicators!$B$262+Q60*$C60*Indicators!$C$262+Q60*$D60*Indicators!$D$262+Q60*$E60*Indicators!$E$262+Q60*$F60*Indicators!$F$262+Q60*$G60*Indicators!$G$262+Q60*$H60*Indicators!$H$262+Q60*$I60*Indicators!$I$262</f>
        <v>-1.3098179773098905E-4</v>
      </c>
      <c r="AB60" s="193">
        <f>R60*$B60*Indicators!$B$263+R60*$C60*Indicators!$C$263+R60*$D60*Indicators!$D$263+R60*$E60*Indicators!$E$263+R60*$F60*Indicators!$F$263+R60*$G60*Indicators!$G$263+R60*$H60*Indicators!$H$263+R60*$I60*Indicators!$I$263</f>
        <v>-2.0928818146398028E-4</v>
      </c>
      <c r="AC60" s="193">
        <f>S60*$B60*Indicators!$B$264+S60*$C60*Indicators!$C$264+S60*$D60*Indicators!$D$264+S60*$E60*Indicators!$E$264+S60*$F60*Indicators!$F$264+S60*$G60*Indicators!$G$264+S60*$H60*Indicators!$H$264+S60*$I60*Indicators!$I$264</f>
        <v>-8.0131230725481728E-4</v>
      </c>
      <c r="AE60" s="177">
        <f t="shared" si="1"/>
        <v>-1.177628475126786</v>
      </c>
    </row>
    <row r="61" spans="1:31" hidden="1" x14ac:dyDescent="0.25">
      <c r="A61" s="174">
        <f>Indicators!A73</f>
        <v>37591</v>
      </c>
      <c r="B61" s="193">
        <f>(Indicators!B73-Indicators!B72)/Indicators!B72</f>
        <v>-6.9768444655254169E-2</v>
      </c>
      <c r="C61" s="193">
        <f>(Indicators!C73-Indicators!C72)/-100</f>
        <v>2.0000000000001351E-4</v>
      </c>
      <c r="D61" s="193">
        <f>(Indicators!D73-Indicators!D72)/-100</f>
        <v>4.4506594606704471E-3</v>
      </c>
      <c r="E61" s="193">
        <f>(Indicators!E73-Indicators!E72)/-Indicators!E72</f>
        <v>-0.19007936507936504</v>
      </c>
      <c r="F61" s="193">
        <f>(Indicators!F73-Indicators!F72)/Indicators!F72</f>
        <v>2.8767123287671229E-2</v>
      </c>
      <c r="G61" s="193">
        <f>(Indicators!G73-Indicators!G72)/Indicators!G72</f>
        <v>8.3779527559055184E-2</v>
      </c>
      <c r="H61" s="193">
        <f>(Indicators!H73-Indicators!H72)/Indicators!H72</f>
        <v>6.5767704763263586E-3</v>
      </c>
      <c r="I61" s="193">
        <f>(Indicators!I73-Indicators!I72)/Indicators!I72</f>
        <v>1.5792798483891346E-3</v>
      </c>
      <c r="J61" s="174"/>
      <c r="K61" s="193">
        <f>NewCastle!C$71/100</f>
        <v>2.2206077822188267E-2</v>
      </c>
      <c r="L61" s="193">
        <f>NewCastle!D$71/100</f>
        <v>9.16927478385373E-3</v>
      </c>
      <c r="M61" s="193">
        <f>NewCastle!E$71/100</f>
        <v>0.3236579756260442</v>
      </c>
      <c r="N61" s="193">
        <f>NewCastle!F$71/100</f>
        <v>2.9749990480388358E-2</v>
      </c>
      <c r="O61" s="193">
        <f>NewCastle!G$71/100</f>
        <v>2.6102904441086122E-2</v>
      </c>
      <c r="P61" s="193">
        <f>NewCastle!H$71/100</f>
        <v>0.10669574120171149</v>
      </c>
      <c r="Q61" s="193">
        <f>NewCastle!I$71/100</f>
        <v>9.2238601178262408E-2</v>
      </c>
      <c r="R61" s="193">
        <f>NewCastle!J$71/100</f>
        <v>0.14189911906494129</v>
      </c>
      <c r="S61" s="193">
        <f>NewCastle!K$71/100</f>
        <v>0.24828031540152418</v>
      </c>
      <c r="T61" s="193"/>
      <c r="U61" s="193">
        <f>K61*$B61*Indicators!$B$256+K61*$C61*Indicators!$C$256+K61*$D61*Indicators!$D$256+K61*$E61*Indicators!$E$256+K61*$F61*Indicators!$F$256+K61*$G61*Indicators!$G$256+K61*$H61*Indicators!$H$256+K61*$I61*Indicators!$I$256</f>
        <v>-8.1297542557160201E-4</v>
      </c>
      <c r="V61" s="193">
        <f>L61*$B61*Indicators!$B$257+L61*$C61*Indicators!$C$257+L61*$D61*Indicators!$D$257+L61*$E61*Indicators!$E$257+L61*$F61*Indicators!$F$257+L61*$G61*Indicators!$G$257+L61*$H61*Indicators!$H$257+L61*$I61*Indicators!$I$257</f>
        <v>-5.603163104288401E-5</v>
      </c>
      <c r="W61" s="193">
        <f>M61*$B61*Indicators!$B$258+M61*$C61*Indicators!$C$258+M61*$D61*Indicators!$D$258+M61*$E61*Indicators!$E$258+M61*$F61*Indicators!$F$258+M61*$G61*Indicators!$G$258+M61*$H61*Indicators!$H$258+M61*$I61*Indicators!$I$258</f>
        <v>-1.3655397380706216E-2</v>
      </c>
      <c r="X61" s="193">
        <f>N61*$B61*Indicators!$B$259+N61*$C61*Indicators!$C$259+N61*$D61*Indicators!$D$259+N61*$E61*Indicators!$E$259+N61*$F61*Indicators!$F$259+N61*$G61*Indicators!$G$259+N61*$H61*Indicators!$H$259+N61*$I61*Indicators!$I$259</f>
        <v>-1.2885573968903186E-3</v>
      </c>
      <c r="Y61" s="193">
        <f>O61*$B61*Indicators!$B$260+O61*$C61*Indicators!$C$260+O61*$D61*Indicators!$D$260+O61*$E61*Indicators!$E$260+O61*$F61*Indicators!$F$260+O61*$G61*Indicators!$G$260+O61*$H61*Indicators!$H$260+O61*$I61*Indicators!$I$260</f>
        <v>-8.5961270875988102E-4</v>
      </c>
      <c r="Z61" s="193">
        <f>P61*$B61*Indicators!$B$261+P61*$C61*Indicators!$C$261+P61*$D61*Indicators!$D$261+P61*$E61*Indicators!$E$261+P61*$F61*Indicators!$F$261+P61*$G61*Indicators!$G$261+P61*$H61*Indicators!$H$261+P61*$I61*Indicators!$I$261</f>
        <v>-2.4945951318737073E-3</v>
      </c>
      <c r="AA61" s="193">
        <f>Q61*$B61*Indicators!$B$262+Q61*$C61*Indicators!$C$262+Q61*$D61*Indicators!$D$262+Q61*$E61*Indicators!$E$262+Q61*$F61*Indicators!$F$262+Q61*$G61*Indicators!$G$262+Q61*$H61*Indicators!$H$262+Q61*$I61*Indicators!$I$262</f>
        <v>-5.7226955159159877E-3</v>
      </c>
      <c r="AB61" s="193">
        <f>R61*$B61*Indicators!$B$263+R61*$C61*Indicators!$C$263+R61*$D61*Indicators!$D$263+R61*$E61*Indicators!$E$263+R61*$F61*Indicators!$F$263+R61*$G61*Indicators!$G$263+R61*$H61*Indicators!$H$263+R61*$I61*Indicators!$I$263</f>
        <v>-3.3229538231953509E-3</v>
      </c>
      <c r="AC61" s="193">
        <f>S61*$B61*Indicators!$B$264+S61*$C61*Indicators!$C$264+S61*$D61*Indicators!$D$264+S61*$E61*Indicators!$E$264+S61*$F61*Indicators!$F$264+S61*$G61*Indicators!$G$264+S61*$H61*Indicators!$H$264+S61*$I61*Indicators!$I$264</f>
        <v>-9.8436129600292508E-4</v>
      </c>
      <c r="AE61" s="177">
        <f t="shared" si="1"/>
        <v>-2.9197180309958872</v>
      </c>
    </row>
    <row r="62" spans="1:31" hidden="1" x14ac:dyDescent="0.25">
      <c r="A62" s="174">
        <f>Indicators!A74</f>
        <v>37622</v>
      </c>
      <c r="B62" s="193">
        <f>(Indicators!B74-Indicators!B73)/Indicators!B73</f>
        <v>-7.0690214620128993E-3</v>
      </c>
      <c r="C62" s="193">
        <f>(Indicators!C74-Indicators!C73)/-100</f>
        <v>5.1999999999999954E-3</v>
      </c>
      <c r="D62" s="193">
        <f>(Indicators!D74-Indicators!D73)/-100</f>
        <v>8.4708339038751385E-3</v>
      </c>
      <c r="E62" s="193">
        <f>(Indicators!E74-Indicators!E73)/-Indicators!E73</f>
        <v>-4.9016338779593278E-2</v>
      </c>
      <c r="F62" s="193">
        <f>(Indicators!F74-Indicators!F73)/Indicators!F73</f>
        <v>5.0599201065246326E-2</v>
      </c>
      <c r="G62" s="193">
        <f>(Indicators!G74-Indicators!G73)/Indicators!G73</f>
        <v>7.5268817204301008E-2</v>
      </c>
      <c r="H62" s="193">
        <f>(Indicators!H74-Indicators!H73)/Indicators!H73</f>
        <v>1.3135454568758699E-2</v>
      </c>
      <c r="I62" s="193">
        <f>(Indicators!I74-Indicators!I73)/Indicators!I73</f>
        <v>1.0406811731315043E-2</v>
      </c>
      <c r="J62" s="174"/>
      <c r="K62" s="193">
        <f>NewCastle!C$72/100</f>
        <v>2.3164305035332358E-2</v>
      </c>
      <c r="L62" s="193">
        <f>NewCastle!D$72/100</f>
        <v>1.015298217388496E-2</v>
      </c>
      <c r="M62" s="193">
        <f>NewCastle!E$72/100</f>
        <v>0.31914784568371085</v>
      </c>
      <c r="N62" s="193">
        <f>NewCastle!F$72/100</f>
        <v>2.9727421258146248E-2</v>
      </c>
      <c r="O62" s="193">
        <f>NewCastle!G$72/100</f>
        <v>2.6933814585123273E-2</v>
      </c>
      <c r="P62" s="193">
        <f>NewCastle!H$72/100</f>
        <v>0.10756627626757584</v>
      </c>
      <c r="Q62" s="193">
        <f>NewCastle!I$72/100</f>
        <v>9.6589261583352307E-2</v>
      </c>
      <c r="R62" s="193">
        <f>NewCastle!J$72/100</f>
        <v>0.13609445513399057</v>
      </c>
      <c r="S62" s="193">
        <f>NewCastle!K$72/100</f>
        <v>0.25062363827888351</v>
      </c>
      <c r="T62" s="193"/>
      <c r="U62" s="193">
        <f>K62*$B62*Indicators!$B$256+K62*$C62*Indicators!$C$256+K62*$D62*Indicators!$D$256+K62*$E62*Indicators!$E$256+K62*$F62*Indicators!$F$256+K62*$G62*Indicators!$G$256+K62*$H62*Indicators!$H$256+K62*$I62*Indicators!$I$256</f>
        <v>1.974249827644281E-4</v>
      </c>
      <c r="V62" s="193">
        <f>L62*$B62*Indicators!$B$257+L62*$C62*Indicators!$C$257+L62*$D62*Indicators!$D$257+L62*$E62*Indicators!$E$257+L62*$F62*Indicators!$F$257+L62*$G62*Indicators!$G$257+L62*$H62*Indicators!$H$257+L62*$I62*Indicators!$I$257</f>
        <v>2.5551552247585343E-4</v>
      </c>
      <c r="W62" s="193">
        <f>M62*$B62*Indicators!$B$258+M62*$C62*Indicators!$C$258+M62*$D62*Indicators!$D$258+M62*$E62*Indicators!$E$258+M62*$F62*Indicators!$F$258+M62*$G62*Indicators!$G$258+M62*$H62*Indicators!$H$258+M62*$I62*Indicators!$I$258</f>
        <v>-8.034042414677132E-4</v>
      </c>
      <c r="X62" s="193">
        <f>N62*$B62*Indicators!$B$259+N62*$C62*Indicators!$C$259+N62*$D62*Indicators!$D$259+N62*$E62*Indicators!$E$259+N62*$F62*Indicators!$F$259+N62*$G62*Indicators!$G$259+N62*$H62*Indicators!$H$259+N62*$I62*Indicators!$I$259</f>
        <v>-9.8388158970693658E-5</v>
      </c>
      <c r="Y62" s="193">
        <f>O62*$B62*Indicators!$B$260+O62*$C62*Indicators!$C$260+O62*$D62*Indicators!$D$260+O62*$E62*Indicators!$E$260+O62*$F62*Indicators!$F$260+O62*$G62*Indicators!$G$260+O62*$H62*Indicators!$H$260+O62*$I62*Indicators!$I$260</f>
        <v>-3.2086054424103608E-5</v>
      </c>
      <c r="Z62" s="193">
        <f>P62*$B62*Indicators!$B$261+P62*$C62*Indicators!$C$261+P62*$D62*Indicators!$D$261+P62*$E62*Indicators!$E$261+P62*$F62*Indicators!$F$261+P62*$G62*Indicators!$G$261+P62*$H62*Indicators!$H$261+P62*$I62*Indicators!$I$261</f>
        <v>1.2794948312049405E-4</v>
      </c>
      <c r="AA62" s="193">
        <f>Q62*$B62*Indicators!$B$262+Q62*$C62*Indicators!$C$262+Q62*$D62*Indicators!$D$262+Q62*$E62*Indicators!$E$262+Q62*$F62*Indicators!$F$262+Q62*$G62*Indicators!$G$262+Q62*$H62*Indicators!$H$262+Q62*$I62*Indicators!$I$262</f>
        <v>-9.5207535803355195E-4</v>
      </c>
      <c r="AB62" s="193">
        <f>R62*$B62*Indicators!$B$263+R62*$C62*Indicators!$C$263+R62*$D62*Indicators!$D$263+R62*$E62*Indicators!$E$263+R62*$F62*Indicators!$F$263+R62*$G62*Indicators!$G$263+R62*$H62*Indicators!$H$263+R62*$I62*Indicators!$I$263</f>
        <v>2.0679883485872529E-4</v>
      </c>
      <c r="AC62" s="193">
        <f>S62*$B62*Indicators!$B$264+S62*$C62*Indicators!$C$264+S62*$D62*Indicators!$D$264+S62*$E62*Indicators!$E$264+S62*$F62*Indicators!$F$264+S62*$G62*Indicators!$G$264+S62*$H62*Indicators!$H$264+S62*$I62*Indicators!$I$264</f>
        <v>1.8215931516185736E-3</v>
      </c>
      <c r="AE62" s="177">
        <f t="shared" si="1"/>
        <v>7.2332816194201219E-2</v>
      </c>
    </row>
    <row r="63" spans="1:31" hidden="1" x14ac:dyDescent="0.25">
      <c r="A63" s="174">
        <f>Indicators!A75</f>
        <v>37653</v>
      </c>
      <c r="B63" s="193">
        <f>(Indicators!B75-Indicators!B74)/Indicators!B74</f>
        <v>-6.6723465838799165E-2</v>
      </c>
      <c r="C63" s="193">
        <f>(Indicators!C75-Indicators!C74)/-100</f>
        <v>5.0000000000000706E-4</v>
      </c>
      <c r="D63" s="193">
        <f>(Indicators!D75-Indicators!D74)/-100</f>
        <v>1.3055495429494322E-2</v>
      </c>
      <c r="E63" s="193">
        <f>(Indicators!E75-Indicators!E74)/-Indicators!E74</f>
        <v>-5.7533375715193964E-2</v>
      </c>
      <c r="F63" s="193">
        <f>(Indicators!F75-Indicators!F74)/Indicators!F74</f>
        <v>5.8301647655259824E-2</v>
      </c>
      <c r="G63" s="193">
        <f>(Indicators!G75-Indicators!G74)/Indicators!G74</f>
        <v>-6.4864864864864868E-2</v>
      </c>
      <c r="H63" s="193">
        <f>(Indicators!H75-Indicators!H74)/Indicators!H74</f>
        <v>3.7030532328785879E-3</v>
      </c>
      <c r="I63" s="193">
        <f>(Indicators!I75-Indicators!I74)/Indicators!I74</f>
        <v>-7.3033707865168537E-2</v>
      </c>
      <c r="J63" s="174"/>
      <c r="K63" s="193">
        <f>NewCastle!C$72/100</f>
        <v>2.3164305035332358E-2</v>
      </c>
      <c r="L63" s="193">
        <f>NewCastle!D$72/100</f>
        <v>1.015298217388496E-2</v>
      </c>
      <c r="M63" s="193">
        <f>NewCastle!E$72/100</f>
        <v>0.31914784568371085</v>
      </c>
      <c r="N63" s="193">
        <f>NewCastle!F$72/100</f>
        <v>2.9727421258146248E-2</v>
      </c>
      <c r="O63" s="193">
        <f>NewCastle!G$72/100</f>
        <v>2.6933814585123273E-2</v>
      </c>
      <c r="P63" s="193">
        <f>NewCastle!H$72/100</f>
        <v>0.10756627626757584</v>
      </c>
      <c r="Q63" s="193">
        <f>NewCastle!I$72/100</f>
        <v>9.6589261583352307E-2</v>
      </c>
      <c r="R63" s="193">
        <f>NewCastle!J$72/100</f>
        <v>0.13609445513399057</v>
      </c>
      <c r="S63" s="193">
        <f>NewCastle!K$72/100</f>
        <v>0.25062363827888351</v>
      </c>
      <c r="T63" s="193"/>
      <c r="U63" s="193">
        <f>K63*$B63*Indicators!$B$256+K63*$C63*Indicators!$C$256+K63*$D63*Indicators!$D$256+K63*$E63*Indicators!$E$256+K63*$F63*Indicators!$F$256+K63*$G63*Indicators!$G$256+K63*$H63*Indicators!$H$256+K63*$I63*Indicators!$I$256</f>
        <v>-2.4101276335427072E-4</v>
      </c>
      <c r="V63" s="193">
        <f>L63*$B63*Indicators!$B$257+L63*$C63*Indicators!$C$257+L63*$D63*Indicators!$D$257+L63*$E63*Indicators!$E$257+L63*$F63*Indicators!$F$257+L63*$G63*Indicators!$G$257+L63*$H63*Indicators!$H$257+L63*$I63*Indicators!$I$257</f>
        <v>-6.7337689505965156E-4</v>
      </c>
      <c r="W63" s="193">
        <f>M63*$B63*Indicators!$B$258+M63*$C63*Indicators!$C$258+M63*$D63*Indicators!$D$258+M63*$E63*Indicators!$E$258+M63*$F63*Indicators!$F$258+M63*$G63*Indicators!$G$258+M63*$H63*Indicators!$H$258+M63*$I63*Indicators!$I$258</f>
        <v>-1.3592574436811437E-2</v>
      </c>
      <c r="X63" s="193">
        <f>N63*$B63*Indicators!$B$259+N63*$C63*Indicators!$C$259+N63*$D63*Indicators!$D$259+N63*$E63*Indicators!$E$259+N63*$F63*Indicators!$F$259+N63*$G63*Indicators!$G$259+N63*$H63*Indicators!$H$259+N63*$I63*Indicators!$I$259</f>
        <v>-1.5948106183239479E-3</v>
      </c>
      <c r="Y63" s="193">
        <f>O63*$B63*Indicators!$B$260+O63*$C63*Indicators!$C$260+O63*$D63*Indicators!$D$260+O63*$E63*Indicators!$E$260+O63*$F63*Indicators!$F$260+O63*$G63*Indicators!$G$260+O63*$H63*Indicators!$H$260+O63*$I63*Indicators!$I$260</f>
        <v>-4.4137984787729907E-4</v>
      </c>
      <c r="Z63" s="193">
        <f>P63*$B63*Indicators!$B$261+P63*$C63*Indicators!$C$261+P63*$D63*Indicators!$D$261+P63*$E63*Indicators!$E$261+P63*$F63*Indicators!$F$261+P63*$G63*Indicators!$G$261+P63*$H63*Indicators!$H$261+P63*$I63*Indicators!$I$261</f>
        <v>-9.3731335892034478E-4</v>
      </c>
      <c r="AA63" s="193">
        <f>Q63*$B63*Indicators!$B$262+Q63*$C63*Indicators!$C$262+Q63*$D63*Indicators!$D$262+Q63*$E63*Indicators!$E$262+Q63*$F63*Indicators!$F$262+Q63*$G63*Indicators!$G$262+Q63*$H63*Indicators!$H$262+Q63*$I63*Indicators!$I$262</f>
        <v>-2.80974007597688E-3</v>
      </c>
      <c r="AB63" s="193">
        <f>R63*$B63*Indicators!$B$263+R63*$C63*Indicators!$C$263+R63*$D63*Indicators!$D$263+R63*$E63*Indicators!$E$263+R63*$F63*Indicators!$F$263+R63*$G63*Indicators!$G$263+R63*$H63*Indicators!$H$263+R63*$I63*Indicators!$I$263</f>
        <v>-1.835356761747573E-3</v>
      </c>
      <c r="AC63" s="193">
        <f>S63*$B63*Indicators!$B$264+S63*$C63*Indicators!$C$264+S63*$D63*Indicators!$D$264+S63*$E63*Indicators!$E$264+S63*$F63*Indicators!$F$264+S63*$G63*Indicators!$G$264+S63*$H63*Indicators!$H$264+S63*$I63*Indicators!$I$264</f>
        <v>-1.6107623641151772E-3</v>
      </c>
      <c r="AE63" s="177">
        <f t="shared" si="1"/>
        <v>-2.373632712218658</v>
      </c>
    </row>
    <row r="64" spans="1:31" hidden="1" x14ac:dyDescent="0.25">
      <c r="A64" s="174">
        <f>Indicators!A76</f>
        <v>37681</v>
      </c>
      <c r="B64" s="193">
        <f>(Indicators!B76-Indicators!B75)/Indicators!B75</f>
        <v>-9.7542674920283534E-4</v>
      </c>
      <c r="C64" s="193">
        <f>(Indicators!C76-Indicators!C75)/-100</f>
        <v>-1.0000000000001563E-4</v>
      </c>
      <c r="D64" s="193">
        <f>(Indicators!D76-Indicators!D75)/-100</f>
        <v>1.1495883495326708E-4</v>
      </c>
      <c r="E64" s="193">
        <f>(Indicators!E76-Indicators!E75)/-Indicators!E75</f>
        <v>0.16230838593327326</v>
      </c>
      <c r="F64" s="193">
        <f>(Indicators!F76-Indicators!F75)/Indicators!F75</f>
        <v>-6.1077844311377222E-2</v>
      </c>
      <c r="G64" s="193">
        <f>(Indicators!G76-Indicators!G75)/Indicators!G75</f>
        <v>-4.046242774566474E-2</v>
      </c>
      <c r="H64" s="193">
        <f>(Indicators!H76-Indicators!H75)/Indicators!H75</f>
        <v>1.2479869981582702E-2</v>
      </c>
      <c r="I64" s="193">
        <f>(Indicators!I76-Indicators!I75)/Indicators!I75</f>
        <v>8.2828282828282834E-2</v>
      </c>
      <c r="J64" s="174"/>
      <c r="K64" s="193">
        <f>NewCastle!C$72/100</f>
        <v>2.3164305035332358E-2</v>
      </c>
      <c r="L64" s="193">
        <f>NewCastle!D$72/100</f>
        <v>1.015298217388496E-2</v>
      </c>
      <c r="M64" s="193">
        <f>NewCastle!E$72/100</f>
        <v>0.31914784568371085</v>
      </c>
      <c r="N64" s="193">
        <f>NewCastle!F$72/100</f>
        <v>2.9727421258146248E-2</v>
      </c>
      <c r="O64" s="193">
        <f>NewCastle!G$72/100</f>
        <v>2.6933814585123273E-2</v>
      </c>
      <c r="P64" s="193">
        <f>NewCastle!H$72/100</f>
        <v>0.10756627626757584</v>
      </c>
      <c r="Q64" s="193">
        <f>NewCastle!I$72/100</f>
        <v>9.6589261583352307E-2</v>
      </c>
      <c r="R64" s="193">
        <f>NewCastle!J$72/100</f>
        <v>0.13609445513399057</v>
      </c>
      <c r="S64" s="193">
        <f>NewCastle!K$72/100</f>
        <v>0.25062363827888351</v>
      </c>
      <c r="T64" s="193"/>
      <c r="U64" s="193">
        <f>K64*$B64*Indicators!$B$256+K64*$C64*Indicators!$C$256+K64*$D64*Indicators!$D$256+K64*$E64*Indicators!$E$256+K64*$F64*Indicators!$F$256+K64*$G64*Indicators!$G$256+K64*$H64*Indicators!$H$256+K64*$I64*Indicators!$I$256</f>
        <v>3.924956262032702E-4</v>
      </c>
      <c r="V64" s="193">
        <f>L64*$B64*Indicators!$B$257+L64*$C64*Indicators!$C$257+L64*$D64*Indicators!$D$257+L64*$E64*Indicators!$E$257+L64*$F64*Indicators!$F$257+L64*$G64*Indicators!$G$257+L64*$H64*Indicators!$H$257+L64*$I64*Indicators!$I$257</f>
        <v>1.6568546055055483E-4</v>
      </c>
      <c r="W64" s="193">
        <f>M64*$B64*Indicators!$B$258+M64*$C64*Indicators!$C$258+M64*$D64*Indicators!$D$258+M64*$E64*Indicators!$E$258+M64*$F64*Indicators!$F$258+M64*$G64*Indicators!$G$258+M64*$H64*Indicators!$H$258+M64*$I64*Indicators!$I$258</f>
        <v>1.075171775321104E-2</v>
      </c>
      <c r="X64" s="193">
        <f>N64*$B64*Indicators!$B$259+N64*$C64*Indicators!$C$259+N64*$D64*Indicators!$D$259+N64*$E64*Indicators!$E$259+N64*$F64*Indicators!$F$259+N64*$G64*Indicators!$G$259+N64*$H64*Indicators!$H$259+N64*$I64*Indicators!$I$259</f>
        <v>2.2303595577466092E-3</v>
      </c>
      <c r="Y64" s="193">
        <f>O64*$B64*Indicators!$B$260+O64*$C64*Indicators!$C$260+O64*$D64*Indicators!$D$260+O64*$E64*Indicators!$E$260+O64*$F64*Indicators!$F$260+O64*$G64*Indicators!$G$260+O64*$H64*Indicators!$H$260+O64*$I64*Indicators!$I$260</f>
        <v>8.6499524493134779E-4</v>
      </c>
      <c r="Z64" s="193">
        <f>P64*$B64*Indicators!$B$261+P64*$C64*Indicators!$C$261+P64*$D64*Indicators!$D$261+P64*$E64*Indicators!$E$261+P64*$F64*Indicators!$F$261+P64*$G64*Indicators!$G$261+P64*$H64*Indicators!$H$261+P64*$I64*Indicators!$I$261</f>
        <v>2.0697101705121441E-3</v>
      </c>
      <c r="AA64" s="193">
        <f>Q64*$B64*Indicators!$B$262+Q64*$C64*Indicators!$C$262+Q64*$D64*Indicators!$D$262+Q64*$E64*Indicators!$E$262+Q64*$F64*Indicators!$F$262+Q64*$G64*Indicators!$G$262+Q64*$H64*Indicators!$H$262+Q64*$I64*Indicators!$I$262</f>
        <v>5.7340477154427232E-3</v>
      </c>
      <c r="AB64" s="193">
        <f>R64*$B64*Indicators!$B$263+R64*$C64*Indicators!$C$263+R64*$D64*Indicators!$D$263+R64*$E64*Indicators!$E$263+R64*$F64*Indicators!$F$263+R64*$G64*Indicators!$G$263+R64*$H64*Indicators!$H$263+R64*$I64*Indicators!$I$263</f>
        <v>3.2656091702478541E-3</v>
      </c>
      <c r="AC64" s="193">
        <f>S64*$B64*Indicators!$B$264+S64*$C64*Indicators!$C$264+S64*$D64*Indicators!$D$264+S64*$E64*Indicators!$E$264+S64*$F64*Indicators!$F$264+S64*$G64*Indicators!$G$264+S64*$H64*Indicators!$H$264+S64*$I64*Indicators!$I$264</f>
        <v>1.9488053586282543E-3</v>
      </c>
      <c r="AE64" s="177">
        <f t="shared" si="1"/>
        <v>2.7423426057473792</v>
      </c>
    </row>
    <row r="65" spans="1:31" hidden="1" x14ac:dyDescent="0.25">
      <c r="A65" s="174">
        <f>Indicators!A77</f>
        <v>37712</v>
      </c>
      <c r="B65" s="193">
        <f>(Indicators!B77-Indicators!B76)/Indicators!B76</f>
        <v>-0.11093169101355661</v>
      </c>
      <c r="C65" s="193">
        <f>(Indicators!C77-Indicators!C76)/-100</f>
        <v>9.0000000000001635E-4</v>
      </c>
      <c r="D65" s="193">
        <f>(Indicators!D77-Indicators!D76)/-100</f>
        <v>1.4008546214141581E-2</v>
      </c>
      <c r="E65" s="193">
        <f>(Indicators!E77-Indicators!E76)/-Indicators!E76</f>
        <v>0.15213491209185512</v>
      </c>
      <c r="F65" s="193">
        <f>(Indicators!F77-Indicators!F76)/Indicators!F76</f>
        <v>-7.3979591836734707E-2</v>
      </c>
      <c r="G65" s="193">
        <f>(Indicators!G77-Indicators!G76)/Indicators!G76</f>
        <v>5.7228915662649914E-3</v>
      </c>
      <c r="H65" s="193">
        <f>(Indicators!H77-Indicators!H76)/Indicators!H76</f>
        <v>3.1261808307776126E-2</v>
      </c>
      <c r="I65" s="193">
        <f>(Indicators!I77-Indicators!I76)/Indicators!I76</f>
        <v>-1.8967661691542289E-2</v>
      </c>
      <c r="J65" s="174"/>
      <c r="K65" s="193">
        <f>NewCastle!C$72/100</f>
        <v>2.3164305035332358E-2</v>
      </c>
      <c r="L65" s="193">
        <f>NewCastle!D$72/100</f>
        <v>1.015298217388496E-2</v>
      </c>
      <c r="M65" s="193">
        <f>NewCastle!E$72/100</f>
        <v>0.31914784568371085</v>
      </c>
      <c r="N65" s="193">
        <f>NewCastle!F$72/100</f>
        <v>2.9727421258146248E-2</v>
      </c>
      <c r="O65" s="193">
        <f>NewCastle!G$72/100</f>
        <v>2.6933814585123273E-2</v>
      </c>
      <c r="P65" s="193">
        <f>NewCastle!H$72/100</f>
        <v>0.10756627626757584</v>
      </c>
      <c r="Q65" s="193">
        <f>NewCastle!I$72/100</f>
        <v>9.6589261583352307E-2</v>
      </c>
      <c r="R65" s="193">
        <f>NewCastle!J$72/100</f>
        <v>0.13609445513399057</v>
      </c>
      <c r="S65" s="193">
        <f>NewCastle!K$72/100</f>
        <v>0.25062363827888351</v>
      </c>
      <c r="T65" s="193"/>
      <c r="U65" s="193">
        <f>K65*$B65*Indicators!$B$256+K65*$C65*Indicators!$C$256+K65*$D65*Indicators!$D$256+K65*$E65*Indicators!$E$256+K65*$F65*Indicators!$F$256+K65*$G65*Indicators!$G$256+K65*$H65*Indicators!$H$256+K65*$I65*Indicators!$I$256</f>
        <v>-3.7336424892121177E-4</v>
      </c>
      <c r="V65" s="193">
        <f>L65*$B65*Indicators!$B$257+L65*$C65*Indicators!$C$257+L65*$D65*Indicators!$D$257+L65*$E65*Indicators!$E$257+L65*$F65*Indicators!$F$257+L65*$G65*Indicators!$G$257+L65*$H65*Indicators!$H$257+L65*$I65*Indicators!$I$257</f>
        <v>-1.9869783914920624E-4</v>
      </c>
      <c r="W65" s="193">
        <f>M65*$B65*Indicators!$B$258+M65*$C65*Indicators!$C$258+M65*$D65*Indicators!$D$258+M65*$E65*Indicators!$E$258+M65*$F65*Indicators!$F$258+M65*$G65*Indicators!$G$258+M65*$H65*Indicators!$H$258+M65*$I65*Indicators!$I$258</f>
        <v>-7.4679079434690262E-3</v>
      </c>
      <c r="X65" s="193">
        <f>N65*$B65*Indicators!$B$259+N65*$C65*Indicators!$C$259+N65*$D65*Indicators!$D$259+N65*$E65*Indicators!$E$259+N65*$F65*Indicators!$F$259+N65*$G65*Indicators!$G$259+N65*$H65*Indicators!$H$259+N65*$I65*Indicators!$I$259</f>
        <v>4.079075044764174E-4</v>
      </c>
      <c r="Y65" s="193">
        <f>O65*$B65*Indicators!$B$260+O65*$C65*Indicators!$C$260+O65*$D65*Indicators!$D$260+O65*$E65*Indicators!$E$260+O65*$F65*Indicators!$F$260+O65*$G65*Indicators!$G$260+O65*$H65*Indicators!$H$260+O65*$I65*Indicators!$I$260</f>
        <v>5.8791350637696685E-4</v>
      </c>
      <c r="Z65" s="193">
        <f>P65*$B65*Indicators!$B$261+P65*$C65*Indicators!$C$261+P65*$D65*Indicators!$D$261+P65*$E65*Indicators!$E$261+P65*$F65*Indicators!$F$261+P65*$G65*Indicators!$G$261+P65*$H65*Indicators!$H$261+P65*$I65*Indicators!$I$261</f>
        <v>1.6191395908865657E-3</v>
      </c>
      <c r="AA65" s="193">
        <f>Q65*$B65*Indicators!$B$262+Q65*$C65*Indicators!$C$262+Q65*$D65*Indicators!$D$262+Q65*$E65*Indicators!$E$262+Q65*$F65*Indicators!$F$262+Q65*$G65*Indicators!$G$262+Q65*$H65*Indicators!$H$262+Q65*$I65*Indicators!$I$262</f>
        <v>3.9102959668007621E-3</v>
      </c>
      <c r="AB65" s="193">
        <f>R65*$B65*Indicators!$B$263+R65*$C65*Indicators!$C$263+R65*$D65*Indicators!$D$263+R65*$E65*Indicators!$E$263+R65*$F65*Indicators!$F$263+R65*$G65*Indicators!$G$263+R65*$H65*Indicators!$H$263+R65*$I65*Indicators!$I$263</f>
        <v>1.9415692433233389E-3</v>
      </c>
      <c r="AC65" s="193">
        <f>S65*$B65*Indicators!$B$264+S65*$C65*Indicators!$C$264+S65*$D65*Indicators!$D$264+S65*$E65*Indicators!$E$264+S65*$F65*Indicators!$F$264+S65*$G65*Indicators!$G$264+S65*$H65*Indicators!$H$264+S65*$I65*Indicators!$I$264</f>
        <v>1.1370783171310713E-4</v>
      </c>
      <c r="AE65" s="177">
        <f t="shared" si="1"/>
        <v>5.4056361203771289E-2</v>
      </c>
    </row>
    <row r="66" spans="1:31" hidden="1" x14ac:dyDescent="0.25">
      <c r="A66" s="174">
        <f>Indicators!A78</f>
        <v>37742</v>
      </c>
      <c r="B66" s="193">
        <f>(Indicators!B78-Indicators!B77)/Indicators!B77</f>
        <v>0.11373460049278428</v>
      </c>
      <c r="C66" s="193">
        <f>(Indicators!C78-Indicators!C77)/-100</f>
        <v>3.199999999999985E-3</v>
      </c>
      <c r="D66" s="193">
        <f>(Indicators!D78-Indicators!D77)/-100</f>
        <v>1.0278611622803524E-2</v>
      </c>
      <c r="E66" s="193">
        <f>(Indicators!E78-Indicators!E77)/-Indicators!E77</f>
        <v>-0.12484130342784594</v>
      </c>
      <c r="F66" s="193">
        <f>(Indicators!F78-Indicators!F77)/Indicators!F77</f>
        <v>-3.4435261707988982E-2</v>
      </c>
      <c r="G66" s="193">
        <f>(Indicators!G78-Indicators!G77)/Indicators!G77</f>
        <v>0.11051212938005402</v>
      </c>
      <c r="H66" s="193">
        <f>(Indicators!H78-Indicators!H77)/Indicators!H77</f>
        <v>-3.4624435648682693E-3</v>
      </c>
      <c r="I66" s="193">
        <f>(Indicators!I78-Indicators!I77)/Indicators!I77</f>
        <v>7.8922345483359746E-2</v>
      </c>
      <c r="J66" s="174"/>
      <c r="K66" s="193">
        <f>NewCastle!C$72/100</f>
        <v>2.3164305035332358E-2</v>
      </c>
      <c r="L66" s="193">
        <f>NewCastle!D$72/100</f>
        <v>1.015298217388496E-2</v>
      </c>
      <c r="M66" s="193">
        <f>NewCastle!E$72/100</f>
        <v>0.31914784568371085</v>
      </c>
      <c r="N66" s="193">
        <f>NewCastle!F$72/100</f>
        <v>2.9727421258146248E-2</v>
      </c>
      <c r="O66" s="193">
        <f>NewCastle!G$72/100</f>
        <v>2.6933814585123273E-2</v>
      </c>
      <c r="P66" s="193">
        <f>NewCastle!H$72/100</f>
        <v>0.10756627626757584</v>
      </c>
      <c r="Q66" s="193">
        <f>NewCastle!I$72/100</f>
        <v>9.6589261583352307E-2</v>
      </c>
      <c r="R66" s="193">
        <f>NewCastle!J$72/100</f>
        <v>0.13609445513399057</v>
      </c>
      <c r="S66" s="193">
        <f>NewCastle!K$72/100</f>
        <v>0.25062363827888351</v>
      </c>
      <c r="T66" s="193"/>
      <c r="U66" s="193">
        <f>K66*$B66*Indicators!$B$256+K66*$C66*Indicators!$C$256+K66*$D66*Indicators!$D$256+K66*$E66*Indicators!$E$256+K66*$F66*Indicators!$F$256+K66*$G66*Indicators!$G$256+K66*$H66*Indicators!$H$256+K66*$I66*Indicators!$I$256</f>
        <v>-4.6449206529357637E-5</v>
      </c>
      <c r="V66" s="193">
        <f>L66*$B66*Indicators!$B$257+L66*$C66*Indicators!$C$257+L66*$D66*Indicators!$D$257+L66*$E66*Indicators!$E$257+L66*$F66*Indicators!$F$257+L66*$G66*Indicators!$G$257+L66*$H66*Indicators!$H$257+L66*$I66*Indicators!$I$257</f>
        <v>8.2874296378065266E-4</v>
      </c>
      <c r="W66" s="193">
        <f>M66*$B66*Indicators!$B$258+M66*$C66*Indicators!$C$258+M66*$D66*Indicators!$D$258+M66*$E66*Indicators!$E$258+M66*$F66*Indicators!$F$258+M66*$G66*Indicators!$G$258+M66*$H66*Indicators!$H$258+M66*$I66*Indicators!$I$258</f>
        <v>1.4015420776355505E-2</v>
      </c>
      <c r="X66" s="193">
        <f>N66*$B66*Indicators!$B$259+N66*$C66*Indicators!$C$259+N66*$D66*Indicators!$D$259+N66*$E66*Indicators!$E$259+N66*$F66*Indicators!$F$259+N66*$G66*Indicators!$G$259+N66*$H66*Indicators!$H$259+N66*$I66*Indicators!$I$259</f>
        <v>7.78681806437627E-4</v>
      </c>
      <c r="Y66" s="193">
        <f>O66*$B66*Indicators!$B$260+O66*$C66*Indicators!$C$260+O66*$D66*Indicators!$D$260+O66*$E66*Indicators!$E$260+O66*$F66*Indicators!$F$260+O66*$G66*Indicators!$G$260+O66*$H66*Indicators!$H$260+O66*$I66*Indicators!$I$260</f>
        <v>-6.6189582641900763E-5</v>
      </c>
      <c r="Z66" s="193">
        <f>P66*$B66*Indicators!$B$261+P66*$C66*Indicators!$C$261+P66*$D66*Indicators!$D$261+P66*$E66*Indicators!$E$261+P66*$F66*Indicators!$F$261+P66*$G66*Indicators!$G$261+P66*$H66*Indicators!$H$261+P66*$I66*Indicators!$I$261</f>
        <v>1.2901941701445302E-4</v>
      </c>
      <c r="AA66" s="193">
        <f>Q66*$B66*Indicators!$B$262+Q66*$C66*Indicators!$C$262+Q66*$D66*Indicators!$D$262+Q66*$E66*Indicators!$E$262+Q66*$F66*Indicators!$F$262+Q66*$G66*Indicators!$G$262+Q66*$H66*Indicators!$H$262+Q66*$I66*Indicators!$I$262</f>
        <v>-1.6624290742384262E-3</v>
      </c>
      <c r="AB66" s="193">
        <f>R66*$B66*Indicators!$B$263+R66*$C66*Indicators!$C$263+R66*$D66*Indicators!$D$263+R66*$E66*Indicators!$E$263+R66*$F66*Indicators!$F$263+R66*$G66*Indicators!$G$263+R66*$H66*Indicators!$H$263+R66*$I66*Indicators!$I$263</f>
        <v>5.3683479536061117E-4</v>
      </c>
      <c r="AC66" s="193">
        <f>S66*$B66*Indicators!$B$264+S66*$C66*Indicators!$C$264+S66*$D66*Indicators!$D$264+S66*$E66*Indicators!$E$264+S66*$F66*Indicators!$F$264+S66*$G66*Indicators!$G$264+S66*$H66*Indicators!$H$264+S66*$I66*Indicators!$I$264</f>
        <v>4.375028227772919E-3</v>
      </c>
      <c r="AE66" s="177">
        <f t="shared" si="1"/>
        <v>1.888866012331208</v>
      </c>
    </row>
    <row r="67" spans="1:31" hidden="1" x14ac:dyDescent="0.25">
      <c r="A67" s="174">
        <f>Indicators!A79</f>
        <v>37773</v>
      </c>
      <c r="B67" s="193">
        <f>(Indicators!B79-Indicators!B78)/Indicators!B78</f>
        <v>-5.5927082411539396E-2</v>
      </c>
      <c r="C67" s="193">
        <f>(Indicators!C79-Indicators!C78)/-100</f>
        <v>5.5000000000001489E-4</v>
      </c>
      <c r="D67" s="193">
        <f>(Indicators!D79-Indicators!D78)/-100</f>
        <v>1.100707039702753E-2</v>
      </c>
      <c r="E67" s="193">
        <f>(Indicators!E79-Indicators!E78)/-Indicators!E78</f>
        <v>-7.2610985703536621E-2</v>
      </c>
      <c r="F67" s="193">
        <f>(Indicators!F79-Indicators!F78)/Indicators!F78</f>
        <v>-8.7018544935805908E-2</v>
      </c>
      <c r="G67" s="193">
        <f>(Indicators!G79-Indicators!G78)/Indicators!G78</f>
        <v>-6.8500539374325875E-2</v>
      </c>
      <c r="H67" s="193">
        <f>(Indicators!H79-Indicators!H78)/Indicators!H78</f>
        <v>1.7913919129414882E-2</v>
      </c>
      <c r="I67" s="193">
        <f>(Indicators!I79-Indicators!I78)/Indicators!I78</f>
        <v>-5.669800235017626E-2</v>
      </c>
      <c r="J67" s="174"/>
      <c r="K67" s="193">
        <f>NewCastle!C$72/100</f>
        <v>2.3164305035332358E-2</v>
      </c>
      <c r="L67" s="193">
        <f>NewCastle!D$72/100</f>
        <v>1.015298217388496E-2</v>
      </c>
      <c r="M67" s="193">
        <f>NewCastle!E$72/100</f>
        <v>0.31914784568371085</v>
      </c>
      <c r="N67" s="193">
        <f>NewCastle!F$72/100</f>
        <v>2.9727421258146248E-2</v>
      </c>
      <c r="O67" s="193">
        <f>NewCastle!G$72/100</f>
        <v>2.6933814585123273E-2</v>
      </c>
      <c r="P67" s="193">
        <f>NewCastle!H$72/100</f>
        <v>0.10756627626757584</v>
      </c>
      <c r="Q67" s="193">
        <f>NewCastle!I$72/100</f>
        <v>9.6589261583352307E-2</v>
      </c>
      <c r="R67" s="193">
        <f>NewCastle!J$72/100</f>
        <v>0.13609445513399057</v>
      </c>
      <c r="S67" s="193">
        <f>NewCastle!K$72/100</f>
        <v>0.25062363827888351</v>
      </c>
      <c r="T67" s="193"/>
      <c r="U67" s="193">
        <f>K67*$B67*Indicators!$B$256+K67*$C67*Indicators!$C$256+K67*$D67*Indicators!$D$256+K67*$E67*Indicators!$E$256+K67*$F67*Indicators!$F$256+K67*$G67*Indicators!$G$256+K67*$H67*Indicators!$H$256+K67*$I67*Indicators!$I$256</f>
        <v>-1.199307392037963E-3</v>
      </c>
      <c r="V67" s="193">
        <f>L67*$B67*Indicators!$B$257+L67*$C67*Indicators!$C$257+L67*$D67*Indicators!$D$257+L67*$E67*Indicators!$E$257+L67*$F67*Indicators!$F$257+L67*$G67*Indicators!$G$257+L67*$H67*Indicators!$H$257+L67*$I67*Indicators!$I$257</f>
        <v>-6.3739446907500833E-4</v>
      </c>
      <c r="W67" s="193">
        <f>M67*$B67*Indicators!$B$258+M67*$C67*Indicators!$C$258+M67*$D67*Indicators!$D$258+M67*$E67*Indicators!$E$258+M67*$F67*Indicators!$F$258+M67*$G67*Indicators!$G$258+M67*$H67*Indicators!$H$258+M67*$I67*Indicators!$I$258</f>
        <v>-1.1401056507366824E-2</v>
      </c>
      <c r="X67" s="193">
        <f>N67*$B67*Indicators!$B$259+N67*$C67*Indicators!$C$259+N67*$D67*Indicators!$D$259+N67*$E67*Indicators!$E$259+N67*$F67*Indicators!$F$259+N67*$G67*Indicators!$G$259+N67*$H67*Indicators!$H$259+N67*$I67*Indicators!$I$259</f>
        <v>-1.3702754089892982E-3</v>
      </c>
      <c r="Y67" s="193">
        <f>O67*$B67*Indicators!$B$260+O67*$C67*Indicators!$C$260+O67*$D67*Indicators!$D$260+O67*$E67*Indicators!$E$260+O67*$F67*Indicators!$F$260+O67*$G67*Indicators!$G$260+O67*$H67*Indicators!$H$260+O67*$I67*Indicators!$I$260</f>
        <v>-3.4150389317176615E-4</v>
      </c>
      <c r="Z67" s="193">
        <f>P67*$B67*Indicators!$B$261+P67*$C67*Indicators!$C$261+P67*$D67*Indicators!$D$261+P67*$E67*Indicators!$E$261+P67*$F67*Indicators!$F$261+P67*$G67*Indicators!$G$261+P67*$H67*Indicators!$H$261+P67*$I67*Indicators!$I$261</f>
        <v>-6.4339831782308891E-4</v>
      </c>
      <c r="AA67" s="193">
        <f>Q67*$B67*Indicators!$B$262+Q67*$C67*Indicators!$C$262+Q67*$D67*Indicators!$D$262+Q67*$E67*Indicators!$E$262+Q67*$F67*Indicators!$F$262+Q67*$G67*Indicators!$G$262+Q67*$H67*Indicators!$H$262+Q67*$I67*Indicators!$I$262</f>
        <v>-2.7288700817593736E-3</v>
      </c>
      <c r="AB67" s="193">
        <f>R67*$B67*Indicators!$B$263+R67*$C67*Indicators!$C$263+R67*$D67*Indicators!$D$263+R67*$E67*Indicators!$E$263+R67*$F67*Indicators!$F$263+R67*$G67*Indicators!$G$263+R67*$H67*Indicators!$H$263+R67*$I67*Indicators!$I$263</f>
        <v>-1.2277521948479372E-3</v>
      </c>
      <c r="AC67" s="193">
        <f>S67*$B67*Indicators!$B$264+S67*$C67*Indicators!$C$264+S67*$D67*Indicators!$D$264+S67*$E67*Indicators!$E$264+S67*$F67*Indicators!$F$264+S67*$G67*Indicators!$G$264+S67*$H67*Indicators!$H$264+S67*$I67*Indicators!$I$264</f>
        <v>-1.6529093611564161E-4</v>
      </c>
      <c r="AE67" s="177">
        <f t="shared" ref="AE67:AE130" si="2">SUM(U67:AD67)*100</f>
        <v>-1.9714849201186899</v>
      </c>
    </row>
    <row r="68" spans="1:31" hidden="1" x14ac:dyDescent="0.25">
      <c r="A68" s="174">
        <f>Indicators!A80</f>
        <v>37803</v>
      </c>
      <c r="B68" s="193">
        <f>(Indicators!B80-Indicators!B79)/Indicators!B79</f>
        <v>-1.511803853827713E-2</v>
      </c>
      <c r="C68" s="193">
        <f>(Indicators!C80-Indicators!C79)/-100</f>
        <v>-1.100000000000012E-3</v>
      </c>
      <c r="D68" s="193">
        <f>(Indicators!D80-Indicators!D79)/-100</f>
        <v>1.4681088877410904E-2</v>
      </c>
      <c r="E68" s="193">
        <f>(Indicators!E80-Indicators!E79)/-Indicators!E79</f>
        <v>-9.8211153981058417E-3</v>
      </c>
      <c r="F68" s="193">
        <f>(Indicators!F80-Indicators!F79)/Indicators!F79</f>
        <v>5.1562500000000011E-2</v>
      </c>
      <c r="G68" s="193">
        <f>(Indicators!G80-Indicators!G79)/Indicators!G79</f>
        <v>3.358425014475977E-2</v>
      </c>
      <c r="H68" s="193">
        <f>(Indicators!H80-Indicators!H79)/Indicators!H79</f>
        <v>3.6121350938525102E-3</v>
      </c>
      <c r="I68" s="193">
        <f>(Indicators!I80-Indicators!I79)/Indicators!I79</f>
        <v>5.4811585175957647E-2</v>
      </c>
      <c r="J68" s="174"/>
      <c r="K68" s="193">
        <f>NewCastle!C$72/100</f>
        <v>2.3164305035332358E-2</v>
      </c>
      <c r="L68" s="193">
        <f>NewCastle!D$72/100</f>
        <v>1.015298217388496E-2</v>
      </c>
      <c r="M68" s="193">
        <f>NewCastle!E$72/100</f>
        <v>0.31914784568371085</v>
      </c>
      <c r="N68" s="193">
        <f>NewCastle!F$72/100</f>
        <v>2.9727421258146248E-2</v>
      </c>
      <c r="O68" s="193">
        <f>NewCastle!G$72/100</f>
        <v>2.6933814585123273E-2</v>
      </c>
      <c r="P68" s="193">
        <f>NewCastle!H$72/100</f>
        <v>0.10756627626757584</v>
      </c>
      <c r="Q68" s="193">
        <f>NewCastle!I$72/100</f>
        <v>9.6589261583352307E-2</v>
      </c>
      <c r="R68" s="193">
        <f>NewCastle!J$72/100</f>
        <v>0.13609445513399057</v>
      </c>
      <c r="S68" s="193">
        <f>NewCastle!K$72/100</f>
        <v>0.25062363827888351</v>
      </c>
      <c r="T68" s="193"/>
      <c r="U68" s="193">
        <f>K68*$B68*Indicators!$B$256+K68*$C68*Indicators!$C$256+K68*$D68*Indicators!$D$256+K68*$E68*Indicators!$E$256+K68*$F68*Indicators!$F$256+K68*$G68*Indicators!$G$256+K68*$H68*Indicators!$H$256+K68*$I68*Indicators!$I$256</f>
        <v>3.7400501876990171E-4</v>
      </c>
      <c r="V68" s="193">
        <f>L68*$B68*Indicators!$B$257+L68*$C68*Indicators!$C$257+L68*$D68*Indicators!$D$257+L68*$E68*Indicators!$E$257+L68*$F68*Indicators!$F$257+L68*$G68*Indicators!$G$257+L68*$H68*Indicators!$H$257+L68*$I68*Indicators!$I$257</f>
        <v>1.9167301296855714E-4</v>
      </c>
      <c r="W68" s="193">
        <f>M68*$B68*Indicators!$B$258+M68*$C68*Indicators!$C$258+M68*$D68*Indicators!$D$258+M68*$E68*Indicators!$E$258+M68*$F68*Indicators!$F$258+M68*$G68*Indicators!$G$258+M68*$H68*Indicators!$H$258+M68*$I68*Indicators!$I$258</f>
        <v>1.7757896643500765E-3</v>
      </c>
      <c r="X68" s="193">
        <f>N68*$B68*Indicators!$B$259+N68*$C68*Indicators!$C$259+N68*$D68*Indicators!$D$259+N68*$E68*Indicators!$E$259+N68*$F68*Indicators!$F$259+N68*$G68*Indicators!$G$259+N68*$H68*Indicators!$H$259+N68*$I68*Indicators!$I$259</f>
        <v>7.4229470788871607E-4</v>
      </c>
      <c r="Y68" s="193">
        <f>O68*$B68*Indicators!$B$260+O68*$C68*Indicators!$C$260+O68*$D68*Indicators!$D$260+O68*$E68*Indicators!$E$260+O68*$F68*Indicators!$F$260+O68*$G68*Indicators!$G$260+O68*$H68*Indicators!$H$260+O68*$I68*Indicators!$I$260</f>
        <v>5.3257780573845437E-5</v>
      </c>
      <c r="Z68" s="193">
        <f>P68*$B68*Indicators!$B$261+P68*$C68*Indicators!$C$261+P68*$D68*Indicators!$D$261+P68*$E68*Indicators!$E$261+P68*$F68*Indicators!$F$261+P68*$G68*Indicators!$G$261+P68*$H68*Indicators!$H$261+P68*$I68*Indicators!$I$261</f>
        <v>1.0329978419149512E-4</v>
      </c>
      <c r="AA68" s="193">
        <f>Q68*$B68*Indicators!$B$262+Q68*$C68*Indicators!$C$262+Q68*$D68*Indicators!$D$262+Q68*$E68*Indicators!$E$262+Q68*$F68*Indicators!$F$262+Q68*$G68*Indicators!$G$262+Q68*$H68*Indicators!$H$262+Q68*$I68*Indicators!$I$262</f>
        <v>2.8914535880084785E-4</v>
      </c>
      <c r="AB68" s="193">
        <f>R68*$B68*Indicators!$B$263+R68*$C68*Indicators!$C$263+R68*$D68*Indicators!$D$263+R68*$E68*Indicators!$E$263+R68*$F68*Indicators!$F$263+R68*$G68*Indicators!$G$263+R68*$H68*Indicators!$H$263+R68*$I68*Indicators!$I$263</f>
        <v>3.2845216549851053E-4</v>
      </c>
      <c r="AC68" s="193">
        <f>S68*$B68*Indicators!$B$264+S68*$C68*Indicators!$C$264+S68*$D68*Indicators!$D$264+S68*$E68*Indicators!$E$264+S68*$F68*Indicators!$F$264+S68*$G68*Indicators!$G$264+S68*$H68*Indicators!$H$264+S68*$I68*Indicators!$I$264</f>
        <v>1.2189415753071811E-3</v>
      </c>
      <c r="AE68" s="177">
        <f t="shared" si="2"/>
        <v>0.5076859068349131</v>
      </c>
    </row>
    <row r="69" spans="1:31" hidden="1" x14ac:dyDescent="0.25">
      <c r="A69" s="174">
        <f>Indicators!A81</f>
        <v>37834</v>
      </c>
      <c r="B69" s="193">
        <f>(Indicators!B81-Indicators!B80)/Indicators!B80</f>
        <v>0</v>
      </c>
      <c r="C69" s="193">
        <f>(Indicators!C81-Indicators!C80)/-100</f>
        <v>-9.9999999999999655E-4</v>
      </c>
      <c r="D69" s="193">
        <f>(Indicators!D81-Indicators!D80)/-100</f>
        <v>1.1246393100055397E-3</v>
      </c>
      <c r="E69" s="193">
        <f>(Indicators!E81-Indicators!E80)/-Indicators!E80</f>
        <v>-5.4532823897186535E-2</v>
      </c>
      <c r="F69" s="193">
        <f>(Indicators!F81-Indicators!F80)/Indicators!F80</f>
        <v>-2.9717682020803061E-3</v>
      </c>
      <c r="G69" s="193">
        <f>(Indicators!G81-Indicators!G80)/Indicators!G80</f>
        <v>3.7535014005602177E-2</v>
      </c>
      <c r="H69" s="193">
        <f>(Indicators!H81-Indicators!H80)/Indicators!H80</f>
        <v>1.8748979896462106E-3</v>
      </c>
      <c r="I69" s="193">
        <f>(Indicators!I81-Indicators!I80)/Indicators!I80</f>
        <v>-1.5648066135222911E-2</v>
      </c>
      <c r="J69" s="174"/>
      <c r="K69" s="193">
        <f>NewCastle!C$72/100</f>
        <v>2.3164305035332358E-2</v>
      </c>
      <c r="L69" s="193">
        <f>NewCastle!D$72/100</f>
        <v>1.015298217388496E-2</v>
      </c>
      <c r="M69" s="193">
        <f>NewCastle!E$72/100</f>
        <v>0.31914784568371085</v>
      </c>
      <c r="N69" s="193">
        <f>NewCastle!F$72/100</f>
        <v>2.9727421258146248E-2</v>
      </c>
      <c r="O69" s="193">
        <f>NewCastle!G$72/100</f>
        <v>2.6933814585123273E-2</v>
      </c>
      <c r="P69" s="193">
        <f>NewCastle!H$72/100</f>
        <v>0.10756627626757584</v>
      </c>
      <c r="Q69" s="193">
        <f>NewCastle!I$72/100</f>
        <v>9.6589261583352307E-2</v>
      </c>
      <c r="R69" s="193">
        <f>NewCastle!J$72/100</f>
        <v>0.13609445513399057</v>
      </c>
      <c r="S69" s="193">
        <f>NewCastle!K$72/100</f>
        <v>0.25062363827888351</v>
      </c>
      <c r="T69" s="193"/>
      <c r="U69" s="193">
        <f>K69*$B69*Indicators!$B$256+K69*$C69*Indicators!$C$256+K69*$D69*Indicators!$D$256+K69*$E69*Indicators!$E$256+K69*$F69*Indicators!$F$256+K69*$G69*Indicators!$G$256+K69*$H69*Indicators!$H$256+K69*$I69*Indicators!$I$256</f>
        <v>-2.610671393421778E-4</v>
      </c>
      <c r="V69" s="193">
        <f>L69*$B69*Indicators!$B$257+L69*$C69*Indicators!$C$257+L69*$D69*Indicators!$D$257+L69*$E69*Indicators!$E$257+L69*$F69*Indicators!$F$257+L69*$G69*Indicators!$G$257+L69*$H69*Indicators!$H$257+L69*$I69*Indicators!$I$257</f>
        <v>6.5294945040847988E-5</v>
      </c>
      <c r="W69" s="193">
        <f>M69*$B69*Indicators!$B$258+M69*$C69*Indicators!$C$258+M69*$D69*Indicators!$D$258+M69*$E69*Indicators!$E$258+M69*$F69*Indicators!$F$258+M69*$G69*Indicators!$G$258+M69*$H69*Indicators!$H$258+M69*$I69*Indicators!$I$258</f>
        <v>-2.7252589388796888E-3</v>
      </c>
      <c r="X69" s="193">
        <f>N69*$B69*Indicators!$B$259+N69*$C69*Indicators!$C$259+N69*$D69*Indicators!$D$259+N69*$E69*Indicators!$E$259+N69*$F69*Indicators!$F$259+N69*$G69*Indicators!$G$259+N69*$H69*Indicators!$H$259+N69*$I69*Indicators!$I$259</f>
        <v>-5.5105352411702639E-4</v>
      </c>
      <c r="Y69" s="193">
        <f>O69*$B69*Indicators!$B$260+O69*$C69*Indicators!$C$260+O69*$D69*Indicators!$D$260+O69*$E69*Indicators!$E$260+O69*$F69*Indicators!$F$260+O69*$G69*Indicators!$G$260+O69*$H69*Indicators!$H$260+O69*$I69*Indicators!$I$260</f>
        <v>-2.3129126600730077E-4</v>
      </c>
      <c r="Z69" s="193">
        <f>P69*$B69*Indicators!$B$261+P69*$C69*Indicators!$C$261+P69*$D69*Indicators!$D$261+P69*$E69*Indicators!$E$261+P69*$F69*Indicators!$F$261+P69*$G69*Indicators!$G$261+P69*$H69*Indicators!$H$261+P69*$I69*Indicators!$I$261</f>
        <v>-5.4962387546499624E-4</v>
      </c>
      <c r="AA69" s="193">
        <f>Q69*$B69*Indicators!$B$262+Q69*$C69*Indicators!$C$262+Q69*$D69*Indicators!$D$262+Q69*$E69*Indicators!$E$262+Q69*$F69*Indicators!$F$262+Q69*$G69*Indicators!$G$262+Q69*$H69*Indicators!$H$262+Q69*$I69*Indicators!$I$262</f>
        <v>-1.7035651147998929E-3</v>
      </c>
      <c r="AB69" s="193">
        <f>R69*$B69*Indicators!$B$263+R69*$C69*Indicators!$C$263+R69*$D69*Indicators!$D$263+R69*$E69*Indicators!$E$263+R69*$F69*Indicators!$F$263+R69*$G69*Indicators!$G$263+R69*$H69*Indicators!$H$263+R69*$I69*Indicators!$I$263</f>
        <v>-8.0442062303457166E-4</v>
      </c>
      <c r="AC69" s="193">
        <f>S69*$B69*Indicators!$B$264+S69*$C69*Indicators!$C$264+S69*$D69*Indicators!$D$264+S69*$E69*Indicators!$E$264+S69*$F69*Indicators!$F$264+S69*$G69*Indicators!$G$264+S69*$H69*Indicators!$H$264+S69*$I69*Indicators!$I$264</f>
        <v>-8.6466670944439E-5</v>
      </c>
      <c r="AE69" s="177">
        <f t="shared" si="2"/>
        <v>-0.6847452207549245</v>
      </c>
    </row>
    <row r="70" spans="1:31" hidden="1" x14ac:dyDescent="0.25">
      <c r="A70" s="174">
        <f>Indicators!A82</f>
        <v>37865</v>
      </c>
      <c r="B70" s="193">
        <f>(Indicators!B82-Indicators!B81)/Indicators!B81</f>
        <v>-3.227736233854521E-2</v>
      </c>
      <c r="C70" s="193">
        <f>(Indicators!C82-Indicators!C81)/-100</f>
        <v>1.3000000000000077E-3</v>
      </c>
      <c r="D70" s="193">
        <f>(Indicators!D82-Indicators!D81)/-100</f>
        <v>1.4069357353998866E-2</v>
      </c>
      <c r="E70" s="193">
        <f>(Indicators!E82-Indicators!E81)/-Indicators!E81</f>
        <v>9.0250329380764119E-2</v>
      </c>
      <c r="F70" s="193">
        <f>(Indicators!F82-Indicators!F81)/Indicators!F81</f>
        <v>-6.5573770491803338E-2</v>
      </c>
      <c r="G70" s="193">
        <f>(Indicators!G82-Indicators!G81)/Indicators!G81</f>
        <v>3.4017278617710645E-2</v>
      </c>
      <c r="H70" s="193">
        <f>(Indicators!H82-Indicators!H81)/Indicators!H81</f>
        <v>9.4223895580931322E-3</v>
      </c>
      <c r="I70" s="193">
        <f>(Indicators!I82-Indicators!I81)/Indicators!I81</f>
        <v>-3.239352129574085E-2</v>
      </c>
      <c r="J70" s="174"/>
      <c r="K70" s="193">
        <f>NewCastle!C$72/100</f>
        <v>2.3164305035332358E-2</v>
      </c>
      <c r="L70" s="193">
        <f>NewCastle!D$72/100</f>
        <v>1.015298217388496E-2</v>
      </c>
      <c r="M70" s="193">
        <f>NewCastle!E$72/100</f>
        <v>0.31914784568371085</v>
      </c>
      <c r="N70" s="193">
        <f>NewCastle!F$72/100</f>
        <v>2.9727421258146248E-2</v>
      </c>
      <c r="O70" s="193">
        <f>NewCastle!G$72/100</f>
        <v>2.6933814585123273E-2</v>
      </c>
      <c r="P70" s="193">
        <f>NewCastle!H$72/100</f>
        <v>0.10756627626757584</v>
      </c>
      <c r="Q70" s="193">
        <f>NewCastle!I$72/100</f>
        <v>9.6589261583352307E-2</v>
      </c>
      <c r="R70" s="193">
        <f>NewCastle!J$72/100</f>
        <v>0.13609445513399057</v>
      </c>
      <c r="S70" s="193">
        <f>NewCastle!K$72/100</f>
        <v>0.25062363827888351</v>
      </c>
      <c r="T70" s="193"/>
      <c r="U70" s="193">
        <f>K70*$B70*Indicators!$B$256+K70*$C70*Indicators!$C$256+K70*$D70*Indicators!$D$256+K70*$E70*Indicators!$E$256+K70*$F70*Indicators!$F$256+K70*$G70*Indicators!$G$256+K70*$H70*Indicators!$H$256+K70*$I70*Indicators!$I$256</f>
        <v>-2.6872499106627047E-4</v>
      </c>
      <c r="V70" s="193">
        <f>L70*$B70*Indicators!$B$257+L70*$C70*Indicators!$C$257+L70*$D70*Indicators!$D$257+L70*$E70*Indicators!$E$257+L70*$F70*Indicators!$F$257+L70*$G70*Indicators!$G$257+L70*$H70*Indicators!$H$257+L70*$I70*Indicators!$I$257</f>
        <v>6.5690113716905619E-5</v>
      </c>
      <c r="W70" s="193">
        <f>M70*$B70*Indicators!$B$258+M70*$C70*Indicators!$C$258+M70*$D70*Indicators!$D$258+M70*$E70*Indicators!$E$258+M70*$F70*Indicators!$F$258+M70*$G70*Indicators!$G$258+M70*$H70*Indicators!$H$258+M70*$I70*Indicators!$I$258</f>
        <v>-2.1845801896344108E-3</v>
      </c>
      <c r="X70" s="193">
        <f>N70*$B70*Indicators!$B$259+N70*$C70*Indicators!$C$259+N70*$D70*Indicators!$D$259+N70*$E70*Indicators!$E$259+N70*$F70*Indicators!$F$259+N70*$G70*Indicators!$G$259+N70*$H70*Indicators!$H$259+N70*$I70*Indicators!$I$259</f>
        <v>9.9966128987449029E-6</v>
      </c>
      <c r="Y70" s="193">
        <f>O70*$B70*Indicators!$B$260+O70*$C70*Indicators!$C$260+O70*$D70*Indicators!$D$260+O70*$E70*Indicators!$E$260+O70*$F70*Indicators!$F$260+O70*$G70*Indicators!$G$260+O70*$H70*Indicators!$H$260+O70*$I70*Indicators!$I$260</f>
        <v>3.5859114350949987E-4</v>
      </c>
      <c r="Z70" s="193">
        <f>P70*$B70*Indicators!$B$261+P70*$C70*Indicators!$C$261+P70*$D70*Indicators!$D$261+P70*$E70*Indicators!$E$261+P70*$F70*Indicators!$F$261+P70*$G70*Indicators!$G$261+P70*$H70*Indicators!$H$261+P70*$I70*Indicators!$I$261</f>
        <v>1.2285967901793265E-3</v>
      </c>
      <c r="AA70" s="193">
        <f>Q70*$B70*Indicators!$B$262+Q70*$C70*Indicators!$C$262+Q70*$D70*Indicators!$D$262+Q70*$E70*Indicators!$E$262+Q70*$F70*Indicators!$F$262+Q70*$G70*Indicators!$G$262+Q70*$H70*Indicators!$H$262+Q70*$I70*Indicators!$I$262</f>
        <v>2.3335409338873987E-3</v>
      </c>
      <c r="AB70" s="193">
        <f>R70*$B70*Indicators!$B$263+R70*$C70*Indicators!$C$263+R70*$D70*Indicators!$D$263+R70*$E70*Indicators!$E$263+R70*$F70*Indicators!$F$263+R70*$G70*Indicators!$G$263+R70*$H70*Indicators!$H$263+R70*$I70*Indicators!$I$263</f>
        <v>1.2066506259748192E-3</v>
      </c>
      <c r="AC70" s="193">
        <f>S70*$B70*Indicators!$B$264+S70*$C70*Indicators!$C$264+S70*$D70*Indicators!$D$264+S70*$E70*Indicators!$E$264+S70*$F70*Indicators!$F$264+S70*$G70*Indicators!$G$264+S70*$H70*Indicators!$H$264+S70*$I70*Indicators!$I$264</f>
        <v>3.1282242025360918E-4</v>
      </c>
      <c r="AE70" s="177">
        <f t="shared" si="2"/>
        <v>0.30625834597196222</v>
      </c>
    </row>
    <row r="71" spans="1:31" hidden="1" x14ac:dyDescent="0.25">
      <c r="A71" s="174">
        <f>Indicators!A83</f>
        <v>37895</v>
      </c>
      <c r="B71" s="193">
        <f>(Indicators!B83-Indicators!B82)/Indicators!B82</f>
        <v>-2.8422501966955172E-2</v>
      </c>
      <c r="C71" s="193">
        <f>(Indicators!C83-Indicators!C82)/-100</f>
        <v>3.1499999999999948E-3</v>
      </c>
      <c r="D71" s="193">
        <f>(Indicators!D83-Indicators!D82)/-100</f>
        <v>2.2244051810039345E-2</v>
      </c>
      <c r="E71" s="193">
        <f>(Indicators!E83-Indicators!E82)/-Indicators!E82</f>
        <v>-1.3396089790007148E-2</v>
      </c>
      <c r="F71" s="193">
        <f>(Indicators!F83-Indicators!F82)/Indicators!F82</f>
        <v>-2.7113237639553419E-2</v>
      </c>
      <c r="G71" s="193">
        <f>(Indicators!G83-Indicators!G82)/Indicators!G82</f>
        <v>3.3942558746736591E-3</v>
      </c>
      <c r="H71" s="193">
        <f>(Indicators!H83-Indicators!H82)/Indicators!H82</f>
        <v>8.3329884819642736E-3</v>
      </c>
      <c r="I71" s="193">
        <f>(Indicators!I83-Indicators!I82)/Indicators!I82</f>
        <v>5.796652200867948E-2</v>
      </c>
      <c r="J71" s="174"/>
      <c r="K71" s="193">
        <f>NewCastle!C$72/100</f>
        <v>2.3164305035332358E-2</v>
      </c>
      <c r="L71" s="193">
        <f>NewCastle!D$72/100</f>
        <v>1.015298217388496E-2</v>
      </c>
      <c r="M71" s="193">
        <f>NewCastle!E$72/100</f>
        <v>0.31914784568371085</v>
      </c>
      <c r="N71" s="193">
        <f>NewCastle!F$72/100</f>
        <v>2.9727421258146248E-2</v>
      </c>
      <c r="O71" s="193">
        <f>NewCastle!G$72/100</f>
        <v>2.6933814585123273E-2</v>
      </c>
      <c r="P71" s="193">
        <f>NewCastle!H$72/100</f>
        <v>0.10756627626757584</v>
      </c>
      <c r="Q71" s="193">
        <f>NewCastle!I$72/100</f>
        <v>9.6589261583352307E-2</v>
      </c>
      <c r="R71" s="193">
        <f>NewCastle!J$72/100</f>
        <v>0.13609445513399057</v>
      </c>
      <c r="S71" s="193">
        <f>NewCastle!K$72/100</f>
        <v>0.25062363827888351</v>
      </c>
      <c r="T71" s="193"/>
      <c r="U71" s="193">
        <f>K71*$B71*Indicators!$B$256+K71*$C71*Indicators!$C$256+K71*$D71*Indicators!$D$256+K71*$E71*Indicators!$E$256+K71*$F71*Indicators!$F$256+K71*$G71*Indicators!$G$256+K71*$H71*Indicators!$H$256+K71*$I71*Indicators!$I$256</f>
        <v>-2.130649012988644E-4</v>
      </c>
      <c r="V71" s="193">
        <f>L71*$B71*Indicators!$B$257+L71*$C71*Indicators!$C$257+L71*$D71*Indicators!$D$257+L71*$E71*Indicators!$E$257+L71*$F71*Indicators!$F$257+L71*$G71*Indicators!$G$257+L71*$H71*Indicators!$H$257+L71*$I71*Indicators!$I$257</f>
        <v>3.1318367856830663E-5</v>
      </c>
      <c r="W71" s="193">
        <f>M71*$B71*Indicators!$B$258+M71*$C71*Indicators!$C$258+M71*$D71*Indicators!$D$258+M71*$E71*Indicators!$E$258+M71*$F71*Indicators!$F$258+M71*$G71*Indicators!$G$258+M71*$H71*Indicators!$H$258+M71*$I71*Indicators!$I$258</f>
        <v>9.1956744508557868E-4</v>
      </c>
      <c r="X71" s="193">
        <f>N71*$B71*Indicators!$B$259+N71*$C71*Indicators!$C$259+N71*$D71*Indicators!$D$259+N71*$E71*Indicators!$E$259+N71*$F71*Indicators!$F$259+N71*$G71*Indicators!$G$259+N71*$H71*Indicators!$H$259+N71*$I71*Indicators!$I$259</f>
        <v>7.5997540918736951E-4</v>
      </c>
      <c r="Y71" s="193">
        <f>O71*$B71*Indicators!$B$260+O71*$C71*Indicators!$C$260+O71*$D71*Indicators!$D$260+O71*$E71*Indicators!$E$260+O71*$F71*Indicators!$F$260+O71*$G71*Indicators!$G$260+O71*$H71*Indicators!$H$260+O71*$I71*Indicators!$I$260</f>
        <v>1.0008508971277456E-4</v>
      </c>
      <c r="Z71" s="193">
        <f>P71*$B71*Indicators!$B$261+P71*$C71*Indicators!$C$261+P71*$D71*Indicators!$D$261+P71*$E71*Indicators!$E$261+P71*$F71*Indicators!$F$261+P71*$G71*Indicators!$G$261+P71*$H71*Indicators!$H$261+P71*$I71*Indicators!$I$261</f>
        <v>3.7139389993813088E-4</v>
      </c>
      <c r="AA71" s="193">
        <f>Q71*$B71*Indicators!$B$262+Q71*$C71*Indicators!$C$262+Q71*$D71*Indicators!$D$262+Q71*$E71*Indicators!$E$262+Q71*$F71*Indicators!$F$262+Q71*$G71*Indicators!$G$262+Q71*$H71*Indicators!$H$262+Q71*$I71*Indicators!$I$262</f>
        <v>3.3386831127103539E-4</v>
      </c>
      <c r="AB71" s="193">
        <f>R71*$B71*Indicators!$B$263+R71*$C71*Indicators!$C$263+R71*$D71*Indicators!$D$263+R71*$E71*Indicators!$E$263+R71*$F71*Indicators!$F$263+R71*$G71*Indicators!$G$263+R71*$H71*Indicators!$H$263+R71*$I71*Indicators!$I$263</f>
        <v>6.1831367149413233E-4</v>
      </c>
      <c r="AC71" s="193">
        <f>S71*$B71*Indicators!$B$264+S71*$C71*Indicators!$C$264+S71*$D71*Indicators!$D$264+S71*$E71*Indicators!$E$264+S71*$F71*Indicators!$F$264+S71*$G71*Indicators!$G$264+S71*$H71*Indicators!$H$264+S71*$I71*Indicators!$I$264</f>
        <v>2.0318767144821611E-3</v>
      </c>
      <c r="AE71" s="177">
        <f t="shared" si="2"/>
        <v>0.49533340077291493</v>
      </c>
    </row>
    <row r="72" spans="1:31" hidden="1" x14ac:dyDescent="0.25">
      <c r="A72" s="174">
        <f>Indicators!A84</f>
        <v>37926</v>
      </c>
      <c r="B72" s="193">
        <f>(Indicators!B84-Indicators!B83)/Indicators!B83</f>
        <v>-7.052477838994696E-2</v>
      </c>
      <c r="C72" s="193">
        <f>(Indicators!C84-Indicators!C83)/-100</f>
        <v>-3.0000000000001136E-4</v>
      </c>
      <c r="D72" s="193">
        <f>(Indicators!D84-Indicators!D83)/-100</f>
        <v>1.0856234448629582E-2</v>
      </c>
      <c r="E72" s="193">
        <f>(Indicators!E84-Indicators!E83)/-Indicators!E83</f>
        <v>-3.1797070382279406E-2</v>
      </c>
      <c r="F72" s="193">
        <f>(Indicators!F84-Indicators!F83)/Indicators!F83</f>
        <v>1.4754098360655861E-2</v>
      </c>
      <c r="G72" s="193">
        <f>(Indicators!G84-Indicators!G83)/Indicators!G83</f>
        <v>2.0296643247462949E-2</v>
      </c>
      <c r="H72" s="193">
        <f>(Indicators!H84-Indicators!H83)/Indicators!H83</f>
        <v>1.7983805546169514E-2</v>
      </c>
      <c r="I72" s="193">
        <f>(Indicators!I84-Indicators!I83)/Indicators!I83</f>
        <v>-1.9630823322590096E-2</v>
      </c>
      <c r="J72" s="174"/>
      <c r="K72" s="193">
        <f>NewCastle!C$72/100</f>
        <v>2.3164305035332358E-2</v>
      </c>
      <c r="L72" s="193">
        <f>NewCastle!D$72/100</f>
        <v>1.015298217388496E-2</v>
      </c>
      <c r="M72" s="193">
        <f>NewCastle!E$72/100</f>
        <v>0.31914784568371085</v>
      </c>
      <c r="N72" s="193">
        <f>NewCastle!F$72/100</f>
        <v>2.9727421258146248E-2</v>
      </c>
      <c r="O72" s="193">
        <f>NewCastle!G$72/100</f>
        <v>2.6933814585123273E-2</v>
      </c>
      <c r="P72" s="193">
        <f>NewCastle!H$72/100</f>
        <v>0.10756627626757584</v>
      </c>
      <c r="Q72" s="193">
        <f>NewCastle!I$72/100</f>
        <v>9.6589261583352307E-2</v>
      </c>
      <c r="R72" s="193">
        <f>NewCastle!J$72/100</f>
        <v>0.13609445513399057</v>
      </c>
      <c r="S72" s="193">
        <f>NewCastle!K$72/100</f>
        <v>0.25062363827888351</v>
      </c>
      <c r="T72" s="193"/>
      <c r="U72" s="193">
        <f>K72*$B72*Indicators!$B$256+K72*$C72*Indicators!$C$256+K72*$D72*Indicators!$D$256+K72*$E72*Indicators!$E$256+K72*$F72*Indicators!$F$256+K72*$G72*Indicators!$G$256+K72*$H72*Indicators!$H$256+K72*$I72*Indicators!$I$256</f>
        <v>-3.3225724919887082E-4</v>
      </c>
      <c r="V72" s="193">
        <f>L72*$B72*Indicators!$B$257+L72*$C72*Indicators!$C$257+L72*$D72*Indicators!$D$257+L72*$E72*Indicators!$E$257+L72*$F72*Indicators!$F$257+L72*$G72*Indicators!$G$257+L72*$H72*Indicators!$H$257+L72*$I72*Indicators!$I$257</f>
        <v>-2.0452825123851135E-4</v>
      </c>
      <c r="W72" s="193">
        <f>M72*$B72*Indicators!$B$258+M72*$C72*Indicators!$C$258+M72*$D72*Indicators!$D$258+M72*$E72*Indicators!$E$258+M72*$F72*Indicators!$F$258+M72*$G72*Indicators!$G$258+M72*$H72*Indicators!$H$258+M72*$I72*Indicators!$I$258</f>
        <v>-9.4175269264913323E-3</v>
      </c>
      <c r="X72" s="193">
        <f>N72*$B72*Indicators!$B$259+N72*$C72*Indicators!$C$259+N72*$D72*Indicators!$D$259+N72*$E72*Indicators!$E$259+N72*$F72*Indicators!$F$259+N72*$G72*Indicators!$G$259+N72*$H72*Indicators!$H$259+N72*$I72*Indicators!$I$259</f>
        <v>-6.2133614036949923E-4</v>
      </c>
      <c r="Y72" s="193">
        <f>O72*$B72*Indicators!$B$260+O72*$C72*Indicators!$C$260+O72*$D72*Indicators!$D$260+O72*$E72*Indicators!$E$260+O72*$F72*Indicators!$F$260+O72*$G72*Indicators!$G$260+O72*$H72*Indicators!$H$260+O72*$I72*Indicators!$I$260</f>
        <v>-1.7272155546616311E-4</v>
      </c>
      <c r="Z72" s="193">
        <f>P72*$B72*Indicators!$B$261+P72*$C72*Indicators!$C$261+P72*$D72*Indicators!$D$261+P72*$E72*Indicators!$E$261+P72*$F72*Indicators!$F$261+P72*$G72*Indicators!$G$261+P72*$H72*Indicators!$H$261+P72*$I72*Indicators!$I$261</f>
        <v>-3.9476679261655676E-4</v>
      </c>
      <c r="AA72" s="193">
        <f>Q72*$B72*Indicators!$B$262+Q72*$C72*Indicators!$C$262+Q72*$D72*Indicators!$D$262+Q72*$E72*Indicators!$E$262+Q72*$F72*Indicators!$F$262+Q72*$G72*Indicators!$G$262+Q72*$H72*Indicators!$H$262+Q72*$I72*Indicators!$I$262</f>
        <v>-1.345710253488643E-3</v>
      </c>
      <c r="AB72" s="193">
        <f>R72*$B72*Indicators!$B$263+R72*$C72*Indicators!$C$263+R72*$D72*Indicators!$D$263+R72*$E72*Indicators!$E$263+R72*$F72*Indicators!$F$263+R72*$G72*Indicators!$G$263+R72*$H72*Indicators!$H$263+R72*$I72*Indicators!$I$263</f>
        <v>-6.584196573591357E-4</v>
      </c>
      <c r="AC72" s="193">
        <f>S72*$B72*Indicators!$B$264+S72*$C72*Indicators!$C$264+S72*$D72*Indicators!$D$264+S72*$E72*Indicators!$E$264+S72*$F72*Indicators!$F$264+S72*$G72*Indicators!$G$264+S72*$H72*Indicators!$H$264+S72*$I72*Indicators!$I$264</f>
        <v>-1.4351472715609805E-4</v>
      </c>
      <c r="AE72" s="177">
        <f t="shared" si="2"/>
        <v>-1.3290781553384812</v>
      </c>
    </row>
    <row r="73" spans="1:31" hidden="1" x14ac:dyDescent="0.25">
      <c r="A73" s="174">
        <f>Indicators!A85</f>
        <v>37956</v>
      </c>
      <c r="B73" s="193">
        <f>(Indicators!B85-Indicators!B84)/Indicators!B84</f>
        <v>3.3060551372207411E-2</v>
      </c>
      <c r="C73" s="193">
        <f>(Indicators!C85-Indicators!C84)/-100</f>
        <v>8.5000000000000852E-4</v>
      </c>
      <c r="D73" s="193">
        <f>(Indicators!D85-Indicators!D84)/-100</f>
        <v>8.3677390203601096E-4</v>
      </c>
      <c r="E73" s="193">
        <f>(Indicators!E85-Indicators!E84)/-Indicators!E84</f>
        <v>-5.540166204986155E-2</v>
      </c>
      <c r="F73" s="193">
        <f>(Indicators!F85-Indicators!F84)/Indicators!F84</f>
        <v>2.4232633279482951E-2</v>
      </c>
      <c r="G73" s="193">
        <f>(Indicators!G85-Indicators!G84)/Indicators!G84</f>
        <v>6.3249171129813708E-2</v>
      </c>
      <c r="H73" s="193">
        <f>(Indicators!H85-Indicators!H84)/Indicators!H84</f>
        <v>2.7790581573016795E-3</v>
      </c>
      <c r="I73" s="193">
        <f>(Indicators!I85-Indicators!I84)/Indicators!I84</f>
        <v>5.3795576808129113E-3</v>
      </c>
      <c r="J73" s="174"/>
      <c r="K73" s="193">
        <f>NewCastle!C$72/100</f>
        <v>2.3164305035332358E-2</v>
      </c>
      <c r="L73" s="193">
        <f>NewCastle!D$72/100</f>
        <v>1.015298217388496E-2</v>
      </c>
      <c r="M73" s="193">
        <f>NewCastle!E$72/100</f>
        <v>0.31914784568371085</v>
      </c>
      <c r="N73" s="193">
        <f>NewCastle!F$72/100</f>
        <v>2.9727421258146248E-2</v>
      </c>
      <c r="O73" s="193">
        <f>NewCastle!G$72/100</f>
        <v>2.6933814585123273E-2</v>
      </c>
      <c r="P73" s="193">
        <f>NewCastle!H$72/100</f>
        <v>0.10756627626757584</v>
      </c>
      <c r="Q73" s="193">
        <f>NewCastle!I$72/100</f>
        <v>9.6589261583352307E-2</v>
      </c>
      <c r="R73" s="193">
        <f>NewCastle!J$72/100</f>
        <v>0.13609445513399057</v>
      </c>
      <c r="S73" s="193">
        <f>NewCastle!K$72/100</f>
        <v>0.25062363827888351</v>
      </c>
      <c r="T73" s="193"/>
      <c r="U73" s="193">
        <f>K73*$B73*Indicators!$B$256+K73*$C73*Indicators!$C$256+K73*$D73*Indicators!$D$256+K73*$E73*Indicators!$E$256+K73*$F73*Indicators!$F$256+K73*$G73*Indicators!$G$256+K73*$H73*Indicators!$H$256+K73*$I73*Indicators!$I$256</f>
        <v>1.2274132470731762E-4</v>
      </c>
      <c r="V73" s="193">
        <f>L73*$B73*Indicators!$B$257+L73*$C73*Indicators!$C$257+L73*$D73*Indicators!$D$257+L73*$E73*Indicators!$E$257+L73*$F73*Indicators!$F$257+L73*$G73*Indicators!$G$257+L73*$H73*Indicators!$H$257+L73*$I73*Indicators!$I$257</f>
        <v>3.1224054134759965E-4</v>
      </c>
      <c r="W73" s="193">
        <f>M73*$B73*Indicators!$B$258+M73*$C73*Indicators!$C$258+M73*$D73*Indicators!$D$258+M73*$E73*Indicators!$E$258+M73*$F73*Indicators!$F$258+M73*$G73*Indicators!$G$258+M73*$H73*Indicators!$H$258+M73*$I73*Indicators!$I$258</f>
        <v>2.4244649570734299E-3</v>
      </c>
      <c r="X73" s="193">
        <f>N73*$B73*Indicators!$B$259+N73*$C73*Indicators!$C$259+N73*$D73*Indicators!$D$259+N73*$E73*Indicators!$E$259+N73*$F73*Indicators!$F$259+N73*$G73*Indicators!$G$259+N73*$H73*Indicators!$H$259+N73*$I73*Indicators!$I$259</f>
        <v>-1.4038043161275431E-4</v>
      </c>
      <c r="Y73" s="193">
        <f>O73*$B73*Indicators!$B$260+O73*$C73*Indicators!$C$260+O73*$D73*Indicators!$D$260+O73*$E73*Indicators!$E$260+O73*$F73*Indicators!$F$260+O73*$G73*Indicators!$G$260+O73*$H73*Indicators!$H$260+O73*$I73*Indicators!$I$260</f>
        <v>-9.596037230251882E-5</v>
      </c>
      <c r="Z73" s="193">
        <f>P73*$B73*Indicators!$B$261+P73*$C73*Indicators!$C$261+P73*$D73*Indicators!$D$261+P73*$E73*Indicators!$E$261+P73*$F73*Indicators!$F$261+P73*$G73*Indicators!$G$261+P73*$H73*Indicators!$H$261+P73*$I73*Indicators!$I$261</f>
        <v>-1.1557907621612538E-4</v>
      </c>
      <c r="AA73" s="193">
        <f>Q73*$B73*Indicators!$B$262+Q73*$C73*Indicators!$C$262+Q73*$D73*Indicators!$D$262+Q73*$E73*Indicators!$E$262+Q73*$F73*Indicators!$F$262+Q73*$G73*Indicators!$G$262+Q73*$H73*Indicators!$H$262+Q73*$I73*Indicators!$I$262</f>
        <v>-1.1558835666421409E-3</v>
      </c>
      <c r="AB73" s="193">
        <f>R73*$B73*Indicators!$B$263+R73*$C73*Indicators!$C$263+R73*$D73*Indicators!$D$263+R73*$E73*Indicators!$E$263+R73*$F73*Indicators!$F$263+R73*$G73*Indicators!$G$263+R73*$H73*Indicators!$H$263+R73*$I73*Indicators!$I$263</f>
        <v>-1.0210327896449737E-4</v>
      </c>
      <c r="AC73" s="193">
        <f>S73*$B73*Indicators!$B$264+S73*$C73*Indicators!$C$264+S73*$D73*Indicators!$D$264+S73*$E73*Indicators!$E$264+S73*$F73*Indicators!$F$264+S73*$G73*Indicators!$G$264+S73*$H73*Indicators!$H$264+S73*$I73*Indicators!$I$264</f>
        <v>1.2214406790041301E-3</v>
      </c>
      <c r="AE73" s="177">
        <f t="shared" si="2"/>
        <v>0.24709807763944402</v>
      </c>
    </row>
    <row r="74" spans="1:31" hidden="1" x14ac:dyDescent="0.25">
      <c r="A74" s="174">
        <f>Indicators!A86</f>
        <v>37987</v>
      </c>
      <c r="B74" s="193">
        <f>(Indicators!B86-Indicators!B85)/Indicators!B85</f>
        <v>5.8267194771163051E-2</v>
      </c>
      <c r="C74" s="193">
        <f>(Indicators!C86-Indicators!C85)/-100</f>
        <v>-4.6499999999999988E-3</v>
      </c>
      <c r="D74" s="193">
        <f>(Indicators!D86-Indicators!D85)/-100</f>
        <v>1.6747652325835572E-3</v>
      </c>
      <c r="E74" s="193">
        <f>(Indicators!E86-Indicators!E85)/-Indicators!E85</f>
        <v>2.7230971128608984E-2</v>
      </c>
      <c r="F74" s="193">
        <f>(Indicators!F86-Indicators!F85)/Indicators!F85</f>
        <v>-4.8895899053627699E-2</v>
      </c>
      <c r="G74" s="193">
        <f>(Indicators!G86-Indicators!G85)/Indicators!G85</f>
        <v>-4.4135284240825086E-2</v>
      </c>
      <c r="H74" s="193">
        <f>(Indicators!H86-Indicators!H85)/Indicators!H85</f>
        <v>1.1057283186255788E-2</v>
      </c>
      <c r="I74" s="193">
        <f>(Indicators!I86-Indicators!I85)/Indicators!I85</f>
        <v>1.5457788347205707E-2</v>
      </c>
      <c r="J74" s="174"/>
      <c r="K74" s="193">
        <f>NewCastle!C$73/100</f>
        <v>2.196572568278159E-2</v>
      </c>
      <c r="L74" s="193">
        <f>NewCastle!D$73/100</f>
        <v>8.5443401921582694E-3</v>
      </c>
      <c r="M74" s="193">
        <f>NewCastle!E$73/100</f>
        <v>0.32051066360385894</v>
      </c>
      <c r="N74" s="193">
        <f>NewCastle!F$73/100</f>
        <v>3.1575221113356922E-2</v>
      </c>
      <c r="O74" s="193">
        <f>NewCastle!G$73/100</f>
        <v>2.7876132956957032E-2</v>
      </c>
      <c r="P74" s="193">
        <f>NewCastle!H$73/100</f>
        <v>0.10685591411699974</v>
      </c>
      <c r="Q74" s="193">
        <f>NewCastle!I$73/100</f>
        <v>9.50503502203979E-2</v>
      </c>
      <c r="R74" s="193">
        <f>NewCastle!J$73/100</f>
        <v>0.14389090821128972</v>
      </c>
      <c r="S74" s="193">
        <f>NewCastle!K$73/100</f>
        <v>0.24373074390219979</v>
      </c>
      <c r="T74" s="193"/>
      <c r="U74" s="193">
        <f>K74*$B74*Indicators!$B$256+K74*$C74*Indicators!$C$256+K74*$D74*Indicators!$D$256+K74*$E74*Indicators!$E$256+K74*$F74*Indicators!$F$256+K74*$G74*Indicators!$G$256+K74*$H74*Indicators!$H$256+K74*$I74*Indicators!$I$256</f>
        <v>7.8527996010972241E-5</v>
      </c>
      <c r="V74" s="193">
        <f>L74*$B74*Indicators!$B$257+L74*$C74*Indicators!$C$257+L74*$D74*Indicators!$D$257+L74*$E74*Indicators!$E$257+L74*$F74*Indicators!$F$257+L74*$G74*Indicators!$G$257+L74*$H74*Indicators!$H$257+L74*$I74*Indicators!$I$257</f>
        <v>4.8196055597732904E-5</v>
      </c>
      <c r="W74" s="193">
        <f>M74*$B74*Indicators!$B$258+M74*$C74*Indicators!$C$258+M74*$D74*Indicators!$D$258+M74*$E74*Indicators!$E$258+M74*$F74*Indicators!$F$258+M74*$G74*Indicators!$G$258+M74*$H74*Indicators!$H$258+M74*$I74*Indicators!$I$258</f>
        <v>8.4831607105777234E-3</v>
      </c>
      <c r="X74" s="193">
        <f>N74*$B74*Indicators!$B$259+N74*$C74*Indicators!$C$259+N74*$D74*Indicators!$D$259+N74*$E74*Indicators!$E$259+N74*$F74*Indicators!$F$259+N74*$G74*Indicators!$G$259+N74*$H74*Indicators!$H$259+N74*$I74*Indicators!$I$259</f>
        <v>6.3020271662178726E-4</v>
      </c>
      <c r="Y74" s="193">
        <f>O74*$B74*Indicators!$B$260+O74*$C74*Indicators!$C$260+O74*$D74*Indicators!$D$260+O74*$E74*Indicators!$E$260+O74*$F74*Indicators!$F$260+O74*$G74*Indicators!$G$260+O74*$H74*Indicators!$H$260+O74*$I74*Indicators!$I$260</f>
        <v>3.5608738199297143E-4</v>
      </c>
      <c r="Z74" s="193">
        <f>P74*$B74*Indicators!$B$261+P74*$C74*Indicators!$C$261+P74*$D74*Indicators!$D$261+P74*$E74*Indicators!$E$261+P74*$F74*Indicators!$F$261+P74*$G74*Indicators!$G$261+P74*$H74*Indicators!$H$261+P74*$I74*Indicators!$I$261</f>
        <v>1.0708662066305774E-3</v>
      </c>
      <c r="AA74" s="193">
        <f>Q74*$B74*Indicators!$B$262+Q74*$C74*Indicators!$C$262+Q74*$D74*Indicators!$D$262+Q74*$E74*Indicators!$E$262+Q74*$F74*Indicators!$F$262+Q74*$G74*Indicators!$G$262+Q74*$H74*Indicators!$H$262+Q74*$I74*Indicators!$I$262</f>
        <v>1.6149741536765128E-3</v>
      </c>
      <c r="AB74" s="193">
        <f>R74*$B74*Indicators!$B$263+R74*$C74*Indicators!$C$263+R74*$D74*Indicators!$D$263+R74*$E74*Indicators!$E$263+R74*$F74*Indicators!$F$263+R74*$G74*Indicators!$G$263+R74*$H74*Indicators!$H$263+R74*$I74*Indicators!$I$263</f>
        <v>1.6086812863104088E-3</v>
      </c>
      <c r="AC74" s="193">
        <f>S74*$B74*Indicators!$B$264+S74*$C74*Indicators!$C$264+S74*$D74*Indicators!$D$264+S74*$E74*Indicators!$E$264+S74*$F74*Indicators!$F$264+S74*$G74*Indicators!$G$264+S74*$H74*Indicators!$H$264+S74*$I74*Indicators!$I$264</f>
        <v>2.1019941117703727E-3</v>
      </c>
      <c r="AE74" s="177">
        <f t="shared" si="2"/>
        <v>1.5992690619189058</v>
      </c>
    </row>
    <row r="75" spans="1:31" hidden="1" x14ac:dyDescent="0.25">
      <c r="A75" s="174">
        <f>Indicators!A87</f>
        <v>38018</v>
      </c>
      <c r="B75" s="193">
        <f>(Indicators!B87-Indicators!B86)/Indicators!B86</f>
        <v>-5.4361747545182942E-2</v>
      </c>
      <c r="C75" s="193">
        <f>(Indicators!C87-Indicators!C86)/-100</f>
        <v>1.1500000000000021E-3</v>
      </c>
      <c r="D75" s="193">
        <f>(Indicators!D87-Indicators!D86)/-100</f>
        <v>-5.762670565302168E-3</v>
      </c>
      <c r="E75" s="193">
        <f>(Indicators!E87-Indicators!E86)/-Indicators!E86</f>
        <v>-9.8482293423271569E-2</v>
      </c>
      <c r="F75" s="193">
        <f>(Indicators!F87-Indicators!F86)/Indicators!F86</f>
        <v>-2.6533996683250436E-2</v>
      </c>
      <c r="G75" s="193">
        <f>(Indicators!G87-Indicators!G86)/Indicators!G86</f>
        <v>-8.0301129234629579E-3</v>
      </c>
      <c r="H75" s="193">
        <f>(Indicators!H87-Indicators!H86)/Indicators!H86</f>
        <v>5.9380533788584095E-3</v>
      </c>
      <c r="I75" s="193">
        <f>(Indicators!I87-Indicators!I86)/Indicators!I86</f>
        <v>-1.2587822014051522E-2</v>
      </c>
      <c r="J75" s="174"/>
      <c r="K75" s="193">
        <f>NewCastle!C$73/100</f>
        <v>2.196572568278159E-2</v>
      </c>
      <c r="L75" s="193">
        <f>NewCastle!D$73/100</f>
        <v>8.5443401921582694E-3</v>
      </c>
      <c r="M75" s="193">
        <f>NewCastle!E$73/100</f>
        <v>0.32051066360385894</v>
      </c>
      <c r="N75" s="193">
        <f>NewCastle!F$73/100</f>
        <v>3.1575221113356922E-2</v>
      </c>
      <c r="O75" s="193">
        <f>NewCastle!G$73/100</f>
        <v>2.7876132956957032E-2</v>
      </c>
      <c r="P75" s="193">
        <f>NewCastle!H$73/100</f>
        <v>0.10685591411699974</v>
      </c>
      <c r="Q75" s="193">
        <f>NewCastle!I$73/100</f>
        <v>9.50503502203979E-2</v>
      </c>
      <c r="R75" s="193">
        <f>NewCastle!J$73/100</f>
        <v>0.14389090821128972</v>
      </c>
      <c r="S75" s="193">
        <f>NewCastle!K$73/100</f>
        <v>0.24373074390219979</v>
      </c>
      <c r="T75" s="193"/>
      <c r="U75" s="193">
        <f>K75*$B75*Indicators!$B$256+K75*$C75*Indicators!$C$256+K75*$D75*Indicators!$D$256+K75*$E75*Indicators!$E$256+K75*$F75*Indicators!$F$256+K75*$G75*Indicators!$G$256+K75*$H75*Indicators!$H$256+K75*$I75*Indicators!$I$256</f>
        <v>-7.9430024174915006E-4</v>
      </c>
      <c r="V75" s="193">
        <f>L75*$B75*Indicators!$B$257+L75*$C75*Indicators!$C$257+L75*$D75*Indicators!$D$257+L75*$E75*Indicators!$E$257+L75*$F75*Indicators!$F$257+L75*$G75*Indicators!$G$257+L75*$H75*Indicators!$H$257+L75*$I75*Indicators!$I$257</f>
        <v>-2.7244793448420328E-4</v>
      </c>
      <c r="W75" s="193">
        <f>M75*$B75*Indicators!$B$258+M75*$C75*Indicators!$C$258+M75*$D75*Indicators!$D$258+M75*$E75*Indicators!$E$258+M75*$F75*Indicators!$F$258+M75*$G75*Indicators!$G$258+M75*$H75*Indicators!$H$258+M75*$I75*Indicators!$I$258</f>
        <v>-9.8899121551972446E-3</v>
      </c>
      <c r="X75" s="193">
        <f>N75*$B75*Indicators!$B$259+N75*$C75*Indicators!$C$259+N75*$D75*Indicators!$D$259+N75*$E75*Indicators!$E$259+N75*$F75*Indicators!$F$259+N75*$G75*Indicators!$G$259+N75*$H75*Indicators!$H$259+N75*$I75*Indicators!$I$259</f>
        <v>-9.8083285952653984E-4</v>
      </c>
      <c r="Y75" s="193">
        <f>O75*$B75*Indicators!$B$260+O75*$C75*Indicators!$C$260+O75*$D75*Indicators!$D$260+O75*$E75*Indicators!$E$260+O75*$F75*Indicators!$F$260+O75*$G75*Indicators!$G$260+O75*$H75*Indicators!$H$260+O75*$I75*Indicators!$I$260</f>
        <v>-5.3766818761332271E-4</v>
      </c>
      <c r="Z75" s="193">
        <f>P75*$B75*Indicators!$B$261+P75*$C75*Indicators!$C$261+P75*$D75*Indicators!$D$261+P75*$E75*Indicators!$E$261+P75*$F75*Indicators!$F$261+P75*$G75*Indicators!$G$261+P75*$H75*Indicators!$H$261+P75*$I75*Indicators!$I$261</f>
        <v>-1.554745521803679E-3</v>
      </c>
      <c r="AA75" s="193">
        <f>Q75*$B75*Indicators!$B$262+Q75*$C75*Indicators!$C$262+Q75*$D75*Indicators!$D$262+Q75*$E75*Indicators!$E$262+Q75*$F75*Indicators!$F$262+Q75*$G75*Indicators!$G$262+Q75*$H75*Indicators!$H$262+Q75*$I75*Indicators!$I$262</f>
        <v>-3.3646209418233997E-3</v>
      </c>
      <c r="AB75" s="193">
        <f>R75*$B75*Indicators!$B$263+R75*$C75*Indicators!$C$263+R75*$D75*Indicators!$D$263+R75*$E75*Indicators!$E$263+R75*$F75*Indicators!$F$263+R75*$G75*Indicators!$G$263+R75*$H75*Indicators!$H$263+R75*$I75*Indicators!$I$263</f>
        <v>-2.0585243755376651E-3</v>
      </c>
      <c r="AC75" s="193">
        <f>S75*$B75*Indicators!$B$264+S75*$C75*Indicators!$C$264+S75*$D75*Indicators!$D$264+S75*$E75*Indicators!$E$264+S75*$F75*Indicators!$F$264+S75*$G75*Indicators!$G$264+S75*$H75*Indicators!$H$264+S75*$I75*Indicators!$I$264</f>
        <v>-1.2269854002009721E-3</v>
      </c>
      <c r="AE75" s="177">
        <f t="shared" si="2"/>
        <v>-2.0680037617936176</v>
      </c>
    </row>
    <row r="76" spans="1:31" hidden="1" x14ac:dyDescent="0.25">
      <c r="A76" s="174">
        <f>Indicators!A88</f>
        <v>38047</v>
      </c>
      <c r="B76" s="193">
        <f>(Indicators!B88-Indicators!B87)/Indicators!B87</f>
        <v>-4.7012791572610887E-2</v>
      </c>
      <c r="C76" s="193">
        <f>(Indicators!C88-Indicators!C87)/-100</f>
        <v>-2.4500000000000099E-3</v>
      </c>
      <c r="D76" s="193">
        <f>(Indicators!D88-Indicators!D87)/-100</f>
        <v>3.3324277823055803E-3</v>
      </c>
      <c r="E76" s="193">
        <f>(Indicators!E88-Indicators!E87)/-Indicators!E87</f>
        <v>6.4476512127725162E-3</v>
      </c>
      <c r="F76" s="193">
        <f>(Indicators!F88-Indicators!F87)/Indicators!F87</f>
        <v>0.10732538330494036</v>
      </c>
      <c r="G76" s="193">
        <f>(Indicators!G88-Indicators!G87)/Indicators!G87</f>
        <v>6.9567417151530475E-2</v>
      </c>
      <c r="H76" s="193">
        <f>(Indicators!H88-Indicators!H87)/Indicators!H87</f>
        <v>1.0994339443642151E-2</v>
      </c>
      <c r="I76" s="193">
        <f>(Indicators!I88-Indicators!I87)/Indicators!I87</f>
        <v>3.6466053957900979E-2</v>
      </c>
      <c r="J76" s="174"/>
      <c r="K76" s="193">
        <f>NewCastle!C$73/100</f>
        <v>2.196572568278159E-2</v>
      </c>
      <c r="L76" s="193">
        <f>NewCastle!D$73/100</f>
        <v>8.5443401921582694E-3</v>
      </c>
      <c r="M76" s="193">
        <f>NewCastle!E$73/100</f>
        <v>0.32051066360385894</v>
      </c>
      <c r="N76" s="193">
        <f>NewCastle!F$73/100</f>
        <v>3.1575221113356922E-2</v>
      </c>
      <c r="O76" s="193">
        <f>NewCastle!G$73/100</f>
        <v>2.7876132956957032E-2</v>
      </c>
      <c r="P76" s="193">
        <f>NewCastle!H$73/100</f>
        <v>0.10685591411699974</v>
      </c>
      <c r="Q76" s="193">
        <f>NewCastle!I$73/100</f>
        <v>9.50503502203979E-2</v>
      </c>
      <c r="R76" s="193">
        <f>NewCastle!J$73/100</f>
        <v>0.14389090821128972</v>
      </c>
      <c r="S76" s="193">
        <f>NewCastle!K$73/100</f>
        <v>0.24373074390219979</v>
      </c>
      <c r="T76" s="193"/>
      <c r="U76" s="193">
        <f>K76*$B76*Indicators!$B$256+K76*$C76*Indicators!$C$256+K76*$D76*Indicators!$D$256+K76*$E76*Indicators!$E$256+K76*$F76*Indicators!$F$256+K76*$G76*Indicators!$G$256+K76*$H76*Indicators!$H$256+K76*$I76*Indicators!$I$256</f>
        <v>6.1129509772199595E-4</v>
      </c>
      <c r="V76" s="193">
        <f>L76*$B76*Indicators!$B$257+L76*$C76*Indicators!$C$257+L76*$D76*Indicators!$D$257+L76*$E76*Indicators!$E$257+L76*$F76*Indicators!$F$257+L76*$G76*Indicators!$G$257+L76*$H76*Indicators!$H$257+L76*$I76*Indicators!$I$257</f>
        <v>1.8507985263577144E-4</v>
      </c>
      <c r="W76" s="193">
        <f>M76*$B76*Indicators!$B$258+M76*$C76*Indicators!$C$258+M76*$D76*Indicators!$D$258+M76*$E76*Indicators!$E$258+M76*$F76*Indicators!$F$258+M76*$G76*Indicators!$G$258+M76*$H76*Indicators!$H$258+M76*$I76*Indicators!$I$258</f>
        <v>-2.4808954212543841E-3</v>
      </c>
      <c r="X76" s="193">
        <f>N76*$B76*Indicators!$B$259+N76*$C76*Indicators!$C$259+N76*$D76*Indicators!$D$259+N76*$E76*Indicators!$E$259+N76*$F76*Indicators!$F$259+N76*$G76*Indicators!$G$259+N76*$H76*Indicators!$H$259+N76*$I76*Indicators!$I$259</f>
        <v>5.0409314457102155E-4</v>
      </c>
      <c r="Y76" s="193">
        <f>O76*$B76*Indicators!$B$260+O76*$C76*Indicators!$C$260+O76*$D76*Indicators!$D$260+O76*$E76*Indicators!$E$260+O76*$F76*Indicators!$F$260+O76*$G76*Indicators!$G$260+O76*$H76*Indicators!$H$260+O76*$I76*Indicators!$I$260</f>
        <v>2.7477945642822587E-5</v>
      </c>
      <c r="Z76" s="193">
        <f>P76*$B76*Indicators!$B$261+P76*$C76*Indicators!$C$261+P76*$D76*Indicators!$D$261+P76*$E76*Indicators!$E$261+P76*$F76*Indicators!$F$261+P76*$G76*Indicators!$G$261+P76*$H76*Indicators!$H$261+P76*$I76*Indicators!$I$261</f>
        <v>-1.6017099057664871E-4</v>
      </c>
      <c r="AA76" s="193">
        <f>Q76*$B76*Indicators!$B$262+Q76*$C76*Indicators!$C$262+Q76*$D76*Indicators!$D$262+Q76*$E76*Indicators!$E$262+Q76*$F76*Indicators!$F$262+Q76*$G76*Indicators!$G$262+Q76*$H76*Indicators!$H$262+Q76*$I76*Indicators!$I$262</f>
        <v>2.7771167544908017E-4</v>
      </c>
      <c r="AB76" s="193">
        <f>R76*$B76*Indicators!$B$263+R76*$C76*Indicators!$C$263+R76*$D76*Indicators!$D$263+R76*$E76*Indicators!$E$263+R76*$F76*Indicators!$F$263+R76*$G76*Indicators!$G$263+R76*$H76*Indicators!$H$263+R76*$I76*Indicators!$I$263</f>
        <v>7.7820990876584001E-5</v>
      </c>
      <c r="AC76" s="193">
        <f>S76*$B76*Indicators!$B$264+S76*$C76*Indicators!$C$264+S76*$D76*Indicators!$D$264+S76*$E76*Indicators!$E$264+S76*$F76*Indicators!$F$264+S76*$G76*Indicators!$G$264+S76*$H76*Indicators!$H$264+S76*$I76*Indicators!$I$264</f>
        <v>5.5890123599557898E-5</v>
      </c>
      <c r="AE76" s="177">
        <f t="shared" si="2"/>
        <v>-9.0169758133419903E-2</v>
      </c>
    </row>
    <row r="77" spans="1:31" hidden="1" x14ac:dyDescent="0.25">
      <c r="A77" s="174">
        <f>Indicators!A89</f>
        <v>38078</v>
      </c>
      <c r="B77" s="193">
        <f>(Indicators!B89-Indicators!B88)/Indicators!B88</f>
        <v>8.6852161829264404E-2</v>
      </c>
      <c r="C77" s="193">
        <f>(Indicators!C89-Indicators!C88)/-100</f>
        <v>-3.4499999999999887E-3</v>
      </c>
      <c r="D77" s="193">
        <f>(Indicators!D89-Indicators!D88)/-100</f>
        <v>1.637936570674487E-3</v>
      </c>
      <c r="E77" s="193">
        <f>(Indicators!E89-Indicators!E88)/-Indicators!E88</f>
        <v>-8.3127317676143314E-2</v>
      </c>
      <c r="F77" s="193">
        <f>(Indicators!F89-Indicators!F88)/Indicators!F88</f>
        <v>5.5384615384615435E-2</v>
      </c>
      <c r="G77" s="193">
        <f>(Indicators!G89-Indicators!G88)/Indicators!G88</f>
        <v>-8.4200567644276303E-2</v>
      </c>
      <c r="H77" s="193">
        <f>(Indicators!H89-Indicators!H88)/Indicators!H88</f>
        <v>9.4984881659889477E-3</v>
      </c>
      <c r="I77" s="193">
        <f>(Indicators!I89-Indicators!I88)/Indicators!I88</f>
        <v>-5.8066361556064074E-2</v>
      </c>
      <c r="J77" s="174"/>
      <c r="K77" s="193">
        <f>NewCastle!C$73/100</f>
        <v>2.196572568278159E-2</v>
      </c>
      <c r="L77" s="193">
        <f>NewCastle!D$73/100</f>
        <v>8.5443401921582694E-3</v>
      </c>
      <c r="M77" s="193">
        <f>NewCastle!E$73/100</f>
        <v>0.32051066360385894</v>
      </c>
      <c r="N77" s="193">
        <f>NewCastle!F$73/100</f>
        <v>3.1575221113356922E-2</v>
      </c>
      <c r="O77" s="193">
        <f>NewCastle!G$73/100</f>
        <v>2.7876132956957032E-2</v>
      </c>
      <c r="P77" s="193">
        <f>NewCastle!H$73/100</f>
        <v>0.10685591411699974</v>
      </c>
      <c r="Q77" s="193">
        <f>NewCastle!I$73/100</f>
        <v>9.50503502203979E-2</v>
      </c>
      <c r="R77" s="193">
        <f>NewCastle!J$73/100</f>
        <v>0.14389090821128972</v>
      </c>
      <c r="S77" s="193">
        <f>NewCastle!K$73/100</f>
        <v>0.24373074390219979</v>
      </c>
      <c r="T77" s="193"/>
      <c r="U77" s="193">
        <f>K77*$B77*Indicators!$B$256+K77*$C77*Indicators!$C$256+K77*$D77*Indicators!$D$256+K77*$E77*Indicators!$E$256+K77*$F77*Indicators!$F$256+K77*$G77*Indicators!$G$256+K77*$H77*Indicators!$H$256+K77*$I77*Indicators!$I$256</f>
        <v>3.4915860216356111E-4</v>
      </c>
      <c r="V77" s="193">
        <f>L77*$B77*Indicators!$B$257+L77*$C77*Indicators!$C$257+L77*$D77*Indicators!$D$257+L77*$E77*Indicators!$E$257+L77*$F77*Indicators!$F$257+L77*$G77*Indicators!$G$257+L77*$H77*Indicators!$H$257+L77*$I77*Indicators!$I$257</f>
        <v>-2.3540155012195945E-4</v>
      </c>
      <c r="W77" s="193">
        <f>M77*$B77*Indicators!$B$258+M77*$C77*Indicators!$C$258+M77*$D77*Indicators!$D$258+M77*$E77*Indicators!$E$258+M77*$F77*Indicators!$F$258+M77*$G77*Indicators!$G$258+M77*$H77*Indicators!$H$258+M77*$I77*Indicators!$I$258</f>
        <v>3.4660017413916428E-3</v>
      </c>
      <c r="X77" s="193">
        <f>N77*$B77*Indicators!$B$259+N77*$C77*Indicators!$C$259+N77*$D77*Indicators!$D$259+N77*$E77*Indicators!$E$259+N77*$F77*Indicators!$F$259+N77*$G77*Indicators!$G$259+N77*$H77*Indicators!$H$259+N77*$I77*Indicators!$I$259</f>
        <v>-1.1403132972983634E-3</v>
      </c>
      <c r="Y77" s="193">
        <f>O77*$B77*Indicators!$B$260+O77*$C77*Indicators!$C$260+O77*$D77*Indicators!$D$260+O77*$E77*Indicators!$E$260+O77*$F77*Indicators!$F$260+O77*$G77*Indicators!$G$260+O77*$H77*Indicators!$H$260+O77*$I77*Indicators!$I$260</f>
        <v>-1.3126479180928778E-4</v>
      </c>
      <c r="Z77" s="193">
        <f>P77*$B77*Indicators!$B$261+P77*$C77*Indicators!$C$261+P77*$D77*Indicators!$D$261+P77*$E77*Indicators!$E$261+P77*$F77*Indicators!$F$261+P77*$G77*Indicators!$G$261+P77*$H77*Indicators!$H$261+P77*$I77*Indicators!$I$261</f>
        <v>1.9952069722781543E-4</v>
      </c>
      <c r="AA77" s="193">
        <f>Q77*$B77*Indicators!$B$262+Q77*$C77*Indicators!$C$262+Q77*$D77*Indicators!$D$262+Q77*$E77*Indicators!$E$262+Q77*$F77*Indicators!$F$262+Q77*$G77*Indicators!$G$262+Q77*$H77*Indicators!$H$262+Q77*$I77*Indicators!$I$262</f>
        <v>-1.966223329501319E-3</v>
      </c>
      <c r="AB77" s="193">
        <f>R77*$B77*Indicators!$B$263+R77*$C77*Indicators!$C$263+R77*$D77*Indicators!$D$263+R77*$E77*Indicators!$E$263+R77*$F77*Indicators!$F$263+R77*$G77*Indicators!$G$263+R77*$H77*Indicators!$H$263+R77*$I77*Indicators!$I$263</f>
        <v>-1.0431998116649529E-4</v>
      </c>
      <c r="AC77" s="193">
        <f>S77*$B77*Indicators!$B$264+S77*$C77*Indicators!$C$264+S77*$D77*Indicators!$D$264+S77*$E77*Indicators!$E$264+S77*$F77*Indicators!$F$264+S77*$G77*Indicators!$G$264+S77*$H77*Indicators!$H$264+S77*$I77*Indicators!$I$264</f>
        <v>1.889286628826341E-3</v>
      </c>
      <c r="AE77" s="177">
        <f t="shared" si="2"/>
        <v>0.23264447197119353</v>
      </c>
    </row>
    <row r="78" spans="1:31" hidden="1" x14ac:dyDescent="0.25">
      <c r="A78" s="174">
        <f>Indicators!A90</f>
        <v>38108</v>
      </c>
      <c r="B78" s="193">
        <f>(Indicators!B90-Indicators!B89)/Indicators!B89</f>
        <v>-5.3976694853689035E-2</v>
      </c>
      <c r="C78" s="193">
        <f>(Indicators!C90-Indicators!C89)/-100</f>
        <v>-1.6500000000000093E-3</v>
      </c>
      <c r="D78" s="193">
        <f>(Indicators!D90-Indicators!D89)/-100</f>
        <v>-3.2632826784716588E-3</v>
      </c>
      <c r="E78" s="193">
        <f>(Indicators!E90-Indicators!E89)/-Indicators!E89</f>
        <v>-5.5064194008559199E-2</v>
      </c>
      <c r="F78" s="193">
        <f>(Indicators!F90-Indicators!F89)/Indicators!F89</f>
        <v>-3.498542274052481E-2</v>
      </c>
      <c r="G78" s="193">
        <f>(Indicators!G90-Indicators!G89)/Indicators!G89</f>
        <v>1.8595041322314022E-2</v>
      </c>
      <c r="H78" s="193">
        <f>(Indicators!H90-Indicators!H89)/Indicators!H89</f>
        <v>-1.1513514630090579E-2</v>
      </c>
      <c r="I78" s="193">
        <f>(Indicators!I90-Indicators!I89)/Indicators!I89</f>
        <v>8.4117825690859405E-2</v>
      </c>
      <c r="J78" s="174"/>
      <c r="K78" s="193">
        <f>NewCastle!C$73/100</f>
        <v>2.196572568278159E-2</v>
      </c>
      <c r="L78" s="193">
        <f>NewCastle!D$73/100</f>
        <v>8.5443401921582694E-3</v>
      </c>
      <c r="M78" s="193">
        <f>NewCastle!E$73/100</f>
        <v>0.32051066360385894</v>
      </c>
      <c r="N78" s="193">
        <f>NewCastle!F$73/100</f>
        <v>3.1575221113356922E-2</v>
      </c>
      <c r="O78" s="193">
        <f>NewCastle!G$73/100</f>
        <v>2.7876132956957032E-2</v>
      </c>
      <c r="P78" s="193">
        <f>NewCastle!H$73/100</f>
        <v>0.10685591411699974</v>
      </c>
      <c r="Q78" s="193">
        <f>NewCastle!I$73/100</f>
        <v>9.50503502203979E-2</v>
      </c>
      <c r="R78" s="193">
        <f>NewCastle!J$73/100</f>
        <v>0.14389090821128972</v>
      </c>
      <c r="S78" s="193">
        <f>NewCastle!K$73/100</f>
        <v>0.24373074390219979</v>
      </c>
      <c r="T78" s="193"/>
      <c r="U78" s="193">
        <f>K78*$B78*Indicators!$B$256+K78*$C78*Indicators!$C$256+K78*$D78*Indicators!$D$256+K78*$E78*Indicators!$E$256+K78*$F78*Indicators!$F$256+K78*$G78*Indicators!$G$256+K78*$H78*Indicators!$H$256+K78*$I78*Indicators!$I$256</f>
        <v>-5.5797266783227744E-4</v>
      </c>
      <c r="V78" s="193">
        <f>L78*$B78*Indicators!$B$257+L78*$C78*Indicators!$C$257+L78*$D78*Indicators!$D$257+L78*$E78*Indicators!$E$257+L78*$F78*Indicators!$F$257+L78*$G78*Indicators!$G$257+L78*$H78*Indicators!$H$257+L78*$I78*Indicators!$I$257</f>
        <v>2.1891913778426757E-5</v>
      </c>
      <c r="W78" s="193">
        <f>M78*$B78*Indicators!$B$258+M78*$C78*Indicators!$C$258+M78*$D78*Indicators!$D$258+M78*$E78*Indicators!$E$258+M78*$F78*Indicators!$F$258+M78*$G78*Indicators!$G$258+M78*$H78*Indicators!$H$258+M78*$I78*Indicators!$I$258</f>
        <v>-2.9548560952556589E-3</v>
      </c>
      <c r="X78" s="193">
        <f>N78*$B78*Indicators!$B$259+N78*$C78*Indicators!$C$259+N78*$D78*Indicators!$D$259+N78*$E78*Indicators!$E$259+N78*$F78*Indicators!$F$259+N78*$G78*Indicators!$G$259+N78*$H78*Indicators!$H$259+N78*$I78*Indicators!$I$259</f>
        <v>7.6574296876274345E-4</v>
      </c>
      <c r="Y78" s="193">
        <f>O78*$B78*Indicators!$B$260+O78*$C78*Indicators!$C$260+O78*$D78*Indicators!$D$260+O78*$E78*Indicators!$E$260+O78*$F78*Indicators!$F$260+O78*$G78*Indicators!$G$260+O78*$H78*Indicators!$H$260+O78*$I78*Indicators!$I$260</f>
        <v>-3.8264982196886519E-4</v>
      </c>
      <c r="Z78" s="193">
        <f>P78*$B78*Indicators!$B$261+P78*$C78*Indicators!$C$261+P78*$D78*Indicators!$D$261+P78*$E78*Indicators!$E$261+P78*$F78*Indicators!$F$261+P78*$G78*Indicators!$G$261+P78*$H78*Indicators!$H$261+P78*$I78*Indicators!$I$261</f>
        <v>-1.6041876693036357E-3</v>
      </c>
      <c r="AA78" s="193">
        <f>Q78*$B78*Indicators!$B$262+Q78*$C78*Indicators!$C$262+Q78*$D78*Indicators!$D$262+Q78*$E78*Indicators!$E$262+Q78*$F78*Indicators!$F$262+Q78*$G78*Indicators!$G$262+Q78*$H78*Indicators!$H$262+Q78*$I78*Indicators!$I$262</f>
        <v>-1.5649257246140359E-3</v>
      </c>
      <c r="AB78" s="193">
        <f>R78*$B78*Indicators!$B$263+R78*$C78*Indicators!$C$263+R78*$D78*Indicators!$D$263+R78*$E78*Indicators!$E$263+R78*$F78*Indicators!$F$263+R78*$G78*Indicators!$G$263+R78*$H78*Indicators!$H$263+R78*$I78*Indicators!$I$263</f>
        <v>-1.5908694296605619E-3</v>
      </c>
      <c r="AC78" s="193">
        <f>S78*$B78*Indicators!$B$264+S78*$C78*Indicators!$C$264+S78*$D78*Indicators!$D$264+S78*$E78*Indicators!$E$264+S78*$F78*Indicators!$F$264+S78*$G78*Indicators!$G$264+S78*$H78*Indicators!$H$264+S78*$I78*Indicators!$I$264</f>
        <v>-1.4321592007309144E-3</v>
      </c>
      <c r="AE78" s="177">
        <f t="shared" si="2"/>
        <v>-0.92999857268247799</v>
      </c>
    </row>
    <row r="79" spans="1:31" hidden="1" x14ac:dyDescent="0.25">
      <c r="A79" s="174">
        <f>Indicators!A91</f>
        <v>38139</v>
      </c>
      <c r="B79" s="193">
        <f>(Indicators!B91-Indicators!B90)/Indicators!B90</f>
        <v>-4.0285051680975528E-2</v>
      </c>
      <c r="C79" s="193">
        <f>(Indicators!C91-Indicators!C90)/-100</f>
        <v>3.0000000000001136E-4</v>
      </c>
      <c r="D79" s="193">
        <f>(Indicators!D91-Indicators!D90)/-100</f>
        <v>-6.5545762278852683E-3</v>
      </c>
      <c r="E79" s="193">
        <f>(Indicators!E91-Indicators!E90)/-Indicators!E90</f>
        <v>0.10356949702541911</v>
      </c>
      <c r="F79" s="193">
        <f>(Indicators!F91-Indicators!F90)/Indicators!F90</f>
        <v>0.13444108761329301</v>
      </c>
      <c r="G79" s="193">
        <f>(Indicators!G91-Indicators!G90)/Indicators!G90</f>
        <v>-4.5638945233264566E-3</v>
      </c>
      <c r="H79" s="193">
        <f>(Indicators!H91-Indicators!H90)/Indicators!H90</f>
        <v>1.6136615947234378E-2</v>
      </c>
      <c r="I79" s="193">
        <f>(Indicators!I91-Indicators!I90)/Indicators!I90</f>
        <v>0.1123249299719888</v>
      </c>
      <c r="J79" s="174"/>
      <c r="K79" s="193">
        <f>NewCastle!C$73/100</f>
        <v>2.196572568278159E-2</v>
      </c>
      <c r="L79" s="193">
        <f>NewCastle!D$73/100</f>
        <v>8.5443401921582694E-3</v>
      </c>
      <c r="M79" s="193">
        <f>NewCastle!E$73/100</f>
        <v>0.32051066360385894</v>
      </c>
      <c r="N79" s="193">
        <f>NewCastle!F$73/100</f>
        <v>3.1575221113356922E-2</v>
      </c>
      <c r="O79" s="193">
        <f>NewCastle!G$73/100</f>
        <v>2.7876132956957032E-2</v>
      </c>
      <c r="P79" s="193">
        <f>NewCastle!H$73/100</f>
        <v>0.10685591411699974</v>
      </c>
      <c r="Q79" s="193">
        <f>NewCastle!I$73/100</f>
        <v>9.50503502203979E-2</v>
      </c>
      <c r="R79" s="193">
        <f>NewCastle!J$73/100</f>
        <v>0.14389090821128972</v>
      </c>
      <c r="S79" s="193">
        <f>NewCastle!K$73/100</f>
        <v>0.24373074390219979</v>
      </c>
      <c r="T79" s="193"/>
      <c r="U79" s="193">
        <f>K79*$B79*Indicators!$B$256+K79*$C79*Indicators!$C$256+K79*$D79*Indicators!$D$256+K79*$E79*Indicators!$E$256+K79*$F79*Indicators!$F$256+K79*$G79*Indicators!$G$256+K79*$H79*Indicators!$H$256+K79*$I79*Indicators!$I$256</f>
        <v>1.3219865002279826E-3</v>
      </c>
      <c r="V79" s="193">
        <f>L79*$B79*Indicators!$B$257+L79*$C79*Indicators!$C$257+L79*$D79*Indicators!$D$257+L79*$E79*Indicators!$E$257+L79*$F79*Indicators!$F$257+L79*$G79*Indicators!$G$257+L79*$H79*Indicators!$H$257+L79*$I79*Indicators!$I$257</f>
        <v>1.6158084153014449E-4</v>
      </c>
      <c r="W79" s="193">
        <f>M79*$B79*Indicators!$B$258+M79*$C79*Indicators!$C$258+M79*$D79*Indicators!$D$258+M79*$E79*Indicators!$E$258+M79*$F79*Indicators!$F$258+M79*$G79*Indicators!$G$258+M79*$H79*Indicators!$H$258+M79*$I79*Indicators!$I$258</f>
        <v>6.4320401738855171E-3</v>
      </c>
      <c r="X79" s="193">
        <f>N79*$B79*Indicators!$B$259+N79*$C79*Indicators!$C$259+N79*$D79*Indicators!$D$259+N79*$E79*Indicators!$E$259+N79*$F79*Indicators!$F$259+N79*$G79*Indicators!$G$259+N79*$H79*Indicators!$H$259+N79*$I79*Indicators!$I$259</f>
        <v>2.3412645028875454E-3</v>
      </c>
      <c r="Y79" s="193">
        <f>O79*$B79*Indicators!$B$260+O79*$C79*Indicators!$C$260+O79*$D79*Indicators!$D$260+O79*$E79*Indicators!$E$260+O79*$F79*Indicators!$F$260+O79*$G79*Indicators!$G$260+O79*$H79*Indicators!$H$260+O79*$I79*Indicators!$I$260</f>
        <v>5.9651281244694869E-4</v>
      </c>
      <c r="Z79" s="193">
        <f>P79*$B79*Indicators!$B$261+P79*$C79*Indicators!$C$261+P79*$D79*Indicators!$D$261+P79*$E79*Indicators!$E$261+P79*$F79*Indicators!$F$261+P79*$G79*Indicators!$G$261+P79*$H79*Indicators!$H$261+P79*$I79*Indicators!$I$261</f>
        <v>9.7844576170219208E-4</v>
      </c>
      <c r="AA79" s="193">
        <f>Q79*$B79*Indicators!$B$262+Q79*$C79*Indicators!$C$262+Q79*$D79*Indicators!$D$262+Q79*$E79*Indicators!$E$262+Q79*$F79*Indicators!$F$262+Q79*$G79*Indicators!$G$262+Q79*$H79*Indicators!$H$262+Q79*$I79*Indicators!$I$262</f>
        <v>3.888196399308411E-3</v>
      </c>
      <c r="AB79" s="193">
        <f>R79*$B79*Indicators!$B$263+R79*$C79*Indicators!$C$263+R79*$D79*Indicators!$D$263+R79*$E79*Indicators!$E$263+R79*$F79*Indicators!$F$263+R79*$G79*Indicators!$G$263+R79*$H79*Indicators!$H$263+R79*$I79*Indicators!$I$263</f>
        <v>2.3361002910043532E-3</v>
      </c>
      <c r="AC79" s="193">
        <f>S79*$B79*Indicators!$B$264+S79*$C79*Indicators!$C$264+S79*$D79*Indicators!$D$264+S79*$E79*Indicators!$E$264+S79*$F79*Indicators!$F$264+S79*$G79*Indicators!$G$264+S79*$H79*Indicators!$H$264+S79*$I79*Indicators!$I$264</f>
        <v>1.2729595783850555E-3</v>
      </c>
      <c r="AE79" s="177">
        <f t="shared" si="2"/>
        <v>1.9329086861378149</v>
      </c>
    </row>
    <row r="80" spans="1:31" hidden="1" x14ac:dyDescent="0.25">
      <c r="A80" s="174">
        <f>Indicators!A92</f>
        <v>38169</v>
      </c>
      <c r="B80" s="193">
        <f>(Indicators!B92-Indicators!B91)/Indicators!B91</f>
        <v>1.1682242990653986E-3</v>
      </c>
      <c r="C80" s="193">
        <f>(Indicators!C92-Indicators!C91)/-100</f>
        <v>1.7999999999999971E-3</v>
      </c>
      <c r="D80" s="193">
        <f>(Indicators!D92-Indicators!D91)/-100</f>
        <v>-3.2679738562090789E-3</v>
      </c>
      <c r="E80" s="193">
        <f>(Indicators!E92-Indicators!E91)/-Indicators!E91</f>
        <v>-0.2648567119155355</v>
      </c>
      <c r="F80" s="193">
        <f>(Indicators!F92-Indicators!F91)/Indicators!F91</f>
        <v>8.7882822902796295E-2</v>
      </c>
      <c r="G80" s="193">
        <f>(Indicators!G92-Indicators!G91)/Indicators!G91</f>
        <v>-1.4263881813550745E-2</v>
      </c>
      <c r="H80" s="193">
        <f>(Indicators!H92-Indicators!H91)/Indicators!H91</f>
        <v>9.2544392388223731E-3</v>
      </c>
      <c r="I80" s="193">
        <f>(Indicators!I92-Indicators!I91)/Indicators!I91</f>
        <v>-8.2850667338201969E-2</v>
      </c>
      <c r="J80" s="174"/>
      <c r="K80" s="193">
        <f>NewCastle!C$73/100</f>
        <v>2.196572568278159E-2</v>
      </c>
      <c r="L80" s="193">
        <f>NewCastle!D$73/100</f>
        <v>8.5443401921582694E-3</v>
      </c>
      <c r="M80" s="193">
        <f>NewCastle!E$73/100</f>
        <v>0.32051066360385894</v>
      </c>
      <c r="N80" s="193">
        <f>NewCastle!F$73/100</f>
        <v>3.1575221113356922E-2</v>
      </c>
      <c r="O80" s="193">
        <f>NewCastle!G$73/100</f>
        <v>2.7876132956957032E-2</v>
      </c>
      <c r="P80" s="193">
        <f>NewCastle!H$73/100</f>
        <v>0.10685591411699974</v>
      </c>
      <c r="Q80" s="193">
        <f>NewCastle!I$73/100</f>
        <v>9.50503502203979E-2</v>
      </c>
      <c r="R80" s="193">
        <f>NewCastle!J$73/100</f>
        <v>0.14389090821128972</v>
      </c>
      <c r="S80" s="193">
        <f>NewCastle!K$73/100</f>
        <v>0.24373074390219979</v>
      </c>
      <c r="T80" s="193"/>
      <c r="U80" s="193">
        <f>K80*$B80*Indicators!$B$256+K80*$C80*Indicators!$C$256+K80*$D80*Indicators!$D$256+K80*$E80*Indicators!$E$256+K80*$F80*Indicators!$F$256+K80*$G80*Indicators!$G$256+K80*$H80*Indicators!$H$256+K80*$I80*Indicators!$I$256</f>
        <v>-5.2966300191380352E-4</v>
      </c>
      <c r="V80" s="193">
        <f>L80*$B80*Indicators!$B$257+L80*$C80*Indicators!$C$257+L80*$D80*Indicators!$D$257+L80*$E80*Indicators!$E$257+L80*$F80*Indicators!$F$257+L80*$G80*Indicators!$G$257+L80*$H80*Indicators!$H$257+L80*$I80*Indicators!$I$257</f>
        <v>-4.1363911397596478E-4</v>
      </c>
      <c r="W80" s="193">
        <f>M80*$B80*Indicators!$B$258+M80*$C80*Indicators!$C$258+M80*$D80*Indicators!$D$258+M80*$E80*Indicators!$E$258+M80*$F80*Indicators!$F$258+M80*$G80*Indicators!$G$258+M80*$H80*Indicators!$H$258+M80*$I80*Indicators!$I$258</f>
        <v>-1.330916714084595E-2</v>
      </c>
      <c r="X80" s="193">
        <f>N80*$B80*Indicators!$B$259+N80*$C80*Indicators!$C$259+N80*$D80*Indicators!$D$259+N80*$E80*Indicators!$E$259+N80*$F80*Indicators!$F$259+N80*$G80*Indicators!$G$259+N80*$H80*Indicators!$H$259+N80*$I80*Indicators!$I$259</f>
        <v>-2.9500037080894227E-3</v>
      </c>
      <c r="Y80" s="193">
        <f>O80*$B80*Indicators!$B$260+O80*$C80*Indicators!$C$260+O80*$D80*Indicators!$D$260+O80*$E80*Indicators!$E$260+O80*$F80*Indicators!$F$260+O80*$G80*Indicators!$G$260+O80*$H80*Indicators!$H$260+O80*$I80*Indicators!$I$260</f>
        <v>-1.1363617326869272E-3</v>
      </c>
      <c r="Z80" s="193">
        <f>P80*$B80*Indicators!$B$261+P80*$C80*Indicators!$C$261+P80*$D80*Indicators!$D$261+P80*$E80*Indicators!$E$261+P80*$F80*Indicators!$F$261+P80*$G80*Indicators!$G$261+P80*$H80*Indicators!$H$261+P80*$I80*Indicators!$I$261</f>
        <v>-2.5729657883619846E-3</v>
      </c>
      <c r="AA80" s="193">
        <f>Q80*$B80*Indicators!$B$262+Q80*$C80*Indicators!$C$262+Q80*$D80*Indicators!$D$262+Q80*$E80*Indicators!$E$262+Q80*$F80*Indicators!$F$262+Q80*$G80*Indicators!$G$262+Q80*$H80*Indicators!$H$262+Q80*$I80*Indicators!$I$262</f>
        <v>-8.1497279912375112E-3</v>
      </c>
      <c r="AB80" s="193">
        <f>R80*$B80*Indicators!$B$263+R80*$C80*Indicators!$C$263+R80*$D80*Indicators!$D$263+R80*$E80*Indicators!$E$263+R80*$F80*Indicators!$F$263+R80*$G80*Indicators!$G$263+R80*$H80*Indicators!$H$263+R80*$I80*Indicators!$I$263</f>
        <v>-3.9471934855866472E-3</v>
      </c>
      <c r="AC80" s="193">
        <f>S80*$B80*Indicators!$B$264+S80*$C80*Indicators!$C$264+S80*$D80*Indicators!$D$264+S80*$E80*Indicators!$E$264+S80*$F80*Indicators!$F$264+S80*$G80*Indicators!$G$264+S80*$H80*Indicators!$H$264+S80*$I80*Indicators!$I$264</f>
        <v>-3.10262884535304E-4</v>
      </c>
      <c r="AE80" s="177">
        <f t="shared" si="2"/>
        <v>-3.3318984847233515</v>
      </c>
    </row>
    <row r="81" spans="1:31" hidden="1" x14ac:dyDescent="0.25">
      <c r="A81" s="174">
        <f>Indicators!A93</f>
        <v>38200</v>
      </c>
      <c r="B81" s="193">
        <f>(Indicators!B93-Indicators!B92)/Indicators!B92</f>
        <v>7.3768002429628679E-2</v>
      </c>
      <c r="C81" s="193">
        <f>(Indicators!C93-Indicators!C92)/-100</f>
        <v>4.8499999999999941E-3</v>
      </c>
      <c r="D81" s="193">
        <f>(Indicators!D93-Indicators!D92)/-100</f>
        <v>5.7588400155288814E-3</v>
      </c>
      <c r="E81" s="193">
        <f>(Indicators!E93-Indicators!E92)/-Indicators!E92</f>
        <v>4.8652516098258984E-2</v>
      </c>
      <c r="F81" s="193">
        <f>(Indicators!F93-Indicators!F92)/Indicators!F92</f>
        <v>-3.5495716034271728E-2</v>
      </c>
      <c r="G81" s="193">
        <f>(Indicators!G93-Indicators!G92)/Indicators!G92</f>
        <v>5.4521963824289463E-2</v>
      </c>
      <c r="H81" s="193">
        <f>(Indicators!H93-Indicators!H92)/Indicators!H92</f>
        <v>2.0951216561280177E-2</v>
      </c>
      <c r="I81" s="193">
        <f>(Indicators!I93-Indicators!I92)/Indicators!I92</f>
        <v>-2.2789676002196595E-2</v>
      </c>
      <c r="J81" s="174"/>
      <c r="K81" s="193">
        <f>NewCastle!C$73/100</f>
        <v>2.196572568278159E-2</v>
      </c>
      <c r="L81" s="193">
        <f>NewCastle!D$73/100</f>
        <v>8.5443401921582694E-3</v>
      </c>
      <c r="M81" s="193">
        <f>NewCastle!E$73/100</f>
        <v>0.32051066360385894</v>
      </c>
      <c r="N81" s="193">
        <f>NewCastle!F$73/100</f>
        <v>3.1575221113356922E-2</v>
      </c>
      <c r="O81" s="193">
        <f>NewCastle!G$73/100</f>
        <v>2.7876132956957032E-2</v>
      </c>
      <c r="P81" s="193">
        <f>NewCastle!H$73/100</f>
        <v>0.10685591411699974</v>
      </c>
      <c r="Q81" s="193">
        <f>NewCastle!I$73/100</f>
        <v>9.50503502203979E-2</v>
      </c>
      <c r="R81" s="193">
        <f>NewCastle!J$73/100</f>
        <v>0.14389090821128972</v>
      </c>
      <c r="S81" s="193">
        <f>NewCastle!K$73/100</f>
        <v>0.24373074390219979</v>
      </c>
      <c r="T81" s="193"/>
      <c r="U81" s="193">
        <f>K81*$B81*Indicators!$B$256+K81*$C81*Indicators!$C$256+K81*$D81*Indicators!$D$256+K81*$E81*Indicators!$E$256+K81*$F81*Indicators!$F$256+K81*$G81*Indicators!$G$256+K81*$H81*Indicators!$H$256+K81*$I81*Indicators!$I$256</f>
        <v>2.9479548032815191E-4</v>
      </c>
      <c r="V81" s="193">
        <f>L81*$B81*Indicators!$B$257+L81*$C81*Indicators!$C$257+L81*$D81*Indicators!$D$257+L81*$E81*Indicators!$E$257+L81*$F81*Indicators!$F$257+L81*$G81*Indicators!$G$257+L81*$H81*Indicators!$H$257+L81*$I81*Indicators!$I$257</f>
        <v>3.7805717110855338E-4</v>
      </c>
      <c r="W81" s="193">
        <f>M81*$B81*Indicators!$B$258+M81*$C81*Indicators!$C$258+M81*$D81*Indicators!$D$258+M81*$E81*Indicators!$E$258+M81*$F81*Indicators!$F$258+M81*$G81*Indicators!$G$258+M81*$H81*Indicators!$H$258+M81*$I81*Indicators!$I$258</f>
        <v>9.4483918380972552E-3</v>
      </c>
      <c r="X81" s="193">
        <f>N81*$B81*Indicators!$B$259+N81*$C81*Indicators!$C$259+N81*$D81*Indicators!$D$259+N81*$E81*Indicators!$E$259+N81*$F81*Indicators!$F$259+N81*$G81*Indicators!$G$259+N81*$H81*Indicators!$H$259+N81*$I81*Indicators!$I$259</f>
        <v>2.6327511306374613E-4</v>
      </c>
      <c r="Y81" s="193">
        <f>O81*$B81*Indicators!$B$260+O81*$C81*Indicators!$C$260+O81*$D81*Indicators!$D$260+O81*$E81*Indicators!$E$260+O81*$F81*Indicators!$F$260+O81*$G81*Indicators!$G$260+O81*$H81*Indicators!$H$260+O81*$I81*Indicators!$I$260</f>
        <v>6.0913372556153857E-4</v>
      </c>
      <c r="Z81" s="193">
        <f>P81*$B81*Indicators!$B$261+P81*$C81*Indicators!$C$261+P81*$D81*Indicators!$D$261+P81*$E81*Indicators!$E$261+P81*$F81*Indicators!$F$261+P81*$G81*Indicators!$G$261+P81*$H81*Indicators!$H$261+P81*$I81*Indicators!$I$261</f>
        <v>2.1722871278133443E-3</v>
      </c>
      <c r="AA81" s="193">
        <f>Q81*$B81*Indicators!$B$262+Q81*$C81*Indicators!$C$262+Q81*$D81*Indicators!$D$262+Q81*$E81*Indicators!$E$262+Q81*$F81*Indicators!$F$262+Q81*$G81*Indicators!$G$262+Q81*$H81*Indicators!$H$262+Q81*$I81*Indicators!$I$262</f>
        <v>2.4171032964169659E-3</v>
      </c>
      <c r="AB81" s="193">
        <f>R81*$B81*Indicators!$B$263+R81*$C81*Indicators!$C$263+R81*$D81*Indicators!$D$263+R81*$E81*Indicators!$E$263+R81*$F81*Indicators!$F$263+R81*$G81*Indicators!$G$263+R81*$H81*Indicators!$H$263+R81*$I81*Indicators!$I$263</f>
        <v>2.8290847630142884E-3</v>
      </c>
      <c r="AC81" s="193">
        <f>S81*$B81*Indicators!$B$264+S81*$C81*Indicators!$C$264+S81*$D81*Indicators!$D$264+S81*$E81*Indicators!$E$264+S81*$F81*Indicators!$F$264+S81*$G81*Indicators!$G$264+S81*$H81*Indicators!$H$264+S81*$I81*Indicators!$I$264</f>
        <v>3.7466166659847707E-3</v>
      </c>
      <c r="AE81" s="177">
        <f t="shared" si="2"/>
        <v>2.2158745181388615</v>
      </c>
    </row>
    <row r="82" spans="1:31" hidden="1" x14ac:dyDescent="0.25">
      <c r="A82" s="174">
        <f>Indicators!A94</f>
        <v>38231</v>
      </c>
      <c r="B82" s="193">
        <f>(Indicators!B94-Indicators!B93)/Indicators!B93</f>
        <v>-4.1502917708705546E-2</v>
      </c>
      <c r="C82" s="193">
        <f>(Indicators!C94-Indicators!C93)/-100</f>
        <v>1.7500000000000072E-3</v>
      </c>
      <c r="D82" s="193">
        <f>(Indicators!D94-Indicators!D93)/-100</f>
        <v>-3.2971886883313606E-3</v>
      </c>
      <c r="E82" s="193">
        <f>(Indicators!E94-Indicators!E93)/-Indicators!E93</f>
        <v>-0.18701428929556282</v>
      </c>
      <c r="F82" s="193">
        <f>(Indicators!F94-Indicators!F93)/Indicators!F93</f>
        <v>0.10025380710659899</v>
      </c>
      <c r="G82" s="193">
        <f>(Indicators!G94-Indicators!G93)/Indicators!G93</f>
        <v>1.2251899044351873E-2</v>
      </c>
      <c r="H82" s="193">
        <f>(Indicators!H94-Indicators!H93)/Indicators!H93</f>
        <v>2.5947538595108125E-2</v>
      </c>
      <c r="I82" s="193">
        <f>(Indicators!I94-Indicators!I93)/Indicators!I93</f>
        <v>-2.9221691486372575E-2</v>
      </c>
      <c r="J82" s="174"/>
      <c r="K82" s="193">
        <f>NewCastle!C$73/100</f>
        <v>2.196572568278159E-2</v>
      </c>
      <c r="L82" s="193">
        <f>NewCastle!D$73/100</f>
        <v>8.5443401921582694E-3</v>
      </c>
      <c r="M82" s="193">
        <f>NewCastle!E$73/100</f>
        <v>0.32051066360385894</v>
      </c>
      <c r="N82" s="193">
        <f>NewCastle!F$73/100</f>
        <v>3.1575221113356922E-2</v>
      </c>
      <c r="O82" s="193">
        <f>NewCastle!G$73/100</f>
        <v>2.7876132956957032E-2</v>
      </c>
      <c r="P82" s="193">
        <f>NewCastle!H$73/100</f>
        <v>0.10685591411699974</v>
      </c>
      <c r="Q82" s="193">
        <f>NewCastle!I$73/100</f>
        <v>9.50503502203979E-2</v>
      </c>
      <c r="R82" s="193">
        <f>NewCastle!J$73/100</f>
        <v>0.14389090821128972</v>
      </c>
      <c r="S82" s="193">
        <f>NewCastle!K$73/100</f>
        <v>0.24373074390219979</v>
      </c>
      <c r="T82" s="193"/>
      <c r="U82" s="193">
        <f>K82*$B82*Indicators!$B$256+K82*$C82*Indicators!$C$256+K82*$D82*Indicators!$D$256+K82*$E82*Indicators!$E$256+K82*$F82*Indicators!$F$256+K82*$G82*Indicators!$G$256+K82*$H82*Indicators!$H$256+K82*$I82*Indicators!$I$256</f>
        <v>-2.1415948793991396E-4</v>
      </c>
      <c r="V82" s="193">
        <f>L82*$B82*Indicators!$B$257+L82*$C82*Indicators!$C$257+L82*$D82*Indicators!$D$257+L82*$E82*Indicators!$E$257+L82*$F82*Indicators!$F$257+L82*$G82*Indicators!$G$257+L82*$H82*Indicators!$H$257+L82*$I82*Indicators!$I$257</f>
        <v>-2.7423814245070211E-4</v>
      </c>
      <c r="W82" s="193">
        <f>M82*$B82*Indicators!$B$258+M82*$C82*Indicators!$C$258+M82*$D82*Indicators!$D$258+M82*$E82*Indicators!$E$258+M82*$F82*Indicators!$F$258+M82*$G82*Indicators!$G$258+M82*$H82*Indicators!$H$258+M82*$I82*Indicators!$I$258</f>
        <v>-1.1631939029311512E-2</v>
      </c>
      <c r="X82" s="193">
        <f>N82*$B82*Indicators!$B$259+N82*$C82*Indicators!$C$259+N82*$D82*Indicators!$D$259+N82*$E82*Indicators!$E$259+N82*$F82*Indicators!$F$259+N82*$G82*Indicators!$G$259+N82*$H82*Indicators!$H$259+N82*$I82*Indicators!$I$259</f>
        <v>-1.6939032869154964E-3</v>
      </c>
      <c r="Y82" s="193">
        <f>O82*$B82*Indicators!$B$260+O82*$C82*Indicators!$C$260+O82*$D82*Indicators!$D$260+O82*$E82*Indicators!$E$260+O82*$F82*Indicators!$F$260+O82*$G82*Indicators!$G$260+O82*$H82*Indicators!$H$260+O82*$I82*Indicators!$I$260</f>
        <v>-7.1596995854681267E-4</v>
      </c>
      <c r="Z82" s="193">
        <f>P82*$B82*Indicators!$B$261+P82*$C82*Indicators!$C$261+P82*$D82*Indicators!$D$261+P82*$E82*Indicators!$E$261+P82*$F82*Indicators!$F$261+P82*$G82*Indicators!$G$261+P82*$H82*Indicators!$H$261+P82*$I82*Indicators!$I$261</f>
        <v>-1.7536950905387861E-3</v>
      </c>
      <c r="AA82" s="193">
        <f>Q82*$B82*Indicators!$B$262+Q82*$C82*Indicators!$C$262+Q82*$D82*Indicators!$D$262+Q82*$E82*Indicators!$E$262+Q82*$F82*Indicators!$F$262+Q82*$G82*Indicators!$G$262+Q82*$H82*Indicators!$H$262+Q82*$I82*Indicators!$I$262</f>
        <v>-5.5097797406631717E-3</v>
      </c>
      <c r="AB82" s="193">
        <f>R82*$B82*Indicators!$B$263+R82*$C82*Indicators!$C$263+R82*$D82*Indicators!$D$263+R82*$E82*Indicators!$E$263+R82*$F82*Indicators!$F$263+R82*$G82*Indicators!$G$263+R82*$H82*Indicators!$H$263+R82*$I82*Indicators!$I$263</f>
        <v>-2.3376175300694642E-3</v>
      </c>
      <c r="AC82" s="193">
        <f>S82*$B82*Indicators!$B$264+S82*$C82*Indicators!$C$264+S82*$D82*Indicators!$D$264+S82*$E82*Indicators!$E$264+S82*$F82*Indicators!$F$264+S82*$G82*Indicators!$G$264+S82*$H82*Indicators!$H$264+S82*$I82*Indicators!$I$264</f>
        <v>5.1815876461837004E-4</v>
      </c>
      <c r="AE82" s="177">
        <f t="shared" si="2"/>
        <v>-2.3613143501817491</v>
      </c>
    </row>
    <row r="83" spans="1:31" hidden="1" x14ac:dyDescent="0.25">
      <c r="A83" s="174">
        <f>Indicators!A95</f>
        <v>38261</v>
      </c>
      <c r="B83" s="193">
        <f>(Indicators!B95-Indicators!B94)/Indicators!B94</f>
        <v>-4.6312977573460833E-2</v>
      </c>
      <c r="C83" s="193">
        <f>(Indicators!C95-Indicators!C94)/-100</f>
        <v>3.4499999999999887E-3</v>
      </c>
      <c r="D83" s="193">
        <f>(Indicators!D95-Indicators!D94)/-100</f>
        <v>-1.0767863431321556E-2</v>
      </c>
      <c r="E83" s="193">
        <f>(Indicators!E95-Indicators!E94)/-Indicators!E94</f>
        <v>-1.3516367476240772E-2</v>
      </c>
      <c r="F83" s="193">
        <f>(Indicators!F95-Indicators!F94)/Indicators!F94</f>
        <v>3.3448673587081999E-2</v>
      </c>
      <c r="G83" s="193">
        <f>(Indicators!G95-Indicators!G94)/Indicators!G94</f>
        <v>2.9290728637133782E-2</v>
      </c>
      <c r="H83" s="193">
        <f>(Indicators!H95-Indicators!H94)/Indicators!H94</f>
        <v>2.6357608969222707E-2</v>
      </c>
      <c r="I83" s="193">
        <f>(Indicators!I95-Indicators!I94)/Indicators!I94</f>
        <v>3.7047756874095512E-2</v>
      </c>
      <c r="J83" s="174"/>
      <c r="K83" s="193">
        <f>NewCastle!C$73/100</f>
        <v>2.196572568278159E-2</v>
      </c>
      <c r="L83" s="193">
        <f>NewCastle!D$73/100</f>
        <v>8.5443401921582694E-3</v>
      </c>
      <c r="M83" s="193">
        <f>NewCastle!E$73/100</f>
        <v>0.32051066360385894</v>
      </c>
      <c r="N83" s="193">
        <f>NewCastle!F$73/100</f>
        <v>3.1575221113356922E-2</v>
      </c>
      <c r="O83" s="193">
        <f>NewCastle!G$73/100</f>
        <v>2.7876132956957032E-2</v>
      </c>
      <c r="P83" s="193">
        <f>NewCastle!H$73/100</f>
        <v>0.10685591411699974</v>
      </c>
      <c r="Q83" s="193">
        <f>NewCastle!I$73/100</f>
        <v>9.50503502203979E-2</v>
      </c>
      <c r="R83" s="193">
        <f>NewCastle!J$73/100</f>
        <v>0.14389090821128972</v>
      </c>
      <c r="S83" s="193">
        <f>NewCastle!K$73/100</f>
        <v>0.24373074390219979</v>
      </c>
      <c r="T83" s="193"/>
      <c r="U83" s="193">
        <f>K83*$B83*Indicators!$B$256+K83*$C83*Indicators!$C$256+K83*$D83*Indicators!$D$256+K83*$E83*Indicators!$E$256+K83*$F83*Indicators!$F$256+K83*$G83*Indicators!$G$256+K83*$H83*Indicators!$H$256+K83*$I83*Indicators!$I$256</f>
        <v>8.5236073562255214E-5</v>
      </c>
      <c r="V83" s="193">
        <f>L83*$B83*Indicators!$B$257+L83*$C83*Indicators!$C$257+L83*$D83*Indicators!$D$257+L83*$E83*Indicators!$E$257+L83*$F83*Indicators!$F$257+L83*$G83*Indicators!$G$257+L83*$H83*Indicators!$H$257+L83*$I83*Indicators!$I$257</f>
        <v>3.3154712700717522E-5</v>
      </c>
      <c r="W83" s="193">
        <f>M83*$B83*Indicators!$B$258+M83*$C83*Indicators!$C$258+M83*$D83*Indicators!$D$258+M83*$E83*Indicators!$E$258+M83*$F83*Indicators!$F$258+M83*$G83*Indicators!$G$258+M83*$H83*Indicators!$H$258+M83*$I83*Indicators!$I$258</f>
        <v>-2.3603237948595056E-3</v>
      </c>
      <c r="X83" s="193">
        <f>N83*$B83*Indicators!$B$259+N83*$C83*Indicators!$C$259+N83*$D83*Indicators!$D$259+N83*$E83*Indicators!$E$259+N83*$F83*Indicators!$F$259+N83*$G83*Indicators!$G$259+N83*$H83*Indicators!$H$259+N83*$I83*Indicators!$I$259</f>
        <v>4.2497642378058737E-4</v>
      </c>
      <c r="Y83" s="193">
        <f>O83*$B83*Indicators!$B$260+O83*$C83*Indicators!$C$260+O83*$D83*Indicators!$D$260+O83*$E83*Indicators!$E$260+O83*$F83*Indicators!$F$260+O83*$G83*Indicators!$G$260+O83*$H83*Indicators!$H$260+O83*$I83*Indicators!$I$260</f>
        <v>8.5276751201635796E-5</v>
      </c>
      <c r="Z83" s="193">
        <f>P83*$B83*Indicators!$B$261+P83*$C83*Indicators!$C$261+P83*$D83*Indicators!$D$261+P83*$E83*Indicators!$E$261+P83*$F83*Indicators!$F$261+P83*$G83*Indicators!$G$261+P83*$H83*Indicators!$H$261+P83*$I83*Indicators!$I$261</f>
        <v>-3.6288797256443794E-5</v>
      </c>
      <c r="AA83" s="193">
        <f>Q83*$B83*Indicators!$B$262+Q83*$C83*Indicators!$C$262+Q83*$D83*Indicators!$D$262+Q83*$E83*Indicators!$E$262+Q83*$F83*Indicators!$F$262+Q83*$G83*Indicators!$G$262+Q83*$H83*Indicators!$H$262+Q83*$I83*Indicators!$I$262</f>
        <v>-9.1910706074744847E-6</v>
      </c>
      <c r="AB83" s="193">
        <f>R83*$B83*Indicators!$B$263+R83*$C83*Indicators!$C$263+R83*$D83*Indicators!$D$263+R83*$E83*Indicators!$E$263+R83*$F83*Indicators!$F$263+R83*$G83*Indicators!$G$263+R83*$H83*Indicators!$H$263+R83*$I83*Indicators!$I$263</f>
        <v>5.6224648416159295E-4</v>
      </c>
      <c r="AC83" s="193">
        <f>S83*$B83*Indicators!$B$264+S83*$C83*Indicators!$C$264+S83*$D83*Indicators!$D$264+S83*$E83*Indicators!$E$264+S83*$F83*Indicators!$F$264+S83*$G83*Indicators!$G$264+S83*$H83*Indicators!$H$264+S83*$I83*Indicators!$I$264</f>
        <v>1.0193551123678355E-3</v>
      </c>
      <c r="AE83" s="177">
        <f t="shared" si="2"/>
        <v>-1.9555810494879963E-2</v>
      </c>
    </row>
    <row r="84" spans="1:31" hidden="1" x14ac:dyDescent="0.25">
      <c r="A84" s="174">
        <f>Indicators!A96</f>
        <v>38292</v>
      </c>
      <c r="B84" s="193">
        <f>(Indicators!B96-Indicators!B95)/Indicators!B95</f>
        <v>-5.3414975735270216E-2</v>
      </c>
      <c r="C84" s="193">
        <f>(Indicators!C96-Indicators!C95)/-100</f>
        <v>3.3999999999999985E-3</v>
      </c>
      <c r="D84" s="193">
        <f>(Indicators!D96-Indicators!D95)/-100</f>
        <v>-1.3422567708021646E-2</v>
      </c>
      <c r="E84" s="193">
        <f>(Indicators!E96-Indicators!E95)/-Indicators!E95</f>
        <v>7.0014586372160847E-2</v>
      </c>
      <c r="F84" s="193">
        <f>(Indicators!F96-Indicators!F95)/Indicators!F95</f>
        <v>-3.2366071428571529E-2</v>
      </c>
      <c r="G84" s="193">
        <f>(Indicators!G96-Indicators!G95)/Indicators!G95</f>
        <v>6.7497648165569121E-2</v>
      </c>
      <c r="H84" s="193">
        <f>(Indicators!H96-Indicators!H95)/Indicators!H95</f>
        <v>2.232107423575613E-2</v>
      </c>
      <c r="I84" s="193">
        <f>(Indicators!I96-Indicators!I95)/Indicators!I95</f>
        <v>-3.7119732068099355E-2</v>
      </c>
      <c r="J84" s="174"/>
      <c r="K84" s="193">
        <f>NewCastle!C$73/100</f>
        <v>2.196572568278159E-2</v>
      </c>
      <c r="L84" s="193">
        <f>NewCastle!D$73/100</f>
        <v>8.5443401921582694E-3</v>
      </c>
      <c r="M84" s="193">
        <f>NewCastle!E$73/100</f>
        <v>0.32051066360385894</v>
      </c>
      <c r="N84" s="193">
        <f>NewCastle!F$73/100</f>
        <v>3.1575221113356922E-2</v>
      </c>
      <c r="O84" s="193">
        <f>NewCastle!G$73/100</f>
        <v>2.7876132956957032E-2</v>
      </c>
      <c r="P84" s="193">
        <f>NewCastle!H$73/100</f>
        <v>0.10685591411699974</v>
      </c>
      <c r="Q84" s="193">
        <f>NewCastle!I$73/100</f>
        <v>9.50503502203979E-2</v>
      </c>
      <c r="R84" s="193">
        <f>NewCastle!J$73/100</f>
        <v>0.14389090821128972</v>
      </c>
      <c r="S84" s="193">
        <f>NewCastle!K$73/100</f>
        <v>0.24373074390219979</v>
      </c>
      <c r="T84" s="193"/>
      <c r="U84" s="193">
        <f>K84*$B84*Indicators!$B$256+K84*$C84*Indicators!$C$256+K84*$D84*Indicators!$D$256+K84*$E84*Indicators!$E$256+K84*$F84*Indicators!$F$256+K84*$G84*Indicators!$G$256+K84*$H84*Indicators!$H$256+K84*$I84*Indicators!$I$256</f>
        <v>-2.0996897521277758E-4</v>
      </c>
      <c r="V84" s="193">
        <f>L84*$B84*Indicators!$B$257+L84*$C84*Indicators!$C$257+L84*$D84*Indicators!$D$257+L84*$E84*Indicators!$E$257+L84*$F84*Indicators!$F$257+L84*$G84*Indicators!$G$257+L84*$H84*Indicators!$H$257+L84*$I84*Indicators!$I$257</f>
        <v>9.0160550738861218E-5</v>
      </c>
      <c r="W84" s="193">
        <f>M84*$B84*Indicators!$B$258+M84*$C84*Indicators!$C$258+M84*$D84*Indicators!$D$258+M84*$E84*Indicators!$E$258+M84*$F84*Indicators!$F$258+M84*$G84*Indicators!$G$258+M84*$H84*Indicators!$H$258+M84*$I84*Indicators!$I$258</f>
        <v>-5.4091784206854576E-3</v>
      </c>
      <c r="X84" s="193">
        <f>N84*$B84*Indicators!$B$259+N84*$C84*Indicators!$C$259+N84*$D84*Indicators!$D$259+N84*$E84*Indicators!$E$259+N84*$F84*Indicators!$F$259+N84*$G84*Indicators!$G$259+N84*$H84*Indicators!$H$259+N84*$I84*Indicators!$I$259</f>
        <v>-2.5788958577478883E-4</v>
      </c>
      <c r="Y84" s="193">
        <f>O84*$B84*Indicators!$B$260+O84*$C84*Indicators!$C$260+O84*$D84*Indicators!$D$260+O84*$E84*Indicators!$E$260+O84*$F84*Indicators!$F$260+O84*$G84*Indicators!$G$260+O84*$H84*Indicators!$H$260+O84*$I84*Indicators!$I$260</f>
        <v>2.698066592760085E-4</v>
      </c>
      <c r="Z84" s="193">
        <f>P84*$B84*Indicators!$B$261+P84*$C84*Indicators!$C$261+P84*$D84*Indicators!$D$261+P84*$E84*Indicators!$E$261+P84*$F84*Indicators!$F$261+P84*$G84*Indicators!$G$261+P84*$H84*Indicators!$H$261+P84*$I84*Indicators!$I$261</f>
        <v>6.1396374409453981E-4</v>
      </c>
      <c r="AA84" s="193">
        <f>Q84*$B84*Indicators!$B$262+Q84*$C84*Indicators!$C$262+Q84*$D84*Indicators!$D$262+Q84*$E84*Indicators!$E$262+Q84*$F84*Indicators!$F$262+Q84*$G84*Indicators!$G$262+Q84*$H84*Indicators!$H$262+Q84*$I84*Indicators!$I$262</f>
        <v>1.4973151648621378E-3</v>
      </c>
      <c r="AB84" s="193">
        <f>R84*$B84*Indicators!$B$263+R84*$C84*Indicators!$C$263+R84*$D84*Indicators!$D$263+R84*$E84*Indicators!$E$263+R84*$F84*Indicators!$F$263+R84*$G84*Indicators!$G$263+R84*$H84*Indicators!$H$263+R84*$I84*Indicators!$I$263</f>
        <v>9.1342523523599924E-4</v>
      </c>
      <c r="AC84" s="193">
        <f>S84*$B84*Indicators!$B$264+S84*$C84*Indicators!$C$264+S84*$D84*Indicators!$D$264+S84*$E84*Indicators!$E$264+S84*$F84*Indicators!$F$264+S84*$G84*Indicators!$G$264+S84*$H84*Indicators!$H$264+S84*$I84*Indicators!$I$264</f>
        <v>-4.8640746148196007E-4</v>
      </c>
      <c r="AE84" s="177">
        <f t="shared" si="2"/>
        <v>-0.29787730889474368</v>
      </c>
    </row>
    <row r="85" spans="1:31" hidden="1" x14ac:dyDescent="0.25">
      <c r="A85" s="174">
        <f>Indicators!A97</f>
        <v>38322</v>
      </c>
      <c r="B85" s="193">
        <f>(Indicators!B97-Indicators!B96)/Indicators!B96</f>
        <v>-2.8816708529745647E-2</v>
      </c>
      <c r="C85" s="193">
        <f>(Indicators!C97-Indicators!C96)/-100</f>
        <v>5.6000000000000051E-3</v>
      </c>
      <c r="D85" s="193">
        <f>(Indicators!D97-Indicators!D96)/-100</f>
        <v>3.3393313942342438E-3</v>
      </c>
      <c r="E85" s="193">
        <f>(Indicators!E97-Indicators!E96)/-Indicators!E96</f>
        <v>9.8364328926730901E-2</v>
      </c>
      <c r="F85" s="193">
        <f>(Indicators!F97-Indicators!F96)/Indicators!F96</f>
        <v>1.4994232987312662E-2</v>
      </c>
      <c r="G85" s="193">
        <f>(Indicators!G97-Indicators!G96)/Indicators!G96</f>
        <v>-3.9435999118748573E-2</v>
      </c>
      <c r="H85" s="193">
        <f>(Indicators!H97-Indicators!H96)/Indicators!H96</f>
        <v>7.5285899855963715E-3</v>
      </c>
      <c r="I85" s="193">
        <f>(Indicators!I97-Indicators!I96)/Indicators!I96</f>
        <v>1.7391304347826088E-3</v>
      </c>
      <c r="J85" s="174"/>
      <c r="K85" s="193">
        <f>NewCastle!C$73/100</f>
        <v>2.196572568278159E-2</v>
      </c>
      <c r="L85" s="193">
        <f>NewCastle!D$73/100</f>
        <v>8.5443401921582694E-3</v>
      </c>
      <c r="M85" s="193">
        <f>NewCastle!E$73/100</f>
        <v>0.32051066360385894</v>
      </c>
      <c r="N85" s="193">
        <f>NewCastle!F$73/100</f>
        <v>3.1575221113356922E-2</v>
      </c>
      <c r="O85" s="193">
        <f>NewCastle!G$73/100</f>
        <v>2.7876132956957032E-2</v>
      </c>
      <c r="P85" s="193">
        <f>NewCastle!H$73/100</f>
        <v>0.10685591411699974</v>
      </c>
      <c r="Q85" s="193">
        <f>NewCastle!I$73/100</f>
        <v>9.50503502203979E-2</v>
      </c>
      <c r="R85" s="193">
        <f>NewCastle!J$73/100</f>
        <v>0.14389090821128972</v>
      </c>
      <c r="S85" s="193">
        <f>NewCastle!K$73/100</f>
        <v>0.24373074390219979</v>
      </c>
      <c r="T85" s="193"/>
      <c r="U85" s="193">
        <f>K85*$B85*Indicators!$B$256+K85*$C85*Indicators!$C$256+K85*$D85*Indicators!$D$256+K85*$E85*Indicators!$E$256+K85*$F85*Indicators!$F$256+K85*$G85*Indicators!$G$256+K85*$H85*Indicators!$H$256+K85*$I85*Indicators!$I$256</f>
        <v>3.750827803632998E-4</v>
      </c>
      <c r="V85" s="193">
        <f>L85*$B85*Indicators!$B$257+L85*$C85*Indicators!$C$257+L85*$D85*Indicators!$D$257+L85*$E85*Indicators!$E$257+L85*$F85*Indicators!$F$257+L85*$G85*Indicators!$G$257+L85*$H85*Indicators!$H$257+L85*$I85*Indicators!$I$257</f>
        <v>-1.2162999185722329E-4</v>
      </c>
      <c r="W85" s="193">
        <f>M85*$B85*Indicators!$B$258+M85*$C85*Indicators!$C$258+M85*$D85*Indicators!$D$258+M85*$E85*Indicators!$E$258+M85*$F85*Indicators!$F$258+M85*$G85*Indicators!$G$258+M85*$H85*Indicators!$H$258+M85*$I85*Indicators!$I$258</f>
        <v>6.8532761958569948E-4</v>
      </c>
      <c r="X85" s="193">
        <f>N85*$B85*Indicators!$B$259+N85*$C85*Indicators!$C$259+N85*$D85*Indicators!$D$259+N85*$E85*Indicators!$E$259+N85*$F85*Indicators!$F$259+N85*$G85*Indicators!$G$259+N85*$H85*Indicators!$H$259+N85*$I85*Indicators!$I$259</f>
        <v>5.9552716437435364E-4</v>
      </c>
      <c r="Y85" s="193">
        <f>O85*$B85*Indicators!$B$260+O85*$C85*Indicators!$C$260+O85*$D85*Indicators!$D$260+O85*$E85*Indicators!$E$260+O85*$F85*Indicators!$F$260+O85*$G85*Indicators!$G$260+O85*$H85*Indicators!$H$260+O85*$I85*Indicators!$I$260</f>
        <v>4.5249779901933778E-4</v>
      </c>
      <c r="Z85" s="193">
        <f>P85*$B85*Indicators!$B$261+P85*$C85*Indicators!$C$261+P85*$D85*Indicators!$D$261+P85*$E85*Indicators!$E$261+P85*$F85*Indicators!$F$261+P85*$G85*Indicators!$G$261+P85*$H85*Indicators!$H$261+P85*$I85*Indicators!$I$261</f>
        <v>1.2250790998523621E-3</v>
      </c>
      <c r="AA85" s="193">
        <f>Q85*$B85*Indicators!$B$262+Q85*$C85*Indicators!$C$262+Q85*$D85*Indicators!$D$262+Q85*$E85*Indicators!$E$262+Q85*$F85*Indicators!$F$262+Q85*$G85*Indicators!$G$262+Q85*$H85*Indicators!$H$262+Q85*$I85*Indicators!$I$262</f>
        <v>2.8288117230579977E-3</v>
      </c>
      <c r="AB85" s="193">
        <f>R85*$B85*Indicators!$B$263+R85*$C85*Indicators!$C$263+R85*$D85*Indicators!$D$263+R85*$E85*Indicators!$E$263+R85*$F85*Indicators!$F$263+R85*$G85*Indicators!$G$263+R85*$H85*Indicators!$H$263+R85*$I85*Indicators!$I$263</f>
        <v>1.6683040971545372E-3</v>
      </c>
      <c r="AC85" s="193">
        <f>S85*$B85*Indicators!$B$264+S85*$C85*Indicators!$C$264+S85*$D85*Indicators!$D$264+S85*$E85*Indicators!$E$264+S85*$F85*Indicators!$F$264+S85*$G85*Indicators!$G$264+S85*$H85*Indicators!$H$264+S85*$I85*Indicators!$I$264</f>
        <v>5.0981865138991368E-4</v>
      </c>
      <c r="AE85" s="177">
        <f t="shared" si="2"/>
        <v>0.82188189429402769</v>
      </c>
    </row>
    <row r="86" spans="1:31" hidden="1" x14ac:dyDescent="0.25">
      <c r="A86" s="174">
        <f>Indicators!A98</f>
        <v>38353</v>
      </c>
      <c r="B86" s="193">
        <f>(Indicators!B98-Indicators!B97)/Indicators!B97</f>
        <v>5.5357743884076452E-2</v>
      </c>
      <c r="C86" s="193">
        <f>(Indicators!C98-Indicators!C97)/-100</f>
        <v>1.6000000000000014E-3</v>
      </c>
      <c r="D86" s="193">
        <f>(Indicators!D98-Indicators!D97)/-100</f>
        <v>4.3556739885993422E-3</v>
      </c>
      <c r="E86" s="193">
        <f>(Indicators!E98-Indicators!E97)/-Indicators!E97</f>
        <v>-9.5178926441351841E-2</v>
      </c>
      <c r="F86" s="193">
        <f>(Indicators!F98-Indicators!F97)/Indicators!F97</f>
        <v>1.3636363636363547E-2</v>
      </c>
      <c r="G86" s="193">
        <f>(Indicators!G98-Indicators!G97)/Indicators!G97</f>
        <v>-2.36238532110092E-2</v>
      </c>
      <c r="H86" s="193">
        <f>(Indicators!H98-Indicators!H97)/Indicators!H97</f>
        <v>2.0500900544467116E-2</v>
      </c>
      <c r="I86" s="193">
        <f>(Indicators!I98-Indicators!I97)/Indicators!I97</f>
        <v>4.1377314814814818E-2</v>
      </c>
      <c r="J86" s="174"/>
      <c r="K86" s="193">
        <f>NewCastle!C$74/100</f>
        <v>1.9084487828288386E-2</v>
      </c>
      <c r="L86" s="193">
        <f>NewCastle!D$74/100</f>
        <v>6.8064097236772182E-3</v>
      </c>
      <c r="M86" s="193">
        <f>NewCastle!E$74/100</f>
        <v>0.31996231729229663</v>
      </c>
      <c r="N86" s="193">
        <f>NewCastle!F$74/100</f>
        <v>3.2325059397711985E-2</v>
      </c>
      <c r="O86" s="193">
        <f>NewCastle!G$74/100</f>
        <v>2.9777656620270522E-2</v>
      </c>
      <c r="P86" s="193">
        <f>NewCastle!H$74/100</f>
        <v>0.10752670837323071</v>
      </c>
      <c r="Q86" s="193">
        <f>NewCastle!I$74/100</f>
        <v>9.3862907092073677E-2</v>
      </c>
      <c r="R86" s="193">
        <f>NewCastle!J$74/100</f>
        <v>0.14756967619489078</v>
      </c>
      <c r="S86" s="193">
        <f>NewCastle!K$74/100</f>
        <v>0.2430847774775601</v>
      </c>
      <c r="T86" s="193"/>
      <c r="U86" s="193">
        <f>K86*$B86*Indicators!$B$256+K86*$C86*Indicators!$C$256+K86*$D86*Indicators!$D$256+K86*$E86*Indicators!$E$256+K86*$F86*Indicators!$F$256+K86*$G86*Indicators!$G$256+K86*$H86*Indicators!$H$256+K86*$I86*Indicators!$I$256</f>
        <v>9.0080677863527521E-5</v>
      </c>
      <c r="V86" s="193">
        <f>L86*$B86*Indicators!$B$257+L86*$C86*Indicators!$C$257+L86*$D86*Indicators!$D$257+L86*$E86*Indicators!$E$257+L86*$F86*Indicators!$F$257+L86*$G86*Indicators!$G$257+L86*$H86*Indicators!$H$257+L86*$I86*Indicators!$I$257</f>
        <v>4.0262310730652988E-5</v>
      </c>
      <c r="W86" s="193">
        <f>M86*$B86*Indicators!$B$258+M86*$C86*Indicators!$C$258+M86*$D86*Indicators!$D$258+M86*$E86*Indicators!$E$258+M86*$F86*Indicators!$F$258+M86*$G86*Indicators!$G$258+M86*$H86*Indicators!$H$258+M86*$I86*Indicators!$I$258</f>
        <v>6.6298286079175999E-3</v>
      </c>
      <c r="X86" s="193">
        <f>N86*$B86*Indicators!$B$259+N86*$C86*Indicators!$C$259+N86*$D86*Indicators!$D$259+N86*$E86*Indicators!$E$259+N86*$F86*Indicators!$F$259+N86*$G86*Indicators!$G$259+N86*$H86*Indicators!$H$259+N86*$I86*Indicators!$I$259</f>
        <v>3.0826858389792935E-4</v>
      </c>
      <c r="Y86" s="193">
        <f>O86*$B86*Indicators!$B$260+O86*$C86*Indicators!$C$260+O86*$D86*Indicators!$D$260+O86*$E86*Indicators!$E$260+O86*$F86*Indicators!$F$260+O86*$G86*Indicators!$G$260+O86*$H86*Indicators!$H$260+O86*$I86*Indicators!$I$260</f>
        <v>1.1721638789829103E-5</v>
      </c>
      <c r="Z86" s="193">
        <f>P86*$B86*Indicators!$B$261+P86*$C86*Indicators!$C$261+P86*$D86*Indicators!$D$261+P86*$E86*Indicators!$E$261+P86*$F86*Indicators!$F$261+P86*$G86*Indicators!$G$261+P86*$H86*Indicators!$H$261+P86*$I86*Indicators!$I$261</f>
        <v>2.7679973420425402E-4</v>
      </c>
      <c r="AA86" s="193">
        <f>Q86*$B86*Indicators!$B$262+Q86*$C86*Indicators!$C$262+Q86*$D86*Indicators!$D$262+Q86*$E86*Indicators!$E$262+Q86*$F86*Indicators!$F$262+Q86*$G86*Indicators!$G$262+Q86*$H86*Indicators!$H$262+Q86*$I86*Indicators!$I$262</f>
        <v>-1.3163732590035224E-3</v>
      </c>
      <c r="AB86" s="193">
        <f>R86*$B86*Indicators!$B$263+R86*$C86*Indicators!$C$263+R86*$D86*Indicators!$D$263+R86*$E86*Indicators!$E$263+R86*$F86*Indicators!$F$263+R86*$G86*Indicators!$G$263+R86*$H86*Indicators!$H$263+R86*$I86*Indicators!$I$263</f>
        <v>7.7217088107948972E-4</v>
      </c>
      <c r="AC86" s="193">
        <f>S86*$B86*Indicators!$B$264+S86*$C86*Indicators!$C$264+S86*$D86*Indicators!$D$264+S86*$E86*Indicators!$E$264+S86*$F86*Indicators!$F$264+S86*$G86*Indicators!$G$264+S86*$H86*Indicators!$H$264+S86*$I86*Indicators!$I$264</f>
        <v>3.691496391517501E-3</v>
      </c>
      <c r="AE86" s="177">
        <f t="shared" si="2"/>
        <v>1.0504255566997263</v>
      </c>
    </row>
    <row r="87" spans="1:31" hidden="1" x14ac:dyDescent="0.25">
      <c r="A87" s="174">
        <f>Indicators!A99</f>
        <v>38384</v>
      </c>
      <c r="B87" s="193">
        <f>(Indicators!B99-Indicators!B98)/Indicators!B98</f>
        <v>-2.8333557137102196E-2</v>
      </c>
      <c r="C87" s="193">
        <f>(Indicators!C99-Indicators!C98)/-100</f>
        <v>2.8500000000000014E-3</v>
      </c>
      <c r="D87" s="193">
        <f>(Indicators!D99-Indicators!D98)/-100</f>
        <v>3.4128593966323796E-3</v>
      </c>
      <c r="E87" s="193">
        <f>(Indicators!E99-Indicators!E98)/-Indicators!E98</f>
        <v>-0.1341048332198774</v>
      </c>
      <c r="F87" s="193">
        <f>(Indicators!F99-Indicators!F98)/Indicators!F98</f>
        <v>4.4843049327354299E-2</v>
      </c>
      <c r="G87" s="193">
        <f>(Indicators!G99-Indicators!G98)/Indicators!G98</f>
        <v>2.2316185106882783E-2</v>
      </c>
      <c r="H87" s="193">
        <f>(Indicators!H99-Indicators!H98)/Indicators!H98</f>
        <v>1.1319746782088112E-2</v>
      </c>
      <c r="I87" s="193">
        <f>(Indicators!I99-Indicators!I98)/Indicators!I98</f>
        <v>-5.3626007224228951E-2</v>
      </c>
      <c r="J87" s="174"/>
      <c r="K87" s="193">
        <f>NewCastle!C$74/100</f>
        <v>1.9084487828288386E-2</v>
      </c>
      <c r="L87" s="193">
        <f>NewCastle!D$74/100</f>
        <v>6.8064097236772182E-3</v>
      </c>
      <c r="M87" s="193">
        <f>NewCastle!E$74/100</f>
        <v>0.31996231729229663</v>
      </c>
      <c r="N87" s="193">
        <f>NewCastle!F$74/100</f>
        <v>3.2325059397711985E-2</v>
      </c>
      <c r="O87" s="193">
        <f>NewCastle!G$74/100</f>
        <v>2.9777656620270522E-2</v>
      </c>
      <c r="P87" s="193">
        <f>NewCastle!H$74/100</f>
        <v>0.10752670837323071</v>
      </c>
      <c r="Q87" s="193">
        <f>NewCastle!I$74/100</f>
        <v>9.3862907092073677E-2</v>
      </c>
      <c r="R87" s="193">
        <f>NewCastle!J$74/100</f>
        <v>0.14756967619489078</v>
      </c>
      <c r="S87" s="193">
        <f>NewCastle!K$74/100</f>
        <v>0.2430847774775601</v>
      </c>
      <c r="T87" s="193"/>
      <c r="U87" s="193">
        <f>K87*$B87*Indicators!$B$256+K87*$C87*Indicators!$C$256+K87*$D87*Indicators!$D$256+K87*$E87*Indicators!$E$256+K87*$F87*Indicators!$F$256+K87*$G87*Indicators!$G$256+K87*$H87*Indicators!$H$256+K87*$I87*Indicators!$I$256</f>
        <v>-3.380641671745933E-4</v>
      </c>
      <c r="V87" s="193">
        <f>L87*$B87*Indicators!$B$257+L87*$C87*Indicators!$C$257+L87*$D87*Indicators!$D$257+L87*$E87*Indicators!$E$257+L87*$F87*Indicators!$F$257+L87*$G87*Indicators!$G$257+L87*$H87*Indicators!$H$257+L87*$I87*Indicators!$I$257</f>
        <v>-1.6137505940313772E-4</v>
      </c>
      <c r="W87" s="193">
        <f>M87*$B87*Indicators!$B$258+M87*$C87*Indicators!$C$258+M87*$D87*Indicators!$D$258+M87*$E87*Indicators!$E$258+M87*$F87*Indicators!$F$258+M87*$G87*Indicators!$G$258+M87*$H87*Indicators!$H$258+M87*$I87*Indicators!$I$258</f>
        <v>-1.0296327254915293E-2</v>
      </c>
      <c r="X87" s="193">
        <f>N87*$B87*Indicators!$B$259+N87*$C87*Indicators!$C$259+N87*$D87*Indicators!$D$259+N87*$E87*Indicators!$E$259+N87*$F87*Indicators!$F$259+N87*$G87*Indicators!$G$259+N87*$H87*Indicators!$H$259+N87*$I87*Indicators!$I$259</f>
        <v>-1.7785961521941665E-3</v>
      </c>
      <c r="Y87" s="193">
        <f>O87*$B87*Indicators!$B$260+O87*$C87*Indicators!$C$260+O87*$D87*Indicators!$D$260+O87*$E87*Indicators!$E$260+O87*$F87*Indicators!$F$260+O87*$G87*Indicators!$G$260+O87*$H87*Indicators!$H$260+O87*$I87*Indicators!$I$260</f>
        <v>-6.2646743444635044E-4</v>
      </c>
      <c r="Z87" s="193">
        <f>P87*$B87*Indicators!$B$261+P87*$C87*Indicators!$C$261+P87*$D87*Indicators!$D$261+P87*$E87*Indicators!$E$261+P87*$F87*Indicators!$F$261+P87*$G87*Indicators!$G$261+P87*$H87*Indicators!$H$261+P87*$I87*Indicators!$I$261</f>
        <v>-1.2617001660646908E-3</v>
      </c>
      <c r="AA87" s="193">
        <f>Q87*$B87*Indicators!$B$262+Q87*$C87*Indicators!$C$262+Q87*$D87*Indicators!$D$262+Q87*$E87*Indicators!$E$262+Q87*$F87*Indicators!$F$262+Q87*$G87*Indicators!$G$262+Q87*$H87*Indicators!$H$262+Q87*$I87*Indicators!$I$262</f>
        <v>-4.2475003322385513E-3</v>
      </c>
      <c r="AB87" s="193">
        <f>R87*$B87*Indicators!$B$263+R87*$C87*Indicators!$C$263+R87*$D87*Indicators!$D$263+R87*$E87*Indicators!$E$263+R87*$F87*Indicators!$F$263+R87*$G87*Indicators!$G$263+R87*$H87*Indicators!$H$263+R87*$I87*Indicators!$I$263</f>
        <v>-2.0940770749624453E-3</v>
      </c>
      <c r="AC87" s="193">
        <f>S87*$B87*Indicators!$B$264+S87*$C87*Indicators!$C$264+S87*$D87*Indicators!$D$264+S87*$E87*Indicators!$E$264+S87*$F87*Indicators!$F$264+S87*$G87*Indicators!$G$264+S87*$H87*Indicators!$H$264+S87*$I87*Indicators!$I$264</f>
        <v>-1.066316076173612E-4</v>
      </c>
      <c r="AE87" s="177">
        <f t="shared" si="2"/>
        <v>-2.0910739249016594</v>
      </c>
    </row>
    <row r="88" spans="1:31" hidden="1" x14ac:dyDescent="0.25">
      <c r="A88" s="174">
        <f>Indicators!A100</f>
        <v>38412</v>
      </c>
      <c r="B88" s="193">
        <f>(Indicators!B100-Indicators!B99)/Indicators!B99</f>
        <v>7.466141514648976E-2</v>
      </c>
      <c r="C88" s="193">
        <f>(Indicators!C100-Indicators!C99)/-100</f>
        <v>-9.0499999999999938E-3</v>
      </c>
      <c r="D88" s="193">
        <f>(Indicators!D100-Indicators!D99)/-100</f>
        <v>-3.8886766827944453E-3</v>
      </c>
      <c r="E88" s="193">
        <f>(Indicators!E100-Indicators!E99)/-Indicators!E99</f>
        <v>-6.0624249699879978E-2</v>
      </c>
      <c r="F88" s="193">
        <f>(Indicators!F100-Indicators!F99)/Indicators!F99</f>
        <v>-4.5064377682403421E-2</v>
      </c>
      <c r="G88" s="193">
        <f>(Indicators!G100-Indicators!G99)/Indicators!G99</f>
        <v>-1.8841911764705857E-2</v>
      </c>
      <c r="H88" s="193">
        <f>(Indicators!H100-Indicators!H99)/Indicators!H99</f>
        <v>1.3745022806217913E-2</v>
      </c>
      <c r="I88" s="193">
        <f>(Indicators!I100-Indicators!I99)/Indicators!I99</f>
        <v>6.9289489136817387E-2</v>
      </c>
      <c r="J88" s="174"/>
      <c r="K88" s="193">
        <f>NewCastle!C$74/100</f>
        <v>1.9084487828288386E-2</v>
      </c>
      <c r="L88" s="193">
        <f>NewCastle!D$74/100</f>
        <v>6.8064097236772182E-3</v>
      </c>
      <c r="M88" s="193">
        <f>NewCastle!E$74/100</f>
        <v>0.31996231729229663</v>
      </c>
      <c r="N88" s="193">
        <f>NewCastle!F$74/100</f>
        <v>3.2325059397711985E-2</v>
      </c>
      <c r="O88" s="193">
        <f>NewCastle!G$74/100</f>
        <v>2.9777656620270522E-2</v>
      </c>
      <c r="P88" s="193">
        <f>NewCastle!H$74/100</f>
        <v>0.10752670837323071</v>
      </c>
      <c r="Q88" s="193">
        <f>NewCastle!I$74/100</f>
        <v>9.3862907092073677E-2</v>
      </c>
      <c r="R88" s="193">
        <f>NewCastle!J$74/100</f>
        <v>0.14756967619489078</v>
      </c>
      <c r="S88" s="193">
        <f>NewCastle!K$74/100</f>
        <v>0.2430847774775601</v>
      </c>
      <c r="T88" s="193"/>
      <c r="U88" s="193">
        <f>K88*$B88*Indicators!$B$256+K88*$C88*Indicators!$C$256+K88*$D88*Indicators!$D$256+K88*$E88*Indicators!$E$256+K88*$F88*Indicators!$F$256+K88*$G88*Indicators!$G$256+K88*$H88*Indicators!$H$256+K88*$I88*Indicators!$I$256</f>
        <v>-5.8683371540346226E-5</v>
      </c>
      <c r="V88" s="193">
        <f>L88*$B88*Indicators!$B$257+L88*$C88*Indicators!$C$257+L88*$D88*Indicators!$D$257+L88*$E88*Indicators!$E$257+L88*$F88*Indicators!$F$257+L88*$G88*Indicators!$G$257+L88*$H88*Indicators!$H$257+L88*$I88*Indicators!$I$257</f>
        <v>1.5421372828888828E-4</v>
      </c>
      <c r="W88" s="193">
        <f>M88*$B88*Indicators!$B$258+M88*$C88*Indicators!$C$258+M88*$D88*Indicators!$D$258+M88*$E88*Indicators!$E$258+M88*$F88*Indicators!$F$258+M88*$G88*Indicators!$G$258+M88*$H88*Indicators!$H$258+M88*$I88*Indicators!$I$258</f>
        <v>1.0653796991143487E-2</v>
      </c>
      <c r="X88" s="193">
        <f>N88*$B88*Indicators!$B$259+N88*$C88*Indicators!$C$259+N88*$D88*Indicators!$D$259+N88*$E88*Indicators!$E$259+N88*$F88*Indicators!$F$259+N88*$G88*Indicators!$G$259+N88*$H88*Indicators!$H$259+N88*$I88*Indicators!$I$259</f>
        <v>9.9281909267548733E-4</v>
      </c>
      <c r="Y88" s="193">
        <f>O88*$B88*Indicators!$B$260+O88*$C88*Indicators!$C$260+O88*$D88*Indicators!$D$260+O88*$E88*Indicators!$E$260+O88*$F88*Indicators!$F$260+O88*$G88*Indicators!$G$260+O88*$H88*Indicators!$H$260+O88*$I88*Indicators!$I$260</f>
        <v>8.5063380671002988E-5</v>
      </c>
      <c r="Z88" s="193">
        <f>P88*$B88*Indicators!$B$261+P88*$C88*Indicators!$C$261+P88*$D88*Indicators!$D$261+P88*$E88*Indicators!$E$261+P88*$F88*Indicators!$F$261+P88*$G88*Indicators!$G$261+P88*$H88*Indicators!$H$261+P88*$I88*Indicators!$I$261</f>
        <v>9.6208114755407729E-5</v>
      </c>
      <c r="AA88" s="193">
        <f>Q88*$B88*Indicators!$B$262+Q88*$C88*Indicators!$C$262+Q88*$D88*Indicators!$D$262+Q88*$E88*Indicators!$E$262+Q88*$F88*Indicators!$F$262+Q88*$G88*Indicators!$G$262+Q88*$H88*Indicators!$H$262+Q88*$I88*Indicators!$I$262</f>
        <v>-3.0430801160333308E-4</v>
      </c>
      <c r="AB88" s="193">
        <f>R88*$B88*Indicators!$B$263+R88*$C88*Indicators!$C$263+R88*$D88*Indicators!$D$263+R88*$E88*Indicators!$E$263+R88*$F88*Indicators!$F$263+R88*$G88*Indicators!$G$263+R88*$H88*Indicators!$H$263+R88*$I88*Indicators!$I$263</f>
        <v>8.0208991395002262E-4</v>
      </c>
      <c r="AC88" s="193">
        <f>S88*$B88*Indicators!$B$264+S88*$C88*Indicators!$C$264+S88*$D88*Indicators!$D$264+S88*$E88*Indicators!$E$264+S88*$F88*Indicators!$F$264+S88*$G88*Indicators!$G$264+S88*$H88*Indicators!$H$264+S88*$I88*Indicators!$I$264</f>
        <v>2.7004014403202905E-3</v>
      </c>
      <c r="AE88" s="177">
        <f t="shared" si="2"/>
        <v>1.5121601278660908</v>
      </c>
    </row>
    <row r="89" spans="1:31" hidden="1" x14ac:dyDescent="0.25">
      <c r="A89" s="174">
        <f>Indicators!A101</f>
        <v>38443</v>
      </c>
      <c r="B89" s="193">
        <f>(Indicators!B101-Indicators!B100)/Indicators!B100</f>
        <v>-2.3050956437871684E-2</v>
      </c>
      <c r="C89" s="193">
        <f>(Indicators!C101-Indicators!C100)/-100</f>
        <v>2.5000000000000001E-3</v>
      </c>
      <c r="D89" s="193">
        <f>(Indicators!D101-Indicators!D100)/-100</f>
        <v>-4.0031888694772458E-3</v>
      </c>
      <c r="E89" s="193">
        <f>(Indicators!E101-Indicators!E100)/-Indicators!E100</f>
        <v>4.1124316166760988E-2</v>
      </c>
      <c r="F89" s="193">
        <f>(Indicators!F101-Indicators!F100)/Indicators!F100</f>
        <v>-4.1573033707865276E-2</v>
      </c>
      <c r="G89" s="193">
        <f>(Indicators!G101-Indicators!G100)/Indicators!G100</f>
        <v>9.3676814988290398E-3</v>
      </c>
      <c r="H89" s="193">
        <f>(Indicators!H101-Indicators!H100)/Indicators!H100</f>
        <v>2.2573946576642037E-2</v>
      </c>
      <c r="I89" s="193">
        <f>(Indicators!I101-Indicators!I100)/Indicators!I100</f>
        <v>-2.9654036243822075E-2</v>
      </c>
      <c r="J89" s="174"/>
      <c r="K89" s="193">
        <f>NewCastle!C$74/100</f>
        <v>1.9084487828288386E-2</v>
      </c>
      <c r="L89" s="193">
        <f>NewCastle!D$74/100</f>
        <v>6.8064097236772182E-3</v>
      </c>
      <c r="M89" s="193">
        <f>NewCastle!E$74/100</f>
        <v>0.31996231729229663</v>
      </c>
      <c r="N89" s="193">
        <f>NewCastle!F$74/100</f>
        <v>3.2325059397711985E-2</v>
      </c>
      <c r="O89" s="193">
        <f>NewCastle!G$74/100</f>
        <v>2.9777656620270522E-2</v>
      </c>
      <c r="P89" s="193">
        <f>NewCastle!H$74/100</f>
        <v>0.10752670837323071</v>
      </c>
      <c r="Q89" s="193">
        <f>NewCastle!I$74/100</f>
        <v>9.3862907092073677E-2</v>
      </c>
      <c r="R89" s="193">
        <f>NewCastle!J$74/100</f>
        <v>0.14756967619489078</v>
      </c>
      <c r="S89" s="193">
        <f>NewCastle!K$74/100</f>
        <v>0.2430847774775601</v>
      </c>
      <c r="T89" s="193"/>
      <c r="U89" s="193">
        <f>K89*$B89*Indicators!$B$256+K89*$C89*Indicators!$C$256+K89*$D89*Indicators!$D$256+K89*$E89*Indicators!$E$256+K89*$F89*Indicators!$F$256+K89*$G89*Indicators!$G$256+K89*$H89*Indicators!$H$256+K89*$I89*Indicators!$I$256</f>
        <v>-1.9382311446049092E-4</v>
      </c>
      <c r="V89" s="193">
        <f>L89*$B89*Indicators!$B$257+L89*$C89*Indicators!$C$257+L89*$D89*Indicators!$D$257+L89*$E89*Indicators!$E$257+L89*$F89*Indicators!$F$257+L89*$G89*Indicators!$G$257+L89*$H89*Indicators!$H$257+L89*$I89*Indicators!$I$257</f>
        <v>-3.3940774418404102E-5</v>
      </c>
      <c r="W89" s="193">
        <f>M89*$B89*Indicators!$B$258+M89*$C89*Indicators!$C$258+M89*$D89*Indicators!$D$258+M89*$E89*Indicators!$E$258+M89*$F89*Indicators!$F$258+M89*$G89*Indicators!$G$258+M89*$H89*Indicators!$H$258+M89*$I89*Indicators!$I$258</f>
        <v>-2.3449958791398402E-3</v>
      </c>
      <c r="X89" s="193">
        <f>N89*$B89*Indicators!$B$259+N89*$C89*Indicators!$C$259+N89*$D89*Indicators!$D$259+N89*$E89*Indicators!$E$259+N89*$F89*Indicators!$F$259+N89*$G89*Indicators!$G$259+N89*$H89*Indicators!$H$259+N89*$I89*Indicators!$I$259</f>
        <v>-2.1738651960990488E-4</v>
      </c>
      <c r="Y89" s="193">
        <f>O89*$B89*Indicators!$B$260+O89*$C89*Indicators!$C$260+O89*$D89*Indicators!$D$260+O89*$E89*Indicators!$E$260+O89*$F89*Indicators!$F$260+O89*$G89*Indicators!$G$260+O89*$H89*Indicators!$H$260+O89*$I89*Indicators!$I$260</f>
        <v>2.8296858587047006E-4</v>
      </c>
      <c r="Z89" s="193">
        <f>P89*$B89*Indicators!$B$261+P89*$C89*Indicators!$C$261+P89*$D89*Indicators!$D$261+P89*$E89*Indicators!$E$261+P89*$F89*Indicators!$F$261+P89*$G89*Indicators!$G$261+P89*$H89*Indicators!$H$261+P89*$I89*Indicators!$I$261</f>
        <v>8.0915835608447498E-4</v>
      </c>
      <c r="AA89" s="193">
        <f>Q89*$B89*Indicators!$B$262+Q89*$C89*Indicators!$C$262+Q89*$D89*Indicators!$D$262+Q89*$E89*Indicators!$E$262+Q89*$F89*Indicators!$F$262+Q89*$G89*Indicators!$G$262+Q89*$H89*Indicators!$H$262+Q89*$I89*Indicators!$I$262</f>
        <v>1.096437586236918E-3</v>
      </c>
      <c r="AB89" s="193">
        <f>R89*$B89*Indicators!$B$263+R89*$C89*Indicators!$C$263+R89*$D89*Indicators!$D$263+R89*$E89*Indicators!$E$263+R89*$F89*Indicators!$F$263+R89*$G89*Indicators!$G$263+R89*$H89*Indicators!$H$263+R89*$I89*Indicators!$I$263</f>
        <v>1.1173236921516814E-3</v>
      </c>
      <c r="AC89" s="193">
        <f>S89*$B89*Indicators!$B$264+S89*$C89*Indicators!$C$264+S89*$D89*Indicators!$D$264+S89*$E89*Indicators!$E$264+S89*$F89*Indicators!$F$264+S89*$G89*Indicators!$G$264+S89*$H89*Indicators!$H$264+S89*$I89*Indicators!$I$264</f>
        <v>7.4353525758082194E-4</v>
      </c>
      <c r="AE89" s="177">
        <f t="shared" si="2"/>
        <v>0.12592771902957259</v>
      </c>
    </row>
    <row r="90" spans="1:31" hidden="1" x14ac:dyDescent="0.25">
      <c r="A90" s="174">
        <f>Indicators!A102</f>
        <v>38473</v>
      </c>
      <c r="B90" s="193">
        <f>(Indicators!B102-Indicators!B101)/Indicators!B101</f>
        <v>0.10999407660918781</v>
      </c>
      <c r="C90" s="193">
        <f>(Indicators!C102-Indicators!C101)/-100</f>
        <v>-1.3000000000000077E-3</v>
      </c>
      <c r="D90" s="193">
        <f>(Indicators!D102-Indicators!D101)/-100</f>
        <v>8.3727583514323187E-4</v>
      </c>
      <c r="E90" s="193">
        <f>(Indicators!E102-Indicators!E101)/-Indicators!E101</f>
        <v>2.2427700177060802E-2</v>
      </c>
      <c r="F90" s="193">
        <f>(Indicators!F102-Indicators!F101)/Indicators!F101</f>
        <v>-2.344665885111322E-3</v>
      </c>
      <c r="G90" s="193">
        <f>(Indicators!G102-Indicators!G101)/Indicators!G101</f>
        <v>-2.5986078886310878E-2</v>
      </c>
      <c r="H90" s="193">
        <f>(Indicators!H102-Indicators!H101)/Indicators!H101</f>
        <v>1.260895365787584E-2</v>
      </c>
      <c r="I90" s="193">
        <f>(Indicators!I102-Indicators!I101)/Indicators!I101</f>
        <v>6.7911714770797962E-3</v>
      </c>
      <c r="J90" s="174"/>
      <c r="K90" s="193">
        <f>NewCastle!C$74/100</f>
        <v>1.9084487828288386E-2</v>
      </c>
      <c r="L90" s="193">
        <f>NewCastle!D$74/100</f>
        <v>6.8064097236772182E-3</v>
      </c>
      <c r="M90" s="193">
        <f>NewCastle!E$74/100</f>
        <v>0.31996231729229663</v>
      </c>
      <c r="N90" s="193">
        <f>NewCastle!F$74/100</f>
        <v>3.2325059397711985E-2</v>
      </c>
      <c r="O90" s="193">
        <f>NewCastle!G$74/100</f>
        <v>2.9777656620270522E-2</v>
      </c>
      <c r="P90" s="193">
        <f>NewCastle!H$74/100</f>
        <v>0.10752670837323071</v>
      </c>
      <c r="Q90" s="193">
        <f>NewCastle!I$74/100</f>
        <v>9.3862907092073677E-2</v>
      </c>
      <c r="R90" s="193">
        <f>NewCastle!J$74/100</f>
        <v>0.14756967619489078</v>
      </c>
      <c r="S90" s="193">
        <f>NewCastle!K$74/100</f>
        <v>0.2430847774775601</v>
      </c>
      <c r="T90" s="193"/>
      <c r="U90" s="193">
        <f>K90*$B90*Indicators!$B$256+K90*$C90*Indicators!$C$256+K90*$D90*Indicators!$D$256+K90*$E90*Indicators!$E$256+K90*$F90*Indicators!$F$256+K90*$G90*Indicators!$G$256+K90*$H90*Indicators!$H$256+K90*$I90*Indicators!$I$256</f>
        <v>5.1192568827959336E-4</v>
      </c>
      <c r="V90" s="193">
        <f>L90*$B90*Indicators!$B$257+L90*$C90*Indicators!$C$257+L90*$D90*Indicators!$D$257+L90*$E90*Indicators!$E$257+L90*$F90*Indicators!$F$257+L90*$G90*Indicators!$G$257+L90*$H90*Indicators!$H$257+L90*$I90*Indicators!$I$257</f>
        <v>1.7836057654092743E-4</v>
      </c>
      <c r="W90" s="193">
        <f>M90*$B90*Indicators!$B$258+M90*$C90*Indicators!$C$258+M90*$D90*Indicators!$D$258+M90*$E90*Indicators!$E$258+M90*$F90*Indicators!$F$258+M90*$G90*Indicators!$G$258+M90*$H90*Indicators!$H$258+M90*$I90*Indicators!$I$258</f>
        <v>1.3803715195137607E-2</v>
      </c>
      <c r="X90" s="193">
        <f>N90*$B90*Indicators!$B$259+N90*$C90*Indicators!$C$259+N90*$D90*Indicators!$D$259+N90*$E90*Indicators!$E$259+N90*$F90*Indicators!$F$259+N90*$G90*Indicators!$G$259+N90*$H90*Indicators!$H$259+N90*$I90*Indicators!$I$259</f>
        <v>6.503250030303829E-4</v>
      </c>
      <c r="Y90" s="193">
        <f>O90*$B90*Indicators!$B$260+O90*$C90*Indicators!$C$260+O90*$D90*Indicators!$D$260+O90*$E90*Indicators!$E$260+O90*$F90*Indicators!$F$260+O90*$G90*Indicators!$G$260+O90*$H90*Indicators!$H$260+O90*$I90*Indicators!$I$260</f>
        <v>5.41343949025308E-4</v>
      </c>
      <c r="Z90" s="193">
        <f>P90*$B90*Indicators!$B$261+P90*$C90*Indicators!$C$261+P90*$D90*Indicators!$D$261+P90*$E90*Indicators!$E$261+P90*$F90*Indicators!$F$261+P90*$G90*Indicators!$G$261+P90*$H90*Indicators!$H$261+P90*$I90*Indicators!$I$261</f>
        <v>1.7319188487923596E-3</v>
      </c>
      <c r="AA90" s="193">
        <f>Q90*$B90*Indicators!$B$262+Q90*$C90*Indicators!$C$262+Q90*$D90*Indicators!$D$262+Q90*$E90*Indicators!$E$262+Q90*$F90*Indicators!$F$262+Q90*$G90*Indicators!$G$262+Q90*$H90*Indicators!$H$262+Q90*$I90*Indicators!$I$262</f>
        <v>1.9478761981791156E-3</v>
      </c>
      <c r="AB90" s="193">
        <f>R90*$B90*Indicators!$B$263+R90*$C90*Indicators!$C$263+R90*$D90*Indicators!$D$263+R90*$E90*Indicators!$E$263+R90*$F90*Indicators!$F$263+R90*$G90*Indicators!$G$263+R90*$H90*Indicators!$H$263+R90*$I90*Indicators!$I$263</f>
        <v>2.5076736331965631E-3</v>
      </c>
      <c r="AC90" s="193">
        <f>S90*$B90*Indicators!$B$264+S90*$C90*Indicators!$C$264+S90*$D90*Indicators!$D$264+S90*$E90*Indicators!$E$264+S90*$F90*Indicators!$F$264+S90*$G90*Indicators!$G$264+S90*$H90*Indicators!$H$264+S90*$I90*Indicators!$I$264</f>
        <v>3.605945720512527E-3</v>
      </c>
      <c r="AE90" s="177">
        <f t="shared" si="2"/>
        <v>2.5479084812694386</v>
      </c>
    </row>
    <row r="91" spans="1:31" hidden="1" x14ac:dyDescent="0.25">
      <c r="A91" s="174">
        <f>Indicators!A103</f>
        <v>38504</v>
      </c>
      <c r="B91" s="193">
        <f>(Indicators!B103-Indicators!B102)/Indicators!B102</f>
        <v>-1.1399178784779381E-2</v>
      </c>
      <c r="C91" s="193">
        <f>(Indicators!C103-Indicators!C102)/-100</f>
        <v>4.5500000000000011E-3</v>
      </c>
      <c r="D91" s="193">
        <f>(Indicators!D103-Indicators!D102)/-100</f>
        <v>4.9497929961800982E-3</v>
      </c>
      <c r="E91" s="193">
        <f>(Indicators!E103-Indicators!E102)/-Indicators!E102</f>
        <v>-0.12094988931374533</v>
      </c>
      <c r="F91" s="193">
        <f>(Indicators!F103-Indicators!F102)/Indicators!F102</f>
        <v>6.1104582843713229E-2</v>
      </c>
      <c r="G91" s="193">
        <f>(Indicators!G103-Indicators!G102)/Indicators!G102</f>
        <v>4.1448308718437299E-2</v>
      </c>
      <c r="H91" s="193">
        <f>(Indicators!H103-Indicators!H102)/Indicators!H102</f>
        <v>1.2423283411593719E-2</v>
      </c>
      <c r="I91" s="193">
        <f>(Indicators!I103-Indicators!I102)/Indicators!I102</f>
        <v>-6.1832490163012928E-3</v>
      </c>
      <c r="J91" s="174"/>
      <c r="K91" s="193">
        <f>NewCastle!C$74/100</f>
        <v>1.9084487828288386E-2</v>
      </c>
      <c r="L91" s="193">
        <f>NewCastle!D$74/100</f>
        <v>6.8064097236772182E-3</v>
      </c>
      <c r="M91" s="193">
        <f>NewCastle!E$74/100</f>
        <v>0.31996231729229663</v>
      </c>
      <c r="N91" s="193">
        <f>NewCastle!F$74/100</f>
        <v>3.2325059397711985E-2</v>
      </c>
      <c r="O91" s="193">
        <f>NewCastle!G$74/100</f>
        <v>2.9777656620270522E-2</v>
      </c>
      <c r="P91" s="193">
        <f>NewCastle!H$74/100</f>
        <v>0.10752670837323071</v>
      </c>
      <c r="Q91" s="193">
        <f>NewCastle!I$74/100</f>
        <v>9.3862907092073677E-2</v>
      </c>
      <c r="R91" s="193">
        <f>NewCastle!J$74/100</f>
        <v>0.14756967619489078</v>
      </c>
      <c r="S91" s="193">
        <f>NewCastle!K$74/100</f>
        <v>0.2430847774775601</v>
      </c>
      <c r="T91" s="193"/>
      <c r="U91" s="193">
        <f>K91*$B91*Indicators!$B$256+K91*$C91*Indicators!$C$256+K91*$D91*Indicators!$D$256+K91*$E91*Indicators!$E$256+K91*$F91*Indicators!$F$256+K91*$G91*Indicators!$G$256+K91*$H91*Indicators!$H$256+K91*$I91*Indicators!$I$256</f>
        <v>-5.8394410839443788E-5</v>
      </c>
      <c r="V91" s="193">
        <f>L91*$B91*Indicators!$B$257+L91*$C91*Indicators!$C$257+L91*$D91*Indicators!$D$257+L91*$E91*Indicators!$E$257+L91*$F91*Indicators!$F$257+L91*$G91*Indicators!$G$257+L91*$H91*Indicators!$H$257+L91*$I91*Indicators!$I$257</f>
        <v>-1.1711713163085966E-6</v>
      </c>
      <c r="W91" s="193">
        <f>M91*$B91*Indicators!$B$258+M91*$C91*Indicators!$C$258+M91*$D91*Indicators!$D$258+M91*$E91*Indicators!$E$258+M91*$F91*Indicators!$F$258+M91*$G91*Indicators!$G$258+M91*$H91*Indicators!$H$258+M91*$I91*Indicators!$I$258</f>
        <v>-4.7743283780900224E-3</v>
      </c>
      <c r="X91" s="193">
        <f>N91*$B91*Indicators!$B$259+N91*$C91*Indicators!$C$259+N91*$D91*Indicators!$D$259+N91*$E91*Indicators!$E$259+N91*$F91*Indicators!$F$259+N91*$G91*Indicators!$G$259+N91*$H91*Indicators!$H$259+N91*$I91*Indicators!$I$259</f>
        <v>-8.6321492417159424E-4</v>
      </c>
      <c r="Y91" s="193">
        <f>O91*$B91*Indicators!$B$260+O91*$C91*Indicators!$C$260+O91*$D91*Indicators!$D$260+O91*$E91*Indicators!$E$260+O91*$F91*Indicators!$F$260+O91*$G91*Indicators!$G$260+O91*$H91*Indicators!$H$260+O91*$I91*Indicators!$I$260</f>
        <v>-4.1702415213468229E-4</v>
      </c>
      <c r="Z91" s="193">
        <f>P91*$B91*Indicators!$B$261+P91*$C91*Indicators!$C$261+P91*$D91*Indicators!$D$261+P91*$E91*Indicators!$E$261+P91*$F91*Indicators!$F$261+P91*$G91*Indicators!$G$261+P91*$H91*Indicators!$H$261+P91*$I91*Indicators!$I$261</f>
        <v>-8.114639990947903E-4</v>
      </c>
      <c r="AA91" s="193">
        <f>Q91*$B91*Indicators!$B$262+Q91*$C91*Indicators!$C$262+Q91*$D91*Indicators!$D$262+Q91*$E91*Indicators!$E$262+Q91*$F91*Indicators!$F$262+Q91*$G91*Indicators!$G$262+Q91*$H91*Indicators!$H$262+Q91*$I91*Indicators!$I$262</f>
        <v>-3.2057537049558784E-3</v>
      </c>
      <c r="AB91" s="193">
        <f>R91*$B91*Indicators!$B$263+R91*$C91*Indicators!$C$263+R91*$D91*Indicators!$D$263+R91*$E91*Indicators!$E$263+R91*$F91*Indicators!$F$263+R91*$G91*Indicators!$G$263+R91*$H91*Indicators!$H$263+R91*$I91*Indicators!$I$263</f>
        <v>-1.1406552977518418E-3</v>
      </c>
      <c r="AC91" s="193">
        <f>S91*$B91*Indicators!$B$264+S91*$C91*Indicators!$C$264+S91*$D91*Indicators!$D$264+S91*$E91*Indicators!$E$264+S91*$F91*Indicators!$F$264+S91*$G91*Indicators!$G$264+S91*$H91*Indicators!$H$264+S91*$I91*Indicators!$I$264</f>
        <v>1.1814803296413771E-3</v>
      </c>
      <c r="AE91" s="177">
        <f t="shared" si="2"/>
        <v>-1.0090525708713185</v>
      </c>
    </row>
    <row r="92" spans="1:31" hidden="1" x14ac:dyDescent="0.25">
      <c r="A92" s="174">
        <f>Indicators!A104</f>
        <v>38534</v>
      </c>
      <c r="B92" s="193">
        <f>(Indicators!B104-Indicators!B103)/Indicators!B103</f>
        <v>-1.368979787680687E-2</v>
      </c>
      <c r="C92" s="193">
        <f>(Indicators!C104-Indicators!C103)/-100</f>
        <v>9.9999999999999655E-4</v>
      </c>
      <c r="D92" s="193">
        <f>(Indicators!D104-Indicators!D103)/-100</f>
        <v>-5.5406320593061496E-3</v>
      </c>
      <c r="E92" s="193">
        <f>(Indicators!E104-Indicators!E103)/-Indicators!E103</f>
        <v>-6.8581687612208259E-2</v>
      </c>
      <c r="F92" s="193">
        <f>(Indicators!F104-Indicators!F103)/Indicators!F103</f>
        <v>6.3122923588039906E-2</v>
      </c>
      <c r="G92" s="193">
        <f>(Indicators!G104-Indicators!G103)/Indicators!G103</f>
        <v>-2.2644098810612939E-2</v>
      </c>
      <c r="H92" s="193">
        <f>(Indicators!H104-Indicators!H103)/Indicators!H103</f>
        <v>1.6793496098644882E-2</v>
      </c>
      <c r="I92" s="193">
        <f>(Indicators!I104-Indicators!I103)/Indicators!I103</f>
        <v>5.0056561085972853E-2</v>
      </c>
      <c r="J92" s="174"/>
      <c r="K92" s="193">
        <f>NewCastle!C$74/100</f>
        <v>1.9084487828288386E-2</v>
      </c>
      <c r="L92" s="193">
        <f>NewCastle!D$74/100</f>
        <v>6.8064097236772182E-3</v>
      </c>
      <c r="M92" s="193">
        <f>NewCastle!E$74/100</f>
        <v>0.31996231729229663</v>
      </c>
      <c r="N92" s="193">
        <f>NewCastle!F$74/100</f>
        <v>3.2325059397711985E-2</v>
      </c>
      <c r="O92" s="193">
        <f>NewCastle!G$74/100</f>
        <v>2.9777656620270522E-2</v>
      </c>
      <c r="P92" s="193">
        <f>NewCastle!H$74/100</f>
        <v>0.10752670837323071</v>
      </c>
      <c r="Q92" s="193">
        <f>NewCastle!I$74/100</f>
        <v>9.3862907092073677E-2</v>
      </c>
      <c r="R92" s="193">
        <f>NewCastle!J$74/100</f>
        <v>0.14756967619489078</v>
      </c>
      <c r="S92" s="193">
        <f>NewCastle!K$74/100</f>
        <v>0.2430847774775601</v>
      </c>
      <c r="T92" s="193"/>
      <c r="U92" s="193">
        <f>K92*$B92*Indicators!$B$256+K92*$C92*Indicators!$C$256+K92*$D92*Indicators!$D$256+K92*$E92*Indicators!$E$256+K92*$F92*Indicators!$F$256+K92*$G92*Indicators!$G$256+K92*$H92*Indicators!$H$256+K92*$I92*Indicators!$I$256</f>
        <v>1.9173943503745857E-4</v>
      </c>
      <c r="V92" s="193">
        <f>L92*$B92*Indicators!$B$257+L92*$C92*Indicators!$C$257+L92*$D92*Indicators!$D$257+L92*$E92*Indicators!$E$257+L92*$F92*Indicators!$F$257+L92*$G92*Indicators!$G$257+L92*$H92*Indicators!$H$257+L92*$I92*Indicators!$I$257</f>
        <v>-6.814193146765878E-5</v>
      </c>
      <c r="W92" s="193">
        <f>M92*$B92*Indicators!$B$258+M92*$C92*Indicators!$C$258+M92*$D92*Indicators!$D$258+M92*$E92*Indicators!$E$258+M92*$F92*Indicators!$F$258+M92*$G92*Indicators!$G$258+M92*$H92*Indicators!$H$258+M92*$I92*Indicators!$I$258</f>
        <v>-1.1508338719165047E-5</v>
      </c>
      <c r="X92" s="193">
        <f>N92*$B92*Indicators!$B$259+N92*$C92*Indicators!$C$259+N92*$D92*Indicators!$D$259+N92*$E92*Indicators!$E$259+N92*$F92*Indicators!$F$259+N92*$G92*Indicators!$G$259+N92*$H92*Indicators!$H$259+N92*$I92*Indicators!$I$259</f>
        <v>3.6835314292898069E-4</v>
      </c>
      <c r="Y92" s="193">
        <f>O92*$B92*Indicators!$B$260+O92*$C92*Indicators!$C$260+O92*$D92*Indicators!$D$260+O92*$E92*Indicators!$E$260+O92*$F92*Indicators!$F$260+O92*$G92*Indicators!$G$260+O92*$H92*Indicators!$H$260+O92*$I92*Indicators!$I$260</f>
        <v>-1.3011106610266824E-4</v>
      </c>
      <c r="Z92" s="193">
        <f>P92*$B92*Indicators!$B$261+P92*$C92*Indicators!$C$261+P92*$D92*Indicators!$D$261+P92*$E92*Indicators!$E$261+P92*$F92*Indicators!$F$261+P92*$G92*Indicators!$G$261+P92*$H92*Indicators!$H$261+P92*$I92*Indicators!$I$261</f>
        <v>-5.147197009677338E-4</v>
      </c>
      <c r="AA92" s="193">
        <f>Q92*$B92*Indicators!$B$262+Q92*$C92*Indicators!$C$262+Q92*$D92*Indicators!$D$262+Q92*$E92*Indicators!$E$262+Q92*$F92*Indicators!$F$262+Q92*$G92*Indicators!$G$262+Q92*$H92*Indicators!$H$262+Q92*$I92*Indicators!$I$262</f>
        <v>-1.3078100891259041E-3</v>
      </c>
      <c r="AB92" s="193">
        <f>R92*$B92*Indicators!$B$263+R92*$C92*Indicators!$C$263+R92*$D92*Indicators!$D$263+R92*$E92*Indicators!$E$263+R92*$F92*Indicators!$F$263+R92*$G92*Indicators!$G$263+R92*$H92*Indicators!$H$263+R92*$I92*Indicators!$I$263</f>
        <v>-1.3138642860963887E-4</v>
      </c>
      <c r="AC92" s="193">
        <f>S92*$B92*Indicators!$B$264+S92*$C92*Indicators!$C$264+S92*$D92*Indicators!$D$264+S92*$E92*Indicators!$E$264+S92*$F92*Indicators!$F$264+S92*$G92*Indicators!$G$264+S92*$H92*Indicators!$H$264+S92*$I92*Indicators!$I$264</f>
        <v>1.3160052421198041E-3</v>
      </c>
      <c r="AE92" s="177">
        <f t="shared" si="2"/>
        <v>-2.8757973490652546E-2</v>
      </c>
    </row>
    <row r="93" spans="1:31" hidden="1" x14ac:dyDescent="0.25">
      <c r="A93" s="174">
        <f>Indicators!A105</f>
        <v>38565</v>
      </c>
      <c r="B93" s="193">
        <f>(Indicators!B105-Indicators!B104)/Indicators!B104</f>
        <v>-7.6620197935510998E-3</v>
      </c>
      <c r="C93" s="193">
        <f>(Indicators!C105-Indicators!C104)/-100</f>
        <v>-1.0999999999999942E-3</v>
      </c>
      <c r="D93" s="193">
        <f>(Indicators!D105-Indicators!D104)/-100</f>
        <v>-5.6950672355035306E-3</v>
      </c>
      <c r="E93" s="193">
        <f>(Indicators!E105-Indicators!E104)/-Indicators!E104</f>
        <v>-0.12768817204301078</v>
      </c>
      <c r="F93" s="193">
        <f>(Indicators!F105-Indicators!F104)/Indicators!F104</f>
        <v>2.9166666666666785E-2</v>
      </c>
      <c r="G93" s="193">
        <f>(Indicators!G105-Indicators!G104)/Indicators!G104</f>
        <v>8.1909665340510179E-3</v>
      </c>
      <c r="H93" s="193">
        <f>(Indicators!H105-Indicators!H104)/Indicators!H104</f>
        <v>7.6738396424306304E-3</v>
      </c>
      <c r="I93" s="193">
        <f>(Indicators!I105-Indicators!I104)/Indicators!I104</f>
        <v>-1.2658227848101266E-2</v>
      </c>
      <c r="J93" s="174"/>
      <c r="K93" s="193">
        <f>NewCastle!C$74/100</f>
        <v>1.9084487828288386E-2</v>
      </c>
      <c r="L93" s="193">
        <f>NewCastle!D$74/100</f>
        <v>6.8064097236772182E-3</v>
      </c>
      <c r="M93" s="193">
        <f>NewCastle!E$74/100</f>
        <v>0.31996231729229663</v>
      </c>
      <c r="N93" s="193">
        <f>NewCastle!F$74/100</f>
        <v>3.2325059397711985E-2</v>
      </c>
      <c r="O93" s="193">
        <f>NewCastle!G$74/100</f>
        <v>2.9777656620270522E-2</v>
      </c>
      <c r="P93" s="193">
        <f>NewCastle!H$74/100</f>
        <v>0.10752670837323071</v>
      </c>
      <c r="Q93" s="193">
        <f>NewCastle!I$74/100</f>
        <v>9.3862907092073677E-2</v>
      </c>
      <c r="R93" s="193">
        <f>NewCastle!J$74/100</f>
        <v>0.14756967619489078</v>
      </c>
      <c r="S93" s="193">
        <f>NewCastle!K$74/100</f>
        <v>0.2430847774775601</v>
      </c>
      <c r="T93" s="193"/>
      <c r="U93" s="193">
        <f>K93*$B93*Indicators!$B$256+K93*$C93*Indicators!$C$256+K93*$D93*Indicators!$D$256+K93*$E93*Indicators!$E$256+K93*$F93*Indicators!$F$256+K93*$G93*Indicators!$G$256+K93*$H93*Indicators!$H$256+K93*$I93*Indicators!$I$256</f>
        <v>-2.887372477059487E-4</v>
      </c>
      <c r="V93" s="193">
        <f>L93*$B93*Indicators!$B$257+L93*$C93*Indicators!$C$257+L93*$D93*Indicators!$D$257+L93*$E93*Indicators!$E$257+L93*$F93*Indicators!$F$257+L93*$G93*Indicators!$G$257+L93*$H93*Indicators!$H$257+L93*$I93*Indicators!$I$257</f>
        <v>-9.7486042703457694E-5</v>
      </c>
      <c r="W93" s="193">
        <f>M93*$B93*Indicators!$B$258+M93*$C93*Indicators!$C$258+M93*$D93*Indicators!$D$258+M93*$E93*Indicators!$E$258+M93*$F93*Indicators!$F$258+M93*$G93*Indicators!$G$258+M93*$H93*Indicators!$H$258+M93*$I93*Indicators!$I$258</f>
        <v>-5.6695847915303119E-3</v>
      </c>
      <c r="X93" s="193">
        <f>N93*$B93*Indicators!$B$259+N93*$C93*Indicators!$C$259+N93*$D93*Indicators!$D$259+N93*$E93*Indicators!$E$259+N93*$F93*Indicators!$F$259+N93*$G93*Indicators!$G$259+N93*$H93*Indicators!$H$259+N93*$I93*Indicators!$I$259</f>
        <v>-1.0410388725331854E-3</v>
      </c>
      <c r="Y93" s="193">
        <f>O93*$B93*Indicators!$B$260+O93*$C93*Indicators!$C$260+O93*$D93*Indicators!$D$260+O93*$E93*Indicators!$E$260+O93*$F93*Indicators!$F$260+O93*$G93*Indicators!$G$260+O93*$H93*Indicators!$H$260+O93*$I93*Indicators!$I$260</f>
        <v>-5.7023301258423483E-4</v>
      </c>
      <c r="Z93" s="193">
        <f>P93*$B93*Indicators!$B$261+P93*$C93*Indicators!$C$261+P93*$D93*Indicators!$D$261+P93*$E93*Indicators!$E$261+P93*$F93*Indicators!$F$261+P93*$G93*Indicators!$G$261+P93*$H93*Indicators!$H$261+P93*$I93*Indicators!$I$261</f>
        <v>-1.4129625307367176E-3</v>
      </c>
      <c r="AA93" s="193">
        <f>Q93*$B93*Indicators!$B$262+Q93*$C93*Indicators!$C$262+Q93*$D93*Indicators!$D$262+Q93*$E93*Indicators!$E$262+Q93*$F93*Indicators!$F$262+Q93*$G93*Indicators!$G$262+Q93*$H93*Indicators!$H$262+Q93*$I93*Indicators!$I$262</f>
        <v>-3.7163342771783731E-3</v>
      </c>
      <c r="AB93" s="193">
        <f>R93*$B93*Indicators!$B$263+R93*$C93*Indicators!$C$263+R93*$D93*Indicators!$D$263+R93*$E93*Indicators!$E$263+R93*$F93*Indicators!$F$263+R93*$G93*Indicators!$G$263+R93*$H93*Indicators!$H$263+R93*$I93*Indicators!$I$263</f>
        <v>-1.8918853662197213E-3</v>
      </c>
      <c r="AC93" s="193">
        <f>S93*$B93*Indicators!$B$264+S93*$C93*Indicators!$C$264+S93*$D93*Indicators!$D$264+S93*$E93*Indicators!$E$264+S93*$F93*Indicators!$F$264+S93*$G93*Indicators!$G$264+S93*$H93*Indicators!$H$264+S93*$I93*Indicators!$I$264</f>
        <v>-1.5094955173786573E-4</v>
      </c>
      <c r="AE93" s="177">
        <f t="shared" si="2"/>
        <v>-1.4839211692929817</v>
      </c>
    </row>
    <row r="94" spans="1:31" hidden="1" x14ac:dyDescent="0.25">
      <c r="A94" s="174">
        <f>Indicators!A106</f>
        <v>38596</v>
      </c>
      <c r="B94" s="193">
        <f>(Indicators!B106-Indicators!B105)/Indicators!B105</f>
        <v>-2.6426656453466018E-2</v>
      </c>
      <c r="C94" s="193">
        <f>(Indicators!C106-Indicators!C105)/-100</f>
        <v>-8.9999999999999857E-4</v>
      </c>
      <c r="D94" s="193">
        <f>(Indicators!D106-Indicators!D105)/-100</f>
        <v>-4.0290088638195035E-3</v>
      </c>
      <c r="E94" s="193">
        <f>(Indicators!E106-Indicators!E105)/-Indicators!E105</f>
        <v>7.1811680572109765E-2</v>
      </c>
      <c r="F94" s="193">
        <f>(Indicators!F106-Indicators!F105)/Indicators!F105</f>
        <v>9.4129554655870404E-2</v>
      </c>
      <c r="G94" s="193">
        <f>(Indicators!G106-Indicators!G105)/Indicators!G105</f>
        <v>9.702878365831015E-2</v>
      </c>
      <c r="H94" s="193">
        <f>(Indicators!H106-Indicators!H105)/Indicators!H105</f>
        <v>2.3078521214329357E-2</v>
      </c>
      <c r="I94" s="193">
        <f>(Indicators!I106-Indicators!I105)/Indicators!I105</f>
        <v>-3.6824877250409165E-2</v>
      </c>
      <c r="J94" s="174"/>
      <c r="K94" s="193">
        <f>NewCastle!C$74/100</f>
        <v>1.9084487828288386E-2</v>
      </c>
      <c r="L94" s="193">
        <f>NewCastle!D$74/100</f>
        <v>6.8064097236772182E-3</v>
      </c>
      <c r="M94" s="193">
        <f>NewCastle!E$74/100</f>
        <v>0.31996231729229663</v>
      </c>
      <c r="N94" s="193">
        <f>NewCastle!F$74/100</f>
        <v>3.2325059397711985E-2</v>
      </c>
      <c r="O94" s="193">
        <f>NewCastle!G$74/100</f>
        <v>2.9777656620270522E-2</v>
      </c>
      <c r="P94" s="193">
        <f>NewCastle!H$74/100</f>
        <v>0.10752670837323071</v>
      </c>
      <c r="Q94" s="193">
        <f>NewCastle!I$74/100</f>
        <v>9.3862907092073677E-2</v>
      </c>
      <c r="R94" s="193">
        <f>NewCastle!J$74/100</f>
        <v>0.14756967619489078</v>
      </c>
      <c r="S94" s="193">
        <f>NewCastle!K$74/100</f>
        <v>0.2430847774775601</v>
      </c>
      <c r="T94" s="193"/>
      <c r="U94" s="193">
        <f>K94*$B94*Indicators!$B$256+K94*$C94*Indicators!$C$256+K94*$D94*Indicators!$D$256+K94*$E94*Indicators!$E$256+K94*$F94*Indicators!$F$256+K94*$G94*Indicators!$G$256+K94*$H94*Indicators!$H$256+K94*$I94*Indicators!$I$256</f>
        <v>6.5329889534745207E-4</v>
      </c>
      <c r="V94" s="193">
        <f>L94*$B94*Indicators!$B$257+L94*$C94*Indicators!$C$257+L94*$D94*Indicators!$D$257+L94*$E94*Indicators!$E$257+L94*$F94*Indicators!$F$257+L94*$G94*Indicators!$G$257+L94*$H94*Indicators!$H$257+L94*$I94*Indicators!$I$257</f>
        <v>2.089547987665337E-4</v>
      </c>
      <c r="W94" s="193">
        <f>M94*$B94*Indicators!$B$258+M94*$C94*Indicators!$C$258+M94*$D94*Indicators!$D$258+M94*$E94*Indicators!$E$258+M94*$F94*Indicators!$F$258+M94*$G94*Indicators!$G$258+M94*$H94*Indicators!$H$258+M94*$I94*Indicators!$I$258</f>
        <v>-2.4018724773507919E-3</v>
      </c>
      <c r="X94" s="193">
        <f>N94*$B94*Indicators!$B$259+N94*$C94*Indicators!$C$259+N94*$D94*Indicators!$D$259+N94*$E94*Indicators!$E$259+N94*$F94*Indicators!$F$259+N94*$G94*Indicators!$G$259+N94*$H94*Indicators!$H$259+N94*$I94*Indicators!$I$259</f>
        <v>-1.4970919649027814E-4</v>
      </c>
      <c r="Y94" s="193">
        <f>O94*$B94*Indicators!$B$260+O94*$C94*Indicators!$C$260+O94*$D94*Indicators!$D$260+O94*$E94*Indicators!$E$260+O94*$F94*Indicators!$F$260+O94*$G94*Indicators!$G$260+O94*$H94*Indicators!$H$260+O94*$I94*Indicators!$I$260</f>
        <v>3.7336708964151496E-4</v>
      </c>
      <c r="Z94" s="193">
        <f>P94*$B94*Indicators!$B$261+P94*$C94*Indicators!$C$261+P94*$D94*Indicators!$D$261+P94*$E94*Indicators!$E$261+P94*$F94*Indicators!$F$261+P94*$G94*Indicators!$G$261+P94*$H94*Indicators!$H$261+P94*$I94*Indicators!$I$261</f>
        <v>9.878834550022138E-4</v>
      </c>
      <c r="AA94" s="193">
        <f>Q94*$B94*Indicators!$B$262+Q94*$C94*Indicators!$C$262+Q94*$D94*Indicators!$D$262+Q94*$E94*Indicators!$E$262+Q94*$F94*Indicators!$F$262+Q94*$G94*Indicators!$G$262+Q94*$H94*Indicators!$H$262+Q94*$I94*Indicators!$I$262</f>
        <v>1.8069692941221364E-3</v>
      </c>
      <c r="AB94" s="193">
        <f>R94*$B94*Indicators!$B$263+R94*$C94*Indicators!$C$263+R94*$D94*Indicators!$D$263+R94*$E94*Indicators!$E$263+R94*$F94*Indicators!$F$263+R94*$G94*Indicators!$G$263+R94*$H94*Indicators!$H$263+R94*$I94*Indicators!$I$263</f>
        <v>1.3138001401938235E-3</v>
      </c>
      <c r="AC94" s="193">
        <f>S94*$B94*Indicators!$B$264+S94*$C94*Indicators!$C$264+S94*$D94*Indicators!$D$264+S94*$E94*Indicators!$E$264+S94*$F94*Indicators!$F$264+S94*$G94*Indicators!$G$264+S94*$H94*Indicators!$H$264+S94*$I94*Indicators!$I$264</f>
        <v>3.205911636907728E-4</v>
      </c>
      <c r="AE94" s="177">
        <f t="shared" si="2"/>
        <v>0.31132831629233776</v>
      </c>
    </row>
    <row r="95" spans="1:31" hidden="1" x14ac:dyDescent="0.25">
      <c r="A95" s="174">
        <f>Indicators!A107</f>
        <v>38626</v>
      </c>
      <c r="B95" s="193">
        <f>(Indicators!B107-Indicators!B106)/Indicators!B106</f>
        <v>5.5751376868607296E-2</v>
      </c>
      <c r="C95" s="193">
        <f>(Indicators!C107-Indicators!C106)/-100</f>
        <v>2.5000000000000353E-4</v>
      </c>
      <c r="D95" s="193">
        <f>(Indicators!D107-Indicators!D106)/-100</f>
        <v>3.3848848143228859E-3</v>
      </c>
      <c r="E95" s="193">
        <f>(Indicators!E107-Indicators!E106)/-Indicators!E106</f>
        <v>5.9390048154093031E-2</v>
      </c>
      <c r="F95" s="193">
        <f>(Indicators!F107-Indicators!F106)/Indicators!F106</f>
        <v>7.4005550416281124E-2</v>
      </c>
      <c r="G95" s="193">
        <f>(Indicators!G107-Indicators!G106)/Indicators!G106</f>
        <v>2.1159542953872196E-3</v>
      </c>
      <c r="H95" s="193">
        <f>(Indicators!H107-Indicators!H106)/Indicators!H106</f>
        <v>1.5877573028132873E-2</v>
      </c>
      <c r="I95" s="193">
        <f>(Indicators!I107-Indicators!I106)/Indicators!I106</f>
        <v>5.1260266213537242E-2</v>
      </c>
      <c r="J95" s="174"/>
      <c r="K95" s="193">
        <f>NewCastle!C$74/100</f>
        <v>1.9084487828288386E-2</v>
      </c>
      <c r="L95" s="193">
        <f>NewCastle!D$74/100</f>
        <v>6.8064097236772182E-3</v>
      </c>
      <c r="M95" s="193">
        <f>NewCastle!E$74/100</f>
        <v>0.31996231729229663</v>
      </c>
      <c r="N95" s="193">
        <f>NewCastle!F$74/100</f>
        <v>3.2325059397711985E-2</v>
      </c>
      <c r="O95" s="193">
        <f>NewCastle!G$74/100</f>
        <v>2.9777656620270522E-2</v>
      </c>
      <c r="P95" s="193">
        <f>NewCastle!H$74/100</f>
        <v>0.10752670837323071</v>
      </c>
      <c r="Q95" s="193">
        <f>NewCastle!I$74/100</f>
        <v>9.3862907092073677E-2</v>
      </c>
      <c r="R95" s="193">
        <f>NewCastle!J$74/100</f>
        <v>0.14756967619489078</v>
      </c>
      <c r="S95" s="193">
        <f>NewCastle!K$74/100</f>
        <v>0.2430847774775601</v>
      </c>
      <c r="T95" s="193"/>
      <c r="U95" s="193">
        <f>K95*$B95*Indicators!$B$256+K95*$C95*Indicators!$C$256+K95*$D95*Indicators!$D$256+K95*$E95*Indicators!$E$256+K95*$F95*Indicators!$F$256+K95*$G95*Indicators!$G$256+K95*$H95*Indicators!$H$256+K95*$I95*Indicators!$I$256</f>
        <v>9.4145823408318767E-4</v>
      </c>
      <c r="V95" s="193">
        <f>L95*$B95*Indicators!$B$257+L95*$C95*Indicators!$C$257+L95*$D95*Indicators!$D$257+L95*$E95*Indicators!$E$257+L95*$F95*Indicators!$F$257+L95*$G95*Indicators!$G$257+L95*$H95*Indicators!$H$257+L95*$I95*Indicators!$I$257</f>
        <v>2.2980380984784484E-4</v>
      </c>
      <c r="W95" s="193">
        <f>M95*$B95*Indicators!$B$258+M95*$C95*Indicators!$C$258+M95*$D95*Indicators!$D$258+M95*$E95*Indicators!$E$258+M95*$F95*Indicators!$F$258+M95*$G95*Indicators!$G$258+M95*$H95*Indicators!$H$258+M95*$I95*Indicators!$I$258</f>
        <v>1.2002119764198089E-2</v>
      </c>
      <c r="X95" s="193">
        <f>N95*$B95*Indicators!$B$259+N95*$C95*Indicators!$C$259+N95*$D95*Indicators!$D$259+N95*$E95*Indicators!$E$259+N95*$F95*Indicators!$F$259+N95*$G95*Indicators!$G$259+N95*$H95*Indicators!$H$259+N95*$I95*Indicators!$I$259</f>
        <v>1.449868841267494E-3</v>
      </c>
      <c r="Y95" s="193">
        <f>O95*$B95*Indicators!$B$260+O95*$C95*Indicators!$C$260+O95*$D95*Indicators!$D$260+O95*$E95*Indicators!$E$260+O95*$F95*Indicators!$F$260+O95*$G95*Indicators!$G$260+O95*$H95*Indicators!$H$260+O95*$I95*Indicators!$I$260</f>
        <v>6.6176132831270414E-4</v>
      </c>
      <c r="Z95" s="193">
        <f>P95*$B95*Indicators!$B$261+P95*$C95*Indicators!$C$261+P95*$D95*Indicators!$D$261+P95*$E95*Indicators!$E$261+P95*$F95*Indicators!$F$261+P95*$G95*Indicators!$G$261+P95*$H95*Indicators!$H$261+P95*$I95*Indicators!$I$261</f>
        <v>1.7470953256210828E-3</v>
      </c>
      <c r="AA95" s="193">
        <f>Q95*$B95*Indicators!$B$262+Q95*$C95*Indicators!$C$262+Q95*$D95*Indicators!$D$262+Q95*$E95*Indicators!$E$262+Q95*$F95*Indicators!$F$262+Q95*$G95*Indicators!$G$262+Q95*$H95*Indicators!$H$262+Q95*$I95*Indicators!$I$262</f>
        <v>3.0113268534998428E-3</v>
      </c>
      <c r="AB95" s="193">
        <f>R95*$B95*Indicators!$B$263+R95*$C95*Indicators!$C$263+R95*$D95*Indicators!$D$263+R95*$E95*Indicators!$E$263+R95*$F95*Indicators!$F$263+R95*$G95*Indicators!$G$263+R95*$H95*Indicators!$H$263+R95*$I95*Indicators!$I$263</f>
        <v>2.8431388004860037E-3</v>
      </c>
      <c r="AC95" s="193">
        <f>S95*$B95*Indicators!$B$264+S95*$C95*Indicators!$C$264+S95*$D95*Indicators!$D$264+S95*$E95*Indicators!$E$264+S95*$F95*Indicators!$F$264+S95*$G95*Indicators!$G$264+S95*$H95*Indicators!$H$264+S95*$I95*Indicators!$I$264</f>
        <v>3.3219722286480834E-3</v>
      </c>
      <c r="AE95" s="177">
        <f t="shared" si="2"/>
        <v>2.6208545185964329</v>
      </c>
    </row>
    <row r="96" spans="1:31" hidden="1" x14ac:dyDescent="0.25">
      <c r="A96" s="174">
        <f>Indicators!A108</f>
        <v>38657</v>
      </c>
      <c r="B96" s="193">
        <f>(Indicators!B108-Indicators!B107)/Indicators!B107</f>
        <v>-3.6993427034116788E-2</v>
      </c>
      <c r="C96" s="193">
        <f>(Indicators!C108-Indicators!C107)/-100</f>
        <v>3.2999999999999917E-3</v>
      </c>
      <c r="D96" s="193">
        <f>(Indicators!D108-Indicators!D107)/-100</f>
        <v>6.6088578423020468E-3</v>
      </c>
      <c r="E96" s="193">
        <f>(Indicators!E108-Indicators!E107)/-Indicators!E107</f>
        <v>9.7440273037542671E-2</v>
      </c>
      <c r="F96" s="193">
        <f>(Indicators!F108-Indicators!F107)/Indicators!F107</f>
        <v>1.7226528854435923E-2</v>
      </c>
      <c r="G96" s="193">
        <f>(Indicators!G108-Indicators!G107)/Indicators!G107</f>
        <v>5.5743243243243194E-2</v>
      </c>
      <c r="H96" s="193">
        <f>(Indicators!H108-Indicators!H107)/Indicators!H107</f>
        <v>1.888784180730876E-2</v>
      </c>
      <c r="I96" s="193">
        <f>(Indicators!I108-Indicators!I107)/Indicators!I107</f>
        <v>-3.3135775862068964E-2</v>
      </c>
      <c r="J96" s="174"/>
      <c r="K96" s="193">
        <f>NewCastle!C$74/100</f>
        <v>1.9084487828288386E-2</v>
      </c>
      <c r="L96" s="193">
        <f>NewCastle!D$74/100</f>
        <v>6.8064097236772182E-3</v>
      </c>
      <c r="M96" s="193">
        <f>NewCastle!E$74/100</f>
        <v>0.31996231729229663</v>
      </c>
      <c r="N96" s="193">
        <f>NewCastle!F$74/100</f>
        <v>3.2325059397711985E-2</v>
      </c>
      <c r="O96" s="193">
        <f>NewCastle!G$74/100</f>
        <v>2.9777656620270522E-2</v>
      </c>
      <c r="P96" s="193">
        <f>NewCastle!H$74/100</f>
        <v>0.10752670837323071</v>
      </c>
      <c r="Q96" s="193">
        <f>NewCastle!I$74/100</f>
        <v>9.3862907092073677E-2</v>
      </c>
      <c r="R96" s="193">
        <f>NewCastle!J$74/100</f>
        <v>0.14756967619489078</v>
      </c>
      <c r="S96" s="193">
        <f>NewCastle!K$74/100</f>
        <v>0.2430847774775601</v>
      </c>
      <c r="T96" s="193"/>
      <c r="U96" s="193">
        <f>K96*$B96*Indicators!$B$256+K96*$C96*Indicators!$C$256+K96*$D96*Indicators!$D$256+K96*$E96*Indicators!$E$256+K96*$F96*Indicators!$F$256+K96*$G96*Indicators!$G$256+K96*$H96*Indicators!$H$256+K96*$I96*Indicators!$I$256</f>
        <v>2.7161968044652916E-4</v>
      </c>
      <c r="V96" s="193">
        <f>L96*$B96*Indicators!$B$257+L96*$C96*Indicators!$C$257+L96*$D96*Indicators!$D$257+L96*$E96*Indicators!$E$257+L96*$F96*Indicators!$F$257+L96*$G96*Indicators!$G$257+L96*$H96*Indicators!$H$257+L96*$I96*Indicators!$I$257</f>
        <v>9.7441523475113494E-5</v>
      </c>
      <c r="W96" s="193">
        <f>M96*$B96*Indicators!$B$258+M96*$C96*Indicators!$C$258+M96*$D96*Indicators!$D$258+M96*$E96*Indicators!$E$258+M96*$F96*Indicators!$F$258+M96*$G96*Indicators!$G$258+M96*$H96*Indicators!$H$258+M96*$I96*Indicators!$I$258</f>
        <v>-2.2242501273608316E-3</v>
      </c>
      <c r="X96" s="193">
        <f>N96*$B96*Indicators!$B$259+N96*$C96*Indicators!$C$259+N96*$D96*Indicators!$D$259+N96*$E96*Indicators!$E$259+N96*$F96*Indicators!$F$259+N96*$G96*Indicators!$G$259+N96*$H96*Indicators!$H$259+N96*$I96*Indicators!$I$259</f>
        <v>5.188337039534717E-5</v>
      </c>
      <c r="Y96" s="193">
        <f>O96*$B96*Indicators!$B$260+O96*$C96*Indicators!$C$260+O96*$D96*Indicators!$D$260+O96*$E96*Indicators!$E$260+O96*$F96*Indicators!$F$260+O96*$G96*Indicators!$G$260+O96*$H96*Indicators!$H$260+O96*$I96*Indicators!$I$260</f>
        <v>4.9362861450126137E-4</v>
      </c>
      <c r="Z96" s="193">
        <f>P96*$B96*Indicators!$B$261+P96*$C96*Indicators!$C$261+P96*$D96*Indicators!$D$261+P96*$E96*Indicators!$E$261+P96*$F96*Indicators!$F$261+P96*$G96*Indicators!$G$261+P96*$H96*Indicators!$H$261+P96*$I96*Indicators!$I$261</f>
        <v>1.4240209968316986E-3</v>
      </c>
      <c r="AA96" s="193">
        <f>Q96*$B96*Indicators!$B$262+Q96*$C96*Indicators!$C$262+Q96*$D96*Indicators!$D$262+Q96*$E96*Indicators!$E$262+Q96*$F96*Indicators!$F$262+Q96*$G96*Indicators!$G$262+Q96*$H96*Indicators!$H$262+Q96*$I96*Indicators!$I$262</f>
        <v>2.5641108307464431E-3</v>
      </c>
      <c r="AB96" s="193">
        <f>R96*$B96*Indicators!$B$263+R96*$C96*Indicators!$C$263+R96*$D96*Indicators!$D$263+R96*$E96*Indicators!$E$263+R96*$F96*Indicators!$F$263+R96*$G96*Indicators!$G$263+R96*$H96*Indicators!$H$263+R96*$I96*Indicators!$I$263</f>
        <v>1.7516718504944173E-3</v>
      </c>
      <c r="AC96" s="193">
        <f>S96*$B96*Indicators!$B$264+S96*$C96*Indicators!$C$264+S96*$D96*Indicators!$D$264+S96*$E96*Indicators!$E$264+S96*$F96*Indicators!$F$264+S96*$G96*Indicators!$G$264+S96*$H96*Indicators!$H$264+S96*$I96*Indicators!$I$264</f>
        <v>6.7747547943931656E-4</v>
      </c>
      <c r="AE96" s="177">
        <f t="shared" si="2"/>
        <v>0.51076022189692949</v>
      </c>
    </row>
    <row r="97" spans="1:31" hidden="1" x14ac:dyDescent="0.25">
      <c r="A97" s="174">
        <f>Indicators!A109</f>
        <v>38687</v>
      </c>
      <c r="B97" s="193">
        <f>(Indicators!B109-Indicators!B108)/Indicators!B108</f>
        <v>-2.2147931466778171E-2</v>
      </c>
      <c r="C97" s="193">
        <f>(Indicators!C109-Indicators!C108)/-100</f>
        <v>2.8500000000000014E-3</v>
      </c>
      <c r="D97" s="193">
        <f>(Indicators!D109-Indicators!D108)/-100</f>
        <v>-2.4804469273742758E-3</v>
      </c>
      <c r="E97" s="193">
        <f>(Indicators!E109-Indicators!E108)/-Indicators!E108</f>
        <v>-9.6804688977122286E-2</v>
      </c>
      <c r="F97" s="193">
        <f>(Indicators!F109-Indicators!F108)/Indicators!F108</f>
        <v>0.17950889077053336</v>
      </c>
      <c r="G97" s="193">
        <f>(Indicators!G109-Indicators!G108)/Indicators!G108</f>
        <v>3.2400000000000088E-2</v>
      </c>
      <c r="H97" s="193">
        <f>(Indicators!H109-Indicators!H108)/Indicators!H108</f>
        <v>1.8051574269693109E-2</v>
      </c>
      <c r="I97" s="193">
        <f>(Indicators!I109-Indicators!I108)/Indicators!I108</f>
        <v>-7.2443577598216777E-3</v>
      </c>
      <c r="J97" s="174"/>
      <c r="K97" s="193">
        <f>NewCastle!C$74/100</f>
        <v>1.9084487828288386E-2</v>
      </c>
      <c r="L97" s="193">
        <f>NewCastle!D$74/100</f>
        <v>6.8064097236772182E-3</v>
      </c>
      <c r="M97" s="193">
        <f>NewCastle!E$74/100</f>
        <v>0.31996231729229663</v>
      </c>
      <c r="N97" s="193">
        <f>NewCastle!F$74/100</f>
        <v>3.2325059397711985E-2</v>
      </c>
      <c r="O97" s="193">
        <f>NewCastle!G$74/100</f>
        <v>2.9777656620270522E-2</v>
      </c>
      <c r="P97" s="193">
        <f>NewCastle!H$74/100</f>
        <v>0.10752670837323071</v>
      </c>
      <c r="Q97" s="193">
        <f>NewCastle!I$74/100</f>
        <v>9.3862907092073677E-2</v>
      </c>
      <c r="R97" s="193">
        <f>NewCastle!J$74/100</f>
        <v>0.14756967619489078</v>
      </c>
      <c r="S97" s="193">
        <f>NewCastle!K$74/100</f>
        <v>0.2430847774775601</v>
      </c>
      <c r="T97" s="193"/>
      <c r="U97" s="193">
        <f>K97*$B97*Indicators!$B$256+K97*$C97*Indicators!$C$256+K97*$D97*Indicators!$D$256+K97*$E97*Indicators!$E$256+K97*$F97*Indicators!$F$256+K97*$G97*Indicators!$G$256+K97*$H97*Indicators!$H$256+K97*$I97*Indicators!$I$256</f>
        <v>6.5560693456337285E-4</v>
      </c>
      <c r="V97" s="193">
        <f>L97*$B97*Indicators!$B$257+L97*$C97*Indicators!$C$257+L97*$D97*Indicators!$D$257+L97*$E97*Indicators!$E$257+L97*$F97*Indicators!$F$257+L97*$G97*Indicators!$G$257+L97*$H97*Indicators!$H$257+L97*$I97*Indicators!$I$257</f>
        <v>-3.2764149864380434E-5</v>
      </c>
      <c r="W97" s="193">
        <f>M97*$B97*Indicators!$B$258+M97*$C97*Indicators!$C$258+M97*$D97*Indicators!$D$258+M97*$E97*Indicators!$E$258+M97*$F97*Indicators!$F$258+M97*$G97*Indicators!$G$258+M97*$H97*Indicators!$H$258+M97*$I97*Indicators!$I$258</f>
        <v>-5.3209673796559163E-3</v>
      </c>
      <c r="X97" s="193">
        <f>N97*$B97*Indicators!$B$259+N97*$C97*Indicators!$C$259+N97*$D97*Indicators!$D$259+N97*$E97*Indicators!$E$259+N97*$F97*Indicators!$F$259+N97*$G97*Indicators!$G$259+N97*$H97*Indicators!$H$259+N97*$I97*Indicators!$I$259</f>
        <v>-7.5557481939459857E-4</v>
      </c>
      <c r="Y97" s="193">
        <f>O97*$B97*Indicators!$B$260+O97*$C97*Indicators!$C$260+O97*$D97*Indicators!$D$260+O97*$E97*Indicators!$E$260+O97*$F97*Indicators!$F$260+O97*$G97*Indicators!$G$260+O97*$H97*Indicators!$H$260+O97*$I97*Indicators!$I$260</f>
        <v>-3.2979608709495845E-4</v>
      </c>
      <c r="Z97" s="193">
        <f>P97*$B97*Indicators!$B$261+P97*$C97*Indicators!$C$261+P97*$D97*Indicators!$D$261+P97*$E97*Indicators!$E$261+P97*$F97*Indicators!$F$261+P97*$G97*Indicators!$G$261+P97*$H97*Indicators!$H$261+P97*$I97*Indicators!$I$261</f>
        <v>-7.3988674940324945E-4</v>
      </c>
      <c r="AA97" s="193">
        <f>Q97*$B97*Indicators!$B$262+Q97*$C97*Indicators!$C$262+Q97*$D97*Indicators!$D$262+Q97*$E97*Indicators!$E$262+Q97*$F97*Indicators!$F$262+Q97*$G97*Indicators!$G$262+Q97*$H97*Indicators!$H$262+Q97*$I97*Indicators!$I$262</f>
        <v>-2.6327011207492243E-3</v>
      </c>
      <c r="AB97" s="193">
        <f>R97*$B97*Indicators!$B$263+R97*$C97*Indicators!$C$263+R97*$D97*Indicators!$D$263+R97*$E97*Indicators!$E$263+R97*$F97*Indicators!$F$263+R97*$G97*Indicators!$G$263+R97*$H97*Indicators!$H$263+R97*$I97*Indicators!$I$263</f>
        <v>-8.9907597663558473E-4</v>
      </c>
      <c r="AC97" s="193">
        <f>S97*$B97*Indicators!$B$264+S97*$C97*Indicators!$C$264+S97*$D97*Indicators!$D$264+S97*$E97*Indicators!$E$264+S97*$F97*Indicators!$F$264+S97*$G97*Indicators!$G$264+S97*$H97*Indicators!$H$264+S97*$I97*Indicators!$I$264</f>
        <v>8.118720080774243E-4</v>
      </c>
      <c r="AE97" s="177">
        <f t="shared" si="2"/>
        <v>-0.92432873401571136</v>
      </c>
    </row>
    <row r="98" spans="1:31" hidden="1" x14ac:dyDescent="0.25">
      <c r="A98" s="174">
        <f>Indicators!A110</f>
        <v>38718</v>
      </c>
      <c r="B98" s="193">
        <f>(Indicators!B110-Indicators!B109)/Indicators!B109</f>
        <v>-3.5834124723013602E-2</v>
      </c>
      <c r="C98" s="193">
        <f>(Indicators!C110-Indicators!C109)/-100</f>
        <v>7.5000000000000175E-4</v>
      </c>
      <c r="D98" s="193">
        <f>(Indicators!D110-Indicators!D109)/-100</f>
        <v>-3.8724082934609248E-3</v>
      </c>
      <c r="E98" s="193">
        <f>(Indicators!E110-Indicators!E109)/-Indicators!E109</f>
        <v>-0.12394414756076547</v>
      </c>
      <c r="F98" s="193">
        <f>(Indicators!F110-Indicators!F109)/Indicators!F109</f>
        <v>0.16223977027997141</v>
      </c>
      <c r="G98" s="193">
        <f>(Indicators!G110-Indicators!G109)/Indicators!G109</f>
        <v>9.8024021697016475E-2</v>
      </c>
      <c r="H98" s="193">
        <f>(Indicators!H110-Indicators!H109)/Indicators!H109</f>
        <v>1.8635250337010384E-2</v>
      </c>
      <c r="I98" s="193">
        <f>(Indicators!I110-Indicators!I109)/Indicators!I109</f>
        <v>1.3471793432500701E-2</v>
      </c>
      <c r="J98" s="174"/>
      <c r="K98" s="193">
        <f>NewCastle!C$75/100</f>
        <v>1.8058254870881914E-2</v>
      </c>
      <c r="L98" s="193">
        <f>NewCastle!D$75/100</f>
        <v>6.2432003320709228E-3</v>
      </c>
      <c r="M98" s="193">
        <f>NewCastle!E$75/100</f>
        <v>0.32285326345715987</v>
      </c>
      <c r="N98" s="193">
        <f>NewCastle!F$75/100</f>
        <v>3.243199655594968E-2</v>
      </c>
      <c r="O98" s="193">
        <f>NewCastle!G$75/100</f>
        <v>3.0089199707057469E-2</v>
      </c>
      <c r="P98" s="193">
        <f>NewCastle!H$75/100</f>
        <v>0.10762983975505458</v>
      </c>
      <c r="Q98" s="193">
        <f>NewCastle!I$75/100</f>
        <v>9.2195285004888008E-2</v>
      </c>
      <c r="R98" s="193">
        <f>NewCastle!J$75/100</f>
        <v>0.15155364399171628</v>
      </c>
      <c r="S98" s="193">
        <f>NewCastle!K$75/100</f>
        <v>0.23894531632522131</v>
      </c>
      <c r="T98" s="193"/>
      <c r="U98" s="193">
        <f>K98*$B98*Indicators!$B$256+K98*$C98*Indicators!$C$256+K98*$D98*Indicators!$D$256+K98*$E98*Indicators!$E$256+K98*$F98*Indicators!$F$256+K98*$G98*Indicators!$G$256+K98*$H98*Indicators!$H$256+K98*$I98*Indicators!$I$256</f>
        <v>4.1998533270452615E-4</v>
      </c>
      <c r="V98" s="193">
        <f>L98*$B98*Indicators!$B$257+L98*$C98*Indicators!$C$257+L98*$D98*Indicators!$D$257+L98*$E98*Indicators!$E$257+L98*$F98*Indicators!$F$257+L98*$G98*Indicators!$G$257+L98*$H98*Indicators!$H$257+L98*$I98*Indicators!$I$257</f>
        <v>1.1711816283815344E-4</v>
      </c>
      <c r="W98" s="193">
        <f>M98*$B98*Indicators!$B$258+M98*$C98*Indicators!$C$258+M98*$D98*Indicators!$D$258+M98*$E98*Indicators!$E$258+M98*$F98*Indicators!$F$258+M98*$G98*Indicators!$G$258+M98*$H98*Indicators!$H$258+M98*$I98*Indicators!$I$258</f>
        <v>-6.5933400508307698E-3</v>
      </c>
      <c r="X98" s="193">
        <f>N98*$B98*Indicators!$B$259+N98*$C98*Indicators!$C$259+N98*$D98*Indicators!$D$259+N98*$E98*Indicators!$E$259+N98*$F98*Indicators!$F$259+N98*$G98*Indicators!$G$259+N98*$H98*Indicators!$H$259+N98*$I98*Indicators!$I$259</f>
        <v>-6.4633533449780516E-4</v>
      </c>
      <c r="Y98" s="193">
        <f>O98*$B98*Indicators!$B$260+O98*$C98*Indicators!$C$260+O98*$D98*Indicators!$D$260+O98*$E98*Indicators!$E$260+O98*$F98*Indicators!$F$260+O98*$G98*Indicators!$G$260+O98*$H98*Indicators!$H$260+O98*$I98*Indicators!$I$260</f>
        <v>-4.8362703665366864E-4</v>
      </c>
      <c r="Z98" s="193">
        <f>P98*$B98*Indicators!$B$261+P98*$C98*Indicators!$C$261+P98*$D98*Indicators!$D$261+P98*$E98*Indicators!$E$261+P98*$F98*Indicators!$F$261+P98*$G98*Indicators!$G$261+P98*$H98*Indicators!$H$261+P98*$I98*Indicators!$I$261</f>
        <v>-1.2733682362148901E-3</v>
      </c>
      <c r="AA98" s="193">
        <f>Q98*$B98*Indicators!$B$262+Q98*$C98*Indicators!$C$262+Q98*$D98*Indicators!$D$262+Q98*$E98*Indicators!$E$262+Q98*$F98*Indicators!$F$262+Q98*$G98*Indicators!$G$262+Q98*$H98*Indicators!$H$262+Q98*$I98*Indicators!$I$262</f>
        <v>-3.3125459960707936E-3</v>
      </c>
      <c r="AB98" s="193">
        <f>R98*$B98*Indicators!$B$263+R98*$C98*Indicators!$C$263+R98*$D98*Indicators!$D$263+R98*$E98*Indicators!$E$263+R98*$F98*Indicators!$F$263+R98*$G98*Indicators!$G$263+R98*$H98*Indicators!$H$263+R98*$I98*Indicators!$I$263</f>
        <v>-1.4910458689011928E-3</v>
      </c>
      <c r="AC98" s="193">
        <f>S98*$B98*Indicators!$B$264+S98*$C98*Indicators!$C$264+S98*$D98*Indicators!$D$264+S98*$E98*Indicators!$E$264+S98*$F98*Indicators!$F$264+S98*$G98*Indicators!$G$264+S98*$H98*Indicators!$H$264+S98*$I98*Indicators!$I$264</f>
        <v>5.1821758702612862E-4</v>
      </c>
      <c r="AE98" s="177">
        <f t="shared" si="2"/>
        <v>-1.274494144060031</v>
      </c>
    </row>
    <row r="99" spans="1:31" hidden="1" x14ac:dyDescent="0.25">
      <c r="A99" s="174">
        <f>Indicators!A111</f>
        <v>38749</v>
      </c>
      <c r="B99" s="193">
        <f>(Indicators!B111-Indicators!B110)/Indicators!B110</f>
        <v>1.2246372053319361E-2</v>
      </c>
      <c r="C99" s="193">
        <f>(Indicators!C111-Indicators!C110)/-100</f>
        <v>5.9999999999999604E-4</v>
      </c>
      <c r="D99" s="193">
        <f>(Indicators!D111-Indicators!D110)/-100</f>
        <v>8.5966943995769091E-4</v>
      </c>
      <c r="E99" s="193">
        <f>(Indicators!E111-Indicators!E110)/-Indicators!E110</f>
        <v>8.6196319018404979E-2</v>
      </c>
      <c r="F99" s="193">
        <f>(Indicators!F111-Indicators!F110)/Indicators!F110</f>
        <v>0.11488573193329212</v>
      </c>
      <c r="G99" s="193">
        <f>(Indicators!G111-Indicators!G110)/Indicators!G110</f>
        <v>-1.9936485532815729E-2</v>
      </c>
      <c r="H99" s="193">
        <f>(Indicators!H111-Indicators!H110)/Indicators!H110</f>
        <v>2.536789032721037E-2</v>
      </c>
      <c r="I99" s="193">
        <f>(Indicators!I111-Indicators!I110)/Indicators!I110</f>
        <v>-5.5663251176959291E-2</v>
      </c>
      <c r="J99" s="174"/>
      <c r="K99" s="193">
        <f>NewCastle!C$75/100</f>
        <v>1.8058254870881914E-2</v>
      </c>
      <c r="L99" s="193">
        <f>NewCastle!D$75/100</f>
        <v>6.2432003320709228E-3</v>
      </c>
      <c r="M99" s="193">
        <f>NewCastle!E$75/100</f>
        <v>0.32285326345715987</v>
      </c>
      <c r="N99" s="193">
        <f>NewCastle!F$75/100</f>
        <v>3.243199655594968E-2</v>
      </c>
      <c r="O99" s="193">
        <f>NewCastle!G$75/100</f>
        <v>3.0089199707057469E-2</v>
      </c>
      <c r="P99" s="193">
        <f>NewCastle!H$75/100</f>
        <v>0.10762983975505458</v>
      </c>
      <c r="Q99" s="193">
        <f>NewCastle!I$75/100</f>
        <v>9.2195285004888008E-2</v>
      </c>
      <c r="R99" s="193">
        <f>NewCastle!J$75/100</f>
        <v>0.15155364399171628</v>
      </c>
      <c r="S99" s="193">
        <f>NewCastle!K$75/100</f>
        <v>0.23894531632522131</v>
      </c>
      <c r="T99" s="193"/>
      <c r="U99" s="193">
        <f>K99*$B99*Indicators!$B$256+K99*$C99*Indicators!$C$256+K99*$D99*Indicators!$D$256+K99*$E99*Indicators!$E$256+K99*$F99*Indicators!$F$256+K99*$G99*Indicators!$G$256+K99*$H99*Indicators!$H$256+K99*$I99*Indicators!$I$256</f>
        <v>8.984899272162384E-4</v>
      </c>
      <c r="V99" s="193">
        <f>L99*$B99*Indicators!$B$257+L99*$C99*Indicators!$C$257+L99*$D99*Indicators!$D$257+L99*$E99*Indicators!$E$257+L99*$F99*Indicators!$F$257+L99*$G99*Indicators!$G$257+L99*$H99*Indicators!$H$257+L99*$I99*Indicators!$I$257</f>
        <v>-4.2539299913064842E-5</v>
      </c>
      <c r="W99" s="193">
        <f>M99*$B99*Indicators!$B$258+M99*$C99*Indicators!$C$258+M99*$D99*Indicators!$D$258+M99*$E99*Indicators!$E$258+M99*$F99*Indicators!$F$258+M99*$G99*Indicators!$G$258+M99*$H99*Indicators!$H$258+M99*$I99*Indicators!$I$258</f>
        <v>1.4441176076493345E-3</v>
      </c>
      <c r="X99" s="193">
        <f>N99*$B99*Indicators!$B$259+N99*$C99*Indicators!$C$259+N99*$D99*Indicators!$D$259+N99*$E99*Indicators!$E$259+N99*$F99*Indicators!$F$259+N99*$G99*Indicators!$G$259+N99*$H99*Indicators!$H$259+N99*$I99*Indicators!$I$259</f>
        <v>-2.1917387841349344E-4</v>
      </c>
      <c r="Y99" s="193">
        <f>O99*$B99*Indicators!$B$260+O99*$C99*Indicators!$C$260+O99*$D99*Indicators!$D$260+O99*$E99*Indicators!$E$260+O99*$F99*Indicators!$F$260+O99*$G99*Indicators!$G$260+O99*$H99*Indicators!$H$260+O99*$I99*Indicators!$I$260</f>
        <v>5.7913454588726099E-4</v>
      </c>
      <c r="Z99" s="193">
        <f>P99*$B99*Indicators!$B$261+P99*$C99*Indicators!$C$261+P99*$D99*Indicators!$D$261+P99*$E99*Indicators!$E$261+P99*$F99*Indicators!$F$261+P99*$G99*Indicators!$G$261+P99*$H99*Indicators!$H$261+P99*$I99*Indicators!$I$261</f>
        <v>1.7832300823825203E-3</v>
      </c>
      <c r="AA99" s="193">
        <f>Q99*$B99*Indicators!$B$262+Q99*$C99*Indicators!$C$262+Q99*$D99*Indicators!$D$262+Q99*$E99*Indicators!$E$262+Q99*$F99*Indicators!$F$262+Q99*$G99*Indicators!$G$262+Q99*$H99*Indicators!$H$262+Q99*$I99*Indicators!$I$262</f>
        <v>2.4705342618408089E-3</v>
      </c>
      <c r="AB99" s="193">
        <f>R99*$B99*Indicators!$B$263+R99*$C99*Indicators!$C$263+R99*$D99*Indicators!$D$263+R99*$E99*Indicators!$E$263+R99*$F99*Indicators!$F$263+R99*$G99*Indicators!$G$263+R99*$H99*Indicators!$H$263+R99*$I99*Indicators!$I$263</f>
        <v>2.2683701627172772E-3</v>
      </c>
      <c r="AC99" s="193">
        <f>S99*$B99*Indicators!$B$264+S99*$C99*Indicators!$C$264+S99*$D99*Indicators!$D$264+S99*$E99*Indicators!$E$264+S99*$F99*Indicators!$F$264+S99*$G99*Indicators!$G$264+S99*$H99*Indicators!$H$264+S99*$I99*Indicators!$I$264</f>
        <v>1.537320553706336E-3</v>
      </c>
      <c r="AE99" s="177">
        <f t="shared" si="2"/>
        <v>1.0719483963073217</v>
      </c>
    </row>
    <row r="100" spans="1:31" hidden="1" x14ac:dyDescent="0.25">
      <c r="A100" s="174">
        <f>Indicators!A112</f>
        <v>38777</v>
      </c>
      <c r="B100" s="193">
        <f>(Indicators!B112-Indicators!B111)/Indicators!B111</f>
        <v>-3.5191852356394626E-3</v>
      </c>
      <c r="C100" s="193">
        <f>(Indicators!C112-Indicators!C111)/-100</f>
        <v>-1.7999999999999971E-3</v>
      </c>
      <c r="D100" s="193">
        <f>(Indicators!D112-Indicators!D111)/-100</f>
        <v>5.1277900749375684E-3</v>
      </c>
      <c r="E100" s="193">
        <f>(Indicators!E112-Indicators!E111)/-Indicators!E111</f>
        <v>-8.9963074857334666E-2</v>
      </c>
      <c r="F100" s="193">
        <f>(Indicators!F112-Indicators!F111)/Indicators!F111</f>
        <v>-5.373961218836578E-2</v>
      </c>
      <c r="G100" s="193">
        <f>(Indicators!G112-Indicators!G111)/Indicators!G111</f>
        <v>5.6165616561656251E-2</v>
      </c>
      <c r="H100" s="193">
        <f>(Indicators!H112-Indicators!H111)/Indicators!H111</f>
        <v>2.5773701862337874E-2</v>
      </c>
      <c r="I100" s="193">
        <f>(Indicators!I112-Indicators!I111)/Indicators!I111</f>
        <v>9.8826979472140766E-2</v>
      </c>
      <c r="J100" s="174"/>
      <c r="K100" s="193">
        <f>NewCastle!C$75/100</f>
        <v>1.8058254870881914E-2</v>
      </c>
      <c r="L100" s="193">
        <f>NewCastle!D$75/100</f>
        <v>6.2432003320709228E-3</v>
      </c>
      <c r="M100" s="193">
        <f>NewCastle!E$75/100</f>
        <v>0.32285326345715987</v>
      </c>
      <c r="N100" s="193">
        <f>NewCastle!F$75/100</f>
        <v>3.243199655594968E-2</v>
      </c>
      <c r="O100" s="193">
        <f>NewCastle!G$75/100</f>
        <v>3.0089199707057469E-2</v>
      </c>
      <c r="P100" s="193">
        <f>NewCastle!H$75/100</f>
        <v>0.10762983975505458</v>
      </c>
      <c r="Q100" s="193">
        <f>NewCastle!I$75/100</f>
        <v>9.2195285004888008E-2</v>
      </c>
      <c r="R100" s="193">
        <f>NewCastle!J$75/100</f>
        <v>0.15155364399171628</v>
      </c>
      <c r="S100" s="193">
        <f>NewCastle!K$75/100</f>
        <v>0.23894531632522131</v>
      </c>
      <c r="T100" s="193"/>
      <c r="U100" s="193">
        <f>K100*$B100*Indicators!$B$256+K100*$C100*Indicators!$C$256+K100*$D100*Indicators!$D$256+K100*$E100*Indicators!$E$256+K100*$F100*Indicators!$F$256+K100*$G100*Indicators!$G$256+K100*$H100*Indicators!$H$256+K100*$I100*Indicators!$I$256</f>
        <v>-3.8932740423676903E-4</v>
      </c>
      <c r="V100" s="193">
        <f>L100*$B100*Indicators!$B$257+L100*$C100*Indicators!$C$257+L100*$D100*Indicators!$D$257+L100*$E100*Indicators!$E$257+L100*$F100*Indicators!$F$257+L100*$G100*Indicators!$G$257+L100*$H100*Indicators!$H$257+L100*$I100*Indicators!$I$257</f>
        <v>2.0090356118721497E-4</v>
      </c>
      <c r="W100" s="193">
        <f>M100*$B100*Indicators!$B$258+M100*$C100*Indicators!$C$258+M100*$D100*Indicators!$D$258+M100*$E100*Indicators!$E$258+M100*$F100*Indicators!$F$258+M100*$G100*Indicators!$G$258+M100*$H100*Indicators!$H$258+M100*$I100*Indicators!$I$258</f>
        <v>3.8778335728120237E-3</v>
      </c>
      <c r="X100" s="193">
        <f>N100*$B100*Indicators!$B$259+N100*$C100*Indicators!$C$259+N100*$D100*Indicators!$D$259+N100*$E100*Indicators!$E$259+N100*$F100*Indicators!$F$259+N100*$G100*Indicators!$G$259+N100*$H100*Indicators!$H$259+N100*$I100*Indicators!$I$259</f>
        <v>1.0966138866221509E-3</v>
      </c>
      <c r="Y100" s="193">
        <f>O100*$B100*Indicators!$B$260+O100*$C100*Indicators!$C$260+O100*$D100*Indicators!$D$260+O100*$E100*Indicators!$E$260+O100*$F100*Indicators!$F$260+O100*$G100*Indicators!$G$260+O100*$H100*Indicators!$H$260+O100*$I100*Indicators!$I$260</f>
        <v>-3.6111288615429916E-5</v>
      </c>
      <c r="Z100" s="193">
        <f>P100*$B100*Indicators!$B$261+P100*$C100*Indicators!$C$261+P100*$D100*Indicators!$D$261+P100*$E100*Indicators!$E$261+P100*$F100*Indicators!$F$261+P100*$G100*Indicators!$G$261+P100*$H100*Indicators!$H$261+P100*$I100*Indicators!$I$261</f>
        <v>-2.7006937127328605E-4</v>
      </c>
      <c r="AA100" s="193">
        <f>Q100*$B100*Indicators!$B$262+Q100*$C100*Indicators!$C$262+Q100*$D100*Indicators!$D$262+Q100*$E100*Indicators!$E$262+Q100*$F100*Indicators!$F$262+Q100*$G100*Indicators!$G$262+Q100*$H100*Indicators!$H$262+Q100*$I100*Indicators!$I$262</f>
        <v>-1.1202302107297655E-3</v>
      </c>
      <c r="AB100" s="193">
        <f>R100*$B100*Indicators!$B$263+R100*$C100*Indicators!$C$263+R100*$D100*Indicators!$D$263+R100*$E100*Indicators!$E$263+R100*$F100*Indicators!$F$263+R100*$G100*Indicators!$G$263+R100*$H100*Indicators!$H$263+R100*$I100*Indicators!$I$263</f>
        <v>4.861859889690812E-4</v>
      </c>
      <c r="AC100" s="193">
        <f>S100*$B100*Indicators!$B$264+S100*$C100*Indicators!$C$264+S100*$D100*Indicators!$D$264+S100*$E100*Indicators!$E$264+S100*$F100*Indicators!$F$264+S100*$G100*Indicators!$G$264+S100*$H100*Indicators!$H$264+S100*$I100*Indicators!$I$264</f>
        <v>3.0386912489647985E-3</v>
      </c>
      <c r="AE100" s="177">
        <f t="shared" si="2"/>
        <v>0.68844899837000184</v>
      </c>
    </row>
    <row r="101" spans="1:31" hidden="1" x14ac:dyDescent="0.25">
      <c r="A101" s="174">
        <f>Indicators!A113</f>
        <v>38808</v>
      </c>
      <c r="B101" s="193">
        <f>(Indicators!B113-Indicators!B112)/Indicators!B112</f>
        <v>-2.0050451623403003E-2</v>
      </c>
      <c r="C101" s="193">
        <f>(Indicators!C113-Indicators!C112)/-100</f>
        <v>1.200000000000001E-3</v>
      </c>
      <c r="D101" s="193">
        <f>(Indicators!D113-Indicators!D112)/-100</f>
        <v>9.6958827699812568E-4</v>
      </c>
      <c r="E101" s="193">
        <f>(Indicators!E113-Indicators!E112)/-Indicators!E112</f>
        <v>-0.10933169079149999</v>
      </c>
      <c r="F101" s="193">
        <f>(Indicators!F113-Indicators!F112)/Indicators!F112</f>
        <v>2.2248243559719123E-2</v>
      </c>
      <c r="G101" s="193">
        <f>(Indicators!G113-Indicators!G112)/Indicators!G112</f>
        <v>8.2154423044145095E-2</v>
      </c>
      <c r="H101" s="193">
        <f>(Indicators!H113-Indicators!H112)/Indicators!H112</f>
        <v>1.1436424484776097E-2</v>
      </c>
      <c r="I101" s="193">
        <f>(Indicators!I113-Indicators!I112)/Indicators!I112</f>
        <v>-4.6704029890579132E-2</v>
      </c>
      <c r="J101" s="174"/>
      <c r="K101" s="193">
        <f>NewCastle!C$75/100</f>
        <v>1.8058254870881914E-2</v>
      </c>
      <c r="L101" s="193">
        <f>NewCastle!D$75/100</f>
        <v>6.2432003320709228E-3</v>
      </c>
      <c r="M101" s="193">
        <f>NewCastle!E$75/100</f>
        <v>0.32285326345715987</v>
      </c>
      <c r="N101" s="193">
        <f>NewCastle!F$75/100</f>
        <v>3.243199655594968E-2</v>
      </c>
      <c r="O101" s="193">
        <f>NewCastle!G$75/100</f>
        <v>3.0089199707057469E-2</v>
      </c>
      <c r="P101" s="193">
        <f>NewCastle!H$75/100</f>
        <v>0.10762983975505458</v>
      </c>
      <c r="Q101" s="193">
        <f>NewCastle!I$75/100</f>
        <v>9.2195285004888008E-2</v>
      </c>
      <c r="R101" s="193">
        <f>NewCastle!J$75/100</f>
        <v>0.15155364399171628</v>
      </c>
      <c r="S101" s="193">
        <f>NewCastle!K$75/100</f>
        <v>0.23894531632522131</v>
      </c>
      <c r="T101" s="193"/>
      <c r="U101" s="193">
        <f>K101*$B101*Indicators!$B$256+K101*$C101*Indicators!$C$256+K101*$D101*Indicators!$D$256+K101*$E101*Indicators!$E$256+K101*$F101*Indicators!$F$256+K101*$G101*Indicators!$G$256+K101*$H101*Indicators!$H$256+K101*$I101*Indicators!$I$256</f>
        <v>-3.3130044978057431E-4</v>
      </c>
      <c r="V101" s="193">
        <f>L101*$B101*Indicators!$B$257+L101*$C101*Indicators!$C$257+L101*$D101*Indicators!$D$257+L101*$E101*Indicators!$E$257+L101*$F101*Indicators!$F$257+L101*$G101*Indicators!$G$257+L101*$H101*Indicators!$H$257+L101*$I101*Indicators!$I$257</f>
        <v>4.1034424812180591E-5</v>
      </c>
      <c r="W101" s="193">
        <f>M101*$B101*Indicators!$B$258+M101*$C101*Indicators!$C$258+M101*$D101*Indicators!$D$258+M101*$E101*Indicators!$E$258+M101*$F101*Indicators!$F$258+M101*$G101*Indicators!$G$258+M101*$H101*Indicators!$H$258+M101*$I101*Indicators!$I$258</f>
        <v>-8.3488276027084956E-3</v>
      </c>
      <c r="X101" s="193">
        <f>N101*$B101*Indicators!$B$259+N101*$C101*Indicators!$C$259+N101*$D101*Indicators!$D$259+N101*$E101*Indicators!$E$259+N101*$F101*Indicators!$F$259+N101*$G101*Indicators!$G$259+N101*$H101*Indicators!$H$259+N101*$I101*Indicators!$I$259</f>
        <v>-1.4909402779942423E-3</v>
      </c>
      <c r="Y101" s="193">
        <f>O101*$B101*Indicators!$B$260+O101*$C101*Indicators!$C$260+O101*$D101*Indicators!$D$260+O101*$E101*Indicators!$E$260+O101*$F101*Indicators!$F$260+O101*$G101*Indicators!$G$260+O101*$H101*Indicators!$H$260+O101*$I101*Indicators!$I$260</f>
        <v>-5.0706662671508697E-4</v>
      </c>
      <c r="Z101" s="193">
        <f>P101*$B101*Indicators!$B$261+P101*$C101*Indicators!$C$261+P101*$D101*Indicators!$D$261+P101*$E101*Indicators!$E$261+P101*$F101*Indicators!$F$261+P101*$G101*Indicators!$G$261+P101*$H101*Indicators!$H$261+P101*$I101*Indicators!$I$261</f>
        <v>-1.0187369329878969E-3</v>
      </c>
      <c r="AA101" s="193">
        <f>Q101*$B101*Indicators!$B$262+Q101*$C101*Indicators!$C$262+Q101*$D101*Indicators!$D$262+Q101*$E101*Indicators!$E$262+Q101*$F101*Indicators!$F$262+Q101*$G101*Indicators!$G$262+Q101*$H101*Indicators!$H$262+Q101*$I101*Indicators!$I$262</f>
        <v>-3.3974618645132406E-3</v>
      </c>
      <c r="AB101" s="193">
        <f>R101*$B101*Indicators!$B$263+R101*$C101*Indicators!$C$263+R101*$D101*Indicators!$D$263+R101*$E101*Indicators!$E$263+R101*$F101*Indicators!$F$263+R101*$G101*Indicators!$G$263+R101*$H101*Indicators!$H$263+R101*$I101*Indicators!$I$263</f>
        <v>-1.7164252753913761E-3</v>
      </c>
      <c r="AC101" s="193">
        <f>S101*$B101*Indicators!$B$264+S101*$C101*Indicators!$C$264+S101*$D101*Indicators!$D$264+S101*$E101*Indicators!$E$264+S101*$F101*Indicators!$F$264+S101*$G101*Indicators!$G$264+S101*$H101*Indicators!$H$264+S101*$I101*Indicators!$I$264</f>
        <v>-7.0584842144708136E-5</v>
      </c>
      <c r="AE101" s="177">
        <f t="shared" si="2"/>
        <v>-1.684030944742344</v>
      </c>
    </row>
    <row r="102" spans="1:31" hidden="1" x14ac:dyDescent="0.25">
      <c r="A102" s="174">
        <f>Indicators!A114</f>
        <v>38838</v>
      </c>
      <c r="B102" s="193">
        <f>(Indicators!B114-Indicators!B113)/Indicators!B113</f>
        <v>0.11377941640509528</v>
      </c>
      <c r="C102" s="193">
        <f>(Indicators!C114-Indicators!C113)/-100</f>
        <v>-3.6000000000000034E-3</v>
      </c>
      <c r="D102" s="193">
        <f>(Indicators!D114-Indicators!D113)/-100</f>
        <v>-6.2695924764888918E-3</v>
      </c>
      <c r="E102" s="193">
        <f>(Indicators!E114-Indicators!E113)/-Indicators!E113</f>
        <v>5.6496390893947902E-2</v>
      </c>
      <c r="F102" s="193">
        <f>(Indicators!F114-Indicators!F113)/Indicators!F113</f>
        <v>-3.2073310423826017E-2</v>
      </c>
      <c r="G102" s="193">
        <f>(Indicators!G114-Indicators!G113)/Indicators!G113</f>
        <v>3.1816034021105756E-2</v>
      </c>
      <c r="H102" s="193">
        <f>(Indicators!H114-Indicators!H113)/Indicators!H113</f>
        <v>8.0780100464829425E-3</v>
      </c>
      <c r="I102" s="193">
        <f>(Indicators!I114-Indicators!I113)/Indicators!I113</f>
        <v>7.1108622620380743E-2</v>
      </c>
      <c r="J102" s="174"/>
      <c r="K102" s="193">
        <f>NewCastle!C$75/100</f>
        <v>1.8058254870881914E-2</v>
      </c>
      <c r="L102" s="193">
        <f>NewCastle!D$75/100</f>
        <v>6.2432003320709228E-3</v>
      </c>
      <c r="M102" s="193">
        <f>NewCastle!E$75/100</f>
        <v>0.32285326345715987</v>
      </c>
      <c r="N102" s="193">
        <f>NewCastle!F$75/100</f>
        <v>3.243199655594968E-2</v>
      </c>
      <c r="O102" s="193">
        <f>NewCastle!G$75/100</f>
        <v>3.0089199707057469E-2</v>
      </c>
      <c r="P102" s="193">
        <f>NewCastle!H$75/100</f>
        <v>0.10762983975505458</v>
      </c>
      <c r="Q102" s="193">
        <f>NewCastle!I$75/100</f>
        <v>9.2195285004888008E-2</v>
      </c>
      <c r="R102" s="193">
        <f>NewCastle!J$75/100</f>
        <v>0.15155364399171628</v>
      </c>
      <c r="S102" s="193">
        <f>NewCastle!K$75/100</f>
        <v>0.23894531632522131</v>
      </c>
      <c r="T102" s="193"/>
      <c r="U102" s="193">
        <f>K102*$B102*Indicators!$B$256+K102*$C102*Indicators!$C$256+K102*$D102*Indicators!$D$256+K102*$E102*Indicators!$E$256+K102*$F102*Indicators!$F$256+K102*$G102*Indicators!$G$256+K102*$H102*Indicators!$H$256+K102*$I102*Indicators!$I$256</f>
        <v>5.157670144661352E-4</v>
      </c>
      <c r="V102" s="193">
        <f>L102*$B102*Indicators!$B$257+L102*$C102*Indicators!$C$257+L102*$D102*Indicators!$D$257+L102*$E102*Indicators!$E$257+L102*$F102*Indicators!$F$257+L102*$G102*Indicators!$G$257+L102*$H102*Indicators!$H$257+L102*$I102*Indicators!$I$257</f>
        <v>4.1661876066156076E-4</v>
      </c>
      <c r="W102" s="193">
        <f>M102*$B102*Indicators!$B$258+M102*$C102*Indicators!$C$258+M102*$D102*Indicators!$D$258+M102*$E102*Indicators!$E$258+M102*$F102*Indicators!$F$258+M102*$G102*Indicators!$G$258+M102*$H102*Indicators!$H$258+M102*$I102*Indicators!$I$258</f>
        <v>1.9199593078482069E-2</v>
      </c>
      <c r="X102" s="193">
        <f>N102*$B102*Indicators!$B$259+N102*$C102*Indicators!$C$259+N102*$D102*Indicators!$D$259+N102*$E102*Indicators!$E$259+N102*$F102*Indicators!$F$259+N102*$G102*Indicators!$G$259+N102*$H102*Indicators!$H$259+N102*$I102*Indicators!$I$259</f>
        <v>1.8987588869796197E-3</v>
      </c>
      <c r="Y102" s="193">
        <f>O102*$B102*Indicators!$B$260+O102*$C102*Indicators!$C$260+O102*$D102*Indicators!$D$260+O102*$E102*Indicators!$E$260+O102*$F102*Indicators!$F$260+O102*$G102*Indicators!$G$260+O102*$H102*Indicators!$H$260+O102*$I102*Indicators!$I$260</f>
        <v>7.2588013343581105E-4</v>
      </c>
      <c r="Z102" s="193">
        <f>P102*$B102*Indicators!$B$261+P102*$C102*Indicators!$C$261+P102*$D102*Indicators!$D$261+P102*$E102*Indicators!$E$261+P102*$F102*Indicators!$F$261+P102*$G102*Indicators!$G$261+P102*$H102*Indicators!$H$261+P102*$I102*Indicators!$I$261</f>
        <v>1.7794618722803592E-3</v>
      </c>
      <c r="AA102" s="193">
        <f>Q102*$B102*Indicators!$B$262+Q102*$C102*Indicators!$C$262+Q102*$D102*Indicators!$D$262+Q102*$E102*Indicators!$E$262+Q102*$F102*Indicators!$F$262+Q102*$G102*Indicators!$G$262+Q102*$H102*Indicators!$H$262+Q102*$I102*Indicators!$I$262</f>
        <v>3.2919583992339976E-3</v>
      </c>
      <c r="AB102" s="193">
        <f>R102*$B102*Indicators!$B$263+R102*$C102*Indicators!$C$263+R102*$D102*Indicators!$D$263+R102*$E102*Indicators!$E$263+R102*$F102*Indicators!$F$263+R102*$G102*Indicators!$G$263+R102*$H102*Indicators!$H$263+R102*$I102*Indicators!$I$263</f>
        <v>3.2007304594264506E-3</v>
      </c>
      <c r="AC102" s="193">
        <f>S102*$B102*Indicators!$B$264+S102*$C102*Indicators!$C$264+S102*$D102*Indicators!$D$264+S102*$E102*Indicators!$E$264+S102*$F102*Indicators!$F$264+S102*$G102*Indicators!$G$264+S102*$H102*Indicators!$H$264+S102*$I102*Indicators!$I$264</f>
        <v>3.5466312303711425E-3</v>
      </c>
      <c r="AE102" s="177">
        <f t="shared" si="2"/>
        <v>3.4575399835337146</v>
      </c>
    </row>
    <row r="103" spans="1:31" hidden="1" x14ac:dyDescent="0.25">
      <c r="A103" s="174">
        <f>Indicators!A115</f>
        <v>38869</v>
      </c>
      <c r="B103" s="193">
        <f>(Indicators!B115-Indicators!B114)/Indicators!B114</f>
        <v>6.8054395801025805E-2</v>
      </c>
      <c r="C103" s="193">
        <f>(Indicators!C115-Indicators!C114)/-100</f>
        <v>-9.0500000000000025E-3</v>
      </c>
      <c r="D103" s="193">
        <f>(Indicators!D115-Indicators!D114)/-100</f>
        <v>-9.4806671161349991E-3</v>
      </c>
      <c r="E103" s="193">
        <f>(Indicators!E115-Indicators!E114)/-Indicators!E114</f>
        <v>-7.5768721494777189E-2</v>
      </c>
      <c r="F103" s="193">
        <f>(Indicators!F115-Indicators!F114)/Indicators!F114</f>
        <v>-7.1597633136094629E-2</v>
      </c>
      <c r="G103" s="193">
        <f>(Indicators!G115-Indicators!G114)/Indicators!G114</f>
        <v>-0.10425889177224862</v>
      </c>
      <c r="H103" s="193">
        <f>(Indicators!H115-Indicators!H114)/Indicators!H114</f>
        <v>1.7451758254650368E-2</v>
      </c>
      <c r="I103" s="193">
        <f>(Indicators!I115-Indicators!I114)/Indicators!I114</f>
        <v>1.1500261369576581E-2</v>
      </c>
      <c r="J103" s="174"/>
      <c r="K103" s="193">
        <f>NewCastle!C$75/100</f>
        <v>1.8058254870881914E-2</v>
      </c>
      <c r="L103" s="193">
        <f>NewCastle!D$75/100</f>
        <v>6.2432003320709228E-3</v>
      </c>
      <c r="M103" s="193">
        <f>NewCastle!E$75/100</f>
        <v>0.32285326345715987</v>
      </c>
      <c r="N103" s="193">
        <f>NewCastle!F$75/100</f>
        <v>3.243199655594968E-2</v>
      </c>
      <c r="O103" s="193">
        <f>NewCastle!G$75/100</f>
        <v>3.0089199707057469E-2</v>
      </c>
      <c r="P103" s="193">
        <f>NewCastle!H$75/100</f>
        <v>0.10762983975505458</v>
      </c>
      <c r="Q103" s="193">
        <f>NewCastle!I$75/100</f>
        <v>9.2195285004888008E-2</v>
      </c>
      <c r="R103" s="193">
        <f>NewCastle!J$75/100</f>
        <v>0.15155364399171628</v>
      </c>
      <c r="S103" s="193">
        <f>NewCastle!K$75/100</f>
        <v>0.23894531632522131</v>
      </c>
      <c r="T103" s="193"/>
      <c r="U103" s="193">
        <f>K103*$B103*Indicators!$B$256+K103*$C103*Indicators!$C$256+K103*$D103*Indicators!$D$256+K103*$E103*Indicators!$E$256+K103*$F103*Indicators!$F$256+K103*$G103*Indicators!$G$256+K103*$H103*Indicators!$H$256+K103*$I103*Indicators!$I$256</f>
        <v>-3.5146655147656438E-4</v>
      </c>
      <c r="V103" s="193">
        <f>L103*$B103*Indicators!$B$257+L103*$C103*Indicators!$C$257+L103*$D103*Indicators!$D$257+L103*$E103*Indicators!$E$257+L103*$F103*Indicators!$F$257+L103*$G103*Indicators!$G$257+L103*$H103*Indicators!$H$257+L103*$I103*Indicators!$I$257</f>
        <v>-1.6584473475377416E-4</v>
      </c>
      <c r="W103" s="193">
        <f>M103*$B103*Indicators!$B$258+M103*$C103*Indicators!$C$258+M103*$D103*Indicators!$D$258+M103*$E103*Indicators!$E$258+M103*$F103*Indicators!$F$258+M103*$G103*Indicators!$G$258+M103*$H103*Indicators!$H$258+M103*$I103*Indicators!$I$258</f>
        <v>5.8124438922280332E-3</v>
      </c>
      <c r="X103" s="193">
        <f>N103*$B103*Indicators!$B$259+N103*$C103*Indicators!$C$259+N103*$D103*Indicators!$D$259+N103*$E103*Indicators!$E$259+N103*$F103*Indicators!$F$259+N103*$G103*Indicators!$G$259+N103*$H103*Indicators!$H$259+N103*$I103*Indicators!$I$259</f>
        <v>-5.7713761568028348E-5</v>
      </c>
      <c r="Y103" s="193">
        <f>O103*$B103*Indicators!$B$260+O103*$C103*Indicators!$C$260+O103*$D103*Indicators!$D$260+O103*$E103*Indicators!$E$260+O103*$F103*Indicators!$F$260+O103*$G103*Indicators!$G$260+O103*$H103*Indicators!$H$260+O103*$I103*Indicators!$I$260</f>
        <v>-7.2587029236041784E-5</v>
      </c>
      <c r="Z103" s="193">
        <f>P103*$B103*Indicators!$B$261+P103*$C103*Indicators!$C$261+P103*$D103*Indicators!$D$261+P103*$E103*Indicators!$E$261+P103*$F103*Indicators!$F$261+P103*$G103*Indicators!$G$261+P103*$H103*Indicators!$H$261+P103*$I103*Indicators!$I$261</f>
        <v>-1.5844473164594423E-4</v>
      </c>
      <c r="AA103" s="193">
        <f>Q103*$B103*Indicators!$B$262+Q103*$C103*Indicators!$C$262+Q103*$D103*Indicators!$D$262+Q103*$E103*Indicators!$E$262+Q103*$F103*Indicators!$F$262+Q103*$G103*Indicators!$G$262+Q103*$H103*Indicators!$H$262+Q103*$I103*Indicators!$I$262</f>
        <v>-1.294686013984027E-3</v>
      </c>
      <c r="AB103" s="193">
        <f>R103*$B103*Indicators!$B$263+R103*$C103*Indicators!$C$263+R103*$D103*Indicators!$D$263+R103*$E103*Indicators!$E$263+R103*$F103*Indicators!$F$263+R103*$G103*Indicators!$G$263+R103*$H103*Indicators!$H$263+R103*$I103*Indicators!$I$263</f>
        <v>1.399660439185326E-4</v>
      </c>
      <c r="AC103" s="193">
        <f>S103*$B103*Indicators!$B$264+S103*$C103*Indicators!$C$264+S103*$D103*Indicators!$D$264+S103*$E103*Indicators!$E$264+S103*$F103*Indicators!$F$264+S103*$G103*Indicators!$G$264+S103*$H103*Indicators!$H$264+S103*$I103*Indicators!$I$264</f>
        <v>1.8045978716472806E-3</v>
      </c>
      <c r="AE103" s="177">
        <f t="shared" si="2"/>
        <v>0.56562649851294666</v>
      </c>
    </row>
    <row r="104" spans="1:31" hidden="1" x14ac:dyDescent="0.25">
      <c r="A104" s="174">
        <f>Indicators!A116</f>
        <v>38899</v>
      </c>
      <c r="B104" s="193">
        <f>(Indicators!B116-Indicators!B115)/Indicators!B115</f>
        <v>-3.3534372033283036E-2</v>
      </c>
      <c r="C104" s="193">
        <f>(Indicators!C116-Indicators!C115)/-100</f>
        <v>0</v>
      </c>
      <c r="D104" s="193">
        <f>(Indicators!D116-Indicators!D115)/-100</f>
        <v>-1.1398273766257373E-3</v>
      </c>
      <c r="E104" s="193">
        <f>(Indicators!E116-Indicators!E115)/-Indicators!E115</f>
        <v>-1.6411378555798529E-2</v>
      </c>
      <c r="F104" s="193">
        <f>(Indicators!F116-Indicators!F115)/Indicators!F115</f>
        <v>1.083492670490758E-2</v>
      </c>
      <c r="G104" s="193">
        <f>(Indicators!G116-Indicators!G115)/Indicators!G115</f>
        <v>8.5207907293796875E-2</v>
      </c>
      <c r="H104" s="193">
        <f>(Indicators!H116-Indicators!H115)/Indicators!H115</f>
        <v>2.8853849130122473E-2</v>
      </c>
      <c r="I104" s="193">
        <f>(Indicators!I116-Indicators!I115)/Indicators!I115</f>
        <v>-5.503875968992248E-2</v>
      </c>
      <c r="J104" s="174"/>
      <c r="K104" s="193">
        <f>NewCastle!C$75/100</f>
        <v>1.8058254870881914E-2</v>
      </c>
      <c r="L104" s="193">
        <f>NewCastle!D$75/100</f>
        <v>6.2432003320709228E-3</v>
      </c>
      <c r="M104" s="193">
        <f>NewCastle!E$75/100</f>
        <v>0.32285326345715987</v>
      </c>
      <c r="N104" s="193">
        <f>NewCastle!F$75/100</f>
        <v>3.243199655594968E-2</v>
      </c>
      <c r="O104" s="193">
        <f>NewCastle!G$75/100</f>
        <v>3.0089199707057469E-2</v>
      </c>
      <c r="P104" s="193">
        <f>NewCastle!H$75/100</f>
        <v>0.10762983975505458</v>
      </c>
      <c r="Q104" s="193">
        <f>NewCastle!I$75/100</f>
        <v>9.2195285004888008E-2</v>
      </c>
      <c r="R104" s="193">
        <f>NewCastle!J$75/100</f>
        <v>0.15155364399171628</v>
      </c>
      <c r="S104" s="193">
        <f>NewCastle!K$75/100</f>
        <v>0.23894531632522131</v>
      </c>
      <c r="T104" s="193"/>
      <c r="U104" s="193">
        <f>K104*$B104*Indicators!$B$256+K104*$C104*Indicators!$C$256+K104*$D104*Indicators!$D$256+K104*$E104*Indicators!$E$256+K104*$F104*Indicators!$F$256+K104*$G104*Indicators!$G$256+K104*$H104*Indicators!$H$256+K104*$I104*Indicators!$I$256</f>
        <v>-1.4123429721001982E-4</v>
      </c>
      <c r="V104" s="193">
        <f>L104*$B104*Indicators!$B$257+L104*$C104*Indicators!$C$257+L104*$D104*Indicators!$D$257+L104*$E104*Indicators!$E$257+L104*$F104*Indicators!$F$257+L104*$G104*Indicators!$G$257+L104*$H104*Indicators!$H$257+L104*$I104*Indicators!$I$257</f>
        <v>7.1009920300976238E-5</v>
      </c>
      <c r="W104" s="193">
        <f>M104*$B104*Indicators!$B$258+M104*$C104*Indicators!$C$258+M104*$D104*Indicators!$D$258+M104*$E104*Indicators!$E$258+M104*$F104*Indicators!$F$258+M104*$G104*Indicators!$G$258+M104*$H104*Indicators!$H$258+M104*$I104*Indicators!$I$258</f>
        <v>-6.9599177700084038E-3</v>
      </c>
      <c r="X104" s="193">
        <f>N104*$B104*Indicators!$B$259+N104*$C104*Indicators!$C$259+N104*$D104*Indicators!$D$259+N104*$E104*Indicators!$E$259+N104*$F104*Indicators!$F$259+N104*$G104*Indicators!$G$259+N104*$H104*Indicators!$H$259+N104*$I104*Indicators!$I$259</f>
        <v>-1.0159874010588527E-3</v>
      </c>
      <c r="Y104" s="193">
        <f>O104*$B104*Indicators!$B$260+O104*$C104*Indicators!$C$260+O104*$D104*Indicators!$D$260+O104*$E104*Indicators!$E$260+O104*$F104*Indicators!$F$260+O104*$G104*Indicators!$G$260+O104*$H104*Indicators!$H$260+O104*$I104*Indicators!$I$260</f>
        <v>-7.4952105661193591E-7</v>
      </c>
      <c r="Z104" s="193">
        <f>P104*$B104*Indicators!$B$261+P104*$C104*Indicators!$C$261+P104*$D104*Indicators!$D$261+P104*$E104*Indicators!$E$261+P104*$F104*Indicators!$F$261+P104*$G104*Indicators!$G$261+P104*$H104*Indicators!$H$261+P104*$I104*Indicators!$I$261</f>
        <v>2.1428258873409304E-4</v>
      </c>
      <c r="AA104" s="193">
        <f>Q104*$B104*Indicators!$B$262+Q104*$C104*Indicators!$C$262+Q104*$D104*Indicators!$D$262+Q104*$E104*Indicators!$E$262+Q104*$F104*Indicators!$F$262+Q104*$G104*Indicators!$G$262+Q104*$H104*Indicators!$H$262+Q104*$I104*Indicators!$I$262</f>
        <v>-7.4898893145862986E-4</v>
      </c>
      <c r="AB104" s="193">
        <f>R104*$B104*Indicators!$B$263+R104*$C104*Indicators!$C$263+R104*$D104*Indicators!$D$263+R104*$E104*Indicators!$E$263+R104*$F104*Indicators!$F$263+R104*$G104*Indicators!$G$263+R104*$H104*Indicators!$H$263+R104*$I104*Indicators!$I$263</f>
        <v>1.2058501445498808E-4</v>
      </c>
      <c r="AC104" s="193">
        <f>S104*$B104*Indicators!$B$264+S104*$C104*Indicators!$C$264+S104*$D104*Indicators!$D$264+S104*$E104*Indicators!$E$264+S104*$F104*Indicators!$F$264+S104*$G104*Indicators!$G$264+S104*$H104*Indicators!$H$264+S104*$I104*Indicators!$I$264</f>
        <v>5.5502554412753535E-4</v>
      </c>
      <c r="AE104" s="177">
        <f t="shared" si="2"/>
        <v>-0.79059748531749263</v>
      </c>
    </row>
    <row r="105" spans="1:31" hidden="1" x14ac:dyDescent="0.25">
      <c r="A105" s="174">
        <f>Indicators!A117</f>
        <v>38930</v>
      </c>
      <c r="B105" s="193">
        <f>(Indicators!B117-Indicators!B116)/Indicators!B116</f>
        <v>4.0591685204980743E-2</v>
      </c>
      <c r="C105" s="193">
        <f>(Indicators!C117-Indicators!C116)/-100</f>
        <v>-1.25E-3</v>
      </c>
      <c r="D105" s="193">
        <f>(Indicators!D117-Indicators!D116)/-100</f>
        <v>-4.4581184206557009E-3</v>
      </c>
      <c r="E105" s="193">
        <f>(Indicators!E117-Indicators!E116)/-Indicators!E116</f>
        <v>6.4585575888051638E-2</v>
      </c>
      <c r="F105" s="193">
        <f>(Indicators!F117-Indicators!F116)/Indicators!F116</f>
        <v>-0.18158890290037824</v>
      </c>
      <c r="G105" s="193">
        <f>(Indicators!G117-Indicators!G116)/Indicators!G116</f>
        <v>-2.9208542713567699E-2</v>
      </c>
      <c r="H105" s="193">
        <f>(Indicators!H117-Indicators!H116)/Indicators!H116</f>
        <v>2.3088564552428692E-2</v>
      </c>
      <c r="I105" s="193">
        <f>(Indicators!I117-Indicators!I116)/Indicators!I116</f>
        <v>-2.5704129067541701E-2</v>
      </c>
      <c r="J105" s="174"/>
      <c r="K105" s="193">
        <f>NewCastle!C$75/100</f>
        <v>1.8058254870881914E-2</v>
      </c>
      <c r="L105" s="193">
        <f>NewCastle!D$75/100</f>
        <v>6.2432003320709228E-3</v>
      </c>
      <c r="M105" s="193">
        <f>NewCastle!E$75/100</f>
        <v>0.32285326345715987</v>
      </c>
      <c r="N105" s="193">
        <f>NewCastle!F$75/100</f>
        <v>3.243199655594968E-2</v>
      </c>
      <c r="O105" s="193">
        <f>NewCastle!G$75/100</f>
        <v>3.0089199707057469E-2</v>
      </c>
      <c r="P105" s="193">
        <f>NewCastle!H$75/100</f>
        <v>0.10762983975505458</v>
      </c>
      <c r="Q105" s="193">
        <f>NewCastle!I$75/100</f>
        <v>9.2195285004888008E-2</v>
      </c>
      <c r="R105" s="193">
        <f>NewCastle!J$75/100</f>
        <v>0.15155364399171628</v>
      </c>
      <c r="S105" s="193">
        <f>NewCastle!K$75/100</f>
        <v>0.23894531632522131</v>
      </c>
      <c r="T105" s="193"/>
      <c r="U105" s="193">
        <f>K105*$B105*Indicators!$B$256+K105*$C105*Indicators!$C$256+K105*$D105*Indicators!$D$256+K105*$E105*Indicators!$E$256+K105*$F105*Indicators!$F$256+K105*$G105*Indicators!$G$256+K105*$H105*Indicators!$H$256+K105*$I105*Indicators!$I$256</f>
        <v>-6.4060152589177606E-4</v>
      </c>
      <c r="V105" s="193">
        <f>L105*$B105*Indicators!$B$257+L105*$C105*Indicators!$C$257+L105*$D105*Indicators!$D$257+L105*$E105*Indicators!$E$257+L105*$F105*Indicators!$F$257+L105*$G105*Indicators!$G$257+L105*$H105*Indicators!$H$257+L105*$I105*Indicators!$I$257</f>
        <v>1.1311556794968327E-5</v>
      </c>
      <c r="W105" s="193">
        <f>M105*$B105*Indicators!$B$258+M105*$C105*Indicators!$C$258+M105*$D105*Indicators!$D$258+M105*$E105*Indicators!$E$258+M105*$F105*Indicators!$F$258+M105*$G105*Indicators!$G$258+M105*$H105*Indicators!$H$258+M105*$I105*Indicators!$I$258</f>
        <v>5.6049819387102287E-3</v>
      </c>
      <c r="X105" s="193">
        <f>N105*$B105*Indicators!$B$259+N105*$C105*Indicators!$C$259+N105*$D105*Indicators!$D$259+N105*$E105*Indicators!$E$259+N105*$F105*Indicators!$F$259+N105*$G105*Indicators!$G$259+N105*$H105*Indicators!$H$259+N105*$I105*Indicators!$I$259</f>
        <v>1.9938120249041316E-4</v>
      </c>
      <c r="Y105" s="193">
        <f>O105*$B105*Indicators!$B$260+O105*$C105*Indicators!$C$260+O105*$D105*Indicators!$D$260+O105*$E105*Indicators!$E$260+O105*$F105*Indicators!$F$260+O105*$G105*Indicators!$G$260+O105*$H105*Indicators!$H$260+O105*$I105*Indicators!$I$260</f>
        <v>5.5868289977340641E-4</v>
      </c>
      <c r="Z105" s="193">
        <f>P105*$B105*Indicators!$B$261+P105*$C105*Indicators!$C$261+P105*$D105*Indicators!$D$261+P105*$E105*Indicators!$E$261+P105*$F105*Indicators!$F$261+P105*$G105*Indicators!$G$261+P105*$H105*Indicators!$H$261+P105*$I105*Indicators!$I$261</f>
        <v>1.6102224323322123E-3</v>
      </c>
      <c r="AA105" s="193">
        <f>Q105*$B105*Indicators!$B$262+Q105*$C105*Indicators!$C$262+Q105*$D105*Indicators!$D$262+Q105*$E105*Indicators!$E$262+Q105*$F105*Indicators!$F$262+Q105*$G105*Indicators!$G$262+Q105*$H105*Indicators!$H$262+Q105*$I105*Indicators!$I$262</f>
        <v>2.2851827077368415E-3</v>
      </c>
      <c r="AB105" s="193">
        <f>R105*$B105*Indicators!$B$263+R105*$C105*Indicators!$C$263+R105*$D105*Indicators!$D$263+R105*$E105*Indicators!$E$263+R105*$F105*Indicators!$F$263+R105*$G105*Indicators!$G$263+R105*$H105*Indicators!$H$263+R105*$I105*Indicators!$I$263</f>
        <v>2.3150996963722439E-3</v>
      </c>
      <c r="AC105" s="193">
        <f>S105*$B105*Indicators!$B$264+S105*$C105*Indicators!$C$264+S105*$D105*Indicators!$D$264+S105*$E105*Indicators!$E$264+S105*$F105*Indicators!$F$264+S105*$G105*Indicators!$G$264+S105*$H105*Indicators!$H$264+S105*$I105*Indicators!$I$264</f>
        <v>2.0003086726049402E-3</v>
      </c>
      <c r="AE105" s="177">
        <f t="shared" si="2"/>
        <v>1.3944569580923478</v>
      </c>
    </row>
    <row r="106" spans="1:31" hidden="1" x14ac:dyDescent="0.25">
      <c r="A106" s="174">
        <f>Indicators!A118</f>
        <v>38961</v>
      </c>
      <c r="B106" s="193">
        <f>(Indicators!B118-Indicators!B117)/Indicators!B117</f>
        <v>7.6545060802931886E-2</v>
      </c>
      <c r="C106" s="193">
        <f>(Indicators!C118-Indicators!C117)/-100</f>
        <v>1.4499999999999958E-3</v>
      </c>
      <c r="D106" s="193">
        <f>(Indicators!D118-Indicators!D117)/-100</f>
        <v>1.7539133818202757E-3</v>
      </c>
      <c r="E106" s="193">
        <f>(Indicators!E118-Indicators!E117)/-Indicators!E117</f>
        <v>0.13521288837744533</v>
      </c>
      <c r="F106" s="193">
        <f>(Indicators!F118-Indicators!F117)/Indicators!F117</f>
        <v>-5.1617873651771951E-2</v>
      </c>
      <c r="G106" s="193">
        <f>(Indicators!G118-Indicators!G117)/Indicators!G117</f>
        <v>-1.9572953736654838E-2</v>
      </c>
      <c r="H106" s="193">
        <f>(Indicators!H118-Indicators!H117)/Indicators!H117</f>
        <v>2.3521755676566933E-2</v>
      </c>
      <c r="I106" s="193">
        <f>(Indicators!I118-Indicators!I117)/Indicators!I117</f>
        <v>-3.003087285994948E-2</v>
      </c>
      <c r="J106" s="174"/>
      <c r="K106" s="193">
        <f>NewCastle!C$75/100</f>
        <v>1.8058254870881914E-2</v>
      </c>
      <c r="L106" s="193">
        <f>NewCastle!D$75/100</f>
        <v>6.2432003320709228E-3</v>
      </c>
      <c r="M106" s="193">
        <f>NewCastle!E$75/100</f>
        <v>0.32285326345715987</v>
      </c>
      <c r="N106" s="193">
        <f>NewCastle!F$75/100</f>
        <v>3.243199655594968E-2</v>
      </c>
      <c r="O106" s="193">
        <f>NewCastle!G$75/100</f>
        <v>3.0089199707057469E-2</v>
      </c>
      <c r="P106" s="193">
        <f>NewCastle!H$75/100</f>
        <v>0.10762983975505458</v>
      </c>
      <c r="Q106" s="193">
        <f>NewCastle!I$75/100</f>
        <v>9.2195285004888008E-2</v>
      </c>
      <c r="R106" s="193">
        <f>NewCastle!J$75/100</f>
        <v>0.15155364399171628</v>
      </c>
      <c r="S106" s="193">
        <f>NewCastle!K$75/100</f>
        <v>0.23894531632522131</v>
      </c>
      <c r="T106" s="193"/>
      <c r="U106" s="193">
        <f>K106*$B106*Indicators!$B$256+K106*$C106*Indicators!$C$256+K106*$D106*Indicators!$D$256+K106*$E106*Indicators!$E$256+K106*$F106*Indicators!$F$256+K106*$G106*Indicators!$G$256+K106*$H106*Indicators!$H$256+K106*$I106*Indicators!$I$256</f>
        <v>4.1519977506705892E-4</v>
      </c>
      <c r="V106" s="193">
        <f>L106*$B106*Indicators!$B$257+L106*$C106*Indicators!$C$257+L106*$D106*Indicators!$D$257+L106*$E106*Indicators!$E$257+L106*$F106*Indicators!$F$257+L106*$G106*Indicators!$G$257+L106*$H106*Indicators!$H$257+L106*$I106*Indicators!$I$257</f>
        <v>1.4140506007916936E-4</v>
      </c>
      <c r="W106" s="193">
        <f>M106*$B106*Indicators!$B$258+M106*$C106*Indicators!$C$258+M106*$D106*Indicators!$D$258+M106*$E106*Indicators!$E$258+M106*$F106*Indicators!$F$258+M106*$G106*Indicators!$G$258+M106*$H106*Indicators!$H$258+M106*$I106*Indicators!$I$258</f>
        <v>1.1957114942167823E-2</v>
      </c>
      <c r="X106" s="193">
        <f>N106*$B106*Indicators!$B$259+N106*$C106*Indicators!$C$259+N106*$D106*Indicators!$D$259+N106*$E106*Indicators!$E$259+N106*$F106*Indicators!$F$259+N106*$G106*Indicators!$G$259+N106*$H106*Indicators!$H$259+N106*$I106*Indicators!$I$259</f>
        <v>7.1979633358347419E-4</v>
      </c>
      <c r="Y106" s="193">
        <f>O106*$B106*Indicators!$B$260+O106*$C106*Indicators!$C$260+O106*$D106*Indicators!$D$260+O106*$E106*Indicators!$E$260+O106*$F106*Indicators!$F$260+O106*$G106*Indicators!$G$260+O106*$H106*Indicators!$H$260+O106*$I106*Indicators!$I$260</f>
        <v>1.0260962838472348E-3</v>
      </c>
      <c r="Z106" s="193">
        <f>P106*$B106*Indicators!$B$261+P106*$C106*Indicators!$C$261+P106*$D106*Indicators!$D$261+P106*$E106*Indicators!$E$261+P106*$F106*Indicators!$F$261+P106*$G106*Indicators!$G$261+P106*$H106*Indicators!$H$261+P106*$I106*Indicators!$I$261</f>
        <v>3.0044349391925127E-3</v>
      </c>
      <c r="AA106" s="193">
        <f>Q106*$B106*Indicators!$B$262+Q106*$C106*Indicators!$C$262+Q106*$D106*Indicators!$D$262+Q106*$E106*Indicators!$E$262+Q106*$F106*Indicators!$F$262+Q106*$G106*Indicators!$G$262+Q106*$H106*Indicators!$H$262+Q106*$I106*Indicators!$I$262</f>
        <v>4.6452619962510074E-3</v>
      </c>
      <c r="AB106" s="193">
        <f>R106*$B106*Indicators!$B$263+R106*$C106*Indicators!$C$263+R106*$D106*Indicators!$D$263+R106*$E106*Indicators!$E$263+R106*$F106*Indicators!$F$263+R106*$G106*Indicators!$G$263+R106*$H106*Indicators!$H$263+R106*$I106*Indicators!$I$263</f>
        <v>4.1546414800528522E-3</v>
      </c>
      <c r="AC106" s="193">
        <f>S106*$B106*Indicators!$B$264+S106*$C106*Indicators!$C$264+S106*$D106*Indicators!$D$264+S106*$E106*Indicators!$E$264+S106*$F106*Indicators!$F$264+S106*$G106*Indicators!$G$264+S106*$H106*Indicators!$H$264+S106*$I106*Indicators!$I$264</f>
        <v>3.3614281867156526E-3</v>
      </c>
      <c r="AE106" s="177">
        <f t="shared" si="2"/>
        <v>2.9425378996956781</v>
      </c>
    </row>
    <row r="107" spans="1:31" hidden="1" x14ac:dyDescent="0.25">
      <c r="A107" s="174">
        <f>Indicators!A119</f>
        <v>38991</v>
      </c>
      <c r="B107" s="193">
        <f>(Indicators!B119-Indicators!B118)/Indicators!B118</f>
        <v>-5.096067053513862E-2</v>
      </c>
      <c r="C107" s="193">
        <f>(Indicators!C119-Indicators!C118)/-100</f>
        <v>5.4499999999999991E-3</v>
      </c>
      <c r="D107" s="193">
        <f>(Indicators!D119-Indicators!D118)/-100</f>
        <v>-1.5026931693597589E-3</v>
      </c>
      <c r="E107" s="193">
        <f>(Indicators!E119-Indicators!E118)/-Indicators!E118</f>
        <v>6.9028609447771103E-2</v>
      </c>
      <c r="F107" s="193">
        <f>(Indicators!F119-Indicators!F118)/Indicators!F118</f>
        <v>-6.4987814784727913E-2</v>
      </c>
      <c r="G107" s="193">
        <f>(Indicators!G119-Indicators!G118)/Indicators!G118</f>
        <v>-1.1549249298796328E-3</v>
      </c>
      <c r="H107" s="193">
        <f>(Indicators!H119-Indicators!H118)/Indicators!H118</f>
        <v>2.0414958549333704E-2</v>
      </c>
      <c r="I107" s="193">
        <f>(Indicators!I119-Indicators!I118)/Indicators!I118</f>
        <v>3.8773148148148147E-2</v>
      </c>
      <c r="J107" s="174"/>
      <c r="K107" s="193">
        <f>NewCastle!C$75/100</f>
        <v>1.8058254870881914E-2</v>
      </c>
      <c r="L107" s="193">
        <f>NewCastle!D$75/100</f>
        <v>6.2432003320709228E-3</v>
      </c>
      <c r="M107" s="193">
        <f>NewCastle!E$75/100</f>
        <v>0.32285326345715987</v>
      </c>
      <c r="N107" s="193">
        <f>NewCastle!F$75/100</f>
        <v>3.243199655594968E-2</v>
      </c>
      <c r="O107" s="193">
        <f>NewCastle!G$75/100</f>
        <v>3.0089199707057469E-2</v>
      </c>
      <c r="P107" s="193">
        <f>NewCastle!H$75/100</f>
        <v>0.10762983975505458</v>
      </c>
      <c r="Q107" s="193">
        <f>NewCastle!I$75/100</f>
        <v>9.2195285004888008E-2</v>
      </c>
      <c r="R107" s="193">
        <f>NewCastle!J$75/100</f>
        <v>0.15155364399171628</v>
      </c>
      <c r="S107" s="193">
        <f>NewCastle!K$75/100</f>
        <v>0.23894531632522131</v>
      </c>
      <c r="T107" s="193"/>
      <c r="U107" s="193">
        <f>K107*$B107*Indicators!$B$256+K107*$C107*Indicators!$C$256+K107*$D107*Indicators!$D$256+K107*$E107*Indicators!$E$256+K107*$F107*Indicators!$F$256+K107*$G107*Indicators!$G$256+K107*$H107*Indicators!$H$256+K107*$I107*Indicators!$I$256</f>
        <v>-2.2284612250275681E-4</v>
      </c>
      <c r="V107" s="193">
        <f>L107*$B107*Indicators!$B$257+L107*$C107*Indicators!$C$257+L107*$D107*Indicators!$D$257+L107*$E107*Indicators!$E$257+L107*$F107*Indicators!$F$257+L107*$G107*Indicators!$G$257+L107*$H107*Indicators!$H$257+L107*$I107*Indicators!$I$257</f>
        <v>-6.8218236230943149E-6</v>
      </c>
      <c r="W107" s="193">
        <f>M107*$B107*Indicators!$B$258+M107*$C107*Indicators!$C$258+M107*$D107*Indicators!$D$258+M107*$E107*Indicators!$E$258+M107*$F107*Indicators!$F$258+M107*$G107*Indicators!$G$258+M107*$H107*Indicators!$H$258+M107*$I107*Indicators!$I$258</f>
        <v>-3.9511723959665106E-5</v>
      </c>
      <c r="X107" s="193">
        <f>N107*$B107*Indicators!$B$259+N107*$C107*Indicators!$C$259+N107*$D107*Indicators!$D$259+N107*$E107*Indicators!$E$259+N107*$F107*Indicators!$F$259+N107*$G107*Indicators!$G$259+N107*$H107*Indicators!$H$259+N107*$I107*Indicators!$I$259</f>
        <v>9.8382753786101966E-4</v>
      </c>
      <c r="Y107" s="193">
        <f>O107*$B107*Indicators!$B$260+O107*$C107*Indicators!$C$260+O107*$D107*Indicators!$D$260+O107*$E107*Indicators!$E$260+O107*$F107*Indicators!$F$260+O107*$G107*Indicators!$G$260+O107*$H107*Indicators!$H$260+O107*$I107*Indicators!$I$260</f>
        <v>4.4550370035205189E-4</v>
      </c>
      <c r="Z107" s="193">
        <f>P107*$B107*Indicators!$B$261+P107*$C107*Indicators!$C$261+P107*$D107*Indicators!$D$261+P107*$E107*Indicators!$E$261+P107*$F107*Indicators!$F$261+P107*$G107*Indicators!$G$261+P107*$H107*Indicators!$H$261+P107*$I107*Indicators!$I$261</f>
        <v>9.1673661063371734E-4</v>
      </c>
      <c r="AA107" s="193">
        <f>Q107*$B107*Indicators!$B$262+Q107*$C107*Indicators!$C$262+Q107*$D107*Indicators!$D$262+Q107*$E107*Indicators!$E$262+Q107*$F107*Indicators!$F$262+Q107*$G107*Indicators!$G$262+Q107*$H107*Indicators!$H$262+Q107*$I107*Indicators!$I$262</f>
        <v>2.2599418089779893E-3</v>
      </c>
      <c r="AB107" s="193">
        <f>R107*$B107*Indicators!$B$263+R107*$C107*Indicators!$C$263+R107*$D107*Indicators!$D$263+R107*$E107*Indicators!$E$263+R107*$F107*Indicators!$F$263+R107*$G107*Indicators!$G$263+R107*$H107*Indicators!$H$263+R107*$I107*Indicators!$I$263</f>
        <v>1.762139914086859E-3</v>
      </c>
      <c r="AC107" s="193">
        <f>S107*$B107*Indicators!$B$264+S107*$C107*Indicators!$C$264+S107*$D107*Indicators!$D$264+S107*$E107*Indicators!$E$264+S107*$F107*Indicators!$F$264+S107*$G107*Indicators!$G$264+S107*$H107*Indicators!$H$264+S107*$I107*Indicators!$I$264</f>
        <v>1.0929452637957111E-3</v>
      </c>
      <c r="AE107" s="177">
        <f t="shared" si="2"/>
        <v>0.71919151656218328</v>
      </c>
    </row>
    <row r="108" spans="1:31" hidden="1" x14ac:dyDescent="0.25">
      <c r="A108" s="174">
        <f>Indicators!A120</f>
        <v>39022</v>
      </c>
      <c r="B108" s="193">
        <f>(Indicators!B120-Indicators!B119)/Indicators!B119</f>
        <v>-2.7473572651430675E-2</v>
      </c>
      <c r="C108" s="193">
        <f>(Indicators!C120-Indicators!C119)/-100</f>
        <v>6.0000000000000493E-4</v>
      </c>
      <c r="D108" s="193">
        <f>(Indicators!D120-Indicators!D119)/-100</f>
        <v>-4.1708375041702441E-5</v>
      </c>
      <c r="E108" s="193">
        <f>(Indicators!E120-Indicators!E119)/-Indicators!E119</f>
        <v>-0.14275504734679295</v>
      </c>
      <c r="F108" s="193">
        <f>(Indicators!F120-Indicators!F119)/Indicators!F119</f>
        <v>1.9113814074717694E-2</v>
      </c>
      <c r="G108" s="193">
        <f>(Indicators!G120-Indicators!G119)/Indicators!G119</f>
        <v>6.8797489263296957E-2</v>
      </c>
      <c r="H108" s="193">
        <f>(Indicators!H120-Indicators!H119)/Indicators!H119</f>
        <v>2.3709337829123708E-2</v>
      </c>
      <c r="I108" s="193">
        <f>(Indicators!I120-Indicators!I119)/Indicators!I119</f>
        <v>-4.094707520891365E-2</v>
      </c>
      <c r="J108" s="174"/>
      <c r="K108" s="193">
        <f>NewCastle!C$75/100</f>
        <v>1.8058254870881914E-2</v>
      </c>
      <c r="L108" s="193">
        <f>NewCastle!D$75/100</f>
        <v>6.2432003320709228E-3</v>
      </c>
      <c r="M108" s="193">
        <f>NewCastle!E$75/100</f>
        <v>0.32285326345715987</v>
      </c>
      <c r="N108" s="193">
        <f>NewCastle!F$75/100</f>
        <v>3.243199655594968E-2</v>
      </c>
      <c r="O108" s="193">
        <f>NewCastle!G$75/100</f>
        <v>3.0089199707057469E-2</v>
      </c>
      <c r="P108" s="193">
        <f>NewCastle!H$75/100</f>
        <v>0.10762983975505458</v>
      </c>
      <c r="Q108" s="193">
        <f>NewCastle!I$75/100</f>
        <v>9.2195285004888008E-2</v>
      </c>
      <c r="R108" s="193">
        <f>NewCastle!J$75/100</f>
        <v>0.15155364399171628</v>
      </c>
      <c r="S108" s="193">
        <f>NewCastle!K$75/100</f>
        <v>0.23894531632522131</v>
      </c>
      <c r="T108" s="193"/>
      <c r="U108" s="193">
        <f>K108*$B108*Indicators!$B$256+K108*$C108*Indicators!$C$256+K108*$D108*Indicators!$D$256+K108*$E108*Indicators!$E$256+K108*$F108*Indicators!$F$256+K108*$G108*Indicators!$G$256+K108*$H108*Indicators!$H$256+K108*$I108*Indicators!$I$256</f>
        <v>-4.4921436736616665E-4</v>
      </c>
      <c r="V108" s="193">
        <f>L108*$B108*Indicators!$B$257+L108*$C108*Indicators!$C$257+L108*$D108*Indicators!$D$257+L108*$E108*Indicators!$E$257+L108*$F108*Indicators!$F$257+L108*$G108*Indicators!$G$257+L108*$H108*Indicators!$H$257+L108*$I108*Indicators!$I$257</f>
        <v>-1.9903296852825798E-5</v>
      </c>
      <c r="W108" s="193">
        <f>M108*$B108*Indicators!$B$258+M108*$C108*Indicators!$C$258+M108*$D108*Indicators!$D$258+M108*$E108*Indicators!$E$258+M108*$F108*Indicators!$F$258+M108*$G108*Indicators!$G$258+M108*$H108*Indicators!$H$258+M108*$I108*Indicators!$I$258</f>
        <v>-9.5538162527845118E-3</v>
      </c>
      <c r="X108" s="193">
        <f>N108*$B108*Indicators!$B$259+N108*$C108*Indicators!$C$259+N108*$D108*Indicators!$D$259+N108*$E108*Indicators!$E$259+N108*$F108*Indicators!$F$259+N108*$G108*Indicators!$G$259+N108*$H108*Indicators!$H$259+N108*$I108*Indicators!$I$259</f>
        <v>-1.601266781331366E-3</v>
      </c>
      <c r="Y108" s="193">
        <f>O108*$B108*Indicators!$B$260+O108*$C108*Indicators!$C$260+O108*$D108*Indicators!$D$260+O108*$E108*Indicators!$E$260+O108*$F108*Indicators!$F$260+O108*$G108*Indicators!$G$260+O108*$H108*Indicators!$H$260+O108*$I108*Indicators!$I$260</f>
        <v>-5.6926772786434446E-4</v>
      </c>
      <c r="Z108" s="193">
        <f>P108*$B108*Indicators!$B$261+P108*$C108*Indicators!$C$261+P108*$D108*Indicators!$D$261+P108*$E108*Indicators!$E$261+P108*$F108*Indicators!$F$261+P108*$G108*Indicators!$G$261+P108*$H108*Indicators!$H$261+P108*$I108*Indicators!$I$261</f>
        <v>-1.172505398197404E-3</v>
      </c>
      <c r="AA108" s="193">
        <f>Q108*$B108*Indicators!$B$262+Q108*$C108*Indicators!$C$262+Q108*$D108*Indicators!$D$262+Q108*$E108*Indicators!$E$262+Q108*$F108*Indicators!$F$262+Q108*$G108*Indicators!$G$262+Q108*$H108*Indicators!$H$262+Q108*$I108*Indicators!$I$262</f>
        <v>-4.1313520614426821E-3</v>
      </c>
      <c r="AB108" s="193">
        <f>R108*$B108*Indicators!$B$263+R108*$C108*Indicators!$C$263+R108*$D108*Indicators!$D$263+R108*$E108*Indicators!$E$263+R108*$F108*Indicators!$F$263+R108*$G108*Indicators!$G$263+R108*$H108*Indicators!$H$263+R108*$I108*Indicators!$I$263</f>
        <v>-1.7809955671705706E-3</v>
      </c>
      <c r="AC108" s="193">
        <f>S108*$B108*Indicators!$B$264+S108*$C108*Indicators!$C$264+S108*$D108*Indicators!$D$264+S108*$E108*Indicators!$E$264+S108*$F108*Indicators!$F$264+S108*$G108*Indicators!$G$264+S108*$H108*Indicators!$H$264+S108*$I108*Indicators!$I$264</f>
        <v>6.0208213778986653E-4</v>
      </c>
      <c r="AE108" s="177">
        <f t="shared" si="2"/>
        <v>-1.8676239315220007</v>
      </c>
    </row>
    <row r="109" spans="1:31" hidden="1" x14ac:dyDescent="0.25">
      <c r="A109" s="174">
        <f>Indicators!A121</f>
        <v>39052</v>
      </c>
      <c r="B109" s="193">
        <f>(Indicators!B121-Indicators!B120)/Indicators!B120</f>
        <v>-1.5074885436459256E-2</v>
      </c>
      <c r="C109" s="193">
        <f>(Indicators!C121-Indicators!C120)/-100</f>
        <v>1.7500000000000072E-3</v>
      </c>
      <c r="D109" s="193">
        <f>(Indicators!D121-Indicators!D120)/-100</f>
        <v>-3.861003861003862E-3</v>
      </c>
      <c r="E109" s="193">
        <f>(Indicators!E121-Indicators!E120)/-Indicators!E120</f>
        <v>6.7229518449030704E-2</v>
      </c>
      <c r="F109" s="193">
        <f>(Indicators!F121-Indicators!F120)/Indicators!F120</f>
        <v>-2.557544757033345E-3</v>
      </c>
      <c r="G109" s="193">
        <f>(Indicators!G121-Indicators!G120)/Indicators!G120</f>
        <v>-1.754114828838561E-2</v>
      </c>
      <c r="H109" s="193">
        <f>(Indicators!H121-Indicators!H120)/Indicators!H120</f>
        <v>2.0315759835524992E-2</v>
      </c>
      <c r="I109" s="193">
        <f>(Indicators!I121-Indicators!I120)/Indicators!I120</f>
        <v>-4.0662213186174849E-3</v>
      </c>
      <c r="J109" s="174"/>
      <c r="K109" s="193">
        <f>NewCastle!C$75/100</f>
        <v>1.8058254870881914E-2</v>
      </c>
      <c r="L109" s="193">
        <f>NewCastle!D$75/100</f>
        <v>6.2432003320709228E-3</v>
      </c>
      <c r="M109" s="193">
        <f>NewCastle!E$75/100</f>
        <v>0.32285326345715987</v>
      </c>
      <c r="N109" s="193">
        <f>NewCastle!F$75/100</f>
        <v>3.243199655594968E-2</v>
      </c>
      <c r="O109" s="193">
        <f>NewCastle!G$75/100</f>
        <v>3.0089199707057469E-2</v>
      </c>
      <c r="P109" s="193">
        <f>NewCastle!H$75/100</f>
        <v>0.10762983975505458</v>
      </c>
      <c r="Q109" s="193">
        <f>NewCastle!I$75/100</f>
        <v>9.2195285004888008E-2</v>
      </c>
      <c r="R109" s="193">
        <f>NewCastle!J$75/100</f>
        <v>0.15155364399171628</v>
      </c>
      <c r="S109" s="193">
        <f>NewCastle!K$75/100</f>
        <v>0.23894531632522131</v>
      </c>
      <c r="T109" s="193"/>
      <c r="U109" s="193">
        <f>K109*$B109*Indicators!$B$256+K109*$C109*Indicators!$C$256+K109*$D109*Indicators!$D$256+K109*$E109*Indicators!$E$256+K109*$F109*Indicators!$F$256+K109*$G109*Indicators!$G$256+K109*$H109*Indicators!$H$256+K109*$I109*Indicators!$I$256</f>
        <v>1.6857391227717301E-4</v>
      </c>
      <c r="V109" s="193">
        <f>L109*$B109*Indicators!$B$257+L109*$C109*Indicators!$C$257+L109*$D109*Indicators!$D$257+L109*$E109*Indicators!$E$257+L109*$F109*Indicators!$F$257+L109*$G109*Indicators!$G$257+L109*$H109*Indicators!$H$257+L109*$I109*Indicators!$I$257</f>
        <v>-3.5144331723169435E-5</v>
      </c>
      <c r="W109" s="193">
        <f>M109*$B109*Indicators!$B$258+M109*$C109*Indicators!$C$258+M109*$D109*Indicators!$D$258+M109*$E109*Indicators!$E$258+M109*$F109*Indicators!$F$258+M109*$G109*Indicators!$G$258+M109*$H109*Indicators!$H$258+M109*$I109*Indicators!$I$258</f>
        <v>9.1109948649388582E-4</v>
      </c>
      <c r="X109" s="193">
        <f>N109*$B109*Indicators!$B$259+N109*$C109*Indicators!$C$259+N109*$D109*Indicators!$D$259+N109*$E109*Indicators!$E$259+N109*$F109*Indicators!$F$259+N109*$G109*Indicators!$G$259+N109*$H109*Indicators!$H$259+N109*$I109*Indicators!$I$259</f>
        <v>3.8371366280744092E-4</v>
      </c>
      <c r="Y109" s="193">
        <f>O109*$B109*Indicators!$B$260+O109*$C109*Indicators!$C$260+O109*$D109*Indicators!$D$260+O109*$E109*Indicators!$E$260+O109*$F109*Indicators!$F$260+O109*$G109*Indicators!$G$260+O109*$H109*Indicators!$H$260+O109*$I109*Indicators!$I$260</f>
        <v>4.3952063460139335E-4</v>
      </c>
      <c r="Z109" s="193">
        <f>P109*$B109*Indicators!$B$261+P109*$C109*Indicators!$C$261+P109*$D109*Indicators!$D$261+P109*$E109*Indicators!$E$261+P109*$F109*Indicators!$F$261+P109*$G109*Indicators!$G$261+P109*$H109*Indicators!$H$261+P109*$I109*Indicators!$I$261</f>
        <v>1.0907964047418795E-3</v>
      </c>
      <c r="AA109" s="193">
        <f>Q109*$B109*Indicators!$B$262+Q109*$C109*Indicators!$C$262+Q109*$D109*Indicators!$D$262+Q109*$E109*Indicators!$E$262+Q109*$F109*Indicators!$F$262+Q109*$G109*Indicators!$G$262+Q109*$H109*Indicators!$H$262+Q109*$I109*Indicators!$I$262</f>
        <v>2.0542765732257046E-3</v>
      </c>
      <c r="AB109" s="193">
        <f>R109*$B109*Indicators!$B$263+R109*$C109*Indicators!$C$263+R109*$D109*Indicators!$D$263+R109*$E109*Indicators!$E$263+R109*$F109*Indicators!$F$263+R109*$G109*Indicators!$G$263+R109*$H109*Indicators!$H$263+R109*$I109*Indicators!$I$263</f>
        <v>1.717599852050036E-3</v>
      </c>
      <c r="AC109" s="193">
        <f>S109*$B109*Indicators!$B$264+S109*$C109*Indicators!$C$264+S109*$D109*Indicators!$D$264+S109*$E109*Indicators!$E$264+S109*$F109*Indicators!$F$264+S109*$G109*Indicators!$G$264+S109*$H109*Indicators!$H$264+S109*$I109*Indicators!$I$264</f>
        <v>1.0093593926757351E-3</v>
      </c>
      <c r="AE109" s="177">
        <f t="shared" si="2"/>
        <v>0.77397955871500779</v>
      </c>
    </row>
    <row r="110" spans="1:31" hidden="1" x14ac:dyDescent="0.25">
      <c r="A110" s="174">
        <f>Indicators!A122</f>
        <v>39083</v>
      </c>
      <c r="B110" s="193">
        <f>(Indicators!B122-Indicators!B121)/Indicators!B121</f>
        <v>2.8738811580634686E-2</v>
      </c>
      <c r="C110" s="193">
        <f>(Indicators!C122-Indicators!C121)/-100</f>
        <v>4.9999999999999828E-4</v>
      </c>
      <c r="D110" s="193">
        <f>(Indicators!D122-Indicators!D121)/-100</f>
        <v>-1.9008930051873563E-3</v>
      </c>
      <c r="E110" s="193">
        <f>(Indicators!E122-Indicators!E121)/-Indicators!E121</f>
        <v>5.5983908816627501E-2</v>
      </c>
      <c r="F110" s="193">
        <f>(Indicators!F122-Indicators!F121)/Indicators!F121</f>
        <v>-6.8376068376068286E-2</v>
      </c>
      <c r="G110" s="193">
        <f>(Indicators!G122-Indicators!G121)/Indicators!G121</f>
        <v>1.5573383671543144E-2</v>
      </c>
      <c r="H110" s="193">
        <f>(Indicators!H122-Indicators!H121)/Indicators!H121</f>
        <v>1.4511877276081213E-2</v>
      </c>
      <c r="I110" s="193">
        <f>(Indicators!I122-Indicators!I121)/Indicators!I121</f>
        <v>3.2662583843686206E-2</v>
      </c>
      <c r="J110" s="174"/>
      <c r="K110" s="193">
        <f>NewCastle!C$76/100</f>
        <v>1.8119313622169869E-2</v>
      </c>
      <c r="L110" s="193">
        <f>NewCastle!D$76/100</f>
        <v>6.0793544571968198E-3</v>
      </c>
      <c r="M110" s="193">
        <f>NewCastle!E$76/100</f>
        <v>0.3216604075668103</v>
      </c>
      <c r="N110" s="193">
        <f>NewCastle!F$76/100</f>
        <v>3.1154188173899301E-2</v>
      </c>
      <c r="O110" s="193">
        <f>NewCastle!G$76/100</f>
        <v>3.2385297540699465E-2</v>
      </c>
      <c r="P110" s="193">
        <f>NewCastle!H$76/100</f>
        <v>0.10645724978775437</v>
      </c>
      <c r="Q110" s="193">
        <f>NewCastle!I$76/100</f>
        <v>9.2923094380872359E-2</v>
      </c>
      <c r="R110" s="193">
        <f>NewCastle!J$76/100</f>
        <v>0.15335899129016864</v>
      </c>
      <c r="S110" s="193">
        <f>NewCastle!K$76/100</f>
        <v>0.23786210318042891</v>
      </c>
      <c r="T110" s="193"/>
      <c r="U110" s="193">
        <f>K110*$B110*Indicators!$B$256+K110*$C110*Indicators!$C$256+K110*$D110*Indicators!$D$256+K110*$E110*Indicators!$E$256+K110*$F110*Indicators!$F$256+K110*$G110*Indicators!$G$256+K110*$H110*Indicators!$H$256+K110*$I110*Indicators!$I$256</f>
        <v>-2.2262184390037748E-5</v>
      </c>
      <c r="V110" s="193">
        <f>L110*$B110*Indicators!$B$257+L110*$C110*Indicators!$C$257+L110*$D110*Indicators!$D$257+L110*$E110*Indicators!$E$257+L110*$F110*Indicators!$F$257+L110*$G110*Indicators!$G$257+L110*$H110*Indicators!$H$257+L110*$I110*Indicators!$I$257</f>
        <v>1.6403256195237631E-4</v>
      </c>
      <c r="W110" s="193">
        <f>M110*$B110*Indicators!$B$258+M110*$C110*Indicators!$C$258+M110*$D110*Indicators!$D$258+M110*$E110*Indicators!$E$258+M110*$F110*Indicators!$F$258+M110*$G110*Indicators!$G$258+M110*$H110*Indicators!$H$258+M110*$I110*Indicators!$I$258</f>
        <v>7.6058645208230396E-3</v>
      </c>
      <c r="X110" s="193">
        <f>N110*$B110*Indicators!$B$259+N110*$C110*Indicators!$C$259+N110*$D110*Indicators!$D$259+N110*$E110*Indicators!$E$259+N110*$F110*Indicators!$F$259+N110*$G110*Indicators!$G$259+N110*$H110*Indicators!$H$259+N110*$I110*Indicators!$I$259</f>
        <v>9.9017661336724258E-4</v>
      </c>
      <c r="Y110" s="193">
        <f>O110*$B110*Indicators!$B$260+O110*$C110*Indicators!$C$260+O110*$D110*Indicators!$D$260+O110*$E110*Indicators!$E$260+O110*$F110*Indicators!$F$260+O110*$G110*Indicators!$G$260+O110*$H110*Indicators!$H$260+O110*$I110*Indicators!$I$260</f>
        <v>5.5761233800197068E-4</v>
      </c>
      <c r="Z110" s="193">
        <f>P110*$B110*Indicators!$B$261+P110*$C110*Indicators!$C$261+P110*$D110*Indicators!$D$261+P110*$E110*Indicators!$E$261+P110*$F110*Indicators!$F$261+P110*$G110*Indicators!$G$261+P110*$H110*Indicators!$H$261+P110*$I110*Indicators!$I$261</f>
        <v>1.2663156672384468E-3</v>
      </c>
      <c r="AA110" s="193">
        <f>Q110*$B110*Indicators!$B$262+Q110*$C110*Indicators!$C$262+Q110*$D110*Indicators!$D$262+Q110*$E110*Indicators!$E$262+Q110*$F110*Indicators!$F$262+Q110*$G110*Indicators!$G$262+Q110*$H110*Indicators!$H$262+Q110*$I110*Indicators!$I$262</f>
        <v>2.3925465108254095E-3</v>
      </c>
      <c r="AB110" s="193">
        <f>R110*$B110*Indicators!$B$263+R110*$C110*Indicators!$C$263+R110*$D110*Indicators!$D$263+R110*$E110*Indicators!$E$263+R110*$F110*Indicators!$F$263+R110*$G110*Indicators!$G$263+R110*$H110*Indicators!$H$263+R110*$I110*Indicators!$I$263</f>
        <v>2.2150981178373592E-3</v>
      </c>
      <c r="AC110" s="193">
        <f>S110*$B110*Indicators!$B$264+S110*$C110*Indicators!$C$264+S110*$D110*Indicators!$D$264+S110*$E110*Indicators!$E$264+S110*$F110*Indicators!$F$264+S110*$G110*Indicators!$G$264+S110*$H110*Indicators!$H$264+S110*$I110*Indicators!$I$264</f>
        <v>2.0587904423909923E-3</v>
      </c>
      <c r="AE110" s="177">
        <f t="shared" si="2"/>
        <v>1.7228174588046801</v>
      </c>
    </row>
    <row r="111" spans="1:31" hidden="1" x14ac:dyDescent="0.25">
      <c r="A111" s="174">
        <f>Indicators!A123</f>
        <v>39114</v>
      </c>
      <c r="B111" s="193">
        <f>(Indicators!B123-Indicators!B122)/Indicators!B122</f>
        <v>-8.4111247466320954E-4</v>
      </c>
      <c r="C111" s="193">
        <f>(Indicators!C123-Indicators!C122)/-100</f>
        <v>1.6999999999999993E-3</v>
      </c>
      <c r="D111" s="193">
        <f>(Indicators!D123-Indicators!D122)/-100</f>
        <v>2.3446865524291826E-3</v>
      </c>
      <c r="E111" s="193">
        <f>(Indicators!E123-Indicators!E122)/-Indicators!E122</f>
        <v>-6.0369318181818156E-2</v>
      </c>
      <c r="F111" s="193">
        <f>(Indicators!F123-Indicators!F122)/Indicators!F122</f>
        <v>-3.027522935779817E-2</v>
      </c>
      <c r="G111" s="193">
        <f>(Indicators!G123-Indicators!G122)/Indicators!G122</f>
        <v>5.9944237918215508E-2</v>
      </c>
      <c r="H111" s="193">
        <f>(Indicators!H123-Indicators!H122)/Indicators!H122</f>
        <v>3.0641691704681926E-2</v>
      </c>
      <c r="I111" s="193">
        <f>(Indicators!I123-Indicators!I122)/Indicators!I122</f>
        <v>-6.0717311493928269E-2</v>
      </c>
      <c r="J111" s="174"/>
      <c r="K111" s="193">
        <f>NewCastle!C$76/100</f>
        <v>1.8119313622169869E-2</v>
      </c>
      <c r="L111" s="193">
        <f>NewCastle!D$76/100</f>
        <v>6.0793544571968198E-3</v>
      </c>
      <c r="M111" s="193">
        <f>NewCastle!E$76/100</f>
        <v>0.3216604075668103</v>
      </c>
      <c r="N111" s="193">
        <f>NewCastle!F$76/100</f>
        <v>3.1154188173899301E-2</v>
      </c>
      <c r="O111" s="193">
        <f>NewCastle!G$76/100</f>
        <v>3.2385297540699465E-2</v>
      </c>
      <c r="P111" s="193">
        <f>NewCastle!H$76/100</f>
        <v>0.10645724978775437</v>
      </c>
      <c r="Q111" s="193">
        <f>NewCastle!I$76/100</f>
        <v>9.2923094380872359E-2</v>
      </c>
      <c r="R111" s="193">
        <f>NewCastle!J$76/100</f>
        <v>0.15335899129016864</v>
      </c>
      <c r="S111" s="193">
        <f>NewCastle!K$76/100</f>
        <v>0.23786210318042891</v>
      </c>
      <c r="T111" s="193"/>
      <c r="U111" s="193">
        <f>K111*$B111*Indicators!$B$256+K111*$C111*Indicators!$C$256+K111*$D111*Indicators!$D$256+K111*$E111*Indicators!$E$256+K111*$F111*Indicators!$F$256+K111*$G111*Indicators!$G$256+K111*$H111*Indicators!$H$256+K111*$I111*Indicators!$I$256</f>
        <v>-3.8085994212286019E-4</v>
      </c>
      <c r="V111" s="193">
        <f>L111*$B111*Indicators!$B$257+L111*$C111*Indicators!$C$257+L111*$D111*Indicators!$D$257+L111*$E111*Indicators!$E$257+L111*$F111*Indicators!$F$257+L111*$G111*Indicators!$G$257+L111*$H111*Indicators!$H$257+L111*$I111*Indicators!$I$257</f>
        <v>3.3709821718412713E-5</v>
      </c>
      <c r="W111" s="193">
        <f>M111*$B111*Indicators!$B$258+M111*$C111*Indicators!$C$258+M111*$D111*Indicators!$D$258+M111*$E111*Indicators!$E$258+M111*$F111*Indicators!$F$258+M111*$G111*Indicators!$G$258+M111*$H111*Indicators!$H$258+M111*$I111*Indicators!$I$258</f>
        <v>-4.8099103004796816E-3</v>
      </c>
      <c r="X111" s="193">
        <f>N111*$B111*Indicators!$B$259+N111*$C111*Indicators!$C$259+N111*$D111*Indicators!$D$259+N111*$E111*Indicators!$E$259+N111*$F111*Indicators!$F$259+N111*$G111*Indicators!$G$259+N111*$H111*Indicators!$H$259+N111*$I111*Indicators!$I$259</f>
        <v>-1.2228089619605621E-3</v>
      </c>
      <c r="Y111" s="193">
        <f>O111*$B111*Indicators!$B$260+O111*$C111*Indicators!$C$260+O111*$D111*Indicators!$D$260+O111*$E111*Indicators!$E$260+O111*$F111*Indicators!$F$260+O111*$G111*Indicators!$G$260+O111*$H111*Indicators!$H$260+O111*$I111*Indicators!$I$260</f>
        <v>-7.2491197641208678E-5</v>
      </c>
      <c r="Z111" s="193">
        <f>P111*$B111*Indicators!$B$261+P111*$C111*Indicators!$C$261+P111*$D111*Indicators!$D$261+P111*$E111*Indicators!$E$261+P111*$F111*Indicators!$F$261+P111*$G111*Indicators!$G$261+P111*$H111*Indicators!$H$261+P111*$I111*Indicators!$I$261</f>
        <v>2.7714198635076794E-4</v>
      </c>
      <c r="AA111" s="193">
        <f>Q111*$B111*Indicators!$B$262+Q111*$C111*Indicators!$C$262+Q111*$D111*Indicators!$D$262+Q111*$E111*Indicators!$E$262+Q111*$F111*Indicators!$F$262+Q111*$G111*Indicators!$G$262+Q111*$H111*Indicators!$H$262+Q111*$I111*Indicators!$I$262</f>
        <v>-1.6320855122497777E-3</v>
      </c>
      <c r="AB111" s="193">
        <f>R111*$B111*Indicators!$B$263+R111*$C111*Indicators!$C$263+R111*$D111*Indicators!$D$263+R111*$E111*Indicators!$E$263+R111*$F111*Indicators!$F$263+R111*$G111*Indicators!$G$263+R111*$H111*Indicators!$H$263+R111*$I111*Indicators!$I$263</f>
        <v>1.326658832317009E-4</v>
      </c>
      <c r="AC111" s="193">
        <f>S111*$B111*Indicators!$B$264+S111*$C111*Indicators!$C$264+S111*$D111*Indicators!$D$264+S111*$E111*Indicators!$E$264+S111*$F111*Indicators!$F$264+S111*$G111*Indicators!$G$264+S111*$H111*Indicators!$H$264+S111*$I111*Indicators!$I$264</f>
        <v>1.6974952876950542E-3</v>
      </c>
      <c r="AE111" s="177">
        <f t="shared" si="2"/>
        <v>-0.59771429354581551</v>
      </c>
    </row>
    <row r="112" spans="1:31" hidden="1" x14ac:dyDescent="0.25">
      <c r="A112" s="174">
        <f>Indicators!A124</f>
        <v>39142</v>
      </c>
      <c r="B112" s="193">
        <f>(Indicators!B124-Indicators!B123)/Indicators!B123</f>
        <v>5.4925340178299817E-3</v>
      </c>
      <c r="C112" s="193">
        <f>(Indicators!C124-Indicators!C123)/-100</f>
        <v>-2.0999999999999994E-3</v>
      </c>
      <c r="D112" s="193">
        <f>(Indicators!D124-Indicators!D123)/-100</f>
        <v>-3.5043453882814823E-3</v>
      </c>
      <c r="E112" s="193">
        <f>(Indicators!E124-Indicators!E123)/-Indicators!E123</f>
        <v>-0.15087073007367724</v>
      </c>
      <c r="F112" s="193">
        <f>(Indicators!F124-Indicators!F123)/Indicators!F123</f>
        <v>-1.892147587511836E-2</v>
      </c>
      <c r="G112" s="193">
        <f>(Indicators!G124-Indicators!G123)/Indicators!G123</f>
        <v>-3.2003507233669411E-2</v>
      </c>
      <c r="H112" s="193">
        <f>(Indicators!H124-Indicators!H123)/Indicators!H123</f>
        <v>1.3129935641476E-2</v>
      </c>
      <c r="I112" s="193">
        <f>(Indicators!I124-Indicators!I123)/Indicators!I123</f>
        <v>9.7414311485267593E-2</v>
      </c>
      <c r="J112" s="174"/>
      <c r="K112" s="193">
        <f>NewCastle!C$76/100</f>
        <v>1.8119313622169869E-2</v>
      </c>
      <c r="L112" s="193">
        <f>NewCastle!D$76/100</f>
        <v>6.0793544571968198E-3</v>
      </c>
      <c r="M112" s="193">
        <f>NewCastle!E$76/100</f>
        <v>0.3216604075668103</v>
      </c>
      <c r="N112" s="193">
        <f>NewCastle!F$76/100</f>
        <v>3.1154188173899301E-2</v>
      </c>
      <c r="O112" s="193">
        <f>NewCastle!G$76/100</f>
        <v>3.2385297540699465E-2</v>
      </c>
      <c r="P112" s="193">
        <f>NewCastle!H$76/100</f>
        <v>0.10645724978775437</v>
      </c>
      <c r="Q112" s="193">
        <f>NewCastle!I$76/100</f>
        <v>9.2923094380872359E-2</v>
      </c>
      <c r="R112" s="193">
        <f>NewCastle!J$76/100</f>
        <v>0.15335899129016864</v>
      </c>
      <c r="S112" s="193">
        <f>NewCastle!K$76/100</f>
        <v>0.23786210318042891</v>
      </c>
      <c r="T112" s="193"/>
      <c r="U112" s="193">
        <f>K112*$B112*Indicators!$B$256+K112*$C112*Indicators!$C$256+K112*$D112*Indicators!$D$256+K112*$E112*Indicators!$E$256+K112*$F112*Indicators!$F$256+K112*$G112*Indicators!$G$256+K112*$H112*Indicators!$H$256+K112*$I112*Indicators!$I$256</f>
        <v>-3.8965654352395934E-4</v>
      </c>
      <c r="V112" s="193">
        <f>L112*$B112*Indicators!$B$257+L112*$C112*Indicators!$C$257+L112*$D112*Indicators!$D$257+L112*$E112*Indicators!$E$257+L112*$F112*Indicators!$F$257+L112*$G112*Indicators!$G$257+L112*$H112*Indicators!$H$257+L112*$I112*Indicators!$I$257</f>
        <v>-4.1083386178846198E-5</v>
      </c>
      <c r="W112" s="193">
        <f>M112*$B112*Indicators!$B$258+M112*$C112*Indicators!$C$258+M112*$D112*Indicators!$D$258+M112*$E112*Indicators!$E$258+M112*$F112*Indicators!$F$258+M112*$G112*Indicators!$G$258+M112*$H112*Indicators!$H$258+M112*$I112*Indicators!$I$258</f>
        <v>2.2631873457663486E-3</v>
      </c>
      <c r="X112" s="193">
        <f>N112*$B112*Indicators!$B$259+N112*$C112*Indicators!$C$259+N112*$D112*Indicators!$D$259+N112*$E112*Indicators!$E$259+N112*$F112*Indicators!$F$259+N112*$G112*Indicators!$G$259+N112*$H112*Indicators!$H$259+N112*$I112*Indicators!$I$259</f>
        <v>6.2666772335362409E-4</v>
      </c>
      <c r="Y112" s="193">
        <f>O112*$B112*Indicators!$B$260+O112*$C112*Indicators!$C$260+O112*$D112*Indicators!$D$260+O112*$E112*Indicators!$E$260+O112*$F112*Indicators!$F$260+O112*$G112*Indicators!$G$260+O112*$H112*Indicators!$H$260+O112*$I112*Indicators!$I$260</f>
        <v>-4.6155831711946419E-4</v>
      </c>
      <c r="Z112" s="193">
        <f>P112*$B112*Indicators!$B$261+P112*$C112*Indicators!$C$261+P112*$D112*Indicators!$D$261+P112*$E112*Indicators!$E$261+P112*$F112*Indicators!$F$261+P112*$G112*Indicators!$G$261+P112*$H112*Indicators!$H$261+P112*$I112*Indicators!$I$261</f>
        <v>-1.3510707566131771E-3</v>
      </c>
      <c r="AA112" s="193">
        <f>Q112*$B112*Indicators!$B$262+Q112*$C112*Indicators!$C$262+Q112*$D112*Indicators!$D$262+Q112*$E112*Indicators!$E$262+Q112*$F112*Indicators!$F$262+Q112*$G112*Indicators!$G$262+Q112*$H112*Indicators!$H$262+Q112*$I112*Indicators!$I$262</f>
        <v>-3.077146586872291E-3</v>
      </c>
      <c r="AB112" s="193">
        <f>R112*$B112*Indicators!$B$263+R112*$C112*Indicators!$C$263+R112*$D112*Indicators!$D$263+R112*$E112*Indicators!$E$263+R112*$F112*Indicators!$F$263+R112*$G112*Indicators!$G$263+R112*$H112*Indicators!$H$263+R112*$I112*Indicators!$I$263</f>
        <v>-1.0449203632222803E-3</v>
      </c>
      <c r="AC112" s="193">
        <f>S112*$B112*Indicators!$B$264+S112*$C112*Indicators!$C$264+S112*$D112*Indicators!$D$264+S112*$E112*Indicators!$E$264+S112*$F112*Indicators!$F$264+S112*$G112*Indicators!$G$264+S112*$H112*Indicators!$H$264+S112*$I112*Indicators!$I$264</f>
        <v>1.8846006130035446E-3</v>
      </c>
      <c r="AE112" s="177">
        <f t="shared" si="2"/>
        <v>-0.15909802714065008</v>
      </c>
    </row>
    <row r="113" spans="1:31" hidden="1" x14ac:dyDescent="0.25">
      <c r="A113" s="174">
        <f>Indicators!A125</f>
        <v>39173</v>
      </c>
      <c r="B113" s="193">
        <f>(Indicators!B125-Indicators!B124)/Indicators!B124</f>
        <v>-3.5671150150974475E-2</v>
      </c>
      <c r="C113" s="193">
        <f>(Indicators!C125-Indicators!C124)/-100</f>
        <v>1.899999999999995E-3</v>
      </c>
      <c r="D113" s="193">
        <f>(Indicators!D125-Indicators!D124)/-100</f>
        <v>-8.8271216551314684E-3</v>
      </c>
      <c r="E113" s="193">
        <f>(Indicators!E125-Indicators!E124)/-Indicators!E124</f>
        <v>2.2697512003491956E-2</v>
      </c>
      <c r="F113" s="193">
        <f>(Indicators!F125-Indicators!F124)/Indicators!F124</f>
        <v>-7.5216972034715474E-2</v>
      </c>
      <c r="G113" s="193">
        <f>(Indicators!G125-Indicators!G124)/Indicators!G124</f>
        <v>2.717391304347826E-2</v>
      </c>
      <c r="H113" s="193">
        <f>(Indicators!H125-Indicators!H124)/Indicators!H124</f>
        <v>2.0859781375335631E-2</v>
      </c>
      <c r="I113" s="193">
        <f>(Indicators!I125-Indicators!I124)/Indicators!I124</f>
        <v>-6.4109589041095885E-2</v>
      </c>
      <c r="J113" s="174"/>
      <c r="K113" s="193">
        <f>NewCastle!C$76/100</f>
        <v>1.8119313622169869E-2</v>
      </c>
      <c r="L113" s="193">
        <f>NewCastle!D$76/100</f>
        <v>6.0793544571968198E-3</v>
      </c>
      <c r="M113" s="193">
        <f>NewCastle!E$76/100</f>
        <v>0.3216604075668103</v>
      </c>
      <c r="N113" s="193">
        <f>NewCastle!F$76/100</f>
        <v>3.1154188173899301E-2</v>
      </c>
      <c r="O113" s="193">
        <f>NewCastle!G$76/100</f>
        <v>3.2385297540699465E-2</v>
      </c>
      <c r="P113" s="193">
        <f>NewCastle!H$76/100</f>
        <v>0.10645724978775437</v>
      </c>
      <c r="Q113" s="193">
        <f>NewCastle!I$76/100</f>
        <v>9.2923094380872359E-2</v>
      </c>
      <c r="R113" s="193">
        <f>NewCastle!J$76/100</f>
        <v>0.15335899129016864</v>
      </c>
      <c r="S113" s="193">
        <f>NewCastle!K$76/100</f>
        <v>0.23786210318042891</v>
      </c>
      <c r="T113" s="193"/>
      <c r="U113" s="193">
        <f>K113*$B113*Indicators!$B$256+K113*$C113*Indicators!$C$256+K113*$D113*Indicators!$D$256+K113*$E113*Indicators!$E$256+K113*$F113*Indicators!$F$256+K113*$G113*Indicators!$G$256+K113*$H113*Indicators!$H$256+K113*$I113*Indicators!$I$256</f>
        <v>-5.2790420325135004E-4</v>
      </c>
      <c r="V113" s="193">
        <f>L113*$B113*Indicators!$B$257+L113*$C113*Indicators!$C$257+L113*$D113*Indicators!$D$257+L113*$E113*Indicators!$E$257+L113*$F113*Indicators!$F$257+L113*$G113*Indicators!$G$257+L113*$H113*Indicators!$H$257+L113*$I113*Indicators!$I$257</f>
        <v>-6.3127691047597571E-5</v>
      </c>
      <c r="W113" s="193">
        <f>M113*$B113*Indicators!$B$258+M113*$C113*Indicators!$C$258+M113*$D113*Indicators!$D$258+M113*$E113*Indicators!$E$258+M113*$F113*Indicators!$F$258+M113*$G113*Indicators!$G$258+M113*$H113*Indicators!$H$258+M113*$I113*Indicators!$I$258</f>
        <v>-6.758872300070792E-3</v>
      </c>
      <c r="X113" s="193">
        <f>N113*$B113*Indicators!$B$259+N113*$C113*Indicators!$C$259+N113*$D113*Indicators!$D$259+N113*$E113*Indicators!$E$259+N113*$F113*Indicators!$F$259+N113*$G113*Indicators!$G$259+N113*$H113*Indicators!$H$259+N113*$I113*Indicators!$I$259</f>
        <v>-9.1415064793390127E-4</v>
      </c>
      <c r="Y113" s="193">
        <f>O113*$B113*Indicators!$B$260+O113*$C113*Indicators!$C$260+O113*$D113*Indicators!$D$260+O113*$E113*Indicators!$E$260+O113*$F113*Indicators!$F$260+O113*$G113*Indicators!$G$260+O113*$H113*Indicators!$H$260+O113*$I113*Indicators!$I$260</f>
        <v>8.3465156426298253E-5</v>
      </c>
      <c r="Z113" s="193">
        <f>P113*$B113*Indicators!$B$261+P113*$C113*Indicators!$C$261+P113*$D113*Indicators!$D$261+P113*$E113*Indicators!$E$261+P113*$F113*Indicators!$F$261+P113*$G113*Indicators!$G$261+P113*$H113*Indicators!$H$261+P113*$I113*Indicators!$I$261</f>
        <v>2.9990680752517554E-4</v>
      </c>
      <c r="AA113" s="193">
        <f>Q113*$B113*Indicators!$B$262+Q113*$C113*Indicators!$C$262+Q113*$D113*Indicators!$D$262+Q113*$E113*Indicators!$E$262+Q113*$F113*Indicators!$F$262+Q113*$G113*Indicators!$G$262+Q113*$H113*Indicators!$H$262+Q113*$I113*Indicators!$I$262</f>
        <v>4.6500927198187686E-5</v>
      </c>
      <c r="AB113" s="193">
        <f>R113*$B113*Indicators!$B$263+R113*$C113*Indicators!$C$263+R113*$D113*Indicators!$D$263+R113*$E113*Indicators!$E$263+R113*$F113*Indicators!$F$263+R113*$G113*Indicators!$G$263+R113*$H113*Indicators!$H$263+R113*$I113*Indicators!$I$263</f>
        <v>2.3577088964713813E-4</v>
      </c>
      <c r="AC113" s="193">
        <f>S113*$B113*Indicators!$B$264+S113*$C113*Indicators!$C$264+S113*$D113*Indicators!$D$264+S113*$E113*Indicators!$E$264+S113*$F113*Indicators!$F$264+S113*$G113*Indicators!$G$264+S113*$H113*Indicators!$H$264+S113*$I113*Indicators!$I$264</f>
        <v>-3.841673687674179E-4</v>
      </c>
      <c r="AE113" s="177">
        <f t="shared" si="2"/>
        <v>-0.79825784302742597</v>
      </c>
    </row>
    <row r="114" spans="1:31" hidden="1" x14ac:dyDescent="0.25">
      <c r="A114" s="174">
        <f>Indicators!A126</f>
        <v>39203</v>
      </c>
      <c r="B114" s="193">
        <f>(Indicators!B126-Indicators!B125)/Indicators!B125</f>
        <v>1.3777202146283144E-2</v>
      </c>
      <c r="C114" s="193">
        <f>(Indicators!C126-Indicators!C125)/-100</f>
        <v>-3.3999999999999985E-3</v>
      </c>
      <c r="D114" s="193">
        <f>(Indicators!D126-Indicators!D125)/-100</f>
        <v>4.21132617865414E-4</v>
      </c>
      <c r="E114" s="193">
        <f>(Indicators!E126-Indicators!E125)/-Indicators!E125</f>
        <v>1.4887598630348542E-4</v>
      </c>
      <c r="F114" s="193">
        <f>(Indicators!F126-Indicators!F125)/Indicators!F125</f>
        <v>-5.213764337851929E-2</v>
      </c>
      <c r="G114" s="193">
        <f>(Indicators!G126-Indicators!G125)/Indicators!G125</f>
        <v>-3.7477954144620809E-2</v>
      </c>
      <c r="H114" s="193">
        <f>(Indicators!H126-Indicators!H125)/Indicators!H125</f>
        <v>8.6574994978966691E-3</v>
      </c>
      <c r="I114" s="193">
        <f>(Indicators!I126-Indicators!I125)/Indicators!I125</f>
        <v>8.3723653395784539E-2</v>
      </c>
      <c r="J114" s="174"/>
      <c r="K114" s="193">
        <f>NewCastle!C$76/100</f>
        <v>1.8119313622169869E-2</v>
      </c>
      <c r="L114" s="193">
        <f>NewCastle!D$76/100</f>
        <v>6.0793544571968198E-3</v>
      </c>
      <c r="M114" s="193">
        <f>NewCastle!E$76/100</f>
        <v>0.3216604075668103</v>
      </c>
      <c r="N114" s="193">
        <f>NewCastle!F$76/100</f>
        <v>3.1154188173899301E-2</v>
      </c>
      <c r="O114" s="193">
        <f>NewCastle!G$76/100</f>
        <v>3.2385297540699465E-2</v>
      </c>
      <c r="P114" s="193">
        <f>NewCastle!H$76/100</f>
        <v>0.10645724978775437</v>
      </c>
      <c r="Q114" s="193">
        <f>NewCastle!I$76/100</f>
        <v>9.2923094380872359E-2</v>
      </c>
      <c r="R114" s="193">
        <f>NewCastle!J$76/100</f>
        <v>0.15335899129016864</v>
      </c>
      <c r="S114" s="193">
        <f>NewCastle!K$76/100</f>
        <v>0.23786210318042891</v>
      </c>
      <c r="T114" s="193"/>
      <c r="U114" s="193">
        <f>K114*$B114*Indicators!$B$256+K114*$C114*Indicators!$C$256+K114*$D114*Indicators!$D$256+K114*$E114*Indicators!$E$256+K114*$F114*Indicators!$F$256+K114*$G114*Indicators!$G$256+K114*$H114*Indicators!$H$256+K114*$I114*Indicators!$I$256</f>
        <v>-1.0175525344340934E-4</v>
      </c>
      <c r="V114" s="193">
        <f>L114*$B114*Indicators!$B$257+L114*$C114*Indicators!$C$257+L114*$D114*Indicators!$D$257+L114*$E114*Indicators!$E$257+L114*$F114*Indicators!$F$257+L114*$G114*Indicators!$G$257+L114*$H114*Indicators!$H$257+L114*$I114*Indicators!$I$257</f>
        <v>3.5877901630408256E-5</v>
      </c>
      <c r="W114" s="193">
        <f>M114*$B114*Indicators!$B$258+M114*$C114*Indicators!$C$258+M114*$D114*Indicators!$D$258+M114*$E114*Indicators!$E$258+M114*$F114*Indicators!$F$258+M114*$G114*Indicators!$G$258+M114*$H114*Indicators!$H$258+M114*$I114*Indicators!$I$258</f>
        <v>7.0084802950535034E-3</v>
      </c>
      <c r="X114" s="193">
        <f>N114*$B114*Indicators!$B$259+N114*$C114*Indicators!$C$259+N114*$D114*Indicators!$D$259+N114*$E114*Indicators!$E$259+N114*$F114*Indicators!$F$259+N114*$G114*Indicators!$G$259+N114*$H114*Indicators!$H$259+N114*$I114*Indicators!$I$259</f>
        <v>1.370352130264073E-3</v>
      </c>
      <c r="Y114" s="193">
        <f>O114*$B114*Indicators!$B$260+O114*$C114*Indicators!$C$260+O114*$D114*Indicators!$D$260+O114*$E114*Indicators!$E$260+O114*$F114*Indicators!$F$260+O114*$G114*Indicators!$G$260+O114*$H114*Indicators!$H$260+O114*$I114*Indicators!$I$260</f>
        <v>2.3335541554758861E-4</v>
      </c>
      <c r="Z114" s="193">
        <f>P114*$B114*Indicators!$B$261+P114*$C114*Indicators!$C$261+P114*$D114*Indicators!$D$261+P114*$E114*Indicators!$E$261+P114*$F114*Indicators!$F$261+P114*$G114*Indicators!$G$261+P114*$H114*Indicators!$H$261+P114*$I114*Indicators!$I$261</f>
        <v>2.6094899129003801E-4</v>
      </c>
      <c r="AA114" s="193">
        <f>Q114*$B114*Indicators!$B$262+Q114*$C114*Indicators!$C$262+Q114*$D114*Indicators!$D$262+Q114*$E114*Indicators!$E$262+Q114*$F114*Indicators!$F$262+Q114*$G114*Indicators!$G$262+Q114*$H114*Indicators!$H$262+Q114*$I114*Indicators!$I$262</f>
        <v>1.0117802443827986E-3</v>
      </c>
      <c r="AB114" s="193">
        <f>R114*$B114*Indicators!$B$263+R114*$C114*Indicators!$C$263+R114*$D114*Indicators!$D$263+R114*$E114*Indicators!$E$263+R114*$F114*Indicators!$F$263+R114*$G114*Indicators!$G$263+R114*$H114*Indicators!$H$263+R114*$I114*Indicators!$I$263</f>
        <v>1.0778305458394115E-3</v>
      </c>
      <c r="AC114" s="193">
        <f>S114*$B114*Indicators!$B$264+S114*$C114*Indicators!$C$264+S114*$D114*Indicators!$D$264+S114*$E114*Indicators!$E$264+S114*$F114*Indicators!$F$264+S114*$G114*Indicators!$G$264+S114*$H114*Indicators!$H$264+S114*$I114*Indicators!$I$264</f>
        <v>1.6782073488911331E-3</v>
      </c>
      <c r="AE114" s="177">
        <f t="shared" si="2"/>
        <v>1.2575077619455546</v>
      </c>
    </row>
    <row r="115" spans="1:31" hidden="1" x14ac:dyDescent="0.25">
      <c r="A115" s="174">
        <f>Indicators!A127</f>
        <v>39234</v>
      </c>
      <c r="B115" s="193">
        <f>(Indicators!B127-Indicators!B126)/Indicators!B126</f>
        <v>-9.616869533476442E-3</v>
      </c>
      <c r="C115" s="193">
        <f>(Indicators!C127-Indicators!C126)/-100</f>
        <v>-5.0000000000000001E-3</v>
      </c>
      <c r="D115" s="193">
        <f>(Indicators!D127-Indicators!D126)/-100</f>
        <v>-9.7768264376216327E-4</v>
      </c>
      <c r="E115" s="193">
        <f>(Indicators!E127-Indicators!E126)/-Indicators!E126</f>
        <v>-8.3085169743895154E-2</v>
      </c>
      <c r="F115" s="193">
        <f>(Indicators!F127-Indicators!F126)/Indicators!F126</f>
        <v>1.8701870187018695E-2</v>
      </c>
      <c r="G115" s="193">
        <f>(Indicators!G127-Indicators!G126)/Indicators!G126</f>
        <v>-8.3982287372117888E-3</v>
      </c>
      <c r="H115" s="193">
        <f>(Indicators!H127-Indicators!H126)/Indicators!H126</f>
        <v>1.9866741312988802E-2</v>
      </c>
      <c r="I115" s="193">
        <f>(Indicators!I127-Indicators!I126)/Indicators!I126</f>
        <v>-1.5937331172339277E-2</v>
      </c>
      <c r="J115" s="174"/>
      <c r="K115" s="193">
        <f>NewCastle!C$76/100</f>
        <v>1.8119313622169869E-2</v>
      </c>
      <c r="L115" s="193">
        <f>NewCastle!D$76/100</f>
        <v>6.0793544571968198E-3</v>
      </c>
      <c r="M115" s="193">
        <f>NewCastle!E$76/100</f>
        <v>0.3216604075668103</v>
      </c>
      <c r="N115" s="193">
        <f>NewCastle!F$76/100</f>
        <v>3.1154188173899301E-2</v>
      </c>
      <c r="O115" s="193">
        <f>NewCastle!G$76/100</f>
        <v>3.2385297540699465E-2</v>
      </c>
      <c r="P115" s="193">
        <f>NewCastle!H$76/100</f>
        <v>0.10645724978775437</v>
      </c>
      <c r="Q115" s="193">
        <f>NewCastle!I$76/100</f>
        <v>9.2923094380872359E-2</v>
      </c>
      <c r="R115" s="193">
        <f>NewCastle!J$76/100</f>
        <v>0.15335899129016864</v>
      </c>
      <c r="S115" s="193">
        <f>NewCastle!K$76/100</f>
        <v>0.23786210318042891</v>
      </c>
      <c r="T115" s="193"/>
      <c r="U115" s="193">
        <f>K115*$B115*Indicators!$B$256+K115*$C115*Indicators!$C$256+K115*$D115*Indicators!$D$256+K115*$E115*Indicators!$E$256+K115*$F115*Indicators!$F$256+K115*$G115*Indicators!$G$256+K115*$H115*Indicators!$H$256+K115*$I115*Indicators!$I$256</f>
        <v>-1.8616667403439783E-4</v>
      </c>
      <c r="V115" s="193">
        <f>L115*$B115*Indicators!$B$257+L115*$C115*Indicators!$C$257+L115*$D115*Indicators!$D$257+L115*$E115*Indicators!$E$257+L115*$F115*Indicators!$F$257+L115*$G115*Indicators!$G$257+L115*$H115*Indicators!$H$257+L115*$I115*Indicators!$I$257</f>
        <v>-1.078497880818637E-4</v>
      </c>
      <c r="W115" s="193">
        <f>M115*$B115*Indicators!$B$258+M115*$C115*Indicators!$C$258+M115*$D115*Indicators!$D$258+M115*$E115*Indicators!$E$258+M115*$F115*Indicators!$F$258+M115*$G115*Indicators!$G$258+M115*$H115*Indicators!$H$258+M115*$I115*Indicators!$I$258</f>
        <v>-4.4788308917954271E-3</v>
      </c>
      <c r="X115" s="193">
        <f>N115*$B115*Indicators!$B$259+N115*$C115*Indicators!$C$259+N115*$D115*Indicators!$D$259+N115*$E115*Indicators!$E$259+N115*$F115*Indicators!$F$259+N115*$G115*Indicators!$G$259+N115*$H115*Indicators!$H$259+N115*$I115*Indicators!$I$259</f>
        <v>-7.4332635877739353E-4</v>
      </c>
      <c r="Y115" s="193">
        <f>O115*$B115*Indicators!$B$260+O115*$C115*Indicators!$C$260+O115*$D115*Indicators!$D$260+O115*$E115*Indicators!$E$260+O115*$F115*Indicators!$F$260+O115*$G115*Indicators!$G$260+O115*$H115*Indicators!$H$260+O115*$I115*Indicators!$I$260</f>
        <v>-3.1928907229988672E-4</v>
      </c>
      <c r="Z115" s="193">
        <f>P115*$B115*Indicators!$B$261+P115*$C115*Indicators!$C$261+P115*$D115*Indicators!$D$261+P115*$E115*Indicators!$E$261+P115*$F115*Indicators!$F$261+P115*$G115*Indicators!$G$261+P115*$H115*Indicators!$H$261+P115*$I115*Indicators!$I$261</f>
        <v>-6.6525722272474765E-4</v>
      </c>
      <c r="AA115" s="193">
        <f>Q115*$B115*Indicators!$B$262+Q115*$C115*Indicators!$C$262+Q115*$D115*Indicators!$D$262+Q115*$E115*Indicators!$E$262+Q115*$F115*Indicators!$F$262+Q115*$G115*Indicators!$G$262+Q115*$H115*Indicators!$H$262+Q115*$I115*Indicators!$I$262</f>
        <v>-2.2864090697557685E-3</v>
      </c>
      <c r="AB115" s="193">
        <f>R115*$B115*Indicators!$B$263+R115*$C115*Indicators!$C$263+R115*$D115*Indicators!$D$263+R115*$E115*Indicators!$E$263+R115*$F115*Indicators!$F$263+R115*$G115*Indicators!$G$263+R115*$H115*Indicators!$H$263+R115*$I115*Indicators!$I$263</f>
        <v>-9.1322462980221301E-4</v>
      </c>
      <c r="AC115" s="193">
        <f>S115*$B115*Indicators!$B$264+S115*$C115*Indicators!$C$264+S115*$D115*Indicators!$D$264+S115*$E115*Indicators!$E$264+S115*$F115*Indicators!$F$264+S115*$G115*Indicators!$G$264+S115*$H115*Indicators!$H$264+S115*$I115*Indicators!$I$264</f>
        <v>5.3660081416007348E-4</v>
      </c>
      <c r="AE115" s="177">
        <f t="shared" si="2"/>
        <v>-0.9163752893111623</v>
      </c>
    </row>
    <row r="116" spans="1:31" hidden="1" x14ac:dyDescent="0.25">
      <c r="A116" s="174">
        <f>Indicators!A128</f>
        <v>39264</v>
      </c>
      <c r="B116" s="193">
        <f>(Indicators!B128-Indicators!B127)/Indicators!B127</f>
        <v>4.1250850533000229E-3</v>
      </c>
      <c r="C116" s="193">
        <f>(Indicators!C128-Indicators!C127)/-100</f>
        <v>-7.4999999999999286E-4</v>
      </c>
      <c r="D116" s="193">
        <f>(Indicators!D128-Indicators!D127)/-100</f>
        <v>-6.325377414182043E-5</v>
      </c>
      <c r="E116" s="193">
        <f>(Indicators!E128-Indicators!E127)/-Indicators!E127</f>
        <v>-6.6400879846026925E-2</v>
      </c>
      <c r="F116" s="193">
        <f>(Indicators!F128-Indicators!F127)/Indicators!F127</f>
        <v>6.9114470842332673E-2</v>
      </c>
      <c r="G116" s="193">
        <f>(Indicators!G128-Indicators!G127)/Indicators!G127</f>
        <v>2.5100092392978241E-2</v>
      </c>
      <c r="H116" s="193">
        <f>(Indicators!H128-Indicators!H127)/Indicators!H127</f>
        <v>1.5959427790091636E-2</v>
      </c>
      <c r="I116" s="193">
        <f>(Indicators!I128-Indicators!I127)/Indicators!I127</f>
        <v>4.4468844359044746E-2</v>
      </c>
      <c r="J116" s="174"/>
      <c r="K116" s="193">
        <f>NewCastle!C$76/100</f>
        <v>1.8119313622169869E-2</v>
      </c>
      <c r="L116" s="193">
        <f>NewCastle!D$76/100</f>
        <v>6.0793544571968198E-3</v>
      </c>
      <c r="M116" s="193">
        <f>NewCastle!E$76/100</f>
        <v>0.3216604075668103</v>
      </c>
      <c r="N116" s="193">
        <f>NewCastle!F$76/100</f>
        <v>3.1154188173899301E-2</v>
      </c>
      <c r="O116" s="193">
        <f>NewCastle!G$76/100</f>
        <v>3.2385297540699465E-2</v>
      </c>
      <c r="P116" s="193">
        <f>NewCastle!H$76/100</f>
        <v>0.10645724978775437</v>
      </c>
      <c r="Q116" s="193">
        <f>NewCastle!I$76/100</f>
        <v>9.2923094380872359E-2</v>
      </c>
      <c r="R116" s="193">
        <f>NewCastle!J$76/100</f>
        <v>0.15335899129016864</v>
      </c>
      <c r="S116" s="193">
        <f>NewCastle!K$76/100</f>
        <v>0.23786210318042891</v>
      </c>
      <c r="T116" s="193"/>
      <c r="U116" s="193">
        <f>K116*$B116*Indicators!$B$256+K116*$C116*Indicators!$C$256+K116*$D116*Indicators!$D$256+K116*$E116*Indicators!$E$256+K116*$F116*Indicators!$F$256+K116*$G116*Indicators!$G$256+K116*$H116*Indicators!$H$256+K116*$I116*Indicators!$I$256</f>
        <v>2.7806797997867309E-4</v>
      </c>
      <c r="V116" s="193">
        <f>L116*$B116*Indicators!$B$257+L116*$C116*Indicators!$C$257+L116*$D116*Indicators!$D$257+L116*$E116*Indicators!$E$257+L116*$F116*Indicators!$F$257+L116*$G116*Indicators!$G$257+L116*$H116*Indicators!$H$257+L116*$I116*Indicators!$I$257</f>
        <v>8.2261224634386996E-5</v>
      </c>
      <c r="W116" s="193">
        <f>M116*$B116*Indicators!$B$258+M116*$C116*Indicators!$C$258+M116*$D116*Indicators!$D$258+M116*$E116*Indicators!$E$258+M116*$F116*Indicators!$F$258+M116*$G116*Indicators!$G$258+M116*$H116*Indicators!$H$258+M116*$I116*Indicators!$I$258</f>
        <v>1.6534119334024248E-3</v>
      </c>
      <c r="X116" s="193">
        <f>N116*$B116*Indicators!$B$259+N116*$C116*Indicators!$C$259+N116*$D116*Indicators!$D$259+N116*$E116*Indicators!$E$259+N116*$F116*Indicators!$F$259+N116*$G116*Indicators!$G$259+N116*$H116*Indicators!$H$259+N116*$I116*Indicators!$I$259</f>
        <v>3.4026712758641474E-4</v>
      </c>
      <c r="Y116" s="193">
        <f>O116*$B116*Indicators!$B$260+O116*$C116*Indicators!$C$260+O116*$D116*Indicators!$D$260+O116*$E116*Indicators!$E$260+O116*$F116*Indicators!$F$260+O116*$G116*Indicators!$G$260+O116*$H116*Indicators!$H$260+O116*$I116*Indicators!$I$260</f>
        <v>-8.9632085048400355E-5</v>
      </c>
      <c r="Z116" s="193">
        <f>P116*$B116*Indicators!$B$261+P116*$C116*Indicators!$C$261+P116*$D116*Indicators!$D$261+P116*$E116*Indicators!$E$261+P116*$F116*Indicators!$F$261+P116*$G116*Indicators!$G$261+P116*$H116*Indicators!$H$261+P116*$I116*Indicators!$I$261</f>
        <v>-2.6751357915422462E-4</v>
      </c>
      <c r="AA116" s="193">
        <f>Q116*$B116*Indicators!$B$262+Q116*$C116*Indicators!$C$262+Q116*$D116*Indicators!$D$262+Q116*$E116*Indicators!$E$262+Q116*$F116*Indicators!$F$262+Q116*$G116*Indicators!$G$262+Q116*$H116*Indicators!$H$262+Q116*$I116*Indicators!$I$262</f>
        <v>-1.1174290933984241E-3</v>
      </c>
      <c r="AB116" s="193">
        <f>R116*$B116*Indicators!$B$263+R116*$C116*Indicators!$C$263+R116*$D116*Indicators!$D$263+R116*$E116*Indicators!$E$263+R116*$F116*Indicators!$F$263+R116*$G116*Indicators!$G$263+R116*$H116*Indicators!$H$263+R116*$I116*Indicators!$I$263</f>
        <v>7.8959284140101016E-5</v>
      </c>
      <c r="AC116" s="193">
        <f>S116*$B116*Indicators!$B$264+S116*$C116*Indicators!$C$264+S116*$D116*Indicators!$D$264+S116*$E116*Indicators!$E$264+S116*$F116*Indicators!$F$264+S116*$G116*Indicators!$G$264+S116*$H116*Indicators!$H$264+S116*$I116*Indicators!$I$264</f>
        <v>1.7003877635969442E-3</v>
      </c>
      <c r="AE116" s="177">
        <f t="shared" si="2"/>
        <v>0.26587805557378952</v>
      </c>
    </row>
    <row r="117" spans="1:31" hidden="1" x14ac:dyDescent="0.25">
      <c r="A117" s="174">
        <f>Indicators!A129</f>
        <v>39295</v>
      </c>
      <c r="B117" s="193">
        <f>(Indicators!B129-Indicators!B128)/Indicators!B128</f>
        <v>1.2564410249170667E-2</v>
      </c>
      <c r="C117" s="193">
        <f>(Indicators!C129-Indicators!C128)/-100</f>
        <v>-4.4999999999999928E-4</v>
      </c>
      <c r="D117" s="193">
        <f>(Indicators!D129-Indicators!D128)/-100</f>
        <v>3.510770505385299E-3</v>
      </c>
      <c r="E117" s="193">
        <f>(Indicators!E129-Indicators!E128)/-Indicators!E128</f>
        <v>7.0130204976150551E-2</v>
      </c>
      <c r="F117" s="193">
        <f>(Indicators!F129-Indicators!F128)/Indicators!F128</f>
        <v>-2.9292929292929384E-2</v>
      </c>
      <c r="G117" s="193">
        <f>(Indicators!G129-Indicators!G128)/Indicators!G128</f>
        <v>1.3519603424965859E-3</v>
      </c>
      <c r="H117" s="193">
        <f>(Indicators!H129-Indicators!H128)/Indicators!H128</f>
        <v>1.6071351006993209E-2</v>
      </c>
      <c r="I117" s="193">
        <f>(Indicators!I129-Indicators!I128)/Indicators!I128</f>
        <v>-1.7608409986859395E-2</v>
      </c>
      <c r="J117" s="174"/>
      <c r="K117" s="193">
        <f>NewCastle!C$76/100</f>
        <v>1.8119313622169869E-2</v>
      </c>
      <c r="L117" s="193">
        <f>NewCastle!D$76/100</f>
        <v>6.0793544571968198E-3</v>
      </c>
      <c r="M117" s="193">
        <f>NewCastle!E$76/100</f>
        <v>0.3216604075668103</v>
      </c>
      <c r="N117" s="193">
        <f>NewCastle!F$76/100</f>
        <v>3.1154188173899301E-2</v>
      </c>
      <c r="O117" s="193">
        <f>NewCastle!G$76/100</f>
        <v>3.2385297540699465E-2</v>
      </c>
      <c r="P117" s="193">
        <f>NewCastle!H$76/100</f>
        <v>0.10645724978775437</v>
      </c>
      <c r="Q117" s="193">
        <f>NewCastle!I$76/100</f>
        <v>9.2923094380872359E-2</v>
      </c>
      <c r="R117" s="193">
        <f>NewCastle!J$76/100</f>
        <v>0.15335899129016864</v>
      </c>
      <c r="S117" s="193">
        <f>NewCastle!K$76/100</f>
        <v>0.23786210318042891</v>
      </c>
      <c r="T117" s="193"/>
      <c r="U117" s="193">
        <f>K117*$B117*Indicators!$B$256+K117*$C117*Indicators!$C$256+K117*$D117*Indicators!$D$256+K117*$E117*Indicators!$E$256+K117*$F117*Indicators!$F$256+K117*$G117*Indicators!$G$256+K117*$H117*Indicators!$H$256+K117*$I117*Indicators!$I$256</f>
        <v>1.0828353561148922E-4</v>
      </c>
      <c r="V117" s="193">
        <f>L117*$B117*Indicators!$B$257+L117*$C117*Indicators!$C$257+L117*$D117*Indicators!$D$257+L117*$E117*Indicators!$E$257+L117*$F117*Indicators!$F$257+L117*$G117*Indicators!$G$257+L117*$H117*Indicators!$H$257+L117*$I117*Indicators!$I$257</f>
        <v>4.7427753761783728E-5</v>
      </c>
      <c r="W117" s="193">
        <f>M117*$B117*Indicators!$B$258+M117*$C117*Indicators!$C$258+M117*$D117*Indicators!$D$258+M117*$E117*Indicators!$E$258+M117*$F117*Indicators!$F$258+M117*$G117*Indicators!$G$258+M117*$H117*Indicators!$H$258+M117*$I117*Indicators!$I$258</f>
        <v>3.0820071159032578E-3</v>
      </c>
      <c r="X117" s="193">
        <f>N117*$B117*Indicators!$B$259+N117*$C117*Indicators!$C$259+N117*$D117*Indicators!$D$259+N117*$E117*Indicators!$E$259+N117*$F117*Indicators!$F$259+N117*$G117*Indicators!$G$259+N117*$H117*Indicators!$H$259+N117*$I117*Indicators!$I$259</f>
        <v>2.566622418951652E-4</v>
      </c>
      <c r="Y117" s="193">
        <f>O117*$B117*Indicators!$B$260+O117*$C117*Indicators!$C$260+O117*$D117*Indicators!$D$260+O117*$E117*Indicators!$E$260+O117*$F117*Indicators!$F$260+O117*$G117*Indicators!$G$260+O117*$H117*Indicators!$H$260+O117*$I117*Indicators!$I$260</f>
        <v>5.1599603465971445E-4</v>
      </c>
      <c r="Z117" s="193">
        <f>P117*$B117*Indicators!$B$261+P117*$C117*Indicators!$C$261+P117*$D117*Indicators!$D$261+P117*$E117*Indicators!$E$261+P117*$F117*Indicators!$F$261+P117*$G117*Indicators!$G$261+P117*$H117*Indicators!$H$261+P117*$I117*Indicators!$I$261</f>
        <v>1.3660544657452495E-3</v>
      </c>
      <c r="AA117" s="193">
        <f>Q117*$B117*Indicators!$B$262+Q117*$C117*Indicators!$C$262+Q117*$D117*Indicators!$D$262+Q117*$E117*Indicators!$E$262+Q117*$F117*Indicators!$F$262+Q117*$G117*Indicators!$G$262+Q117*$H117*Indicators!$H$262+Q117*$I117*Indicators!$I$262</f>
        <v>2.2310843111144575E-3</v>
      </c>
      <c r="AB117" s="193">
        <f>R117*$B117*Indicators!$B$263+R117*$C117*Indicators!$C$263+R117*$D117*Indicators!$D$263+R117*$E117*Indicators!$E$263+R117*$F117*Indicators!$F$263+R117*$G117*Indicators!$G$263+R117*$H117*Indicators!$H$263+R117*$I117*Indicators!$I$263</f>
        <v>1.9022685128562934E-3</v>
      </c>
      <c r="AC117" s="193">
        <f>S117*$B117*Indicators!$B$264+S117*$C117*Indicators!$C$264+S117*$D117*Indicators!$D$264+S117*$E117*Indicators!$E$264+S117*$F117*Indicators!$F$264+S117*$G117*Indicators!$G$264+S117*$H117*Indicators!$H$264+S117*$I117*Indicators!$I$264</f>
        <v>1.365823208482393E-3</v>
      </c>
      <c r="AE117" s="177">
        <f t="shared" si="2"/>
        <v>1.0875607180029805</v>
      </c>
    </row>
    <row r="118" spans="1:31" hidden="1" x14ac:dyDescent="0.25">
      <c r="A118" s="174">
        <f>Indicators!A130</f>
        <v>39326</v>
      </c>
      <c r="B118" s="193">
        <f>(Indicators!B130-Indicators!B129)/Indicators!B129</f>
        <v>-4.1003834088532622E-2</v>
      </c>
      <c r="C118" s="193">
        <f>(Indicators!C130-Indicators!C129)/-100</f>
        <v>3.4999999999999966E-3</v>
      </c>
      <c r="D118" s="193">
        <f>(Indicators!D130-Indicators!D129)/-100</f>
        <v>-4.9884553968321567E-3</v>
      </c>
      <c r="E118" s="193">
        <f>(Indicators!E130-Indicators!E129)/-Indicators!E129</f>
        <v>-0.11063357826147241</v>
      </c>
      <c r="F118" s="193">
        <f>(Indicators!F130-Indicators!F129)/Indicators!F129</f>
        <v>2.4973985431841855E-2</v>
      </c>
      <c r="G118" s="193">
        <f>(Indicators!G130-Indicators!G129)/Indicators!G129</f>
        <v>0.10111011101110107</v>
      </c>
      <c r="H118" s="193">
        <f>(Indicators!H130-Indicators!H129)/Indicators!H129</f>
        <v>2.259999715006341E-2</v>
      </c>
      <c r="I118" s="193">
        <f>(Indicators!I130-Indicators!I129)/Indicators!I129</f>
        <v>-4.2001070090957729E-2</v>
      </c>
      <c r="J118" s="174"/>
      <c r="K118" s="193">
        <f>NewCastle!C$76/100</f>
        <v>1.8119313622169869E-2</v>
      </c>
      <c r="L118" s="193">
        <f>NewCastle!D$76/100</f>
        <v>6.0793544571968198E-3</v>
      </c>
      <c r="M118" s="193">
        <f>NewCastle!E$76/100</f>
        <v>0.3216604075668103</v>
      </c>
      <c r="N118" s="193">
        <f>NewCastle!F$76/100</f>
        <v>3.1154188173899301E-2</v>
      </c>
      <c r="O118" s="193">
        <f>NewCastle!G$76/100</f>
        <v>3.2385297540699465E-2</v>
      </c>
      <c r="P118" s="193">
        <f>NewCastle!H$76/100</f>
        <v>0.10645724978775437</v>
      </c>
      <c r="Q118" s="193">
        <f>NewCastle!I$76/100</f>
        <v>9.2923094380872359E-2</v>
      </c>
      <c r="R118" s="193">
        <f>NewCastle!J$76/100</f>
        <v>0.15335899129016864</v>
      </c>
      <c r="S118" s="193">
        <f>NewCastle!K$76/100</f>
        <v>0.23786210318042891</v>
      </c>
      <c r="T118" s="193"/>
      <c r="U118" s="193">
        <f>K118*$B118*Indicators!$B$256+K118*$C118*Indicators!$C$256+K118*$D118*Indicators!$D$256+K118*$E118*Indicators!$E$256+K118*$F118*Indicators!$F$256+K118*$G118*Indicators!$G$256+K118*$H118*Indicators!$H$256+K118*$I118*Indicators!$I$256</f>
        <v>-3.7173199978129978E-4</v>
      </c>
      <c r="V118" s="193">
        <f>L118*$B118*Indicators!$B$257+L118*$C118*Indicators!$C$257+L118*$D118*Indicators!$D$257+L118*$E118*Indicators!$E$257+L118*$F118*Indicators!$F$257+L118*$G118*Indicators!$G$257+L118*$H118*Indicators!$H$257+L118*$I118*Indicators!$I$257</f>
        <v>5.2764676913865576E-5</v>
      </c>
      <c r="W118" s="193">
        <f>M118*$B118*Indicators!$B$258+M118*$C118*Indicators!$C$258+M118*$D118*Indicators!$D$258+M118*$E118*Indicators!$E$258+M118*$F118*Indicators!$F$258+M118*$G118*Indicators!$G$258+M118*$H118*Indicators!$H$258+M118*$I118*Indicators!$I$258</f>
        <v>-1.0005033661884766E-2</v>
      </c>
      <c r="X118" s="193">
        <f>N118*$B118*Indicators!$B$259+N118*$C118*Indicators!$C$259+N118*$D118*Indicators!$D$259+N118*$E118*Indicators!$E$259+N118*$F118*Indicators!$F$259+N118*$G118*Indicators!$G$259+N118*$H118*Indicators!$H$259+N118*$I118*Indicators!$I$259</f>
        <v>-1.4032487245477119E-3</v>
      </c>
      <c r="Y118" s="193">
        <f>O118*$B118*Indicators!$B$260+O118*$C118*Indicators!$C$260+O118*$D118*Indicators!$D$260+O118*$E118*Indicators!$E$260+O118*$F118*Indicators!$F$260+O118*$G118*Indicators!$G$260+O118*$H118*Indicators!$H$260+O118*$I118*Indicators!$I$260</f>
        <v>-5.0081660599596734E-4</v>
      </c>
      <c r="Z118" s="193">
        <f>P118*$B118*Indicators!$B$261+P118*$C118*Indicators!$C$261+P118*$D118*Indicators!$D$261+P118*$E118*Indicators!$E$261+P118*$F118*Indicators!$F$261+P118*$G118*Indicators!$G$261+P118*$H118*Indicators!$H$261+P118*$I118*Indicators!$I$261</f>
        <v>-9.8860812037673785E-4</v>
      </c>
      <c r="AA118" s="193">
        <f>Q118*$B118*Indicators!$B$262+Q118*$C118*Indicators!$C$262+Q118*$D118*Indicators!$D$262+Q118*$E118*Indicators!$E$262+Q118*$F118*Indicators!$F$262+Q118*$G118*Indicators!$G$262+Q118*$H118*Indicators!$H$262+Q118*$I118*Indicators!$I$262</f>
        <v>-3.4167273563222261E-3</v>
      </c>
      <c r="AB118" s="193">
        <f>R118*$B118*Indicators!$B$263+R118*$C118*Indicators!$C$263+R118*$D118*Indicators!$D$263+R118*$E118*Indicators!$E$263+R118*$F118*Indicators!$F$263+R118*$G118*Indicators!$G$263+R118*$H118*Indicators!$H$263+R118*$I118*Indicators!$I$263</f>
        <v>-1.4964220017142991E-3</v>
      </c>
      <c r="AC118" s="193">
        <f>S118*$B118*Indicators!$B$264+S118*$C118*Indicators!$C$264+S118*$D118*Indicators!$D$264+S118*$E118*Indicators!$E$264+S118*$F118*Indicators!$F$264+S118*$G118*Indicators!$G$264+S118*$H118*Indicators!$H$264+S118*$I118*Indicators!$I$264</f>
        <v>1.9192406927014377E-4</v>
      </c>
      <c r="AE118" s="177">
        <f t="shared" si="2"/>
        <v>-1.7937899724438999</v>
      </c>
    </row>
    <row r="119" spans="1:31" hidden="1" x14ac:dyDescent="0.25">
      <c r="A119" s="174">
        <f>Indicators!A131</f>
        <v>39356</v>
      </c>
      <c r="B119" s="193">
        <f>(Indicators!B131-Indicators!B130)/Indicators!B130</f>
        <v>-4.8514189346359669E-2</v>
      </c>
      <c r="C119" s="193">
        <f>(Indicators!C131-Indicators!C130)/-100</f>
        <v>2.1499999999999987E-3</v>
      </c>
      <c r="D119" s="193">
        <f>(Indicators!D131-Indicators!D130)/-100</f>
        <v>-7.1627374375491651E-3</v>
      </c>
      <c r="E119" s="193">
        <f>(Indicators!E131-Indicators!E130)/-Indicators!E130</f>
        <v>-0.12245662214455127</v>
      </c>
      <c r="F119" s="193">
        <f>(Indicators!F131-Indicators!F130)/Indicators!F130</f>
        <v>1.4213197969543205E-2</v>
      </c>
      <c r="G119" s="193">
        <f>(Indicators!G131-Indicators!G130)/Indicators!G130</f>
        <v>7.0708446866484989E-2</v>
      </c>
      <c r="H119" s="193">
        <f>(Indicators!H131-Indicators!H130)/Indicators!H130</f>
        <v>1.4729672039149067E-2</v>
      </c>
      <c r="I119" s="193">
        <f>(Indicators!I131-Indicators!I130)/Indicators!I130</f>
        <v>3.1276179838034067E-2</v>
      </c>
      <c r="J119" s="174"/>
      <c r="K119" s="193">
        <f>NewCastle!C$76/100</f>
        <v>1.8119313622169869E-2</v>
      </c>
      <c r="L119" s="193">
        <f>NewCastle!D$76/100</f>
        <v>6.0793544571968198E-3</v>
      </c>
      <c r="M119" s="193">
        <f>NewCastle!E$76/100</f>
        <v>0.3216604075668103</v>
      </c>
      <c r="N119" s="193">
        <f>NewCastle!F$76/100</f>
        <v>3.1154188173899301E-2</v>
      </c>
      <c r="O119" s="193">
        <f>NewCastle!G$76/100</f>
        <v>3.2385297540699465E-2</v>
      </c>
      <c r="P119" s="193">
        <f>NewCastle!H$76/100</f>
        <v>0.10645724978775437</v>
      </c>
      <c r="Q119" s="193">
        <f>NewCastle!I$76/100</f>
        <v>9.2923094380872359E-2</v>
      </c>
      <c r="R119" s="193">
        <f>NewCastle!J$76/100</f>
        <v>0.15335899129016864</v>
      </c>
      <c r="S119" s="193">
        <f>NewCastle!K$76/100</f>
        <v>0.23786210318042891</v>
      </c>
      <c r="T119" s="193"/>
      <c r="U119" s="193">
        <f>K119*$B119*Indicators!$B$256+K119*$C119*Indicators!$C$256+K119*$D119*Indicators!$D$256+K119*$E119*Indicators!$E$256+K119*$F119*Indicators!$F$256+K119*$G119*Indicators!$G$256+K119*$H119*Indicators!$H$256+K119*$I119*Indicators!$I$256</f>
        <v>-4.0631798923887832E-4</v>
      </c>
      <c r="V119" s="193">
        <f>L119*$B119*Indicators!$B$257+L119*$C119*Indicators!$C$257+L119*$D119*Indicators!$D$257+L119*$E119*Indicators!$E$257+L119*$F119*Indicators!$F$257+L119*$G119*Indicators!$G$257+L119*$H119*Indicators!$H$257+L119*$I119*Indicators!$I$257</f>
        <v>4.7046274171381246E-5</v>
      </c>
      <c r="W119" s="193">
        <f>M119*$B119*Indicators!$B$258+M119*$C119*Indicators!$C$258+M119*$D119*Indicators!$D$258+M119*$E119*Indicators!$E$258+M119*$F119*Indicators!$F$258+M119*$G119*Indicators!$G$258+M119*$H119*Indicators!$H$258+M119*$I119*Indicators!$I$258</f>
        <v>-6.891755065108621E-3</v>
      </c>
      <c r="X119" s="193">
        <f>N119*$B119*Indicators!$B$259+N119*$C119*Indicators!$C$259+N119*$D119*Indicators!$D$259+N119*$E119*Indicators!$E$259+N119*$F119*Indicators!$F$259+N119*$G119*Indicators!$G$259+N119*$H119*Indicators!$H$259+N119*$I119*Indicators!$I$259</f>
        <v>-3.8887664309398016E-4</v>
      </c>
      <c r="Y119" s="193">
        <f>O119*$B119*Indicators!$B$260+O119*$C119*Indicators!$C$260+O119*$D119*Indicators!$D$260+O119*$E119*Indicators!$E$260+O119*$F119*Indicators!$F$260+O119*$G119*Indicators!$G$260+O119*$H119*Indicators!$H$260+O119*$I119*Indicators!$I$260</f>
        <v>-5.6054012568916936E-4</v>
      </c>
      <c r="Z119" s="193">
        <f>P119*$B119*Indicators!$B$261+P119*$C119*Indicators!$C$261+P119*$D119*Indicators!$D$261+P119*$E119*Indicators!$E$261+P119*$F119*Indicators!$F$261+P119*$G119*Indicators!$G$261+P119*$H119*Indicators!$H$261+P119*$I119*Indicators!$I$261</f>
        <v>-1.5004841298848178E-3</v>
      </c>
      <c r="AA119" s="193">
        <f>Q119*$B119*Indicators!$B$262+Q119*$C119*Indicators!$C$262+Q119*$D119*Indicators!$D$262+Q119*$E119*Indicators!$E$262+Q119*$F119*Indicators!$F$262+Q119*$G119*Indicators!$G$262+Q119*$H119*Indicators!$H$262+Q119*$I119*Indicators!$I$262</f>
        <v>-3.3267514966694154E-3</v>
      </c>
      <c r="AB119" s="193">
        <f>R119*$B119*Indicators!$B$263+R119*$C119*Indicators!$C$263+R119*$D119*Indicators!$D$263+R119*$E119*Indicators!$E$263+R119*$F119*Indicators!$F$263+R119*$G119*Indicators!$G$263+R119*$H119*Indicators!$H$263+R119*$I119*Indicators!$I$263</f>
        <v>-1.6989330335585914E-3</v>
      </c>
      <c r="AC119" s="193">
        <f>S119*$B119*Indicators!$B$264+S119*$C119*Indicators!$C$264+S119*$D119*Indicators!$D$264+S119*$E119*Indicators!$E$264+S119*$F119*Indicators!$F$264+S119*$G119*Indicators!$G$264+S119*$H119*Indicators!$H$264+S119*$I119*Indicators!$I$264</f>
        <v>1.0733389005966945E-4</v>
      </c>
      <c r="AE119" s="177">
        <f t="shared" si="2"/>
        <v>-1.4619278319012421</v>
      </c>
    </row>
    <row r="120" spans="1:31" hidden="1" x14ac:dyDescent="0.25">
      <c r="A120" s="174">
        <f>Indicators!A132</f>
        <v>39387</v>
      </c>
      <c r="B120" s="193">
        <f>(Indicators!B132-Indicators!B131)/Indicators!B131</f>
        <v>3.992543584885485E-2</v>
      </c>
      <c r="C120" s="193">
        <f>(Indicators!C132-Indicators!C131)/-100</f>
        <v>-4.6499999999999988E-3</v>
      </c>
      <c r="D120" s="193">
        <f>(Indicators!D132-Indicators!D131)/-100</f>
        <v>-5.1861267088206195E-3</v>
      </c>
      <c r="E120" s="193">
        <f>(Indicators!E132-Indicators!E131)/-Indicators!E131</f>
        <v>1.1120996441281139E-2</v>
      </c>
      <c r="F120" s="193">
        <f>(Indicators!F132-Indicators!F131)/Indicators!F131</f>
        <v>-9.0090090090089951E-3</v>
      </c>
      <c r="G120" s="193">
        <f>(Indicators!G132-Indicators!G131)/Indicators!G131</f>
        <v>1.272426517368622E-2</v>
      </c>
      <c r="H120" s="193">
        <f>(Indicators!H132-Indicators!H131)/Indicators!H131</f>
        <v>1.3254966633188538E-2</v>
      </c>
      <c r="I120" s="193">
        <f>(Indicators!I132-Indicators!I131)/Indicators!I131</f>
        <v>-3.2223124830760896E-2</v>
      </c>
      <c r="J120" s="174"/>
      <c r="K120" s="193">
        <f>NewCastle!C$76/100</f>
        <v>1.8119313622169869E-2</v>
      </c>
      <c r="L120" s="193">
        <f>NewCastle!D$76/100</f>
        <v>6.0793544571968198E-3</v>
      </c>
      <c r="M120" s="193">
        <f>NewCastle!E$76/100</f>
        <v>0.3216604075668103</v>
      </c>
      <c r="N120" s="193">
        <f>NewCastle!F$76/100</f>
        <v>3.1154188173899301E-2</v>
      </c>
      <c r="O120" s="193">
        <f>NewCastle!G$76/100</f>
        <v>3.2385297540699465E-2</v>
      </c>
      <c r="P120" s="193">
        <f>NewCastle!H$76/100</f>
        <v>0.10645724978775437</v>
      </c>
      <c r="Q120" s="193">
        <f>NewCastle!I$76/100</f>
        <v>9.2923094380872359E-2</v>
      </c>
      <c r="R120" s="193">
        <f>NewCastle!J$76/100</f>
        <v>0.15335899129016864</v>
      </c>
      <c r="S120" s="193">
        <f>NewCastle!K$76/100</f>
        <v>0.23786210318042891</v>
      </c>
      <c r="T120" s="193"/>
      <c r="U120" s="193">
        <f>K120*$B120*Indicators!$B$256+K120*$C120*Indicators!$C$256+K120*$D120*Indicators!$D$256+K120*$E120*Indicators!$E$256+K120*$F120*Indicators!$F$256+K120*$G120*Indicators!$G$256+K120*$H120*Indicators!$H$256+K120*$I120*Indicators!$I$256</f>
        <v>9.4153284346334542E-5</v>
      </c>
      <c r="V120" s="193">
        <f>L120*$B120*Indicators!$B$257+L120*$C120*Indicators!$C$257+L120*$D120*Indicators!$D$257+L120*$E120*Indicators!$E$257+L120*$F120*Indicators!$F$257+L120*$G120*Indicators!$G$257+L120*$H120*Indicators!$H$257+L120*$I120*Indicators!$I$257</f>
        <v>7.1340078609697966E-5</v>
      </c>
      <c r="W120" s="193">
        <f>M120*$B120*Indicators!$B$258+M120*$C120*Indicators!$C$258+M120*$D120*Indicators!$D$258+M120*$E120*Indicators!$E$258+M120*$F120*Indicators!$F$258+M120*$G120*Indicators!$G$258+M120*$H120*Indicators!$H$258+M120*$I120*Indicators!$I$258</f>
        <v>2.823395956528058E-3</v>
      </c>
      <c r="X120" s="193">
        <f>N120*$B120*Indicators!$B$259+N120*$C120*Indicators!$C$259+N120*$D120*Indicators!$D$259+N120*$E120*Indicators!$E$259+N120*$F120*Indicators!$F$259+N120*$G120*Indicators!$G$259+N120*$H120*Indicators!$H$259+N120*$I120*Indicators!$I$259</f>
        <v>-2.8229212461221618E-4</v>
      </c>
      <c r="Y120" s="193">
        <f>O120*$B120*Indicators!$B$260+O120*$C120*Indicators!$C$260+O120*$D120*Indicators!$D$260+O120*$E120*Indicators!$E$260+O120*$F120*Indicators!$F$260+O120*$G120*Indicators!$G$260+O120*$H120*Indicators!$H$260+O120*$I120*Indicators!$I$260</f>
        <v>1.9795235024714324E-4</v>
      </c>
      <c r="Z120" s="193">
        <f>P120*$B120*Indicators!$B$261+P120*$C120*Indicators!$C$261+P120*$D120*Indicators!$D$261+P120*$E120*Indicators!$E$261+P120*$F120*Indicators!$F$261+P120*$G120*Indicators!$G$261+P120*$H120*Indicators!$H$261+P120*$I120*Indicators!$I$261</f>
        <v>6.1251877143395279E-4</v>
      </c>
      <c r="AA120" s="193">
        <f>Q120*$B120*Indicators!$B$262+Q120*$C120*Indicators!$C$262+Q120*$D120*Indicators!$D$262+Q120*$E120*Indicators!$E$262+Q120*$F120*Indicators!$F$262+Q120*$G120*Indicators!$G$262+Q120*$H120*Indicators!$H$262+Q120*$I120*Indicators!$I$262</f>
        <v>4.9332040910178869E-4</v>
      </c>
      <c r="AB120" s="193">
        <f>R120*$B120*Indicators!$B$263+R120*$C120*Indicators!$C$263+R120*$D120*Indicators!$D$263+R120*$E120*Indicators!$E$263+R120*$F120*Indicators!$F$263+R120*$G120*Indicators!$G$263+R120*$H120*Indicators!$H$263+R120*$I120*Indicators!$I$263</f>
        <v>8.1646245981824945E-4</v>
      </c>
      <c r="AC120" s="193">
        <f>S120*$B120*Indicators!$B$264+S120*$C120*Indicators!$C$264+S120*$D120*Indicators!$D$264+S120*$E120*Indicators!$E$264+S120*$F120*Indicators!$F$264+S120*$G120*Indicators!$G$264+S120*$H120*Indicators!$H$264+S120*$I120*Indicators!$I$264</f>
        <v>8.7846090007266491E-4</v>
      </c>
      <c r="AE120" s="177">
        <f t="shared" si="2"/>
        <v>0.5705312085545674</v>
      </c>
    </row>
    <row r="121" spans="1:31" hidden="1" x14ac:dyDescent="0.25">
      <c r="A121" s="174">
        <f>Indicators!A133</f>
        <v>39417</v>
      </c>
      <c r="B121" s="193">
        <f>(Indicators!B133-Indicators!B132)/Indicators!B132</f>
        <v>3.5263003232441992E-3</v>
      </c>
      <c r="C121" s="193">
        <f>(Indicators!C133-Indicators!C132)/-100</f>
        <v>9.9999999999997863E-5</v>
      </c>
      <c r="D121" s="193">
        <f>(Indicators!D133-Indicators!D132)/-100</f>
        <v>-5.5319376487260466E-3</v>
      </c>
      <c r="E121" s="193">
        <f>(Indicators!E133-Indicators!E132)/-Indicators!E132</f>
        <v>-6.016644174538905E-2</v>
      </c>
      <c r="F121" s="193">
        <f>(Indicators!F133-Indicators!F132)/Indicators!F132</f>
        <v>5.5555555555555448E-2</v>
      </c>
      <c r="G121" s="193">
        <f>(Indicators!G133-Indicators!G132)/Indicators!G132</f>
        <v>5.4906395275788472E-2</v>
      </c>
      <c r="H121" s="193">
        <f>(Indicators!H133-Indicators!H132)/Indicators!H132</f>
        <v>1.1561188608714723E-2</v>
      </c>
      <c r="I121" s="193">
        <f>(Indicators!I133-Indicators!I132)/Indicators!I132</f>
        <v>-1.3989927252378288E-2</v>
      </c>
      <c r="J121" s="174"/>
      <c r="K121" s="193">
        <f>NewCastle!C$76/100</f>
        <v>1.8119313622169869E-2</v>
      </c>
      <c r="L121" s="193">
        <f>NewCastle!D$76/100</f>
        <v>6.0793544571968198E-3</v>
      </c>
      <c r="M121" s="193">
        <f>NewCastle!E$76/100</f>
        <v>0.3216604075668103</v>
      </c>
      <c r="N121" s="193">
        <f>NewCastle!F$76/100</f>
        <v>3.1154188173899301E-2</v>
      </c>
      <c r="O121" s="193">
        <f>NewCastle!G$76/100</f>
        <v>3.2385297540699465E-2</v>
      </c>
      <c r="P121" s="193">
        <f>NewCastle!H$76/100</f>
        <v>0.10645724978775437</v>
      </c>
      <c r="Q121" s="193">
        <f>NewCastle!I$76/100</f>
        <v>9.2923094380872359E-2</v>
      </c>
      <c r="R121" s="193">
        <f>NewCastle!J$76/100</f>
        <v>0.15335899129016864</v>
      </c>
      <c r="S121" s="193">
        <f>NewCastle!K$76/100</f>
        <v>0.23786210318042891</v>
      </c>
      <c r="T121" s="193"/>
      <c r="U121" s="193">
        <f>K121*$B121*Indicators!$B$256+K121*$C121*Indicators!$C$256+K121*$D121*Indicators!$D$256+K121*$E121*Indicators!$E$256+K121*$F121*Indicators!$F$256+K121*$G121*Indicators!$G$256+K121*$H121*Indicators!$H$256+K121*$I121*Indicators!$I$256</f>
        <v>1.2527619933466456E-4</v>
      </c>
      <c r="V121" s="193">
        <f>L121*$B121*Indicators!$B$257+L121*$C121*Indicators!$C$257+L121*$D121*Indicators!$D$257+L121*$E121*Indicators!$E$257+L121*$F121*Indicators!$F$257+L121*$G121*Indicators!$G$257+L121*$H121*Indicators!$H$257+L121*$I121*Indicators!$I$257</f>
        <v>8.636220651627737E-5</v>
      </c>
      <c r="W121" s="193">
        <f>M121*$B121*Indicators!$B$258+M121*$C121*Indicators!$C$258+M121*$D121*Indicators!$D$258+M121*$E121*Indicators!$E$258+M121*$F121*Indicators!$F$258+M121*$G121*Indicators!$G$258+M121*$H121*Indicators!$H$258+M121*$I121*Indicators!$I$258</f>
        <v>-2.1489818318217082E-3</v>
      </c>
      <c r="X121" s="193">
        <f>N121*$B121*Indicators!$B$259+N121*$C121*Indicators!$C$259+N121*$D121*Indicators!$D$259+N121*$E121*Indicators!$E$259+N121*$F121*Indicators!$F$259+N121*$G121*Indicators!$G$259+N121*$H121*Indicators!$H$259+N121*$I121*Indicators!$I$259</f>
        <v>-5.5426727611491565E-4</v>
      </c>
      <c r="Y121" s="193">
        <f>O121*$B121*Indicators!$B$260+O121*$C121*Indicators!$C$260+O121*$D121*Indicators!$D$260+O121*$E121*Indicators!$E$260+O121*$F121*Indicators!$F$260+O121*$G121*Indicators!$G$260+O121*$H121*Indicators!$H$260+O121*$I121*Indicators!$I$260</f>
        <v>-2.0812961283850215E-4</v>
      </c>
      <c r="Z121" s="193">
        <f>P121*$B121*Indicators!$B$261+P121*$C121*Indicators!$C$261+P121*$D121*Indicators!$D$261+P121*$E121*Indicators!$E$261+P121*$F121*Indicators!$F$261+P121*$G121*Indicators!$G$261+P121*$H121*Indicators!$H$261+P121*$I121*Indicators!$I$261</f>
        <v>-4.0933925232235078E-4</v>
      </c>
      <c r="AA121" s="193">
        <f>Q121*$B121*Indicators!$B$262+Q121*$C121*Indicators!$C$262+Q121*$D121*Indicators!$D$262+Q121*$E121*Indicators!$E$262+Q121*$F121*Indicators!$F$262+Q121*$G121*Indicators!$G$262+Q121*$H121*Indicators!$H$262+Q121*$I121*Indicators!$I$262</f>
        <v>-1.6091725732186473E-3</v>
      </c>
      <c r="AB121" s="193">
        <f>R121*$B121*Indicators!$B$263+R121*$C121*Indicators!$C$263+R121*$D121*Indicators!$D$263+R121*$E121*Indicators!$E$263+R121*$F121*Indicators!$F$263+R121*$G121*Indicators!$G$263+R121*$H121*Indicators!$H$263+R121*$I121*Indicators!$I$263</f>
        <v>-5.2346755821499626E-4</v>
      </c>
      <c r="AC121" s="193">
        <f>S121*$B121*Indicators!$B$264+S121*$C121*Indicators!$C$264+S121*$D121*Indicators!$D$264+S121*$E121*Indicators!$E$264+S121*$F121*Indicators!$F$264+S121*$G121*Indicators!$G$264+S121*$H121*Indicators!$H$264+S121*$I121*Indicators!$I$264</f>
        <v>4.8764174532754439E-4</v>
      </c>
      <c r="AE121" s="177">
        <f t="shared" si="2"/>
        <v>-0.47540779533526345</v>
      </c>
    </row>
    <row r="122" spans="1:31" hidden="1" x14ac:dyDescent="0.25">
      <c r="A122" s="174">
        <f>Indicators!A134</f>
        <v>39448</v>
      </c>
      <c r="B122" s="193">
        <f>(Indicators!B134-Indicators!B133)/Indicators!B133</f>
        <v>9.187408491947284E-2</v>
      </c>
      <c r="C122" s="193">
        <f>(Indicators!C134-Indicators!C133)/-100</f>
        <v>-2.3000000000000043E-3</v>
      </c>
      <c r="D122" s="193">
        <f>(Indicators!D134-Indicators!D133)/-100</f>
        <v>-2.8383702874285712E-3</v>
      </c>
      <c r="E122" s="193">
        <f>(Indicators!E134-Indicators!E133)/-Indicators!E133</f>
        <v>3.405112973374344E-2</v>
      </c>
      <c r="F122" s="193">
        <f>(Indicators!F134-Indicators!F133)/Indicators!F133</f>
        <v>0.11578947368421062</v>
      </c>
      <c r="G122" s="193">
        <f>(Indicators!G134-Indicators!G133)/Indicators!G133</f>
        <v>9.8141972367794164E-2</v>
      </c>
      <c r="H122" s="193">
        <f>(Indicators!H134-Indicators!H133)/Indicators!H133</f>
        <v>2.811863026729507E-2</v>
      </c>
      <c r="I122" s="193">
        <f>(Indicators!I134-Indicators!I133)/Indicators!I133</f>
        <v>7.9455164585698068E-3</v>
      </c>
      <c r="J122" s="174"/>
      <c r="K122" s="193">
        <f>NewCastle!C$77/100</f>
        <v>2.2132767165738521E-2</v>
      </c>
      <c r="L122" s="193">
        <f>NewCastle!D$77/100</f>
        <v>5.5732202289791258E-3</v>
      </c>
      <c r="M122" s="193">
        <f>NewCastle!E$77/100</f>
        <v>0.31878345389090723</v>
      </c>
      <c r="N122" s="193">
        <f>NewCastle!F$77/100</f>
        <v>2.9531535397821499E-2</v>
      </c>
      <c r="O122" s="193">
        <f>NewCastle!G$77/100</f>
        <v>3.4057828066536885E-2</v>
      </c>
      <c r="P122" s="193">
        <f>NewCastle!H$77/100</f>
        <v>0.10256915893700662</v>
      </c>
      <c r="Q122" s="193">
        <f>NewCastle!I$77/100</f>
        <v>9.1458963916412686E-2</v>
      </c>
      <c r="R122" s="193">
        <f>NewCastle!J$77/100</f>
        <v>0.15604679033949159</v>
      </c>
      <c r="S122" s="193">
        <f>NewCastle!K$77/100</f>
        <v>0.23984628205710579</v>
      </c>
      <c r="T122" s="193"/>
      <c r="U122" s="193">
        <f>K122*$B122*Indicators!$B$256+K122*$C122*Indicators!$C$256+K122*$D122*Indicators!$D$256+K122*$E122*Indicators!$E$256+K122*$F122*Indicators!$F$256+K122*$G122*Indicators!$G$256+K122*$H122*Indicators!$H$256+K122*$I122*Indicators!$I$256</f>
        <v>1.3716989829005179E-3</v>
      </c>
      <c r="V122" s="193">
        <f>L122*$B122*Indicators!$B$257+L122*$C122*Indicators!$C$257+L122*$D122*Indicators!$D$257+L122*$E122*Indicators!$E$257+L122*$F122*Indicators!$F$257+L122*$G122*Indicators!$G$257+L122*$H122*Indicators!$H$257+L122*$I122*Indicators!$I$257</f>
        <v>4.0023094997897272E-4</v>
      </c>
      <c r="W122" s="193">
        <f>M122*$B122*Indicators!$B$258+M122*$C122*Indicators!$C$258+M122*$D122*Indicators!$D$258+M122*$E122*Indicators!$E$258+M122*$F122*Indicators!$F$258+M122*$G122*Indicators!$G$258+M122*$H122*Indicators!$H$258+M122*$I122*Indicators!$I$258</f>
        <v>1.2547345594813382E-2</v>
      </c>
      <c r="X122" s="193">
        <f>N122*$B122*Indicators!$B$259+N122*$C122*Indicators!$C$259+N122*$D122*Indicators!$D$259+N122*$E122*Indicators!$E$259+N122*$F122*Indicators!$F$259+N122*$G122*Indicators!$G$259+N122*$H122*Indicators!$H$259+N122*$I122*Indicators!$I$259</f>
        <v>6.6520779228904461E-4</v>
      </c>
      <c r="Y122" s="193">
        <f>O122*$B122*Indicators!$B$260+O122*$C122*Indicators!$C$260+O122*$D122*Indicators!$D$260+O122*$E122*Indicators!$E$260+O122*$F122*Indicators!$F$260+O122*$G122*Indicators!$G$260+O122*$H122*Indicators!$H$260+O122*$I122*Indicators!$I$260</f>
        <v>7.5452072720281376E-4</v>
      </c>
      <c r="Z122" s="193">
        <f>P122*$B122*Indicators!$B$261+P122*$C122*Indicators!$C$261+P122*$D122*Indicators!$D$261+P122*$E122*Indicators!$E$261+P122*$F122*Indicators!$F$261+P122*$G122*Indicators!$G$261+P122*$H122*Indicators!$H$261+P122*$I122*Indicators!$I$261</f>
        <v>1.8718363762675618E-3</v>
      </c>
      <c r="AA122" s="193">
        <f>Q122*$B122*Indicators!$B$262+Q122*$C122*Indicators!$C$262+Q122*$D122*Indicators!$D$262+Q122*$E122*Indicators!$E$262+Q122*$F122*Indicators!$F$262+Q122*$G122*Indicators!$G$262+Q122*$H122*Indicators!$H$262+Q122*$I122*Indicators!$I$262</f>
        <v>2.2935336399755816E-3</v>
      </c>
      <c r="AB122" s="193">
        <f>R122*$B122*Indicators!$B$263+R122*$C122*Indicators!$C$263+R122*$D122*Indicators!$D$263+R122*$E122*Indicators!$E$263+R122*$F122*Indicators!$F$263+R122*$G122*Indicators!$G$263+R122*$H122*Indicators!$H$263+R122*$I122*Indicators!$I$263</f>
        <v>3.1734532510402339E-3</v>
      </c>
      <c r="AC122" s="193">
        <f>S122*$B122*Indicators!$B$264+S122*$C122*Indicators!$C$264+S122*$D122*Indicators!$D$264+S122*$E122*Indicators!$E$264+S122*$F122*Indicators!$F$264+S122*$G122*Indicators!$G$264+S122*$H122*Indicators!$H$264+S122*$I122*Indicators!$I$264</f>
        <v>3.9928648062945594E-3</v>
      </c>
      <c r="AE122" s="177">
        <f t="shared" si="2"/>
        <v>2.7070692120762669</v>
      </c>
    </row>
    <row r="123" spans="1:31" hidden="1" x14ac:dyDescent="0.25">
      <c r="A123" s="174">
        <f>Indicators!A135</f>
        <v>39479</v>
      </c>
      <c r="B123" s="193">
        <f>(Indicators!B135-Indicators!B134)/Indicators!B134</f>
        <v>3.8042239356352738E-2</v>
      </c>
      <c r="C123" s="193">
        <f>(Indicators!C135-Indicators!C134)/-100</f>
        <v>-2.5499999999999902E-3</v>
      </c>
      <c r="D123" s="193">
        <f>(Indicators!D135-Indicators!D134)/-100</f>
        <v>-5.2066947712828696E-3</v>
      </c>
      <c r="E123" s="193">
        <f>(Indicators!E135-Indicators!E134)/-Indicators!E134</f>
        <v>-0.10081265099934102</v>
      </c>
      <c r="F123" s="193">
        <f>(Indicators!F135-Indicators!F134)/Indicators!F134</f>
        <v>0.16723842195540303</v>
      </c>
      <c r="G123" s="193">
        <f>(Indicators!G135-Indicators!G134)/Indicators!G134</f>
        <v>5.2386117136659388E-2</v>
      </c>
      <c r="H123" s="193">
        <f>(Indicators!H135-Indicators!H134)/Indicators!H134</f>
        <v>1.2920747653586777E-2</v>
      </c>
      <c r="I123" s="193">
        <f>(Indicators!I135-Indicators!I134)/Indicators!I134</f>
        <v>-4.5608108108108107E-2</v>
      </c>
      <c r="J123" s="174"/>
      <c r="K123" s="193">
        <f>NewCastle!C$77/100</f>
        <v>2.2132767165738521E-2</v>
      </c>
      <c r="L123" s="193">
        <f>NewCastle!D$77/100</f>
        <v>5.5732202289791258E-3</v>
      </c>
      <c r="M123" s="193">
        <f>NewCastle!E$77/100</f>
        <v>0.31878345389090723</v>
      </c>
      <c r="N123" s="193">
        <f>NewCastle!F$77/100</f>
        <v>2.9531535397821499E-2</v>
      </c>
      <c r="O123" s="193">
        <f>NewCastle!G$77/100</f>
        <v>3.4057828066536885E-2</v>
      </c>
      <c r="P123" s="193">
        <f>NewCastle!H$77/100</f>
        <v>0.10256915893700662</v>
      </c>
      <c r="Q123" s="193">
        <f>NewCastle!I$77/100</f>
        <v>9.1458963916412686E-2</v>
      </c>
      <c r="R123" s="193">
        <f>NewCastle!J$77/100</f>
        <v>0.15604679033949159</v>
      </c>
      <c r="S123" s="193">
        <f>NewCastle!K$77/100</f>
        <v>0.23984628205710579</v>
      </c>
      <c r="T123" s="193"/>
      <c r="U123" s="193">
        <f>K123*$B123*Indicators!$B$256+K123*$C123*Indicators!$C$256+K123*$D123*Indicators!$D$256+K123*$E123*Indicators!$E$256+K123*$F123*Indicators!$F$256+K123*$G123*Indicators!$G$256+K123*$H123*Indicators!$H$256+K123*$I123*Indicators!$I$256</f>
        <v>8.3595273824208015E-4</v>
      </c>
      <c r="V123" s="193">
        <f>L123*$B123*Indicators!$B$257+L123*$C123*Indicators!$C$257+L123*$D123*Indicators!$D$257+L123*$E123*Indicators!$E$257+L123*$F123*Indicators!$F$257+L123*$G123*Indicators!$G$257+L123*$H123*Indicators!$H$257+L123*$I123*Indicators!$I$257</f>
        <v>7.3367163747058343E-5</v>
      </c>
      <c r="W123" s="193">
        <f>M123*$B123*Indicators!$B$258+M123*$C123*Indicators!$C$258+M123*$D123*Indicators!$D$258+M123*$E123*Indicators!$E$258+M123*$F123*Indicators!$F$258+M123*$G123*Indicators!$G$258+M123*$H123*Indicators!$H$258+M123*$I123*Indicators!$I$258</f>
        <v>-1.7107077064817222E-3</v>
      </c>
      <c r="X123" s="193">
        <f>N123*$B123*Indicators!$B$259+N123*$C123*Indicators!$C$259+N123*$D123*Indicators!$D$259+N123*$E123*Indicators!$E$259+N123*$F123*Indicators!$F$259+N123*$G123*Indicators!$G$259+N123*$H123*Indicators!$H$259+N123*$I123*Indicators!$I$259</f>
        <v>-1.1298210336423223E-3</v>
      </c>
      <c r="Y123" s="193">
        <f>O123*$B123*Indicators!$B$260+O123*$C123*Indicators!$C$260+O123*$D123*Indicators!$D$260+O123*$E123*Indicators!$E$260+O123*$F123*Indicators!$F$260+O123*$G123*Indicators!$G$260+O123*$H123*Indicators!$H$260+O123*$I123*Indicators!$I$260</f>
        <v>-3.7489237007226877E-4</v>
      </c>
      <c r="Z123" s="193">
        <f>P123*$B123*Indicators!$B$261+P123*$C123*Indicators!$C$261+P123*$D123*Indicators!$D$261+P123*$E123*Indicators!$E$261+P123*$F123*Indicators!$F$261+P123*$G123*Indicators!$G$261+P123*$H123*Indicators!$H$261+P123*$I123*Indicators!$I$261</f>
        <v>-5.1086551297639205E-4</v>
      </c>
      <c r="AA123" s="193">
        <f>Q123*$B123*Indicators!$B$262+Q123*$C123*Indicators!$C$262+Q123*$D123*Indicators!$D$262+Q123*$E123*Indicators!$E$262+Q123*$F123*Indicators!$F$262+Q123*$G123*Indicators!$G$262+Q123*$H123*Indicators!$H$262+Q123*$I123*Indicators!$I$262</f>
        <v>-2.6931831585702316E-3</v>
      </c>
      <c r="AB123" s="193">
        <f>R123*$B123*Indicators!$B$263+R123*$C123*Indicators!$C$263+R123*$D123*Indicators!$D$263+R123*$E123*Indicators!$E$263+R123*$F123*Indicators!$F$263+R123*$G123*Indicators!$G$263+R123*$H123*Indicators!$H$263+R123*$I123*Indicators!$I$263</f>
        <v>-9.5101027177702446E-4</v>
      </c>
      <c r="AC123" s="193">
        <f>S123*$B123*Indicators!$B$264+S123*$C123*Indicators!$C$264+S123*$D123*Indicators!$D$264+S123*$E123*Indicators!$E$264+S123*$F123*Indicators!$F$264+S123*$G123*Indicators!$G$264+S123*$H123*Indicators!$H$264+S123*$I123*Indicators!$I$264</f>
        <v>8.3135611156297609E-4</v>
      </c>
      <c r="AE123" s="177">
        <f t="shared" si="2"/>
        <v>-0.56298040399678473</v>
      </c>
    </row>
    <row r="124" spans="1:31" hidden="1" x14ac:dyDescent="0.25">
      <c r="A124" s="174">
        <f>Indicators!A136</f>
        <v>39508</v>
      </c>
      <c r="B124" s="193">
        <f>(Indicators!B136-Indicators!B135)/Indicators!B135</f>
        <v>5.0883583940474278E-2</v>
      </c>
      <c r="C124" s="193">
        <f>(Indicators!C136-Indicators!C135)/-100</f>
        <v>-2.4500000000000099E-3</v>
      </c>
      <c r="D124" s="193">
        <f>(Indicators!D136-Indicators!D135)/-100</f>
        <v>-7.7773613193404499E-3</v>
      </c>
      <c r="E124" s="193">
        <f>(Indicators!E136-Indicators!E135)/-Indicators!E135</f>
        <v>-3.2920989624900072E-3</v>
      </c>
      <c r="F124" s="193">
        <f>(Indicators!F136-Indicators!F135)/Indicators!F135</f>
        <v>-5.3637031594415775E-2</v>
      </c>
      <c r="G124" s="193">
        <f>(Indicators!G136-Indicators!G135)/Indicators!G135</f>
        <v>-3.9781510872925807E-2</v>
      </c>
      <c r="H124" s="193">
        <f>(Indicators!H136-Indicators!H135)/Indicators!H135</f>
        <v>2.5546365322673081E-2</v>
      </c>
      <c r="I124" s="193">
        <f>(Indicators!I136-Indicators!I135)/Indicators!I135</f>
        <v>-7.9646017699115043E-3</v>
      </c>
      <c r="J124" s="174"/>
      <c r="K124" s="193">
        <f>NewCastle!C$77/100</f>
        <v>2.2132767165738521E-2</v>
      </c>
      <c r="L124" s="193">
        <f>NewCastle!D$77/100</f>
        <v>5.5732202289791258E-3</v>
      </c>
      <c r="M124" s="193">
        <f>NewCastle!E$77/100</f>
        <v>0.31878345389090723</v>
      </c>
      <c r="N124" s="193">
        <f>NewCastle!F$77/100</f>
        <v>2.9531535397821499E-2</v>
      </c>
      <c r="O124" s="193">
        <f>NewCastle!G$77/100</f>
        <v>3.4057828066536885E-2</v>
      </c>
      <c r="P124" s="193">
        <f>NewCastle!H$77/100</f>
        <v>0.10256915893700662</v>
      </c>
      <c r="Q124" s="193">
        <f>NewCastle!I$77/100</f>
        <v>9.1458963916412686E-2</v>
      </c>
      <c r="R124" s="193">
        <f>NewCastle!J$77/100</f>
        <v>0.15604679033949159</v>
      </c>
      <c r="S124" s="193">
        <f>NewCastle!K$77/100</f>
        <v>0.23984628205710579</v>
      </c>
      <c r="T124" s="193"/>
      <c r="U124" s="193">
        <f>K124*$B124*Indicators!$B$256+K124*$C124*Indicators!$C$256+K124*$D124*Indicators!$D$256+K124*$E124*Indicators!$E$256+K124*$F124*Indicators!$F$256+K124*$G124*Indicators!$G$256+K124*$H124*Indicators!$H$256+K124*$I124*Indicators!$I$256</f>
        <v>-1.1487900338896058E-4</v>
      </c>
      <c r="V124" s="193">
        <f>L124*$B124*Indicators!$B$257+L124*$C124*Indicators!$C$257+L124*$D124*Indicators!$D$257+L124*$E124*Indicators!$E$257+L124*$F124*Indicators!$F$257+L124*$G124*Indicators!$G$257+L124*$H124*Indicators!$H$257+L124*$I124*Indicators!$I$257</f>
        <v>-1.4321277845856483E-5</v>
      </c>
      <c r="W124" s="193">
        <f>M124*$B124*Indicators!$B$258+M124*$C124*Indicators!$C$258+M124*$D124*Indicators!$D$258+M124*$E124*Indicators!$E$258+M124*$F124*Indicators!$F$258+M124*$G124*Indicators!$G$258+M124*$H124*Indicators!$H$258+M124*$I124*Indicators!$I$258</f>
        <v>5.5987595618240456E-3</v>
      </c>
      <c r="X124" s="193">
        <f>N124*$B124*Indicators!$B$259+N124*$C124*Indicators!$C$259+N124*$D124*Indicators!$D$259+N124*$E124*Indicators!$E$259+N124*$F124*Indicators!$F$259+N124*$G124*Indicators!$G$259+N124*$H124*Indicators!$H$259+N124*$I124*Indicators!$I$259</f>
        <v>7.3560284112785375E-5</v>
      </c>
      <c r="Y124" s="193">
        <f>O124*$B124*Indicators!$B$260+O124*$C124*Indicators!$C$260+O124*$D124*Indicators!$D$260+O124*$E124*Indicators!$E$260+O124*$F124*Indicators!$F$260+O124*$G124*Indicators!$G$260+O124*$H124*Indicators!$H$260+O124*$I124*Indicators!$I$260</f>
        <v>3.5241293064802064E-4</v>
      </c>
      <c r="Z124" s="193">
        <f>P124*$B124*Indicators!$B$261+P124*$C124*Indicators!$C$261+P124*$D124*Indicators!$D$261+P124*$E124*Indicators!$E$261+P124*$F124*Indicators!$F$261+P124*$G124*Indicators!$G$261+P124*$H124*Indicators!$H$261+P124*$I124*Indicators!$I$261</f>
        <v>8.9571262429325046E-4</v>
      </c>
      <c r="AA124" s="193">
        <f>Q124*$B124*Indicators!$B$262+Q124*$C124*Indicators!$C$262+Q124*$D124*Indicators!$D$262+Q124*$E124*Indicators!$E$262+Q124*$F124*Indicators!$F$262+Q124*$G124*Indicators!$G$262+Q124*$H124*Indicators!$H$262+Q124*$I124*Indicators!$I$262</f>
        <v>6.5354796380305818E-4</v>
      </c>
      <c r="AB124" s="193">
        <f>R124*$B124*Indicators!$B$263+R124*$C124*Indicators!$C$263+R124*$D124*Indicators!$D$263+R124*$E124*Indicators!$E$263+R124*$F124*Indicators!$F$263+R124*$G124*Indicators!$G$263+R124*$H124*Indicators!$H$263+R124*$I124*Indicators!$I$263</f>
        <v>1.6212624649016051E-3</v>
      </c>
      <c r="AC124" s="193">
        <f>S124*$B124*Indicators!$B$264+S124*$C124*Indicators!$C$264+S124*$D124*Indicators!$D$264+S124*$E124*Indicators!$E$264+S124*$F124*Indicators!$F$264+S124*$G124*Indicators!$G$264+S124*$H124*Indicators!$H$264+S124*$I124*Indicators!$I$264</f>
        <v>2.3843276330764392E-3</v>
      </c>
      <c r="AE124" s="177">
        <f t="shared" si="2"/>
        <v>1.1450383181424388</v>
      </c>
    </row>
    <row r="125" spans="1:31" hidden="1" x14ac:dyDescent="0.25">
      <c r="A125" s="174">
        <f>Indicators!A137</f>
        <v>39539</v>
      </c>
      <c r="B125" s="193">
        <f>(Indicators!B137-Indicators!B136)/Indicators!B136</f>
        <v>-7.0201964327420624E-2</v>
      </c>
      <c r="C125" s="193">
        <f>(Indicators!C137-Indicators!C136)/-100</f>
        <v>-2.6999999999999958E-3</v>
      </c>
      <c r="D125" s="193">
        <f>(Indicators!D137-Indicators!D136)/-100</f>
        <v>-5.0348495964782107E-3</v>
      </c>
      <c r="E125" s="193">
        <f>(Indicators!E137-Indicators!E136)/-Indicators!E136</f>
        <v>-0.11325444963706872</v>
      </c>
      <c r="F125" s="193">
        <f>(Indicators!F137-Indicators!F136)/Indicators!F136</f>
        <v>-2.7950310559006302E-2</v>
      </c>
      <c r="G125" s="193">
        <f>(Indicators!G137-Indicators!G136)/Indicators!G136</f>
        <v>-6.4613072877535732E-2</v>
      </c>
      <c r="H125" s="193">
        <f>(Indicators!H137-Indicators!H136)/Indicators!H136</f>
        <v>7.7042252637689289E-3</v>
      </c>
      <c r="I125" s="193">
        <f>(Indicators!I137-Indicators!I136)/Indicators!I136</f>
        <v>-1.2191495688373476E-2</v>
      </c>
      <c r="J125" s="174"/>
      <c r="K125" s="193">
        <f>NewCastle!C$77/100</f>
        <v>2.2132767165738521E-2</v>
      </c>
      <c r="L125" s="193">
        <f>NewCastle!D$77/100</f>
        <v>5.5732202289791258E-3</v>
      </c>
      <c r="M125" s="193">
        <f>NewCastle!E$77/100</f>
        <v>0.31878345389090723</v>
      </c>
      <c r="N125" s="193">
        <f>NewCastle!F$77/100</f>
        <v>2.9531535397821499E-2</v>
      </c>
      <c r="O125" s="193">
        <f>NewCastle!G$77/100</f>
        <v>3.4057828066536885E-2</v>
      </c>
      <c r="P125" s="193">
        <f>NewCastle!H$77/100</f>
        <v>0.10256915893700662</v>
      </c>
      <c r="Q125" s="193">
        <f>NewCastle!I$77/100</f>
        <v>9.1458963916412686E-2</v>
      </c>
      <c r="R125" s="193">
        <f>NewCastle!J$77/100</f>
        <v>0.15604679033949159</v>
      </c>
      <c r="S125" s="193">
        <f>NewCastle!K$77/100</f>
        <v>0.23984628205710579</v>
      </c>
      <c r="T125" s="193"/>
      <c r="U125" s="193">
        <f>K125*$B125*Indicators!$B$256+K125*$C125*Indicators!$C$256+K125*$D125*Indicators!$D$256+K125*$E125*Indicators!$E$256+K125*$F125*Indicators!$F$256+K125*$G125*Indicators!$G$256+K125*$H125*Indicators!$H$256+K125*$I125*Indicators!$I$256</f>
        <v>-9.3854844815092239E-4</v>
      </c>
      <c r="V125" s="193">
        <f>L125*$B125*Indicators!$B$257+L125*$C125*Indicators!$C$257+L125*$D125*Indicators!$D$257+L125*$E125*Indicators!$E$257+L125*$F125*Indicators!$F$257+L125*$G125*Indicators!$G$257+L125*$H125*Indicators!$H$257+L125*$I125*Indicators!$I$257</f>
        <v>-3.3812483329044118E-4</v>
      </c>
      <c r="W125" s="193">
        <f>M125*$B125*Indicators!$B$258+M125*$C125*Indicators!$C$258+M125*$D125*Indicators!$D$258+M125*$E125*Indicators!$E$258+M125*$F125*Indicators!$F$258+M125*$G125*Indicators!$G$258+M125*$H125*Indicators!$H$258+M125*$I125*Indicators!$I$258</f>
        <v>-1.2227178961883143E-2</v>
      </c>
      <c r="X125" s="193">
        <f>N125*$B125*Indicators!$B$259+N125*$C125*Indicators!$C$259+N125*$D125*Indicators!$D$259+N125*$E125*Indicators!$E$259+N125*$F125*Indicators!$F$259+N125*$G125*Indicators!$G$259+N125*$H125*Indicators!$H$259+N125*$I125*Indicators!$I$259</f>
        <v>-1.0449188694973376E-3</v>
      </c>
      <c r="Y125" s="193">
        <f>O125*$B125*Indicators!$B$260+O125*$C125*Indicators!$C$260+O125*$D125*Indicators!$D$260+O125*$E125*Indicators!$E$260+O125*$F125*Indicators!$F$260+O125*$G125*Indicators!$G$260+O125*$H125*Indicators!$H$260+O125*$I125*Indicators!$I$260</f>
        <v>-8.0445121342537825E-4</v>
      </c>
      <c r="Z125" s="193">
        <f>P125*$B125*Indicators!$B$261+P125*$C125*Indicators!$C$261+P125*$D125*Indicators!$D$261+P125*$E125*Indicators!$E$261+P125*$F125*Indicators!$F$261+P125*$G125*Indicators!$G$261+P125*$H125*Indicators!$H$261+P125*$I125*Indicators!$I$261</f>
        <v>-1.8843549446946853E-3</v>
      </c>
      <c r="AA125" s="193">
        <f>Q125*$B125*Indicators!$B$262+Q125*$C125*Indicators!$C$262+Q125*$D125*Indicators!$D$262+Q125*$E125*Indicators!$E$262+Q125*$F125*Indicators!$F$262+Q125*$G125*Indicators!$G$262+Q125*$H125*Indicators!$H$262+Q125*$I125*Indicators!$I$262</f>
        <v>-3.8155143966634025E-3</v>
      </c>
      <c r="AB125" s="193">
        <f>R125*$B125*Indicators!$B$263+R125*$C125*Indicators!$C$263+R125*$D125*Indicators!$D$263+R125*$E125*Indicators!$E$263+R125*$F125*Indicators!$F$263+R125*$G125*Indicators!$G$263+R125*$H125*Indicators!$H$263+R125*$I125*Indicators!$I$263</f>
        <v>-2.8232661866845876E-3</v>
      </c>
      <c r="AC125" s="193">
        <f>S125*$B125*Indicators!$B$264+S125*$C125*Indicators!$C$264+S125*$D125*Indicators!$D$264+S125*$E125*Indicators!$E$264+S125*$F125*Indicators!$F$264+S125*$G125*Indicators!$G$264+S125*$H125*Indicators!$H$264+S125*$I125*Indicators!$I$264</f>
        <v>-1.7437960515190689E-3</v>
      </c>
      <c r="AE125" s="177">
        <f t="shared" si="2"/>
        <v>-2.5620153905808967</v>
      </c>
    </row>
    <row r="126" spans="1:31" hidden="1" x14ac:dyDescent="0.25">
      <c r="A126" s="174">
        <f>Indicators!A138</f>
        <v>39569</v>
      </c>
      <c r="B126" s="193">
        <f>(Indicators!B138-Indicators!B137)/Indicators!B137</f>
        <v>2.2871496562664791E-3</v>
      </c>
      <c r="C126" s="193">
        <f>(Indicators!C138-Indicators!C137)/-100</f>
        <v>-6.3000000000000079E-3</v>
      </c>
      <c r="D126" s="193">
        <f>(Indicators!D138-Indicators!D137)/-100</f>
        <v>-6.4279926777300747E-3</v>
      </c>
      <c r="E126" s="193">
        <f>(Indicators!E138-Indicators!E137)/-Indicators!E137</f>
        <v>-0.13987138263665605</v>
      </c>
      <c r="F126" s="193">
        <f>(Indicators!F138-Indicators!F137)/Indicators!F137</f>
        <v>-0.12699680511182107</v>
      </c>
      <c r="G126" s="193">
        <f>(Indicators!G138-Indicators!G137)/Indicators!G137</f>
        <v>7.2289156626505506E-3</v>
      </c>
      <c r="H126" s="193">
        <f>(Indicators!H138-Indicators!H137)/Indicators!H137</f>
        <v>8.032371674445345E-3</v>
      </c>
      <c r="I126" s="193">
        <f>(Indicators!I138-Indicators!I137)/Indicators!I137</f>
        <v>2.8597230583985552E-2</v>
      </c>
      <c r="J126" s="174"/>
      <c r="K126" s="193">
        <f>NewCastle!C$77/100</f>
        <v>2.2132767165738521E-2</v>
      </c>
      <c r="L126" s="193">
        <f>NewCastle!D$77/100</f>
        <v>5.5732202289791258E-3</v>
      </c>
      <c r="M126" s="193">
        <f>NewCastle!E$77/100</f>
        <v>0.31878345389090723</v>
      </c>
      <c r="N126" s="193">
        <f>NewCastle!F$77/100</f>
        <v>2.9531535397821499E-2</v>
      </c>
      <c r="O126" s="193">
        <f>NewCastle!G$77/100</f>
        <v>3.4057828066536885E-2</v>
      </c>
      <c r="P126" s="193">
        <f>NewCastle!H$77/100</f>
        <v>0.10256915893700662</v>
      </c>
      <c r="Q126" s="193">
        <f>NewCastle!I$77/100</f>
        <v>9.1458963916412686E-2</v>
      </c>
      <c r="R126" s="193">
        <f>NewCastle!J$77/100</f>
        <v>0.15604679033949159</v>
      </c>
      <c r="S126" s="193">
        <f>NewCastle!K$77/100</f>
        <v>0.23984628205710579</v>
      </c>
      <c r="T126" s="193"/>
      <c r="U126" s="193">
        <f>K126*$B126*Indicators!$B$256+K126*$C126*Indicators!$C$256+K126*$D126*Indicators!$D$256+K126*$E126*Indicators!$E$256+K126*$F126*Indicators!$F$256+K126*$G126*Indicators!$G$256+K126*$H126*Indicators!$H$256+K126*$I126*Indicators!$I$256</f>
        <v>-1.312033329679147E-3</v>
      </c>
      <c r="V126" s="193">
        <f>L126*$B126*Indicators!$B$257+L126*$C126*Indicators!$C$257+L126*$D126*Indicators!$D$257+L126*$E126*Indicators!$E$257+L126*$F126*Indicators!$F$257+L126*$G126*Indicators!$G$257+L126*$H126*Indicators!$H$257+L126*$I126*Indicators!$I$257</f>
        <v>-2.6138296898730013E-5</v>
      </c>
      <c r="W126" s="193">
        <f>M126*$B126*Indicators!$B$258+M126*$C126*Indicators!$C$258+M126*$D126*Indicators!$D$258+M126*$E126*Indicators!$E$258+M126*$F126*Indicators!$F$258+M126*$G126*Indicators!$G$258+M126*$H126*Indicators!$H$258+M126*$I126*Indicators!$I$258</f>
        <v>-2.6284818635795978E-3</v>
      </c>
      <c r="X126" s="193">
        <f>N126*$B126*Indicators!$B$259+N126*$C126*Indicators!$C$259+N126*$D126*Indicators!$D$259+N126*$E126*Indicators!$E$259+N126*$F126*Indicators!$F$259+N126*$G126*Indicators!$G$259+N126*$H126*Indicators!$H$259+N126*$I126*Indicators!$I$259</f>
        <v>-3.921820012286432E-4</v>
      </c>
      <c r="Y126" s="193">
        <f>O126*$B126*Indicators!$B$260+O126*$C126*Indicators!$C$260+O126*$D126*Indicators!$D$260+O126*$E126*Indicators!$E$260+O126*$F126*Indicators!$F$260+O126*$G126*Indicators!$G$260+O126*$H126*Indicators!$H$260+O126*$I126*Indicators!$I$260</f>
        <v>-6.6226191404665242E-4</v>
      </c>
      <c r="Z126" s="193">
        <f>P126*$B126*Indicators!$B$261+P126*$C126*Indicators!$C$261+P126*$D126*Indicators!$D$261+P126*$E126*Indicators!$E$261+P126*$F126*Indicators!$F$261+P126*$G126*Indicators!$G$261+P126*$H126*Indicators!$H$261+P126*$I126*Indicators!$I$261</f>
        <v>-1.5632492602275509E-3</v>
      </c>
      <c r="AA126" s="193">
        <f>Q126*$B126*Indicators!$B$262+Q126*$C126*Indicators!$C$262+Q126*$D126*Indicators!$D$262+Q126*$E126*Indicators!$E$262+Q126*$F126*Indicators!$F$262+Q126*$G126*Indicators!$G$262+Q126*$H126*Indicators!$H$262+Q126*$I126*Indicators!$I$262</f>
        <v>-3.5823837507981708E-3</v>
      </c>
      <c r="AB126" s="193">
        <f>R126*$B126*Indicators!$B$263+R126*$C126*Indicators!$C$263+R126*$D126*Indicators!$D$263+R126*$E126*Indicators!$E$263+R126*$F126*Indicators!$F$263+R126*$G126*Indicators!$G$263+R126*$H126*Indicators!$H$263+R126*$I126*Indicators!$I$263</f>
        <v>-1.9921946832134165E-3</v>
      </c>
      <c r="AC126" s="193">
        <f>S126*$B126*Indicators!$B$264+S126*$C126*Indicators!$C$264+S126*$D126*Indicators!$D$264+S126*$E126*Indicators!$E$264+S126*$F126*Indicators!$F$264+S126*$G126*Indicators!$G$264+S126*$H126*Indicators!$H$264+S126*$I126*Indicators!$I$264</f>
        <v>1.3855666955157187E-4</v>
      </c>
      <c r="AE126" s="177">
        <f t="shared" si="2"/>
        <v>-1.2020368430120336</v>
      </c>
    </row>
    <row r="127" spans="1:31" hidden="1" x14ac:dyDescent="0.25">
      <c r="A127" s="174">
        <f>Indicators!A139</f>
        <v>39600</v>
      </c>
      <c r="B127" s="193">
        <f>(Indicators!B139-Indicators!B138)/Indicators!B138</f>
        <v>4.4016197749726343E-2</v>
      </c>
      <c r="C127" s="193">
        <f>(Indicators!C139-Indicators!C138)/-100</f>
        <v>-5.8499999999999906E-3</v>
      </c>
      <c r="D127" s="193">
        <f>(Indicators!D139-Indicators!D138)/-100</f>
        <v>-4.6120311282512464E-3</v>
      </c>
      <c r="E127" s="193">
        <f>(Indicators!E139-Indicators!E138)/-Indicators!E138</f>
        <v>-0.10868202476100927</v>
      </c>
      <c r="F127" s="193">
        <f>(Indicators!F139-Indicators!F138)/Indicators!F138</f>
        <v>0.10430009149130838</v>
      </c>
      <c r="G127" s="193">
        <f>(Indicators!G139-Indicators!G138)/Indicators!G138</f>
        <v>4.4429254955570749E-2</v>
      </c>
      <c r="H127" s="193">
        <f>(Indicators!H139-Indicators!H138)/Indicators!H138</f>
        <v>2.1171324657478112E-2</v>
      </c>
      <c r="I127" s="193">
        <f>(Indicators!I139-Indicators!I138)/Indicators!I138</f>
        <v>-2.4582967515364356E-2</v>
      </c>
      <c r="J127" s="174"/>
      <c r="K127" s="193">
        <f>NewCastle!C$77/100</f>
        <v>2.2132767165738521E-2</v>
      </c>
      <c r="L127" s="193">
        <f>NewCastle!D$77/100</f>
        <v>5.5732202289791258E-3</v>
      </c>
      <c r="M127" s="193">
        <f>NewCastle!E$77/100</f>
        <v>0.31878345389090723</v>
      </c>
      <c r="N127" s="193">
        <f>NewCastle!F$77/100</f>
        <v>2.9531535397821499E-2</v>
      </c>
      <c r="O127" s="193">
        <f>NewCastle!G$77/100</f>
        <v>3.4057828066536885E-2</v>
      </c>
      <c r="P127" s="193">
        <f>NewCastle!H$77/100</f>
        <v>0.10256915893700662</v>
      </c>
      <c r="Q127" s="193">
        <f>NewCastle!I$77/100</f>
        <v>9.1458963916412686E-2</v>
      </c>
      <c r="R127" s="193">
        <f>NewCastle!J$77/100</f>
        <v>0.15604679033949159</v>
      </c>
      <c r="S127" s="193">
        <f>NewCastle!K$77/100</f>
        <v>0.23984628205710579</v>
      </c>
      <c r="T127" s="193"/>
      <c r="U127" s="193">
        <f>K127*$B127*Indicators!$B$256+K127*$C127*Indicators!$C$256+K127*$D127*Indicators!$D$256+K127*$E127*Indicators!$E$256+K127*$F127*Indicators!$F$256+K127*$G127*Indicators!$G$256+K127*$H127*Indicators!$H$256+K127*$I127*Indicators!$I$256</f>
        <v>4.6373052488716068E-4</v>
      </c>
      <c r="V127" s="193">
        <f>L127*$B127*Indicators!$B$257+L127*$C127*Indicators!$C$257+L127*$D127*Indicators!$D$257+L127*$E127*Indicators!$E$257+L127*$F127*Indicators!$F$257+L127*$G127*Indicators!$G$257+L127*$H127*Indicators!$H$257+L127*$I127*Indicators!$I$257</f>
        <v>8.4667053839759481E-5</v>
      </c>
      <c r="W127" s="193">
        <f>M127*$B127*Indicators!$B$258+M127*$C127*Indicators!$C$258+M127*$D127*Indicators!$D$258+M127*$E127*Indicators!$E$258+M127*$F127*Indicators!$F$258+M127*$G127*Indicators!$G$258+M127*$H127*Indicators!$H$258+M127*$I127*Indicators!$I$258</f>
        <v>1.0755885792418374E-4</v>
      </c>
      <c r="X127" s="193">
        <f>N127*$B127*Indicators!$B$259+N127*$C127*Indicators!$C$259+N127*$D127*Indicators!$D$259+N127*$E127*Indicators!$E$259+N127*$F127*Indicators!$F$259+N127*$G127*Indicators!$G$259+N127*$H127*Indicators!$H$259+N127*$I127*Indicators!$I$259</f>
        <v>-8.2783502953245988E-4</v>
      </c>
      <c r="Y127" s="193">
        <f>O127*$B127*Indicators!$B$260+O127*$C127*Indicators!$C$260+O127*$D127*Indicators!$D$260+O127*$E127*Indicators!$E$260+O127*$F127*Indicators!$F$260+O127*$G127*Indicators!$G$260+O127*$H127*Indicators!$H$260+O127*$I127*Indicators!$I$260</f>
        <v>-3.063378355644791E-4</v>
      </c>
      <c r="Z127" s="193">
        <f>P127*$B127*Indicators!$B$261+P127*$C127*Indicators!$C$261+P127*$D127*Indicators!$D$261+P127*$E127*Indicators!$E$261+P127*$F127*Indicators!$F$261+P127*$G127*Indicators!$G$261+P127*$H127*Indicators!$H$261+P127*$I127*Indicators!$I$261</f>
        <v>-4.2501149161309104E-4</v>
      </c>
      <c r="AA127" s="193">
        <f>Q127*$B127*Indicators!$B$262+Q127*$C127*Indicators!$C$262+Q127*$D127*Indicators!$D$262+Q127*$E127*Indicators!$E$262+Q127*$F127*Indicators!$F$262+Q127*$G127*Indicators!$G$262+Q127*$H127*Indicators!$H$262+Q127*$I127*Indicators!$I$262</f>
        <v>-2.5661759670695828E-3</v>
      </c>
      <c r="AB127" s="193">
        <f>R127*$B127*Indicators!$B$263+R127*$C127*Indicators!$C$263+R127*$D127*Indicators!$D$263+R127*$E127*Indicators!$E$263+R127*$F127*Indicators!$F$263+R127*$G127*Indicators!$G$263+R127*$H127*Indicators!$H$263+R127*$I127*Indicators!$I$263</f>
        <v>-6.0125402452619278E-4</v>
      </c>
      <c r="AC127" s="193">
        <f>S127*$B127*Indicators!$B$264+S127*$C127*Indicators!$C$264+S127*$D127*Indicators!$D$264+S127*$E127*Indicators!$E$264+S127*$F127*Indicators!$F$264+S127*$G127*Indicators!$G$264+S127*$H127*Indicators!$H$264+S127*$I127*Indicators!$I$264</f>
        <v>1.5719435553472366E-3</v>
      </c>
      <c r="AE127" s="177">
        <f t="shared" si="2"/>
        <v>-0.24987143563074649</v>
      </c>
    </row>
    <row r="128" spans="1:31" hidden="1" x14ac:dyDescent="0.25">
      <c r="A128" s="174">
        <f>Indicators!A140</f>
        <v>39630</v>
      </c>
      <c r="B128" s="193">
        <f>(Indicators!B140-Indicators!B139)/Indicators!B139</f>
        <v>-7.5994946304485111E-2</v>
      </c>
      <c r="C128" s="193">
        <f>(Indicators!C140-Indicators!C139)/-100</f>
        <v>1.4949999999999993E-2</v>
      </c>
      <c r="D128" s="193">
        <f>(Indicators!D140-Indicators!D139)/-100</f>
        <v>-1.2670708792592435E-2</v>
      </c>
      <c r="E128" s="193">
        <f>(Indicators!E140-Indicators!E139)/-Indicators!E139</f>
        <v>0.12029118665630087</v>
      </c>
      <c r="F128" s="193">
        <f>(Indicators!F140-Indicators!F139)/Indicators!F139</f>
        <v>9.4449047224523658E-2</v>
      </c>
      <c r="G128" s="193">
        <f>(Indicators!G140-Indicators!G139)/Indicators!G139</f>
        <v>-1.1125654450261707E-2</v>
      </c>
      <c r="H128" s="193">
        <f>(Indicators!H140-Indicators!H139)/Indicators!H139</f>
        <v>4.2762105485357315E-3</v>
      </c>
      <c r="I128" s="193">
        <f>(Indicators!I140-Indicators!I139)/Indicators!I139</f>
        <v>7.1407140714071407E-2</v>
      </c>
      <c r="J128" s="174"/>
      <c r="K128" s="193">
        <f>NewCastle!C$77/100</f>
        <v>2.2132767165738521E-2</v>
      </c>
      <c r="L128" s="193">
        <f>NewCastle!D$77/100</f>
        <v>5.5732202289791258E-3</v>
      </c>
      <c r="M128" s="193">
        <f>NewCastle!E$77/100</f>
        <v>0.31878345389090723</v>
      </c>
      <c r="N128" s="193">
        <f>NewCastle!F$77/100</f>
        <v>2.9531535397821499E-2</v>
      </c>
      <c r="O128" s="193">
        <f>NewCastle!G$77/100</f>
        <v>3.4057828066536885E-2</v>
      </c>
      <c r="P128" s="193">
        <f>NewCastle!H$77/100</f>
        <v>0.10256915893700662</v>
      </c>
      <c r="Q128" s="193">
        <f>NewCastle!I$77/100</f>
        <v>9.1458963916412686E-2</v>
      </c>
      <c r="R128" s="193">
        <f>NewCastle!J$77/100</f>
        <v>0.15604679033949159</v>
      </c>
      <c r="S128" s="193">
        <f>NewCastle!K$77/100</f>
        <v>0.23984628205710579</v>
      </c>
      <c r="T128" s="193"/>
      <c r="U128" s="193">
        <f>K128*$B128*Indicators!$B$256+K128*$C128*Indicators!$C$256+K128*$D128*Indicators!$D$256+K128*$E128*Indicators!$E$256+K128*$F128*Indicators!$F$256+K128*$G128*Indicators!$G$256+K128*$H128*Indicators!$H$256+K128*$I128*Indicators!$I$256</f>
        <v>8.983000427182122E-4</v>
      </c>
      <c r="V128" s="193">
        <f>L128*$B128*Indicators!$B$257+L128*$C128*Indicators!$C$257+L128*$D128*Indicators!$D$257+L128*$E128*Indicators!$E$257+L128*$F128*Indicators!$F$257+L128*$G128*Indicators!$G$257+L128*$H128*Indicators!$H$257+L128*$I128*Indicators!$I$257</f>
        <v>-5.2287888821093883E-6</v>
      </c>
      <c r="W128" s="193">
        <f>M128*$B128*Indicators!$B$258+M128*$C128*Indicators!$C$258+M128*$D128*Indicators!$D$258+M128*$E128*Indicators!$E$258+M128*$F128*Indicators!$F$258+M128*$G128*Indicators!$G$258+M128*$H128*Indicators!$H$258+M128*$I128*Indicators!$I$258</f>
        <v>7.9581140228413439E-4</v>
      </c>
      <c r="X128" s="193">
        <f>N128*$B128*Indicators!$B$259+N128*$C128*Indicators!$C$259+N128*$D128*Indicators!$D$259+N128*$E128*Indicators!$E$259+N128*$F128*Indicators!$F$259+N128*$G128*Indicators!$G$259+N128*$H128*Indicators!$H$259+N128*$I128*Indicators!$I$259</f>
        <v>1.5564270492670032E-3</v>
      </c>
      <c r="Y128" s="193">
        <f>O128*$B128*Indicators!$B$260+O128*$C128*Indicators!$C$260+O128*$D128*Indicators!$D$260+O128*$E128*Indicators!$E$260+O128*$F128*Indicators!$F$260+O128*$G128*Indicators!$G$260+O128*$H128*Indicators!$H$260+O128*$I128*Indicators!$I$260</f>
        <v>6.3059201731674864E-4</v>
      </c>
      <c r="Z128" s="193">
        <f>P128*$B128*Indicators!$B$261+P128*$C128*Indicators!$C$261+P128*$D128*Indicators!$D$261+P128*$E128*Indicators!$E$261+P128*$F128*Indicators!$F$261+P128*$G128*Indicators!$G$261+P128*$H128*Indicators!$H$261+P128*$I128*Indicators!$I$261</f>
        <v>8.4076297688543875E-4</v>
      </c>
      <c r="AA128" s="193">
        <f>Q128*$B128*Indicators!$B$262+Q128*$C128*Indicators!$C$262+Q128*$D128*Indicators!$D$262+Q128*$E128*Indicators!$E$262+Q128*$F128*Indicators!$F$262+Q128*$G128*Indicators!$G$262+Q128*$H128*Indicators!$H$262+Q128*$I128*Indicators!$I$262</f>
        <v>3.4943494648992774E-3</v>
      </c>
      <c r="AB128" s="193">
        <f>R128*$B128*Indicators!$B$263+R128*$C128*Indicators!$C$263+R128*$D128*Indicators!$D$263+R128*$E128*Indicators!$E$263+R128*$F128*Indicators!$F$263+R128*$G128*Indicators!$G$263+R128*$H128*Indicators!$H$263+R128*$I128*Indicators!$I$263</f>
        <v>2.0673505347731259E-3</v>
      </c>
      <c r="AC128" s="193">
        <f>S128*$B128*Indicators!$B$264+S128*$C128*Indicators!$C$264+S128*$D128*Indicators!$D$264+S128*$E128*Indicators!$E$264+S128*$F128*Indicators!$F$264+S128*$G128*Indicators!$G$264+S128*$H128*Indicators!$H$264+S128*$I128*Indicators!$I$264</f>
        <v>-1.1492519710692007E-5</v>
      </c>
      <c r="AE128" s="177">
        <f t="shared" si="2"/>
        <v>1.0266872179551139</v>
      </c>
    </row>
    <row r="129" spans="1:31" hidden="1" x14ac:dyDescent="0.25">
      <c r="A129" s="174">
        <f>Indicators!A141</f>
        <v>39661</v>
      </c>
      <c r="B129" s="193">
        <f>(Indicators!B141-Indicators!B140)/Indicators!B140</f>
        <v>5.2888493881178646E-2</v>
      </c>
      <c r="C129" s="193">
        <f>(Indicators!C141-Indicators!C140)/-100</f>
        <v>6.0000000000000493E-4</v>
      </c>
      <c r="D129" s="193">
        <f>(Indicators!D141-Indicators!D140)/-100</f>
        <v>-2.7977648426627155E-3</v>
      </c>
      <c r="E129" s="193">
        <f>(Indicators!E141-Indicators!E140)/-Indicators!E140</f>
        <v>8.9901181007471659E-2</v>
      </c>
      <c r="F129" s="193">
        <f>(Indicators!F141-Indicators!F140)/Indicators!F140</f>
        <v>3.5579106737320121E-2</v>
      </c>
      <c r="G129" s="193">
        <f>(Indicators!G141-Indicators!G140)/Indicators!G140</f>
        <v>-7.9307302007500524E-2</v>
      </c>
      <c r="H129" s="193">
        <f>(Indicators!H141-Indicators!H140)/Indicators!H140</f>
        <v>1.0991765891424496E-2</v>
      </c>
      <c r="I129" s="193">
        <f>(Indicators!I141-Indicators!I140)/Indicators!I140</f>
        <v>1.1201344161299357E-3</v>
      </c>
      <c r="J129" s="174"/>
      <c r="K129" s="193">
        <f>NewCastle!C$77/100</f>
        <v>2.2132767165738521E-2</v>
      </c>
      <c r="L129" s="193">
        <f>NewCastle!D$77/100</f>
        <v>5.5732202289791258E-3</v>
      </c>
      <c r="M129" s="193">
        <f>NewCastle!E$77/100</f>
        <v>0.31878345389090723</v>
      </c>
      <c r="N129" s="193">
        <f>NewCastle!F$77/100</f>
        <v>2.9531535397821499E-2</v>
      </c>
      <c r="O129" s="193">
        <f>NewCastle!G$77/100</f>
        <v>3.4057828066536885E-2</v>
      </c>
      <c r="P129" s="193">
        <f>NewCastle!H$77/100</f>
        <v>0.10256915893700662</v>
      </c>
      <c r="Q129" s="193">
        <f>NewCastle!I$77/100</f>
        <v>9.1458963916412686E-2</v>
      </c>
      <c r="R129" s="193">
        <f>NewCastle!J$77/100</f>
        <v>0.15604679033949159</v>
      </c>
      <c r="S129" s="193">
        <f>NewCastle!K$77/100</f>
        <v>0.23984628205710579</v>
      </c>
      <c r="T129" s="193"/>
      <c r="U129" s="193">
        <f>K129*$B129*Indicators!$B$256+K129*$C129*Indicators!$C$256+K129*$D129*Indicators!$D$256+K129*$E129*Indicators!$E$256+K129*$F129*Indicators!$F$256+K129*$G129*Indicators!$G$256+K129*$H129*Indicators!$H$256+K129*$I129*Indicators!$I$256</f>
        <v>8.3315549959335088E-4</v>
      </c>
      <c r="V129" s="193">
        <f>L129*$B129*Indicators!$B$257+L129*$C129*Indicators!$C$257+L129*$D129*Indicators!$D$257+L129*$E129*Indicators!$E$257+L129*$F129*Indicators!$F$257+L129*$G129*Indicators!$G$257+L129*$H129*Indicators!$H$257+L129*$I129*Indicators!$I$257</f>
        <v>-3.7018597530510738E-5</v>
      </c>
      <c r="W129" s="193">
        <f>M129*$B129*Indicators!$B$258+M129*$C129*Indicators!$C$258+M129*$D129*Indicators!$D$258+M129*$E129*Indicators!$E$258+M129*$F129*Indicators!$F$258+M129*$G129*Indicators!$G$258+M129*$H129*Indicators!$H$258+M129*$I129*Indicators!$I$258</f>
        <v>9.1823680923319613E-3</v>
      </c>
      <c r="X129" s="193">
        <f>N129*$B129*Indicators!$B$259+N129*$C129*Indicators!$C$259+N129*$D129*Indicators!$D$259+N129*$E129*Indicators!$E$259+N129*$F129*Indicators!$F$259+N129*$G129*Indicators!$G$259+N129*$H129*Indicators!$H$259+N129*$I129*Indicators!$I$259</f>
        <v>7.3292667318305841E-4</v>
      </c>
      <c r="Y129" s="193">
        <f>O129*$B129*Indicators!$B$260+O129*$C129*Indicators!$C$260+O129*$D129*Indicators!$D$260+O129*$E129*Indicators!$E$260+O129*$F129*Indicators!$F$260+O129*$G129*Indicators!$G$260+O129*$H129*Indicators!$H$260+O129*$I129*Indicators!$I$260</f>
        <v>7.5021856677489132E-4</v>
      </c>
      <c r="Z129" s="193">
        <f>P129*$B129*Indicators!$B$261+P129*$C129*Indicators!$C$261+P129*$D129*Indicators!$D$261+P129*$E129*Indicators!$E$261+P129*$F129*Indicators!$F$261+P129*$G129*Indicators!$G$261+P129*$H129*Indicators!$H$261+P129*$I129*Indicators!$I$261</f>
        <v>1.710582377514403E-3</v>
      </c>
      <c r="AA129" s="193">
        <f>Q129*$B129*Indicators!$B$262+Q129*$C129*Indicators!$C$262+Q129*$D129*Indicators!$D$262+Q129*$E129*Indicators!$E$262+Q129*$F129*Indicators!$F$262+Q129*$G129*Indicators!$G$262+Q129*$H129*Indicators!$H$262+Q129*$I129*Indicators!$I$262</f>
        <v>3.1470840919025096E-3</v>
      </c>
      <c r="AB129" s="193">
        <f>R129*$B129*Indicators!$B$263+R129*$C129*Indicators!$C$263+R129*$D129*Indicators!$D$263+R129*$E129*Indicators!$E$263+R129*$F129*Indicators!$F$263+R129*$G129*Indicators!$G$263+R129*$H129*Indicators!$H$263+R129*$I129*Indicators!$I$263</f>
        <v>2.7406072548636744E-3</v>
      </c>
      <c r="AC129" s="193">
        <f>S129*$B129*Indicators!$B$264+S129*$C129*Indicators!$C$264+S129*$D129*Indicators!$D$264+S129*$E129*Indicators!$E$264+S129*$F129*Indicators!$F$264+S129*$G129*Indicators!$G$264+S129*$H129*Indicators!$H$264+S129*$I129*Indicators!$I$264</f>
        <v>1.9890051406612455E-3</v>
      </c>
      <c r="AE129" s="177">
        <f t="shared" si="2"/>
        <v>2.104892909929458</v>
      </c>
    </row>
    <row r="130" spans="1:31" hidden="1" x14ac:dyDescent="0.25">
      <c r="A130" s="174">
        <f>Indicators!A142</f>
        <v>39692</v>
      </c>
      <c r="B130" s="193">
        <f>(Indicators!B142-Indicators!B141)/Indicators!B141</f>
        <v>8.419152500551913E-2</v>
      </c>
      <c r="C130" s="193">
        <f>(Indicators!C142-Indicators!C141)/-100</f>
        <v>3.000000000000007E-3</v>
      </c>
      <c r="D130" s="193">
        <f>(Indicators!D142-Indicators!D141)/-100</f>
        <v>5.7299575312358894E-3</v>
      </c>
      <c r="E130" s="193">
        <f>(Indicators!E142-Indicators!E141)/-Indicators!E141</f>
        <v>0.16278248587570621</v>
      </c>
      <c r="F130" s="193">
        <f>(Indicators!F142-Indicators!F141)/Indicators!F141</f>
        <v>2.4853801169590635E-2</v>
      </c>
      <c r="G130" s="193">
        <f>(Indicators!G142-Indicators!G141)/Indicators!G141</f>
        <v>8.4461483167605128E-2</v>
      </c>
      <c r="H130" s="193">
        <f>(Indicators!H142-Indicators!H141)/Indicators!H141</f>
        <v>5.5392708368300061E-3</v>
      </c>
      <c r="I130" s="193">
        <f>(Indicators!I142-Indicators!I141)/Indicators!I141</f>
        <v>-3.2167832167832165E-2</v>
      </c>
      <c r="J130" s="174"/>
      <c r="K130" s="193">
        <f>NewCastle!C$77/100</f>
        <v>2.2132767165738521E-2</v>
      </c>
      <c r="L130" s="193">
        <f>NewCastle!D$77/100</f>
        <v>5.5732202289791258E-3</v>
      </c>
      <c r="M130" s="193">
        <f>NewCastle!E$77/100</f>
        <v>0.31878345389090723</v>
      </c>
      <c r="N130" s="193">
        <f>NewCastle!F$77/100</f>
        <v>2.9531535397821499E-2</v>
      </c>
      <c r="O130" s="193">
        <f>NewCastle!G$77/100</f>
        <v>3.4057828066536885E-2</v>
      </c>
      <c r="P130" s="193">
        <f>NewCastle!H$77/100</f>
        <v>0.10256915893700662</v>
      </c>
      <c r="Q130" s="193">
        <f>NewCastle!I$77/100</f>
        <v>9.1458963916412686E-2</v>
      </c>
      <c r="R130" s="193">
        <f>NewCastle!J$77/100</f>
        <v>0.15604679033949159</v>
      </c>
      <c r="S130" s="193">
        <f>NewCastle!K$77/100</f>
        <v>0.23984628205710579</v>
      </c>
      <c r="T130" s="193"/>
      <c r="U130" s="193">
        <f>K130*$B130*Indicators!$B$256+K130*$C130*Indicators!$C$256+K130*$D130*Indicators!$D$256+K130*$E130*Indicators!$E$256+K130*$F130*Indicators!$F$256+K130*$G130*Indicators!$G$256+K130*$H130*Indicators!$H$256+K130*$I130*Indicators!$I$256</f>
        <v>1.1184675772964855E-3</v>
      </c>
      <c r="V130" s="193">
        <f>L130*$B130*Indicators!$B$257+L130*$C130*Indicators!$C$257+L130*$D130*Indicators!$D$257+L130*$E130*Indicators!$E$257+L130*$F130*Indicators!$F$257+L130*$G130*Indicators!$G$257+L130*$H130*Indicators!$H$257+L130*$I130*Indicators!$I$257</f>
        <v>3.8392093343308506E-4</v>
      </c>
      <c r="W130" s="193">
        <f>M130*$B130*Indicators!$B$258+M130*$C130*Indicators!$C$258+M130*$D130*Indicators!$D$258+M130*$E130*Indicators!$E$258+M130*$F130*Indicators!$F$258+M130*$G130*Indicators!$G$258+M130*$H130*Indicators!$H$258+M130*$I130*Indicators!$I$258</f>
        <v>1.2991108218769865E-2</v>
      </c>
      <c r="X130" s="193">
        <f>N130*$B130*Indicators!$B$259+N130*$C130*Indicators!$C$259+N130*$D130*Indicators!$D$259+N130*$E130*Indicators!$E$259+N130*$F130*Indicators!$F$259+N130*$G130*Indicators!$G$259+N130*$H130*Indicators!$H$259+N130*$I130*Indicators!$I$259</f>
        <v>7.6433988145106248E-4</v>
      </c>
      <c r="Y130" s="193">
        <f>O130*$B130*Indicators!$B$260+O130*$C130*Indicators!$C$260+O130*$D130*Indicators!$D$260+O130*$E130*Indicators!$E$260+O130*$F130*Indicators!$F$260+O130*$G130*Indicators!$G$260+O130*$H130*Indicators!$H$260+O130*$I130*Indicators!$I$260</f>
        <v>1.1703261071322733E-3</v>
      </c>
      <c r="Z130" s="193">
        <f>P130*$B130*Indicators!$B$261+P130*$C130*Indicators!$C$261+P130*$D130*Indicators!$D$261+P130*$E130*Indicators!$E$261+P130*$F130*Indicators!$F$261+P130*$G130*Indicators!$G$261+P130*$H130*Indicators!$H$261+P130*$I130*Indicators!$I$261</f>
        <v>2.90047224708171E-3</v>
      </c>
      <c r="AA130" s="193">
        <f>Q130*$B130*Indicators!$B$262+Q130*$C130*Indicators!$C$262+Q130*$D130*Indicators!$D$262+Q130*$E130*Indicators!$E$262+Q130*$F130*Indicators!$F$262+Q130*$G130*Indicators!$G$262+Q130*$H130*Indicators!$H$262+Q130*$I130*Indicators!$I$262</f>
        <v>5.150782725759917E-3</v>
      </c>
      <c r="AB130" s="193">
        <f>R130*$B130*Indicators!$B$263+R130*$C130*Indicators!$C$263+R130*$D130*Indicators!$D$263+R130*$E130*Indicators!$E$263+R130*$F130*Indicators!$F$263+R130*$G130*Indicators!$G$263+R130*$H130*Indicators!$H$263+R130*$I130*Indicators!$I$263</f>
        <v>4.1155447299122093E-3</v>
      </c>
      <c r="AC130" s="193">
        <f>S130*$B130*Indicators!$B$264+S130*$C130*Indicators!$C$264+S130*$D130*Indicators!$D$264+S130*$E130*Indicators!$E$264+S130*$F130*Indicators!$F$264+S130*$G130*Indicators!$G$264+S130*$H130*Indicators!$H$264+S130*$I130*Indicators!$I$264</f>
        <v>2.5588081308232646E-3</v>
      </c>
      <c r="AE130" s="177">
        <f t="shared" si="2"/>
        <v>3.115377055165987</v>
      </c>
    </row>
    <row r="131" spans="1:31" hidden="1" x14ac:dyDescent="0.25">
      <c r="A131" s="174">
        <f>Indicators!A143</f>
        <v>39722</v>
      </c>
      <c r="B131" s="193">
        <f>(Indicators!B143-Indicators!B142)/Indicators!B142</f>
        <v>0.16612366145221963</v>
      </c>
      <c r="C131" s="193">
        <f>(Indicators!C143-Indicators!C142)/-100</f>
        <v>-2.2500000000000141E-3</v>
      </c>
      <c r="D131" s="193">
        <f>(Indicators!D143-Indicators!D142)/-100</f>
        <v>9.9785745530329532E-3</v>
      </c>
      <c r="E131" s="193">
        <f>(Indicators!E143-Indicators!E142)/-Indicators!E142</f>
        <v>0.36303247574862935</v>
      </c>
      <c r="F131" s="193">
        <f>(Indicators!F143-Indicators!F142)/Indicators!F142</f>
        <v>-0.16547788873038519</v>
      </c>
      <c r="G131" s="193">
        <f>(Indicators!G143-Indicators!G142)/Indicators!G142</f>
        <v>-0.18614670790985416</v>
      </c>
      <c r="H131" s="193">
        <f>(Indicators!H143-Indicators!H142)/Indicators!H142</f>
        <v>9.9239456716337538E-3</v>
      </c>
      <c r="I131" s="193">
        <f>(Indicators!I143-Indicators!I142)/Indicators!I142</f>
        <v>3.3236994219653176E-2</v>
      </c>
      <c r="J131" s="174"/>
      <c r="K131" s="193">
        <f>NewCastle!C$77/100</f>
        <v>2.2132767165738521E-2</v>
      </c>
      <c r="L131" s="193">
        <f>NewCastle!D$77/100</f>
        <v>5.5732202289791258E-3</v>
      </c>
      <c r="M131" s="193">
        <f>NewCastle!E$77/100</f>
        <v>0.31878345389090723</v>
      </c>
      <c r="N131" s="193">
        <f>NewCastle!F$77/100</f>
        <v>2.9531535397821499E-2</v>
      </c>
      <c r="O131" s="193">
        <f>NewCastle!G$77/100</f>
        <v>3.4057828066536885E-2</v>
      </c>
      <c r="P131" s="193">
        <f>NewCastle!H$77/100</f>
        <v>0.10256915893700662</v>
      </c>
      <c r="Q131" s="193">
        <f>NewCastle!I$77/100</f>
        <v>9.1458963916412686E-2</v>
      </c>
      <c r="R131" s="193">
        <f>NewCastle!J$77/100</f>
        <v>0.15604679033949159</v>
      </c>
      <c r="S131" s="193">
        <f>NewCastle!K$77/100</f>
        <v>0.23984628205710579</v>
      </c>
      <c r="T131" s="193"/>
      <c r="U131" s="193">
        <f>K131*$B131*Indicators!$B$256+K131*$C131*Indicators!$C$256+K131*$D131*Indicators!$D$256+K131*$E131*Indicators!$E$256+K131*$F131*Indicators!$F$256+K131*$G131*Indicators!$G$256+K131*$H131*Indicators!$H$256+K131*$I131*Indicators!$I$256</f>
        <v>1.0894228143018328E-3</v>
      </c>
      <c r="V131" s="193">
        <f>L131*$B131*Indicators!$B$257+L131*$C131*Indicators!$C$257+L131*$D131*Indicators!$D$257+L131*$E131*Indicators!$E$257+L131*$F131*Indicators!$F$257+L131*$G131*Indicators!$G$257+L131*$H131*Indicators!$H$257+L131*$I131*Indicators!$I$257</f>
        <v>1.0215189739180009E-4</v>
      </c>
      <c r="W131" s="193">
        <f>M131*$B131*Indicators!$B$258+M131*$C131*Indicators!$C$258+M131*$D131*Indicators!$D$258+M131*$E131*Indicators!$E$258+M131*$F131*Indicators!$F$258+M131*$G131*Indicators!$G$258+M131*$H131*Indicators!$H$258+M131*$I131*Indicators!$I$258</f>
        <v>3.2559028148528152E-2</v>
      </c>
      <c r="X131" s="193">
        <f>N131*$B131*Indicators!$B$259+N131*$C131*Indicators!$C$259+N131*$D131*Indicators!$D$259+N131*$E131*Indicators!$E$259+N131*$F131*Indicators!$F$259+N131*$G131*Indicators!$G$259+N131*$H131*Indicators!$H$259+N131*$I131*Indicators!$I$259</f>
        <v>3.1662584650806874E-3</v>
      </c>
      <c r="Y131" s="193">
        <f>O131*$B131*Indicators!$B$260+O131*$C131*Indicators!$C$260+O131*$D131*Indicators!$D$260+O131*$E131*Indicators!$E$260+O131*$F131*Indicators!$F$260+O131*$G131*Indicators!$G$260+O131*$H131*Indicators!$H$260+O131*$I131*Indicators!$I$260</f>
        <v>2.5893869822543707E-3</v>
      </c>
      <c r="Z131" s="193">
        <f>P131*$B131*Indicators!$B$261+P131*$C131*Indicators!$C$261+P131*$D131*Indicators!$D$261+P131*$E131*Indicators!$E$261+P131*$F131*Indicators!$F$261+P131*$G131*Indicators!$G$261+P131*$H131*Indicators!$H$261+P131*$I131*Indicators!$I$261</f>
        <v>5.8059082713197091E-3</v>
      </c>
      <c r="AA131" s="193">
        <f>Q131*$B131*Indicators!$B$262+Q131*$C131*Indicators!$C$262+Q131*$D131*Indicators!$D$262+Q131*$E131*Indicators!$E$262+Q131*$F131*Indicators!$F$262+Q131*$G131*Indicators!$G$262+Q131*$H131*Indicators!$H$262+Q131*$I131*Indicators!$I$262</f>
        <v>1.2015737364392575E-2</v>
      </c>
      <c r="AB131" s="193">
        <f>R131*$B131*Indicators!$B$263+R131*$C131*Indicators!$C$263+R131*$D131*Indicators!$D$263+R131*$E131*Indicators!$E$263+R131*$F131*Indicators!$F$263+R131*$G131*Indicators!$G$263+R131*$H131*Indicators!$H$263+R131*$I131*Indicators!$I$263</f>
        <v>9.0140435598817115E-3</v>
      </c>
      <c r="AC131" s="193">
        <f>S131*$B131*Indicators!$B$264+S131*$C131*Indicators!$C$264+S131*$D131*Indicators!$D$264+S131*$E131*Indicators!$E$264+S131*$F131*Indicators!$F$264+S131*$G131*Indicators!$G$264+S131*$H131*Indicators!$H$264+S131*$I131*Indicators!$I$264</f>
        <v>5.3868550266580563E-3</v>
      </c>
      <c r="AE131" s="177">
        <f t="shared" ref="AE131:AE164" si="3">SUM(U131:AD131)*100</f>
        <v>7.1728792529808905</v>
      </c>
    </row>
    <row r="132" spans="1:31" hidden="1" x14ac:dyDescent="0.25">
      <c r="A132" s="174">
        <f>Indicators!A144</f>
        <v>39753</v>
      </c>
      <c r="B132" s="193">
        <f>(Indicators!B144-Indicators!B143)/Indicators!B143</f>
        <v>3.2386626264701408E-2</v>
      </c>
      <c r="C132" s="193">
        <f>(Indicators!C144-Indicators!C143)/-100</f>
        <v>8.0000000000000071E-3</v>
      </c>
      <c r="D132" s="193">
        <f>(Indicators!D144-Indicators!D143)/-100</f>
        <v>3.8706956617404311E-3</v>
      </c>
      <c r="E132" s="193">
        <f>(Indicators!E144-Indicators!E143)/-Indicators!E143</f>
        <v>0.20145671246482363</v>
      </c>
      <c r="F132" s="193">
        <f>(Indicators!F144-Indicators!F143)/Indicators!F143</f>
        <v>1.1111111111111179E-2</v>
      </c>
      <c r="G132" s="193">
        <f>(Indicators!G144-Indicators!G143)/Indicators!G143</f>
        <v>9.7597393783086697E-2</v>
      </c>
      <c r="H132" s="193">
        <f>(Indicators!H144-Indicators!H143)/Indicators!H143</f>
        <v>8.8310436455298832E-3</v>
      </c>
      <c r="I132" s="193">
        <f>(Indicators!I144-Indicators!I143)/Indicators!I143</f>
        <v>-4.195804195804196E-2</v>
      </c>
      <c r="J132" s="174"/>
      <c r="K132" s="193">
        <f>NewCastle!C$77/100</f>
        <v>2.2132767165738521E-2</v>
      </c>
      <c r="L132" s="193">
        <f>NewCastle!D$77/100</f>
        <v>5.5732202289791258E-3</v>
      </c>
      <c r="M132" s="193">
        <f>NewCastle!E$77/100</f>
        <v>0.31878345389090723</v>
      </c>
      <c r="N132" s="193">
        <f>NewCastle!F$77/100</f>
        <v>2.9531535397821499E-2</v>
      </c>
      <c r="O132" s="193">
        <f>NewCastle!G$77/100</f>
        <v>3.4057828066536885E-2</v>
      </c>
      <c r="P132" s="193">
        <f>NewCastle!H$77/100</f>
        <v>0.10256915893700662</v>
      </c>
      <c r="Q132" s="193">
        <f>NewCastle!I$77/100</f>
        <v>9.1458963916412686E-2</v>
      </c>
      <c r="R132" s="193">
        <f>NewCastle!J$77/100</f>
        <v>0.15604679033949159</v>
      </c>
      <c r="S132" s="193">
        <f>NewCastle!K$77/100</f>
        <v>0.23984628205710579</v>
      </c>
      <c r="T132" s="193"/>
      <c r="U132" s="193">
        <f>K132*$B132*Indicators!$B$256+K132*$C132*Indicators!$C$256+K132*$D132*Indicators!$D$256+K132*$E132*Indicators!$E$256+K132*$F132*Indicators!$F$256+K132*$G132*Indicators!$G$256+K132*$H132*Indicators!$H$256+K132*$I132*Indicators!$I$256</f>
        <v>9.4237550053340657E-4</v>
      </c>
      <c r="V132" s="193">
        <f>L132*$B132*Indicators!$B$257+L132*$C132*Indicators!$C$257+L132*$D132*Indicators!$D$257+L132*$E132*Indicators!$E$257+L132*$F132*Indicators!$F$257+L132*$G132*Indicators!$G$257+L132*$H132*Indicators!$H$257+L132*$I132*Indicators!$I$257</f>
        <v>3.3723002880053801E-4</v>
      </c>
      <c r="W132" s="193">
        <f>M132*$B132*Indicators!$B$258+M132*$C132*Indicators!$C$258+M132*$D132*Indicators!$D$258+M132*$E132*Indicators!$E$258+M132*$F132*Indicators!$F$258+M132*$G132*Indicators!$G$258+M132*$H132*Indicators!$H$258+M132*$I132*Indicators!$I$258</f>
        <v>8.2137812296192575E-3</v>
      </c>
      <c r="X132" s="193">
        <f>N132*$B132*Indicators!$B$259+N132*$C132*Indicators!$C$259+N132*$D132*Indicators!$D$259+N132*$E132*Indicators!$E$259+N132*$F132*Indicators!$F$259+N132*$G132*Indicators!$G$259+N132*$H132*Indicators!$H$259+N132*$I132*Indicators!$I$259</f>
        <v>7.0957260765668398E-4</v>
      </c>
      <c r="Y132" s="193">
        <f>O132*$B132*Indicators!$B$260+O132*$C132*Indicators!$C$260+O132*$D132*Indicators!$D$260+O132*$E132*Indicators!$E$260+O132*$F132*Indicators!$F$260+O132*$G132*Indicators!$G$260+O132*$H132*Indicators!$H$260+O132*$I132*Indicators!$I$260</f>
        <v>1.2531799232760655E-3</v>
      </c>
      <c r="Z132" s="193">
        <f>P132*$B132*Indicators!$B$261+P132*$C132*Indicators!$C$261+P132*$D132*Indicators!$D$261+P132*$E132*Indicators!$E$261+P132*$F132*Indicators!$F$261+P132*$G132*Indicators!$G$261+P132*$H132*Indicators!$H$261+P132*$I132*Indicators!$I$261</f>
        <v>2.9915560821941784E-3</v>
      </c>
      <c r="AA132" s="193">
        <f>Q132*$B132*Indicators!$B$262+Q132*$C132*Indicators!$C$262+Q132*$D132*Indicators!$D$262+Q132*$E132*Indicators!$E$262+Q132*$F132*Indicators!$F$262+Q132*$G132*Indicators!$G$262+Q132*$H132*Indicators!$H$262+Q132*$I132*Indicators!$I$262</f>
        <v>5.7832384267354773E-3</v>
      </c>
      <c r="AB132" s="193">
        <f>R132*$B132*Indicators!$B$263+R132*$C132*Indicators!$C$263+R132*$D132*Indicators!$D$263+R132*$E132*Indicators!$E$263+R132*$F132*Indicators!$F$263+R132*$G132*Indicators!$G$263+R132*$H132*Indicators!$H$263+R132*$I132*Indicators!$I$263</f>
        <v>4.2324281375371881E-3</v>
      </c>
      <c r="AC132" s="193">
        <f>S132*$B132*Indicators!$B$264+S132*$C132*Indicators!$C$264+S132*$D132*Indicators!$D$264+S132*$E132*Indicators!$E$264+S132*$F132*Indicators!$F$264+S132*$G132*Indicators!$G$264+S132*$H132*Indicators!$H$264+S132*$I132*Indicators!$I$264</f>
        <v>1.7662790494623547E-3</v>
      </c>
      <c r="AE132" s="177">
        <f t="shared" si="3"/>
        <v>2.622964098581515</v>
      </c>
    </row>
    <row r="133" spans="1:31" hidden="1" x14ac:dyDescent="0.25">
      <c r="A133" s="174">
        <f>Indicators!A145</f>
        <v>39783</v>
      </c>
      <c r="B133" s="193">
        <f>(Indicators!B145-Indicators!B144)/Indicators!B144</f>
        <v>-7.0979424523421014E-2</v>
      </c>
      <c r="C133" s="193">
        <f>(Indicators!C145-Indicators!C144)/-100</f>
        <v>1.0750000000000003E-2</v>
      </c>
      <c r="D133" s="193">
        <f>(Indicators!D145-Indicators!D144)/-100</f>
        <v>2.245705182744711E-2</v>
      </c>
      <c r="E133" s="193">
        <f>(Indicators!E145-Indicators!E144)/-Indicators!E144</f>
        <v>0.23237976782752903</v>
      </c>
      <c r="F133" s="193">
        <f>(Indicators!F145-Indicators!F144)/Indicators!F144</f>
        <v>-4.3110735418427706E-2</v>
      </c>
      <c r="G133" s="193">
        <f>(Indicators!G145-Indicators!G144)/Indicators!G144</f>
        <v>8.1375216423447874E-2</v>
      </c>
      <c r="H133" s="193">
        <f>(Indicators!H145-Indicators!H144)/Indicators!H144</f>
        <v>-1.0821680354292842E-2</v>
      </c>
      <c r="I133" s="193">
        <f>(Indicators!I145-Indicators!I144)/Indicators!I144</f>
        <v>-4.8759124087591241E-2</v>
      </c>
      <c r="J133" s="174"/>
      <c r="K133" s="193">
        <f>NewCastle!C$77/100</f>
        <v>2.2132767165738521E-2</v>
      </c>
      <c r="L133" s="193">
        <f>NewCastle!D$77/100</f>
        <v>5.5732202289791258E-3</v>
      </c>
      <c r="M133" s="193">
        <f>NewCastle!E$77/100</f>
        <v>0.31878345389090723</v>
      </c>
      <c r="N133" s="193">
        <f>NewCastle!F$77/100</f>
        <v>2.9531535397821499E-2</v>
      </c>
      <c r="O133" s="193">
        <f>NewCastle!G$77/100</f>
        <v>3.4057828066536885E-2</v>
      </c>
      <c r="P133" s="193">
        <f>NewCastle!H$77/100</f>
        <v>0.10256915893700662</v>
      </c>
      <c r="Q133" s="193">
        <f>NewCastle!I$77/100</f>
        <v>9.1458963916412686E-2</v>
      </c>
      <c r="R133" s="193">
        <f>NewCastle!J$77/100</f>
        <v>0.15604679033949159</v>
      </c>
      <c r="S133" s="193">
        <f>NewCastle!K$77/100</f>
        <v>0.23984628205710579</v>
      </c>
      <c r="T133" s="193"/>
      <c r="U133" s="193">
        <f>K133*$B133*Indicators!$B$256+K133*$C133*Indicators!$C$256+K133*$D133*Indicators!$D$256+K133*$E133*Indicators!$E$256+K133*$F133*Indicators!$F$256+K133*$G133*Indicators!$G$256+K133*$H133*Indicators!$H$256+K133*$I133*Indicators!$I$256</f>
        <v>2.1226230335163749E-4</v>
      </c>
      <c r="V133" s="193">
        <f>L133*$B133*Indicators!$B$257+L133*$C133*Indicators!$C$257+L133*$D133*Indicators!$D$257+L133*$E133*Indicators!$E$257+L133*$F133*Indicators!$F$257+L133*$G133*Indicators!$G$257+L133*$H133*Indicators!$H$257+L133*$I133*Indicators!$I$257</f>
        <v>1.3789490648864991E-4</v>
      </c>
      <c r="W133" s="193">
        <f>M133*$B133*Indicators!$B$258+M133*$C133*Indicators!$C$258+M133*$D133*Indicators!$D$258+M133*$E133*Indicators!$E$258+M133*$F133*Indicators!$F$258+M133*$G133*Indicators!$G$258+M133*$H133*Indicators!$H$258+M133*$I133*Indicators!$I$258</f>
        <v>-2.9219570443636397E-3</v>
      </c>
      <c r="X133" s="193">
        <f>N133*$B133*Indicators!$B$259+N133*$C133*Indicators!$C$259+N133*$D133*Indicators!$D$259+N133*$E133*Indicators!$E$259+N133*$F133*Indicators!$F$259+N133*$G133*Indicators!$G$259+N133*$H133*Indicators!$H$259+N133*$I133*Indicators!$I$259</f>
        <v>4.6000190728477295E-4</v>
      </c>
      <c r="Y133" s="193">
        <f>O133*$B133*Indicators!$B$260+O133*$C133*Indicators!$C$260+O133*$D133*Indicators!$D$260+O133*$E133*Indicators!$E$260+O133*$F133*Indicators!$F$260+O133*$G133*Indicators!$G$260+O133*$H133*Indicators!$H$260+O133*$I133*Indicators!$I$260</f>
        <v>9.3813198775858893E-4</v>
      </c>
      <c r="Z133" s="193">
        <f>P133*$B133*Indicators!$B$261+P133*$C133*Indicators!$C$261+P133*$D133*Indicators!$D$261+P133*$E133*Indicators!$E$261+P133*$F133*Indicators!$F$261+P133*$G133*Indicators!$G$261+P133*$H133*Indicators!$H$261+P133*$I133*Indicators!$I$261</f>
        <v>2.2245737275581041E-3</v>
      </c>
      <c r="AA133" s="193">
        <f>Q133*$B133*Indicators!$B$262+Q133*$C133*Indicators!$C$262+Q133*$D133*Indicators!$D$262+Q133*$E133*Indicators!$E$262+Q133*$F133*Indicators!$F$262+Q133*$G133*Indicators!$G$262+Q133*$H133*Indicators!$H$262+Q133*$I133*Indicators!$I$262</f>
        <v>5.4849261875990728E-3</v>
      </c>
      <c r="AB133" s="193">
        <f>R133*$B133*Indicators!$B$263+R133*$C133*Indicators!$C$263+R133*$D133*Indicators!$D$263+R133*$E133*Indicators!$E$263+R133*$F133*Indicators!$F$263+R133*$G133*Indicators!$G$263+R133*$H133*Indicators!$H$263+R133*$I133*Indicators!$I$263</f>
        <v>2.5691199014063427E-3</v>
      </c>
      <c r="AC133" s="193">
        <f>S133*$B133*Indicators!$B$264+S133*$C133*Indicators!$C$264+S133*$D133*Indicators!$D$264+S133*$E133*Indicators!$E$264+S133*$F133*Indicators!$F$264+S133*$G133*Indicators!$G$264+S133*$H133*Indicators!$H$264+S133*$I133*Indicators!$I$264</f>
        <v>-1.0861420648690637E-3</v>
      </c>
      <c r="AE133" s="177">
        <f t="shared" si="3"/>
        <v>0.80188118122144669</v>
      </c>
    </row>
    <row r="134" spans="1:31" hidden="1" x14ac:dyDescent="0.25">
      <c r="A134" s="174">
        <f>Indicators!A146</f>
        <v>39814</v>
      </c>
      <c r="B134" s="193">
        <f>(Indicators!B146-Indicators!B145)/Indicators!B145</f>
        <v>9.4405294835821427E-2</v>
      </c>
      <c r="C134" s="193">
        <f>(Indicators!C146-Indicators!C145)/-100</f>
        <v>-6.7499999999999982E-3</v>
      </c>
      <c r="D134" s="193">
        <f>(Indicators!D146-Indicators!D145)/-100</f>
        <v>1.7704657999534648E-2</v>
      </c>
      <c r="E134" s="193">
        <f>(Indicators!E146-Indicators!E145)/-Indicators!E145</f>
        <v>-0.21577099648933301</v>
      </c>
      <c r="F134" s="193">
        <f>(Indicators!F146-Indicators!F145)/Indicators!F145</f>
        <v>8.1272084805653705E-2</v>
      </c>
      <c r="G134" s="193">
        <f>(Indicators!G146-Indicators!G145)/Indicators!G145</f>
        <v>3.9913083257090552E-2</v>
      </c>
      <c r="H134" s="193">
        <f>(Indicators!H146-Indicators!H145)/Indicators!H145</f>
        <v>5.0984563585919646E-3</v>
      </c>
      <c r="I134" s="193">
        <f>(Indicators!I146-Indicators!I145)/Indicators!I145</f>
        <v>3.3763044812768567E-2</v>
      </c>
      <c r="J134" s="174"/>
      <c r="K134" s="193">
        <f>NewCastle!C$78/100</f>
        <v>2.1316607733391703E-2</v>
      </c>
      <c r="L134" s="193">
        <f>NewCastle!D$78/100</f>
        <v>6.5497185720423201E-3</v>
      </c>
      <c r="M134" s="193">
        <f>NewCastle!E$78/100</f>
        <v>0.27381554597463542</v>
      </c>
      <c r="N134" s="193">
        <f>NewCastle!F$78/100</f>
        <v>2.6039380969537559E-2</v>
      </c>
      <c r="O134" s="193">
        <f>NewCastle!G$78/100</f>
        <v>3.9204412118183714E-2</v>
      </c>
      <c r="P134" s="193">
        <f>NewCastle!H$78/100</f>
        <v>0.10851374128938925</v>
      </c>
      <c r="Q134" s="193">
        <f>NewCastle!I$78/100</f>
        <v>9.472961508060504E-2</v>
      </c>
      <c r="R134" s="193">
        <f>NewCastle!J$78/100</f>
        <v>0.16916800880717595</v>
      </c>
      <c r="S134" s="193">
        <f>NewCastle!K$78/100</f>
        <v>0.26066296945503908</v>
      </c>
      <c r="T134" s="193"/>
      <c r="U134" s="193">
        <f>K134*$B134*Indicators!$B$256+K134*$C134*Indicators!$C$256+K134*$D134*Indicators!$D$256+K134*$E134*Indicators!$E$256+K134*$F134*Indicators!$F$256+K134*$G134*Indicators!$G$256+K134*$H134*Indicators!$H$256+K134*$I134*Indicators!$I$256</f>
        <v>2.1322442358649924E-4</v>
      </c>
      <c r="V134" s="193">
        <f>L134*$B134*Indicators!$B$257+L134*$C134*Indicators!$C$257+L134*$D134*Indicators!$D$257+L134*$E134*Indicators!$E$257+L134*$F134*Indicators!$F$257+L134*$G134*Indicators!$G$257+L134*$H134*Indicators!$H$257+L134*$I134*Indicators!$I$257</f>
        <v>1.929699769665193E-4</v>
      </c>
      <c r="W134" s="193">
        <f>M134*$B134*Indicators!$B$258+M134*$C134*Indicators!$C$258+M134*$D134*Indicators!$D$258+M134*$E134*Indicators!$E$258+M134*$F134*Indicators!$F$258+M134*$G134*Indicators!$G$258+M134*$H134*Indicators!$H$258+M134*$I134*Indicators!$I$258</f>
        <v>5.0005402647431323E-3</v>
      </c>
      <c r="X134" s="193">
        <f>N134*$B134*Indicators!$B$259+N134*$C134*Indicators!$C$259+N134*$D134*Indicators!$D$259+N134*$E134*Indicators!$E$259+N134*$F134*Indicators!$F$259+N134*$G134*Indicators!$G$259+N134*$H134*Indicators!$H$259+N134*$I134*Indicators!$I$259</f>
        <v>-4.1076000848988938E-4</v>
      </c>
      <c r="Y134" s="193">
        <f>O134*$B134*Indicators!$B$260+O134*$C134*Indicators!$C$260+O134*$D134*Indicators!$D$260+O134*$E134*Indicators!$E$260+O134*$F134*Indicators!$F$260+O134*$G134*Indicators!$G$260+O134*$H134*Indicators!$H$260+O134*$I134*Indicators!$I$260</f>
        <v>-7.8259710418155715E-4</v>
      </c>
      <c r="Z134" s="193">
        <f>P134*$B134*Indicators!$B$261+P134*$C134*Indicators!$C$261+P134*$D134*Indicators!$D$261+P134*$E134*Indicators!$E$261+P134*$F134*Indicators!$F$261+P134*$G134*Indicators!$G$261+P134*$H134*Indicators!$H$261+P134*$I134*Indicators!$I$261</f>
        <v>-1.0507954697360211E-3</v>
      </c>
      <c r="AA134" s="193">
        <f>Q134*$B134*Indicators!$B$262+Q134*$C134*Indicators!$C$262+Q134*$D134*Indicators!$D$262+Q134*$E134*Indicators!$E$262+Q134*$F134*Indicators!$F$262+Q134*$G134*Indicators!$G$262+Q134*$H134*Indicators!$H$262+Q134*$I134*Indicators!$I$262</f>
        <v>-4.7814117597997242E-3</v>
      </c>
      <c r="AB134" s="193">
        <f>R134*$B134*Indicators!$B$263+R134*$C134*Indicators!$C$263+R134*$D134*Indicators!$D$263+R134*$E134*Indicators!$E$263+R134*$F134*Indicators!$F$263+R134*$G134*Indicators!$G$263+R134*$H134*Indicators!$H$263+R134*$I134*Indicators!$I$263</f>
        <v>-1.6089425892244929E-3</v>
      </c>
      <c r="AC134" s="193">
        <f>S134*$B134*Indicators!$B$264+S134*$C134*Indicators!$C$264+S134*$D134*Indicators!$D$264+S134*$E134*Indicators!$E$264+S134*$F134*Indicators!$F$264+S134*$G134*Indicators!$G$264+S134*$H134*Indicators!$H$264+S134*$I134*Indicators!$I$264</f>
        <v>3.6067023367070032E-3</v>
      </c>
      <c r="AE134" s="177">
        <f t="shared" si="3"/>
        <v>3.7893007057146877E-2</v>
      </c>
    </row>
    <row r="135" spans="1:31" hidden="1" x14ac:dyDescent="0.25">
      <c r="A135" s="174">
        <f>Indicators!A147</f>
        <v>39845</v>
      </c>
      <c r="B135" s="193">
        <f>(Indicators!B147-Indicators!B146)/Indicators!B146</f>
        <v>-1.5500689898129968E-2</v>
      </c>
      <c r="C135" s="193">
        <f>(Indicators!C147-Indicators!C146)/-100</f>
        <v>-6.6500000000000092E-3</v>
      </c>
      <c r="D135" s="193">
        <f>(Indicators!D147-Indicators!D146)/-100</f>
        <v>-4.8001776392269232E-3</v>
      </c>
      <c r="E135" s="193">
        <f>(Indicators!E147-Indicators!E146)/-Indicators!E146</f>
        <v>9.9955575299867355E-3</v>
      </c>
      <c r="F135" s="193">
        <f>(Indicators!F147-Indicators!F146)/Indicators!F146</f>
        <v>8.7418300653594794E-2</v>
      </c>
      <c r="G135" s="193">
        <f>(Indicators!G147-Indicators!G146)/Indicators!G146</f>
        <v>4.091059056417029E-2</v>
      </c>
      <c r="H135" s="193">
        <f>(Indicators!H147-Indicators!H146)/Indicators!H146</f>
        <v>3.5667091553331074E-4</v>
      </c>
      <c r="I135" s="193">
        <f>(Indicators!I147-Indicators!I146)/Indicators!I146</f>
        <v>-5.1068883610451303E-2</v>
      </c>
      <c r="J135" s="174"/>
      <c r="K135" s="193">
        <f>NewCastle!C$78/100</f>
        <v>2.1316607733391703E-2</v>
      </c>
      <c r="L135" s="193">
        <f>NewCastle!D$78/100</f>
        <v>6.5497185720423201E-3</v>
      </c>
      <c r="M135" s="193">
        <f>NewCastle!E$78/100</f>
        <v>0.27381554597463542</v>
      </c>
      <c r="N135" s="193">
        <f>NewCastle!F$78/100</f>
        <v>2.6039380969537559E-2</v>
      </c>
      <c r="O135" s="193">
        <f>NewCastle!G$78/100</f>
        <v>3.9204412118183714E-2</v>
      </c>
      <c r="P135" s="193">
        <f>NewCastle!H$78/100</f>
        <v>0.10851374128938925</v>
      </c>
      <c r="Q135" s="193">
        <f>NewCastle!I$78/100</f>
        <v>9.472961508060504E-2</v>
      </c>
      <c r="R135" s="193">
        <f>NewCastle!J$78/100</f>
        <v>0.16916800880717595</v>
      </c>
      <c r="S135" s="193">
        <f>NewCastle!K$78/100</f>
        <v>0.26066296945503908</v>
      </c>
      <c r="T135" s="193"/>
      <c r="U135" s="193">
        <f>K135*$B135*Indicators!$B$256+K135*$C135*Indicators!$C$256+K135*$D135*Indicators!$D$256+K135*$E135*Indicators!$E$256+K135*$F135*Indicators!$F$256+K135*$G135*Indicators!$G$256+K135*$H135*Indicators!$H$256+K135*$I135*Indicators!$I$256</f>
        <v>4.2355554963812396E-4</v>
      </c>
      <c r="V135" s="193">
        <f>L135*$B135*Indicators!$B$257+L135*$C135*Indicators!$C$257+L135*$D135*Indicators!$D$257+L135*$E135*Indicators!$E$257+L135*$F135*Indicators!$F$257+L135*$G135*Indicators!$G$257+L135*$H135*Indicators!$H$257+L135*$I135*Indicators!$I$257</f>
        <v>1.6373040764810067E-5</v>
      </c>
      <c r="W135" s="193">
        <f>M135*$B135*Indicators!$B$258+M135*$C135*Indicators!$C$258+M135*$D135*Indicators!$D$258+M135*$E135*Indicators!$E$258+M135*$F135*Indicators!$F$258+M135*$G135*Indicators!$G$258+M135*$H135*Indicators!$H$258+M135*$I135*Indicators!$I$258</f>
        <v>-4.4286390340390084E-3</v>
      </c>
      <c r="X135" s="193">
        <f>N135*$B135*Indicators!$B$259+N135*$C135*Indicators!$C$259+N135*$D135*Indicators!$D$259+N135*$E135*Indicators!$E$259+N135*$F135*Indicators!$F$259+N135*$G135*Indicators!$G$259+N135*$H135*Indicators!$H$259+N135*$I135*Indicators!$I$259</f>
        <v>-6.6718729676111597E-4</v>
      </c>
      <c r="Y135" s="193">
        <f>O135*$B135*Indicators!$B$260+O135*$C135*Indicators!$C$260+O135*$D135*Indicators!$D$260+O135*$E135*Indicators!$E$260+O135*$F135*Indicators!$F$260+O135*$G135*Indicators!$G$260+O135*$H135*Indicators!$H$260+O135*$I135*Indicators!$I$260</f>
        <v>-1.9493202229644733E-4</v>
      </c>
      <c r="Z135" s="193">
        <f>P135*$B135*Indicators!$B$261+P135*$C135*Indicators!$C$261+P135*$D135*Indicators!$D$261+P135*$E135*Indicators!$E$261+P135*$F135*Indicators!$F$261+P135*$G135*Indicators!$G$261+P135*$H135*Indicators!$H$261+P135*$I135*Indicators!$I$261</f>
        <v>-4.0680510684093616E-4</v>
      </c>
      <c r="AA135" s="193">
        <f>Q135*$B135*Indicators!$B$262+Q135*$C135*Indicators!$C$262+Q135*$D135*Indicators!$D$262+Q135*$E135*Indicators!$E$262+Q135*$F135*Indicators!$F$262+Q135*$G135*Indicators!$G$262+Q135*$H135*Indicators!$H$262+Q135*$I135*Indicators!$I$262</f>
        <v>-5.1125323861295939E-4</v>
      </c>
      <c r="AB135" s="193">
        <f>R135*$B135*Indicators!$B$263+R135*$C135*Indicators!$C$263+R135*$D135*Indicators!$D$263+R135*$E135*Indicators!$E$263+R135*$F135*Indicators!$F$263+R135*$G135*Indicators!$G$263+R135*$H135*Indicators!$H$263+R135*$I135*Indicators!$I$263</f>
        <v>-9.8193129295266269E-4</v>
      </c>
      <c r="AC135" s="193">
        <f>S135*$B135*Indicators!$B$264+S135*$C135*Indicators!$C$264+S135*$D135*Indicators!$D$264+S135*$E135*Indicators!$E$264+S135*$F135*Indicators!$F$264+S135*$G135*Indicators!$G$264+S135*$H135*Indicators!$H$264+S135*$I135*Indicators!$I$264</f>
        <v>-1.8986814310662991E-3</v>
      </c>
      <c r="AE135" s="177">
        <f t="shared" si="3"/>
        <v>-0.86495008321664968</v>
      </c>
    </row>
    <row r="136" spans="1:31" hidden="1" x14ac:dyDescent="0.25">
      <c r="A136" s="174">
        <f>Indicators!A148</f>
        <v>39873</v>
      </c>
      <c r="B136" s="193">
        <f>(Indicators!B148-Indicators!B147)/Indicators!B147</f>
        <v>-5.26315789473683E-2</v>
      </c>
      <c r="C136" s="193">
        <f>(Indicators!C148-Indicators!C147)/-100</f>
        <v>-3.9999999999999145E-4</v>
      </c>
      <c r="D136" s="193">
        <f>(Indicators!D148-Indicators!D147)/-100</f>
        <v>-8.7088769711025189E-4</v>
      </c>
      <c r="E136" s="193">
        <f>(Indicators!E148-Indicators!E147)/-Indicators!E147</f>
        <v>-4.8911824096926175E-2</v>
      </c>
      <c r="F136" s="193">
        <f>(Indicators!F148-Indicators!F147)/Indicators!F147</f>
        <v>-2.8549962434260012E-2</v>
      </c>
      <c r="G136" s="193">
        <f>(Indicators!G148-Indicators!G147)/Indicators!G147</f>
        <v>-3.1378763866878018E-2</v>
      </c>
      <c r="H136" s="193">
        <f>(Indicators!H148-Indicators!H147)/Indicators!H147</f>
        <v>-1.8331981017632177E-4</v>
      </c>
      <c r="I136" s="193">
        <f>(Indicators!I148-Indicators!I147)/Indicators!I147</f>
        <v>0.11170212765957446</v>
      </c>
      <c r="J136" s="174"/>
      <c r="K136" s="193">
        <f>NewCastle!C$78/100</f>
        <v>2.1316607733391703E-2</v>
      </c>
      <c r="L136" s="193">
        <f>NewCastle!D$78/100</f>
        <v>6.5497185720423201E-3</v>
      </c>
      <c r="M136" s="193">
        <f>NewCastle!E$78/100</f>
        <v>0.27381554597463542</v>
      </c>
      <c r="N136" s="193">
        <f>NewCastle!F$78/100</f>
        <v>2.6039380969537559E-2</v>
      </c>
      <c r="O136" s="193">
        <f>NewCastle!G$78/100</f>
        <v>3.9204412118183714E-2</v>
      </c>
      <c r="P136" s="193">
        <f>NewCastle!H$78/100</f>
        <v>0.10851374128938925</v>
      </c>
      <c r="Q136" s="193">
        <f>NewCastle!I$78/100</f>
        <v>9.472961508060504E-2</v>
      </c>
      <c r="R136" s="193">
        <f>NewCastle!J$78/100</f>
        <v>0.16916800880717595</v>
      </c>
      <c r="S136" s="193">
        <f>NewCastle!K$78/100</f>
        <v>0.26066296945503908</v>
      </c>
      <c r="T136" s="193"/>
      <c r="U136" s="193">
        <f>K136*$B136*Indicators!$B$256+K136*$C136*Indicators!$C$256+K136*$D136*Indicators!$D$256+K136*$E136*Indicators!$E$256+K136*$F136*Indicators!$F$256+K136*$G136*Indicators!$G$256+K136*$H136*Indicators!$H$256+K136*$I136*Indicators!$I$256</f>
        <v>-3.9589248155634548E-4</v>
      </c>
      <c r="V136" s="193">
        <f>L136*$B136*Indicators!$B$257+L136*$C136*Indicators!$C$257+L136*$D136*Indicators!$D$257+L136*$E136*Indicators!$E$257+L136*$F136*Indicators!$F$257+L136*$G136*Indicators!$G$257+L136*$H136*Indicators!$H$257+L136*$I136*Indicators!$I$257</f>
        <v>-7.1337806273194542E-5</v>
      </c>
      <c r="W136" s="193">
        <f>M136*$B136*Indicators!$B$258+M136*$C136*Indicators!$C$258+M136*$D136*Indicators!$D$258+M136*$E136*Indicators!$E$258+M136*$F136*Indicators!$F$258+M136*$G136*Indicators!$G$258+M136*$H136*Indicators!$H$258+M136*$I136*Indicators!$I$258</f>
        <v>-3.0494450597027926E-4</v>
      </c>
      <c r="X136" s="193">
        <f>N136*$B136*Indicators!$B$259+N136*$C136*Indicators!$C$259+N136*$D136*Indicators!$D$259+N136*$E136*Indicators!$E$259+N136*$F136*Indicators!$F$259+N136*$G136*Indicators!$G$259+N136*$H136*Indicators!$H$259+N136*$I136*Indicators!$I$259</f>
        <v>1.0604190208955619E-3</v>
      </c>
      <c r="Y136" s="193">
        <f>O136*$B136*Indicators!$B$260+O136*$C136*Indicators!$C$260+O136*$D136*Indicators!$D$260+O136*$E136*Indicators!$E$260+O136*$F136*Indicators!$F$260+O136*$G136*Indicators!$G$260+O136*$H136*Indicators!$H$260+O136*$I136*Indicators!$I$260</f>
        <v>-2.8528697227741157E-4</v>
      </c>
      <c r="Z136" s="193">
        <f>P136*$B136*Indicators!$B$261+P136*$C136*Indicators!$C$261+P136*$D136*Indicators!$D$261+P136*$E136*Indicators!$E$261+P136*$F136*Indicators!$F$261+P136*$G136*Indicators!$G$261+P136*$H136*Indicators!$H$261+P136*$I136*Indicators!$I$261</f>
        <v>-1.1409512166047292E-3</v>
      </c>
      <c r="AA136" s="193">
        <f>Q136*$B136*Indicators!$B$262+Q136*$C136*Indicators!$C$262+Q136*$D136*Indicators!$D$262+Q136*$E136*Indicators!$E$262+Q136*$F136*Indicators!$F$262+Q136*$G136*Indicators!$G$262+Q136*$H136*Indicators!$H$262+Q136*$I136*Indicators!$I$262</f>
        <v>-8.4974786451682931E-4</v>
      </c>
      <c r="AB136" s="193">
        <f>R136*$B136*Indicators!$B$263+R136*$C136*Indicators!$C$263+R136*$D136*Indicators!$D$263+R136*$E136*Indicators!$E$263+R136*$F136*Indicators!$F$263+R136*$G136*Indicators!$G$263+R136*$H136*Indicators!$H$263+R136*$I136*Indicators!$I$263</f>
        <v>-8.2068791343923979E-4</v>
      </c>
      <c r="AC136" s="193">
        <f>S136*$B136*Indicators!$B$264+S136*$C136*Indicators!$C$264+S136*$D136*Indicators!$D$264+S136*$E136*Indicators!$E$264+S136*$F136*Indicators!$F$264+S136*$G136*Indicators!$G$264+S136*$H136*Indicators!$H$264+S136*$I136*Indicators!$I$264</f>
        <v>-1.2309807229284129E-5</v>
      </c>
      <c r="AE136" s="177">
        <f t="shared" si="3"/>
        <v>-0.28207395469717511</v>
      </c>
    </row>
    <row r="137" spans="1:31" hidden="1" x14ac:dyDescent="0.25">
      <c r="A137" s="174">
        <f>Indicators!A149</f>
        <v>39904</v>
      </c>
      <c r="B137" s="193">
        <f>(Indicators!B149-Indicators!B148)/Indicators!B148</f>
        <v>-0.11306263770853009</v>
      </c>
      <c r="C137" s="193">
        <f>(Indicators!C149-Indicators!C148)/-100</f>
        <v>8.9999999999999857E-4</v>
      </c>
      <c r="D137" s="193">
        <f>(Indicators!D149-Indicators!D148)/-100</f>
        <v>2.6288579038070024E-3</v>
      </c>
      <c r="E137" s="193">
        <f>(Indicators!E149-Indicators!E148)/-Indicators!E148</f>
        <v>-4.6844919786096208E-2</v>
      </c>
      <c r="F137" s="193">
        <f>(Indicators!F149-Indicators!F148)/Indicators!F148</f>
        <v>4.1763341067285457E-2</v>
      </c>
      <c r="G137" s="193">
        <f>(Indicators!G149-Indicators!G148)/Indicators!G148</f>
        <v>-1.9088132635253056E-2</v>
      </c>
      <c r="H137" s="193">
        <f>(Indicators!H149-Indicators!H148)/Indicators!H148</f>
        <v>-1.462044247166791E-3</v>
      </c>
      <c r="I137" s="193">
        <f>(Indicators!I149-Indicators!I148)/Indicators!I148</f>
        <v>-4.0247678018575851E-2</v>
      </c>
      <c r="J137" s="174"/>
      <c r="K137" s="193">
        <f>NewCastle!C$78/100</f>
        <v>2.1316607733391703E-2</v>
      </c>
      <c r="L137" s="193">
        <f>NewCastle!D$78/100</f>
        <v>6.5497185720423201E-3</v>
      </c>
      <c r="M137" s="193">
        <f>NewCastle!E$78/100</f>
        <v>0.27381554597463542</v>
      </c>
      <c r="N137" s="193">
        <f>NewCastle!F$78/100</f>
        <v>2.6039380969537559E-2</v>
      </c>
      <c r="O137" s="193">
        <f>NewCastle!G$78/100</f>
        <v>3.9204412118183714E-2</v>
      </c>
      <c r="P137" s="193">
        <f>NewCastle!H$78/100</f>
        <v>0.10851374128938925</v>
      </c>
      <c r="Q137" s="193">
        <f>NewCastle!I$78/100</f>
        <v>9.472961508060504E-2</v>
      </c>
      <c r="R137" s="193">
        <f>NewCastle!J$78/100</f>
        <v>0.16916800880717595</v>
      </c>
      <c r="S137" s="193">
        <f>NewCastle!K$78/100</f>
        <v>0.26066296945503908</v>
      </c>
      <c r="T137" s="193"/>
      <c r="U137" s="193">
        <f>K137*$B137*Indicators!$B$256+K137*$C137*Indicators!$C$256+K137*$D137*Indicators!$D$256+K137*$E137*Indicators!$E$256+K137*$F137*Indicators!$F$256+K137*$G137*Indicators!$G$256+K137*$H137*Indicators!$H$256+K137*$I137*Indicators!$I$256</f>
        <v>-4.5173595241052082E-4</v>
      </c>
      <c r="V137" s="193">
        <f>L137*$B137*Indicators!$B$257+L137*$C137*Indicators!$C$257+L137*$D137*Indicators!$D$257+L137*$E137*Indicators!$E$257+L137*$F137*Indicators!$F$257+L137*$G137*Indicators!$G$257+L137*$H137*Indicators!$H$257+L137*$I137*Indicators!$I$257</f>
        <v>-3.5557159308463707E-4</v>
      </c>
      <c r="W137" s="193">
        <f>M137*$B137*Indicators!$B$258+M137*$C137*Indicators!$C$258+M137*$D137*Indicators!$D$258+M137*$E137*Indicators!$E$258+M137*$F137*Indicators!$F$258+M137*$G137*Indicators!$G$258+M137*$H137*Indicators!$H$258+M137*$I137*Indicators!$I$258</f>
        <v>-1.4276937608624314E-2</v>
      </c>
      <c r="X137" s="193">
        <f>N137*$B137*Indicators!$B$259+N137*$C137*Indicators!$C$259+N137*$D137*Indicators!$D$259+N137*$E137*Indicators!$E$259+N137*$F137*Indicators!$F$259+N137*$G137*Indicators!$G$259+N137*$H137*Indicators!$H$259+N137*$I137*Indicators!$I$259</f>
        <v>-1.0615955717107289E-3</v>
      </c>
      <c r="Y137" s="193">
        <f>O137*$B137*Indicators!$B$260+O137*$C137*Indicators!$C$260+O137*$D137*Indicators!$D$260+O137*$E137*Indicators!$E$260+O137*$F137*Indicators!$F$260+O137*$G137*Indicators!$G$260+O137*$H137*Indicators!$H$260+O137*$I137*Indicators!$I$260</f>
        <v>-7.9393298474430283E-4</v>
      </c>
      <c r="Z137" s="193">
        <f>P137*$B137*Indicators!$B$261+P137*$C137*Indicators!$C$261+P137*$D137*Indicators!$D$261+P137*$E137*Indicators!$E$261+P137*$F137*Indicators!$F$261+P137*$G137*Indicators!$G$261+P137*$H137*Indicators!$H$261+P137*$I137*Indicators!$I$261</f>
        <v>-1.6836444354184621E-3</v>
      </c>
      <c r="AA137" s="193">
        <f>Q137*$B137*Indicators!$B$262+Q137*$C137*Indicators!$C$262+Q137*$D137*Indicators!$D$262+Q137*$E137*Indicators!$E$262+Q137*$F137*Indicators!$F$262+Q137*$G137*Indicators!$G$262+Q137*$H137*Indicators!$H$262+Q137*$I137*Indicators!$I$262</f>
        <v>-2.7693284629226431E-3</v>
      </c>
      <c r="AB137" s="193">
        <f>R137*$B137*Indicators!$B$263+R137*$C137*Indicators!$C$263+R137*$D137*Indicators!$D$263+R137*$E137*Indicators!$E$263+R137*$F137*Indicators!$F$263+R137*$G137*Indicators!$G$263+R137*$H137*Indicators!$H$263+R137*$I137*Indicators!$I$263</f>
        <v>-3.0219948326819283E-3</v>
      </c>
      <c r="AC137" s="193">
        <f>S137*$B137*Indicators!$B$264+S137*$C137*Indicators!$C$264+S137*$D137*Indicators!$D$264+S137*$E137*Indicators!$E$264+S137*$F137*Indicators!$F$264+S137*$G137*Indicators!$G$264+S137*$H137*Indicators!$H$264+S137*$I137*Indicators!$I$264</f>
        <v>-3.3668504728597598E-3</v>
      </c>
      <c r="AE137" s="177">
        <f t="shared" si="3"/>
        <v>-2.7781591914457295</v>
      </c>
    </row>
    <row r="138" spans="1:31" hidden="1" x14ac:dyDescent="0.25">
      <c r="A138" s="174">
        <f>Indicators!A150</f>
        <v>39934</v>
      </c>
      <c r="B138" s="193">
        <f>(Indicators!B150-Indicators!B149)/Indicators!B149</f>
        <v>-5.4889157025575556E-2</v>
      </c>
      <c r="C138" s="193">
        <f>(Indicators!C150-Indicators!C149)/-100</f>
        <v>-2.7999999999999935E-3</v>
      </c>
      <c r="D138" s="193">
        <f>(Indicators!D150-Indicators!D149)/-100</f>
        <v>3.5249882500389962E-3</v>
      </c>
      <c r="E138" s="193">
        <f>(Indicators!E150-Indicators!E149)/-Indicators!E149</f>
        <v>-0.31548835308541068</v>
      </c>
      <c r="F138" s="193">
        <f>(Indicators!F150-Indicators!F149)/Indicators!F149</f>
        <v>0.14847809948032664</v>
      </c>
      <c r="G138" s="193">
        <f>(Indicators!G150-Indicators!G149)/Indicators!G149</f>
        <v>6.7496942066051432E-2</v>
      </c>
      <c r="H138" s="193">
        <f>(Indicators!H150-Indicators!H149)/Indicators!H149</f>
        <v>-1.1836426430693915E-2</v>
      </c>
      <c r="I138" s="193">
        <f>(Indicators!I150-Indicators!I149)/Indicators!I149</f>
        <v>5.0733137829912026E-2</v>
      </c>
      <c r="J138" s="174"/>
      <c r="K138" s="193">
        <f>NewCastle!C$78/100</f>
        <v>2.1316607733391703E-2</v>
      </c>
      <c r="L138" s="193">
        <f>NewCastle!D$78/100</f>
        <v>6.5497185720423201E-3</v>
      </c>
      <c r="M138" s="193">
        <f>NewCastle!E$78/100</f>
        <v>0.27381554597463542</v>
      </c>
      <c r="N138" s="193">
        <f>NewCastle!F$78/100</f>
        <v>2.6039380969537559E-2</v>
      </c>
      <c r="O138" s="193">
        <f>NewCastle!G$78/100</f>
        <v>3.9204412118183714E-2</v>
      </c>
      <c r="P138" s="193">
        <f>NewCastle!H$78/100</f>
        <v>0.10851374128938925</v>
      </c>
      <c r="Q138" s="193">
        <f>NewCastle!I$78/100</f>
        <v>9.472961508060504E-2</v>
      </c>
      <c r="R138" s="193">
        <f>NewCastle!J$78/100</f>
        <v>0.16916800880717595</v>
      </c>
      <c r="S138" s="193">
        <f>NewCastle!K$78/100</f>
        <v>0.26066296945503908</v>
      </c>
      <c r="T138" s="193"/>
      <c r="U138" s="193">
        <f>K138*$B138*Indicators!$B$256+K138*$C138*Indicators!$C$256+K138*$D138*Indicators!$D$256+K138*$E138*Indicators!$E$256+K138*$F138*Indicators!$F$256+K138*$G138*Indicators!$G$256+K138*$H138*Indicators!$H$256+K138*$I138*Indicators!$I$256</f>
        <v>-3.6869553879777196E-4</v>
      </c>
      <c r="V138" s="193">
        <f>L138*$B138*Indicators!$B$257+L138*$C138*Indicators!$C$257+L138*$D138*Indicators!$D$257+L138*$E138*Indicators!$E$257+L138*$F138*Indicators!$F$257+L138*$G138*Indicators!$G$257+L138*$H138*Indicators!$H$257+L138*$I138*Indicators!$I$257</f>
        <v>-7.1196606883959604E-5</v>
      </c>
      <c r="W138" s="193">
        <f>M138*$B138*Indicators!$B$258+M138*$C138*Indicators!$C$258+M138*$D138*Indicators!$D$258+M138*$E138*Indicators!$E$258+M138*$F138*Indicators!$F$258+M138*$G138*Indicators!$G$258+M138*$H138*Indicators!$H$258+M138*$I138*Indicators!$I$258</f>
        <v>-1.1549760405941955E-2</v>
      </c>
      <c r="X138" s="193">
        <f>N138*$B138*Indicators!$B$259+N138*$C138*Indicators!$C$259+N138*$D138*Indicators!$D$259+N138*$E138*Indicators!$E$259+N138*$F138*Indicators!$F$259+N138*$G138*Indicators!$G$259+N138*$H138*Indicators!$H$259+N138*$I138*Indicators!$I$259</f>
        <v>-1.1552999081632165E-3</v>
      </c>
      <c r="Y138" s="193">
        <f>O138*$B138*Indicators!$B$260+O138*$C138*Indicators!$C$260+O138*$D138*Indicators!$D$260+O138*$E138*Indicators!$E$260+O138*$F138*Indicators!$F$260+O138*$G138*Indicators!$G$260+O138*$H138*Indicators!$H$260+O138*$I138*Indicators!$I$260</f>
        <v>-2.1293461219468279E-3</v>
      </c>
      <c r="Z138" s="193">
        <f>P138*$B138*Indicators!$B$261+P138*$C138*Indicators!$C$261+P138*$D138*Indicators!$D$261+P138*$E138*Indicators!$E$261+P138*$F138*Indicators!$F$261+P138*$G138*Indicators!$G$261+P138*$H138*Indicators!$H$261+P138*$I138*Indicators!$I$261</f>
        <v>-4.3700501938930001E-3</v>
      </c>
      <c r="AA138" s="193">
        <f>Q138*$B138*Indicators!$B$262+Q138*$C138*Indicators!$C$262+Q138*$D138*Indicators!$D$262+Q138*$E138*Indicators!$E$262+Q138*$F138*Indicators!$F$262+Q138*$G138*Indicators!$G$262+Q138*$H138*Indicators!$H$262+Q138*$I138*Indicators!$I$262</f>
        <v>-9.24910541530383E-3</v>
      </c>
      <c r="AB138" s="193">
        <f>R138*$B138*Indicators!$B$263+R138*$C138*Indicators!$C$263+R138*$D138*Indicators!$D$263+R138*$E138*Indicators!$E$263+R138*$F138*Indicators!$F$263+R138*$G138*Indicators!$G$263+R138*$H138*Indicators!$H$263+R138*$I138*Indicators!$I$263</f>
        <v>-6.5433379253823998E-3</v>
      </c>
      <c r="AC138" s="193">
        <f>S138*$B138*Indicators!$B$264+S138*$C138*Indicators!$C$264+S138*$D138*Indicators!$D$264+S138*$E138*Indicators!$E$264+S138*$F138*Indicators!$F$264+S138*$G138*Indicators!$G$264+S138*$H138*Indicators!$H$264+S138*$I138*Indicators!$I$264</f>
        <v>-1.7668228957955282E-3</v>
      </c>
      <c r="AE138" s="177">
        <f t="shared" si="3"/>
        <v>-3.7203615012108489</v>
      </c>
    </row>
    <row r="139" spans="1:31" hidden="1" x14ac:dyDescent="0.25">
      <c r="A139" s="174">
        <f>Indicators!A151</f>
        <v>39965</v>
      </c>
      <c r="B139" s="193">
        <f>(Indicators!B151-Indicators!B150)/Indicators!B150</f>
        <v>-3.046536661075918E-2</v>
      </c>
      <c r="C139" s="193">
        <f>(Indicators!C151-Indicators!C150)/-100</f>
        <v>-1.6000000000000014E-3</v>
      </c>
      <c r="D139" s="193">
        <f>(Indicators!D151-Indicators!D150)/-100</f>
        <v>6.7827963619547663E-3</v>
      </c>
      <c r="E139" s="193">
        <f>(Indicators!E151-Indicators!E150)/-Indicators!E150</f>
        <v>-5.0636843740292099E-2</v>
      </c>
      <c r="F139" s="193">
        <f>(Indicators!F151-Indicators!F150)/Indicators!F150</f>
        <v>7.1751777634130418E-2</v>
      </c>
      <c r="G139" s="193">
        <f>(Indicators!G151-Indicators!G150)/Indicators!G150</f>
        <v>-2.2604166666666713E-2</v>
      </c>
      <c r="H139" s="193">
        <f>(Indicators!H151-Indicators!H150)/Indicators!H150</f>
        <v>4.3546828595158304E-3</v>
      </c>
      <c r="I139" s="193">
        <f>(Indicators!I151-Indicators!I150)/Indicators!I150</f>
        <v>-1.5071169411108009E-2</v>
      </c>
      <c r="J139" s="174"/>
      <c r="K139" s="193">
        <f>NewCastle!C$78/100</f>
        <v>2.1316607733391703E-2</v>
      </c>
      <c r="L139" s="193">
        <f>NewCastle!D$78/100</f>
        <v>6.5497185720423201E-3</v>
      </c>
      <c r="M139" s="193">
        <f>NewCastle!E$78/100</f>
        <v>0.27381554597463542</v>
      </c>
      <c r="N139" s="193">
        <f>NewCastle!F$78/100</f>
        <v>2.6039380969537559E-2</v>
      </c>
      <c r="O139" s="193">
        <f>NewCastle!G$78/100</f>
        <v>3.9204412118183714E-2</v>
      </c>
      <c r="P139" s="193">
        <f>NewCastle!H$78/100</f>
        <v>0.10851374128938925</v>
      </c>
      <c r="Q139" s="193">
        <f>NewCastle!I$78/100</f>
        <v>9.472961508060504E-2</v>
      </c>
      <c r="R139" s="193">
        <f>NewCastle!J$78/100</f>
        <v>0.16916800880717595</v>
      </c>
      <c r="S139" s="193">
        <f>NewCastle!K$78/100</f>
        <v>0.26066296945503908</v>
      </c>
      <c r="T139" s="193"/>
      <c r="U139" s="193">
        <f>K139*$B139*Indicators!$B$256+K139*$C139*Indicators!$C$256+K139*$D139*Indicators!$D$256+K139*$E139*Indicators!$E$256+K139*$F139*Indicators!$F$256+K139*$G139*Indicators!$G$256+K139*$H139*Indicators!$H$256+K139*$I139*Indicators!$I$256</f>
        <v>1.3286878392345796E-4</v>
      </c>
      <c r="V139" s="193">
        <f>L139*$B139*Indicators!$B$257+L139*$C139*Indicators!$C$257+L139*$D139*Indicators!$D$257+L139*$E139*Indicators!$E$257+L139*$F139*Indicators!$F$257+L139*$G139*Indicators!$G$257+L139*$H139*Indicators!$H$257+L139*$I139*Indicators!$I$257</f>
        <v>-1.7199033656365863E-4</v>
      </c>
      <c r="W139" s="193">
        <f>M139*$B139*Indicators!$B$258+M139*$C139*Indicators!$C$258+M139*$D139*Indicators!$D$258+M139*$E139*Indicators!$E$258+M139*$F139*Indicators!$F$258+M139*$G139*Indicators!$G$258+M139*$H139*Indicators!$H$258+M139*$I139*Indicators!$I$258</f>
        <v>-5.0070426786038907E-3</v>
      </c>
      <c r="X139" s="193">
        <f>N139*$B139*Indicators!$B$259+N139*$C139*Indicators!$C$259+N139*$D139*Indicators!$D$259+N139*$E139*Indicators!$E$259+N139*$F139*Indicators!$F$259+N139*$G139*Indicators!$G$259+N139*$H139*Indicators!$H$259+N139*$I139*Indicators!$I$259</f>
        <v>-5.2117513773537337E-4</v>
      </c>
      <c r="Y139" s="193">
        <f>O139*$B139*Indicators!$B$260+O139*$C139*Indicators!$C$260+O139*$D139*Indicators!$D$260+O139*$E139*Indicators!$E$260+O139*$F139*Indicators!$F$260+O139*$G139*Indicators!$G$260+O139*$H139*Indicators!$H$260+O139*$I139*Indicators!$I$260</f>
        <v>-3.8776837816996451E-4</v>
      </c>
      <c r="Z139" s="193">
        <f>P139*$B139*Indicators!$B$261+P139*$C139*Indicators!$C$261+P139*$D139*Indicators!$D$261+P139*$E139*Indicators!$E$261+P139*$F139*Indicators!$F$261+P139*$G139*Indicators!$G$261+P139*$H139*Indicators!$H$261+P139*$I139*Indicators!$I$261</f>
        <v>-6.7549706809355483E-4</v>
      </c>
      <c r="AA139" s="193">
        <f>Q139*$B139*Indicators!$B$262+Q139*$C139*Indicators!$C$262+Q139*$D139*Indicators!$D$262+Q139*$E139*Indicators!$E$262+Q139*$F139*Indicators!$F$262+Q139*$G139*Indicators!$G$262+Q139*$H139*Indicators!$H$262+Q139*$I139*Indicators!$I$262</f>
        <v>-1.7539652896259178E-3</v>
      </c>
      <c r="AB139" s="193">
        <f>R139*$B139*Indicators!$B$263+R139*$C139*Indicators!$C$263+R139*$D139*Indicators!$D$263+R139*$E139*Indicators!$E$263+R139*$F139*Indicators!$F$263+R139*$G139*Indicators!$G$263+R139*$H139*Indicators!$H$263+R139*$I139*Indicators!$I$263</f>
        <v>-1.2584568904415105E-3</v>
      </c>
      <c r="AC139" s="193">
        <f>S139*$B139*Indicators!$B$264+S139*$C139*Indicators!$C$264+S139*$D139*Indicators!$D$264+S139*$E139*Indicators!$E$264+S139*$F139*Indicators!$F$264+S139*$G139*Indicators!$G$264+S139*$H139*Indicators!$H$264+S139*$I139*Indicators!$I$264</f>
        <v>-4.4237920637537882E-4</v>
      </c>
      <c r="AE139" s="177">
        <f t="shared" si="3"/>
        <v>-1.0085406201685789</v>
      </c>
    </row>
    <row r="140" spans="1:31" hidden="1" x14ac:dyDescent="0.25">
      <c r="A140" s="174">
        <f>Indicators!A152</f>
        <v>39995</v>
      </c>
      <c r="B140" s="193">
        <f>(Indicators!B152-Indicators!B151)/Indicators!B151</f>
        <v>5.034856700232339E-3</v>
      </c>
      <c r="C140" s="193">
        <f>(Indicators!C152-Indicators!C151)/-100</f>
        <v>8.0000000000000069E-4</v>
      </c>
      <c r="D140" s="193">
        <f>(Indicators!D152-Indicators!D151)/-100</f>
        <v>1.9584623793041534E-3</v>
      </c>
      <c r="E140" s="193">
        <f>(Indicators!E152-Indicators!E151)/-Indicators!E151</f>
        <v>-2.9716144293317637E-2</v>
      </c>
      <c r="F140" s="193">
        <f>(Indicators!F152-Indicators!F151)/Indicators!F151</f>
        <v>7.3582629674306552E-2</v>
      </c>
      <c r="G140" s="193">
        <f>(Indicators!G152-Indicators!G151)/Indicators!G151</f>
        <v>-3.8367259938185115E-3</v>
      </c>
      <c r="H140" s="193">
        <f>(Indicators!H152-Indicators!H151)/Indicators!H151</f>
        <v>3.1715438403995908E-3</v>
      </c>
      <c r="I140" s="193">
        <f>(Indicators!I152-Indicators!I151)/Indicators!I151</f>
        <v>4.5338622839331252E-2</v>
      </c>
      <c r="J140" s="174"/>
      <c r="K140" s="193">
        <f>NewCastle!C$78/100</f>
        <v>2.1316607733391703E-2</v>
      </c>
      <c r="L140" s="193">
        <f>NewCastle!D$78/100</f>
        <v>6.5497185720423201E-3</v>
      </c>
      <c r="M140" s="193">
        <f>NewCastle!E$78/100</f>
        <v>0.27381554597463542</v>
      </c>
      <c r="N140" s="193">
        <f>NewCastle!F$78/100</f>
        <v>2.6039380969537559E-2</v>
      </c>
      <c r="O140" s="193">
        <f>NewCastle!G$78/100</f>
        <v>3.9204412118183714E-2</v>
      </c>
      <c r="P140" s="193">
        <f>NewCastle!H$78/100</f>
        <v>0.10851374128938925</v>
      </c>
      <c r="Q140" s="193">
        <f>NewCastle!I$78/100</f>
        <v>9.472961508060504E-2</v>
      </c>
      <c r="R140" s="193">
        <f>NewCastle!J$78/100</f>
        <v>0.16916800880717595</v>
      </c>
      <c r="S140" s="193">
        <f>NewCastle!K$78/100</f>
        <v>0.26066296945503908</v>
      </c>
      <c r="T140" s="193"/>
      <c r="U140" s="193">
        <f>K140*$B140*Indicators!$B$256+K140*$C140*Indicators!$C$256+K140*$D140*Indicators!$D$256+K140*$E140*Indicators!$E$256+K140*$F140*Indicators!$F$256+K140*$G140*Indicators!$G$256+K140*$H140*Indicators!$H$256+K140*$I140*Indicators!$I$256</f>
        <v>4.7220939635795212E-4</v>
      </c>
      <c r="V140" s="193">
        <f>L140*$B140*Indicators!$B$257+L140*$C140*Indicators!$C$257+L140*$D140*Indicators!$D$257+L140*$E140*Indicators!$E$257+L140*$F140*Indicators!$F$257+L140*$G140*Indicators!$G$257+L140*$H140*Indicators!$H$257+L140*$I140*Indicators!$I$257</f>
        <v>3.9769083923679595E-5</v>
      </c>
      <c r="W140" s="193">
        <f>M140*$B140*Indicators!$B$258+M140*$C140*Indicators!$C$258+M140*$D140*Indicators!$D$258+M140*$E140*Indicators!$E$258+M140*$F140*Indicators!$F$258+M140*$G140*Indicators!$G$258+M140*$H140*Indicators!$H$258+M140*$I140*Indicators!$I$258</f>
        <v>2.3091925990647803E-3</v>
      </c>
      <c r="X140" s="193">
        <f>N140*$B140*Indicators!$B$259+N140*$C140*Indicators!$C$259+N140*$D140*Indicators!$D$259+N140*$E140*Indicators!$E$259+N140*$F140*Indicators!$F$259+N140*$G140*Indicators!$G$259+N140*$H140*Indicators!$H$259+N140*$I140*Indicators!$I$259</f>
        <v>4.6049722757972734E-4</v>
      </c>
      <c r="Y140" s="193">
        <f>O140*$B140*Indicators!$B$260+O140*$C140*Indicators!$C$260+O140*$D140*Indicators!$D$260+O140*$E140*Indicators!$E$260+O140*$F140*Indicators!$F$260+O140*$G140*Indicators!$G$260+O140*$H140*Indicators!$H$260+O140*$I140*Indicators!$I$260</f>
        <v>-1.1749383616445236E-5</v>
      </c>
      <c r="Z140" s="193">
        <f>P140*$B140*Indicators!$B$261+P140*$C140*Indicators!$C$261+P140*$D140*Indicators!$D$261+P140*$E140*Indicators!$E$261+P140*$F140*Indicators!$F$261+P140*$G140*Indicators!$G$261+P140*$H140*Indicators!$H$261+P140*$I140*Indicators!$I$261</f>
        <v>-1.0889900015864622E-4</v>
      </c>
      <c r="AA140" s="193">
        <f>Q140*$B140*Indicators!$B$262+Q140*$C140*Indicators!$C$262+Q140*$D140*Indicators!$D$262+Q140*$E140*Indicators!$E$262+Q140*$F140*Indicators!$F$262+Q140*$G140*Indicators!$G$262+Q140*$H140*Indicators!$H$262+Q140*$I140*Indicators!$I$262</f>
        <v>-2.7351663788085704E-4</v>
      </c>
      <c r="AB140" s="193">
        <f>R140*$B140*Indicators!$B$263+R140*$C140*Indicators!$C$263+R140*$D140*Indicators!$D$263+R140*$E140*Indicators!$E$263+R140*$F140*Indicators!$F$263+R140*$G140*Indicators!$G$263+R140*$H140*Indicators!$H$263+R140*$I140*Indicators!$I$263</f>
        <v>2.0741888716410415E-4</v>
      </c>
      <c r="AC140" s="193">
        <f>S140*$B140*Indicators!$B$264+S140*$C140*Indicators!$C$264+S140*$D140*Indicators!$D$264+S140*$E140*Indicators!$E$264+S140*$F140*Indicators!$F$264+S140*$G140*Indicators!$G$264+S140*$H140*Indicators!$H$264+S140*$I140*Indicators!$I$264</f>
        <v>1.1452416387185333E-3</v>
      </c>
      <c r="AE140" s="177">
        <f t="shared" si="3"/>
        <v>0.42401638111528289</v>
      </c>
    </row>
    <row r="141" spans="1:31" hidden="1" x14ac:dyDescent="0.25">
      <c r="A141" s="174">
        <f>Indicators!A153</f>
        <v>40026</v>
      </c>
      <c r="B141" s="193">
        <f>(Indicators!B153-Indicators!B152)/Indicators!B152</f>
        <v>-6.9364161849709051E-4</v>
      </c>
      <c r="C141" s="193">
        <f>(Indicators!C153-Indicators!C152)/-100</f>
        <v>1.6999999999999993E-3</v>
      </c>
      <c r="D141" s="193">
        <f>(Indicators!D153-Indicators!D152)/-100</f>
        <v>2.3017788504512992E-3</v>
      </c>
      <c r="E141" s="193">
        <f>(Indicators!E153-Indicators!E152)/-Indicators!E152</f>
        <v>1.6223977027997265E-2</v>
      </c>
      <c r="F141" s="193">
        <f>(Indicators!F153-Indicators!F152)/Indicators!F152</f>
        <v>0.22022471910112348</v>
      </c>
      <c r="G141" s="193">
        <f>(Indicators!G153-Indicators!G152)/Indicators!G152</f>
        <v>2.342997753289823E-2</v>
      </c>
      <c r="H141" s="193">
        <f>(Indicators!H153-Indicators!H152)/Indicators!H152</f>
        <v>-1.1830295928464398E-3</v>
      </c>
      <c r="I141" s="193">
        <f>(Indicators!I153-Indicators!I152)/Indicators!I152</f>
        <v>-1.8704255895906751E-2</v>
      </c>
      <c r="J141" s="174"/>
      <c r="K141" s="193">
        <f>NewCastle!C$78/100</f>
        <v>2.1316607733391703E-2</v>
      </c>
      <c r="L141" s="193">
        <f>NewCastle!D$78/100</f>
        <v>6.5497185720423201E-3</v>
      </c>
      <c r="M141" s="193">
        <f>NewCastle!E$78/100</f>
        <v>0.27381554597463542</v>
      </c>
      <c r="N141" s="193">
        <f>NewCastle!F$78/100</f>
        <v>2.6039380969537559E-2</v>
      </c>
      <c r="O141" s="193">
        <f>NewCastle!G$78/100</f>
        <v>3.9204412118183714E-2</v>
      </c>
      <c r="P141" s="193">
        <f>NewCastle!H$78/100</f>
        <v>0.10851374128938925</v>
      </c>
      <c r="Q141" s="193">
        <f>NewCastle!I$78/100</f>
        <v>9.472961508060504E-2</v>
      </c>
      <c r="R141" s="193">
        <f>NewCastle!J$78/100</f>
        <v>0.16916800880717595</v>
      </c>
      <c r="S141" s="193">
        <f>NewCastle!K$78/100</f>
        <v>0.26066296945503908</v>
      </c>
      <c r="T141" s="193"/>
      <c r="U141" s="193">
        <f>K141*$B141*Indicators!$B$256+K141*$C141*Indicators!$C$256+K141*$D141*Indicators!$D$256+K141*$E141*Indicators!$E$256+K141*$F141*Indicators!$F$256+K141*$G141*Indicators!$G$256+K141*$H141*Indicators!$H$256+K141*$I141*Indicators!$I$256</f>
        <v>1.4358272025453984E-3</v>
      </c>
      <c r="V141" s="193">
        <f>L141*$B141*Indicators!$B$257+L141*$C141*Indicators!$C$257+L141*$D141*Indicators!$D$257+L141*$E141*Indicators!$E$257+L141*$F141*Indicators!$F$257+L141*$G141*Indicators!$G$257+L141*$H141*Indicators!$H$257+L141*$I141*Indicators!$I$257</f>
        <v>4.6145682300335235E-5</v>
      </c>
      <c r="W141" s="193">
        <f>M141*$B141*Indicators!$B$258+M141*$C141*Indicators!$C$258+M141*$D141*Indicators!$D$258+M141*$E141*Indicators!$E$258+M141*$F141*Indicators!$F$258+M141*$G141*Indicators!$G$258+M141*$H141*Indicators!$H$258+M141*$I141*Indicators!$I$258</f>
        <v>-5.5432370784823197E-4</v>
      </c>
      <c r="X141" s="193">
        <f>N141*$B141*Indicators!$B$259+N141*$C141*Indicators!$C$259+N141*$D141*Indicators!$D$259+N141*$E141*Indicators!$E$259+N141*$F141*Indicators!$F$259+N141*$G141*Indicators!$G$259+N141*$H141*Indicators!$H$259+N141*$I141*Indicators!$I$259</f>
        <v>-1.5870770223854494E-4</v>
      </c>
      <c r="Y141" s="193">
        <f>O141*$B141*Indicators!$B$260+O141*$C141*Indicators!$C$260+O141*$D141*Indicators!$D$260+O141*$E141*Indicators!$E$260+O141*$F141*Indicators!$F$260+O141*$G141*Indicators!$G$260+O141*$H141*Indicators!$H$260+O141*$I141*Indicators!$I$260</f>
        <v>7.1128118161776547E-5</v>
      </c>
      <c r="Z141" s="193">
        <f>P141*$B141*Indicators!$B$261+P141*$C141*Indicators!$C$261+P141*$D141*Indicators!$D$261+P141*$E141*Indicators!$E$261+P141*$F141*Indicators!$F$261+P141*$G141*Indicators!$G$261+P141*$H141*Indicators!$H$261+P141*$I141*Indicators!$I$261</f>
        <v>2.5095234108627536E-4</v>
      </c>
      <c r="AA141" s="193">
        <f>Q141*$B141*Indicators!$B$262+Q141*$C141*Indicators!$C$262+Q141*$D141*Indicators!$D$262+Q141*$E141*Indicators!$E$262+Q141*$F141*Indicators!$F$262+Q141*$G141*Indicators!$G$262+Q141*$H141*Indicators!$H$262+Q141*$I141*Indicators!$I$262</f>
        <v>3.089109371763146E-4</v>
      </c>
      <c r="AB141" s="193">
        <f>R141*$B141*Indicators!$B$263+R141*$C141*Indicators!$C$263+R141*$D141*Indicators!$D$263+R141*$E141*Indicators!$E$263+R141*$F141*Indicators!$F$263+R141*$G141*Indicators!$G$263+R141*$H141*Indicators!$H$263+R141*$I141*Indicators!$I$263</f>
        <v>1.8406997697701332E-4</v>
      </c>
      <c r="AC141" s="193">
        <f>S141*$B141*Indicators!$B$264+S141*$C141*Indicators!$C$264+S141*$D141*Indicators!$D$264+S141*$E141*Indicators!$E$264+S141*$F141*Indicators!$F$264+S141*$G141*Indicators!$G$264+S141*$H141*Indicators!$H$264+S141*$I141*Indicators!$I$264</f>
        <v>-7.9275445689329019E-5</v>
      </c>
      <c r="AE141" s="177">
        <f t="shared" si="3"/>
        <v>0.15047274024710075</v>
      </c>
    </row>
    <row r="142" spans="1:31" hidden="1" x14ac:dyDescent="0.25">
      <c r="A142" s="174">
        <f>Indicators!A154</f>
        <v>40057</v>
      </c>
      <c r="B142" s="193">
        <f>(Indicators!B154-Indicators!B153)/Indicators!B153</f>
        <v>-3.4950383053113328E-2</v>
      </c>
      <c r="C142" s="193">
        <f>(Indicators!C154-Indicators!C153)/-100</f>
        <v>-8.9999999999999857E-4</v>
      </c>
      <c r="D142" s="193">
        <f>(Indicators!D154-Indicators!D153)/-100</f>
        <v>2.4654051850253288E-3</v>
      </c>
      <c r="E142" s="193">
        <f>(Indicators!E154-Indicators!E153)/-Indicators!E153</f>
        <v>2.3058960887332142E-2</v>
      </c>
      <c r="F142" s="193">
        <f>(Indicators!F154-Indicators!F153)/Indicators!F153</f>
        <v>7.9650092081031326E-2</v>
      </c>
      <c r="G142" s="193">
        <f>(Indicators!G154-Indicators!G153)/Indicators!G153</f>
        <v>3.7737821450972216E-2</v>
      </c>
      <c r="H142" s="193">
        <f>(Indicators!H154-Indicators!H153)/Indicators!H153</f>
        <v>-4.0885074352068713E-3</v>
      </c>
      <c r="I142" s="193">
        <f>(Indicators!I154-Indicators!I153)/Indicators!I153</f>
        <v>-2.9005524861878452E-2</v>
      </c>
      <c r="J142" s="174"/>
      <c r="K142" s="193">
        <f>NewCastle!C$78/100</f>
        <v>2.1316607733391703E-2</v>
      </c>
      <c r="L142" s="193">
        <f>NewCastle!D$78/100</f>
        <v>6.5497185720423201E-3</v>
      </c>
      <c r="M142" s="193">
        <f>NewCastle!E$78/100</f>
        <v>0.27381554597463542</v>
      </c>
      <c r="N142" s="193">
        <f>NewCastle!F$78/100</f>
        <v>2.6039380969537559E-2</v>
      </c>
      <c r="O142" s="193">
        <f>NewCastle!G$78/100</f>
        <v>3.9204412118183714E-2</v>
      </c>
      <c r="P142" s="193">
        <f>NewCastle!H$78/100</f>
        <v>0.10851374128938925</v>
      </c>
      <c r="Q142" s="193">
        <f>NewCastle!I$78/100</f>
        <v>9.472961508060504E-2</v>
      </c>
      <c r="R142" s="193">
        <f>NewCastle!J$78/100</f>
        <v>0.16916800880717595</v>
      </c>
      <c r="S142" s="193">
        <f>NewCastle!K$78/100</f>
        <v>0.26066296945503908</v>
      </c>
      <c r="T142" s="193"/>
      <c r="U142" s="193">
        <f>K142*$B142*Indicators!$B$256+K142*$C142*Indicators!$C$256+K142*$D142*Indicators!$D$256+K142*$E142*Indicators!$E$256+K142*$F142*Indicators!$F$256+K142*$G142*Indicators!$G$256+K142*$H142*Indicators!$H$256+K142*$I142*Indicators!$I$256</f>
        <v>3.8644775608465939E-4</v>
      </c>
      <c r="V142" s="193">
        <f>L142*$B142*Indicators!$B$257+L142*$C142*Indicators!$C$257+L142*$D142*Indicators!$D$257+L142*$E142*Indicators!$E$257+L142*$F142*Indicators!$F$257+L142*$G142*Indicators!$G$257+L142*$H142*Indicators!$H$257+L142*$I142*Indicators!$I$257</f>
        <v>7.3016575770886298E-6</v>
      </c>
      <c r="W142" s="193">
        <f>M142*$B142*Indicators!$B$258+M142*$C142*Indicators!$C$258+M142*$D142*Indicators!$D$258+M142*$E142*Indicators!$E$258+M142*$F142*Indicators!$F$258+M142*$G142*Indicators!$G$258+M142*$H142*Indicators!$H$258+M142*$I142*Indicators!$I$258</f>
        <v>-4.4340110794641322E-3</v>
      </c>
      <c r="X142" s="193">
        <f>N142*$B142*Indicators!$B$259+N142*$C142*Indicators!$C$259+N142*$D142*Indicators!$D$259+N142*$E142*Indicators!$E$259+N142*$F142*Indicators!$F$259+N142*$G142*Indicators!$G$259+N142*$H142*Indicators!$H$259+N142*$I142*Indicators!$I$259</f>
        <v>-3.5717148769465602E-4</v>
      </c>
      <c r="Y142" s="193">
        <f>O142*$B142*Indicators!$B$260+O142*$C142*Indicators!$C$260+O142*$D142*Indicators!$D$260+O142*$E142*Indicators!$E$260+O142*$F142*Indicators!$F$260+O142*$G142*Indicators!$G$260+O142*$H142*Indicators!$H$260+O142*$I142*Indicators!$I$260</f>
        <v>-1.0728217307526008E-4</v>
      </c>
      <c r="Z142" s="193">
        <f>P142*$B142*Indicators!$B$261+P142*$C142*Indicators!$C$261+P142*$D142*Indicators!$D$261+P142*$E142*Indicators!$E$261+P142*$F142*Indicators!$F$261+P142*$G142*Indicators!$G$261+P142*$H142*Indicators!$H$261+P142*$I142*Indicators!$I$261</f>
        <v>-2.2062884078888058E-4</v>
      </c>
      <c r="AA142" s="193">
        <f>Q142*$B142*Indicators!$B$262+Q142*$C142*Indicators!$C$262+Q142*$D142*Indicators!$D$262+Q142*$E142*Indicators!$E$262+Q142*$F142*Indicators!$F$262+Q142*$G142*Indicators!$G$262+Q142*$H142*Indicators!$H$262+Q142*$I142*Indicators!$I$262</f>
        <v>-2.1699096600327967E-5</v>
      </c>
      <c r="AB142" s="193">
        <f>R142*$B142*Indicators!$B$263+R142*$C142*Indicators!$C$263+R142*$D142*Indicators!$D$263+R142*$E142*Indicators!$E$263+R142*$F142*Indicators!$F$263+R142*$G142*Indicators!$G$263+R142*$H142*Indicators!$H$263+R142*$I142*Indicators!$I$263</f>
        <v>-6.6557971794270498E-4</v>
      </c>
      <c r="AC142" s="193">
        <f>S142*$B142*Indicators!$B$264+S142*$C142*Indicators!$C$264+S142*$D142*Indicators!$D$264+S142*$E142*Indicators!$E$264+S142*$F142*Indicators!$F$264+S142*$G142*Indicators!$G$264+S142*$H142*Indicators!$H$264+S142*$I142*Indicators!$I$264</f>
        <v>-1.5623579897771551E-3</v>
      </c>
      <c r="AE142" s="177">
        <f t="shared" si="3"/>
        <v>-0.69749809716813693</v>
      </c>
    </row>
    <row r="143" spans="1:31" hidden="1" x14ac:dyDescent="0.25">
      <c r="A143" s="174">
        <f>Indicators!A155</f>
        <v>40087</v>
      </c>
      <c r="B143" s="193">
        <f>(Indicators!B155-Indicators!B154)/Indicators!B154</f>
        <v>4.346204563314994E-2</v>
      </c>
      <c r="C143" s="193">
        <f>(Indicators!C155-Indicators!C154)/-100</f>
        <v>-1.8000000000000149E-3</v>
      </c>
      <c r="D143" s="193">
        <f>(Indicators!D155-Indicators!D154)/-100</f>
        <v>3.1619616487711167E-3</v>
      </c>
      <c r="E143" s="193">
        <f>(Indicators!E155-Indicators!E154)/-Indicators!E154</f>
        <v>-0.12877203465790268</v>
      </c>
      <c r="F143" s="193">
        <f>(Indicators!F155-Indicators!F154)/Indicators!F154</f>
        <v>-1.2366737739872033E-2</v>
      </c>
      <c r="G143" s="193">
        <f>(Indicators!G155-Indicators!G154)/Indicators!G154</f>
        <v>5.4497834189583871E-2</v>
      </c>
      <c r="H143" s="193">
        <f>(Indicators!H155-Indicators!H154)/Indicators!H154</f>
        <v>2.0099217044136053E-4</v>
      </c>
      <c r="I143" s="193">
        <f>(Indicators!I155-Indicators!I154)/Indicators!I154</f>
        <v>3.2432432432432434E-2</v>
      </c>
      <c r="J143" s="174"/>
      <c r="K143" s="193">
        <f>NewCastle!C$78/100</f>
        <v>2.1316607733391703E-2</v>
      </c>
      <c r="L143" s="193">
        <f>NewCastle!D$78/100</f>
        <v>6.5497185720423201E-3</v>
      </c>
      <c r="M143" s="193">
        <f>NewCastle!E$78/100</f>
        <v>0.27381554597463542</v>
      </c>
      <c r="N143" s="193">
        <f>NewCastle!F$78/100</f>
        <v>2.6039380969537559E-2</v>
      </c>
      <c r="O143" s="193">
        <f>NewCastle!G$78/100</f>
        <v>3.9204412118183714E-2</v>
      </c>
      <c r="P143" s="193">
        <f>NewCastle!H$78/100</f>
        <v>0.10851374128938925</v>
      </c>
      <c r="Q143" s="193">
        <f>NewCastle!I$78/100</f>
        <v>9.472961508060504E-2</v>
      </c>
      <c r="R143" s="193">
        <f>NewCastle!J$78/100</f>
        <v>0.16916800880717595</v>
      </c>
      <c r="S143" s="193">
        <f>NewCastle!K$78/100</f>
        <v>0.26066296945503908</v>
      </c>
      <c r="T143" s="193"/>
      <c r="U143" s="193">
        <f>K143*$B143*Indicators!$B$256+K143*$C143*Indicators!$C$256+K143*$D143*Indicators!$D$256+K143*$E143*Indicators!$E$256+K143*$F143*Indicators!$F$256+K143*$G143*Indicators!$G$256+K143*$H143*Indicators!$H$256+K143*$I143*Indicators!$I$256</f>
        <v>-3.0516996732353599E-4</v>
      </c>
      <c r="V143" s="193">
        <f>L143*$B143*Indicators!$B$257+L143*$C143*Indicators!$C$257+L143*$D143*Indicators!$D$257+L143*$E143*Indicators!$E$257+L143*$F143*Indicators!$F$257+L143*$G143*Indicators!$G$257+L143*$H143*Indicators!$H$257+L143*$I143*Indicators!$I$257</f>
        <v>1.8632004324174587E-4</v>
      </c>
      <c r="W143" s="193">
        <f>M143*$B143*Indicators!$B$258+M143*$C143*Indicators!$C$258+M143*$D143*Indicators!$D$258+M143*$E143*Indicators!$E$258+M143*$F143*Indicators!$F$258+M143*$G143*Indicators!$G$258+M143*$H143*Indicators!$H$258+M143*$I143*Indicators!$I$258</f>
        <v>2.3655462494161653E-3</v>
      </c>
      <c r="X143" s="193">
        <f>N143*$B143*Indicators!$B$259+N143*$C143*Indicators!$C$259+N143*$D143*Indicators!$D$259+N143*$E143*Indicators!$E$259+N143*$F143*Indicators!$F$259+N143*$G143*Indicators!$G$259+N143*$H143*Indicators!$H$259+N143*$I143*Indicators!$I$259</f>
        <v>-1.3289950232006165E-4</v>
      </c>
      <c r="Y143" s="193">
        <f>O143*$B143*Indicators!$B$260+O143*$C143*Indicators!$C$260+O143*$D143*Indicators!$D$260+O143*$E143*Indicators!$E$260+O143*$F143*Indicators!$F$260+O143*$G143*Indicators!$G$260+O143*$H143*Indicators!$H$260+O143*$I143*Indicators!$I$260</f>
        <v>-5.2970983402090925E-4</v>
      </c>
      <c r="Z143" s="193">
        <f>P143*$B143*Indicators!$B$261+P143*$C143*Indicators!$C$261+P143*$D143*Indicators!$D$261+P143*$E143*Indicators!$E$261+P143*$F143*Indicators!$F$261+P143*$G143*Indicators!$G$261+P143*$H143*Indicators!$H$261+P143*$I143*Indicators!$I$261</f>
        <v>-9.2001840409512074E-4</v>
      </c>
      <c r="AA143" s="193">
        <f>Q143*$B143*Indicators!$B$262+Q143*$C143*Indicators!$C$262+Q143*$D143*Indicators!$D$262+Q143*$E143*Indicators!$E$262+Q143*$F143*Indicators!$F$262+Q143*$G143*Indicators!$G$262+Q143*$H143*Indicators!$H$262+Q143*$I143*Indicators!$I$262</f>
        <v>-2.9409536517494526E-3</v>
      </c>
      <c r="AB143" s="193">
        <f>R143*$B143*Indicators!$B$263+R143*$C143*Indicators!$C$263+R143*$D143*Indicators!$D$263+R143*$E143*Indicators!$E$263+R143*$F143*Indicators!$F$263+R143*$G143*Indicators!$G$263+R143*$H143*Indicators!$H$263+R143*$I143*Indicators!$I$263</f>
        <v>-1.2117307330655278E-3</v>
      </c>
      <c r="AC143" s="193">
        <f>S143*$B143*Indicators!$B$264+S143*$C143*Indicators!$C$264+S143*$D143*Indicators!$D$264+S143*$E143*Indicators!$E$264+S143*$F143*Indicators!$F$264+S143*$G143*Indicators!$G$264+S143*$H143*Indicators!$H$264+S143*$I143*Indicators!$I$264</f>
        <v>1.5719322511301031E-3</v>
      </c>
      <c r="AE143" s="177">
        <f t="shared" si="3"/>
        <v>-0.19166835487865935</v>
      </c>
    </row>
    <row r="144" spans="1:31" hidden="1" x14ac:dyDescent="0.25">
      <c r="A144" s="174">
        <f>Indicators!A156</f>
        <v>40118</v>
      </c>
      <c r="B144" s="193">
        <f>(Indicators!B156-Indicators!B155)/Indicators!B155</f>
        <v>-5.4378350778657047E-2</v>
      </c>
      <c r="C144" s="193">
        <f>(Indicators!C156-Indicators!C155)/-100</f>
        <v>-8.9999999999999857E-4</v>
      </c>
      <c r="D144" s="193">
        <f>(Indicators!D156-Indicators!D155)/-100</f>
        <v>1.0293715266966252E-3</v>
      </c>
      <c r="E144" s="193">
        <f>(Indicators!E156-Indicators!E155)/-Indicators!E155</f>
        <v>-5.9555320275278302E-3</v>
      </c>
      <c r="F144" s="193">
        <f>(Indicators!F156-Indicators!F155)/Indicators!F155</f>
        <v>-1.6839378238341994E-2</v>
      </c>
      <c r="G144" s="193">
        <f>(Indicators!G156-Indicators!G155)/Indicators!G155</f>
        <v>0.12504776461597258</v>
      </c>
      <c r="H144" s="193">
        <f>(Indicators!H156-Indicators!H155)/Indicators!H155</f>
        <v>1.3217683971623889E-4</v>
      </c>
      <c r="I144" s="193">
        <f>(Indicators!I156-Indicators!I155)/Indicators!I155</f>
        <v>-3.830256268944613E-2</v>
      </c>
      <c r="J144" s="174"/>
      <c r="K144" s="193">
        <f>NewCastle!C$78/100</f>
        <v>2.1316607733391703E-2</v>
      </c>
      <c r="L144" s="193">
        <f>NewCastle!D$78/100</f>
        <v>6.5497185720423201E-3</v>
      </c>
      <c r="M144" s="193">
        <f>NewCastle!E$78/100</f>
        <v>0.27381554597463542</v>
      </c>
      <c r="N144" s="193">
        <f>NewCastle!F$78/100</f>
        <v>2.6039380969537559E-2</v>
      </c>
      <c r="O144" s="193">
        <f>NewCastle!G$78/100</f>
        <v>3.9204412118183714E-2</v>
      </c>
      <c r="P144" s="193">
        <f>NewCastle!H$78/100</f>
        <v>0.10851374128938925</v>
      </c>
      <c r="Q144" s="193">
        <f>NewCastle!I$78/100</f>
        <v>9.472961508060504E-2</v>
      </c>
      <c r="R144" s="193">
        <f>NewCastle!J$78/100</f>
        <v>0.16916800880717595</v>
      </c>
      <c r="S144" s="193">
        <f>NewCastle!K$78/100</f>
        <v>0.26066296945503908</v>
      </c>
      <c r="T144" s="193"/>
      <c r="U144" s="193">
        <f>K144*$B144*Indicators!$B$256+K144*$C144*Indicators!$C$256+K144*$D144*Indicators!$D$256+K144*$E144*Indicators!$E$256+K144*$F144*Indicators!$F$256+K144*$G144*Indicators!$G$256+K144*$H144*Indicators!$H$256+K144*$I144*Indicators!$I$256</f>
        <v>-4.2695977585650261E-4</v>
      </c>
      <c r="V144" s="193">
        <f>L144*$B144*Indicators!$B$257+L144*$C144*Indicators!$C$257+L144*$D144*Indicators!$D$257+L144*$E144*Indicators!$E$257+L144*$F144*Indicators!$F$257+L144*$G144*Indicators!$G$257+L144*$H144*Indicators!$H$257+L144*$I144*Indicators!$I$257</f>
        <v>1.6668729120195892E-4</v>
      </c>
      <c r="W144" s="193">
        <f>M144*$B144*Indicators!$B$258+M144*$C144*Indicators!$C$258+M144*$D144*Indicators!$D$258+M144*$E144*Indicators!$E$258+M144*$F144*Indicators!$F$258+M144*$G144*Indicators!$G$258+M144*$H144*Indicators!$H$258+M144*$I144*Indicators!$I$258</f>
        <v>-7.5035870756493175E-3</v>
      </c>
      <c r="X144" s="193">
        <f>N144*$B144*Indicators!$B$259+N144*$C144*Indicators!$C$259+N144*$D144*Indicators!$D$259+N144*$E144*Indicators!$E$259+N144*$F144*Indicators!$F$259+N144*$G144*Indicators!$G$259+N144*$H144*Indicators!$H$259+N144*$I144*Indicators!$I$259</f>
        <v>-6.7078842566833214E-4</v>
      </c>
      <c r="Y144" s="193">
        <f>O144*$B144*Indicators!$B$260+O144*$C144*Indicators!$C$260+O144*$D144*Indicators!$D$260+O144*$E144*Indicators!$E$260+O144*$F144*Indicators!$F$260+O144*$G144*Indicators!$G$260+O144*$H144*Indicators!$H$260+O144*$I144*Indicators!$I$260</f>
        <v>-3.2828609599224129E-4</v>
      </c>
      <c r="Z144" s="193">
        <f>P144*$B144*Indicators!$B$261+P144*$C144*Indicators!$C$261+P144*$D144*Indicators!$D$261+P144*$E144*Indicators!$E$261+P144*$F144*Indicators!$F$261+P144*$G144*Indicators!$G$261+P144*$H144*Indicators!$H$261+P144*$I144*Indicators!$I$261</f>
        <v>-6.6296142153254671E-4</v>
      </c>
      <c r="AA144" s="193">
        <f>Q144*$B144*Indicators!$B$262+Q144*$C144*Indicators!$C$262+Q144*$D144*Indicators!$D$262+Q144*$E144*Indicators!$E$262+Q144*$F144*Indicators!$F$262+Q144*$G144*Indicators!$G$262+Q144*$H144*Indicators!$H$262+Q144*$I144*Indicators!$I$262</f>
        <v>-1.0520082244204463E-3</v>
      </c>
      <c r="AB144" s="193">
        <f>R144*$B144*Indicators!$B$263+R144*$C144*Indicators!$C$263+R144*$D144*Indicators!$D$263+R144*$E144*Indicators!$E$263+R144*$F144*Indicators!$F$263+R144*$G144*Indicators!$G$263+R144*$H144*Indicators!$H$263+R144*$I144*Indicators!$I$263</f>
        <v>-1.3738009167013491E-3</v>
      </c>
      <c r="AC144" s="193">
        <f>S144*$B144*Indicators!$B$264+S144*$C144*Indicators!$C$264+S144*$D144*Indicators!$D$264+S144*$E144*Indicators!$E$264+S144*$F144*Indicators!$F$264+S144*$G144*Indicators!$G$264+S144*$H144*Indicators!$H$264+S144*$I144*Indicators!$I$264</f>
        <v>-1.9347541705756993E-3</v>
      </c>
      <c r="AE144" s="177">
        <f t="shared" si="3"/>
        <v>-1.3786458815194476</v>
      </c>
    </row>
    <row r="145" spans="1:31" hidden="1" x14ac:dyDescent="0.25">
      <c r="A145" s="174">
        <f>Indicators!A157</f>
        <v>40148</v>
      </c>
      <c r="B145" s="193">
        <f>(Indicators!B157-Indicators!B156)/Indicators!B156</f>
        <v>-4.1171706263498876E-3</v>
      </c>
      <c r="C145" s="193">
        <f>(Indicators!C157-Indicators!C156)/-100</f>
        <v>-1.9999999999999573E-4</v>
      </c>
      <c r="D145" s="193">
        <f>(Indicators!D157-Indicators!D156)/-100</f>
        <v>-6.8602753167841613E-3</v>
      </c>
      <c r="E145" s="193">
        <f>(Indicators!E157-Indicators!E156)/-Indicators!E156</f>
        <v>-2.2233916589922346E-2</v>
      </c>
      <c r="F145" s="193">
        <f>(Indicators!F157-Indicators!F156)/Indicators!F156</f>
        <v>9.3544137022397847E-2</v>
      </c>
      <c r="G145" s="193">
        <f>(Indicators!G157-Indicators!G156)/Indicators!G156</f>
        <v>-7.1834932495542278E-2</v>
      </c>
      <c r="H145" s="193">
        <f>(Indicators!H157-Indicators!H156)/Indicators!H156</f>
        <v>-1.3968063634200052E-5</v>
      </c>
      <c r="I145" s="193">
        <f>(Indicators!I157-Indicators!I156)/Indicators!I156</f>
        <v>2.5787965616045844E-3</v>
      </c>
      <c r="J145" s="174"/>
      <c r="K145" s="193">
        <f>NewCastle!C$78/100</f>
        <v>2.1316607733391703E-2</v>
      </c>
      <c r="L145" s="193">
        <f>NewCastle!D$78/100</f>
        <v>6.5497185720423201E-3</v>
      </c>
      <c r="M145" s="193">
        <f>NewCastle!E$78/100</f>
        <v>0.27381554597463542</v>
      </c>
      <c r="N145" s="193">
        <f>NewCastle!F$78/100</f>
        <v>2.6039380969537559E-2</v>
      </c>
      <c r="O145" s="193">
        <f>NewCastle!G$78/100</f>
        <v>3.9204412118183714E-2</v>
      </c>
      <c r="P145" s="193">
        <f>NewCastle!H$78/100</f>
        <v>0.10851374128938925</v>
      </c>
      <c r="Q145" s="193">
        <f>NewCastle!I$78/100</f>
        <v>9.472961508060504E-2</v>
      </c>
      <c r="R145" s="193">
        <f>NewCastle!J$78/100</f>
        <v>0.16916800880717595</v>
      </c>
      <c r="S145" s="193">
        <f>NewCastle!K$78/100</f>
        <v>0.26066296945503908</v>
      </c>
      <c r="T145" s="193"/>
      <c r="U145" s="193">
        <f>K145*$B145*Indicators!$B$256+K145*$C145*Indicators!$C$256+K145*$D145*Indicators!$D$256+K145*$E145*Indicators!$E$256+K145*$F145*Indicators!$F$256+K145*$G145*Indicators!$G$256+K145*$H145*Indicators!$H$256+K145*$I145*Indicators!$I$256</f>
        <v>4.9671819319841717E-4</v>
      </c>
      <c r="V145" s="193">
        <f>L145*$B145*Indicators!$B$257+L145*$C145*Indicators!$C$257+L145*$D145*Indicators!$D$257+L145*$E145*Indicators!$E$257+L145*$F145*Indicators!$F$257+L145*$G145*Indicators!$G$257+L145*$H145*Indicators!$H$257+L145*$I145*Indicators!$I$257</f>
        <v>-2.0747384056489849E-4</v>
      </c>
      <c r="W145" s="193">
        <f>M145*$B145*Indicators!$B$258+M145*$C145*Indicators!$C$258+M145*$D145*Indicators!$D$258+M145*$E145*Indicators!$E$258+M145*$F145*Indicators!$F$258+M145*$G145*Indicators!$G$258+M145*$H145*Indicators!$H$258+M145*$I145*Indicators!$I$258</f>
        <v>-9.6740473705749332E-4</v>
      </c>
      <c r="X145" s="193">
        <f>N145*$B145*Indicators!$B$259+N145*$C145*Indicators!$C$259+N145*$D145*Indicators!$D$259+N145*$E145*Indicators!$E$259+N145*$F145*Indicators!$F$259+N145*$G145*Indicators!$G$259+N145*$H145*Indicators!$H$259+N145*$I145*Indicators!$I$259</f>
        <v>-1.0216584120553166E-4</v>
      </c>
      <c r="Y145" s="193">
        <f>O145*$B145*Indicators!$B$260+O145*$C145*Indicators!$C$260+O145*$D145*Indicators!$D$260+O145*$E145*Indicators!$E$260+O145*$F145*Indicators!$F$260+O145*$G145*Indicators!$G$260+O145*$H145*Indicators!$H$260+O145*$I145*Indicators!$I$260</f>
        <v>-1.712481133104151E-4</v>
      </c>
      <c r="Z145" s="193">
        <f>P145*$B145*Indicators!$B$261+P145*$C145*Indicators!$C$261+P145*$D145*Indicators!$D$261+P145*$E145*Indicators!$E$261+P145*$F145*Indicators!$F$261+P145*$G145*Indicators!$G$261+P145*$H145*Indicators!$H$261+P145*$I145*Indicators!$I$261</f>
        <v>-4.4280722786910556E-4</v>
      </c>
      <c r="AA145" s="193">
        <f>Q145*$B145*Indicators!$B$262+Q145*$C145*Indicators!$C$262+Q145*$D145*Indicators!$D$262+Q145*$E145*Indicators!$E$262+Q145*$F145*Indicators!$F$262+Q145*$G145*Indicators!$G$262+Q145*$H145*Indicators!$H$262+Q145*$I145*Indicators!$I$262</f>
        <v>-7.1547701286173333E-4</v>
      </c>
      <c r="AB145" s="193">
        <f>R145*$B145*Indicators!$B$263+R145*$C145*Indicators!$C$263+R145*$D145*Indicators!$D$263+R145*$E145*Indicators!$E$263+R145*$F145*Indicators!$F$263+R145*$G145*Indicators!$G$263+R145*$H145*Indicators!$H$263+R145*$I145*Indicators!$I$263</f>
        <v>-5.5256815844683673E-4</v>
      </c>
      <c r="AC145" s="193">
        <f>S145*$B145*Indicators!$B$264+S145*$C145*Indicators!$C$264+S145*$D145*Indicators!$D$264+S145*$E145*Indicators!$E$264+S145*$F145*Indicators!$F$264+S145*$G145*Indicators!$G$264+S145*$H145*Indicators!$H$264+S145*$I145*Indicators!$I$264</f>
        <v>-4.5069219566892202E-4</v>
      </c>
      <c r="AE145" s="177">
        <f t="shared" si="3"/>
        <v>-0.31131189337865189</v>
      </c>
    </row>
    <row r="146" spans="1:31" x14ac:dyDescent="0.25">
      <c r="A146" s="174">
        <f>Indicators!A158</f>
        <v>40179</v>
      </c>
      <c r="B146" s="193">
        <f>(Indicators!B158-Indicators!B157)/Indicators!B157</f>
        <v>2.6309725516773935E-2</v>
      </c>
      <c r="C146" s="193">
        <f>(Indicators!C158-Indicators!C157)/-100</f>
        <v>3.0000000000001136E-4</v>
      </c>
      <c r="D146" s="193">
        <f>(Indicators!D158-Indicators!D157)/-100</f>
        <v>-1.8775887608858E-3</v>
      </c>
      <c r="E146" s="193">
        <f>(Indicators!E158-Indicators!E157)/-Indicators!E157</f>
        <v>7.0141570141570173E-2</v>
      </c>
      <c r="F146" s="193">
        <f>(Indicators!F158-Indicators!F157)/Indicators!F157</f>
        <v>-0.12008032128514051</v>
      </c>
      <c r="G146" s="193">
        <f>(Indicators!G158-Indicators!G157)/Indicators!G157</f>
        <v>-6.1293568749426573E-3</v>
      </c>
      <c r="H146" s="193">
        <f>(Indicators!H158-Indicators!H157)/Indicators!H157</f>
        <v>2.8371682471393274E-3</v>
      </c>
      <c r="I146" s="193">
        <f>(Indicators!I158-Indicators!I157)/Indicators!I157</f>
        <v>1.1717633609602743E-2</v>
      </c>
      <c r="J146" s="174"/>
      <c r="K146" s="193">
        <f>NewCastle!C$79/100</f>
        <v>2.1439757233153577E-2</v>
      </c>
      <c r="L146" s="193">
        <f>NewCastle!D$79/100</f>
        <v>6.5114834991973018E-3</v>
      </c>
      <c r="M146" s="193">
        <f>NewCastle!E$79/100</f>
        <v>0.27572563749363471</v>
      </c>
      <c r="N146" s="193">
        <f>NewCastle!F$79/100</f>
        <v>2.4866243623527046E-2</v>
      </c>
      <c r="O146" s="193">
        <f>NewCastle!G$79/100</f>
        <v>3.8309310048478762E-2</v>
      </c>
      <c r="P146" s="193">
        <f>NewCastle!H$79/100</f>
        <v>0.10910899646349487</v>
      </c>
      <c r="Q146" s="193">
        <f>NewCastle!I$79/100</f>
        <v>9.183747499981107E-2</v>
      </c>
      <c r="R146" s="193">
        <f>NewCastle!J$79/100</f>
        <v>0.16686213759657229</v>
      </c>
      <c r="S146" s="193">
        <f>NewCastle!K$79/100</f>
        <v>0.26533895904213045</v>
      </c>
      <c r="T146" s="193"/>
      <c r="U146" s="193">
        <f>K146*$B146*Indicators!$B$256+K146*$C146*Indicators!$C$256+K146*$D146*Indicators!$D$256+K146*$E146*Indicators!$E$256+K146*$F146*Indicators!$F$256+K146*$G146*Indicators!$G$256+K146*$H146*Indicators!$H$256+K146*$I146*Indicators!$I$256</f>
        <v>-3.7907283757984797E-4</v>
      </c>
      <c r="V146" s="193">
        <f>L146*$B146*Indicators!$B$257+L146*$C146*Indicators!$C$257+L146*$D146*Indicators!$D$257+L146*$E146*Indicators!$E$257+L146*$F146*Indicators!$F$257+L146*$G146*Indicators!$G$257+L146*$H146*Indicators!$H$257+L146*$I146*Indicators!$I$257</f>
        <v>9.6362523848688884E-5</v>
      </c>
      <c r="W146" s="193">
        <f>M146*$B146*Indicators!$B$258+M146*$C146*Indicators!$C$258+M146*$D146*Indicators!$D$258+M146*$E146*Indicators!$E$258+M146*$F146*Indicators!$F$258+M146*$G146*Indicators!$G$258+M146*$H146*Indicators!$H$258+M146*$I146*Indicators!$I$258</f>
        <v>5.1880329304413008E-3</v>
      </c>
      <c r="X146" s="193">
        <f>N146*$B146*Indicators!$B$259+N146*$C146*Indicators!$C$259+N146*$D146*Indicators!$D$259+N146*$E146*Indicators!$E$259+N146*$F146*Indicators!$F$259+N146*$G146*Indicators!$G$259+N146*$H146*Indicators!$H$259+N146*$I146*Indicators!$I$259</f>
        <v>5.6503418106616072E-4</v>
      </c>
      <c r="Y146" s="193">
        <f>O146*$B146*Indicators!$B$260+O146*$C146*Indicators!$C$260+O146*$D146*Indicators!$D$260+O146*$E146*Indicators!$E$260+O146*$F146*Indicators!$F$260+O146*$G146*Indicators!$G$260+O146*$H146*Indicators!$H$260+O146*$I146*Indicators!$I$260</f>
        <v>5.5515865215430347E-4</v>
      </c>
      <c r="Z146" s="193">
        <f>P146*$B146*Indicators!$B$261+P146*$C146*Indicators!$C$261+P146*$D146*Indicators!$D$261+P146*$E146*Indicators!$E$261+P146*$F146*Indicators!$F$261+P146*$G146*Indicators!$G$261+P146*$H146*Indicators!$H$261+P146*$I146*Indicators!$I$261</f>
        <v>1.1002446322838327E-3</v>
      </c>
      <c r="AA146" s="193">
        <f>Q146*$B146*Indicators!$B$262+Q146*$C146*Indicators!$C$262+Q146*$D146*Indicators!$D$262+Q146*$E146*Indicators!$E$262+Q146*$F146*Indicators!$F$262+Q146*$G146*Indicators!$G$262+Q146*$H146*Indicators!$H$262+Q146*$I146*Indicators!$I$262</f>
        <v>2.3220996936095233E-3</v>
      </c>
      <c r="AB146" s="193">
        <f>R146*$B146*Indicators!$B$263+R146*$C146*Indicators!$C$263+R146*$D146*Indicators!$D$263+R146*$E146*Indicators!$E$263+R146*$F146*Indicators!$F$263+R146*$G146*Indicators!$G$263+R146*$H146*Indicators!$H$263+R146*$I146*Indicators!$I$263</f>
        <v>1.8353838708970232E-3</v>
      </c>
      <c r="AC146" s="193">
        <f>S146*$B146*Indicators!$B$264+S146*$C146*Indicators!$C$264+S146*$D146*Indicators!$D$264+S146*$E146*Indicators!$E$264+S146*$F146*Indicators!$F$264+S146*$G146*Indicators!$G$264+S146*$H146*Indicators!$H$264+S146*$I146*Indicators!$I$264</f>
        <v>1.007621235382848E-3</v>
      </c>
      <c r="AE146" s="177">
        <f t="shared" si="3"/>
        <v>1.2290864882103834</v>
      </c>
    </row>
    <row r="147" spans="1:31" x14ac:dyDescent="0.25">
      <c r="A147" s="174">
        <f>Indicators!A159</f>
        <v>40210</v>
      </c>
      <c r="B147" s="193">
        <f>(Indicators!B159-Indicators!B158)/Indicators!B158</f>
        <v>9.3771461778223535E-3</v>
      </c>
      <c r="C147" s="193">
        <f>(Indicators!C159-Indicators!C158)/-100</f>
        <v>2.6999999999999958E-3</v>
      </c>
      <c r="D147" s="193">
        <f>(Indicators!D159-Indicators!D158)/-100</f>
        <v>6.4227035100820999E-3</v>
      </c>
      <c r="E147" s="193">
        <f>(Indicators!E159-Indicators!E158)/-Indicators!E158</f>
        <v>-6.0207612456747328E-2</v>
      </c>
      <c r="F147" s="193">
        <f>(Indicators!F159-Indicators!F158)/Indicators!F158</f>
        <v>3.1948881789137509E-3</v>
      </c>
      <c r="G147" s="193">
        <f>(Indicators!G159-Indicators!G158)/Indicators!G158</f>
        <v>1.951399116347553E-2</v>
      </c>
      <c r="H147" s="193">
        <f>(Indicators!H159-Indicators!H158)/Indicators!H158</f>
        <v>4.956488757363482E-3</v>
      </c>
      <c r="I147" s="193">
        <f>(Indicators!I159-Indicators!I158)/Indicators!I158</f>
        <v>-7.3163841807909608E-2</v>
      </c>
      <c r="J147" s="174"/>
      <c r="K147" s="193">
        <f>NewCastle!C$79/100</f>
        <v>2.1439757233153577E-2</v>
      </c>
      <c r="L147" s="193">
        <f>NewCastle!D$79/100</f>
        <v>6.5114834991973018E-3</v>
      </c>
      <c r="M147" s="193">
        <f>NewCastle!E$79/100</f>
        <v>0.27572563749363471</v>
      </c>
      <c r="N147" s="193">
        <f>NewCastle!F$79/100</f>
        <v>2.4866243623527046E-2</v>
      </c>
      <c r="O147" s="193">
        <f>NewCastle!G$79/100</f>
        <v>3.8309310048478762E-2</v>
      </c>
      <c r="P147" s="193">
        <f>NewCastle!H$79/100</f>
        <v>0.10910899646349487</v>
      </c>
      <c r="Q147" s="193">
        <f>NewCastle!I$79/100</f>
        <v>9.183747499981107E-2</v>
      </c>
      <c r="R147" s="193">
        <f>NewCastle!J$79/100</f>
        <v>0.16686213759657229</v>
      </c>
      <c r="S147" s="193">
        <f>NewCastle!K$79/100</f>
        <v>0.26533895904213045</v>
      </c>
      <c r="T147" s="193"/>
      <c r="U147" s="193">
        <f>K147*$B147*Indicators!$B$256+K147*$C147*Indicators!$C$256+K147*$D147*Indicators!$D$256+K147*$E147*Indicators!$E$256+K147*$F147*Indicators!$F$256+K147*$G147*Indicators!$G$256+K147*$H147*Indicators!$H$256+K147*$I147*Indicators!$I$256</f>
        <v>-2.6087299979597788E-4</v>
      </c>
      <c r="V147" s="193">
        <f>L147*$B147*Indicators!$B$257+L147*$C147*Indicators!$C$257+L147*$D147*Indicators!$D$257+L147*$E147*Indicators!$E$257+L147*$F147*Indicators!$F$257+L147*$G147*Indicators!$G$257+L147*$H147*Indicators!$H$257+L147*$I147*Indicators!$I$257</f>
        <v>-6.5341364870118097E-5</v>
      </c>
      <c r="W147" s="193">
        <f>M147*$B147*Indicators!$B$258+M147*$C147*Indicators!$C$258+M147*$D147*Indicators!$D$258+M147*$E147*Indicators!$E$258+M147*$F147*Indicators!$F$258+M147*$G147*Indicators!$G$258+M147*$H147*Indicators!$H$258+M147*$I147*Indicators!$I$258</f>
        <v>-4.4156756072721562E-3</v>
      </c>
      <c r="X147" s="193">
        <f>N147*$B147*Indicators!$B$259+N147*$C147*Indicators!$C$259+N147*$D147*Indicators!$D$259+N147*$E147*Indicators!$E$259+N147*$F147*Indicators!$F$259+N147*$G147*Indicators!$G$259+N147*$H147*Indicators!$H$259+N147*$I147*Indicators!$I$259</f>
        <v>-1.1620976550521648E-3</v>
      </c>
      <c r="Y147" s="193">
        <f>O147*$B147*Indicators!$B$260+O147*$C147*Indicators!$C$260+O147*$D147*Indicators!$D$260+O147*$E147*Indicators!$E$260+O147*$F147*Indicators!$F$260+O147*$G147*Indicators!$G$260+O147*$H147*Indicators!$H$260+O147*$I147*Indicators!$I$260</f>
        <v>-3.3759705439259289E-4</v>
      </c>
      <c r="Z147" s="193">
        <f>P147*$B147*Indicators!$B$261+P147*$C147*Indicators!$C$261+P147*$D147*Indicators!$D$261+P147*$E147*Indicators!$E$261+P147*$F147*Indicators!$F$261+P147*$G147*Indicators!$G$261+P147*$H147*Indicators!$H$261+P147*$I147*Indicators!$I$261</f>
        <v>-1.761437894003437E-4</v>
      </c>
      <c r="AA147" s="193">
        <f>Q147*$B147*Indicators!$B$262+Q147*$C147*Indicators!$C$262+Q147*$D147*Indicators!$D$262+Q147*$E147*Indicators!$E$262+Q147*$F147*Indicators!$F$262+Q147*$G147*Indicators!$G$262+Q147*$H147*Indicators!$H$262+Q147*$I147*Indicators!$I$262</f>
        <v>-2.0449804313913463E-3</v>
      </c>
      <c r="AB147" s="193">
        <f>R147*$B147*Indicators!$B$263+R147*$C147*Indicators!$C$263+R147*$D147*Indicators!$D$263+R147*$E147*Indicators!$E$263+R147*$F147*Indicators!$F$263+R147*$G147*Indicators!$G$263+R147*$H147*Indicators!$H$263+R147*$I147*Indicators!$I$263</f>
        <v>-9.4561136135444784E-4</v>
      </c>
      <c r="AC147" s="193">
        <f>S147*$B147*Indicators!$B$264+S147*$C147*Indicators!$C$264+S147*$D147*Indicators!$D$264+S147*$E147*Indicators!$E$264+S147*$F147*Indicators!$F$264+S147*$G147*Indicators!$G$264+S147*$H147*Indicators!$H$264+S147*$I147*Indicators!$I$264</f>
        <v>2.6428021854918763E-4</v>
      </c>
      <c r="AE147" s="177">
        <f t="shared" si="3"/>
        <v>-0.91440400449799597</v>
      </c>
    </row>
    <row r="148" spans="1:31" x14ac:dyDescent="0.25">
      <c r="A148" s="174">
        <f>Indicators!A160</f>
        <v>40238</v>
      </c>
      <c r="B148" s="193">
        <f>(Indicators!B160-Indicators!B159)/Indicators!B159</f>
        <v>-4.9145578729751588E-2</v>
      </c>
      <c r="C148" s="193">
        <f>(Indicators!C160-Indicators!C159)/-100</f>
        <v>2.5999999999999977E-3</v>
      </c>
      <c r="D148" s="193">
        <f>(Indicators!D160-Indicators!D159)/-100</f>
        <v>4.7202797202797612E-3</v>
      </c>
      <c r="E148" s="193">
        <f>(Indicators!E160-Indicators!E159)/-Indicators!E159</f>
        <v>-6.0052219321148938E-2</v>
      </c>
      <c r="F148" s="193">
        <f>(Indicators!F160-Indicators!F159)/Indicators!F159</f>
        <v>-0.17424931756141956</v>
      </c>
      <c r="G148" s="193">
        <f>(Indicators!G160-Indicators!G159)/Indicators!G159</f>
        <v>-2.9794149512458964E-3</v>
      </c>
      <c r="H148" s="193">
        <f>(Indicators!H160-Indicators!H159)/Indicators!H159</f>
        <v>-2.0736757261596592E-4</v>
      </c>
      <c r="I148" s="193">
        <f>(Indicators!I160-Indicators!I159)/Indicators!I159</f>
        <v>0.10606522401706797</v>
      </c>
      <c r="J148" s="174"/>
      <c r="K148" s="193">
        <f>NewCastle!C$79/100</f>
        <v>2.1439757233153577E-2</v>
      </c>
      <c r="L148" s="193">
        <f>NewCastle!D$79/100</f>
        <v>6.5114834991973018E-3</v>
      </c>
      <c r="M148" s="193">
        <f>NewCastle!E$79/100</f>
        <v>0.27572563749363471</v>
      </c>
      <c r="N148" s="193">
        <f>NewCastle!F$79/100</f>
        <v>2.4866243623527046E-2</v>
      </c>
      <c r="O148" s="193">
        <f>NewCastle!G$79/100</f>
        <v>3.8309310048478762E-2</v>
      </c>
      <c r="P148" s="193">
        <f>NewCastle!H$79/100</f>
        <v>0.10910899646349487</v>
      </c>
      <c r="Q148" s="193">
        <f>NewCastle!I$79/100</f>
        <v>9.183747499981107E-2</v>
      </c>
      <c r="R148" s="193">
        <f>NewCastle!J$79/100</f>
        <v>0.16686213759657229</v>
      </c>
      <c r="S148" s="193">
        <f>NewCastle!K$79/100</f>
        <v>0.26533895904213045</v>
      </c>
      <c r="T148" s="193"/>
      <c r="U148" s="193">
        <f>K148*$B148*Indicators!$B$256+K148*$C148*Indicators!$C$256+K148*$D148*Indicators!$D$256+K148*$E148*Indicators!$E$256+K148*$F148*Indicators!$F$256+K148*$G148*Indicators!$G$256+K148*$H148*Indicators!$H$256+K148*$I148*Indicators!$I$256</f>
        <v>-1.3582577852750011E-3</v>
      </c>
      <c r="V148" s="193">
        <f>L148*$B148*Indicators!$B$257+L148*$C148*Indicators!$C$257+L148*$D148*Indicators!$D$257+L148*$E148*Indicators!$E$257+L148*$F148*Indicators!$F$257+L148*$G148*Indicators!$G$257+L148*$H148*Indicators!$H$257+L148*$I148*Indicators!$I$257</f>
        <v>-4.7378643189267247E-6</v>
      </c>
      <c r="W148" s="193">
        <f>M148*$B148*Indicators!$B$258+M148*$C148*Indicators!$C$258+M148*$D148*Indicators!$D$258+M148*$E148*Indicators!$E$258+M148*$F148*Indicators!$F$258+M148*$G148*Indicators!$G$258+M148*$H148*Indicators!$H$258+M148*$I148*Indicators!$I$258</f>
        <v>-3.4682217012761089E-4</v>
      </c>
      <c r="X148" s="193">
        <f>N148*$B148*Indicators!$B$259+N148*$C148*Indicators!$C$259+N148*$D148*Indicators!$D$259+N148*$E148*Indicators!$E$259+N148*$F148*Indicators!$F$259+N148*$G148*Indicators!$G$259+N148*$H148*Indicators!$H$259+N148*$I148*Indicators!$I$259</f>
        <v>9.0644638135804864E-4</v>
      </c>
      <c r="Y148" s="193">
        <f>O148*$B148*Indicators!$B$260+O148*$C148*Indicators!$C$260+O148*$D148*Indicators!$D$260+O148*$E148*Indicators!$E$260+O148*$F148*Indicators!$F$260+O148*$G148*Indicators!$G$260+O148*$H148*Indicators!$H$260+O148*$I148*Indicators!$I$260</f>
        <v>-2.8461181187662402E-4</v>
      </c>
      <c r="Z148" s="193">
        <f>P148*$B148*Indicators!$B$261+P148*$C148*Indicators!$C$261+P148*$D148*Indicators!$D$261+P148*$E148*Indicators!$E$261+P148*$F148*Indicators!$F$261+P148*$G148*Indicators!$G$261+P148*$H148*Indicators!$H$261+P148*$I148*Indicators!$I$261</f>
        <v>-9.9480844962939038E-4</v>
      </c>
      <c r="AA148" s="193">
        <f>Q148*$B148*Indicators!$B$262+Q148*$C148*Indicators!$C$262+Q148*$D148*Indicators!$D$262+Q148*$E148*Indicators!$E$262+Q148*$F148*Indicators!$F$262+Q148*$G148*Indicators!$G$262+Q148*$H148*Indicators!$H$262+Q148*$I148*Indicators!$I$262</f>
        <v>-1.0444810858424984E-3</v>
      </c>
      <c r="AB148" s="193">
        <f>R148*$B148*Indicators!$B$263+R148*$C148*Indicators!$C$263+R148*$D148*Indicators!$D$263+R148*$E148*Indicators!$E$263+R148*$F148*Indicators!$F$263+R148*$G148*Indicators!$G$263+R148*$H148*Indicators!$H$263+R148*$I148*Indicators!$I$263</f>
        <v>-7.1695669745347446E-4</v>
      </c>
      <c r="AC148" s="193">
        <f>S148*$B148*Indicators!$B$264+S148*$C148*Indicators!$C$264+S148*$D148*Indicators!$D$264+S148*$E148*Indicators!$E$264+S148*$F148*Indicators!$F$264+S148*$G148*Indicators!$G$264+S148*$H148*Indicators!$H$264+S148*$I148*Indicators!$I$264</f>
        <v>5.7858460184000051E-4</v>
      </c>
      <c r="AE148" s="177">
        <f t="shared" si="3"/>
        <v>-0.32656448813254768</v>
      </c>
    </row>
    <row r="149" spans="1:31" x14ac:dyDescent="0.25">
      <c r="A149" s="174">
        <f>Indicators!A161</f>
        <v>40269</v>
      </c>
      <c r="B149" s="193">
        <f>(Indicators!B161-Indicators!B160)/Indicators!B160</f>
        <v>1.4655291041695278E-2</v>
      </c>
      <c r="C149" s="193">
        <f>(Indicators!C161-Indicators!C160)/-100</f>
        <v>4.9999999999998939E-4</v>
      </c>
      <c r="D149" s="193">
        <f>(Indicators!D161-Indicators!D160)/-100</f>
        <v>2.1527718276067899E-3</v>
      </c>
      <c r="E149" s="193">
        <f>(Indicators!E161-Indicators!E160)/-Indicators!E160</f>
        <v>-5.3448275862069003E-2</v>
      </c>
      <c r="F149" s="193">
        <f>(Indicators!F161-Indicators!F160)/Indicators!F160</f>
        <v>-6.9421487603305687E-2</v>
      </c>
      <c r="G149" s="193">
        <f>(Indicators!G161-Indicators!G160)/Indicators!G160</f>
        <v>5.7864710676446704E-2</v>
      </c>
      <c r="H149" s="193">
        <f>(Indicators!H161-Indicators!H160)/Indicators!H160</f>
        <v>-1.190611392012933E-3</v>
      </c>
      <c r="I149" s="193">
        <f>(Indicators!I161-Indicators!I160)/Indicators!I160</f>
        <v>-5.4284926977128688E-2</v>
      </c>
      <c r="J149" s="174"/>
      <c r="K149" s="193">
        <f>NewCastle!C$79/100</f>
        <v>2.1439757233153577E-2</v>
      </c>
      <c r="L149" s="193">
        <f>NewCastle!D$79/100</f>
        <v>6.5114834991973018E-3</v>
      </c>
      <c r="M149" s="193">
        <f>NewCastle!E$79/100</f>
        <v>0.27572563749363471</v>
      </c>
      <c r="N149" s="193">
        <f>NewCastle!F$79/100</f>
        <v>2.4866243623527046E-2</v>
      </c>
      <c r="O149" s="193">
        <f>NewCastle!G$79/100</f>
        <v>3.8309310048478762E-2</v>
      </c>
      <c r="P149" s="193">
        <f>NewCastle!H$79/100</f>
        <v>0.10910899646349487</v>
      </c>
      <c r="Q149" s="193">
        <f>NewCastle!I$79/100</f>
        <v>9.183747499981107E-2</v>
      </c>
      <c r="R149" s="193">
        <f>NewCastle!J$79/100</f>
        <v>0.16686213759657229</v>
      </c>
      <c r="S149" s="193">
        <f>NewCastle!K$79/100</f>
        <v>0.26533895904213045</v>
      </c>
      <c r="T149" s="193"/>
      <c r="U149" s="193">
        <f>K149*$B149*Indicators!$B$256+K149*$C149*Indicators!$C$256+K149*$D149*Indicators!$D$256+K149*$E149*Indicators!$E$256+K149*$F149*Indicators!$F$256+K149*$G149*Indicators!$G$256+K149*$H149*Indicators!$H$256+K149*$I149*Indicators!$I$256</f>
        <v>-6.7076020715835618E-4</v>
      </c>
      <c r="V149" s="193">
        <f>L149*$B149*Indicators!$B$257+L149*$C149*Indicators!$C$257+L149*$D149*Indicators!$D$257+L149*$E149*Indicators!$E$257+L149*$F149*Indicators!$F$257+L149*$G149*Indicators!$G$257+L149*$H149*Indicators!$H$257+L149*$I149*Indicators!$I$257</f>
        <v>7.3844511353401767E-5</v>
      </c>
      <c r="W149" s="193">
        <f>M149*$B149*Indicators!$B$258+M149*$C149*Indicators!$C$258+M149*$D149*Indicators!$D$258+M149*$E149*Indicators!$E$258+M149*$F149*Indicators!$F$258+M149*$G149*Indicators!$G$258+M149*$H149*Indicators!$H$258+M149*$I149*Indicators!$I$258</f>
        <v>-3.0285383256495129E-3</v>
      </c>
      <c r="X149" s="193">
        <f>N149*$B149*Indicators!$B$259+N149*$C149*Indicators!$C$259+N149*$D149*Indicators!$D$259+N149*$E149*Indicators!$E$259+N149*$F149*Indicators!$F$259+N149*$G149*Indicators!$G$259+N149*$H149*Indicators!$H$259+N149*$I149*Indicators!$I$259</f>
        <v>-9.0396285544274649E-4</v>
      </c>
      <c r="Y149" s="193">
        <f>O149*$B149*Indicators!$B$260+O149*$C149*Indicators!$C$260+O149*$D149*Indicators!$D$260+O149*$E149*Indicators!$E$260+O149*$F149*Indicators!$F$260+O149*$G149*Indicators!$G$260+O149*$H149*Indicators!$H$260+O149*$I149*Indicators!$I$260</f>
        <v>-3.5466241526423527E-4</v>
      </c>
      <c r="Z149" s="193">
        <f>P149*$B149*Indicators!$B$261+P149*$C149*Indicators!$C$261+P149*$D149*Indicators!$D$261+P149*$E149*Indicators!$E$261+P149*$F149*Indicators!$F$261+P149*$G149*Indicators!$G$261+P149*$H149*Indicators!$H$261+P149*$I149*Indicators!$I$261</f>
        <v>-3.8967153877146734E-4</v>
      </c>
      <c r="AA149" s="193">
        <f>Q149*$B149*Indicators!$B$262+Q149*$C149*Indicators!$C$262+Q149*$D149*Indicators!$D$262+Q149*$E149*Indicators!$E$262+Q149*$F149*Indicators!$F$262+Q149*$G149*Indicators!$G$262+Q149*$H149*Indicators!$H$262+Q149*$I149*Indicators!$I$262</f>
        <v>-1.8294292678268293E-3</v>
      </c>
      <c r="AB149" s="193">
        <f>R149*$B149*Indicators!$B$263+R149*$C149*Indicators!$C$263+R149*$D149*Indicators!$D$263+R149*$E149*Indicators!$E$263+R149*$F149*Indicators!$F$263+R149*$G149*Indicators!$G$263+R149*$H149*Indicators!$H$263+R149*$I149*Indicators!$I$263</f>
        <v>-1.0946908884265885E-3</v>
      </c>
      <c r="AC149" s="193">
        <f>S149*$B149*Indicators!$B$264+S149*$C149*Indicators!$C$264+S149*$D149*Indicators!$D$264+S149*$E149*Indicators!$E$264+S149*$F149*Indicators!$F$264+S149*$G149*Indicators!$G$264+S149*$H149*Indicators!$H$264+S149*$I149*Indicators!$I$264</f>
        <v>-2.6543084506645121E-4</v>
      </c>
      <c r="AE149" s="177">
        <f t="shared" si="3"/>
        <v>-0.84633018322527853</v>
      </c>
    </row>
    <row r="150" spans="1:31" x14ac:dyDescent="0.25">
      <c r="A150" s="174">
        <f>Indicators!A162</f>
        <v>40299</v>
      </c>
      <c r="B150" s="193">
        <f>(Indicators!B162-Indicators!B161)/Indicators!B161</f>
        <v>2.8412558486471857E-2</v>
      </c>
      <c r="C150" s="193">
        <f>(Indicators!C162-Indicators!C161)/-100</f>
        <v>-2.1999999999999884E-3</v>
      </c>
      <c r="D150" s="193">
        <f>(Indicators!D162-Indicators!D161)/-100</f>
        <v>2.0338310432066729E-3</v>
      </c>
      <c r="E150" s="193">
        <f>(Indicators!E162-Indicators!E161)/-Indicators!E161</f>
        <v>0.13946691606266082</v>
      </c>
      <c r="F150" s="193">
        <f>(Indicators!F162-Indicators!F161)/Indicators!F161</f>
        <v>-0.10538780343398467</v>
      </c>
      <c r="G150" s="193">
        <f>(Indicators!G162-Indicators!G161)/Indicators!G161</f>
        <v>4.0318438623523287E-2</v>
      </c>
      <c r="H150" s="193">
        <f>(Indicators!H162-Indicators!H161)/Indicators!H161</f>
        <v>4.0554665254522292E-3</v>
      </c>
      <c r="I150" s="193">
        <f>(Indicators!I162-Indicators!I161)/Indicators!I161</f>
        <v>3.4382284382284384E-2</v>
      </c>
      <c r="J150" s="174"/>
      <c r="K150" s="193">
        <f>NewCastle!C$79/100</f>
        <v>2.1439757233153577E-2</v>
      </c>
      <c r="L150" s="193">
        <f>NewCastle!D$79/100</f>
        <v>6.5114834991973018E-3</v>
      </c>
      <c r="M150" s="193">
        <f>NewCastle!E$79/100</f>
        <v>0.27572563749363471</v>
      </c>
      <c r="N150" s="193">
        <f>NewCastle!F$79/100</f>
        <v>2.4866243623527046E-2</v>
      </c>
      <c r="O150" s="193">
        <f>NewCastle!G$79/100</f>
        <v>3.8309310048478762E-2</v>
      </c>
      <c r="P150" s="193">
        <f>NewCastle!H$79/100</f>
        <v>0.10910899646349487</v>
      </c>
      <c r="Q150" s="193">
        <f>NewCastle!I$79/100</f>
        <v>9.183747499981107E-2</v>
      </c>
      <c r="R150" s="193">
        <f>NewCastle!J$79/100</f>
        <v>0.16686213759657229</v>
      </c>
      <c r="S150" s="193">
        <f>NewCastle!K$79/100</f>
        <v>0.26533895904213045</v>
      </c>
      <c r="T150" s="193"/>
      <c r="U150" s="193">
        <f>K150*$B150*Indicators!$B$256+K150*$C150*Indicators!$C$256+K150*$D150*Indicators!$D$256+K150*$E150*Indicators!$E$256+K150*$F150*Indicators!$F$256+K150*$G150*Indicators!$G$256+K150*$H150*Indicators!$H$256+K150*$I150*Indicators!$I$256</f>
        <v>1.7438398590542203E-5</v>
      </c>
      <c r="V150" s="193">
        <f>L150*$B150*Indicators!$B$257+L150*$C150*Indicators!$C$257+L150*$D150*Indicators!$D$257+L150*$E150*Indicators!$E$257+L150*$F150*Indicators!$F$257+L150*$G150*Indicators!$G$257+L150*$H150*Indicators!$H$257+L150*$I150*Indicators!$I$257</f>
        <v>2.9610509859716625E-4</v>
      </c>
      <c r="W150" s="193">
        <f>M150*$B150*Indicators!$B$258+M150*$C150*Indicators!$C$258+M150*$D150*Indicators!$D$258+M150*$E150*Indicators!$E$258+M150*$F150*Indicators!$F$258+M150*$G150*Indicators!$G$258+M150*$H150*Indicators!$H$258+M150*$I150*Indicators!$I$258</f>
        <v>8.5019399674074389E-3</v>
      </c>
      <c r="X150" s="193">
        <f>N150*$B150*Indicators!$B$259+N150*$C150*Indicators!$C$259+N150*$D150*Indicators!$D$259+N150*$E150*Indicators!$E$259+N150*$F150*Indicators!$F$259+N150*$G150*Indicators!$G$259+N150*$H150*Indicators!$H$259+N150*$I150*Indicators!$I$259</f>
        <v>1.2016119744428734E-3</v>
      </c>
      <c r="Y150" s="193">
        <f>O150*$B150*Indicators!$B$260+O150*$C150*Indicators!$C$260+O150*$D150*Indicators!$D$260+O150*$E150*Indicators!$E$260+O150*$F150*Indicators!$F$260+O150*$G150*Indicators!$G$260+O150*$H150*Indicators!$H$260+O150*$I150*Indicators!$I$260</f>
        <v>1.0052527893285987E-3</v>
      </c>
      <c r="Z150" s="193">
        <f>P150*$B150*Indicators!$B$261+P150*$C150*Indicators!$C$261+P150*$D150*Indicators!$D$261+P150*$E150*Indicators!$E$261+P150*$F150*Indicators!$F$261+P150*$G150*Indicators!$G$261+P150*$H150*Indicators!$H$261+P150*$I150*Indicators!$I$261</f>
        <v>1.9027059957265426E-3</v>
      </c>
      <c r="AA150" s="193">
        <f>Q150*$B150*Indicators!$B$262+Q150*$C150*Indicators!$C$262+Q150*$D150*Indicators!$D$262+Q150*$E150*Indicators!$E$262+Q150*$F150*Indicators!$F$262+Q150*$G150*Indicators!$G$262+Q150*$H150*Indicators!$H$262+Q150*$I150*Indicators!$I$262</f>
        <v>4.4719372692565299E-3</v>
      </c>
      <c r="AB150" s="193">
        <f>R150*$B150*Indicators!$B$263+R150*$C150*Indicators!$C$263+R150*$D150*Indicators!$D$263+R150*$E150*Indicators!$E$263+R150*$F150*Indicators!$F$263+R150*$G150*Indicators!$G$263+R150*$H150*Indicators!$H$263+R150*$I150*Indicators!$I$263</f>
        <v>3.1965921091649278E-3</v>
      </c>
      <c r="AC150" s="193">
        <f>S150*$B150*Indicators!$B$264+S150*$C150*Indicators!$C$264+S150*$D150*Indicators!$D$264+S150*$E150*Indicators!$E$264+S150*$F150*Indicators!$F$264+S150*$G150*Indicators!$G$264+S150*$H150*Indicators!$H$264+S150*$I150*Indicators!$I$264</f>
        <v>1.4364857504267775E-3</v>
      </c>
      <c r="AE150" s="177">
        <f t="shared" si="3"/>
        <v>2.2030069352941397</v>
      </c>
    </row>
    <row r="151" spans="1:31" x14ac:dyDescent="0.25">
      <c r="A151" s="174">
        <f>Indicators!A163</f>
        <v>40330</v>
      </c>
      <c r="B151" s="193">
        <f>(Indicators!B163-Indicators!B162)/Indicators!B162</f>
        <v>1.1829091388632423E-2</v>
      </c>
      <c r="C151" s="193">
        <f>(Indicators!C163-Indicators!C162)/-100</f>
        <v>-9.9999999999999655E-4</v>
      </c>
      <c r="D151" s="193">
        <f>(Indicators!D163-Indicators!D162)/-100</f>
        <v>4.878769958604234E-3</v>
      </c>
      <c r="E151" s="193">
        <f>(Indicators!E163-Indicators!E162)/-Indicators!E162</f>
        <v>1.0868088574921655E-3</v>
      </c>
      <c r="F151" s="193">
        <f>(Indicators!F163-Indicators!F162)/Indicators!F162</f>
        <v>7.8755790866975595E-2</v>
      </c>
      <c r="G151" s="193">
        <f>(Indicators!G163-Indicators!G162)/Indicators!G162</f>
        <v>2.1805315559944048E-2</v>
      </c>
      <c r="H151" s="193">
        <f>(Indicators!H163-Indicators!H162)/Indicators!H162</f>
        <v>4.125748124140358E-3</v>
      </c>
      <c r="I151" s="193">
        <f>(Indicators!I163-Indicators!I162)/Indicators!I162</f>
        <v>2.5352112676056337E-3</v>
      </c>
      <c r="J151" s="174"/>
      <c r="K151" s="193">
        <f>NewCastle!C$79/100</f>
        <v>2.1439757233153577E-2</v>
      </c>
      <c r="L151" s="193">
        <f>NewCastle!D$79/100</f>
        <v>6.5114834991973018E-3</v>
      </c>
      <c r="M151" s="193">
        <f>NewCastle!E$79/100</f>
        <v>0.27572563749363471</v>
      </c>
      <c r="N151" s="193">
        <f>NewCastle!F$79/100</f>
        <v>2.4866243623527046E-2</v>
      </c>
      <c r="O151" s="193">
        <f>NewCastle!G$79/100</f>
        <v>3.8309310048478762E-2</v>
      </c>
      <c r="P151" s="193">
        <f>NewCastle!H$79/100</f>
        <v>0.10910899646349487</v>
      </c>
      <c r="Q151" s="193">
        <f>NewCastle!I$79/100</f>
        <v>9.183747499981107E-2</v>
      </c>
      <c r="R151" s="193">
        <f>NewCastle!J$79/100</f>
        <v>0.16686213759657229</v>
      </c>
      <c r="S151" s="193">
        <f>NewCastle!K$79/100</f>
        <v>0.26533895904213045</v>
      </c>
      <c r="T151" s="193"/>
      <c r="U151" s="193">
        <f>K151*$B151*Indicators!$B$256+K151*$C151*Indicators!$C$256+K151*$D151*Indicators!$D$256+K151*$E151*Indicators!$E$256+K151*$F151*Indicators!$F$256+K151*$G151*Indicators!$G$256+K151*$H151*Indicators!$H$256+K151*$I151*Indicators!$I$256</f>
        <v>5.7751509207067174E-4</v>
      </c>
      <c r="V151" s="193">
        <f>L151*$B151*Indicators!$B$257+L151*$C151*Indicators!$C$257+L151*$D151*Indicators!$D$257+L151*$E151*Indicators!$E$257+L151*$F151*Indicators!$F$257+L151*$G151*Indicators!$G$257+L151*$H151*Indicators!$H$257+L151*$I151*Indicators!$I$257</f>
        <v>8.3910732063052215E-5</v>
      </c>
      <c r="W151" s="193">
        <f>M151*$B151*Indicators!$B$258+M151*$C151*Indicators!$C$258+M151*$D151*Indicators!$D$258+M151*$E151*Indicators!$E$258+M151*$F151*Indicators!$F$258+M151*$G151*Indicators!$G$258+M151*$H151*Indicators!$H$258+M151*$I151*Indicators!$I$258</f>
        <v>1.4371973960492935E-3</v>
      </c>
      <c r="X151" s="193">
        <f>N151*$B151*Indicators!$B$259+N151*$C151*Indicators!$C$259+N151*$D151*Indicators!$D$259+N151*$E151*Indicators!$E$259+N151*$F151*Indicators!$F$259+N151*$G151*Indicators!$G$259+N151*$H151*Indicators!$H$259+N151*$I151*Indicators!$I$259</f>
        <v>8.1421775840619592E-5</v>
      </c>
      <c r="Y151" s="193">
        <f>O151*$B151*Indicators!$B$260+O151*$C151*Indicators!$C$260+O151*$D151*Indicators!$D$260+O151*$E151*Indicators!$E$260+O151*$F151*Indicators!$F$260+O151*$G151*Indicators!$G$260+O151*$H151*Indicators!$H$260+O151*$I151*Indicators!$I$260</f>
        <v>1.1103158461339162E-4</v>
      </c>
      <c r="Z151" s="193">
        <f>P151*$B151*Indicators!$B$261+P151*$C151*Indicators!$C$261+P151*$D151*Indicators!$D$261+P151*$E151*Indicators!$E$261+P151*$F151*Indicators!$F$261+P151*$G151*Indicators!$G$261+P151*$H151*Indicators!$H$261+P151*$I151*Indicators!$I$261</f>
        <v>3.2173854086893906E-4</v>
      </c>
      <c r="AA151" s="193">
        <f>Q151*$B151*Indicators!$B$262+Q151*$C151*Indicators!$C$262+Q151*$D151*Indicators!$D$262+Q151*$E151*Indicators!$E$262+Q151*$F151*Indicators!$F$262+Q151*$G151*Indicators!$G$262+Q151*$H151*Indicators!$H$262+Q151*$I151*Indicators!$I$262</f>
        <v>2.6407861744365513E-4</v>
      </c>
      <c r="AB151" s="193">
        <f>R151*$B151*Indicators!$B$263+R151*$C151*Indicators!$C$263+R151*$D151*Indicators!$D$263+R151*$E151*Indicators!$E$263+R151*$F151*Indicators!$F$263+R151*$G151*Indicators!$G$263+R151*$H151*Indicators!$H$263+R151*$I151*Indicators!$I$263</f>
        <v>4.6620480658222062E-4</v>
      </c>
      <c r="AC151" s="193">
        <f>S151*$B151*Indicators!$B$264+S151*$C151*Indicators!$C$264+S151*$D151*Indicators!$D$264+S151*$E151*Indicators!$E$264+S151*$F151*Indicators!$F$264+S151*$G151*Indicators!$G$264+S151*$H151*Indicators!$H$264+S151*$I151*Indicators!$I$264</f>
        <v>8.4195982202080893E-4</v>
      </c>
      <c r="AE151" s="177">
        <f t="shared" si="3"/>
        <v>0.41850583675526526</v>
      </c>
    </row>
    <row r="152" spans="1:31" x14ac:dyDescent="0.25">
      <c r="A152" s="174">
        <f>Indicators!A164</f>
        <v>40360</v>
      </c>
      <c r="B152" s="193">
        <f>(Indicators!B164-Indicators!B163)/Indicators!B163</f>
        <v>-4.6671966843483965E-2</v>
      </c>
      <c r="C152" s="193">
        <f>(Indicators!C164-Indicators!C163)/-100</f>
        <v>5.899999999999999E-3</v>
      </c>
      <c r="D152" s="193">
        <f>(Indicators!D164-Indicators!D163)/-100</f>
        <v>7.9748256400128618E-3</v>
      </c>
      <c r="E152" s="193">
        <f>(Indicators!E164-Indicators!E163)/-Indicators!E163</f>
        <v>-5.2087583299333579E-2</v>
      </c>
      <c r="F152" s="193">
        <f>(Indicators!F164-Indicators!F163)/Indicators!F163</f>
        <v>8.5276073619631937E-2</v>
      </c>
      <c r="G152" s="193">
        <f>(Indicators!G164-Indicators!G163)/Indicators!G163</f>
        <v>-5.9832501207923945E-2</v>
      </c>
      <c r="H152" s="193">
        <f>(Indicators!H164-Indicators!H163)/Indicators!H163</f>
        <v>7.8898419013560608E-3</v>
      </c>
      <c r="I152" s="193">
        <f>(Indicators!I164-Indicators!I163)/Indicators!I163</f>
        <v>3.5122225344197809E-2</v>
      </c>
      <c r="J152" s="174"/>
      <c r="K152" s="193">
        <f>NewCastle!C$79/100</f>
        <v>2.1439757233153577E-2</v>
      </c>
      <c r="L152" s="193">
        <f>NewCastle!D$79/100</f>
        <v>6.5114834991973018E-3</v>
      </c>
      <c r="M152" s="193">
        <f>NewCastle!E$79/100</f>
        <v>0.27572563749363471</v>
      </c>
      <c r="N152" s="193">
        <f>NewCastle!F$79/100</f>
        <v>2.4866243623527046E-2</v>
      </c>
      <c r="O152" s="193">
        <f>NewCastle!G$79/100</f>
        <v>3.8309310048478762E-2</v>
      </c>
      <c r="P152" s="193">
        <f>NewCastle!H$79/100</f>
        <v>0.10910899646349487</v>
      </c>
      <c r="Q152" s="193">
        <f>NewCastle!I$79/100</f>
        <v>9.183747499981107E-2</v>
      </c>
      <c r="R152" s="193">
        <f>NewCastle!J$79/100</f>
        <v>0.16686213759657229</v>
      </c>
      <c r="S152" s="193">
        <f>NewCastle!K$79/100</f>
        <v>0.26533895904213045</v>
      </c>
      <c r="T152" s="193"/>
      <c r="U152" s="193">
        <f>K152*$B152*Indicators!$B$256+K152*$C152*Indicators!$C$256+K152*$D152*Indicators!$D$256+K152*$E152*Indicators!$E$256+K152*$F152*Indicators!$F$256+K152*$G152*Indicators!$G$256+K152*$H152*Indicators!$H$256+K152*$I152*Indicators!$I$256</f>
        <v>2.5687065452013207E-4</v>
      </c>
      <c r="V152" s="193">
        <f>L152*$B152*Indicators!$B$257+L152*$C152*Indicators!$C$257+L152*$D152*Indicators!$D$257+L152*$E152*Indicators!$E$257+L152*$F152*Indicators!$F$257+L152*$G152*Indicators!$G$257+L152*$H152*Indicators!$H$257+L152*$I152*Indicators!$I$257</f>
        <v>-2.3518764608526947E-4</v>
      </c>
      <c r="W152" s="193">
        <f>M152*$B152*Indicators!$B$258+M152*$C152*Indicators!$C$258+M152*$D152*Indicators!$D$258+M152*$E152*Indicators!$E$258+M152*$F152*Indicators!$F$258+M152*$G152*Indicators!$G$258+M152*$H152*Indicators!$H$258+M152*$I152*Indicators!$I$258</f>
        <v>-3.3505562350621527E-3</v>
      </c>
      <c r="X152" s="193">
        <f>N152*$B152*Indicators!$B$259+N152*$C152*Indicators!$C$259+N152*$D152*Indicators!$D$259+N152*$E152*Indicators!$E$259+N152*$F152*Indicators!$F$259+N152*$G152*Indicators!$G$259+N152*$H152*Indicators!$H$259+N152*$I152*Indicators!$I$259</f>
        <v>9.8448561813246156E-5</v>
      </c>
      <c r="Y152" s="193">
        <f>O152*$B152*Indicators!$B$260+O152*$C152*Indicators!$C$260+O152*$D152*Indicators!$D$260+O152*$E152*Indicators!$E$260+O152*$F152*Indicators!$F$260+O152*$G152*Indicators!$G$260+O152*$H152*Indicators!$H$260+O152*$I152*Indicators!$I$260</f>
        <v>-2.2180277508813734E-4</v>
      </c>
      <c r="Z152" s="193">
        <f>P152*$B152*Indicators!$B$261+P152*$C152*Indicators!$C$261+P152*$D152*Indicators!$D$261+P152*$E152*Indicators!$E$261+P152*$F152*Indicators!$F$261+P152*$G152*Indicators!$G$261+P152*$H152*Indicators!$H$261+P152*$I152*Indicators!$I$261</f>
        <v>-4.6300723549100721E-4</v>
      </c>
      <c r="AA152" s="193">
        <f>Q152*$B152*Indicators!$B$262+Q152*$C152*Indicators!$C$262+Q152*$D152*Indicators!$D$262+Q152*$E152*Indicators!$E$262+Q152*$F152*Indicators!$F$262+Q152*$G152*Indicators!$G$262+Q152*$H152*Indicators!$H$262+Q152*$I152*Indicators!$I$262</f>
        <v>-1.2146239111277542E-3</v>
      </c>
      <c r="AB152" s="193">
        <f>R152*$B152*Indicators!$B$263+R152*$C152*Indicators!$C$263+R152*$D152*Indicators!$D$263+R152*$E152*Indicators!$E$263+R152*$F152*Indicators!$F$263+R152*$G152*Indicators!$G$263+R152*$H152*Indicators!$H$263+R152*$I152*Indicators!$I$263</f>
        <v>-4.8229975963661793E-4</v>
      </c>
      <c r="AC152" s="193">
        <f>S152*$B152*Indicators!$B$264+S152*$C152*Indicators!$C$264+S152*$D152*Indicators!$D$264+S152*$E152*Indicators!$E$264+S152*$F152*Indicators!$F$264+S152*$G152*Indicators!$G$264+S152*$H152*Indicators!$H$264+S152*$I152*Indicators!$I$264</f>
        <v>8.2675169406228283E-4</v>
      </c>
      <c r="AE152" s="177">
        <f t="shared" si="3"/>
        <v>-0.4785406652095277</v>
      </c>
    </row>
    <row r="153" spans="1:31" x14ac:dyDescent="0.25">
      <c r="A153" s="174">
        <f>Indicators!A165</f>
        <v>40391</v>
      </c>
      <c r="B153" s="193">
        <f>(Indicators!B165-Indicators!B164)/Indicators!B164</f>
        <v>4.8396357968992438E-3</v>
      </c>
      <c r="C153" s="193">
        <f>(Indicators!C165-Indicators!C164)/-100</f>
        <v>3.5999999999999943E-3</v>
      </c>
      <c r="D153" s="193">
        <f>(Indicators!D165-Indicators!D164)/-100</f>
        <v>1.9551051199690316E-3</v>
      </c>
      <c r="E153" s="193">
        <f>(Indicators!E165-Indicators!E164)/-Indicators!E164</f>
        <v>3.1928645294725944E-2</v>
      </c>
      <c r="F153" s="193">
        <f>(Indicators!F165-Indicators!F164)/Indicators!F164</f>
        <v>5.1441492368569819E-2</v>
      </c>
      <c r="G153" s="193">
        <f>(Indicators!G165-Indicators!G164)/Indicators!G164</f>
        <v>5.9871520342612498E-2</v>
      </c>
      <c r="H153" s="193">
        <f>(Indicators!H165-Indicators!H164)/Indicators!H164</f>
        <v>7.4787290153251959E-3</v>
      </c>
      <c r="I153" s="193">
        <f>(Indicators!I165-Indicators!I164)/Indicators!I164</f>
        <v>-2.4158523344191097E-2</v>
      </c>
      <c r="J153" s="174"/>
      <c r="K153" s="193">
        <f>NewCastle!C$79/100</f>
        <v>2.1439757233153577E-2</v>
      </c>
      <c r="L153" s="193">
        <f>NewCastle!D$79/100</f>
        <v>6.5114834991973018E-3</v>
      </c>
      <c r="M153" s="193">
        <f>NewCastle!E$79/100</f>
        <v>0.27572563749363471</v>
      </c>
      <c r="N153" s="193">
        <f>NewCastle!F$79/100</f>
        <v>2.4866243623527046E-2</v>
      </c>
      <c r="O153" s="193">
        <f>NewCastle!G$79/100</f>
        <v>3.8309310048478762E-2</v>
      </c>
      <c r="P153" s="193">
        <f>NewCastle!H$79/100</f>
        <v>0.10910899646349487</v>
      </c>
      <c r="Q153" s="193">
        <f>NewCastle!I$79/100</f>
        <v>9.183747499981107E-2</v>
      </c>
      <c r="R153" s="193">
        <f>NewCastle!J$79/100</f>
        <v>0.16686213759657229</v>
      </c>
      <c r="S153" s="193">
        <f>NewCastle!K$79/100</f>
        <v>0.26533895904213045</v>
      </c>
      <c r="T153" s="193"/>
      <c r="U153" s="193">
        <f>K153*$B153*Indicators!$B$256+K153*$C153*Indicators!$C$256+K153*$D153*Indicators!$D$256+K153*$E153*Indicators!$E$256+K153*$F153*Indicators!$F$256+K153*$G153*Indicators!$G$256+K153*$H153*Indicators!$H$256+K153*$I153*Indicators!$I$256</f>
        <v>4.5240440936990874E-4</v>
      </c>
      <c r="V153" s="193">
        <f>L153*$B153*Indicators!$B$257+L153*$C153*Indicators!$C$257+L153*$D153*Indicators!$D$257+L153*$E153*Indicators!$E$257+L153*$F153*Indicators!$F$257+L153*$G153*Indicators!$G$257+L153*$H153*Indicators!$H$257+L153*$I153*Indicators!$I$257</f>
        <v>1.5472364877789946E-4</v>
      </c>
      <c r="W153" s="193">
        <f>M153*$B153*Indicators!$B$258+M153*$C153*Indicators!$C$258+M153*$D153*Indicators!$D$258+M153*$E153*Indicators!$E$258+M153*$F153*Indicators!$F$258+M153*$G153*Indicators!$G$258+M153*$H153*Indicators!$H$258+M153*$I153*Indicators!$I$258</f>
        <v>4.4685766250443818E-4</v>
      </c>
      <c r="X153" s="193">
        <f>N153*$B153*Indicators!$B$259+N153*$C153*Indicators!$C$259+N153*$D153*Indicators!$D$259+N153*$E153*Indicators!$E$259+N153*$F153*Indicators!$F$259+N153*$G153*Indicators!$G$259+N153*$H153*Indicators!$H$259+N153*$I153*Indicators!$I$259</f>
        <v>-1.0403889312729522E-4</v>
      </c>
      <c r="Y153" s="193">
        <f>O153*$B153*Indicators!$B$260+O153*$C153*Indicators!$C$260+O153*$D153*Indicators!$D$260+O153*$E153*Indicators!$E$260+O153*$F153*Indicators!$F$260+O153*$G153*Indicators!$G$260+O153*$H153*Indicators!$H$260+O153*$I153*Indicators!$I$260</f>
        <v>2.9055556083392266E-4</v>
      </c>
      <c r="Z153" s="193">
        <f>P153*$B153*Indicators!$B$261+P153*$C153*Indicators!$C$261+P153*$D153*Indicators!$D$261+P153*$E153*Indicators!$E$261+P153*$F153*Indicators!$F$261+P153*$G153*Indicators!$G$261+P153*$H153*Indicators!$H$261+P153*$I153*Indicators!$I$261</f>
        <v>7.8531542664872587E-4</v>
      </c>
      <c r="AA153" s="193">
        <f>Q153*$B153*Indicators!$B$262+Q153*$C153*Indicators!$C$262+Q153*$D153*Indicators!$D$262+Q153*$E153*Indicators!$E$262+Q153*$F153*Indicators!$F$262+Q153*$G153*Indicators!$G$262+Q153*$H153*Indicators!$H$262+Q153*$I153*Indicators!$I$262</f>
        <v>9.2369775554744852E-4</v>
      </c>
      <c r="AB153" s="193">
        <f>R153*$B153*Indicators!$B$263+R153*$C153*Indicators!$C$263+R153*$D153*Indicators!$D$263+R153*$E153*Indicators!$E$263+R153*$F153*Indicators!$F$263+R153*$G153*Indicators!$G$263+R153*$H153*Indicators!$H$263+R153*$I153*Indicators!$I$263</f>
        <v>1.0292108638774854E-3</v>
      </c>
      <c r="AC153" s="193">
        <f>S153*$B153*Indicators!$B$264+S153*$C153*Indicators!$C$264+S153*$D153*Indicators!$D$264+S153*$E153*Indicators!$E$264+S153*$F153*Indicators!$F$264+S153*$G153*Indicators!$G$264+S153*$H153*Indicators!$H$264+S153*$I153*Indicators!$I$264</f>
        <v>8.4130417207065153E-4</v>
      </c>
      <c r="AE153" s="177">
        <f t="shared" si="3"/>
        <v>0.4820030606503185</v>
      </c>
    </row>
    <row r="154" spans="1:31" x14ac:dyDescent="0.25">
      <c r="A154" s="174">
        <f>Indicators!A166</f>
        <v>40422</v>
      </c>
      <c r="B154" s="193">
        <f>(Indicators!B166-Indicators!B165)/Indicators!B165</f>
        <v>-5.3088435374149555E-2</v>
      </c>
      <c r="C154" s="193">
        <f>(Indicators!C166-Indicators!C165)/-100</f>
        <v>0</v>
      </c>
      <c r="D154" s="193">
        <f>(Indicators!D166-Indicators!D165)/-100</f>
        <v>4.7953552930024741E-3</v>
      </c>
      <c r="E154" s="193">
        <f>(Indicators!E166-Indicators!E165)/-Indicators!E165</f>
        <v>-5.9286954199492557E-2</v>
      </c>
      <c r="F154" s="193">
        <f>(Indicators!F166-Indicators!F165)/Indicators!F165</f>
        <v>0.21881720430107526</v>
      </c>
      <c r="G154" s="193">
        <f>(Indicators!G166-Indicators!G165)/Indicators!G165</f>
        <v>5.9398739292064004E-2</v>
      </c>
      <c r="H154" s="193">
        <f>(Indicators!H166-Indicators!H165)/Indicators!H165</f>
        <v>9.9834807964258448E-3</v>
      </c>
      <c r="I154" s="193">
        <f>(Indicators!I166-Indicators!I165)/Indicators!I165</f>
        <v>-3.3657858136300414E-2</v>
      </c>
      <c r="J154" s="174"/>
      <c r="K154" s="193">
        <f>NewCastle!C$79/100</f>
        <v>2.1439757233153577E-2</v>
      </c>
      <c r="L154" s="193">
        <f>NewCastle!D$79/100</f>
        <v>6.5114834991973018E-3</v>
      </c>
      <c r="M154" s="193">
        <f>NewCastle!E$79/100</f>
        <v>0.27572563749363471</v>
      </c>
      <c r="N154" s="193">
        <f>NewCastle!F$79/100</f>
        <v>2.4866243623527046E-2</v>
      </c>
      <c r="O154" s="193">
        <f>NewCastle!G$79/100</f>
        <v>3.8309310048478762E-2</v>
      </c>
      <c r="P154" s="193">
        <f>NewCastle!H$79/100</f>
        <v>0.10910899646349487</v>
      </c>
      <c r="Q154" s="193">
        <f>NewCastle!I$79/100</f>
        <v>9.183747499981107E-2</v>
      </c>
      <c r="R154" s="193">
        <f>NewCastle!J$79/100</f>
        <v>0.16686213759657229</v>
      </c>
      <c r="S154" s="193">
        <f>NewCastle!K$79/100</f>
        <v>0.26533895904213045</v>
      </c>
      <c r="T154" s="193"/>
      <c r="U154" s="193">
        <f>K154*$B154*Indicators!$B$256+K154*$C154*Indicators!$C$256+K154*$D154*Indicators!$D$256+K154*$E154*Indicators!$E$256+K154*$F154*Indicators!$F$256+K154*$G154*Indicators!$G$256+K154*$H154*Indicators!$H$256+K154*$I154*Indicators!$I$256</f>
        <v>9.3250464299538449E-4</v>
      </c>
      <c r="V154" s="193">
        <f>L154*$B154*Indicators!$B$257+L154*$C154*Indicators!$C$257+L154*$D154*Indicators!$D$257+L154*$E154*Indicators!$E$257+L154*$F154*Indicators!$F$257+L154*$G154*Indicators!$G$257+L154*$H154*Indicators!$H$257+L154*$I154*Indicators!$I$257</f>
        <v>-3.1432896945069236E-5</v>
      </c>
      <c r="W154" s="193">
        <f>M154*$B154*Indicators!$B$258+M154*$C154*Indicators!$C$258+M154*$D154*Indicators!$D$258+M154*$E154*Indicators!$E$258+M154*$F154*Indicators!$F$258+M154*$G154*Indicators!$G$258+M154*$H154*Indicators!$H$258+M154*$I154*Indicators!$I$258</f>
        <v>-8.2726248624498278E-3</v>
      </c>
      <c r="X154" s="193">
        <f>N154*$B154*Indicators!$B$259+N154*$C154*Indicators!$C$259+N154*$D154*Indicators!$D$259+N154*$E154*Indicators!$E$259+N154*$F154*Indicators!$F$259+N154*$G154*Indicators!$G$259+N154*$H154*Indicators!$H$259+N154*$I154*Indicators!$I$259</f>
        <v>-8.1454472603818937E-4</v>
      </c>
      <c r="Y154" s="193">
        <f>O154*$B154*Indicators!$B$260+O154*$C154*Indicators!$C$260+O154*$D154*Indicators!$D$260+O154*$E154*Indicators!$E$260+O154*$F154*Indicators!$F$260+O154*$G154*Indicators!$G$260+O154*$H154*Indicators!$H$260+O154*$I154*Indicators!$I$260</f>
        <v>-4.7542619212878476E-4</v>
      </c>
      <c r="Z154" s="193">
        <f>P154*$B154*Indicators!$B$261+P154*$C154*Indicators!$C$261+P154*$D154*Indicators!$D$261+P154*$E154*Indicators!$E$261+P154*$F154*Indicators!$F$261+P154*$G154*Indicators!$G$261+P154*$H154*Indicators!$H$261+P154*$I154*Indicators!$I$261</f>
        <v>-8.4915142488870693E-4</v>
      </c>
      <c r="AA154" s="193">
        <f>Q154*$B154*Indicators!$B$262+Q154*$C154*Indicators!$C$262+Q154*$D154*Indicators!$D$262+Q154*$E154*Indicators!$E$262+Q154*$F154*Indicators!$F$262+Q154*$G154*Indicators!$G$262+Q154*$H154*Indicators!$H$262+Q154*$I154*Indicators!$I$262</f>
        <v>-2.2026744425982714E-3</v>
      </c>
      <c r="AB154" s="193">
        <f>R154*$B154*Indicators!$B$263+R154*$C154*Indicators!$C$263+R154*$D154*Indicators!$D$263+R154*$E154*Indicators!$E$263+R154*$F154*Indicators!$F$263+R154*$G154*Indicators!$G$263+R154*$H154*Indicators!$H$263+R154*$I154*Indicators!$I$263</f>
        <v>-1.576155072151485E-3</v>
      </c>
      <c r="AC154" s="193">
        <f>S154*$B154*Indicators!$B$264+S154*$C154*Indicators!$C$264+S154*$D154*Indicators!$D$264+S154*$E154*Indicators!$E$264+S154*$F154*Indicators!$F$264+S154*$G154*Indicators!$G$264+S154*$H154*Indicators!$H$264+S154*$I154*Indicators!$I$264</f>
        <v>-8.0599923303019915E-4</v>
      </c>
      <c r="AE154" s="177">
        <f t="shared" si="3"/>
        <v>-1.409550420723515</v>
      </c>
    </row>
    <row r="155" spans="1:31" x14ac:dyDescent="0.25">
      <c r="A155" s="174">
        <f>Indicators!A167</f>
        <v>40452</v>
      </c>
      <c r="B155" s="193">
        <f>(Indicators!B167-Indicators!B166)/Indicators!B166</f>
        <v>4.26736400471266E-3</v>
      </c>
      <c r="C155" s="193">
        <f>(Indicators!C167-Indicators!C166)/-100</f>
        <v>1.200000000000001E-3</v>
      </c>
      <c r="D155" s="193">
        <f>(Indicators!D167-Indicators!D166)/-100</f>
        <v>-1.8029078616538952E-3</v>
      </c>
      <c r="E155" s="193">
        <f>(Indicators!E167-Indicators!E166)/-Indicators!E166</f>
        <v>-3.3782932055968821E-2</v>
      </c>
      <c r="F155" s="193">
        <f>(Indicators!F167-Indicators!F166)/Indicators!F166</f>
        <v>0.18835465372739299</v>
      </c>
      <c r="G155" s="193">
        <f>(Indicators!G167-Indicators!G166)/Indicators!G166</f>
        <v>2.6088946525287829E-2</v>
      </c>
      <c r="H155" s="193">
        <f>(Indicators!H167-Indicators!H166)/Indicators!H166</f>
        <v>-7.3105981989907652E-4</v>
      </c>
      <c r="I155" s="193">
        <f>(Indicators!I167-Indicators!I166)/Indicators!I166</f>
        <v>2.9648819804260217E-2</v>
      </c>
      <c r="J155" s="174"/>
      <c r="K155" s="193">
        <f>NewCastle!C$79/100</f>
        <v>2.1439757233153577E-2</v>
      </c>
      <c r="L155" s="193">
        <f>NewCastle!D$79/100</f>
        <v>6.5114834991973018E-3</v>
      </c>
      <c r="M155" s="193">
        <f>NewCastle!E$79/100</f>
        <v>0.27572563749363471</v>
      </c>
      <c r="N155" s="193">
        <f>NewCastle!F$79/100</f>
        <v>2.4866243623527046E-2</v>
      </c>
      <c r="O155" s="193">
        <f>NewCastle!G$79/100</f>
        <v>3.8309310048478762E-2</v>
      </c>
      <c r="P155" s="193">
        <f>NewCastle!H$79/100</f>
        <v>0.10910899646349487</v>
      </c>
      <c r="Q155" s="193">
        <f>NewCastle!I$79/100</f>
        <v>9.183747499981107E-2</v>
      </c>
      <c r="R155" s="193">
        <f>NewCastle!J$79/100</f>
        <v>0.16686213759657229</v>
      </c>
      <c r="S155" s="193">
        <f>NewCastle!K$79/100</f>
        <v>0.26533895904213045</v>
      </c>
      <c r="T155" s="193"/>
      <c r="U155" s="193">
        <f>K155*$B155*Indicators!$B$256+K155*$C155*Indicators!$C$256+K155*$D155*Indicators!$D$256+K155*$E155*Indicators!$E$256+K155*$F155*Indicators!$F$256+K155*$G155*Indicators!$G$256+K155*$H155*Indicators!$H$256+K155*$I155*Indicators!$I$256</f>
        <v>1.1565768089552867E-3</v>
      </c>
      <c r="V155" s="193">
        <f>L155*$B155*Indicators!$B$257+L155*$C155*Indicators!$C$257+L155*$D155*Indicators!$D$257+L155*$E155*Indicators!$E$257+L155*$F155*Indicators!$F$257+L155*$G155*Indicators!$G$257+L155*$H155*Indicators!$H$257+L155*$I155*Indicators!$I$257</f>
        <v>9.2901018736395963E-5</v>
      </c>
      <c r="W155" s="193">
        <f>M155*$B155*Indicators!$B$258+M155*$C155*Indicators!$C$258+M155*$D155*Indicators!$D$258+M155*$E155*Indicators!$E$258+M155*$F155*Indicators!$F$258+M155*$G155*Indicators!$G$258+M155*$H155*Indicators!$H$258+M155*$I155*Indicators!$I$258</f>
        <v>1.1364850452898374E-3</v>
      </c>
      <c r="X155" s="193">
        <f>N155*$B155*Indicators!$B$259+N155*$C155*Indicators!$C$259+N155*$D155*Indicators!$D$259+N155*$E155*Indicators!$E$259+N155*$F155*Indicators!$F$259+N155*$G155*Indicators!$G$259+N155*$H155*Indicators!$H$259+N155*$I155*Indicators!$I$259</f>
        <v>2.0866032188736358E-4</v>
      </c>
      <c r="Y155" s="193">
        <f>O155*$B155*Indicators!$B$260+O155*$C155*Indicators!$C$260+O155*$D155*Indicators!$D$260+O155*$E155*Indicators!$E$260+O155*$F155*Indicators!$F$260+O155*$G155*Indicators!$G$260+O155*$H155*Indicators!$H$260+O155*$I155*Indicators!$I$260</f>
        <v>-1.2250823737454178E-4</v>
      </c>
      <c r="Z155" s="193">
        <f>P155*$B155*Indicators!$B$261+P155*$C155*Indicators!$C$261+P155*$D155*Indicators!$D$261+P155*$E155*Indicators!$E$261+P155*$F155*Indicators!$F$261+P155*$G155*Indicators!$G$261+P155*$H155*Indicators!$H$261+P155*$I155*Indicators!$I$261</f>
        <v>-3.3549961682382049E-4</v>
      </c>
      <c r="AA155" s="193">
        <f>Q155*$B155*Indicators!$B$262+Q155*$C155*Indicators!$C$262+Q155*$D155*Indicators!$D$262+Q155*$E155*Indicators!$E$262+Q155*$F155*Indicators!$F$262+Q155*$G155*Indicators!$G$262+Q155*$H155*Indicators!$H$262+Q155*$I155*Indicators!$I$262</f>
        <v>-6.2722827932242659E-4</v>
      </c>
      <c r="AB155" s="193">
        <f>R155*$B155*Indicators!$B$263+R155*$C155*Indicators!$C$263+R155*$D155*Indicators!$D$263+R155*$E155*Indicators!$E$263+R155*$F155*Indicators!$F$263+R155*$G155*Indicators!$G$263+R155*$H155*Indicators!$H$263+R155*$I155*Indicators!$I$263</f>
        <v>-2.4173727470900815E-4</v>
      </c>
      <c r="AC155" s="193">
        <f>S155*$B155*Indicators!$B$264+S155*$C155*Indicators!$C$264+S155*$D155*Indicators!$D$264+S155*$E155*Indicators!$E$264+S155*$F155*Indicators!$F$264+S155*$G155*Indicators!$G$264+S155*$H155*Indicators!$H$264+S155*$I155*Indicators!$I$264</f>
        <v>4.6415156973374358E-4</v>
      </c>
      <c r="AE155" s="177">
        <f t="shared" si="3"/>
        <v>0.17318013563728299</v>
      </c>
    </row>
    <row r="156" spans="1:31" x14ac:dyDescent="0.25">
      <c r="A156" s="174">
        <f>Indicators!A168</f>
        <v>40483</v>
      </c>
      <c r="B156" s="193">
        <f>(Indicators!B168-Indicators!B167)/Indicators!B167</f>
        <v>1.6195722154660558E-2</v>
      </c>
      <c r="C156" s="193">
        <f>(Indicators!C168-Indicators!C167)/-100</f>
        <v>-5.4000000000000003E-3</v>
      </c>
      <c r="D156" s="193">
        <f>(Indicators!D168-Indicators!D167)/-100</f>
        <v>-9.1659028414293521E-4</v>
      </c>
      <c r="E156" s="193">
        <f>(Indicators!E168-Indicators!E167)/-Indicators!E167</f>
        <v>-5.4627484453115348E-2</v>
      </c>
      <c r="F156" s="193">
        <f>(Indicators!F168-Indicators!F167)/Indicators!F167</f>
        <v>-1.9302152932442449E-2</v>
      </c>
      <c r="G156" s="193">
        <f>(Indicators!G168-Indicators!G167)/Indicators!G167</f>
        <v>1.7247788268530257E-2</v>
      </c>
      <c r="H156" s="193">
        <f>(Indicators!H168-Indicators!H167)/Indicators!H167</f>
        <v>3.9886375496125549E-3</v>
      </c>
      <c r="I156" s="193">
        <f>(Indicators!I168-Indicators!I167)/Indicators!I167</f>
        <v>-4.0257198769918928E-2</v>
      </c>
      <c r="J156" s="174"/>
      <c r="K156" s="193">
        <f>NewCastle!C$79/100</f>
        <v>2.1439757233153577E-2</v>
      </c>
      <c r="L156" s="193">
        <f>NewCastle!D$79/100</f>
        <v>6.5114834991973018E-3</v>
      </c>
      <c r="M156" s="193">
        <f>NewCastle!E$79/100</f>
        <v>0.27572563749363471</v>
      </c>
      <c r="N156" s="193">
        <f>NewCastle!F$79/100</f>
        <v>2.4866243623527046E-2</v>
      </c>
      <c r="O156" s="193">
        <f>NewCastle!G$79/100</f>
        <v>3.8309310048478762E-2</v>
      </c>
      <c r="P156" s="193">
        <f>NewCastle!H$79/100</f>
        <v>0.10910899646349487</v>
      </c>
      <c r="Q156" s="193">
        <f>NewCastle!I$79/100</f>
        <v>9.183747499981107E-2</v>
      </c>
      <c r="R156" s="193">
        <f>NewCastle!J$79/100</f>
        <v>0.16686213759657229</v>
      </c>
      <c r="S156" s="193">
        <f>NewCastle!K$79/100</f>
        <v>0.26533895904213045</v>
      </c>
      <c r="T156" s="193"/>
      <c r="U156" s="193">
        <f>K156*$B156*Indicators!$B$256+K156*$C156*Indicators!$C$256+K156*$D156*Indicators!$D$256+K156*$E156*Indicators!$E$256+K156*$F156*Indicators!$F$256+K156*$G156*Indicators!$G$256+K156*$H156*Indicators!$H$256+K156*$I156*Indicators!$I$256</f>
        <v>-3.2686443845113169E-4</v>
      </c>
      <c r="V156" s="193">
        <f>L156*$B156*Indicators!$B$257+L156*$C156*Indicators!$C$257+L156*$D156*Indicators!$D$257+L156*$E156*Indicators!$E$257+L156*$F156*Indicators!$F$257+L156*$G156*Indicators!$G$257+L156*$H156*Indicators!$H$257+L156*$I156*Indicators!$I$257</f>
        <v>-1.1436484711188034E-5</v>
      </c>
      <c r="W156" s="193">
        <f>M156*$B156*Indicators!$B$258+M156*$C156*Indicators!$C$258+M156*$D156*Indicators!$D$258+M156*$E156*Indicators!$E$258+M156*$F156*Indicators!$F$258+M156*$G156*Indicators!$G$258+M156*$H156*Indicators!$H$258+M156*$I156*Indicators!$I$258</f>
        <v>-2.3636997183465276E-3</v>
      </c>
      <c r="X156" s="193">
        <f>N156*$B156*Indicators!$B$259+N156*$C156*Indicators!$C$259+N156*$D156*Indicators!$D$259+N156*$E156*Indicators!$E$259+N156*$F156*Indicators!$F$259+N156*$G156*Indicators!$G$259+N156*$H156*Indicators!$H$259+N156*$I156*Indicators!$I$259</f>
        <v>-7.2986129656173854E-4</v>
      </c>
      <c r="Y156" s="193">
        <f>O156*$B156*Indicators!$B$260+O156*$C156*Indicators!$C$260+O156*$D156*Indicators!$D$260+O156*$E156*Indicators!$E$260+O156*$F156*Indicators!$F$260+O156*$G156*Indicators!$G$260+O156*$H156*Indicators!$H$260+O156*$I156*Indicators!$I$260</f>
        <v>-3.4870965783130717E-4</v>
      </c>
      <c r="Z156" s="193">
        <f>P156*$B156*Indicators!$B$261+P156*$C156*Indicators!$C$261+P156*$D156*Indicators!$D$261+P156*$E156*Indicators!$E$261+P156*$F156*Indicators!$F$261+P156*$G156*Indicators!$G$261+P156*$H156*Indicators!$H$261+P156*$I156*Indicators!$I$261</f>
        <v>-5.3674369412729851E-4</v>
      </c>
      <c r="AA156" s="193">
        <f>Q156*$B156*Indicators!$B$262+Q156*$C156*Indicators!$C$262+Q156*$D156*Indicators!$D$262+Q156*$E156*Indicators!$E$262+Q156*$F156*Indicators!$F$262+Q156*$G156*Indicators!$G$262+Q156*$H156*Indicators!$H$262+Q156*$I156*Indicators!$I$262</f>
        <v>-1.7603705235220278E-3</v>
      </c>
      <c r="AB156" s="193">
        <f>R156*$B156*Indicators!$B$263+R156*$C156*Indicators!$C$263+R156*$D156*Indicators!$D$263+R156*$E156*Indicators!$E$263+R156*$F156*Indicators!$F$263+R156*$G156*Indicators!$G$263+R156*$H156*Indicators!$H$263+R156*$I156*Indicators!$I$263</f>
        <v>-1.1081487980731551E-3</v>
      </c>
      <c r="AC156" s="193">
        <f>S156*$B156*Indicators!$B$264+S156*$C156*Indicators!$C$264+S156*$D156*Indicators!$D$264+S156*$E156*Indicators!$E$264+S156*$F156*Indicators!$F$264+S156*$G156*Indicators!$G$264+S156*$H156*Indicators!$H$264+S156*$I156*Indicators!$I$264</f>
        <v>-3.3698432937178611E-4</v>
      </c>
      <c r="AE156" s="177">
        <f t="shared" si="3"/>
        <v>-0.7522818940996161</v>
      </c>
    </row>
    <row r="157" spans="1:31" x14ac:dyDescent="0.25">
      <c r="A157" s="174">
        <f>Indicators!A169</f>
        <v>40513</v>
      </c>
      <c r="B157" s="193">
        <f>(Indicators!B169-Indicators!B168)/Indicators!B168</f>
        <v>-6.8297971194052856E-2</v>
      </c>
      <c r="C157" s="193">
        <f>(Indicators!C169-Indicators!C168)/-100</f>
        <v>2.1499999999999987E-3</v>
      </c>
      <c r="D157" s="193">
        <f>(Indicators!D169-Indicators!D168)/-100</f>
        <v>7.4702108157659102E-4</v>
      </c>
      <c r="E157" s="193">
        <f>(Indicators!E169-Indicators!E168)/-Indicators!E168</f>
        <v>-7.9315527806682856E-2</v>
      </c>
      <c r="F157" s="193">
        <f>(Indicators!F169-Indicators!F168)/Indicators!F168</f>
        <v>6.1317183951551751E-2</v>
      </c>
      <c r="G157" s="193">
        <f>(Indicators!G169-Indicators!G168)/Indicators!G168</f>
        <v>2.6894686837681762E-2</v>
      </c>
      <c r="H157" s="193">
        <f>(Indicators!H169-Indicators!H168)/Indicators!H168</f>
        <v>-1.4795046155397901E-3</v>
      </c>
      <c r="I157" s="193">
        <f>(Indicators!I169-Indicators!I168)/Indicators!I168</f>
        <v>-1.8060005825808332E-2</v>
      </c>
      <c r="J157" s="174"/>
      <c r="K157" s="193">
        <f>NewCastle!C$79/100</f>
        <v>2.1439757233153577E-2</v>
      </c>
      <c r="L157" s="193">
        <f>NewCastle!D$79/100</f>
        <v>6.5114834991973018E-3</v>
      </c>
      <c r="M157" s="193">
        <f>NewCastle!E$79/100</f>
        <v>0.27572563749363471</v>
      </c>
      <c r="N157" s="193">
        <f>NewCastle!F$79/100</f>
        <v>2.4866243623527046E-2</v>
      </c>
      <c r="O157" s="193">
        <f>NewCastle!G$79/100</f>
        <v>3.8309310048478762E-2</v>
      </c>
      <c r="P157" s="193">
        <f>NewCastle!H$79/100</f>
        <v>0.10910899646349487</v>
      </c>
      <c r="Q157" s="193">
        <f>NewCastle!I$79/100</f>
        <v>9.183747499981107E-2</v>
      </c>
      <c r="R157" s="193">
        <f>NewCastle!J$79/100</f>
        <v>0.16686213759657229</v>
      </c>
      <c r="S157" s="193">
        <f>NewCastle!K$79/100</f>
        <v>0.26533895904213045</v>
      </c>
      <c r="T157" s="193"/>
      <c r="U157" s="193">
        <f>K157*$B157*Indicators!$B$256+K157*$C157*Indicators!$C$256+K157*$D157*Indicators!$D$256+K157*$E157*Indicators!$E$256+K157*$F157*Indicators!$F$256+K157*$G157*Indicators!$G$256+K157*$H157*Indicators!$H$256+K157*$I157*Indicators!$I$256</f>
        <v>-2.1629453319406118E-4</v>
      </c>
      <c r="V157" s="193">
        <f>L157*$B157*Indicators!$B$257+L157*$C157*Indicators!$C$257+L157*$D157*Indicators!$D$257+L157*$E157*Indicators!$E$257+L157*$F157*Indicators!$F$257+L157*$G157*Indicators!$G$257+L157*$H157*Indicators!$H$257+L157*$I157*Indicators!$I$257</f>
        <v>-1.3853227095412651E-4</v>
      </c>
      <c r="W157" s="193">
        <f>M157*$B157*Indicators!$B$258+M157*$C157*Indicators!$C$258+M157*$D157*Indicators!$D$258+M157*$E157*Indicators!$E$258+M157*$F157*Indicators!$F$258+M157*$G157*Indicators!$G$258+M157*$H157*Indicators!$H$258+M157*$I157*Indicators!$I$258</f>
        <v>-9.6858124151171111E-3</v>
      </c>
      <c r="X157" s="193">
        <f>N157*$B157*Indicators!$B$259+N157*$C157*Indicators!$C$259+N157*$D157*Indicators!$D$259+N157*$E157*Indicators!$E$259+N157*$F157*Indicators!$F$259+N157*$G157*Indicators!$G$259+N157*$H157*Indicators!$H$259+N157*$I157*Indicators!$I$259</f>
        <v>-7.8890656955911648E-4</v>
      </c>
      <c r="Y157" s="193">
        <f>O157*$B157*Indicators!$B$260+O157*$C157*Indicators!$C$260+O157*$D157*Indicators!$D$260+O157*$E157*Indicators!$E$260+O157*$F157*Indicators!$F$260+O157*$G157*Indicators!$G$260+O157*$H157*Indicators!$H$260+O157*$I157*Indicators!$I$260</f>
        <v>-7.4144895461566345E-4</v>
      </c>
      <c r="Z157" s="193">
        <f>P157*$B157*Indicators!$B$261+P157*$C157*Indicators!$C$261+P157*$D157*Indicators!$D$261+P157*$E157*Indicators!$E$261+P157*$F157*Indicators!$F$261+P157*$G157*Indicators!$G$261+P157*$H157*Indicators!$H$261+P157*$I157*Indicators!$I$261</f>
        <v>-1.5525470260613421E-3</v>
      </c>
      <c r="AA157" s="193">
        <f>Q157*$B157*Indicators!$B$262+Q157*$C157*Indicators!$C$262+Q157*$D157*Indicators!$D$262+Q157*$E157*Indicators!$E$262+Q157*$F157*Indicators!$F$262+Q157*$G157*Indicators!$G$262+Q157*$H157*Indicators!$H$262+Q157*$I157*Indicators!$I$262</f>
        <v>-2.9591554225605597E-3</v>
      </c>
      <c r="AB157" s="193">
        <f>R157*$B157*Indicators!$B$263+R157*$C157*Indicators!$C$263+R157*$D157*Indicators!$D$263+R157*$E157*Indicators!$E$263+R157*$F157*Indicators!$F$263+R157*$G157*Indicators!$G$263+R157*$H157*Indicators!$H$263+R157*$I157*Indicators!$I$263</f>
        <v>-2.5498202358205822E-3</v>
      </c>
      <c r="AC157" s="193">
        <f>S157*$B157*Indicators!$B$264+S157*$C157*Indicators!$C$264+S157*$D157*Indicators!$D$264+S157*$E157*Indicators!$E$264+S157*$F157*Indicators!$F$264+S157*$G157*Indicators!$G$264+S157*$H157*Indicators!$H$264+S157*$I157*Indicators!$I$264</f>
        <v>-1.9302731539004711E-3</v>
      </c>
      <c r="AE157" s="177">
        <f t="shared" si="3"/>
        <v>-2.0562790581783035</v>
      </c>
    </row>
    <row r="158" spans="1:31" x14ac:dyDescent="0.25">
      <c r="A158" s="174">
        <f>Indicators!A170</f>
        <v>40544</v>
      </c>
      <c r="B158" s="193">
        <f>(Indicators!B170-Indicators!B169)/Indicators!B169</f>
        <v>8.3141924564796799E-2</v>
      </c>
      <c r="C158" s="193">
        <f>(Indicators!C170-Indicators!C169)/-100</f>
        <v>-4.8000000000000039E-3</v>
      </c>
      <c r="D158" s="193">
        <f>(Indicators!D170-Indicators!D169)/-100</f>
        <v>0</v>
      </c>
      <c r="E158" s="193">
        <f>(Indicators!E170-Indicators!E169)/-Indicators!E169</f>
        <v>-7.1023031601499836E-2</v>
      </c>
      <c r="F158" s="193">
        <f>(Indicators!F170-Indicators!F169)/Indicators!F169</f>
        <v>6.062767475035661E-2</v>
      </c>
      <c r="G158" s="193">
        <f>(Indicators!G170-Indicators!G169)/Indicators!G169</f>
        <v>-4.6900576471425426E-2</v>
      </c>
      <c r="H158" s="193">
        <f>(Indicators!H170-Indicators!H169)/Indicators!H169</f>
        <v>7.5615496847722284E-3</v>
      </c>
      <c r="I158" s="193">
        <f>(Indicators!I170-Indicators!I169)/Indicators!I169</f>
        <v>1.3645802432512608E-2</v>
      </c>
      <c r="J158" s="174"/>
      <c r="K158" s="193">
        <f>NewCastle!C$80/100</f>
        <v>2.322128295024117E-2</v>
      </c>
      <c r="L158" s="193">
        <f>NewCastle!D$80/100</f>
        <v>6.0759076962701632E-3</v>
      </c>
      <c r="M158" s="193">
        <f>NewCastle!E$80/100</f>
        <v>0.2745110032298827</v>
      </c>
      <c r="N158" s="193">
        <f>NewCastle!F$80/100</f>
        <v>2.4228032295919695E-2</v>
      </c>
      <c r="O158" s="193">
        <f>NewCastle!G$80/100</f>
        <v>3.6662034048766189E-2</v>
      </c>
      <c r="P158" s="193">
        <f>NewCastle!H$80/100</f>
        <v>0.10878683977816626</v>
      </c>
      <c r="Q158" s="193">
        <f>NewCastle!I$80/100</f>
        <v>8.9753058864477847E-2</v>
      </c>
      <c r="R158" s="193">
        <f>NewCastle!J$80/100</f>
        <v>0.1667645284967981</v>
      </c>
      <c r="S158" s="193">
        <f>NewCastle!K$80/100</f>
        <v>0.26999731263947779</v>
      </c>
      <c r="T158" s="193"/>
      <c r="U158" s="193">
        <f>K158*$B158*Indicators!$B$256+K158*$C158*Indicators!$C$256+K158*$D158*Indicators!$D$256+K158*$E158*Indicators!$E$256+K158*$F158*Indicators!$F$256+K158*$G158*Indicators!$G$256+K158*$H158*Indicators!$H$256+K158*$I158*Indicators!$I$256</f>
        <v>5.5987885870152024E-4</v>
      </c>
      <c r="V158" s="193">
        <f>L158*$B158*Indicators!$B$257+L158*$C158*Indicators!$C$257+L158*$D158*Indicators!$D$257+L158*$E158*Indicators!$E$257+L158*$F158*Indicators!$F$257+L158*$G158*Indicators!$G$257+L158*$H158*Indicators!$H$257+L158*$I158*Indicators!$I$257</f>
        <v>1.0992557159190108E-5</v>
      </c>
      <c r="W158" s="193">
        <f>M158*$B158*Indicators!$B$258+M158*$C158*Indicators!$C$258+M158*$D158*Indicators!$D$258+M158*$E158*Indicators!$E$258+M158*$F158*Indicators!$F$258+M158*$G158*Indicators!$G$258+M158*$H158*Indicators!$H$258+M158*$I158*Indicators!$I$258</f>
        <v>6.7317471062438381E-3</v>
      </c>
      <c r="X158" s="193">
        <f>N158*$B158*Indicators!$B$259+N158*$C158*Indicators!$C$259+N158*$D158*Indicators!$D$259+N158*$E158*Indicators!$E$259+N158*$F158*Indicators!$F$259+N158*$G158*Indicators!$G$259+N158*$H158*Indicators!$H$259+N158*$I158*Indicators!$I$259</f>
        <v>3.5097752936322034E-5</v>
      </c>
      <c r="Y158" s="193">
        <f>O158*$B158*Indicators!$B$260+O158*$C158*Indicators!$C$260+O158*$D158*Indicators!$D$260+O158*$E158*Indicators!$E$260+O158*$F158*Indicators!$F$260+O158*$G158*Indicators!$G$260+O158*$H158*Indicators!$H$260+O158*$I158*Indicators!$I$260</f>
        <v>-3.0374761254345216E-5</v>
      </c>
      <c r="Z158" s="193">
        <f>P158*$B158*Indicators!$B$261+P158*$C158*Indicators!$C$261+P158*$D158*Indicators!$D$261+P158*$E158*Indicators!$E$261+P158*$F158*Indicators!$F$261+P158*$G158*Indicators!$G$261+P158*$H158*Indicators!$H$261+P158*$I158*Indicators!$I$261</f>
        <v>1.5472498938936378E-4</v>
      </c>
      <c r="AA158" s="193">
        <f>Q158*$B158*Indicators!$B$262+Q158*$C158*Indicators!$C$262+Q158*$D158*Indicators!$D$262+Q158*$E158*Indicators!$E$262+Q158*$F158*Indicators!$F$262+Q158*$G158*Indicators!$G$262+Q158*$H158*Indicators!$H$262+Q158*$I158*Indicators!$I$262</f>
        <v>-9.9408933868116479E-4</v>
      </c>
      <c r="AB158" s="193">
        <f>R158*$B158*Indicators!$B$263+R158*$C158*Indicators!$C$263+R158*$D158*Indicators!$D$263+R158*$E158*Indicators!$E$263+R158*$F158*Indicators!$F$263+R158*$G158*Indicators!$G$263+R158*$H158*Indicators!$H$263+R158*$I158*Indicators!$I$263</f>
        <v>4.1401701001488441E-4</v>
      </c>
      <c r="AC158" s="193">
        <f>S158*$B158*Indicators!$B$264+S158*$C158*Indicators!$C$264+S158*$D158*Indicators!$D$264+S158*$E158*Indicators!$E$264+S158*$F158*Indicators!$F$264+S158*$G158*Indicators!$G$264+S158*$H158*Indicators!$H$264+S158*$I158*Indicators!$I$264</f>
        <v>2.5879100623455091E-3</v>
      </c>
      <c r="AE158" s="177">
        <f t="shared" si="3"/>
        <v>0.94699042368551178</v>
      </c>
    </row>
    <row r="159" spans="1:31" x14ac:dyDescent="0.25">
      <c r="A159" s="174">
        <f>Indicators!A171</f>
        <v>40575</v>
      </c>
      <c r="B159" s="193">
        <f>(Indicators!B171-Indicators!B170)/Indicators!B170</f>
        <v>-2.3131225759647305E-2</v>
      </c>
      <c r="C159" s="193">
        <f>(Indicators!C171-Indicators!C170)/-100</f>
        <v>-1.9999999999999573E-4</v>
      </c>
      <c r="D159" s="193">
        <f>(Indicators!D171-Indicators!D170)/-100</f>
        <v>-2.0000000000000018E-3</v>
      </c>
      <c r="E159" s="193">
        <f>(Indicators!E171-Indicators!E170)/-Indicators!E170</f>
        <v>-0.1201240248049609</v>
      </c>
      <c r="F159" s="193">
        <f>(Indicators!F171-Indicators!F170)/Indicators!F170</f>
        <v>-1.4458641560188289E-2</v>
      </c>
      <c r="G159" s="193">
        <f>(Indicators!G171-Indicators!G170)/Indicators!G170</f>
        <v>5.3315412186379828E-2</v>
      </c>
      <c r="H159" s="193">
        <f>(Indicators!H171-Indicators!H170)/Indicators!H170</f>
        <v>8.4613161535844993E-3</v>
      </c>
      <c r="I159" s="193">
        <f>(Indicators!I171-Indicators!I170)/Indicators!I170</f>
        <v>-4.7117354404448343E-2</v>
      </c>
      <c r="J159" s="174"/>
      <c r="K159" s="193">
        <f>NewCastle!C$80/100</f>
        <v>2.322128295024117E-2</v>
      </c>
      <c r="L159" s="193">
        <f>NewCastle!D$80/100</f>
        <v>6.0759076962701632E-3</v>
      </c>
      <c r="M159" s="193">
        <f>NewCastle!E$80/100</f>
        <v>0.2745110032298827</v>
      </c>
      <c r="N159" s="193">
        <f>NewCastle!F$80/100</f>
        <v>2.4228032295919695E-2</v>
      </c>
      <c r="O159" s="193">
        <f>NewCastle!G$80/100</f>
        <v>3.6662034048766189E-2</v>
      </c>
      <c r="P159" s="193">
        <f>NewCastle!H$80/100</f>
        <v>0.10878683977816626</v>
      </c>
      <c r="Q159" s="193">
        <f>NewCastle!I$80/100</f>
        <v>8.9753058864477847E-2</v>
      </c>
      <c r="R159" s="193">
        <f>NewCastle!J$80/100</f>
        <v>0.1667645284967981</v>
      </c>
      <c r="S159" s="193">
        <f>NewCastle!K$80/100</f>
        <v>0.26999731263947779</v>
      </c>
      <c r="T159" s="193"/>
      <c r="U159" s="193">
        <f>K159*$B159*Indicators!$B$256+K159*$C159*Indicators!$C$256+K159*$D159*Indicators!$D$256+K159*$E159*Indicators!$E$256+K159*$F159*Indicators!$F$256+K159*$G159*Indicators!$G$256+K159*$H159*Indicators!$H$256+K159*$I159*Indicators!$I$256</f>
        <v>-7.5302391022377842E-4</v>
      </c>
      <c r="V159" s="193">
        <f>L159*$B159*Indicators!$B$257+L159*$C159*Indicators!$C$257+L159*$D159*Indicators!$D$257+L159*$E159*Indicators!$E$257+L159*$F159*Indicators!$F$257+L159*$G159*Indicators!$G$257+L159*$H159*Indicators!$H$257+L159*$I159*Indicators!$I$257</f>
        <v>-4.2829536424660936E-5</v>
      </c>
      <c r="W159" s="193">
        <f>M159*$B159*Indicators!$B$258+M159*$C159*Indicators!$C$258+M159*$D159*Indicators!$D$258+M159*$E159*Indicators!$E$258+M159*$F159*Indicators!$F$258+M159*$G159*Indicators!$G$258+M159*$H159*Indicators!$H$258+M159*$I159*Indicators!$I$258</f>
        <v>-7.9129637996245283E-3</v>
      </c>
      <c r="X159" s="193">
        <f>N159*$B159*Indicators!$B$259+N159*$C159*Indicators!$C$259+N159*$D159*Indicators!$D$259+N159*$E159*Indicators!$E$259+N159*$F159*Indicators!$F$259+N159*$G159*Indicators!$G$259+N159*$H159*Indicators!$H$259+N159*$I159*Indicators!$I$259</f>
        <v>-1.1910615305266669E-3</v>
      </c>
      <c r="Y159" s="193">
        <f>O159*$B159*Indicators!$B$260+O159*$C159*Indicators!$C$260+O159*$D159*Indicators!$D$260+O159*$E159*Indicators!$E$260+O159*$F159*Indicators!$F$260+O159*$G159*Indicators!$G$260+O159*$H159*Indicators!$H$260+O159*$I159*Indicators!$I$260</f>
        <v>-7.4824275490997078E-4</v>
      </c>
      <c r="Z159" s="193">
        <f>P159*$B159*Indicators!$B$261+P159*$C159*Indicators!$C$261+P159*$D159*Indicators!$D$261+P159*$E159*Indicators!$E$261+P159*$F159*Indicators!$F$261+P159*$G159*Indicators!$G$261+P159*$H159*Indicators!$H$261+P159*$I159*Indicators!$I$261</f>
        <v>-1.3794384525729459E-3</v>
      </c>
      <c r="AA159" s="193">
        <f>Q159*$B159*Indicators!$B$262+Q159*$C159*Indicators!$C$262+Q159*$D159*Indicators!$D$262+Q159*$E159*Indicators!$E$262+Q159*$F159*Indicators!$F$262+Q159*$G159*Indicators!$G$262+Q159*$H159*Indicators!$H$262+Q159*$I159*Indicators!$I$262</f>
        <v>-3.7346070286354521E-3</v>
      </c>
      <c r="AB159" s="193">
        <f>R159*$B159*Indicators!$B$263+R159*$C159*Indicators!$C$263+R159*$D159*Indicators!$D$263+R159*$E159*Indicators!$E$263+R159*$F159*Indicators!$F$263+R159*$G159*Indicators!$G$263+R159*$H159*Indicators!$H$263+R159*$I159*Indicators!$I$263</f>
        <v>-2.403576804123151E-3</v>
      </c>
      <c r="AC159" s="193">
        <f>S159*$B159*Indicators!$B$264+S159*$C159*Indicators!$C$264+S159*$D159*Indicators!$D$264+S159*$E159*Indicators!$E$264+S159*$F159*Indicators!$F$264+S159*$G159*Indicators!$G$264+S159*$H159*Indicators!$H$264+S159*$I159*Indicators!$I$264</f>
        <v>-7.0215378279263839E-4</v>
      </c>
      <c r="AE159" s="177">
        <f t="shared" si="3"/>
        <v>-1.8867897599833792</v>
      </c>
    </row>
    <row r="160" spans="1:31" x14ac:dyDescent="0.25">
      <c r="A160" s="174">
        <f>Indicators!A172</f>
        <v>40603</v>
      </c>
      <c r="B160" s="193">
        <f>(Indicators!B172-Indicators!B171)/Indicators!B171</f>
        <v>-2.7420736932305081E-2</v>
      </c>
      <c r="C160" s="193">
        <f>(Indicators!C172-Indicators!C171)/-100</f>
        <v>-6.0000000000000493E-4</v>
      </c>
      <c r="D160" s="193">
        <f>(Indicators!D172-Indicators!D171)/-100</f>
        <v>0</v>
      </c>
      <c r="E160" s="193">
        <f>(Indicators!E172-Indicators!E171)/-Indicators!E171</f>
        <v>-4.6432717206893501E-2</v>
      </c>
      <c r="F160" s="193">
        <f>(Indicators!F172-Indicators!F171)/Indicators!F171</f>
        <v>-0.1163425452064142</v>
      </c>
      <c r="G160" s="193">
        <f>(Indicators!G172-Indicators!G171)/Indicators!G171</f>
        <v>1.0066638309939067E-2</v>
      </c>
      <c r="H160" s="193">
        <f>(Indicators!H172-Indicators!H171)/Indicators!H171</f>
        <v>1.8315473506472296E-3</v>
      </c>
      <c r="I160" s="193">
        <f>(Indicators!I172-Indicators!I171)/Indicators!I171</f>
        <v>0.11517199017199017</v>
      </c>
      <c r="J160" s="174"/>
      <c r="K160" s="193">
        <f>NewCastle!C$80/100</f>
        <v>2.322128295024117E-2</v>
      </c>
      <c r="L160" s="193">
        <f>NewCastle!D$80/100</f>
        <v>6.0759076962701632E-3</v>
      </c>
      <c r="M160" s="193">
        <f>NewCastle!E$80/100</f>
        <v>0.2745110032298827</v>
      </c>
      <c r="N160" s="193">
        <f>NewCastle!F$80/100</f>
        <v>2.4228032295919695E-2</v>
      </c>
      <c r="O160" s="193">
        <f>NewCastle!G$80/100</f>
        <v>3.6662034048766189E-2</v>
      </c>
      <c r="P160" s="193">
        <f>NewCastle!H$80/100</f>
        <v>0.10878683977816626</v>
      </c>
      <c r="Q160" s="193">
        <f>NewCastle!I$80/100</f>
        <v>8.9753058864477847E-2</v>
      </c>
      <c r="R160" s="193">
        <f>NewCastle!J$80/100</f>
        <v>0.1667645284967981</v>
      </c>
      <c r="S160" s="193">
        <f>NewCastle!K$80/100</f>
        <v>0.26999731263947779</v>
      </c>
      <c r="T160" s="193"/>
      <c r="U160" s="193">
        <f>K160*$B160*Indicators!$B$256+K160*$C160*Indicators!$C$256+K160*$D160*Indicators!$D$256+K160*$E160*Indicators!$E$256+K160*$F160*Indicators!$F$256+K160*$G160*Indicators!$G$256+K160*$H160*Indicators!$H$256+K160*$I160*Indicators!$I$256</f>
        <v>-9.0431940088062015E-4</v>
      </c>
      <c r="V160" s="193">
        <f>L160*$B160*Indicators!$B$257+L160*$C160*Indicators!$C$257+L160*$D160*Indicators!$D$257+L160*$E160*Indicators!$E$257+L160*$F160*Indicators!$F$257+L160*$G160*Indicators!$G$257+L160*$H160*Indicators!$H$257+L160*$I160*Indicators!$I$257</f>
        <v>8.6226612016392478E-5</v>
      </c>
      <c r="W160" s="193">
        <f>M160*$B160*Indicators!$B$258+M160*$C160*Indicators!$C$258+M160*$D160*Indicators!$D$258+M160*$E160*Indicators!$E$258+M160*$F160*Indicators!$F$258+M160*$G160*Indicators!$G$258+M160*$H160*Indicators!$H$258+M160*$I160*Indicators!$I$258</f>
        <v>2.4313503029785829E-3</v>
      </c>
      <c r="X160" s="193">
        <f>N160*$B160*Indicators!$B$259+N160*$C160*Indicators!$C$259+N160*$D160*Indicators!$D$259+N160*$E160*Indicators!$E$259+N160*$F160*Indicators!$F$259+N160*$G160*Indicators!$G$259+N160*$H160*Indicators!$H$259+N160*$I160*Indicators!$I$259</f>
        <v>1.1074762621910181E-3</v>
      </c>
      <c r="Y160" s="193">
        <f>O160*$B160*Indicators!$B$260+O160*$C160*Indicators!$C$260+O160*$D160*Indicators!$D$260+O160*$E160*Indicators!$E$260+O160*$F160*Indicators!$F$260+O160*$G160*Indicators!$G$260+O160*$H160*Indicators!$H$260+O160*$I160*Indicators!$I$260</f>
        <v>-1.3121039745970977E-4</v>
      </c>
      <c r="Z160" s="193">
        <f>P160*$B160*Indicators!$B$261+P160*$C160*Indicators!$C$261+P160*$D160*Indicators!$D$261+P160*$E160*Indicators!$E$261+P160*$F160*Indicators!$F$261+P160*$G160*Indicators!$G$261+P160*$H160*Indicators!$H$261+P160*$I160*Indicators!$I$261</f>
        <v>-7.7646156255868344E-4</v>
      </c>
      <c r="AA160" s="193">
        <f>Q160*$B160*Indicators!$B$262+Q160*$C160*Indicators!$C$262+Q160*$D160*Indicators!$D$262+Q160*$E160*Indicators!$E$262+Q160*$F160*Indicators!$F$262+Q160*$G160*Indicators!$G$262+Q160*$H160*Indicators!$H$262+Q160*$I160*Indicators!$I$262</f>
        <v>-4.4054215209566759E-4</v>
      </c>
      <c r="AB160" s="193">
        <f>R160*$B160*Indicators!$B$263+R160*$C160*Indicators!$C$263+R160*$D160*Indicators!$D$263+R160*$E160*Indicators!$E$263+R160*$F160*Indicators!$F$263+R160*$G160*Indicators!$G$263+R160*$H160*Indicators!$H$263+R160*$I160*Indicators!$I$263</f>
        <v>-2.1467292576409956E-4</v>
      </c>
      <c r="AC160" s="193">
        <f>S160*$B160*Indicators!$B$264+S160*$C160*Indicators!$C$264+S160*$D160*Indicators!$D$264+S160*$E160*Indicators!$E$264+S160*$F160*Indicators!$F$264+S160*$G160*Indicators!$G$264+S160*$H160*Indicators!$H$264+S160*$I160*Indicators!$I$264</f>
        <v>9.0610828679696116E-4</v>
      </c>
      <c r="AE160" s="177">
        <f t="shared" si="3"/>
        <v>0.2063955025224174</v>
      </c>
    </row>
    <row r="161" spans="1:31" x14ac:dyDescent="0.25">
      <c r="A161" s="174">
        <f>Indicators!A173</f>
        <v>40634</v>
      </c>
      <c r="B161" s="193">
        <f>(Indicators!B173-Indicators!B172)/Indicators!B172</f>
        <v>-3.0910425844346504E-2</v>
      </c>
      <c r="C161" s="193">
        <f>(Indicators!C173-Indicators!C172)/-100</f>
        <v>2.7000000000000136E-3</v>
      </c>
      <c r="D161" s="193">
        <f>(Indicators!D173-Indicators!D172)/-100</f>
        <v>-3.9999999999999949E-3</v>
      </c>
      <c r="E161" s="193">
        <f>(Indicators!E173-Indicators!E172)/-Indicators!E172</f>
        <v>-7.065449270415565E-2</v>
      </c>
      <c r="F161" s="193">
        <f>(Indicators!F173-Indicators!F172)/Indicators!F172</f>
        <v>-7.6833976833976775E-2</v>
      </c>
      <c r="G161" s="193">
        <f>(Indicators!G173-Indicators!G172)/Indicators!G172</f>
        <v>7.8607523862998324E-2</v>
      </c>
      <c r="H161" s="193">
        <f>(Indicators!H173-Indicators!H172)/Indicators!H172</f>
        <v>5.6278757047501784E-3</v>
      </c>
      <c r="I161" s="193">
        <f>(Indicators!I173-Indicators!I172)/Indicators!I172</f>
        <v>-5.480583861195263E-2</v>
      </c>
      <c r="J161" s="174"/>
      <c r="K161" s="193">
        <f>NewCastle!C$80/100</f>
        <v>2.322128295024117E-2</v>
      </c>
      <c r="L161" s="193">
        <f>NewCastle!D$80/100</f>
        <v>6.0759076962701632E-3</v>
      </c>
      <c r="M161" s="193">
        <f>NewCastle!E$80/100</f>
        <v>0.2745110032298827</v>
      </c>
      <c r="N161" s="193">
        <f>NewCastle!F$80/100</f>
        <v>2.4228032295919695E-2</v>
      </c>
      <c r="O161" s="193">
        <f>NewCastle!G$80/100</f>
        <v>3.6662034048766189E-2</v>
      </c>
      <c r="P161" s="193">
        <f>NewCastle!H$80/100</f>
        <v>0.10878683977816626</v>
      </c>
      <c r="Q161" s="193">
        <f>NewCastle!I$80/100</f>
        <v>8.9753058864477847E-2</v>
      </c>
      <c r="R161" s="193">
        <f>NewCastle!J$80/100</f>
        <v>0.1667645284967981</v>
      </c>
      <c r="S161" s="193">
        <f>NewCastle!K$80/100</f>
        <v>0.26999731263947779</v>
      </c>
      <c r="T161" s="193"/>
      <c r="U161" s="193">
        <f>K161*$B161*Indicators!$B$256+K161*$C161*Indicators!$C$256+K161*$D161*Indicators!$D$256+K161*$E161*Indicators!$E$256+K161*$F161*Indicators!$F$256+K161*$G161*Indicators!$G$256+K161*$H161*Indicators!$H$256+K161*$I161*Indicators!$I$256</f>
        <v>-1.0448467697964159E-3</v>
      </c>
      <c r="V161" s="193">
        <f>L161*$B161*Indicators!$B$257+L161*$C161*Indicators!$C$257+L161*$D161*Indicators!$D$257+L161*$E161*Indicators!$E$257+L161*$F161*Indicators!$F$257+L161*$G161*Indicators!$G$257+L161*$H161*Indicators!$H$257+L161*$I161*Indicators!$I$257</f>
        <v>2.5174094480471881E-5</v>
      </c>
      <c r="W161" s="193">
        <f>M161*$B161*Indicators!$B$258+M161*$C161*Indicators!$C$258+M161*$D161*Indicators!$D$258+M161*$E161*Indicators!$E$258+M161*$F161*Indicators!$F$258+M161*$G161*Indicators!$G$258+M161*$H161*Indicators!$H$258+M161*$I161*Indicators!$I$258</f>
        <v>-7.6705177969395438E-3</v>
      </c>
      <c r="X161" s="193">
        <f>N161*$B161*Indicators!$B$259+N161*$C161*Indicators!$C$259+N161*$D161*Indicators!$D$259+N161*$E161*Indicators!$E$259+N161*$F161*Indicators!$F$259+N161*$G161*Indicators!$G$259+N161*$H161*Indicators!$H$259+N161*$I161*Indicators!$I$259</f>
        <v>-1.0691121463950663E-3</v>
      </c>
      <c r="Y161" s="193">
        <f>O161*$B161*Indicators!$B$260+O161*$C161*Indicators!$C$260+O161*$D161*Indicators!$D$260+O161*$E161*Indicators!$E$260+O161*$F161*Indicators!$F$260+O161*$G161*Indicators!$G$260+O161*$H161*Indicators!$H$260+O161*$I161*Indicators!$I$260</f>
        <v>-5.2540895194964064E-4</v>
      </c>
      <c r="Z161" s="193">
        <f>P161*$B161*Indicators!$B$261+P161*$C161*Indicators!$C$261+P161*$D161*Indicators!$D$261+P161*$E161*Indicators!$E$261+P161*$F161*Indicators!$F$261+P161*$G161*Indicators!$G$261+P161*$H161*Indicators!$H$261+P161*$I161*Indicators!$I$261</f>
        <v>-9.3605885720798323E-4</v>
      </c>
      <c r="AA161" s="193">
        <f>Q161*$B161*Indicators!$B$262+Q161*$C161*Indicators!$C$262+Q161*$D161*Indicators!$D$262+Q161*$E161*Indicators!$E$262+Q161*$F161*Indicators!$F$262+Q161*$G161*Indicators!$G$262+Q161*$H161*Indicators!$H$262+Q161*$I161*Indicators!$I$262</f>
        <v>-2.5581775056305986E-3</v>
      </c>
      <c r="AB161" s="193">
        <f>R161*$B161*Indicators!$B$263+R161*$C161*Indicators!$C$263+R161*$D161*Indicators!$D$263+R161*$E161*Indicators!$E$263+R161*$F161*Indicators!$F$263+R161*$G161*Indicators!$G$263+R161*$H161*Indicators!$H$263+R161*$I161*Indicators!$I$263</f>
        <v>-1.7782803875722307E-3</v>
      </c>
      <c r="AC161" s="193">
        <f>S161*$B161*Indicators!$B$264+S161*$C161*Indicators!$C$264+S161*$D161*Indicators!$D$264+S161*$E161*Indicators!$E$264+S161*$F161*Indicators!$F$264+S161*$G161*Indicators!$G$264+S161*$H161*Indicators!$H$264+S161*$I161*Indicators!$I$264</f>
        <v>-1.0794416429823562E-3</v>
      </c>
      <c r="AE161" s="177">
        <f t="shared" si="3"/>
        <v>-1.6636669963993365</v>
      </c>
    </row>
    <row r="162" spans="1:31" x14ac:dyDescent="0.25">
      <c r="A162" s="174">
        <f>Indicators!A174</f>
        <v>40664</v>
      </c>
      <c r="B162" s="193">
        <f>(Indicators!B174-Indicators!B173)/Indicators!B173</f>
        <v>4.9246155011743342E-2</v>
      </c>
      <c r="C162" s="193">
        <f>(Indicators!C174-Indicators!C173)/-100</f>
        <v>1.25E-3</v>
      </c>
      <c r="D162" s="193">
        <f>(Indicators!D174-Indicators!D173)/-100</f>
        <v>-1.0000000000000052E-3</v>
      </c>
      <c r="E162" s="193">
        <f>(Indicators!E174-Indicators!E173)/-Indicators!E173</f>
        <v>7.2128795728062467E-2</v>
      </c>
      <c r="F162" s="193">
        <f>(Indicators!F174-Indicators!F173)/Indicators!F173</f>
        <v>-8.6156419907988238E-2</v>
      </c>
      <c r="G162" s="193">
        <f>(Indicators!G174-Indicators!G173)/Indicators!G173</f>
        <v>2.1473191046329741E-3</v>
      </c>
      <c r="H162" s="193">
        <f>(Indicators!H174-Indicators!H173)/Indicators!H173</f>
        <v>-7.3252364717230772E-4</v>
      </c>
      <c r="I162" s="193">
        <f>(Indicators!I174-Indicators!I173)/Indicators!I173</f>
        <v>5.5944055944055944E-2</v>
      </c>
      <c r="J162" s="174"/>
      <c r="K162" s="193">
        <f>NewCastle!C$80/100</f>
        <v>2.322128295024117E-2</v>
      </c>
      <c r="L162" s="193">
        <f>NewCastle!D$80/100</f>
        <v>6.0759076962701632E-3</v>
      </c>
      <c r="M162" s="193">
        <f>NewCastle!E$80/100</f>
        <v>0.2745110032298827</v>
      </c>
      <c r="N162" s="193">
        <f>NewCastle!F$80/100</f>
        <v>2.4228032295919695E-2</v>
      </c>
      <c r="O162" s="193">
        <f>NewCastle!G$80/100</f>
        <v>3.6662034048766189E-2</v>
      </c>
      <c r="P162" s="193">
        <f>NewCastle!H$80/100</f>
        <v>0.10878683977816626</v>
      </c>
      <c r="Q162" s="193">
        <f>NewCastle!I$80/100</f>
        <v>8.9753058864477847E-2</v>
      </c>
      <c r="R162" s="193">
        <f>NewCastle!J$80/100</f>
        <v>0.1667645284967981</v>
      </c>
      <c r="S162" s="193">
        <f>NewCastle!K$80/100</f>
        <v>0.26999731263947779</v>
      </c>
      <c r="T162" s="193"/>
      <c r="U162" s="193">
        <f>K162*$B162*Indicators!$B$256+K162*$C162*Indicators!$C$256+K162*$D162*Indicators!$D$256+K162*$E162*Indicators!$E$256+K162*$F162*Indicators!$F$256+K162*$G162*Indicators!$G$256+K162*$H162*Indicators!$H$256+K162*$I162*Indicators!$I$256</f>
        <v>1.7217940737601121E-5</v>
      </c>
      <c r="V162" s="193">
        <f>L162*$B162*Indicators!$B$257+L162*$C162*Indicators!$C$257+L162*$D162*Indicators!$D$257+L162*$E162*Indicators!$E$257+L162*$F162*Indicators!$F$257+L162*$G162*Indicators!$G$257+L162*$H162*Indicators!$H$257+L162*$I162*Indicators!$I$257</f>
        <v>2.067902672668394E-4</v>
      </c>
      <c r="W162" s="193">
        <f>M162*$B162*Indicators!$B$258+M162*$C162*Indicators!$C$258+M162*$D162*Indicators!$D$258+M162*$E162*Indicators!$E$258+M162*$F162*Indicators!$F$258+M162*$G162*Indicators!$G$258+M162*$H162*Indicators!$H$258+M162*$I162*Indicators!$I$258</f>
        <v>9.8177742087369475E-3</v>
      </c>
      <c r="X162" s="193">
        <f>N162*$B162*Indicators!$B$259+N162*$C162*Indicators!$C$259+N162*$D162*Indicators!$D$259+N162*$E162*Indicators!$E$259+N162*$F162*Indicators!$F$259+N162*$G162*Indicators!$G$259+N162*$H162*Indicators!$H$259+N162*$I162*Indicators!$I$259</f>
        <v>1.1450567887147372E-3</v>
      </c>
      <c r="Y162" s="193">
        <f>O162*$B162*Indicators!$B$260+O162*$C162*Indicators!$C$260+O162*$D162*Indicators!$D$260+O162*$E162*Indicators!$E$260+O162*$F162*Indicators!$F$260+O162*$G162*Indicators!$G$260+O162*$H162*Indicators!$H$260+O162*$I162*Indicators!$I$260</f>
        <v>6.8178113740046081E-4</v>
      </c>
      <c r="Z162" s="193">
        <f>P162*$B162*Indicators!$B$261+P162*$C162*Indicators!$C$261+P162*$D162*Indicators!$D$261+P162*$E162*Indicators!$E$261+P162*$F162*Indicators!$F$261+P162*$G162*Indicators!$G$261+P162*$H162*Indicators!$H$261+P162*$I162*Indicators!$I$261</f>
        <v>1.3263143732090592E-3</v>
      </c>
      <c r="AA162" s="193">
        <f>Q162*$B162*Indicators!$B$262+Q162*$C162*Indicators!$C$262+Q162*$D162*Indicators!$D$262+Q162*$E162*Indicators!$E$262+Q162*$F162*Indicators!$F$262+Q162*$G162*Indicators!$G$262+Q162*$H162*Indicators!$H$262+Q162*$I162*Indicators!$I$262</f>
        <v>2.8865620454544922E-3</v>
      </c>
      <c r="AB162" s="193">
        <f>R162*$B162*Indicators!$B$263+R162*$C162*Indicators!$C$263+R162*$D162*Indicators!$D$263+R162*$E162*Indicators!$E$263+R162*$F162*Indicators!$F$263+R162*$G162*Indicators!$G$263+R162*$H162*Indicators!$H$263+R162*$I162*Indicators!$I$263</f>
        <v>2.5102131889076663E-3</v>
      </c>
      <c r="AC162" s="193">
        <f>S162*$B162*Indicators!$B$264+S162*$C162*Indicators!$C$264+S162*$D162*Indicators!$D$264+S162*$E162*Indicators!$E$264+S162*$F162*Indicators!$F$264+S162*$G162*Indicators!$G$264+S162*$H162*Indicators!$H$264+S162*$I162*Indicators!$I$264</f>
        <v>2.0896607261496293E-3</v>
      </c>
      <c r="AE162" s="177">
        <f t="shared" si="3"/>
        <v>2.0681370676577435</v>
      </c>
    </row>
    <row r="163" spans="1:31" x14ac:dyDescent="0.25">
      <c r="A163" s="174">
        <f>Indicators!A175</f>
        <v>40695</v>
      </c>
      <c r="B163" s="193">
        <f>(Indicators!B175-Indicators!B174)/Indicators!B174</f>
        <v>-1.9293811827568834E-2</v>
      </c>
      <c r="C163" s="193">
        <f>(Indicators!C175-Indicators!C174)/-100</f>
        <v>-9.5000000000000639E-4</v>
      </c>
      <c r="D163" s="193">
        <f>(Indicators!D175-Indicators!D174)/-100</f>
        <v>-3.9999999999999949E-3</v>
      </c>
      <c r="E163" s="193">
        <f>(Indicators!E175-Indicators!E174)/-Indicators!E174</f>
        <v>3.8653152379316269E-2</v>
      </c>
      <c r="F163" s="193">
        <f>(Indicators!F175-Indicators!F174)/Indicators!F174</f>
        <v>0.14050343249427918</v>
      </c>
      <c r="G163" s="193">
        <f>(Indicators!G175-Indicators!G174)/Indicators!G174</f>
        <v>-2.4024413999090971E-2</v>
      </c>
      <c r="H163" s="193">
        <f>(Indicators!H175-Indicators!H174)/Indicators!H174</f>
        <v>4.937453050111622E-3</v>
      </c>
      <c r="I163" s="193">
        <f>(Indicators!I175-Indicators!I174)/Indicators!I174</f>
        <v>-2.6766004415011039E-2</v>
      </c>
      <c r="J163" s="174"/>
      <c r="K163" s="193">
        <f>NewCastle!C$80/100</f>
        <v>2.322128295024117E-2</v>
      </c>
      <c r="L163" s="193">
        <f>NewCastle!D$80/100</f>
        <v>6.0759076962701632E-3</v>
      </c>
      <c r="M163" s="193">
        <f>NewCastle!E$80/100</f>
        <v>0.2745110032298827</v>
      </c>
      <c r="N163" s="193">
        <f>NewCastle!F$80/100</f>
        <v>2.4228032295919695E-2</v>
      </c>
      <c r="O163" s="193">
        <f>NewCastle!G$80/100</f>
        <v>3.6662034048766189E-2</v>
      </c>
      <c r="P163" s="193">
        <f>NewCastle!H$80/100</f>
        <v>0.10878683977816626</v>
      </c>
      <c r="Q163" s="193">
        <f>NewCastle!I$80/100</f>
        <v>8.9753058864477847E-2</v>
      </c>
      <c r="R163" s="193">
        <f>NewCastle!J$80/100</f>
        <v>0.1667645284967981</v>
      </c>
      <c r="S163" s="193">
        <f>NewCastle!K$80/100</f>
        <v>0.26999731263947779</v>
      </c>
      <c r="T163" s="193"/>
      <c r="U163" s="193">
        <f>K163*$B163*Indicators!$B$256+K163*$C163*Indicators!$C$256+K163*$D163*Indicators!$D$256+K163*$E163*Indicators!$E$256+K163*$F163*Indicators!$F$256+K163*$G163*Indicators!$G$256+K163*$H163*Indicators!$H$256+K163*$I163*Indicators!$I$256</f>
        <v>9.9667530372103035E-4</v>
      </c>
      <c r="V163" s="193">
        <f>L163*$B163*Indicators!$B$257+L163*$C163*Indicators!$C$257+L163*$D163*Indicators!$D$257+L163*$E163*Indicators!$E$257+L163*$F163*Indicators!$F$257+L163*$G163*Indicators!$G$257+L163*$H163*Indicators!$H$257+L163*$I163*Indicators!$I$257</f>
        <v>-1.0259653054029138E-4</v>
      </c>
      <c r="W163" s="193">
        <f>M163*$B163*Indicators!$B$258+M163*$C163*Indicators!$C$258+M163*$D163*Indicators!$D$258+M163*$E163*Indicators!$E$258+M163*$F163*Indicators!$F$258+M163*$G163*Indicators!$G$258+M163*$H163*Indicators!$H$258+M163*$I163*Indicators!$I$258</f>
        <v>-2.2336890276807358E-3</v>
      </c>
      <c r="X163" s="193">
        <f>N163*$B163*Indicators!$B$259+N163*$C163*Indicators!$C$259+N163*$D163*Indicators!$D$259+N163*$E163*Indicators!$E$259+N163*$F163*Indicators!$F$259+N163*$G163*Indicators!$G$259+N163*$H163*Indicators!$H$259+N163*$I163*Indicators!$I$259</f>
        <v>-1.7772491526721679E-4</v>
      </c>
      <c r="Y163" s="193">
        <f>O163*$B163*Indicators!$B$260+O163*$C163*Indicators!$C$260+O163*$D163*Indicators!$D$260+O163*$E163*Indicators!$E$260+O163*$F163*Indicators!$F$260+O163*$G163*Indicators!$G$260+O163*$H163*Indicators!$H$260+O163*$I163*Indicators!$I$260</f>
        <v>1.2195725964529453E-4</v>
      </c>
      <c r="Z163" s="193">
        <f>P163*$B163*Indicators!$B$261+P163*$C163*Indicators!$C$261+P163*$D163*Indicators!$D$261+P163*$E163*Indicators!$E$261+P163*$F163*Indicators!$F$261+P163*$G163*Indicators!$G$261+P163*$H163*Indicators!$H$261+P163*$I163*Indicators!$I$261</f>
        <v>2.2168553030129493E-4</v>
      </c>
      <c r="AA163" s="193">
        <f>Q163*$B163*Indicators!$B$262+Q163*$C163*Indicators!$C$262+Q163*$D163*Indicators!$D$262+Q163*$E163*Indicators!$E$262+Q163*$F163*Indicators!$F$262+Q163*$G163*Indicators!$G$262+Q163*$H163*Indicators!$H$262+Q163*$I163*Indicators!$I$262</f>
        <v>6.6304665650820189E-4</v>
      </c>
      <c r="AB163" s="193">
        <f>R163*$B163*Indicators!$B$263+R163*$C163*Indicators!$C$263+R163*$D163*Indicators!$D$263+R163*$E163*Indicators!$E$263+R163*$F163*Indicators!$F$263+R163*$G163*Indicators!$G$263+R163*$H163*Indicators!$H$263+R163*$I163*Indicators!$I$263</f>
        <v>2.245267164506615E-4</v>
      </c>
      <c r="AC163" s="193">
        <f>S163*$B163*Indicators!$B$264+S163*$C163*Indicators!$C$264+S163*$D163*Indicators!$D$264+S163*$E163*Indicators!$E$264+S163*$F163*Indicators!$F$264+S163*$G163*Indicators!$G$264+S163*$H163*Indicators!$H$264+S163*$I163*Indicators!$I$264</f>
        <v>-7.8810743762909444E-4</v>
      </c>
      <c r="AE163" s="177">
        <f t="shared" si="3"/>
        <v>-0.10742264444908552</v>
      </c>
    </row>
    <row r="164" spans="1:31" x14ac:dyDescent="0.25">
      <c r="A164" s="174">
        <f>Indicators!A176</f>
        <v>40725</v>
      </c>
      <c r="B164" s="193">
        <f>(Indicators!B176-Indicators!B175)/Indicators!B175</f>
        <v>-8.5113902428248702E-3</v>
      </c>
      <c r="C164" s="193">
        <f>(Indicators!C176-Indicators!C175)/-100</f>
        <v>1.8500000000000051E-3</v>
      </c>
      <c r="D164" s="193">
        <f>(Indicators!D176-Indicators!D175)/-100</f>
        <v>-4.0000000000000036E-3</v>
      </c>
      <c r="E164" s="193">
        <f>(Indicators!E176-Indicators!E175)/-Indicators!E175</f>
        <v>-3.8867047891350912E-2</v>
      </c>
      <c r="F164" s="193">
        <f>(Indicators!F176-Indicators!F175)/Indicators!F175</f>
        <v>0.18258426966292121</v>
      </c>
      <c r="G164" s="193">
        <f>(Indicators!G176-Indicators!G175)/Indicators!G175</f>
        <v>7.6575078171778416E-2</v>
      </c>
      <c r="H164" s="193">
        <f>(Indicators!H176-Indicators!H175)/Indicators!H175</f>
        <v>1.2704618252316596E-2</v>
      </c>
      <c r="I164" s="193">
        <f>(Indicators!I176-Indicators!I175)/Indicators!I175</f>
        <v>3.1755032605613839E-2</v>
      </c>
      <c r="J164" s="174"/>
      <c r="K164" s="193">
        <f>NewCastle!C$80/100</f>
        <v>2.322128295024117E-2</v>
      </c>
      <c r="L164" s="193">
        <f>NewCastle!D$80/100</f>
        <v>6.0759076962701632E-3</v>
      </c>
      <c r="M164" s="193">
        <f>NewCastle!E$80/100</f>
        <v>0.2745110032298827</v>
      </c>
      <c r="N164" s="193">
        <f>NewCastle!F$80/100</f>
        <v>2.4228032295919695E-2</v>
      </c>
      <c r="O164" s="193">
        <f>NewCastle!G$80/100</f>
        <v>3.6662034048766189E-2</v>
      </c>
      <c r="P164" s="193">
        <f>NewCastle!H$80/100</f>
        <v>0.10878683977816626</v>
      </c>
      <c r="Q164" s="193">
        <f>NewCastle!I$80/100</f>
        <v>8.9753058864477847E-2</v>
      </c>
      <c r="R164" s="193">
        <f>NewCastle!J$80/100</f>
        <v>0.1667645284967981</v>
      </c>
      <c r="S164" s="193">
        <f>NewCastle!K$80/100</f>
        <v>0.26999731263947779</v>
      </c>
      <c r="T164" s="193"/>
      <c r="U164" s="193">
        <f>K164*$B164*Indicators!$B$256+K164*$C164*Indicators!$C$256+K164*$D164*Indicators!$D$256+K164*$E164*Indicators!$E$256+K164*$F164*Indicators!$F$256+K164*$G164*Indicators!$G$256+K164*$H164*Indicators!$H$256+K164*$I164*Indicators!$I$256</f>
        <v>1.1671357964519369E-3</v>
      </c>
      <c r="V164" s="193">
        <f>L164*$B164*Indicators!$B$257+L164*$C164*Indicators!$C$257+L164*$D164*Indicators!$D$257+L164*$E164*Indicators!$E$257+L164*$F164*Indicators!$F$257+L164*$G164*Indicators!$G$257+L164*$H164*Indicators!$H$257+L164*$I164*Indicators!$I$257</f>
        <v>1.8556378613717348E-4</v>
      </c>
      <c r="W164" s="193">
        <f>M164*$B164*Indicators!$B$258+M164*$C164*Indicators!$C$258+M164*$D164*Indicators!$D$258+M164*$E164*Indicators!$E$258+M164*$F164*Indicators!$F$258+M164*$G164*Indicators!$G$258+M164*$H164*Indicators!$H$258+M164*$I164*Indicators!$I$258</f>
        <v>2.5413596541415439E-4</v>
      </c>
      <c r="X164" s="193">
        <f>N164*$B164*Indicators!$B$259+N164*$C164*Indicators!$C$259+N164*$D164*Indicators!$D$259+N164*$E164*Indicators!$E$259+N164*$F164*Indicators!$F$259+N164*$G164*Indicators!$G$259+N164*$H164*Indicators!$H$259+N164*$I164*Indicators!$I$259</f>
        <v>2.0390141234365671E-4</v>
      </c>
      <c r="Y164" s="193">
        <f>O164*$B164*Indicators!$B$260+O164*$C164*Indicators!$C$260+O164*$D164*Indicators!$D$260+O164*$E164*Indicators!$E$260+O164*$F164*Indicators!$F$260+O164*$G164*Indicators!$G$260+O164*$H164*Indicators!$H$260+O164*$I164*Indicators!$I$260</f>
        <v>-4.1320279172842379E-5</v>
      </c>
      <c r="Z164" s="193">
        <f>P164*$B164*Indicators!$B$261+P164*$C164*Indicators!$C$261+P164*$D164*Indicators!$D$261+P164*$E164*Indicators!$E$261+P164*$F164*Indicators!$F$261+P164*$G164*Indicators!$G$261+P164*$H164*Indicators!$H$261+P164*$I164*Indicators!$I$261</f>
        <v>-1.864812313260216E-4</v>
      </c>
      <c r="AA164" s="193">
        <f>Q164*$B164*Indicators!$B$262+Q164*$C164*Indicators!$C$262+Q164*$D164*Indicators!$D$262+Q164*$E164*Indicators!$E$262+Q164*$F164*Indicators!$F$262+Q164*$G164*Indicators!$G$262+Q164*$H164*Indicators!$H$262+Q164*$I164*Indicators!$I$262</f>
        <v>-6.1254905285879849E-4</v>
      </c>
      <c r="AB164" s="193">
        <f>R164*$B164*Indicators!$B$263+R164*$C164*Indicators!$C$263+R164*$D164*Indicators!$D$263+R164*$E164*Indicators!$E$263+R164*$F164*Indicators!$F$263+R164*$G164*Indicators!$G$263+R164*$H164*Indicators!$H$263+R164*$I164*Indicators!$I$263</f>
        <v>1.5155448493450312E-4</v>
      </c>
      <c r="AC164" s="193">
        <f>S164*$B164*Indicators!$B$264+S164*$C164*Indicators!$C$264+S164*$D164*Indicators!$D$264+S164*$E164*Indicators!$E$264+S164*$F164*Indicators!$F$264+S164*$G164*Indicators!$G$264+S164*$H164*Indicators!$H$264+S164*$I164*Indicators!$I$264</f>
        <v>1.1867726697691395E-3</v>
      </c>
      <c r="AE164" s="177">
        <f t="shared" si="3"/>
        <v>0.23087135516929014</v>
      </c>
    </row>
    <row r="165" spans="1:31" x14ac:dyDescent="0.25">
      <c r="A165" s="174">
        <f>Indicators!A177</f>
        <v>40756</v>
      </c>
      <c r="B165" s="193">
        <f>(Indicators!B177-Indicators!B176)/Indicators!B176</f>
        <v>5.0125499398493922E-2</v>
      </c>
      <c r="C165" s="193">
        <f>(Indicators!C177-Indicators!C176)/-100</f>
        <v>5.0499999999999903E-3</v>
      </c>
      <c r="D165" s="193">
        <f>(Indicators!D177-Indicators!D176)/-100</f>
        <v>-2.9999999999999983E-3</v>
      </c>
      <c r="E165" s="193">
        <f>(Indicators!E177-Indicators!E176)/-Indicators!E176</f>
        <v>4.1283220091166235E-3</v>
      </c>
      <c r="F165" s="193">
        <f>(Indicators!F177-Indicators!F176)/Indicators!F176</f>
        <v>-2.0359687818120052E-2</v>
      </c>
      <c r="G165" s="193">
        <f>(Indicators!G177-Indicators!G176)/Indicators!G176</f>
        <v>0.13465579038437761</v>
      </c>
      <c r="H165" s="193">
        <f>(Indicators!H177-Indicators!H176)/Indicators!H176</f>
        <v>6.5703946098209379E-3</v>
      </c>
      <c r="I165" s="193">
        <f>(Indicators!I177-Indicators!I176)/Indicators!I176</f>
        <v>-1.7862050013740038E-2</v>
      </c>
      <c r="J165" s="174"/>
      <c r="K165" s="193">
        <f>NewCastle!C$80/100</f>
        <v>2.322128295024117E-2</v>
      </c>
      <c r="L165" s="193">
        <f>NewCastle!D$80/100</f>
        <v>6.0759076962701632E-3</v>
      </c>
      <c r="M165" s="193">
        <f>NewCastle!E$80/100</f>
        <v>0.2745110032298827</v>
      </c>
      <c r="N165" s="193">
        <f>NewCastle!F$80/100</f>
        <v>2.4228032295919695E-2</v>
      </c>
      <c r="O165" s="193">
        <f>NewCastle!G$80/100</f>
        <v>3.6662034048766189E-2</v>
      </c>
      <c r="P165" s="193">
        <f>NewCastle!H$80/100</f>
        <v>0.10878683977816626</v>
      </c>
      <c r="Q165" s="193">
        <f>NewCastle!I$80/100</f>
        <v>8.9753058864477847E-2</v>
      </c>
      <c r="R165" s="193">
        <f>NewCastle!J$80/100</f>
        <v>0.1667645284967981</v>
      </c>
      <c r="S165" s="193">
        <f>NewCastle!K$80/100</f>
        <v>0.26999731263947779</v>
      </c>
      <c r="T165" s="193"/>
      <c r="U165" s="193">
        <f>K165*$B165*Indicators!$B$256+K165*$C165*Indicators!$C$256+K165*$D165*Indicators!$D$256+K165*$E165*Indicators!$E$256+K165*$F165*Indicators!$F$256+K165*$G165*Indicators!$G$256+K165*$H165*Indicators!$H$256+K165*$I165*Indicators!$I$256</f>
        <v>9.7577775407191341E-5</v>
      </c>
      <c r="V165" s="193">
        <f>L165*$B165*Indicators!$B$257+L165*$C165*Indicators!$C$257+L165*$D165*Indicators!$D$257+L165*$E165*Indicators!$E$257+L165*$F165*Indicators!$F$257+L165*$G165*Indicators!$G$257+L165*$H165*Indicators!$H$257+L165*$I165*Indicators!$I$257</f>
        <v>3.994325304467793E-4</v>
      </c>
      <c r="W165" s="193">
        <f>M165*$B165*Indicators!$B$258+M165*$C165*Indicators!$C$258+M165*$D165*Indicators!$D$258+M165*$E165*Indicators!$E$258+M165*$F165*Indicators!$F$258+M165*$G165*Indicators!$G$258+M165*$H165*Indicators!$H$258+M165*$I165*Indicators!$I$258</f>
        <v>4.3651055467563574E-3</v>
      </c>
      <c r="X165" s="193">
        <f>N165*$B165*Indicators!$B$259+N165*$C165*Indicators!$C$259+N165*$D165*Indicators!$D$259+N165*$E165*Indicators!$E$259+N165*$F165*Indicators!$F$259+N165*$G165*Indicators!$G$259+N165*$H165*Indicators!$H$259+N165*$I165*Indicators!$I$259</f>
        <v>-5.6530570090865522E-5</v>
      </c>
      <c r="Y165" s="193">
        <f>O165*$B165*Indicators!$B$260+O165*$C165*Indicators!$C$260+O165*$D165*Indicators!$D$260+O165*$E165*Indicators!$E$260+O165*$F165*Indicators!$F$260+O165*$G165*Indicators!$G$260+O165*$H165*Indicators!$H$260+O165*$I165*Indicators!$I$260</f>
        <v>2.9053980522502628E-4</v>
      </c>
      <c r="Z165" s="193">
        <f>P165*$B165*Indicators!$B$261+P165*$C165*Indicators!$C$261+P165*$D165*Indicators!$D$261+P165*$E165*Indicators!$E$261+P165*$F165*Indicators!$F$261+P165*$G165*Indicators!$G$261+P165*$H165*Indicators!$H$261+P165*$I165*Indicators!$I$261</f>
        <v>8.9591192954778574E-4</v>
      </c>
      <c r="AA165" s="193">
        <f>Q165*$B165*Indicators!$B$262+Q165*$C165*Indicators!$C$262+Q165*$D165*Indicators!$D$262+Q165*$E165*Indicators!$E$262+Q165*$F165*Indicators!$F$262+Q165*$G165*Indicators!$G$262+Q165*$H165*Indicators!$H$262+Q165*$I165*Indicators!$I$262</f>
        <v>5.8240046029822126E-4</v>
      </c>
      <c r="AB165" s="193">
        <f>R165*$B165*Indicators!$B$263+R165*$C165*Indicators!$C$263+R165*$D165*Indicators!$D$263+R165*$E165*Indicators!$E$263+R165*$F165*Indicators!$F$263+R165*$G165*Indicators!$G$263+R165*$H165*Indicators!$H$263+R165*$I165*Indicators!$I$263</f>
        <v>1.3292630505050455E-3</v>
      </c>
      <c r="AC165" s="193">
        <f>S165*$B165*Indicators!$B$264+S165*$C165*Indicators!$C$264+S165*$D165*Indicators!$D$264+S165*$E165*Indicators!$E$264+S165*$F165*Indicators!$F$264+S165*$G165*Indicators!$G$264+S165*$H165*Indicators!$H$264+S165*$I165*Indicators!$I$264</f>
        <v>1.9596582669297825E-3</v>
      </c>
      <c r="AE165" s="177">
        <f t="shared" ref="AE165:AE170" si="4">SUM(U165:AD165)*100</f>
        <v>0.98633587950253221</v>
      </c>
    </row>
    <row r="166" spans="1:31" x14ac:dyDescent="0.25">
      <c r="A166" s="174">
        <f>Indicators!A178</f>
        <v>40787</v>
      </c>
      <c r="B166" s="193">
        <f>(Indicators!B178-Indicators!B177)/Indicators!B177</f>
        <v>0.12689163578762774</v>
      </c>
      <c r="C166" s="193">
        <f>(Indicators!C178-Indicators!C177)/-100</f>
        <v>-4.2999999999999974E-3</v>
      </c>
      <c r="D166" s="193">
        <f>(Indicators!D178-Indicators!D177)/-100</f>
        <v>0</v>
      </c>
      <c r="E166" s="193">
        <f>(Indicators!E178-Indicators!E177)/-Indicators!E177</f>
        <v>8.4895068658778924E-2</v>
      </c>
      <c r="F166" s="193">
        <f>(Indicators!F178-Indicators!F177)/Indicators!F177</f>
        <v>-7.7242812608243866E-2</v>
      </c>
      <c r="G166" s="193">
        <f>(Indicators!G178-Indicators!G177)/Indicators!G177</f>
        <v>-0.11938347584554208</v>
      </c>
      <c r="H166" s="193">
        <f>(Indicators!H178-Indicators!H177)/Indicators!H177</f>
        <v>3.3217885524694062E-3</v>
      </c>
      <c r="I166" s="193">
        <f>(Indicators!I178-Indicators!I177)/Indicators!I177</f>
        <v>-5.4001119194180193E-2</v>
      </c>
      <c r="J166" s="174"/>
      <c r="K166" s="193">
        <f>NewCastle!C$80/100</f>
        <v>2.322128295024117E-2</v>
      </c>
      <c r="L166" s="193">
        <f>NewCastle!D$80/100</f>
        <v>6.0759076962701632E-3</v>
      </c>
      <c r="M166" s="193">
        <f>NewCastle!E$80/100</f>
        <v>0.2745110032298827</v>
      </c>
      <c r="N166" s="193">
        <f>NewCastle!F$80/100</f>
        <v>2.4228032295919695E-2</v>
      </c>
      <c r="O166" s="193">
        <f>NewCastle!G$80/100</f>
        <v>3.6662034048766189E-2</v>
      </c>
      <c r="P166" s="193">
        <f>NewCastle!H$80/100</f>
        <v>0.10878683977816626</v>
      </c>
      <c r="Q166" s="193">
        <f>NewCastle!I$80/100</f>
        <v>8.9753058864477847E-2</v>
      </c>
      <c r="R166" s="193">
        <f>NewCastle!J$80/100</f>
        <v>0.1667645284967981</v>
      </c>
      <c r="S166" s="193">
        <f>NewCastle!K$80/100</f>
        <v>0.26999731263947779</v>
      </c>
      <c r="T166" s="193"/>
      <c r="U166" s="193">
        <f>K166*$B166*Indicators!$B$256+K166*$C166*Indicators!$C$256+K166*$D166*Indicators!$D$256+K166*$E166*Indicators!$E$256+K166*$F166*Indicators!$F$256+K166*$G166*Indicators!$G$256+K166*$H166*Indicators!$H$256+K166*$I166*Indicators!$I$256</f>
        <v>2.8375790930725817E-4</v>
      </c>
      <c r="V166" s="193">
        <f>L166*$B166*Indicators!$B$257+L166*$C166*Indicators!$C$257+L166*$D166*Indicators!$D$257+L166*$E166*Indicators!$E$257+L166*$F166*Indicators!$F$257+L166*$G166*Indicators!$G$257+L166*$H166*Indicators!$H$257+L166*$I166*Indicators!$I$257</f>
        <v>-7.289033497655603E-5</v>
      </c>
      <c r="W166" s="193">
        <f>M166*$B166*Indicators!$B$258+M166*$C166*Indicators!$C$258+M166*$D166*Indicators!$D$258+M166*$E166*Indicators!$E$258+M166*$F166*Indicators!$F$258+M166*$G166*Indicators!$G$258+M166*$H166*Indicators!$H$258+M166*$I166*Indicators!$I$258</f>
        <v>1.1412392638140735E-2</v>
      </c>
      <c r="X166" s="193">
        <f>N166*$B166*Indicators!$B$259+N166*$C166*Indicators!$C$259+N166*$D166*Indicators!$D$259+N166*$E166*Indicators!$E$259+N166*$F166*Indicators!$F$259+N166*$G166*Indicators!$G$259+N166*$H166*Indicators!$H$259+N166*$I166*Indicators!$I$259</f>
        <v>6.7470141203434175E-5</v>
      </c>
      <c r="Y166" s="193">
        <f>O166*$B166*Indicators!$B$260+O166*$C166*Indicators!$C$260+O166*$D166*Indicators!$D$260+O166*$E166*Indicators!$E$260+O166*$F166*Indicators!$F$260+O166*$G166*Indicators!$G$260+O166*$H166*Indicators!$H$260+O166*$I166*Indicators!$I$260</f>
        <v>8.2232592188873543E-4</v>
      </c>
      <c r="Z166" s="193">
        <f>P166*$B166*Indicators!$B$261+P166*$C166*Indicators!$C$261+P166*$D166*Indicators!$D$261+P166*$E166*Indicators!$E$261+P166*$F166*Indicators!$F$261+P166*$G166*Indicators!$G$261+P166*$H166*Indicators!$H$261+P166*$I166*Indicators!$I$261</f>
        <v>2.2305781542681781E-3</v>
      </c>
      <c r="AA166" s="193">
        <f>Q166*$B166*Indicators!$B$262+Q166*$C166*Indicators!$C$262+Q166*$D166*Indicators!$D$262+Q166*$E166*Indicators!$E$262+Q166*$F166*Indicators!$F$262+Q166*$G166*Indicators!$G$262+Q166*$H166*Indicators!$H$262+Q166*$I166*Indicators!$I$262</f>
        <v>2.9225328171115475E-3</v>
      </c>
      <c r="AB166" s="193">
        <f>R166*$B166*Indicators!$B$263+R166*$C166*Indicators!$C$263+R166*$D166*Indicators!$D$263+R166*$E166*Indicators!$E$263+R166*$F166*Indicators!$F$263+R166*$G166*Indicators!$G$263+R166*$H166*Indicators!$H$263+R166*$I166*Indicators!$I$263</f>
        <v>2.9967837669816373E-3</v>
      </c>
      <c r="AC166" s="193">
        <f>S166*$B166*Indicators!$B$264+S166*$C166*Indicators!$C$264+S166*$D166*Indicators!$D$264+S166*$E166*Indicators!$E$264+S166*$F166*Indicators!$F$264+S166*$G166*Indicators!$G$264+S166*$H166*Indicators!$H$264+S166*$I166*Indicators!$I$264</f>
        <v>2.5597484519856318E-3</v>
      </c>
      <c r="AE166" s="177">
        <f t="shared" si="4"/>
        <v>2.3222699465910601</v>
      </c>
    </row>
    <row r="167" spans="1:31" x14ac:dyDescent="0.25">
      <c r="A167" s="174">
        <f>Indicators!A179</f>
        <v>40817</v>
      </c>
      <c r="B167" s="193">
        <f>(Indicators!B179-Indicators!B178)/Indicators!B178</f>
        <v>-3.3534978287607715E-2</v>
      </c>
      <c r="C167" s="193">
        <f>(Indicators!C179-Indicators!C178)/-100</f>
        <v>4.1999999999999989E-3</v>
      </c>
      <c r="D167" s="193">
        <f>(Indicators!D179-Indicators!D178)/-100</f>
        <v>-4.0000000000000036E-3</v>
      </c>
      <c r="E167" s="193">
        <f>(Indicators!E179-Indicators!E178)/-Indicators!E178</f>
        <v>-2.9067572668931792E-2</v>
      </c>
      <c r="F167" s="193">
        <f>(Indicators!F179-Indicators!F178)/Indicators!F178</f>
        <v>-1.2762762762762758E-2</v>
      </c>
      <c r="G167" s="193">
        <f>(Indicators!G179-Indicators!G178)/Indicators!G178</f>
        <v>7.8854598305399218E-2</v>
      </c>
      <c r="H167" s="193">
        <f>(Indicators!H179-Indicators!H178)/Indicators!H178</f>
        <v>6.0397177249367157E-3</v>
      </c>
      <c r="I167" s="193">
        <f>(Indicators!I179-Indicators!I178)/Indicators!I178</f>
        <v>4.9097900029577049E-2</v>
      </c>
      <c r="J167" s="174"/>
      <c r="K167" s="193">
        <f>NewCastle!C$80/100</f>
        <v>2.322128295024117E-2</v>
      </c>
      <c r="L167" s="193">
        <f>NewCastle!D$80/100</f>
        <v>6.0759076962701632E-3</v>
      </c>
      <c r="M167" s="193">
        <f>NewCastle!E$80/100</f>
        <v>0.2745110032298827</v>
      </c>
      <c r="N167" s="193">
        <f>NewCastle!F$80/100</f>
        <v>2.4228032295919695E-2</v>
      </c>
      <c r="O167" s="193">
        <f>NewCastle!G$80/100</f>
        <v>3.6662034048766189E-2</v>
      </c>
      <c r="P167" s="193">
        <f>NewCastle!H$80/100</f>
        <v>0.10878683977816626</v>
      </c>
      <c r="Q167" s="193">
        <f>NewCastle!I$80/100</f>
        <v>8.9753058864477847E-2</v>
      </c>
      <c r="R167" s="193">
        <f>NewCastle!J$80/100</f>
        <v>0.1667645284967981</v>
      </c>
      <c r="S167" s="193">
        <f>NewCastle!K$80/100</f>
        <v>0.26999731263947779</v>
      </c>
      <c r="T167" s="193"/>
      <c r="U167" s="193">
        <f>K167*$B167*Indicators!$B$256+K167*$C167*Indicators!$C$256+K167*$D167*Indicators!$D$256+K167*$E167*Indicators!$E$256+K167*$F167*Indicators!$F$256+K167*$G167*Indicators!$G$256+K167*$H167*Indicators!$H$256+K167*$I167*Indicators!$I$256</f>
        <v>-2.4906005756731051E-4</v>
      </c>
      <c r="V167" s="193">
        <f>L167*$B167*Indicators!$B$257+L167*$C167*Indicators!$C$257+L167*$D167*Indicators!$D$257+L167*$E167*Indicators!$E$257+L167*$F167*Indicators!$F$257+L167*$G167*Indicators!$G$257+L167*$H167*Indicators!$H$257+L167*$I167*Indicators!$I$257</f>
        <v>1.7252034737342493E-4</v>
      </c>
      <c r="W167" s="193">
        <f>M167*$B167*Indicators!$B$258+M167*$C167*Indicators!$C$258+M167*$D167*Indicators!$D$258+M167*$E167*Indicators!$E$258+M167*$F167*Indicators!$F$258+M167*$G167*Indicators!$G$258+M167*$H167*Indicators!$H$258+M167*$I167*Indicators!$I$258</f>
        <v>-9.8287234206200294E-4</v>
      </c>
      <c r="X167" s="193">
        <f>N167*$B167*Indicators!$B$259+N167*$C167*Indicators!$C$259+N167*$D167*Indicators!$D$259+N167*$E167*Indicators!$E$259+N167*$F167*Indicators!$F$259+N167*$G167*Indicators!$G$259+N167*$H167*Indicators!$H$259+N167*$I167*Indicators!$I$259</f>
        <v>3.8754941014508743E-4</v>
      </c>
      <c r="Y167" s="193">
        <f>O167*$B167*Indicators!$B$260+O167*$C167*Indicators!$C$260+O167*$D167*Indicators!$D$260+O167*$E167*Indicators!$E$260+O167*$F167*Indicators!$F$260+O167*$G167*Indicators!$G$260+O167*$H167*Indicators!$H$260+O167*$I167*Indicators!$I$260</f>
        <v>-9.483820794072287E-5</v>
      </c>
      <c r="Z167" s="193">
        <f>P167*$B167*Indicators!$B$261+P167*$C167*Indicators!$C$261+P167*$D167*Indicators!$D$261+P167*$E167*Indicators!$E$261+P167*$F167*Indicators!$F$261+P167*$G167*Indicators!$G$261+P167*$H167*Indicators!$H$261+P167*$I167*Indicators!$I$261</f>
        <v>-4.4388573429797365E-4</v>
      </c>
      <c r="AA167" s="193">
        <f>Q167*$B167*Indicators!$B$262+Q167*$C167*Indicators!$C$262+Q167*$D167*Indicators!$D$262+Q167*$E167*Indicators!$E$262+Q167*$F167*Indicators!$F$262+Q167*$G167*Indicators!$G$262+Q167*$H167*Indicators!$H$262+Q167*$I167*Indicators!$I$262</f>
        <v>-4.9508111112102804E-4</v>
      </c>
      <c r="AB167" s="193">
        <f>R167*$B167*Indicators!$B$263+R167*$C167*Indicators!$C$263+R167*$D167*Indicators!$D$263+R167*$E167*Indicators!$E$263+R167*$F167*Indicators!$F$263+R167*$G167*Indicators!$G$263+R167*$H167*Indicators!$H$263+R167*$I167*Indicators!$I$263</f>
        <v>-1.5399783277821998E-4</v>
      </c>
      <c r="AC167" s="193">
        <f>S167*$B167*Indicators!$B$264+S167*$C167*Indicators!$C$264+S167*$D167*Indicators!$D$264+S167*$E167*Indicators!$E$264+S167*$F167*Indicators!$F$264+S167*$G167*Indicators!$G$264+S167*$H167*Indicators!$H$264+S167*$I167*Indicators!$I$264</f>
        <v>4.2749011742227502E-4</v>
      </c>
      <c r="AE167" s="177">
        <f t="shared" si="4"/>
        <v>-0.14321754108264706</v>
      </c>
    </row>
    <row r="168" spans="1:31" x14ac:dyDescent="0.25">
      <c r="A168" s="174">
        <f>Indicators!A180</f>
        <v>40848</v>
      </c>
      <c r="B168" s="193">
        <f>(Indicators!B180-Indicators!B179)/Indicators!B179</f>
        <v>8.1785834870010066E-2</v>
      </c>
      <c r="C168" s="193">
        <f>(Indicators!C180-Indicators!C179)/-100</f>
        <v>-4.4999999999999928E-4</v>
      </c>
      <c r="D168" s="193">
        <f>(Indicators!D180-Indicators!D179)/-100</f>
        <v>-2.9999999999999983E-3</v>
      </c>
      <c r="E168" s="193">
        <f>(Indicators!E180-Indicators!E179)/-Indicators!E179</f>
        <v>-2.311078503301537E-2</v>
      </c>
      <c r="F168" s="193">
        <f>(Indicators!F180-Indicators!F179)/Indicators!F179</f>
        <v>-6.7680608365019046E-2</v>
      </c>
      <c r="G168" s="193">
        <f>(Indicators!G180-Indicators!G179)/Indicators!G179</f>
        <v>-1.6051364365971106E-2</v>
      </c>
      <c r="H168" s="193">
        <f>(Indicators!H180-Indicators!H179)/Indicators!H179</f>
        <v>3.8283559508594431E-3</v>
      </c>
      <c r="I168" s="193">
        <f>(Indicators!I180-Indicators!I179)/Indicators!I179</f>
        <v>-3.3267550042289255E-2</v>
      </c>
      <c r="J168" s="174"/>
      <c r="K168" s="193">
        <f>NewCastle!C$80/100</f>
        <v>2.322128295024117E-2</v>
      </c>
      <c r="L168" s="193">
        <f>NewCastle!D$80/100</f>
        <v>6.0759076962701632E-3</v>
      </c>
      <c r="M168" s="193">
        <f>NewCastle!E$80/100</f>
        <v>0.2745110032298827</v>
      </c>
      <c r="N168" s="193">
        <f>NewCastle!F$80/100</f>
        <v>2.4228032295919695E-2</v>
      </c>
      <c r="O168" s="193">
        <f>NewCastle!G$80/100</f>
        <v>3.6662034048766189E-2</v>
      </c>
      <c r="P168" s="193">
        <f>NewCastle!H$80/100</f>
        <v>0.10878683977816626</v>
      </c>
      <c r="Q168" s="193">
        <f>NewCastle!I$80/100</f>
        <v>8.9753058864477847E-2</v>
      </c>
      <c r="R168" s="193">
        <f>NewCastle!J$80/100</f>
        <v>0.1667645284967981</v>
      </c>
      <c r="S168" s="193">
        <f>NewCastle!K$80/100</f>
        <v>0.26999731263947779</v>
      </c>
      <c r="T168" s="193"/>
      <c r="U168" s="193">
        <f>K168*$B168*Indicators!$B$256+K168*$C168*Indicators!$C$256+K168*$D168*Indicators!$D$256+K168*$E168*Indicators!$E$256+K168*$F168*Indicators!$F$256+K168*$G168*Indicators!$G$256+K168*$H168*Indicators!$H$256+K168*$I168*Indicators!$I$256</f>
        <v>-2.4032674980193025E-4</v>
      </c>
      <c r="V168" s="193">
        <f>L168*$B168*Indicators!$B$257+L168*$C168*Indicators!$C$257+L168*$D168*Indicators!$D$257+L168*$E168*Indicators!$E$257+L168*$F168*Indicators!$F$257+L168*$G168*Indicators!$G$257+L168*$H168*Indicators!$H$257+L168*$I168*Indicators!$I$257</f>
        <v>5.5598299412542277E-5</v>
      </c>
      <c r="W168" s="193">
        <f>M168*$B168*Indicators!$B$258+M168*$C168*Indicators!$C$258+M168*$D168*Indicators!$D$258+M168*$E168*Indicators!$E$258+M168*$F168*Indicators!$F$258+M168*$G168*Indicators!$G$258+M168*$H168*Indicators!$H$258+M168*$I168*Indicators!$I$258</f>
        <v>5.4362208096538243E-3</v>
      </c>
      <c r="X168" s="193">
        <f>N168*$B168*Indicators!$B$259+N168*$C168*Indicators!$C$259+N168*$D168*Indicators!$D$259+N168*$E168*Indicators!$E$259+N168*$F168*Indicators!$F$259+N168*$G168*Indicators!$G$259+N168*$H168*Indicators!$H$259+N168*$I168*Indicators!$I$259</f>
        <v>-3.1174240519948551E-4</v>
      </c>
      <c r="Y168" s="193">
        <f>O168*$B168*Indicators!$B$260+O168*$C168*Indicators!$C$260+O168*$D168*Indicators!$D$260+O168*$E168*Indicators!$E$260+O168*$F168*Indicators!$F$260+O168*$G168*Indicators!$G$260+O168*$H168*Indicators!$H$260+O168*$I168*Indicators!$I$260</f>
        <v>1.3792605554166525E-4</v>
      </c>
      <c r="Z168" s="193">
        <f>P168*$B168*Indicators!$B$261+P168*$C168*Indicators!$C$261+P168*$D168*Indicators!$D$261+P168*$E168*Indicators!$E$261+P168*$F168*Indicators!$F$261+P168*$G168*Indicators!$G$261+P168*$H168*Indicators!$H$261+P168*$I168*Indicators!$I$261</f>
        <v>6.6001997978732926E-4</v>
      </c>
      <c r="AA168" s="193">
        <f>Q168*$B168*Indicators!$B$262+Q168*$C168*Indicators!$C$262+Q168*$D168*Indicators!$D$262+Q168*$E168*Indicators!$E$262+Q168*$F168*Indicators!$F$262+Q168*$G168*Indicators!$G$262+Q168*$H168*Indicators!$H$262+Q168*$I168*Indicators!$I$262</f>
        <v>-1.5309500898197782E-4</v>
      </c>
      <c r="AB168" s="193">
        <f>R168*$B168*Indicators!$B$263+R168*$C168*Indicators!$C$263+R168*$D168*Indicators!$D$263+R168*$E168*Indicators!$E$263+R168*$F168*Indicators!$F$263+R168*$G168*Indicators!$G$263+R168*$H168*Indicators!$H$263+R168*$I168*Indicators!$I$263</f>
        <v>8.1633475793856569E-4</v>
      </c>
      <c r="AC168" s="193">
        <f>S168*$B168*Indicators!$B$264+S168*$C168*Indicators!$C$264+S168*$D168*Indicators!$D$264+S168*$E168*Indicators!$E$264+S168*$F168*Indicators!$F$264+S168*$G168*Indicators!$G$264+S168*$H168*Indicators!$H$264+S168*$I168*Indicators!$I$264</f>
        <v>1.8646588884554257E-3</v>
      </c>
      <c r="AE168" s="177">
        <f t="shared" si="4"/>
        <v>0.82655946268059588</v>
      </c>
    </row>
    <row r="169" spans="1:31" x14ac:dyDescent="0.25">
      <c r="A169" s="174">
        <f>Indicators!A181</f>
        <v>40878</v>
      </c>
      <c r="B169" s="193">
        <f>(Indicators!B181-Indicators!B180)/Indicators!B180</f>
        <v>-2.0539229808892629E-2</v>
      </c>
      <c r="C169" s="193">
        <f>(Indicators!C181-Indicators!C180)/-100</f>
        <v>-1.4999999999999682E-4</v>
      </c>
      <c r="D169" s="193">
        <f>(Indicators!D181-Indicators!D180)/-100</f>
        <v>0</v>
      </c>
      <c r="E169" s="193">
        <f>(Indicators!E181-Indicators!E180)/-Indicators!E180</f>
        <v>2.8953029759770561E-2</v>
      </c>
      <c r="F169" s="193">
        <f>(Indicators!F181-Indicators!F180)/Indicators!F180</f>
        <v>-4.4861337683523565E-2</v>
      </c>
      <c r="G169" s="193">
        <f>(Indicators!G181-Indicators!G180)/Indicators!G180</f>
        <v>-9.8986250291307434E-2</v>
      </c>
      <c r="H169" s="193">
        <f>(Indicators!H181-Indicators!H180)/Indicators!H180</f>
        <v>1.1796576405682239E-2</v>
      </c>
      <c r="I169" s="193">
        <f>(Indicators!I181-Indicators!I180)/Indicators!I180</f>
        <v>1.079031787693205E-2</v>
      </c>
      <c r="J169" s="174"/>
      <c r="K169" s="193">
        <f>NewCastle!C$80/100</f>
        <v>2.322128295024117E-2</v>
      </c>
      <c r="L169" s="193">
        <f>NewCastle!D$80/100</f>
        <v>6.0759076962701632E-3</v>
      </c>
      <c r="M169" s="193">
        <f>NewCastle!E$80/100</f>
        <v>0.2745110032298827</v>
      </c>
      <c r="N169" s="193">
        <f>NewCastle!F$80/100</f>
        <v>2.4228032295919695E-2</v>
      </c>
      <c r="O169" s="193">
        <f>NewCastle!G$80/100</f>
        <v>3.6662034048766189E-2</v>
      </c>
      <c r="P169" s="193">
        <f>NewCastle!H$80/100</f>
        <v>0.10878683977816626</v>
      </c>
      <c r="Q169" s="193">
        <f>NewCastle!I$80/100</f>
        <v>8.9753058864477847E-2</v>
      </c>
      <c r="R169" s="193">
        <f>NewCastle!J$80/100</f>
        <v>0.1667645284967981</v>
      </c>
      <c r="S169" s="193">
        <f>NewCastle!K$80/100</f>
        <v>0.26999731263947779</v>
      </c>
      <c r="T169" s="193"/>
      <c r="U169" s="193">
        <f>K169*$B169*Indicators!$B$256+K169*$C169*Indicators!$C$256+K169*$D169*Indicators!$D$256+K169*$E169*Indicators!$E$256+K169*$F169*Indicators!$F$256+K169*$G169*Indicators!$G$256+K169*$H169*Indicators!$H$256+K169*$I169*Indicators!$I$256</f>
        <v>-2.465252472077066E-4</v>
      </c>
      <c r="V169" s="193">
        <f>L169*$B169*Indicators!$B$257+L169*$C169*Indicators!$C$257+L169*$D169*Indicators!$D$257+L169*$E169*Indicators!$E$257+L169*$F169*Indicators!$F$257+L169*$G169*Indicators!$G$257+L169*$H169*Indicators!$H$257+L169*$I169*Indicators!$I$257</f>
        <v>-2.4730707860784202E-4</v>
      </c>
      <c r="W169" s="193">
        <f>M169*$B169*Indicators!$B$258+M169*$C169*Indicators!$C$258+M169*$D169*Indicators!$D$258+M169*$E169*Indicators!$E$258+M169*$F169*Indicators!$F$258+M169*$G169*Indicators!$G$258+M169*$H169*Indicators!$H$258+M169*$I169*Indicators!$I$258</f>
        <v>-2.7058720915647868E-4</v>
      </c>
      <c r="X169" s="193">
        <f>N169*$B169*Indicators!$B$259+N169*$C169*Indicators!$C$259+N169*$D169*Indicators!$D$259+N169*$E169*Indicators!$E$259+N169*$F169*Indicators!$F$259+N169*$G169*Indicators!$G$259+N169*$H169*Indicators!$H$259+N169*$I169*Indicators!$I$259</f>
        <v>2.4964563387694296E-4</v>
      </c>
      <c r="Y169" s="193">
        <f>O169*$B169*Indicators!$B$260+O169*$C169*Indicators!$C$260+O169*$D169*Indicators!$D$260+O169*$E169*Indicators!$E$260+O169*$F169*Indicators!$F$260+O169*$G169*Indicators!$G$260+O169*$H169*Indicators!$H$260+O169*$I169*Indicators!$I$260</f>
        <v>2.3179645446230033E-4</v>
      </c>
      <c r="Z169" s="193">
        <f>P169*$B169*Indicators!$B$261+P169*$C169*Indicators!$C$261+P169*$D169*Indicators!$D$261+P169*$E169*Indicators!$E$261+P169*$F169*Indicators!$F$261+P169*$G169*Indicators!$G$261+P169*$H169*Indicators!$H$261+P169*$I169*Indicators!$I$261</f>
        <v>4.0664782847377905E-4</v>
      </c>
      <c r="AA169" s="193">
        <f>Q169*$B169*Indicators!$B$262+Q169*$C169*Indicators!$C$262+Q169*$D169*Indicators!$D$262+Q169*$E169*Indicators!$E$262+Q169*$F169*Indicators!$F$262+Q169*$G169*Indicators!$G$262+Q169*$H169*Indicators!$H$262+Q169*$I169*Indicators!$I$262</f>
        <v>9.0115060019248033E-4</v>
      </c>
      <c r="AB169" s="193">
        <f>R169*$B169*Indicators!$B$263+R169*$C169*Indicators!$C$263+R169*$D169*Indicators!$D$263+R169*$E169*Indicators!$E$263+R169*$F169*Indicators!$F$263+R169*$G169*Indicators!$G$263+R169*$H169*Indicators!$H$263+R169*$I169*Indicators!$I$263</f>
        <v>8.1170446472624512E-4</v>
      </c>
      <c r="AC169" s="193">
        <f>S169*$B169*Indicators!$B$264+S169*$C169*Indicators!$C$264+S169*$D169*Indicators!$D$264+S169*$E169*Indicators!$E$264+S169*$F169*Indicators!$F$264+S169*$G169*Indicators!$G$264+S169*$H169*Indicators!$H$264+S169*$I169*Indicators!$I$264</f>
        <v>5.3245247570687189E-4</v>
      </c>
      <c r="AE169" s="177">
        <f t="shared" si="4"/>
        <v>0.23689779224665927</v>
      </c>
    </row>
    <row r="170" spans="1:31" x14ac:dyDescent="0.25">
      <c r="A170" s="174">
        <f>Indicators!A182</f>
        <v>40909</v>
      </c>
      <c r="B170" s="193">
        <f>(Indicators!B182-Indicators!B181)/Indicators!B181</f>
        <v>-3.995440785361485E-2</v>
      </c>
      <c r="C170" s="193">
        <f>(Indicators!C182-Indicators!C181)/-100</f>
        <v>2.4500000000000012E-3</v>
      </c>
      <c r="D170" s="193">
        <f>(Indicators!D182-Indicators!D181)/-100</f>
        <v>-9.9999999999999655E-4</v>
      </c>
      <c r="E170" s="193">
        <f>(Indicators!E182-Indicators!E181)/-Indicators!E181</f>
        <v>-1.9846764515831308E-2</v>
      </c>
      <c r="F170" s="193">
        <f>(Indicators!F182-Indicators!F181)/Indicators!F181</f>
        <v>2.561912894961562E-2</v>
      </c>
      <c r="G170" s="193">
        <f>(Indicators!G182-Indicators!G181)/Indicators!G181</f>
        <v>0.11949563530552858</v>
      </c>
      <c r="H170" s="193">
        <f>(Indicators!H182-Indicators!H181)/Indicators!H181</f>
        <v>5.9664846385927978E-3</v>
      </c>
      <c r="I170" s="193">
        <f>(Indicators!I182-Indicators!I181)/Indicators!I181</f>
        <v>1.7599538372763995E-2</v>
      </c>
      <c r="J170" s="174"/>
      <c r="K170" s="193">
        <f>NewCastle!C$81/100</f>
        <v>2.3376095844562555E-2</v>
      </c>
      <c r="L170" s="193">
        <f>NewCastle!D$81/100</f>
        <v>6.2610244501712401E-3</v>
      </c>
      <c r="M170" s="193">
        <f>NewCastle!E$81/100</f>
        <v>0.26765531394042497</v>
      </c>
      <c r="N170" s="193">
        <f>NewCastle!F$81/100</f>
        <v>2.2928744303350061E-2</v>
      </c>
      <c r="O170" s="193">
        <f>NewCastle!G$81/100</f>
        <v>3.6350537682407862E-2</v>
      </c>
      <c r="P170" s="193">
        <f>NewCastle!H$81/100</f>
        <v>0.10889993333057407</v>
      </c>
      <c r="Q170" s="193">
        <f>NewCastle!I$81/100</f>
        <v>8.9003869485101722E-2</v>
      </c>
      <c r="R170" s="193">
        <f>NewCastle!J$81/100</f>
        <v>0.16768259499679863</v>
      </c>
      <c r="S170" s="193">
        <f>NewCastle!K$81/100</f>
        <v>0.27784188596660897</v>
      </c>
      <c r="T170" s="193"/>
      <c r="U170" s="193">
        <f>K170*$B170*Indicators!$B$256+K170*$C170*Indicators!$C$256+K170*$D170*Indicators!$D$256+K170*$E170*Indicators!$E$256+K170*$F170*Indicators!$F$256+K170*$G170*Indicators!$G$256+K170*$H170*Indicators!$H$256+K170*$I170*Indicators!$I$256</f>
        <v>-3.4584497133034994E-5</v>
      </c>
      <c r="V170" s="193">
        <f>L170*$B170*Indicators!$B$257+L170*$C170*Indicators!$C$257+L170*$D170*Indicators!$D$257+L170*$E170*Indicators!$E$257+L170*$F170*Indicators!$F$257+L170*$G170*Indicators!$G$257+L170*$H170*Indicators!$H$257+L170*$I170*Indicators!$I$257</f>
        <v>2.3383150061926451E-4</v>
      </c>
      <c r="W170" s="193">
        <f>M170*$B170*Indicators!$B$258+M170*$C170*Indicators!$C$258+M170*$D170*Indicators!$D$258+M170*$E170*Indicators!$E$258+M170*$F170*Indicators!$F$258+M170*$G170*Indicators!$G$258+M170*$H170*Indicators!$H$258+M170*$I170*Indicators!$I$258</f>
        <v>-3.0545260870818674E-3</v>
      </c>
      <c r="X170" s="193">
        <f>N170*$B170*Indicators!$B$259+N170*$C170*Indicators!$C$259+N170*$D170*Indicators!$D$259+N170*$E170*Indicators!$E$259+N170*$F170*Indicators!$F$259+N170*$G170*Indicators!$G$259+N170*$H170*Indicators!$H$259+N170*$I170*Indicators!$I$259</f>
        <v>3.4487673718671438E-5</v>
      </c>
      <c r="Y170" s="193">
        <f>O170*$B170*Indicators!$B$260+O170*$C170*Indicators!$C$260+O170*$D170*Indicators!$D$260+O170*$E170*Indicators!$E$260+O170*$F170*Indicators!$F$260+O170*$G170*Indicators!$G$260+O170*$H170*Indicators!$H$260+O170*$I170*Indicators!$I$260</f>
        <v>-1.3331680206216351E-4</v>
      </c>
      <c r="Z170" s="193">
        <f>P170*$B170*Indicators!$B$261+P170*$C170*Indicators!$C$261+P170*$D170*Indicators!$D$261+P170*$E170*Indicators!$E$261+P170*$F170*Indicators!$F$261+P170*$G170*Indicators!$G$261+P170*$H170*Indicators!$H$261+P170*$I170*Indicators!$I$261</f>
        <v>-4.1719521740727044E-4</v>
      </c>
      <c r="AA170" s="193">
        <f>Q170*$B170*Indicators!$B$262+Q170*$C170*Indicators!$C$262+Q170*$D170*Indicators!$D$262+Q170*$E170*Indicators!$E$262+Q170*$F170*Indicators!$F$262+Q170*$G170*Indicators!$G$262+Q170*$H170*Indicators!$H$262+Q170*$I170*Indicators!$I$262</f>
        <v>-5.8797908705276731E-4</v>
      </c>
      <c r="AB170" s="193">
        <f>R170*$B170*Indicators!$B$263+R170*$C170*Indicators!$C$263+R170*$D170*Indicators!$D$263+R170*$E170*Indicators!$E$263+R170*$F170*Indicators!$F$263+R170*$G170*Indicators!$G$263+R170*$H170*Indicators!$H$263+R170*$I170*Indicators!$I$263</f>
        <v>-4.2804250954901041E-4</v>
      </c>
      <c r="AC170" s="193">
        <f>S170*$B170*Indicators!$B$264+S170*$C170*Indicators!$C$264+S170*$D170*Indicators!$D$264+S170*$E170*Indicators!$E$264+S170*$F170*Indicators!$F$264+S170*$G170*Indicators!$G$264+S170*$H170*Indicators!$H$264+S170*$I170*Indicators!$I$264</f>
        <v>-1.8560351299494872E-4</v>
      </c>
      <c r="AE170" s="177">
        <f t="shared" si="4"/>
        <v>-0.45729285389431273</v>
      </c>
    </row>
    <row r="171" spans="1:31" x14ac:dyDescent="0.25">
      <c r="A171" s="174">
        <f>Indicators!A183</f>
        <v>40940</v>
      </c>
      <c r="B171" s="193">
        <f>(Indicators!B183-Indicators!B182)/Indicators!B182</f>
        <v>-4.5115085596108995E-2</v>
      </c>
      <c r="C171" s="193">
        <f>(Indicators!C183-Indicators!C182)/-100</f>
        <v>-5.0000000000000706E-4</v>
      </c>
      <c r="D171" s="193">
        <f>(Indicators!D183-Indicators!D182)/-100</f>
        <v>-2.0000000000000018E-3</v>
      </c>
      <c r="E171" s="193">
        <f>(Indicators!E183-Indicators!E182)/-Indicators!E182</f>
        <v>-0.10400072411296157</v>
      </c>
      <c r="F171" s="193">
        <f>(Indicators!F183-Indicators!F182)/Indicators!F182</f>
        <v>-2.4979184013322143E-2</v>
      </c>
      <c r="G171" s="193">
        <f>(Indicators!G183-Indicators!G182)/Indicators!G182</f>
        <v>3.0959394674522116E-2</v>
      </c>
      <c r="H171" s="193">
        <f>(Indicators!H183-Indicators!H182)/Indicators!H182</f>
        <v>1.6689764100959792E-2</v>
      </c>
      <c r="I171" s="193">
        <f>(Indicators!I183-Indicators!I182)/Indicators!I182</f>
        <v>-7.2582931669974482E-2</v>
      </c>
      <c r="J171" s="174"/>
      <c r="K171" s="193">
        <f>NewCastle!C$81/100</f>
        <v>2.3376095844562555E-2</v>
      </c>
      <c r="L171" s="193">
        <f>NewCastle!D$81/100</f>
        <v>6.2610244501712401E-3</v>
      </c>
      <c r="M171" s="193">
        <f>NewCastle!E$81/100</f>
        <v>0.26765531394042497</v>
      </c>
      <c r="N171" s="193">
        <f>NewCastle!F$81/100</f>
        <v>2.2928744303350061E-2</v>
      </c>
      <c r="O171" s="193">
        <f>NewCastle!G$81/100</f>
        <v>3.6350537682407862E-2</v>
      </c>
      <c r="P171" s="193">
        <f>NewCastle!H$81/100</f>
        <v>0.10889993333057407</v>
      </c>
      <c r="Q171" s="193">
        <f>NewCastle!I$81/100</f>
        <v>8.9003869485101722E-2</v>
      </c>
      <c r="R171" s="193">
        <f>NewCastle!J$81/100</f>
        <v>0.16768259499679863</v>
      </c>
      <c r="S171" s="193">
        <f>NewCastle!K$81/100</f>
        <v>0.27784188596660897</v>
      </c>
      <c r="T171" s="193"/>
      <c r="U171" s="193">
        <f>K171*$B171*Indicators!$B$256+K171*$C171*Indicators!$C$256+K171*$D171*Indicators!$D$256+K171*$E171*Indicators!$E$256+K171*$F171*Indicators!$F$256+K171*$G171*Indicators!$G$256+K171*$H171*Indicators!$H$256+K171*$I171*Indicators!$I$256</f>
        <v>-8.9961861222471648E-4</v>
      </c>
      <c r="V171" s="193">
        <f>L171*$B171*Indicators!$B$257+L171*$C171*Indicators!$C$257+L171*$D171*Indicators!$D$257+L171*$E171*Indicators!$E$257+L171*$F171*Indicators!$F$257+L171*$G171*Indicators!$G$257+L171*$H171*Indicators!$H$257+L171*$I171*Indicators!$I$257</f>
        <v>-1.6320879500960866E-4</v>
      </c>
      <c r="W171" s="193">
        <f>M171*$B171*Indicators!$B$258+M171*$C171*Indicators!$C$258+M171*$D171*Indicators!$D$258+M171*$E171*Indicators!$E$258+M171*$F171*Indicators!$F$258+M171*$G171*Indicators!$G$258+M171*$H171*Indicators!$H$258+M171*$I171*Indicators!$I$258</f>
        <v>-1.0502249116138489E-2</v>
      </c>
      <c r="X171" s="193">
        <f>N171*$B171*Indicators!$B$259+N171*$C171*Indicators!$C$259+N171*$D171*Indicators!$D$259+N171*$E171*Indicators!$E$259+N171*$F171*Indicators!$F$259+N171*$G171*Indicators!$G$259+N171*$H171*Indicators!$H$259+N171*$I171*Indicators!$I$259</f>
        <v>-1.3770807285022552E-3</v>
      </c>
      <c r="Y171" s="193">
        <f>O171*$B171*Indicators!$B$260+O171*$C171*Indicators!$C$260+O171*$D171*Indicators!$D$260+O171*$E171*Indicators!$E$260+O171*$F171*Indicators!$F$260+O171*$G171*Indicators!$G$260+O171*$H171*Indicators!$H$260+O171*$I171*Indicators!$I$260</f>
        <v>-6.937076461990925E-4</v>
      </c>
      <c r="Z171" s="193">
        <f>P171*$B171*Indicators!$B$261+P171*$C171*Indicators!$C$261+P171*$D171*Indicators!$D$261+P171*$E171*Indicators!$E$261+P171*$F171*Indicators!$F$261+P171*$G171*Indicators!$G$261+P171*$H171*Indicators!$H$261+P171*$I171*Indicators!$I$261</f>
        <v>-1.2321090857759338E-3</v>
      </c>
      <c r="AA171" s="193">
        <f>Q171*$B171*Indicators!$B$262+Q171*$C171*Indicators!$C$262+Q171*$D171*Indicators!$D$262+Q171*$E171*Indicators!$E$262+Q171*$F171*Indicators!$F$262+Q171*$G171*Indicators!$G$262+Q171*$H171*Indicators!$H$262+Q171*$I171*Indicators!$I$262</f>
        <v>-3.5541084030221441E-3</v>
      </c>
      <c r="AB171" s="193">
        <f>R171*$B171*Indicators!$B$263+R171*$C171*Indicators!$C$263+R171*$D171*Indicators!$D$263+R171*$E171*Indicators!$E$263+R171*$F171*Indicators!$F$263+R171*$G171*Indicators!$G$263+R171*$H171*Indicators!$H$263+R171*$I171*Indicators!$I$263</f>
        <v>-2.3322633962752047E-3</v>
      </c>
      <c r="AC171" s="193">
        <f>S171*$B171*Indicators!$B$264+S171*$C171*Indicators!$C$264+S171*$D171*Indicators!$D$264+S171*$E171*Indicators!$E$264+S171*$F171*Indicators!$F$264+S171*$G171*Indicators!$G$264+S171*$H171*Indicators!$H$264+S171*$I171*Indicators!$I$264</f>
        <v>-1.0304394021516115E-3</v>
      </c>
      <c r="AE171" s="177">
        <f t="shared" ref="AE171:AE176" si="5">SUM(U171:AD171)*100</f>
        <v>-2.1784785185299054</v>
      </c>
    </row>
    <row r="172" spans="1:31" x14ac:dyDescent="0.25">
      <c r="A172" s="174">
        <f>Indicators!A184</f>
        <v>40969</v>
      </c>
      <c r="B172" s="193">
        <f>(Indicators!B184-Indicators!B183)/Indicators!B183</f>
        <v>3.1323948181125438E-2</v>
      </c>
      <c r="C172" s="193">
        <f>(Indicators!C184-Indicators!C183)/-100</f>
        <v>-9.9999999999999655E-4</v>
      </c>
      <c r="D172" s="193">
        <f>(Indicators!D184-Indicators!D183)/-100</f>
        <v>2.0000000000000018E-3</v>
      </c>
      <c r="E172" s="193">
        <f>(Indicators!E184-Indicators!E183)/-Indicators!E183</f>
        <v>-1.5905550545216019E-2</v>
      </c>
      <c r="F172" s="193">
        <f>(Indicators!F184-Indicators!F183)/Indicators!F183</f>
        <v>1.5798462852262912E-2</v>
      </c>
      <c r="G172" s="193">
        <f>(Indicators!G184-Indicators!G183)/Indicators!G183</f>
        <v>-6.8631295870917139E-2</v>
      </c>
      <c r="H172" s="193">
        <f>(Indicators!H184-Indicators!H183)/Indicators!H183</f>
        <v>1.131613843166999E-2</v>
      </c>
      <c r="I172" s="193">
        <f>(Indicators!I184-Indicators!I183)/Indicators!I183</f>
        <v>3.3628859675940079E-3</v>
      </c>
      <c r="J172" s="174"/>
      <c r="K172" s="193">
        <f>NewCastle!C$81/100</f>
        <v>2.3376095844562555E-2</v>
      </c>
      <c r="L172" s="193">
        <f>NewCastle!D$81/100</f>
        <v>6.2610244501712401E-3</v>
      </c>
      <c r="M172" s="193">
        <f>NewCastle!E$81/100</f>
        <v>0.26765531394042497</v>
      </c>
      <c r="N172" s="193">
        <f>NewCastle!F$81/100</f>
        <v>2.2928744303350061E-2</v>
      </c>
      <c r="O172" s="193">
        <f>NewCastle!G$81/100</f>
        <v>3.6350537682407862E-2</v>
      </c>
      <c r="P172" s="193">
        <f>NewCastle!H$81/100</f>
        <v>0.10889993333057407</v>
      </c>
      <c r="Q172" s="193">
        <f>NewCastle!I$81/100</f>
        <v>8.9003869485101722E-2</v>
      </c>
      <c r="R172" s="193">
        <f>NewCastle!J$81/100</f>
        <v>0.16768259499679863</v>
      </c>
      <c r="S172" s="193">
        <f>NewCastle!K$81/100</f>
        <v>0.27784188596660897</v>
      </c>
      <c r="T172" s="193"/>
      <c r="U172" s="193">
        <f>K172*$B172*Indicators!$B$256+K172*$C172*Indicators!$C$256+K172*$D172*Indicators!$D$256+K172*$E172*Indicators!$E$256+K172*$F172*Indicators!$F$256+K172*$G172*Indicators!$G$256+K172*$H172*Indicators!$H$256+K172*$I172*Indicators!$I$256</f>
        <v>2.2677219818319235E-4</v>
      </c>
      <c r="V172" s="193">
        <f>L172*$B172*Indicators!$B$257+L172*$C172*Indicators!$C$257+L172*$D172*Indicators!$D$257+L172*$E172*Indicators!$E$257+L172*$F172*Indicators!$F$257+L172*$G172*Indicators!$G$257+L172*$H172*Indicators!$H$257+L172*$I172*Indicators!$I$257</f>
        <v>-1.1879236879897694E-4</v>
      </c>
      <c r="W172" s="193">
        <f>M172*$B172*Indicators!$B$258+M172*$C172*Indicators!$C$258+M172*$D172*Indicators!$D$258+M172*$E172*Indicators!$E$258+M172*$F172*Indicators!$F$258+M172*$G172*Indicators!$G$258+M172*$H172*Indicators!$H$258+M172*$I172*Indicators!$I$258</f>
        <v>2.9648226889765436E-3</v>
      </c>
      <c r="X172" s="193">
        <f>N172*$B172*Indicators!$B$259+N172*$C172*Indicators!$C$259+N172*$D172*Indicators!$D$259+N172*$E172*Indicators!$E$259+N172*$F172*Indicators!$F$259+N172*$G172*Indicators!$G$259+N172*$H172*Indicators!$H$259+N172*$I172*Indicators!$I$259</f>
        <v>6.4529317462005975E-5</v>
      </c>
      <c r="Y172" s="193">
        <f>O172*$B172*Indicators!$B$260+O172*$C172*Indicators!$C$260+O172*$D172*Indicators!$D$260+O172*$E172*Indicators!$E$260+O172*$F172*Indicators!$F$260+O172*$G172*Indicators!$G$260+O172*$H172*Indicators!$H$260+O172*$I172*Indicators!$I$260</f>
        <v>1.530193355340032E-4</v>
      </c>
      <c r="Z172" s="193">
        <f>P172*$B172*Indicators!$B$261+P172*$C172*Indicators!$C$261+P172*$D172*Indicators!$D$261+P172*$E172*Indicators!$E$261+P172*$F172*Indicators!$F$261+P172*$G172*Indicators!$G$261+P172*$H172*Indicators!$H$261+P172*$I172*Indicators!$I$261</f>
        <v>4.8143292432011281E-4</v>
      </c>
      <c r="AA172" s="193">
        <f>Q172*$B172*Indicators!$B$262+Q172*$C172*Indicators!$C$262+Q172*$D172*Indicators!$D$262+Q172*$E172*Indicators!$E$262+Q172*$F172*Indicators!$F$262+Q172*$G172*Indicators!$G$262+Q172*$H172*Indicators!$H$262+Q172*$I172*Indicators!$I$262</f>
        <v>8.5465604107410915E-5</v>
      </c>
      <c r="AB172" s="193">
        <f>R172*$B172*Indicators!$B$263+R172*$C172*Indicators!$C$263+R172*$D172*Indicators!$D$263+R172*$E172*Indicators!$E$263+R172*$F172*Indicators!$F$263+R172*$G172*Indicators!$G$263+R172*$H172*Indicators!$H$263+R172*$I172*Indicators!$I$263</f>
        <v>8.3083801293451238E-4</v>
      </c>
      <c r="AC172" s="193">
        <f>S172*$B172*Indicators!$B$264+S172*$C172*Indicators!$C$264+S172*$D172*Indicators!$D$264+S172*$E172*Indicators!$E$264+S172*$F172*Indicators!$F$264+S172*$G172*Indicators!$G$264+S172*$H172*Indicators!$H$264+S172*$I172*Indicators!$I$264</f>
        <v>1.8741492802454257E-3</v>
      </c>
      <c r="AE172" s="177">
        <f t="shared" si="5"/>
        <v>0.6562236992964231</v>
      </c>
    </row>
    <row r="173" spans="1:31" x14ac:dyDescent="0.25">
      <c r="A173" s="174">
        <f>Indicators!A185</f>
        <v>41000</v>
      </c>
      <c r="B173" s="193">
        <f>(Indicators!B185-Indicators!B184)/Indicators!B184</f>
        <v>4.1611573461927086E-3</v>
      </c>
      <c r="C173" s="193">
        <f>(Indicators!C185-Indicators!C184)/-100</f>
        <v>2.9000000000000002E-3</v>
      </c>
      <c r="D173" s="193">
        <f>(Indicators!D185-Indicators!D184)/-100</f>
        <v>9.9999999999999655E-4</v>
      </c>
      <c r="E173" s="193">
        <f>(Indicators!E185-Indicators!E184)/-Indicators!E184</f>
        <v>3.4864014203857582E-2</v>
      </c>
      <c r="F173" s="193">
        <f>(Indicators!F185-Indicators!F184)/Indicators!F184</f>
        <v>-5.5065153425809109E-2</v>
      </c>
      <c r="G173" s="193">
        <f>(Indicators!G185-Indicators!G184)/Indicators!G184</f>
        <v>8.4215591915294964E-4</v>
      </c>
      <c r="H173" s="193">
        <f>(Indicators!H185-Indicators!H184)/Indicators!H184</f>
        <v>-8.1070074896708588E-3</v>
      </c>
      <c r="I173" s="193">
        <f>(Indicators!I185-Indicators!I184)/Indicators!I184</f>
        <v>-3.9000609384521635E-2</v>
      </c>
      <c r="J173" s="174"/>
      <c r="K173" s="193">
        <f>NewCastle!C$81/100</f>
        <v>2.3376095844562555E-2</v>
      </c>
      <c r="L173" s="193">
        <f>NewCastle!D$81/100</f>
        <v>6.2610244501712401E-3</v>
      </c>
      <c r="M173" s="193">
        <f>NewCastle!E$81/100</f>
        <v>0.26765531394042497</v>
      </c>
      <c r="N173" s="193">
        <f>NewCastle!F$81/100</f>
        <v>2.2928744303350061E-2</v>
      </c>
      <c r="O173" s="193">
        <f>NewCastle!G$81/100</f>
        <v>3.6350537682407862E-2</v>
      </c>
      <c r="P173" s="193">
        <f>NewCastle!H$81/100</f>
        <v>0.10889993333057407</v>
      </c>
      <c r="Q173" s="193">
        <f>NewCastle!I$81/100</f>
        <v>8.9003869485101722E-2</v>
      </c>
      <c r="R173" s="193">
        <f>NewCastle!J$81/100</f>
        <v>0.16768259499679863</v>
      </c>
      <c r="S173" s="193">
        <f>NewCastle!K$81/100</f>
        <v>0.27784188596660897</v>
      </c>
      <c r="T173" s="193"/>
      <c r="U173" s="193">
        <f>K173*$B173*Indicators!$B$256+K173*$C173*Indicators!$C$256+K173*$D173*Indicators!$D$256+K173*$E173*Indicators!$E$256+K173*$F173*Indicators!$F$256+K173*$G173*Indicators!$G$256+K173*$H173*Indicators!$H$256+K173*$I173*Indicators!$I$256</f>
        <v>-3.1209850173842529E-4</v>
      </c>
      <c r="V173" s="193">
        <f>L173*$B173*Indicators!$B$257+L173*$C173*Indicators!$C$257+L173*$D173*Indicators!$D$257+L173*$E173*Indicators!$E$257+L173*$F173*Indicators!$F$257+L173*$G173*Indicators!$G$257+L173*$H173*Indicators!$H$257+L173*$I173*Indicators!$I$257</f>
        <v>-1.7083273363540719E-5</v>
      </c>
      <c r="W173" s="193">
        <f>M173*$B173*Indicators!$B$258+M173*$C173*Indicators!$C$258+M173*$D173*Indicators!$D$258+M173*$E173*Indicators!$E$258+M173*$F173*Indicators!$F$258+M173*$G173*Indicators!$G$258+M173*$H173*Indicators!$H$258+M173*$I173*Indicators!$I$258</f>
        <v>-8.1314116218701585E-4</v>
      </c>
      <c r="X173" s="193">
        <f>N173*$B173*Indicators!$B$259+N173*$C173*Indicators!$C$259+N173*$D173*Indicators!$D$259+N173*$E173*Indicators!$E$259+N173*$F173*Indicators!$F$259+N173*$G173*Indicators!$G$259+N173*$H173*Indicators!$H$259+N173*$I173*Indicators!$I$259</f>
        <v>-2.9181612047330416E-4</v>
      </c>
      <c r="Y173" s="193">
        <f>O173*$B173*Indicators!$B$260+O173*$C173*Indicators!$C$260+O173*$D173*Indicators!$D$260+O173*$E173*Indicators!$E$260+O173*$F173*Indicators!$F$260+O173*$G173*Indicators!$G$260+O173*$H173*Indicators!$H$260+O173*$I173*Indicators!$I$260</f>
        <v>8.1192021128156277E-5</v>
      </c>
      <c r="Z173" s="193">
        <f>P173*$B173*Indicators!$B$261+P173*$C173*Indicators!$C$261+P173*$D173*Indicators!$D$261+P173*$E173*Indicators!$E$261+P173*$F173*Indicators!$F$261+P173*$G173*Indicators!$G$261+P173*$H173*Indicators!$H$261+P173*$I173*Indicators!$I$261</f>
        <v>3.3658413321421143E-4</v>
      </c>
      <c r="AA173" s="193">
        <f>Q173*$B173*Indicators!$B$262+Q173*$C173*Indicators!$C$262+Q173*$D173*Indicators!$D$262+Q173*$E173*Indicators!$E$262+Q173*$F173*Indicators!$F$262+Q173*$G173*Indicators!$G$262+Q173*$H173*Indicators!$H$262+Q173*$I173*Indicators!$I$262</f>
        <v>5.3703667070766048E-4</v>
      </c>
      <c r="AB173" s="193">
        <f>R173*$B173*Indicators!$B$263+R173*$C173*Indicators!$C$263+R173*$D173*Indicators!$D$263+R173*$E173*Indicators!$E$263+R173*$F173*Indicators!$F$263+R173*$G173*Indicators!$G$263+R173*$H173*Indicators!$H$263+R173*$I173*Indicators!$I$263</f>
        <v>1.0654291153159575E-4</v>
      </c>
      <c r="AC173" s="193">
        <f>S173*$B173*Indicators!$B$264+S173*$C173*Indicators!$C$264+S173*$D173*Indicators!$D$264+S173*$E173*Indicators!$E$264+S173*$F173*Indicators!$F$264+S173*$G173*Indicators!$G$264+S173*$H173*Indicators!$H$264+S173*$I173*Indicators!$I$264</f>
        <v>-7.6434774646836961E-4</v>
      </c>
      <c r="AE173" s="177">
        <f t="shared" si="5"/>
        <v>-0.1137131067649032</v>
      </c>
    </row>
    <row r="174" spans="1:31" x14ac:dyDescent="0.25">
      <c r="A174" s="174">
        <f>Indicators!A186</f>
        <v>41030</v>
      </c>
      <c r="B174" s="193">
        <f>(Indicators!B186-Indicators!B185)/Indicators!B185</f>
        <v>0.10175180408711253</v>
      </c>
      <c r="C174" s="193">
        <f>(Indicators!C186-Indicators!C185)/-100</f>
        <v>-1.9999999999999573E-4</v>
      </c>
      <c r="D174" s="193">
        <f>(Indicators!D186-Indicators!D185)/-100</f>
        <v>-9.9999999999999655E-4</v>
      </c>
      <c r="E174" s="193">
        <f>(Indicators!E186-Indicators!E185)/-Indicators!E185</f>
        <v>0.14173425871728407</v>
      </c>
      <c r="F174" s="193">
        <f>(Indicators!F186-Indicators!F185)/Indicators!F185</f>
        <v>-9.8309608540925297E-2</v>
      </c>
      <c r="G174" s="193">
        <f>(Indicators!G186-Indicators!G185)/Indicators!G185</f>
        <v>-5.9045558360379863E-2</v>
      </c>
      <c r="H174" s="193">
        <f>(Indicators!H186-Indicators!H185)/Indicators!H185</f>
        <v>2.7569992289193132E-3</v>
      </c>
      <c r="I174" s="193">
        <f>(Indicators!I186-Indicators!I185)/Indicators!I185</f>
        <v>5.1997463538363979E-2</v>
      </c>
      <c r="J174" s="174"/>
      <c r="K174" s="193">
        <f>NewCastle!C$81/100</f>
        <v>2.3376095844562555E-2</v>
      </c>
      <c r="L174" s="193">
        <f>NewCastle!D$81/100</f>
        <v>6.2610244501712401E-3</v>
      </c>
      <c r="M174" s="193">
        <f>NewCastle!E$81/100</f>
        <v>0.26765531394042497</v>
      </c>
      <c r="N174" s="193">
        <f>NewCastle!F$81/100</f>
        <v>2.2928744303350061E-2</v>
      </c>
      <c r="O174" s="193">
        <f>NewCastle!G$81/100</f>
        <v>3.6350537682407862E-2</v>
      </c>
      <c r="P174" s="193">
        <f>NewCastle!H$81/100</f>
        <v>0.10889993333057407</v>
      </c>
      <c r="Q174" s="193">
        <f>NewCastle!I$81/100</f>
        <v>8.9003869485101722E-2</v>
      </c>
      <c r="R174" s="193">
        <f>NewCastle!J$81/100</f>
        <v>0.16768259499679863</v>
      </c>
      <c r="S174" s="193">
        <f>NewCastle!K$81/100</f>
        <v>0.27784188596660897</v>
      </c>
      <c r="T174" s="193"/>
      <c r="U174" s="193">
        <f>K174*$B174*Indicators!$B$256+K174*$C174*Indicators!$C$256+K174*$D174*Indicators!$D$256+K174*$E174*Indicators!$E$256+K174*$F174*Indicators!$F$256+K174*$G174*Indicators!$G$256+K174*$H174*Indicators!$H$256+K174*$I174*Indicators!$I$256</f>
        <v>4.5157472661142061E-4</v>
      </c>
      <c r="V174" s="193">
        <f>L174*$B174*Indicators!$B$257+L174*$C174*Indicators!$C$257+L174*$D174*Indicators!$D$257+L174*$E174*Indicators!$E$257+L174*$F174*Indicators!$F$257+L174*$G174*Indicators!$G$257+L174*$H174*Indicators!$H$257+L174*$I174*Indicators!$I$257</f>
        <v>1.9709853018189122E-4</v>
      </c>
      <c r="W174" s="193">
        <f>M174*$B174*Indicators!$B$258+M174*$C174*Indicators!$C$258+M174*$D174*Indicators!$D$258+M174*$E174*Indicators!$E$258+M174*$F174*Indicators!$F$258+M174*$G174*Indicators!$G$258+M174*$H174*Indicators!$H$258+M174*$I174*Indicators!$I$258</f>
        <v>1.6158819681391736E-2</v>
      </c>
      <c r="X174" s="193">
        <f>N174*$B174*Indicators!$B$259+N174*$C174*Indicators!$C$259+N174*$D174*Indicators!$D$259+N174*$E174*Indicators!$E$259+N174*$F174*Indicators!$F$259+N174*$G174*Indicators!$G$259+N174*$H174*Indicators!$H$259+N174*$I174*Indicators!$I$259</f>
        <v>1.4843258265876908E-3</v>
      </c>
      <c r="Y174" s="193">
        <f>O174*$B174*Indicators!$B$260+O174*$C174*Indicators!$C$260+O174*$D174*Indicators!$D$260+O174*$E174*Indicators!$E$260+O174*$F174*Indicators!$F$260+O174*$G174*Indicators!$G$260+O174*$H174*Indicators!$H$260+O174*$I174*Indicators!$I$260</f>
        <v>1.261446978896995E-3</v>
      </c>
      <c r="Z174" s="193">
        <f>P174*$B174*Indicators!$B$261+P174*$C174*Indicators!$C$261+P174*$D174*Indicators!$D$261+P174*$E174*Indicators!$E$261+P174*$F174*Indicators!$F$261+P174*$G174*Indicators!$G$261+P174*$H174*Indicators!$H$261+P174*$I174*Indicators!$I$261</f>
        <v>2.697217876688461E-3</v>
      </c>
      <c r="AA174" s="193">
        <f>Q174*$B174*Indicators!$B$262+Q174*$C174*Indicators!$C$262+Q174*$D174*Indicators!$D$262+Q174*$E174*Indicators!$E$262+Q174*$F174*Indicators!$F$262+Q174*$G174*Indicators!$G$262+Q174*$H174*Indicators!$H$262+Q174*$I174*Indicators!$I$262</f>
        <v>5.1895133924293639E-3</v>
      </c>
      <c r="AB174" s="193">
        <f>R174*$B174*Indicators!$B$263+R174*$C174*Indicators!$C$263+R174*$D174*Indicators!$D$263+R174*$E174*Indicators!$E$263+R174*$F174*Indicators!$F$263+R174*$G174*Indicators!$G$263+R174*$H174*Indicators!$H$263+R174*$I174*Indicators!$I$263</f>
        <v>4.6289751610110383E-3</v>
      </c>
      <c r="AC174" s="193">
        <f>S174*$B174*Indicators!$B$264+S174*$C174*Indicators!$C$264+S174*$D174*Indicators!$D$264+S174*$E174*Indicators!$E$264+S174*$F174*Indicators!$F$264+S174*$G174*Indicators!$G$264+S174*$H174*Indicators!$H$264+S174*$I174*Indicators!$I$264</f>
        <v>3.7042306319562219E-3</v>
      </c>
      <c r="AE174" s="177">
        <f t="shared" si="5"/>
        <v>3.5773202805754813</v>
      </c>
    </row>
    <row r="175" spans="1:31" x14ac:dyDescent="0.25">
      <c r="A175" s="174">
        <f>Indicators!A187</f>
        <v>41061</v>
      </c>
      <c r="B175" s="193">
        <f>(Indicators!B187-Indicators!B186)/Indicators!B186</f>
        <v>-1.5782998418184865E-2</v>
      </c>
      <c r="C175" s="193">
        <f>(Indicators!C187-Indicators!C186)/-100</f>
        <v>4.8999999999999929E-3</v>
      </c>
      <c r="D175" s="193">
        <f>(Indicators!D187-Indicators!D186)/-100</f>
        <v>3.9999999999999949E-3</v>
      </c>
      <c r="E175" s="193">
        <f>(Indicators!E187-Indicators!E186)/-Indicators!E186</f>
        <v>6.1574434918160635E-2</v>
      </c>
      <c r="F175" s="193">
        <f>(Indicators!F187-Indicators!F186)/Indicators!F186</f>
        <v>-8.3867784903797812E-3</v>
      </c>
      <c r="G175" s="193">
        <f>(Indicators!G187-Indicators!G186)/Indicators!G186</f>
        <v>-8.0226883671018333E-3</v>
      </c>
      <c r="H175" s="193">
        <f>(Indicators!H187-Indicators!H186)/Indicators!H186</f>
        <v>5.491843374510889E-3</v>
      </c>
      <c r="I175" s="193">
        <f>(Indicators!I187-Indicators!I186)/Indicators!I186</f>
        <v>-9.0415913200723324E-4</v>
      </c>
      <c r="J175" s="193"/>
      <c r="K175" s="193">
        <f>NewCastle!C$81/100</f>
        <v>2.3376095844562555E-2</v>
      </c>
      <c r="L175" s="193">
        <f>NewCastle!D$81/100</f>
        <v>6.2610244501712401E-3</v>
      </c>
      <c r="M175" s="193">
        <f>NewCastle!E$81/100</f>
        <v>0.26765531394042497</v>
      </c>
      <c r="N175" s="193">
        <f>NewCastle!F$81/100</f>
        <v>2.2928744303350061E-2</v>
      </c>
      <c r="O175" s="193">
        <f>NewCastle!G$81/100</f>
        <v>3.6350537682407862E-2</v>
      </c>
      <c r="P175" s="193">
        <f>NewCastle!H$81/100</f>
        <v>0.10889993333057407</v>
      </c>
      <c r="Q175" s="193">
        <f>NewCastle!I$81/100</f>
        <v>8.9003869485101722E-2</v>
      </c>
      <c r="R175" s="193">
        <f>NewCastle!J$81/100</f>
        <v>0.16768259499679863</v>
      </c>
      <c r="S175" s="193">
        <f>NewCastle!K$81/100</f>
        <v>0.27784188596660897</v>
      </c>
      <c r="T175" s="193"/>
      <c r="U175" s="193">
        <f>K175*$B175*Indicators!$B$256+K175*$C175*Indicators!$C$256+K175*$D175*Indicators!$D$256+K175*$E175*Indicators!$E$256+K175*$F175*Indicators!$F$256+K175*$G175*Indicators!$G$256+K175*$H175*Indicators!$H$256+K175*$I175*Indicators!$I$256</f>
        <v>1.3936529858366001E-4</v>
      </c>
      <c r="V175" s="193">
        <f>L175*$B175*Indicators!$B$257+L175*$C175*Indicators!$C$257+L175*$D175*Indicators!$D$257+L175*$E175*Indicators!$E$257+L175*$F175*Indicators!$F$257+L175*$G175*Indicators!$G$257+L175*$H175*Indicators!$H$257+L175*$I175*Indicators!$I$257</f>
        <v>-1.2317709140652843E-5</v>
      </c>
      <c r="W175" s="193">
        <f>M175*$B175*Indicators!$B$258+M175*$C175*Indicators!$C$258+M175*$D175*Indicators!$D$258+M175*$E175*Indicators!$E$258+M175*$F175*Indicators!$F$258+M175*$G175*Indicators!$G$258+M175*$H175*Indicators!$H$258+M175*$I175*Indicators!$I$258</f>
        <v>5.8395605951871684E-4</v>
      </c>
      <c r="X175" s="193">
        <f>N175*$B175*Indicators!$B$259+N175*$C175*Indicators!$C$259+N175*$D175*Indicators!$D$259+N175*$E175*Indicators!$E$259+N175*$F175*Indicators!$F$259+N175*$G175*Indicators!$G$259+N175*$H175*Indicators!$H$259+N175*$I175*Indicators!$I$259</f>
        <v>2.5860624295542616E-4</v>
      </c>
      <c r="Y175" s="193">
        <f>O175*$B175*Indicators!$B$260+O175*$C175*Indicators!$C$260+O175*$D175*Indicators!$D$260+O175*$E175*Indicators!$E$260+O175*$F175*Indicators!$F$260+O175*$G175*Indicators!$G$260+O175*$H175*Indicators!$H$260+O175*$I175*Indicators!$I$260</f>
        <v>4.0458913443614246E-4</v>
      </c>
      <c r="Z175" s="193">
        <f>P175*$B175*Indicators!$B$261+P175*$C175*Indicators!$C$261+P175*$D175*Indicators!$D$261+P175*$E175*Indicators!$E$261+P175*$F175*Indicators!$F$261+P175*$G175*Indicators!$G$261+P175*$H175*Indicators!$H$261+P175*$I175*Indicators!$I$261</f>
        <v>9.2206711485879895E-4</v>
      </c>
      <c r="AA175" s="193">
        <f>Q175*$B175*Indicators!$B$262+Q175*$C175*Indicators!$C$262+Q175*$D175*Indicators!$D$262+Q175*$E175*Indicators!$E$262+Q175*$F175*Indicators!$F$262+Q175*$G175*Indicators!$G$262+Q175*$H175*Indicators!$H$262+Q175*$I175*Indicators!$I$262</f>
        <v>1.7161711335319529E-3</v>
      </c>
      <c r="AB175" s="193">
        <f>R175*$B175*Indicators!$B$263+R175*$C175*Indicators!$C$263+R175*$D175*Indicators!$D$263+R175*$E175*Indicators!$E$263+R175*$F175*Indicators!$F$263+R175*$G175*Indicators!$G$263+R175*$H175*Indicators!$H$263+R175*$I175*Indicators!$I$263</f>
        <v>1.3911767555418715E-3</v>
      </c>
      <c r="AC175" s="193">
        <f>S175*$B175*Indicators!$B$264+S175*$C175*Indicators!$C$264+S175*$D175*Indicators!$D$264+S175*$E175*Indicators!$E$264+S175*$F175*Indicators!$F$264+S175*$G175*Indicators!$G$264+S175*$H175*Indicators!$H$264+S175*$I175*Indicators!$I$264</f>
        <v>7.0545311079402997E-4</v>
      </c>
      <c r="AD175" s="193"/>
      <c r="AE175" s="177">
        <f t="shared" si="5"/>
        <v>0.61090671410799458</v>
      </c>
    </row>
    <row r="176" spans="1:31" x14ac:dyDescent="0.25">
      <c r="A176" s="174">
        <f>Indicators!A188</f>
        <v>41091</v>
      </c>
      <c r="B176" s="193">
        <f>(Indicators!B188-Indicators!B187)/Indicators!B187</f>
        <v>-2.5798233291268981E-2</v>
      </c>
      <c r="C176" s="193">
        <f>(Indicators!C188-Indicators!C187)/-100</f>
        <v>5.899999999999999E-3</v>
      </c>
      <c r="D176" s="193">
        <f>(Indicators!D188-Indicators!D187)/-100</f>
        <v>2.0000000000000018E-3</v>
      </c>
      <c r="E176" s="193">
        <f>(Indicators!E188-Indicators!E187)/-Indicators!E187</f>
        <v>-9.8733388704318997E-2</v>
      </c>
      <c r="F176" s="193">
        <f>(Indicators!F188-Indicators!F187)/Indicators!F187</f>
        <v>0.13233830845771144</v>
      </c>
      <c r="G176" s="193">
        <f>(Indicators!G188-Indicators!G187)/Indicators!G187</f>
        <v>4.5009658725048349E-2</v>
      </c>
      <c r="H176" s="193">
        <f>(Indicators!H188-Indicators!H187)/Indicators!H187</f>
        <v>4.7828849427009176E-3</v>
      </c>
      <c r="I176" s="193">
        <f>(Indicators!I188-Indicators!I187)/Indicators!I187</f>
        <v>3.8009049773755653E-2</v>
      </c>
      <c r="K176" s="193">
        <f>NewCastle!C$81/100</f>
        <v>2.3376095844562555E-2</v>
      </c>
      <c r="L176" s="193">
        <f>NewCastle!D$81/100</f>
        <v>6.2610244501712401E-3</v>
      </c>
      <c r="M176" s="193">
        <f>NewCastle!E$81/100</f>
        <v>0.26765531394042497</v>
      </c>
      <c r="N176" s="193">
        <f>NewCastle!F$81/100</f>
        <v>2.2928744303350061E-2</v>
      </c>
      <c r="O176" s="193">
        <f>NewCastle!G$81/100</f>
        <v>3.6350537682407862E-2</v>
      </c>
      <c r="P176" s="193">
        <f>NewCastle!H$81/100</f>
        <v>0.10889993333057407</v>
      </c>
      <c r="Q176" s="193">
        <f>NewCastle!I$81/100</f>
        <v>8.9003869485101722E-2</v>
      </c>
      <c r="R176" s="193">
        <f>NewCastle!J$81/100</f>
        <v>0.16768259499679863</v>
      </c>
      <c r="S176" s="193">
        <f>NewCastle!K$81/100</f>
        <v>0.27784188596660897</v>
      </c>
      <c r="U176" s="193">
        <f>K176*$B176*Indicators!$B$256+K176*$C176*Indicators!$C$256+K176*$D176*Indicators!$D$256+K176*$E176*Indicators!$E$256+K176*$F176*Indicators!$F$256+K176*$G176*Indicators!$G$256+K176*$H176*Indicators!$H$256+K176*$I176*Indicators!$I$256</f>
        <v>5.1348358221112449E-4</v>
      </c>
      <c r="V176" s="193">
        <f>L176*$B176*Indicators!$B$257+L176*$C176*Indicators!$C$257+L176*$D176*Indicators!$D$257+L176*$E176*Indicators!$E$257+L176*$F176*Indicators!$F$257+L176*$G176*Indicators!$G$257+L176*$H176*Indicators!$H$257+L176*$I176*Indicators!$I$257</f>
        <v>5.0043520605851101E-5</v>
      </c>
      <c r="W176" s="193">
        <f>M176*$B176*Indicators!$B$258+M176*$C176*Indicators!$C$258+M176*$D176*Indicators!$D$258+M176*$E176*Indicators!$E$258+M176*$F176*Indicators!$F$258+M176*$G176*Indicators!$G$258+M176*$H176*Indicators!$H$258+M176*$I176*Indicators!$I$258</f>
        <v>-2.5541335068586142E-3</v>
      </c>
      <c r="X176" s="193">
        <f>N176*$B176*Indicators!$B$259+N176*$C176*Indicators!$C$259+N176*$D176*Indicators!$D$259+N176*$E176*Indicators!$E$259+N176*$F176*Indicators!$F$259+N176*$G176*Indicators!$G$259+N176*$H176*Indicators!$H$259+N176*$I176*Indicators!$I$259</f>
        <v>-5.6145333896237331E-5</v>
      </c>
      <c r="Y176" s="193">
        <f>O176*$B176*Indicators!$B$260+O176*$C176*Indicators!$C$260+O176*$D176*Indicators!$D$260+O176*$E176*Indicators!$E$260+O176*$F176*Indicators!$F$260+O176*$G176*Indicators!$G$260+O176*$H176*Indicators!$H$260+O176*$I176*Indicators!$I$260</f>
        <v>-4.3927856929051206E-4</v>
      </c>
      <c r="Z176" s="193">
        <f>P176*$B176*Indicators!$B$261+P176*$C176*Indicators!$C$261+P176*$D176*Indicators!$D$261+P176*$E176*Indicators!$E$261+P176*$F176*Indicators!$F$261+P176*$G176*Indicators!$G$261+P176*$H176*Indicators!$H$261+P176*$I176*Indicators!$I$261</f>
        <v>-9.5749623477992896E-4</v>
      </c>
      <c r="AA176" s="193">
        <f>Q176*$B176*Indicators!$B$262+Q176*$C176*Indicators!$C$262+Q176*$D176*Indicators!$D$262+Q176*$E176*Indicators!$E$262+Q176*$F176*Indicators!$F$262+Q176*$G176*Indicators!$G$262+Q176*$H176*Indicators!$H$262+Q176*$I176*Indicators!$I$262</f>
        <v>-2.3196507076370075E-3</v>
      </c>
      <c r="AB176" s="193">
        <f>R176*$B176*Indicators!$B$263+R176*$C176*Indicators!$C$263+R176*$D176*Indicators!$D$263+R176*$E176*Indicators!$E$263+R176*$F176*Indicators!$F$263+R176*$G176*Indicators!$G$263+R176*$H176*Indicators!$H$263+R176*$I176*Indicators!$I$263</f>
        <v>-1.1491027032700582E-3</v>
      </c>
      <c r="AC176" s="193">
        <f>S176*$B176*Indicators!$B$264+S176*$C176*Indicators!$C$264+S176*$D176*Indicators!$D$264+S176*$E176*Indicators!$E$264+S176*$F176*Indicators!$F$264+S176*$G176*Indicators!$G$264+S176*$H176*Indicators!$H$264+S176*$I176*Indicators!$I$264</f>
        <v>8.9478830518176288E-4</v>
      </c>
      <c r="AE176" s="177">
        <f t="shared" si="5"/>
        <v>-0.60174916477336204</v>
      </c>
    </row>
    <row r="177" spans="1:31" x14ac:dyDescent="0.25">
      <c r="A177" s="174">
        <f>Indicators!A189</f>
        <v>41122</v>
      </c>
      <c r="B177" s="193">
        <f>(Indicators!B189-Indicators!B188)/Indicators!B188</f>
        <v>3.5707739120871204E-2</v>
      </c>
      <c r="C177" s="193">
        <f>(Indicators!C189-Indicators!C188)/-100</f>
        <v>-2.9999999999999363E-4</v>
      </c>
      <c r="D177" s="193">
        <f>(Indicators!D189-Indicators!D188)/-100</f>
        <v>5.9999999999999967E-3</v>
      </c>
      <c r="E177" s="193">
        <f>(Indicators!E189-Indicators!E188)/-Indicators!E188</f>
        <v>-7.937257866389498E-2</v>
      </c>
      <c r="F177" s="193">
        <f>(Indicators!F189-Indicators!F188)/Indicators!F188</f>
        <v>-9.6660808435852494E-2</v>
      </c>
      <c r="G177" s="193">
        <f>(Indicators!G189-Indicators!G188)/Indicators!G188</f>
        <v>2.0580442417893807E-2</v>
      </c>
      <c r="H177" s="193">
        <f>(Indicators!H189-Indicators!H188)/Indicators!H188</f>
        <v>1.1588507590202456E-2</v>
      </c>
      <c r="I177" s="193">
        <f>(Indicators!I189-Indicators!I188)/Indicators!I188</f>
        <v>-1.4530659691950015E-3</v>
      </c>
      <c r="K177" s="193">
        <f>NewCastle!C$81/100</f>
        <v>2.3376095844562555E-2</v>
      </c>
      <c r="L177" s="193">
        <f>NewCastle!D$81/100</f>
        <v>6.2610244501712401E-3</v>
      </c>
      <c r="M177" s="193">
        <f>NewCastle!E$81/100</f>
        <v>0.26765531394042497</v>
      </c>
      <c r="N177" s="193">
        <f>NewCastle!F$81/100</f>
        <v>2.2928744303350061E-2</v>
      </c>
      <c r="O177" s="193">
        <f>NewCastle!G$81/100</f>
        <v>3.6350537682407862E-2</v>
      </c>
      <c r="P177" s="193">
        <f>NewCastle!H$81/100</f>
        <v>0.10889993333057407</v>
      </c>
      <c r="Q177" s="193">
        <f>NewCastle!I$81/100</f>
        <v>8.9003869485101722E-2</v>
      </c>
      <c r="R177" s="193">
        <f>NewCastle!J$81/100</f>
        <v>0.16768259499679863</v>
      </c>
      <c r="S177" s="193">
        <f>NewCastle!K$81/100</f>
        <v>0.27784188596660897</v>
      </c>
      <c r="U177" s="193">
        <f>K177*$B177*Indicators!$B$256+K177*$C177*Indicators!$C$256+K177*$D177*Indicators!$D$256+K177*$E177*Indicators!$E$256+K177*$F177*Indicators!$F$256+K177*$G177*Indicators!$G$256+K177*$H177*Indicators!$H$256+K177*$I177*Indicators!$I$256</f>
        <v>-7.9566216983224835E-4</v>
      </c>
      <c r="V177" s="193">
        <f>L177*$B177*Indicators!$B$257+L177*$C177*Indicators!$C$257+L177*$D177*Indicators!$D$257+L177*$E177*Indicators!$E$257+L177*$F177*Indicators!$F$257+L177*$G177*Indicators!$G$257+L177*$H177*Indicators!$H$257+L177*$I177*Indicators!$I$257</f>
        <v>6.7097067697396E-5</v>
      </c>
      <c r="W177" s="193">
        <f>M177*$B177*Indicators!$B$258+M177*$C177*Indicators!$C$258+M177*$D177*Indicators!$D$258+M177*$E177*Indicators!$E$258+M177*$F177*Indicators!$F$258+M177*$G177*Indicators!$G$258+M177*$H177*Indicators!$H$258+M177*$I177*Indicators!$I$258</f>
        <v>1.5172545709494219E-3</v>
      </c>
      <c r="X177" s="193">
        <f>N177*$B177*Indicators!$B$259+N177*$C177*Indicators!$C$259+N177*$D177*Indicators!$D$259+N177*$E177*Indicators!$E$259+N177*$F177*Indicators!$F$259+N177*$G177*Indicators!$G$259+N177*$H177*Indicators!$H$259+N177*$I177*Indicators!$I$259</f>
        <v>-2.6566215434709154E-4</v>
      </c>
      <c r="Y177" s="193">
        <f>O177*$B177*Indicators!$B$260+O177*$C177*Indicators!$C$260+O177*$D177*Indicators!$D$260+O177*$E177*Indicators!$E$260+O177*$F177*Indicators!$F$260+O177*$G177*Indicators!$G$260+O177*$H177*Indicators!$H$260+O177*$I177*Indicators!$I$260</f>
        <v>-1.6071350279731481E-4</v>
      </c>
      <c r="Z177" s="193">
        <f>P177*$B177*Indicators!$B$261+P177*$C177*Indicators!$C$261+P177*$D177*Indicators!$D$261+P177*$E177*Indicators!$E$261+P177*$F177*Indicators!$F$261+P177*$G177*Indicators!$G$261+P177*$H177*Indicators!$H$261+P177*$I177*Indicators!$I$261</f>
        <v>-4.0767458522096632E-5</v>
      </c>
      <c r="AA177" s="193">
        <f>Q177*$B177*Indicators!$B$262+Q177*$C177*Indicators!$C$262+Q177*$D177*Indicators!$D$262+Q177*$E177*Indicators!$E$262+Q177*$F177*Indicators!$F$262+Q177*$G177*Indicators!$G$262+Q177*$H177*Indicators!$H$262+Q177*$I177*Indicators!$I$262</f>
        <v>-1.5601136508454697E-3</v>
      </c>
      <c r="AB177" s="193">
        <f>R177*$B177*Indicators!$B$263+R177*$C177*Indicators!$C$263+R177*$D177*Indicators!$D$263+R177*$E177*Indicators!$E$263+R177*$F177*Indicators!$F$263+R177*$G177*Indicators!$G$263+R177*$H177*Indicators!$H$263+R177*$I177*Indicators!$I$263</f>
        <v>-7.8405862107123867E-5</v>
      </c>
      <c r="AC177" s="193">
        <f>S177*$B177*Indicators!$B$264+S177*$C177*Indicators!$C$264+S177*$D177*Indicators!$D$264+S177*$E177*Indicators!$E$264+S177*$F177*Indicators!$F$264+S177*$G177*Indicators!$G$264+S177*$H177*Indicators!$H$264+S177*$I177*Indicators!$I$264</f>
        <v>2.2420931350824011E-3</v>
      </c>
      <c r="AE177" s="177">
        <f>SUM(U177:AD177)*100</f>
        <v>9.251199752778741E-2</v>
      </c>
    </row>
    <row r="178" spans="1:31" x14ac:dyDescent="0.25">
      <c r="A178" s="174">
        <f>Indicators!A190</f>
        <v>41153</v>
      </c>
      <c r="B178" s="193">
        <f>(Indicators!B190-Indicators!B189)/Indicators!B189</f>
        <v>-2.8423772609819105E-2</v>
      </c>
      <c r="C178" s="193">
        <f>(Indicators!C190-Indicators!C189)/-100</f>
        <v>1.4499999999999958E-3</v>
      </c>
      <c r="D178" s="193">
        <f>(Indicators!D190-Indicators!D189)/-100</f>
        <v>-9.9999999999999655E-4</v>
      </c>
      <c r="E178" s="193">
        <f>(Indicators!E190-Indicators!E189)/-Indicators!E189</f>
        <v>1.9434474306224275E-2</v>
      </c>
      <c r="F178" s="193">
        <f>(Indicators!F190-Indicators!F189)/Indicators!F189</f>
        <v>-1.7023346303501843E-2</v>
      </c>
      <c r="G178" s="193">
        <f>(Indicators!G190-Indicators!G189)/Indicators!G189</f>
        <v>7.3839280323612852E-2</v>
      </c>
      <c r="H178" s="193">
        <f>(Indicators!H190-Indicators!H189)/Indicators!H189</f>
        <v>1.2472338192685875E-2</v>
      </c>
      <c r="I178" s="193">
        <f>(Indicators!I190-Indicators!I189)/Indicators!I189</f>
        <v>-3.4924330616996506E-2</v>
      </c>
      <c r="K178" s="193">
        <f>NewCastle!C$81/100</f>
        <v>2.3376095844562555E-2</v>
      </c>
      <c r="L178" s="193">
        <f>NewCastle!D$81/100</f>
        <v>6.2610244501712401E-3</v>
      </c>
      <c r="M178" s="193">
        <f>NewCastle!E$81/100</f>
        <v>0.26765531394042497</v>
      </c>
      <c r="N178" s="193">
        <f>NewCastle!F$81/100</f>
        <v>2.2928744303350061E-2</v>
      </c>
      <c r="O178" s="193">
        <f>NewCastle!G$81/100</f>
        <v>3.6350537682407862E-2</v>
      </c>
      <c r="P178" s="193">
        <f>NewCastle!H$81/100</f>
        <v>0.10889993333057407</v>
      </c>
      <c r="Q178" s="193">
        <f>NewCastle!I$81/100</f>
        <v>8.9003869485101722E-2</v>
      </c>
      <c r="R178" s="193">
        <f>NewCastle!J$81/100</f>
        <v>0.16768259499679863</v>
      </c>
      <c r="S178" s="193">
        <f>NewCastle!K$81/100</f>
        <v>0.27784188596660897</v>
      </c>
      <c r="U178" s="193">
        <f>K178*$B178*Indicators!$B$256+K178*$C178*Indicators!$C$256+K178*$D178*Indicators!$D$256+K178*$E178*Indicators!$E$256+K178*$F178*Indicators!$F$256+K178*$G178*Indicators!$G$256+K178*$H178*Indicators!$H$256+K178*$I178*Indicators!$I$256</f>
        <v>-2.0897318978169285E-4</v>
      </c>
      <c r="V178" s="193">
        <f>L178*$B178*Indicators!$B$257+L178*$C178*Indicators!$C$257+L178*$D178*Indicators!$D$257+L178*$E178*Indicators!$E$257+L178*$F178*Indicators!$F$257+L178*$G178*Indicators!$G$257+L178*$H178*Indicators!$H$257+L178*$I178*Indicators!$I$257</f>
        <v>9.9970789513793447E-5</v>
      </c>
      <c r="W178" s="193">
        <f>M178*$B178*Indicators!$B$258+M178*$C178*Indicators!$C$258+M178*$D178*Indicators!$D$258+M178*$E178*Indicators!$E$258+M178*$F178*Indicators!$F$258+M178*$G178*Indicators!$G$258+M178*$H178*Indicators!$H$258+M178*$I178*Indicators!$I$258</f>
        <v>-3.6140172915595046E-3</v>
      </c>
      <c r="X178" s="193">
        <f>N178*$B178*Indicators!$B$259+N178*$C178*Indicators!$C$259+N178*$D178*Indicators!$D$259+N178*$E178*Indicators!$E$259+N178*$F178*Indicators!$F$259+N178*$G178*Indicators!$G$259+N178*$H178*Indicators!$H$259+N178*$I178*Indicators!$I$259</f>
        <v>-3.4732264428928301E-4</v>
      </c>
      <c r="Y178" s="193">
        <f>O178*$B178*Indicators!$B$260+O178*$C178*Indicators!$C$260+O178*$D178*Indicators!$D$260+O178*$E178*Indicators!$E$260+O178*$F178*Indicators!$F$260+O178*$G178*Indicators!$G$260+O178*$H178*Indicators!$H$260+O178*$I178*Indicators!$I$260</f>
        <v>8.736047701358204E-5</v>
      </c>
      <c r="Z178" s="193">
        <f>P178*$B178*Indicators!$B$261+P178*$C178*Indicators!$C$261+P178*$D178*Indicators!$D$261+P178*$E178*Indicators!$E$261+P178*$F178*Indicators!$F$261+P178*$G178*Indicators!$G$261+P178*$H178*Indicators!$H$261+P178*$I178*Indicators!$I$261</f>
        <v>2.7515253031910566E-4</v>
      </c>
      <c r="AA178" s="193">
        <f>Q178*$B178*Indicators!$B$262+Q178*$C178*Indicators!$C$262+Q178*$D178*Indicators!$D$262+Q178*$E178*Indicators!$E$262+Q178*$F178*Indicators!$F$262+Q178*$G178*Indicators!$G$262+Q178*$H178*Indicators!$H$262+Q178*$I178*Indicators!$I$262</f>
        <v>1.9402840056334151E-4</v>
      </c>
      <c r="AB178" s="193">
        <f>R178*$B178*Indicators!$B$263+R178*$C178*Indicators!$C$263+R178*$D178*Indicators!$D$263+R178*$E178*Indicators!$E$263+R178*$F178*Indicators!$F$263+R178*$G178*Indicators!$G$263+R178*$H178*Indicators!$H$263+R178*$I178*Indicators!$I$263</f>
        <v>2.5220386161545389E-4</v>
      </c>
      <c r="AC178" s="193">
        <f>S178*$B178*Indicators!$B$264+S178*$C178*Indicators!$C$264+S178*$D178*Indicators!$D$264+S178*$E178*Indicators!$E$264+S178*$F178*Indicators!$F$264+S178*$G178*Indicators!$G$264+S178*$H178*Indicators!$H$264+S178*$I178*Indicators!$I$264</f>
        <v>-1.4986578336170786E-4</v>
      </c>
      <c r="AE178" s="177">
        <f>SUM(U178:AD178)*100</f>
        <v>-0.34114628499669114</v>
      </c>
    </row>
    <row r="179" spans="1:31" x14ac:dyDescent="0.25">
      <c r="A179" s="174">
        <f>Indicators!A191</f>
        <v>41183</v>
      </c>
      <c r="B179" s="193">
        <f>(Indicators!B191-Indicators!B190)/Indicators!B190</f>
        <v>4.9232488098707665E-2</v>
      </c>
      <c r="C179" s="193">
        <f>(Indicators!C191-Indicators!C190)/-100</f>
        <v>-4.9999999999998932E-5</v>
      </c>
      <c r="D179" s="193">
        <f>(Indicators!D191-Indicators!D190)/-100</f>
        <v>-5.0000000000000001E-3</v>
      </c>
      <c r="E179" s="193">
        <f>(Indicators!E191-Indicators!E190)/-Indicators!E190</f>
        <v>2.7140433889831318E-2</v>
      </c>
      <c r="F179" s="193">
        <f>(Indicators!F191-Indicators!F190)/Indicators!F190</f>
        <v>8.9064819396338299E-3</v>
      </c>
      <c r="G179" s="193">
        <f>(Indicators!G191-Indicators!G190)/Indicators!G190</f>
        <v>-3.8569661531541614E-2</v>
      </c>
      <c r="H179" s="193">
        <f>(Indicators!H191-Indicators!H190)/Indicators!H190</f>
        <v>3.4623938422296682E-3</v>
      </c>
      <c r="I179" s="193">
        <f>(Indicators!I191-Indicators!I190)/Indicators!I190</f>
        <v>4.2822677925211099E-2</v>
      </c>
      <c r="K179" s="193">
        <f>NewCastle!C$81/100</f>
        <v>2.3376095844562555E-2</v>
      </c>
      <c r="L179" s="193">
        <f>NewCastle!D$81/100</f>
        <v>6.2610244501712401E-3</v>
      </c>
      <c r="M179" s="193">
        <f>NewCastle!E$81/100</f>
        <v>0.26765531394042497</v>
      </c>
      <c r="N179" s="193">
        <f>NewCastle!F$81/100</f>
        <v>2.2928744303350061E-2</v>
      </c>
      <c r="O179" s="193">
        <f>NewCastle!G$81/100</f>
        <v>3.6350537682407862E-2</v>
      </c>
      <c r="P179" s="193">
        <f>NewCastle!H$81/100</f>
        <v>0.10889993333057407</v>
      </c>
      <c r="Q179" s="193">
        <f>NewCastle!I$81/100</f>
        <v>8.9003869485101722E-2</v>
      </c>
      <c r="R179" s="193">
        <f>NewCastle!J$81/100</f>
        <v>0.16768259499679863</v>
      </c>
      <c r="S179" s="193">
        <f>NewCastle!K$81/100</f>
        <v>0.27784188596660897</v>
      </c>
      <c r="U179" s="193">
        <f>K179*$B179*Indicators!$B$256+K179*$C179*Indicators!$C$256+K179*$D179*Indicators!$D$256+K179*$E179*Indicators!$E$256+K179*$F179*Indicators!$F$256+K179*$G179*Indicators!$G$256+K179*$H179*Indicators!$H$256+K179*$I179*Indicators!$I$256</f>
        <v>4.8270164245859011E-4</v>
      </c>
      <c r="V179" s="193">
        <f>L179*$B179*Indicators!$B$257+L179*$C179*Indicators!$C$257+L179*$D179*Indicators!$D$257+L179*$E179*Indicators!$E$257+L179*$F179*Indicators!$F$257+L179*$G179*Indicators!$G$257+L179*$H179*Indicators!$H$257+L179*$I179*Indicators!$I$257</f>
        <v>6.649496468466752E-5</v>
      </c>
      <c r="W179" s="193">
        <f>M179*$B179*Indicators!$B$258+M179*$C179*Indicators!$C$258+M179*$D179*Indicators!$D$258+M179*$E179*Indicators!$E$258+M179*$F179*Indicators!$F$258+M179*$G179*Indicators!$G$258+M179*$H179*Indicators!$H$258+M179*$I179*Indicators!$I$258</f>
        <v>7.6539219958976015E-3</v>
      </c>
      <c r="X179" s="193">
        <f>N179*$B179*Indicators!$B$259+N179*$C179*Indicators!$C$259+N179*$D179*Indicators!$D$259+N179*$E179*Indicators!$E$259+N179*$F179*Indicators!$F$259+N179*$G179*Indicators!$G$259+N179*$H179*Indicators!$H$259+N179*$I179*Indicators!$I$259</f>
        <v>7.3042756952962416E-4</v>
      </c>
      <c r="Y179" s="193">
        <f>O179*$B179*Indicators!$B$260+O179*$C179*Indicators!$C$260+O179*$D179*Indicators!$D$260+O179*$E179*Indicators!$E$260+O179*$F179*Indicators!$F$260+O179*$G179*Indicators!$G$260+O179*$H179*Indicators!$H$260+O179*$I179*Indicators!$I$260</f>
        <v>4.2381695093011079E-4</v>
      </c>
      <c r="Z179" s="193">
        <f>P179*$B179*Indicators!$B$261+P179*$C179*Indicators!$C$261+P179*$D179*Indicators!$D$261+P179*$E179*Indicators!$E$261+P179*$F179*Indicators!$F$261+P179*$G179*Indicators!$G$261+P179*$H179*Indicators!$H$261+P179*$I179*Indicators!$I$261</f>
        <v>8.1515854376319416E-4</v>
      </c>
      <c r="AA179" s="193">
        <f>Q179*$B179*Indicators!$B$262+Q179*$C179*Indicators!$C$262+Q179*$D179*Indicators!$D$262+Q179*$E179*Indicators!$E$262+Q179*$F179*Indicators!$F$262+Q179*$G179*Indicators!$G$262+Q179*$H179*Indicators!$H$262+Q179*$I179*Indicators!$I$262</f>
        <v>1.5602490054226611E-3</v>
      </c>
      <c r="AB179" s="193">
        <f>R179*$B179*Indicators!$B$263+R179*$C179*Indicators!$C$263+R179*$D179*Indicators!$D$263+R179*$E179*Indicators!$E$263+R179*$F179*Indicators!$F$263+R179*$G179*Indicators!$G$263+R179*$H179*Indicators!$H$263+R179*$I179*Indicators!$I$263</f>
        <v>1.7270710750121629E-3</v>
      </c>
      <c r="AC179" s="193">
        <f>S179*$B179*Indicators!$B$264+S179*$C179*Indicators!$C$264+S179*$D179*Indicators!$D$264+S179*$E179*Indicators!$E$264+S179*$F179*Indicators!$F$264+S179*$G179*Indicators!$G$264+S179*$H179*Indicators!$H$264+S179*$I179*Indicators!$I$264</f>
        <v>1.9686767058156784E-3</v>
      </c>
      <c r="AE179" s="177">
        <f>SUM(U179:AD179)*100</f>
        <v>1.5428518453514291</v>
      </c>
    </row>
    <row r="180" spans="1:31" x14ac:dyDescent="0.25">
      <c r="A180" s="174">
        <f>Indicators!A192</f>
        <v>41214</v>
      </c>
      <c r="B180" s="193">
        <f>(Indicators!B192-Indicators!B191)/Indicators!B191</f>
        <v>1.6632329452070747E-2</v>
      </c>
      <c r="C180" s="193">
        <f>(Indicators!C192-Indicators!C191)/-100</f>
        <v>-8.9999999999999857E-4</v>
      </c>
      <c r="D180" s="193">
        <f>(Indicators!D192-Indicators!D191)/-100</f>
        <v>-9.9999999999999655E-4</v>
      </c>
      <c r="E180" s="193">
        <f>(Indicators!E192-Indicators!E191)/-Indicators!E191</f>
        <v>-1.5692392401578489E-2</v>
      </c>
      <c r="F180" s="193">
        <f>(Indicators!F192-Indicators!F191)/Indicators!F191</f>
        <v>-5.2967140755272278E-2</v>
      </c>
      <c r="G180" s="193">
        <f>(Indicators!G192-Indicators!G191)/Indicators!G191</f>
        <v>9.8245614035087445E-3</v>
      </c>
      <c r="H180" s="193">
        <f>(Indicators!H192-Indicators!H191)/Indicators!H191</f>
        <v>1.6441157819665975E-2</v>
      </c>
      <c r="I180" s="193">
        <f>(Indicators!I192-Indicators!I191)/Indicators!I191</f>
        <v>-1.0410641989589358E-2</v>
      </c>
      <c r="K180" s="193">
        <f>NewCastle!C$81/100</f>
        <v>2.3376095844562555E-2</v>
      </c>
      <c r="L180" s="193">
        <f>NewCastle!D$81/100</f>
        <v>6.2610244501712401E-3</v>
      </c>
      <c r="M180" s="193">
        <f>NewCastle!E$81/100</f>
        <v>0.26765531394042497</v>
      </c>
      <c r="N180" s="193">
        <f>NewCastle!F$81/100</f>
        <v>2.2928744303350061E-2</v>
      </c>
      <c r="O180" s="193">
        <f>NewCastle!G$81/100</f>
        <v>3.6350537682407862E-2</v>
      </c>
      <c r="P180" s="193">
        <f>NewCastle!H$81/100</f>
        <v>0.10889993333057407</v>
      </c>
      <c r="Q180" s="193">
        <f>NewCastle!I$81/100</f>
        <v>8.9003869485101722E-2</v>
      </c>
      <c r="R180" s="193">
        <f>NewCastle!J$81/100</f>
        <v>0.16768259499679863</v>
      </c>
      <c r="S180" s="193">
        <f>NewCastle!K$81/100</f>
        <v>0.27784188596660897</v>
      </c>
      <c r="U180" s="193">
        <f>K180*$B180*Indicators!$B$256+K180*$C180*Indicators!$C$256+K180*$D180*Indicators!$D$256+K180*$E180*Indicators!$E$256+K180*$F180*Indicators!$F$256+K180*$G180*Indicators!$G$256+K180*$H180*Indicators!$H$256+K180*$I180*Indicators!$I$256</f>
        <v>-3.4035872840757311E-4</v>
      </c>
      <c r="V180" s="193">
        <f>L180*$B180*Indicators!$B$257+L180*$C180*Indicators!$C$257+L180*$D180*Indicators!$D$257+L180*$E180*Indicators!$E$257+L180*$F180*Indicators!$F$257+L180*$G180*Indicators!$G$257+L180*$H180*Indicators!$H$257+L180*$I180*Indicators!$I$257</f>
        <v>3.2984052014090119E-5</v>
      </c>
      <c r="W180" s="193">
        <f>M180*$B180*Indicators!$B$258+M180*$C180*Indicators!$C$258+M180*$D180*Indicators!$D$258+M180*$E180*Indicators!$E$258+M180*$F180*Indicators!$F$258+M180*$G180*Indicators!$G$258+M180*$H180*Indicators!$H$258+M180*$I180*Indicators!$I$258</f>
        <v>9.5929362845841449E-4</v>
      </c>
      <c r="X180" s="193">
        <f>N180*$B180*Indicators!$B$259+N180*$C180*Indicators!$C$259+N180*$D180*Indicators!$D$259+N180*$E180*Indicators!$E$259+N180*$F180*Indicators!$F$259+N180*$G180*Indicators!$G$259+N180*$H180*Indicators!$H$259+N180*$I180*Indicators!$I$259</f>
        <v>-1.1765772210467514E-4</v>
      </c>
      <c r="Y180" s="193">
        <f>O180*$B180*Indicators!$B$260+O180*$C180*Indicators!$C$260+O180*$D180*Indicators!$D$260+O180*$E180*Indicators!$E$260+O180*$F180*Indicators!$F$260+O180*$G180*Indicators!$G$260+O180*$H180*Indicators!$H$260+O180*$I180*Indicators!$I$260</f>
        <v>1.2181753407159819E-4</v>
      </c>
      <c r="Z180" s="193">
        <f>P180*$B180*Indicators!$B$261+P180*$C180*Indicators!$C$261+P180*$D180*Indicators!$D$261+P180*$E180*Indicators!$E$261+P180*$F180*Indicators!$F$261+P180*$G180*Indicators!$G$261+P180*$H180*Indicators!$H$261+P180*$I180*Indicators!$I$261</f>
        <v>4.0176269015787671E-4</v>
      </c>
      <c r="AA180" s="193">
        <f>Q180*$B180*Indicators!$B$262+Q180*$C180*Indicators!$C$262+Q180*$D180*Indicators!$D$262+Q180*$E180*Indicators!$E$262+Q180*$F180*Indicators!$F$262+Q180*$G180*Indicators!$G$262+Q180*$H180*Indicators!$H$262+Q180*$I180*Indicators!$I$262</f>
        <v>-9.5885418179675872E-5</v>
      </c>
      <c r="AB180" s="193">
        <f>R180*$B180*Indicators!$B$263+R180*$C180*Indicators!$C$263+R180*$D180*Indicators!$D$263+R180*$E180*Indicators!$E$263+R180*$F180*Indicators!$F$263+R180*$G180*Indicators!$G$263+R180*$H180*Indicators!$H$263+R180*$I180*Indicators!$I$263</f>
        <v>6.8595746061854716E-4</v>
      </c>
      <c r="AC180" s="193">
        <f>S180*$B180*Indicators!$B$264+S180*$C180*Indicators!$C$264+S180*$D180*Indicators!$D$264+S180*$E180*Indicators!$E$264+S180*$F180*Indicators!$F$264+S180*$G180*Indicators!$G$264+S180*$H180*Indicators!$H$264+S180*$I180*Indicators!$I$264</f>
        <v>1.5448142756269907E-3</v>
      </c>
      <c r="AE180" s="177">
        <f t="shared" ref="AE180:AE194" si="6">SUM(U180:AD180)*100</f>
        <v>0.3192727772255593</v>
      </c>
    </row>
    <row r="181" spans="1:31" x14ac:dyDescent="0.25">
      <c r="A181" s="174">
        <f>Indicators!A193</f>
        <v>41244</v>
      </c>
      <c r="B181" s="193">
        <f>(Indicators!B193-Indicators!B192)/Indicators!B192</f>
        <v>-3.5407297774235777E-2</v>
      </c>
      <c r="C181" s="193">
        <f>(Indicators!C193-Indicators!C192)/-100</f>
        <v>2.0500000000000006E-3</v>
      </c>
      <c r="D181" s="193">
        <f>(Indicators!D193-Indicators!D192)/-100</f>
        <v>0</v>
      </c>
      <c r="E181" s="193">
        <f>(Indicators!E193-Indicators!E192)/-Indicators!E192</f>
        <v>5.4210336104085894E-4</v>
      </c>
      <c r="F181" s="193">
        <f>(Indicators!F193-Indicators!F192)/Indicators!F192</f>
        <v>-5.6965302951838132E-3</v>
      </c>
      <c r="G181" s="193">
        <f>(Indicators!G193-Indicators!G192)/Indicators!G192</f>
        <v>-4.0247857308315961E-2</v>
      </c>
      <c r="H181" s="193">
        <f>(Indicators!H193-Indicators!H192)/Indicators!H192</f>
        <v>1.3153493805663205E-2</v>
      </c>
      <c r="I181" s="193">
        <f>(Indicators!I193-Indicators!I192)/Indicators!I192</f>
        <v>-1.9579193454120396E-2</v>
      </c>
      <c r="K181" s="193">
        <f>NewCastle!C$81/100</f>
        <v>2.3376095844562555E-2</v>
      </c>
      <c r="L181" s="193">
        <f>NewCastle!D$81/100</f>
        <v>6.2610244501712401E-3</v>
      </c>
      <c r="M181" s="193">
        <f>NewCastle!E$81/100</f>
        <v>0.26765531394042497</v>
      </c>
      <c r="N181" s="193">
        <f>NewCastle!F$81/100</f>
        <v>2.2928744303350061E-2</v>
      </c>
      <c r="O181" s="193">
        <f>NewCastle!G$81/100</f>
        <v>3.6350537682407862E-2</v>
      </c>
      <c r="P181" s="193">
        <f>NewCastle!H$81/100</f>
        <v>0.10889993333057407</v>
      </c>
      <c r="Q181" s="193">
        <f>NewCastle!I$81/100</f>
        <v>8.9003869485101722E-2</v>
      </c>
      <c r="R181" s="193">
        <f>NewCastle!J$81/100</f>
        <v>0.16768259499679863</v>
      </c>
      <c r="S181" s="193">
        <f>NewCastle!K$81/100</f>
        <v>0.27784188596660897</v>
      </c>
      <c r="U181" s="193">
        <f>K181*$B181*Indicators!$B$256+K181*$C181*Indicators!$C$256+K181*$D181*Indicators!$D$256+K181*$E181*Indicators!$E$256+K181*$F181*Indicators!$F$256+K181*$G181*Indicators!$G$256+K181*$H181*Indicators!$H$256+K181*$I181*Indicators!$I$256</f>
        <v>-2.044063598827725E-4</v>
      </c>
      <c r="V181" s="193">
        <f>L181*$B181*Indicators!$B$257+L181*$C181*Indicators!$C$257+L181*$D181*Indicators!$D$257+L181*$E181*Indicators!$E$257+L181*$F181*Indicators!$F$257+L181*$G181*Indicators!$G$257+L181*$H181*Indicators!$H$257+L181*$I181*Indicators!$I$257</f>
        <v>-1.9148066413981937E-4</v>
      </c>
      <c r="W181" s="193">
        <f>M181*$B181*Indicators!$B$258+M181*$C181*Indicators!$C$258+M181*$D181*Indicators!$D$258+M181*$E181*Indicators!$E$258+M181*$F181*Indicators!$F$258+M181*$G181*Indicators!$G$258+M181*$H181*Indicators!$H$258+M181*$I181*Indicators!$I$258</f>
        <v>-3.8887194100322457E-3</v>
      </c>
      <c r="X181" s="193">
        <f>N181*$B181*Indicators!$B$259+N181*$C181*Indicators!$C$259+N181*$D181*Indicators!$D$259+N181*$E181*Indicators!$E$259+N181*$F181*Indicators!$F$259+N181*$G181*Indicators!$G$259+N181*$H181*Indicators!$H$259+N181*$I181*Indicators!$I$259</f>
        <v>-2.7065219212355179E-4</v>
      </c>
      <c r="Y181" s="193">
        <f>O181*$B181*Indicators!$B$260+O181*$C181*Indicators!$C$260+O181*$D181*Indicators!$D$260+O181*$E181*Indicators!$E$260+O181*$F181*Indicators!$F$260+O181*$G181*Indicators!$G$260+O181*$H181*Indicators!$H$260+O181*$I181*Indicators!$I$260</f>
        <v>4.4592729743786079E-6</v>
      </c>
      <c r="Z181" s="193">
        <f>P181*$B181*Indicators!$B$261+P181*$C181*Indicators!$C$261+P181*$D181*Indicators!$D$261+P181*$E181*Indicators!$E$261+P181*$F181*Indicators!$F$261+P181*$G181*Indicators!$G$261+P181*$H181*Indicators!$H$261+P181*$I181*Indicators!$I$261</f>
        <v>5.6557617074454408E-5</v>
      </c>
      <c r="AA181" s="193">
        <f>Q181*$B181*Indicators!$B$262+Q181*$C181*Indicators!$C$262+Q181*$D181*Indicators!$D$262+Q181*$E181*Indicators!$E$262+Q181*$F181*Indicators!$F$262+Q181*$G181*Indicators!$G$262+Q181*$H181*Indicators!$H$262+Q181*$I181*Indicators!$I$262</f>
        <v>-2.0429230415581559E-4</v>
      </c>
      <c r="AB181" s="193">
        <f>R181*$B181*Indicators!$B$263+R181*$C181*Indicators!$C$263+R181*$D181*Indicators!$D$263+R181*$E181*Indicators!$E$263+R181*$F181*Indicators!$F$263+R181*$G181*Indicators!$G$263+R181*$H181*Indicators!$H$263+R181*$I181*Indicators!$I$263</f>
        <v>3.3212728548776829E-5</v>
      </c>
      <c r="AC181" s="193">
        <f>S181*$B181*Indicators!$B$264+S181*$C181*Indicators!$C$264+S181*$D181*Indicators!$D$264+S181*$E181*Indicators!$E$264+S181*$F181*Indicators!$F$264+S181*$G181*Indicators!$G$264+S181*$H181*Indicators!$H$264+S181*$I181*Indicators!$I$264</f>
        <v>3.9969970178320598E-5</v>
      </c>
      <c r="AE181" s="177">
        <f t="shared" si="6"/>
        <v>-0.46253513415582753</v>
      </c>
    </row>
    <row r="182" spans="1:31" x14ac:dyDescent="0.25">
      <c r="A182" s="174">
        <f>Indicators!A194</f>
        <v>41275</v>
      </c>
      <c r="B182" s="193">
        <f>(Indicators!B194-Indicators!B193)/Indicators!B193</f>
        <v>6.3239893773974626E-2</v>
      </c>
      <c r="C182" s="193">
        <f>(Indicators!C194-Indicators!C193)/-100</f>
        <v>-1.4999999999999682E-4</v>
      </c>
      <c r="D182" s="193">
        <f>(Indicators!D194-Indicators!D193)/-100</f>
        <v>1.9999999999999931E-3</v>
      </c>
      <c r="E182" s="193">
        <f>(Indicators!E194-Indicators!E193)/-Indicators!E193</f>
        <v>-3.8691014283131452E-2</v>
      </c>
      <c r="F182" s="193">
        <f>(Indicators!F194-Indicators!F193)/Indicators!F193</f>
        <v>-1.8229166666666557E-2</v>
      </c>
      <c r="G182" s="193">
        <f>(Indicators!G194-Indicators!G193)/Indicators!G193</f>
        <v>1.2731551318409544E-2</v>
      </c>
      <c r="H182" s="193">
        <f>(Indicators!H194-Indicators!H193)/Indicators!H193</f>
        <v>-4.6017373390078789E-3</v>
      </c>
      <c r="I182" s="193">
        <f>(Indicators!I194-Indicators!I193)/Indicators!I193</f>
        <v>1.6095380029806261E-2</v>
      </c>
      <c r="K182" s="193">
        <f>NewCastle!C$82/100</f>
        <v>2.3809797053572952E-2</v>
      </c>
      <c r="L182" s="193">
        <f>NewCastle!D$82/100</f>
        <v>7.1565125965000025E-3</v>
      </c>
      <c r="M182" s="193">
        <f>NewCastle!E$82/100</f>
        <v>0.26547489984125711</v>
      </c>
      <c r="N182" s="193">
        <f>NewCastle!F$82/100</f>
        <v>2.2111863636001573E-2</v>
      </c>
      <c r="O182" s="193">
        <f>NewCastle!G$82/100</f>
        <v>3.6115444246361469E-2</v>
      </c>
      <c r="P182" s="193">
        <f>NewCastle!H$82/100</f>
        <v>0.10593348255238</v>
      </c>
      <c r="Q182" s="193">
        <f>NewCastle!I$82/100</f>
        <v>8.7529688487205035E-2</v>
      </c>
      <c r="R182" s="193">
        <f>NewCastle!J$82/100</f>
        <v>0.16783826798083137</v>
      </c>
      <c r="S182" s="193">
        <f>NewCastle!K$82/100</f>
        <v>0.28403004360589057</v>
      </c>
      <c r="U182" s="193">
        <f>K182*$B182*Indicators!$B$256+K182*$C182*Indicators!$C$256+K182*$D182*Indicators!$D$256+K182*$E182*Indicators!$E$256+K182*$F182*Indicators!$F$256+K182*$G182*Indicators!$G$256+K182*$H182*Indicators!$H$256+K182*$I182*Indicators!$I$256</f>
        <v>3.6053104110316819E-5</v>
      </c>
      <c r="V182" s="193">
        <f>L182*$B182*Indicators!$B$257+L182*$C182*Indicators!$C$257+L182*$D182*Indicators!$D$257+L182*$E182*Indicators!$E$257+L182*$F182*Indicators!$F$257+L182*$G182*Indicators!$G$257+L182*$H182*Indicators!$H$257+L182*$I182*Indicators!$I$257</f>
        <v>1.6756661674859852E-4</v>
      </c>
      <c r="W182" s="193">
        <f>M182*$B182*Indicators!$B$258+M182*$C182*Indicators!$C$258+M182*$D182*Indicators!$D$258+M182*$E182*Indicators!$E$258+M182*$F182*Indicators!$F$258+M182*$G182*Indicators!$G$258+M182*$H182*Indicators!$H$258+M182*$I182*Indicators!$I$258</f>
        <v>5.5998647961450383E-3</v>
      </c>
      <c r="X182" s="193">
        <f>N182*$B182*Indicators!$B$259+N182*$C182*Indicators!$C$259+N182*$D182*Indicators!$D$259+N182*$E182*Indicators!$E$259+N182*$F182*Indicators!$F$259+N182*$G182*Indicators!$G$259+N182*$H182*Indicators!$H$259+N182*$I182*Indicators!$I$259</f>
        <v>1.3854857712289256E-4</v>
      </c>
      <c r="Y182" s="193">
        <f>O182*$B182*Indicators!$B$260+O182*$C182*Indicators!$C$260+O182*$D182*Indicators!$D$260+O182*$E182*Indicators!$E$260+O182*$F182*Indicators!$F$260+O182*$G182*Indicators!$G$260+O182*$H182*Indicators!$H$260+O182*$I182*Indicators!$I$260</f>
        <v>3.5965577690466385E-6</v>
      </c>
      <c r="Z182" s="193">
        <f>P182*$B182*Indicators!$B$261+P182*$C182*Indicators!$C$261+P182*$D182*Indicators!$D$261+P182*$E182*Indicators!$E$261+P182*$F182*Indicators!$F$261+P182*$G182*Indicators!$G$261+P182*$H182*Indicators!$H$261+P182*$I182*Indicators!$I$261</f>
        <v>1.7499719938121681E-4</v>
      </c>
      <c r="AA182" s="193">
        <f>Q182*$B182*Indicators!$B$262+Q182*$C182*Indicators!$C$262+Q182*$D182*Indicators!$D$262+Q182*$E182*Indicators!$E$262+Q182*$F182*Indicators!$F$262+Q182*$G182*Indicators!$G$262+Q182*$H182*Indicators!$H$262+Q182*$I182*Indicators!$I$262</f>
        <v>-3.8724222814157799E-4</v>
      </c>
      <c r="AB182" s="193">
        <f>R182*$B182*Indicators!$B$263+R182*$C182*Indicators!$C$263+R182*$D182*Indicators!$D$263+R182*$E182*Indicators!$E$263+R182*$F182*Indicators!$F$263+R182*$G182*Indicators!$G$263+R182*$H182*Indicators!$H$263+R182*$I182*Indicators!$I$263</f>
        <v>3.4014703391875654E-4</v>
      </c>
      <c r="AC182" s="193">
        <f>S182*$B182*Indicators!$B$264+S182*$C182*Indicators!$C$264+S182*$D182*Indicators!$D$264+S182*$E182*Indicators!$E$264+S182*$F182*Indicators!$F$264+S182*$G182*Indicators!$G$264+S182*$H182*Indicators!$H$264+S182*$I182*Indicators!$I$264</f>
        <v>1.731372496246021E-3</v>
      </c>
      <c r="AE182" s="177">
        <f t="shared" si="6"/>
        <v>0.78049041533003094</v>
      </c>
    </row>
    <row r="183" spans="1:31" x14ac:dyDescent="0.25">
      <c r="A183" s="174">
        <f>Indicators!A195</f>
        <v>41306</v>
      </c>
      <c r="B183" s="193">
        <f>(Indicators!B195-Indicators!B194)/Indicators!B194</f>
        <v>-2.0236892643451004E-2</v>
      </c>
      <c r="C183" s="193">
        <f>(Indicators!C195-Indicators!C194)/-100</f>
        <v>-3.0000000000000247E-4</v>
      </c>
      <c r="D183" s="193">
        <f>(Indicators!D195-Indicators!D194)/-100</f>
        <v>-5.0000000000000001E-3</v>
      </c>
      <c r="E183" s="193">
        <f>(Indicators!E195-Indicators!E194)/-Indicators!E194</f>
        <v>2.6370757180156666E-2</v>
      </c>
      <c r="F183" s="193">
        <f>(Indicators!F195-Indicators!F194)/Indicators!F194</f>
        <v>-3.3952254641909839E-2</v>
      </c>
      <c r="G183" s="193">
        <f>(Indicators!G195-Indicators!G194)/Indicators!G194</f>
        <v>-4.8319828408007706E-2</v>
      </c>
      <c r="H183" s="193">
        <f>(Indicators!H195-Indicators!H194)/Indicators!H194</f>
        <v>8.2256478108385777E-3</v>
      </c>
      <c r="I183" s="193">
        <f>(Indicators!I195-Indicators!I194)/Indicators!I194</f>
        <v>-7.9788794367849802E-2</v>
      </c>
      <c r="K183" s="193">
        <f>NewCastle!C$82/100</f>
        <v>2.3809797053572952E-2</v>
      </c>
      <c r="L183" s="193">
        <f>NewCastle!D$82/100</f>
        <v>7.1565125965000025E-3</v>
      </c>
      <c r="M183" s="193">
        <f>NewCastle!E$82/100</f>
        <v>0.26547489984125711</v>
      </c>
      <c r="N183" s="193">
        <f>NewCastle!F$82/100</f>
        <v>2.2111863636001573E-2</v>
      </c>
      <c r="O183" s="193">
        <f>NewCastle!G$82/100</f>
        <v>3.6115444246361469E-2</v>
      </c>
      <c r="P183" s="193">
        <f>NewCastle!H$82/100</f>
        <v>0.10593348255238</v>
      </c>
      <c r="Q183" s="193">
        <f>NewCastle!I$82/100</f>
        <v>8.7529688487205035E-2</v>
      </c>
      <c r="R183" s="193">
        <f>NewCastle!J$82/100</f>
        <v>0.16783826798083137</v>
      </c>
      <c r="S183" s="193">
        <f>NewCastle!K$82/100</f>
        <v>0.28403004360589057</v>
      </c>
      <c r="U183" s="193">
        <f>K183*$B183*Indicators!$B$256+K183*$C183*Indicators!$C$256+K183*$D183*Indicators!$D$256+K183*$E183*Indicators!$E$256+K183*$F183*Indicators!$F$256+K183*$G183*Indicators!$G$256+K183*$H183*Indicators!$H$256+K183*$I183*Indicators!$I$256</f>
        <v>-3.7120818786197309E-4</v>
      </c>
      <c r="V183" s="193">
        <f>L183*$B183*Indicators!$B$257+L183*$C183*Indicators!$C$257+L183*$D183*Indicators!$D$257+L183*$E183*Indicators!$E$257+L183*$F183*Indicators!$F$257+L183*$G183*Indicators!$G$257+L183*$H183*Indicators!$H$257+L183*$I183*Indicators!$I$257</f>
        <v>-2.7709789419682262E-4</v>
      </c>
      <c r="W183" s="193">
        <f>M183*$B183*Indicators!$B$258+M183*$C183*Indicators!$C$258+M183*$D183*Indicators!$D$258+M183*$E183*Indicators!$E$258+M183*$F183*Indicators!$F$258+M183*$G183*Indicators!$G$258+M183*$H183*Indicators!$H$258+M183*$I183*Indicators!$I$258</f>
        <v>-5.2805694092839528E-3</v>
      </c>
      <c r="X183" s="193">
        <f>N183*$B183*Indicators!$B$259+N183*$C183*Indicators!$C$259+N183*$D183*Indicators!$D$259+N183*$E183*Indicators!$E$259+N183*$F183*Indicators!$F$259+N183*$G183*Indicators!$G$259+N183*$H183*Indicators!$H$259+N183*$I183*Indicators!$I$259</f>
        <v>-7.9793689766956169E-4</v>
      </c>
      <c r="Y183" s="193">
        <f>O183*$B183*Indicators!$B$260+O183*$C183*Indicators!$C$260+O183*$D183*Indicators!$D$260+O183*$E183*Indicators!$E$260+O183*$F183*Indicators!$F$260+O183*$G183*Indicators!$G$260+O183*$H183*Indicators!$H$260+O183*$I183*Indicators!$I$260</f>
        <v>-6.4943175556865626E-6</v>
      </c>
      <c r="Z183" s="193">
        <f>P183*$B183*Indicators!$B$261+P183*$C183*Indicators!$C$261+P183*$D183*Indicators!$D$261+P183*$E183*Indicators!$E$261+P183*$F183*Indicators!$F$261+P183*$G183*Indicators!$G$261+P183*$H183*Indicators!$H$261+P183*$I183*Indicators!$I$261</f>
        <v>1.6576454468026996E-4</v>
      </c>
      <c r="AA183" s="193">
        <f>Q183*$B183*Indicators!$B$262+Q183*$C183*Indicators!$C$262+Q183*$D183*Indicators!$D$262+Q183*$E183*Indicators!$E$262+Q183*$F183*Indicators!$F$262+Q183*$G183*Indicators!$G$262+Q183*$H183*Indicators!$H$262+Q183*$I183*Indicators!$I$262</f>
        <v>-8.8073421591734324E-5</v>
      </c>
      <c r="AB183" s="193">
        <f>R183*$B183*Indicators!$B$263+R183*$C183*Indicators!$C$263+R183*$D183*Indicators!$D$263+R183*$E183*Indicators!$E$263+R183*$F183*Indicators!$F$263+R183*$G183*Indicators!$G$263+R183*$H183*Indicators!$H$263+R183*$I183*Indicators!$I$263</f>
        <v>-2.5399954021292293E-4</v>
      </c>
      <c r="AC183" s="193">
        <f>S183*$B183*Indicators!$B$264+S183*$C183*Indicators!$C$264+S183*$D183*Indicators!$D$264+S183*$E183*Indicators!$E$264+S183*$F183*Indicators!$F$264+S183*$G183*Indicators!$G$264+S183*$H183*Indicators!$H$264+S183*$I183*Indicators!$I$264</f>
        <v>-1.3208631534395577E-3</v>
      </c>
      <c r="AE183" s="177">
        <f t="shared" si="6"/>
        <v>-0.82304782771319418</v>
      </c>
    </row>
    <row r="184" spans="1:31" x14ac:dyDescent="0.25">
      <c r="A184" s="174">
        <f>Indicators!A196</f>
        <v>41334</v>
      </c>
      <c r="B184" s="193">
        <f>(Indicators!B196-Indicators!B195)/Indicators!B195</f>
        <v>4.8515748923634756E-2</v>
      </c>
      <c r="C184" s="193">
        <f>(Indicators!C196-Indicators!C195)/-100</f>
        <v>-1.0000000000000052E-3</v>
      </c>
      <c r="D184" s="193">
        <f>(Indicators!D196-Indicators!D195)/-100</f>
        <v>0</v>
      </c>
      <c r="E184" s="193">
        <f>(Indicators!E196-Indicators!E195)/-Indicators!E195</f>
        <v>2.5654777867167286E-2</v>
      </c>
      <c r="F184" s="193">
        <f>(Indicators!F196-Indicators!F195)/Indicators!F195</f>
        <v>7.1389346512904447E-3</v>
      </c>
      <c r="G184" s="193">
        <f>(Indicators!G196-Indicators!G195)/Indicators!G195</f>
        <v>5.6971138796720316E-3</v>
      </c>
      <c r="H184" s="193">
        <f>(Indicators!H196-Indicators!H195)/Indicators!H195</f>
        <v>1.3302654621143977E-2</v>
      </c>
      <c r="I184" s="193">
        <f>(Indicators!I196-Indicators!I195)/Indicators!I195</f>
        <v>0.10105196047178833</v>
      </c>
      <c r="K184" s="193">
        <f>NewCastle!C$82/100</f>
        <v>2.3809797053572952E-2</v>
      </c>
      <c r="L184" s="193">
        <f>NewCastle!D$82/100</f>
        <v>7.1565125965000025E-3</v>
      </c>
      <c r="M184" s="193">
        <f>NewCastle!E$82/100</f>
        <v>0.26547489984125711</v>
      </c>
      <c r="N184" s="193">
        <f>NewCastle!F$82/100</f>
        <v>2.2111863636001573E-2</v>
      </c>
      <c r="O184" s="193">
        <f>NewCastle!G$82/100</f>
        <v>3.6115444246361469E-2</v>
      </c>
      <c r="P184" s="193">
        <f>NewCastle!H$82/100</f>
        <v>0.10593348255238</v>
      </c>
      <c r="Q184" s="193">
        <f>NewCastle!I$82/100</f>
        <v>8.7529688487205035E-2</v>
      </c>
      <c r="R184" s="193">
        <f>NewCastle!J$82/100</f>
        <v>0.16783826798083137</v>
      </c>
      <c r="S184" s="193">
        <f>NewCastle!K$82/100</f>
        <v>0.28403004360589057</v>
      </c>
      <c r="U184" s="193">
        <f>K184*$B184*Indicators!$B$256+K184*$C184*Indicators!$C$256+K184*$D184*Indicators!$D$256+K184*$E184*Indicators!$E$256+K184*$F184*Indicators!$F$256+K184*$G184*Indicators!$G$256+K184*$H184*Indicators!$H$256+K184*$I184*Indicators!$I$256</f>
        <v>6.0763946661362999E-4</v>
      </c>
      <c r="V184" s="193">
        <f>L184*$B184*Indicators!$B$257+L184*$C184*Indicators!$C$257+L184*$D184*Indicators!$D$257+L184*$E184*Indicators!$E$257+L184*$F184*Indicators!$F$257+L184*$G184*Indicators!$G$257+L184*$H184*Indicators!$H$257+L184*$I184*Indicators!$I$257</f>
        <v>2.8346545708776813E-4</v>
      </c>
      <c r="W184" s="193">
        <f>M184*$B184*Indicators!$B$258+M184*$C184*Indicators!$C$258+M184*$D184*Indicators!$D$258+M184*$E184*Indicators!$E$258+M184*$F184*Indicators!$F$258+M184*$G184*Indicators!$G$258+M184*$H184*Indicators!$H$258+M184*$I184*Indicators!$I$258</f>
        <v>1.085437864100351E-2</v>
      </c>
      <c r="X184" s="193">
        <f>N184*$B184*Indicators!$B$259+N184*$C184*Indicators!$C$259+N184*$D184*Indicators!$D$259+N184*$E184*Indicators!$E$259+N184*$F184*Indicators!$F$259+N184*$G184*Indicators!$G$259+N184*$H184*Indicators!$H$259+N184*$I184*Indicators!$I$259</f>
        <v>1.3662649927694915E-3</v>
      </c>
      <c r="Y184" s="193">
        <f>O184*$B184*Indicators!$B$260+O184*$C184*Indicators!$C$260+O184*$D184*Indicators!$D$260+O184*$E184*Indicators!$E$260+O184*$F184*Indicators!$F$260+O184*$G184*Indicators!$G$260+O184*$H184*Indicators!$H$260+O184*$I184*Indicators!$I$260</f>
        <v>6.299684108252401E-4</v>
      </c>
      <c r="Z184" s="193">
        <f>P184*$B184*Indicators!$B$261+P184*$C184*Indicators!$C$261+P184*$D184*Indicators!$D$261+P184*$E184*Indicators!$E$261+P184*$F184*Indicators!$F$261+P184*$G184*Indicators!$G$261+P184*$H184*Indicators!$H$261+P184*$I184*Indicators!$I$261</f>
        <v>1.100936634478416E-3</v>
      </c>
      <c r="AA184" s="193">
        <f>Q184*$B184*Indicators!$B$262+Q184*$C184*Indicators!$C$262+Q184*$D184*Indicators!$D$262+Q184*$E184*Indicators!$E$262+Q184*$F184*Indicators!$F$262+Q184*$G184*Indicators!$G$262+Q184*$H184*Indicators!$H$262+Q184*$I184*Indicators!$I$262</f>
        <v>2.1981974208999788E-3</v>
      </c>
      <c r="AB184" s="193">
        <f>R184*$B184*Indicators!$B$263+R184*$C184*Indicators!$C$263+R184*$D184*Indicators!$D$263+R184*$E184*Indicators!$E$263+R184*$F184*Indicators!$F$263+R184*$G184*Indicators!$G$263+R184*$H184*Indicators!$H$263+R184*$I184*Indicators!$I$263</f>
        <v>2.7039495358167375E-3</v>
      </c>
      <c r="AC184" s="193">
        <f>S184*$B184*Indicators!$B$264+S184*$C184*Indicators!$C$264+S184*$D184*Indicators!$D$264+S184*$E184*Indicators!$E$264+S184*$F184*Indicators!$F$264+S184*$G184*Indicators!$G$264+S184*$H184*Indicators!$H$264+S184*$I184*Indicators!$I$264</f>
        <v>3.8471782215716058E-3</v>
      </c>
      <c r="AE184" s="177">
        <f t="shared" si="6"/>
        <v>2.3591978781066376</v>
      </c>
    </row>
    <row r="185" spans="1:31" x14ac:dyDescent="0.25">
      <c r="A185" s="174">
        <f>Indicators!A197</f>
        <v>41365</v>
      </c>
      <c r="B185" s="193">
        <f>(Indicators!B197-Indicators!B196)/Indicators!B196</f>
        <v>-3.0904886429945468E-2</v>
      </c>
      <c r="C185" s="193">
        <f>(Indicators!C197-Indicators!C196)/-100</f>
        <v>3.6500000000000022E-3</v>
      </c>
      <c r="D185" s="193">
        <f>(Indicators!D197-Indicators!D196)/-100</f>
        <v>0</v>
      </c>
      <c r="E185" s="193">
        <f>(Indicators!E197-Indicators!E196)/-Indicators!E196</f>
        <v>4.5871559633027525E-2</v>
      </c>
      <c r="F185" s="193">
        <f>(Indicators!F197-Indicators!F196)/Indicators!F196</f>
        <v>-3.7077426390403477E-2</v>
      </c>
      <c r="G185" s="193">
        <f>(Indicators!G197-Indicators!G196)/Indicators!G196</f>
        <v>-8.0241533864541886E-2</v>
      </c>
      <c r="H185" s="193">
        <f>(Indicators!H197-Indicators!H196)/Indicators!H196</f>
        <v>-2.6557936225788344E-3</v>
      </c>
      <c r="I185" s="193">
        <f>(Indicators!I197-Indicators!I196)/Indicators!I196</f>
        <v>-2.9530978575564564E-2</v>
      </c>
      <c r="K185" s="193">
        <f>NewCastle!C$82/100</f>
        <v>2.3809797053572952E-2</v>
      </c>
      <c r="L185" s="193">
        <f>NewCastle!D$82/100</f>
        <v>7.1565125965000025E-3</v>
      </c>
      <c r="M185" s="193">
        <f>NewCastle!E$82/100</f>
        <v>0.26547489984125711</v>
      </c>
      <c r="N185" s="193">
        <f>NewCastle!F$82/100</f>
        <v>2.2111863636001573E-2</v>
      </c>
      <c r="O185" s="193">
        <f>NewCastle!G$82/100</f>
        <v>3.6115444246361469E-2</v>
      </c>
      <c r="P185" s="193">
        <f>NewCastle!H$82/100</f>
        <v>0.10593348255238</v>
      </c>
      <c r="Q185" s="193">
        <f>NewCastle!I$82/100</f>
        <v>8.7529688487205035E-2</v>
      </c>
      <c r="R185" s="193">
        <f>NewCastle!J$82/100</f>
        <v>0.16783826798083137</v>
      </c>
      <c r="S185" s="193">
        <f>NewCastle!K$82/100</f>
        <v>0.28403004360589057</v>
      </c>
      <c r="U185" s="193">
        <f>K185*$B185*Indicators!$B$256+K185*$C185*Indicators!$C$256+K185*$D185*Indicators!$D$256+K185*$E185*Indicators!$E$256+K185*$F185*Indicators!$F$256+K185*$G185*Indicators!$G$256+K185*$H185*Indicators!$H$256+K185*$I185*Indicators!$I$256</f>
        <v>-2.8021982806921179E-4</v>
      </c>
      <c r="V185" s="193">
        <f>L185*$B185*Indicators!$B$257+L185*$C185*Indicators!$C$257+L185*$D185*Indicators!$D$257+L185*$E185*Indicators!$E$257+L185*$F185*Indicators!$F$257+L185*$G185*Indicators!$G$257+L185*$H185*Indicators!$H$257+L185*$I185*Indicators!$I$257</f>
        <v>-3.0549090645353588E-4</v>
      </c>
      <c r="W185" s="193">
        <f>M185*$B185*Indicators!$B$258+M185*$C185*Indicators!$C$258+M185*$D185*Indicators!$D$258+M185*$E185*Indicators!$E$258+M185*$F185*Indicators!$F$258+M185*$G185*Indicators!$G$258+M185*$H185*Indicators!$H$258+M185*$I185*Indicators!$I$258</f>
        <v>-3.0984449940679574E-3</v>
      </c>
      <c r="X185" s="193">
        <f>N185*$B185*Indicators!$B$259+N185*$C185*Indicators!$C$259+N185*$D185*Indicators!$D$259+N185*$E185*Indicators!$E$259+N185*$F185*Indicators!$F$259+N185*$G185*Indicators!$G$259+N185*$H185*Indicators!$H$259+N185*$I185*Indicators!$I$259</f>
        <v>-1.9380485434675925E-4</v>
      </c>
      <c r="Y185" s="193">
        <f>O185*$B185*Indicators!$B$260+O185*$C185*Indicators!$C$260+O185*$D185*Indicators!$D$260+O185*$E185*Indicators!$E$260+O185*$F185*Indicators!$F$260+O185*$G185*Indicators!$G$260+O185*$H185*Indicators!$H$260+O185*$I185*Indicators!$I$260</f>
        <v>9.4332033866579318E-5</v>
      </c>
      <c r="Z185" s="193">
        <f>P185*$B185*Indicators!$B$261+P185*$C185*Indicators!$C$261+P185*$D185*Indicators!$D$261+P185*$E185*Indicators!$E$261+P185*$F185*Indicators!$F$261+P185*$G185*Indicators!$G$261+P185*$H185*Indicators!$H$261+P185*$I185*Indicators!$I$261</f>
        <v>2.2354283857820793E-4</v>
      </c>
      <c r="AA185" s="193">
        <f>Q185*$B185*Indicators!$B$262+Q185*$C185*Indicators!$C$262+Q185*$D185*Indicators!$D$262+Q185*$E185*Indicators!$E$262+Q185*$F185*Indicators!$F$262+Q185*$G185*Indicators!$G$262+Q185*$H185*Indicators!$H$262+Q185*$I185*Indicators!$I$262</f>
        <v>6.9294826869317121E-4</v>
      </c>
      <c r="AB185" s="193">
        <f>R185*$B185*Indicators!$B$263+R185*$C185*Indicators!$C$263+R185*$D185*Indicators!$D$263+R185*$E185*Indicators!$E$263+R185*$F185*Indicators!$F$263+R185*$G185*Indicators!$G$263+R185*$H185*Indicators!$H$263+R185*$I185*Indicators!$I$263</f>
        <v>8.40668828160131E-5</v>
      </c>
      <c r="AC185" s="193">
        <f>S185*$B185*Indicators!$B$264+S185*$C185*Indicators!$C$264+S185*$D185*Indicators!$D$264+S185*$E185*Indicators!$E$264+S185*$F185*Indicators!$F$264+S185*$G185*Indicators!$G$264+S185*$H185*Indicators!$H$264+S185*$I185*Indicators!$I$264</f>
        <v>-1.1606250534826304E-3</v>
      </c>
      <c r="AE185" s="177">
        <f t="shared" si="6"/>
        <v>-0.39436956124661238</v>
      </c>
    </row>
    <row r="186" spans="1:31" x14ac:dyDescent="0.25">
      <c r="A186" s="174">
        <f>Indicators!A198</f>
        <v>41395</v>
      </c>
      <c r="B186" s="193">
        <f>(Indicators!B198-Indicators!B197)/Indicators!B197</f>
        <v>0.11838496019268083</v>
      </c>
      <c r="C186" s="193">
        <f>(Indicators!C198-Indicators!C197)/-100</f>
        <v>-6.9500000000000031E-3</v>
      </c>
      <c r="D186" s="193">
        <f>(Indicators!D198-Indicators!D197)/-100</f>
        <v>3.000000000000007E-3</v>
      </c>
      <c r="E186" s="193">
        <f>(Indicators!E198-Indicators!E197)/-Indicators!E197</f>
        <v>1.9230769230769232E-2</v>
      </c>
      <c r="F186" s="193">
        <f>(Indicators!F198-Indicators!F197)/Indicators!F197</f>
        <v>-1.3023782559456423E-2</v>
      </c>
      <c r="G186" s="193">
        <f>(Indicators!G198-Indicators!G197)/Indicators!G197</f>
        <v>-4.2504230118443287E-2</v>
      </c>
      <c r="H186" s="193">
        <f>(Indicators!H198-Indicators!H197)/Indicators!H197</f>
        <v>7.6304236592151147E-3</v>
      </c>
      <c r="I186" s="193">
        <f>(Indicators!I198-Indicators!I197)/Indicators!I197</f>
        <v>3.0727923627684964E-2</v>
      </c>
      <c r="K186" s="193">
        <f>NewCastle!C$82/100</f>
        <v>2.3809797053572952E-2</v>
      </c>
      <c r="L186" s="193">
        <f>NewCastle!D$82/100</f>
        <v>7.1565125965000025E-3</v>
      </c>
      <c r="M186" s="193">
        <f>NewCastle!E$82/100</f>
        <v>0.26547489984125711</v>
      </c>
      <c r="N186" s="193">
        <f>NewCastle!F$82/100</f>
        <v>2.2111863636001573E-2</v>
      </c>
      <c r="O186" s="193">
        <f>NewCastle!G$82/100</f>
        <v>3.6115444246361469E-2</v>
      </c>
      <c r="P186" s="193">
        <f>NewCastle!H$82/100</f>
        <v>0.10593348255238</v>
      </c>
      <c r="Q186" s="193">
        <f>NewCastle!I$82/100</f>
        <v>8.7529688487205035E-2</v>
      </c>
      <c r="R186" s="193">
        <f>NewCastle!J$82/100</f>
        <v>0.16783826798083137</v>
      </c>
      <c r="S186" s="193">
        <f>NewCastle!K$82/100</f>
        <v>0.28403004360589057</v>
      </c>
      <c r="U186" s="193">
        <f>K186*$B186*Indicators!$B$256+K186*$C186*Indicators!$C$256+K186*$D186*Indicators!$D$256+K186*$E186*Indicators!$E$256+K186*$F186*Indicators!$F$256+K186*$G186*Indicators!$G$256+K186*$H186*Indicators!$H$256+K186*$I186*Indicators!$I$256</f>
        <v>6.1227760504803494E-4</v>
      </c>
      <c r="V186" s="193">
        <f>L186*$B186*Indicators!$B$257+L186*$C186*Indicators!$C$257+L186*$D186*Indicators!$D$257+L186*$E186*Indicators!$E$257+L186*$F186*Indicators!$F$257+L186*$G186*Indicators!$G$257+L186*$H186*Indicators!$H$257+L186*$I186*Indicators!$I$257</f>
        <v>1.9023769308285375E-4</v>
      </c>
      <c r="W186" s="193">
        <f>M186*$B186*Indicators!$B$258+M186*$C186*Indicators!$C$258+M186*$D186*Indicators!$D$258+M186*$E186*Indicators!$E$258+M186*$F186*Indicators!$F$258+M186*$G186*Indicators!$G$258+M186*$H186*Indicators!$H$258+M186*$I186*Indicators!$I$258</f>
        <v>1.3015289270335365E-2</v>
      </c>
      <c r="X186" s="193">
        <f>N186*$B186*Indicators!$B$259+N186*$C186*Indicators!$C$259+N186*$D186*Indicators!$D$259+N186*$E186*Indicators!$E$259+N186*$F186*Indicators!$F$259+N186*$G186*Indicators!$G$259+N186*$H186*Indicators!$H$259+N186*$I186*Indicators!$I$259</f>
        <v>6.9904786321469867E-4</v>
      </c>
      <c r="Y186" s="193">
        <f>O186*$B186*Indicators!$B$260+O186*$C186*Indicators!$C$260+O186*$D186*Indicators!$D$260+O186*$E186*Indicators!$E$260+O186*$F186*Indicators!$F$260+O186*$G186*Indicators!$G$260+O186*$H186*Indicators!$H$260+O186*$I186*Indicators!$I$260</f>
        <v>6.0542611376142265E-4</v>
      </c>
      <c r="Z186" s="193">
        <f>P186*$B186*Indicators!$B$261+P186*$C186*Indicators!$C$261+P186*$D186*Indicators!$D$261+P186*$E186*Indicators!$E$261+P186*$F186*Indicators!$F$261+P186*$G186*Indicators!$G$261+P186*$H186*Indicators!$H$261+P186*$I186*Indicators!$I$261</f>
        <v>1.4657675782966564E-3</v>
      </c>
      <c r="AA186" s="193">
        <f>Q186*$B186*Indicators!$B$262+Q186*$C186*Indicators!$C$262+Q186*$D186*Indicators!$D$262+Q186*$E186*Indicators!$E$262+Q186*$F186*Indicators!$F$262+Q186*$G186*Indicators!$G$262+Q186*$H186*Indicators!$H$262+Q186*$I186*Indicators!$I$262</f>
        <v>1.8483297597963553E-3</v>
      </c>
      <c r="AB186" s="193">
        <f>R186*$B186*Indicators!$B$263+R186*$C186*Indicators!$C$263+R186*$D186*Indicators!$D$263+R186*$E186*Indicators!$E$263+R186*$F186*Indicators!$F$263+R186*$G186*Indicators!$G$263+R186*$H186*Indicators!$H$263+R186*$I186*Indicators!$I$263</f>
        <v>2.5938726621586184E-3</v>
      </c>
      <c r="AC186" s="193">
        <f>S186*$B186*Indicators!$B$264+S186*$C186*Indicators!$C$264+S186*$D186*Indicators!$D$264+S186*$E186*Indicators!$E$264+S186*$F186*Indicators!$F$264+S186*$G186*Indicators!$G$264+S186*$H186*Indicators!$H$264+S186*$I186*Indicators!$I$264</f>
        <v>3.9285670294650597E-3</v>
      </c>
      <c r="AE186" s="177">
        <f t="shared" si="6"/>
        <v>2.4958815575159066</v>
      </c>
    </row>
    <row r="187" spans="1:31" x14ac:dyDescent="0.25">
      <c r="A187" s="174">
        <f>Indicators!A199</f>
        <v>41426</v>
      </c>
      <c r="B187" s="193">
        <f>(Indicators!B199-Indicators!B198)/Indicators!B198</f>
        <v>-9.381947975553015E-3</v>
      </c>
      <c r="C187" s="193">
        <f>(Indicators!C199-Indicators!C198)/-100</f>
        <v>-5.749999999999993E-3</v>
      </c>
      <c r="D187" s="193">
        <f>(Indicators!D199-Indicators!D198)/-100</f>
        <v>9.9999999999999655E-4</v>
      </c>
      <c r="E187" s="193">
        <f>(Indicators!E199-Indicators!E198)/-Indicators!E198</f>
        <v>-9.8039215686274508E-3</v>
      </c>
      <c r="F187" s="193">
        <f>(Indicators!F199-Indicators!F198)/Indicators!F198</f>
        <v>-2.9259896729776136E-2</v>
      </c>
      <c r="G187" s="193">
        <f>(Indicators!G199-Indicators!G198)/Indicators!G198</f>
        <v>-0.15049127023397194</v>
      </c>
      <c r="H187" s="193">
        <f>(Indicators!H199-Indicators!H198)/Indicators!H198</f>
        <v>7.7006583495346148E-3</v>
      </c>
      <c r="I187" s="193">
        <f>(Indicators!I199-Indicators!I198)/Indicators!I198</f>
        <v>-7.8147612156295228E-3</v>
      </c>
      <c r="K187" s="193">
        <f>NewCastle!C$82/100</f>
        <v>2.3809797053572952E-2</v>
      </c>
      <c r="L187" s="193">
        <f>NewCastle!D$82/100</f>
        <v>7.1565125965000025E-3</v>
      </c>
      <c r="M187" s="193">
        <f>NewCastle!E$82/100</f>
        <v>0.26547489984125711</v>
      </c>
      <c r="N187" s="193">
        <f>NewCastle!F$82/100</f>
        <v>2.2111863636001573E-2</v>
      </c>
      <c r="O187" s="193">
        <f>NewCastle!G$82/100</f>
        <v>3.6115444246361469E-2</v>
      </c>
      <c r="P187" s="193">
        <f>NewCastle!H$82/100</f>
        <v>0.10593348255238</v>
      </c>
      <c r="Q187" s="193">
        <f>NewCastle!I$82/100</f>
        <v>8.7529688487205035E-2</v>
      </c>
      <c r="R187" s="193">
        <f>NewCastle!J$82/100</f>
        <v>0.16783826798083137</v>
      </c>
      <c r="S187" s="193">
        <f>NewCastle!K$82/100</f>
        <v>0.28403004360589057</v>
      </c>
      <c r="U187" s="193">
        <f>K187*$B187*Indicators!$B$256+K187*$C187*Indicators!$C$256+K187*$D187*Indicators!$D$256+K187*$E187*Indicators!$E$256+K187*$F187*Indicators!$F$256+K187*$G187*Indicators!$G$256+K187*$H187*Indicators!$H$256+K187*$I187*Indicators!$I$256</f>
        <v>-3.0241157391594487E-4</v>
      </c>
      <c r="V187" s="193">
        <f>L187*$B187*Indicators!$B$257+L187*$C187*Indicators!$C$257+L187*$D187*Indicators!$D$257+L187*$E187*Indicators!$E$257+L187*$F187*Indicators!$F$257+L187*$G187*Indicators!$G$257+L187*$H187*Indicators!$H$257+L187*$I187*Indicators!$I$257</f>
        <v>-4.6914115333286481E-4</v>
      </c>
      <c r="W187" s="193">
        <f>M187*$B187*Indicators!$B$258+M187*$C187*Indicators!$C$258+M187*$D187*Indicators!$D$258+M187*$E187*Indicators!$E$258+M187*$F187*Indicators!$F$258+M187*$G187*Indicators!$G$258+M187*$H187*Indicators!$H$258+M187*$I187*Indicators!$I$258</f>
        <v>-1.6345184339627845E-3</v>
      </c>
      <c r="X187" s="193">
        <f>N187*$B187*Indicators!$B$259+N187*$C187*Indicators!$C$259+N187*$D187*Indicators!$D$259+N187*$E187*Indicators!$E$259+N187*$F187*Indicators!$F$259+N187*$G187*Indicators!$G$259+N187*$H187*Indicators!$H$259+N187*$I187*Indicators!$I$259</f>
        <v>-1.3872527484653057E-4</v>
      </c>
      <c r="Y187" s="193">
        <f>O187*$B187*Indicators!$B$260+O187*$C187*Indicators!$C$260+O187*$D187*Indicators!$D$260+O187*$E187*Indicators!$E$260+O187*$F187*Indicators!$F$260+O187*$G187*Indicators!$G$260+O187*$H187*Indicators!$H$260+O187*$I187*Indicators!$I$260</f>
        <v>-7.6359735689008213E-5</v>
      </c>
      <c r="Z187" s="193">
        <f>P187*$B187*Indicators!$B$261+P187*$C187*Indicators!$C$261+P187*$D187*Indicators!$D$261+P187*$E187*Indicators!$E$261+P187*$F187*Indicators!$F$261+P187*$G187*Indicators!$G$261+P187*$H187*Indicators!$H$261+P187*$I187*Indicators!$I$261</f>
        <v>-1.9130764555919046E-4</v>
      </c>
      <c r="AA187" s="193">
        <f>Q187*$B187*Indicators!$B$262+Q187*$C187*Indicators!$C$262+Q187*$D187*Indicators!$D$262+Q187*$E187*Indicators!$E$262+Q187*$F187*Indicators!$F$262+Q187*$G187*Indicators!$G$262+Q187*$H187*Indicators!$H$262+Q187*$I187*Indicators!$I$262</f>
        <v>-3.6506144772274508E-4</v>
      </c>
      <c r="AB187" s="193">
        <f>R187*$B187*Indicators!$B$263+R187*$C187*Indicators!$C$263+R187*$D187*Indicators!$D$263+R187*$E187*Indicators!$E$263+R187*$F187*Indicators!$F$263+R187*$G187*Indicators!$G$263+R187*$H187*Indicators!$H$263+R187*$I187*Indicators!$I$263</f>
        <v>-3.2084425035982942E-4</v>
      </c>
      <c r="AC187" s="193">
        <f>S187*$B187*Indicators!$B$264+S187*$C187*Indicators!$C$264+S187*$D187*Indicators!$D$264+S187*$E187*Indicators!$E$264+S187*$F187*Indicators!$F$264+S187*$G187*Indicators!$G$264+S187*$H187*Indicators!$H$264+S187*$I187*Indicators!$I$264</f>
        <v>-2.3609581369465736E-4</v>
      </c>
      <c r="AE187" s="177">
        <f t="shared" si="6"/>
        <v>-0.37344653290835556</v>
      </c>
    </row>
    <row r="188" spans="1:31" x14ac:dyDescent="0.25">
      <c r="A188" s="174">
        <f>Indicators!A200</f>
        <v>41456</v>
      </c>
      <c r="B188" s="193">
        <f>(Indicators!B200-Indicators!B199)/Indicators!B199</f>
        <v>-1.4080396143239679E-2</v>
      </c>
      <c r="C188" s="193">
        <f>(Indicators!C200-Indicators!C199)/-100</f>
        <v>-8.9999999999999857E-4</v>
      </c>
      <c r="D188" s="193">
        <f>(Indicators!D200-Indicators!D199)/-100</f>
        <v>-7.9999999999999984E-3</v>
      </c>
      <c r="E188" s="193">
        <f>(Indicators!E200-Indicators!E199)/-Indicators!E199</f>
        <v>-3.8834951456310676E-2</v>
      </c>
      <c r="F188" s="193">
        <f>(Indicators!F200-Indicators!F199)/Indicators!F199</f>
        <v>1.0638297872340408E-2</v>
      </c>
      <c r="G188" s="193">
        <f>(Indicators!G200-Indicators!G199)/Indicators!G199</f>
        <v>0.10500915293726082</v>
      </c>
      <c r="H188" s="193">
        <f>(Indicators!H200-Indicators!H199)/Indicators!H199</f>
        <v>-3.1132991909317963E-3</v>
      </c>
      <c r="I188" s="193">
        <f>(Indicators!I200-Indicators!I199)/Indicators!I199</f>
        <v>6.0676779463243874E-2</v>
      </c>
      <c r="K188" s="193">
        <f>NewCastle!C$82/100</f>
        <v>2.3809797053572952E-2</v>
      </c>
      <c r="L188" s="193">
        <f>NewCastle!D$82/100</f>
        <v>7.1565125965000025E-3</v>
      </c>
      <c r="M188" s="193">
        <f>NewCastle!E$82/100</f>
        <v>0.26547489984125711</v>
      </c>
      <c r="N188" s="193">
        <f>NewCastle!F$82/100</f>
        <v>2.2111863636001573E-2</v>
      </c>
      <c r="O188" s="193">
        <f>NewCastle!G$82/100</f>
        <v>3.6115444246361469E-2</v>
      </c>
      <c r="P188" s="193">
        <f>NewCastle!H$82/100</f>
        <v>0.10593348255238</v>
      </c>
      <c r="Q188" s="193">
        <f>NewCastle!I$82/100</f>
        <v>8.7529688487205035E-2</v>
      </c>
      <c r="R188" s="193">
        <f>NewCastle!J$82/100</f>
        <v>0.16783826798083137</v>
      </c>
      <c r="S188" s="193">
        <f>NewCastle!K$82/100</f>
        <v>0.28403004360589057</v>
      </c>
      <c r="U188" s="193">
        <f>K188*$B188*Indicators!$B$256+K188*$C188*Indicators!$C$256+K188*$D188*Indicators!$D$256+K188*$E188*Indicators!$E$256+K188*$F188*Indicators!$F$256+K188*$G188*Indicators!$G$256+K188*$H188*Indicators!$H$256+K188*$I188*Indicators!$I$256</f>
        <v>-5.1755812445169905E-5</v>
      </c>
      <c r="V188" s="193">
        <f>L188*$B188*Indicators!$B$257+L188*$C188*Indicators!$C$257+L188*$D188*Indicators!$D$257+L188*$E188*Indicators!$E$257+L188*$F188*Indicators!$F$257+L188*$G188*Indicators!$G$257+L188*$H188*Indicators!$H$257+L188*$I188*Indicators!$I$257</f>
        <v>3.294243159690757E-4</v>
      </c>
      <c r="W188" s="193">
        <f>M188*$B188*Indicators!$B$258+M188*$C188*Indicators!$C$258+M188*$D188*Indicators!$D$258+M188*$E188*Indicators!$E$258+M188*$F188*Indicators!$F$258+M188*$G188*Indicators!$G$258+M188*$H188*Indicators!$H$258+M188*$I188*Indicators!$I$258</f>
        <v>6.4573906977362762E-4</v>
      </c>
      <c r="X188" s="193">
        <f>N188*$B188*Indicators!$B$259+N188*$C188*Indicators!$C$259+N188*$D188*Indicators!$D$259+N188*$E188*Indicators!$E$259+N188*$F188*Indicators!$F$259+N188*$G188*Indicators!$G$259+N188*$H188*Indicators!$H$259+N188*$I188*Indicators!$I$259</f>
        <v>4.5123746251812184E-4</v>
      </c>
      <c r="Y188" s="193">
        <f>O188*$B188*Indicators!$B$260+O188*$C188*Indicators!$C$260+O188*$D188*Indicators!$D$260+O188*$E188*Indicators!$E$260+O188*$F188*Indicators!$F$260+O188*$G188*Indicators!$G$260+O188*$H188*Indicators!$H$260+O188*$I188*Indicators!$I$260</f>
        <v>-2.2403974286899778E-4</v>
      </c>
      <c r="Z188" s="193">
        <f>P188*$B188*Indicators!$B$261+P188*$C188*Indicators!$C$261+P188*$D188*Indicators!$D$261+P188*$E188*Indicators!$E$261+P188*$F188*Indicators!$F$261+P188*$G188*Indicators!$G$261+P188*$H188*Indicators!$H$261+P188*$I188*Indicators!$I$261</f>
        <v>-8.4586398063754467E-4</v>
      </c>
      <c r="AA188" s="193">
        <f>Q188*$B188*Indicators!$B$262+Q188*$C188*Indicators!$C$262+Q188*$D188*Indicators!$D$262+Q188*$E188*Indicators!$E$262+Q188*$F188*Indicators!$F$262+Q188*$G188*Indicators!$G$262+Q188*$H188*Indicators!$H$262+Q188*$I188*Indicators!$I$262</f>
        <v>-7.5218698574035106E-4</v>
      </c>
      <c r="AB188" s="193">
        <f>R188*$B188*Indicators!$B$263+R188*$C188*Indicators!$C$263+R188*$D188*Indicators!$D$263+R188*$E188*Indicators!$E$263+R188*$F188*Indicators!$F$263+R188*$G188*Indicators!$G$263+R188*$H188*Indicators!$H$263+R188*$I188*Indicators!$I$263</f>
        <v>-7.2282664245519287E-4</v>
      </c>
      <c r="AC188" s="193">
        <f>S188*$B188*Indicators!$B$264+S188*$C188*Indicators!$C$264+S188*$D188*Indicators!$D$264+S188*$E188*Indicators!$E$264+S188*$F188*Indicators!$F$264+S188*$G188*Indicators!$G$264+S188*$H188*Indicators!$H$264+S188*$I188*Indicators!$I$264</f>
        <v>-3.474228222075926E-4</v>
      </c>
      <c r="AE188" s="177">
        <f t="shared" si="6"/>
        <v>-0.15176951380940237</v>
      </c>
    </row>
    <row r="189" spans="1:31" x14ac:dyDescent="0.25">
      <c r="A189" s="174">
        <f>Indicators!A201</f>
        <v>41487</v>
      </c>
      <c r="B189" s="193">
        <f>(Indicators!B201-Indicators!B200)/Indicators!B200</f>
        <v>5.5482395696158586E-2</v>
      </c>
      <c r="C189" s="193">
        <f>(Indicators!C201-Indicators!C200)/-100</f>
        <v>-3.9500000000000047E-3</v>
      </c>
      <c r="D189" s="193">
        <f>(Indicators!D201-Indicators!D200)/-100</f>
        <v>-1.0000000000000052E-3</v>
      </c>
      <c r="E189" s="193">
        <f>(Indicators!E201-Indicators!E200)/-Indicators!E200</f>
        <v>-7.476635514018691E-2</v>
      </c>
      <c r="F189" s="193">
        <f>(Indicators!F201-Indicators!F200)/Indicators!F200</f>
        <v>8.187134502923802E-3</v>
      </c>
      <c r="G189" s="193">
        <f>(Indicators!G201-Indicators!G200)/Indicators!G200</f>
        <v>6.0240963855421686E-2</v>
      </c>
      <c r="H189" s="193">
        <f>(Indicators!H201-Indicators!H200)/Indicators!H200</f>
        <v>1.5077756963294296E-2</v>
      </c>
      <c r="I189" s="193">
        <f>(Indicators!I201-Indicators!I200)/Indicators!I200</f>
        <v>-1.65016501650165E-2</v>
      </c>
      <c r="K189" s="193">
        <f>NewCastle!C$82/100</f>
        <v>2.3809797053572952E-2</v>
      </c>
      <c r="L189" s="193">
        <f>NewCastle!D$82/100</f>
        <v>7.1565125965000025E-3</v>
      </c>
      <c r="M189" s="193">
        <f>NewCastle!E$82/100</f>
        <v>0.26547489984125711</v>
      </c>
      <c r="N189" s="193">
        <f>NewCastle!F$82/100</f>
        <v>2.2111863636001573E-2</v>
      </c>
      <c r="O189" s="193">
        <f>NewCastle!G$82/100</f>
        <v>3.6115444246361469E-2</v>
      </c>
      <c r="P189" s="193">
        <f>NewCastle!H$82/100</f>
        <v>0.10593348255238</v>
      </c>
      <c r="Q189" s="193">
        <f>NewCastle!I$82/100</f>
        <v>8.7529688487205035E-2</v>
      </c>
      <c r="R189" s="193">
        <f>NewCastle!J$82/100</f>
        <v>0.16783826798083137</v>
      </c>
      <c r="S189" s="193">
        <f>NewCastle!K$82/100</f>
        <v>0.28403004360589057</v>
      </c>
      <c r="U189" s="193">
        <f>K189*$B189*Indicators!$B$256+K189*$C189*Indicators!$C$256+K189*$D189*Indicators!$D$256+K189*$E189*Indicators!$E$256+K189*$F189*Indicators!$F$256+K189*$G189*Indicators!$G$256+K189*$H189*Indicators!$H$256+K189*$I189*Indicators!$I$256</f>
        <v>1.3928321733668596E-5</v>
      </c>
      <c r="V189" s="193">
        <f>L189*$B189*Indicators!$B$257+L189*$C189*Indicators!$C$257+L189*$D189*Indicators!$D$257+L189*$E189*Indicators!$E$257+L189*$F189*Indicators!$F$257+L189*$G189*Indicators!$G$257+L189*$H189*Indicators!$H$257+L189*$I189*Indicators!$I$257</f>
        <v>2.1443873607840817E-4</v>
      </c>
      <c r="W189" s="193">
        <f>M189*$B189*Indicators!$B$258+M189*$C189*Indicators!$C$258+M189*$D189*Indicators!$D$258+M189*$E189*Indicators!$E$258+M189*$F189*Indicators!$F$258+M189*$G189*Indicators!$G$258+M189*$H189*Indicators!$H$258+M189*$I189*Indicators!$I$258</f>
        <v>2.4714780410478817E-3</v>
      </c>
      <c r="X189" s="193">
        <f>N189*$B189*Indicators!$B$259+N189*$C189*Indicators!$C$259+N189*$D189*Indicators!$D$259+N189*$E189*Indicators!$E$259+N189*$F189*Indicators!$F$259+N189*$G189*Indicators!$G$259+N189*$H189*Indicators!$H$259+N189*$I189*Indicators!$I$259</f>
        <v>-3.625368478688423E-4</v>
      </c>
      <c r="Y189" s="193">
        <f>O189*$B189*Indicators!$B$260+O189*$C189*Indicators!$C$260+O189*$D189*Indicators!$D$260+O189*$E189*Indicators!$E$260+O189*$F189*Indicators!$F$260+O189*$G189*Indicators!$G$260+O189*$H189*Indicators!$H$260+O189*$I189*Indicators!$I$260</f>
        <v>-1.1750048263498638E-4</v>
      </c>
      <c r="Z189" s="193">
        <f>P189*$B189*Indicators!$B$261+P189*$C189*Indicators!$C$261+P189*$D189*Indicators!$D$261+P189*$E189*Indicators!$E$261+P189*$F189*Indicators!$F$261+P189*$G189*Indicators!$G$261+P189*$H189*Indicators!$H$261+P189*$I189*Indicators!$I$261</f>
        <v>2.7388391780421299E-5</v>
      </c>
      <c r="AA189" s="193">
        <f>Q189*$B189*Indicators!$B$262+Q189*$C189*Indicators!$C$262+Q189*$D189*Indicators!$D$262+Q189*$E189*Indicators!$E$262+Q189*$F189*Indicators!$F$262+Q189*$G189*Indicators!$G$262+Q189*$H189*Indicators!$H$262+Q189*$I189*Indicators!$I$262</f>
        <v>-1.4360366298263279E-3</v>
      </c>
      <c r="AB189" s="193">
        <f>R189*$B189*Indicators!$B$263+R189*$C189*Indicators!$C$263+R189*$D189*Indicators!$D$263+R189*$E189*Indicators!$E$263+R189*$F189*Indicators!$F$263+R189*$G189*Indicators!$G$263+R189*$H189*Indicators!$H$263+R189*$I189*Indicators!$I$263</f>
        <v>4.8228097429057972E-5</v>
      </c>
      <c r="AC189" s="193">
        <f>S189*$B189*Indicators!$B$264+S189*$C189*Indicators!$C$264+S189*$D189*Indicators!$D$264+S189*$E189*Indicators!$E$264+S189*$F189*Indicators!$F$264+S189*$G189*Indicators!$G$264+S189*$H189*Indicators!$H$264+S189*$I189*Indicators!$I$264</f>
        <v>2.1768017524197072E-3</v>
      </c>
      <c r="AE189" s="177">
        <f t="shared" si="6"/>
        <v>0.3036189380158989</v>
      </c>
    </row>
    <row r="190" spans="1:31" x14ac:dyDescent="0.25">
      <c r="A190" s="174">
        <f>Indicators!A202</f>
        <v>41518</v>
      </c>
      <c r="B190" s="193">
        <f>(Indicators!B202-Indicators!B201)/Indicators!B201</f>
        <v>-2.068785422751793E-2</v>
      </c>
      <c r="C190" s="193">
        <f>(Indicators!C202-Indicators!C201)/-100</f>
        <v>5.9499999999999978E-3</v>
      </c>
      <c r="D190" s="193">
        <f>(Indicators!D202-Indicators!D201)/-100</f>
        <v>4.0000000000000036E-3</v>
      </c>
      <c r="E190" s="193">
        <f>(Indicators!E202-Indicators!E201)/-Indicators!E201</f>
        <v>5.2173913043478258E-2</v>
      </c>
      <c r="F190" s="193">
        <f>(Indicators!F202-Indicators!F201)/Indicators!F201</f>
        <v>2.2041763341067437E-2</v>
      </c>
      <c r="G190" s="193">
        <f>(Indicators!G202-Indicators!G201)/Indicators!G201</f>
        <v>-5.042613636363636E-2</v>
      </c>
      <c r="H190" s="193">
        <f>(Indicators!H202-Indicators!H201)/Indicators!H201</f>
        <v>6.4541507558717372E-3</v>
      </c>
      <c r="I190" s="193">
        <f>(Indicators!I202-Indicators!I201)/Indicators!I201</f>
        <v>-5.0055928411633109E-2</v>
      </c>
      <c r="K190" s="193">
        <f>NewCastle!C$82/100</f>
        <v>2.3809797053572952E-2</v>
      </c>
      <c r="L190" s="193">
        <f>NewCastle!D$82/100</f>
        <v>7.1565125965000025E-3</v>
      </c>
      <c r="M190" s="193">
        <f>NewCastle!E$82/100</f>
        <v>0.26547489984125711</v>
      </c>
      <c r="N190" s="193">
        <f>NewCastle!F$82/100</f>
        <v>2.2111863636001573E-2</v>
      </c>
      <c r="O190" s="193">
        <f>NewCastle!G$82/100</f>
        <v>3.6115444246361469E-2</v>
      </c>
      <c r="P190" s="193">
        <f>NewCastle!H$82/100</f>
        <v>0.10593348255238</v>
      </c>
      <c r="Q190" s="193">
        <f>NewCastle!I$82/100</f>
        <v>8.7529688487205035E-2</v>
      </c>
      <c r="R190" s="193">
        <f>NewCastle!J$82/100</f>
        <v>0.16783826798083137</v>
      </c>
      <c r="S190" s="193">
        <f>NewCastle!K$82/100</f>
        <v>0.28403004360589057</v>
      </c>
      <c r="U190" s="193">
        <f>K190*$B190*Indicators!$B$256+K190*$C190*Indicators!$C$256+K190*$D190*Indicators!$D$256+K190*$E190*Indicators!$E$256+K190*$F190*Indicators!$F$256+K190*$G190*Indicators!$G$256+K190*$H190*Indicators!$H$256+K190*$I190*Indicators!$I$256</f>
        <v>2.0906107008731068E-4</v>
      </c>
      <c r="V190" s="193">
        <f>L190*$B190*Indicators!$B$257+L190*$C190*Indicators!$C$257+L190*$D190*Indicators!$D$257+L190*$E190*Indicators!$E$257+L190*$F190*Indicators!$F$257+L190*$G190*Indicators!$G$257+L190*$H190*Indicators!$H$257+L190*$I190*Indicators!$I$257</f>
        <v>-2.2307282869484869E-4</v>
      </c>
      <c r="W190" s="193">
        <f>M190*$B190*Indicators!$B$258+M190*$C190*Indicators!$C$258+M190*$D190*Indicators!$D$258+M190*$E190*Indicators!$E$258+M190*$F190*Indicators!$F$258+M190*$G190*Indicators!$G$258+M190*$H190*Indicators!$H$258+M190*$I190*Indicators!$I$258</f>
        <v>-2.6545175791699094E-3</v>
      </c>
      <c r="X190" s="193">
        <f>N190*$B190*Indicators!$B$259+N190*$C190*Indicators!$C$259+N190*$D190*Indicators!$D$259+N190*$E190*Indicators!$E$259+N190*$F190*Indicators!$F$259+N190*$G190*Indicators!$G$259+N190*$H190*Indicators!$H$259+N190*$I190*Indicators!$I$259</f>
        <v>-3.4315516035206658E-4</v>
      </c>
      <c r="Y190" s="193">
        <f>O190*$B190*Indicators!$B$260+O190*$C190*Indicators!$C$260+O190*$D190*Indicators!$D$260+O190*$E190*Indicators!$E$260+O190*$F190*Indicators!$F$260+O190*$G190*Indicators!$G$260+O190*$H190*Indicators!$H$260+O190*$I190*Indicators!$I$260</f>
        <v>2.6637850017753898E-4</v>
      </c>
      <c r="Z190" s="193">
        <f>P190*$B190*Indicators!$B$261+P190*$C190*Indicators!$C$261+P190*$D190*Indicators!$D$261+P190*$E190*Indicators!$E$261+P190*$F190*Indicators!$F$261+P190*$G190*Indicators!$G$261+P190*$H190*Indicators!$H$261+P190*$I190*Indicators!$I$261</f>
        <v>8.0982371630150193E-4</v>
      </c>
      <c r="AA190" s="193">
        <f>Q190*$B190*Indicators!$B$262+Q190*$C190*Indicators!$C$262+Q190*$D190*Indicators!$D$262+Q190*$E190*Indicators!$E$262+Q190*$F190*Indicators!$F$262+Q190*$G190*Indicators!$G$262+Q190*$H190*Indicators!$H$262+Q190*$I190*Indicators!$I$262</f>
        <v>1.002969946791948E-3</v>
      </c>
      <c r="AB190" s="193">
        <f>R190*$B190*Indicators!$B$263+R190*$C190*Indicators!$C$263+R190*$D190*Indicators!$D$263+R190*$E190*Indicators!$E$263+R190*$F190*Indicators!$F$263+R190*$G190*Indicators!$G$263+R190*$H190*Indicators!$H$263+R190*$I190*Indicators!$I$263</f>
        <v>8.5002608689050709E-4</v>
      </c>
      <c r="AC190" s="193">
        <f>S190*$B190*Indicators!$B$264+S190*$C190*Indicators!$C$264+S190*$D190*Indicators!$D$264+S190*$E190*Indicators!$E$264+S190*$F190*Indicators!$F$264+S190*$G190*Indicators!$G$264+S190*$H190*Indicators!$H$264+S190*$I190*Indicators!$I$264</f>
        <v>7.0201826572854854E-5</v>
      </c>
      <c r="AE190" s="177">
        <f t="shared" si="6"/>
        <v>-1.2284421395163006E-3</v>
      </c>
    </row>
    <row r="191" spans="1:31" x14ac:dyDescent="0.25">
      <c r="A191" s="174">
        <f>Indicators!A203</f>
        <v>41548</v>
      </c>
      <c r="B191" s="193">
        <f>(Indicators!B203-Indicators!B202)/Indicators!B202</f>
        <v>-1.8142313959804451E-2</v>
      </c>
      <c r="C191" s="193">
        <f>(Indicators!C203-Indicators!C202)/-100</f>
        <v>1.4500000000000047E-3</v>
      </c>
      <c r="D191" s="193">
        <f>(Indicators!D203-Indicators!D202)/-100</f>
        <v>5.0000000000000001E-3</v>
      </c>
      <c r="E191" s="193">
        <f>(Indicators!E203-Indicators!E202)/-Indicators!E202</f>
        <v>0</v>
      </c>
      <c r="F191" s="193">
        <f>(Indicators!F203-Indicators!F202)/Indicators!F202</f>
        <v>6.7536889897843233E-2</v>
      </c>
      <c r="G191" s="193">
        <f>(Indicators!G203-Indicators!G202)/Indicators!G202</f>
        <v>4.4876589379207179E-3</v>
      </c>
      <c r="H191" s="193">
        <f>(Indicators!H203-Indicators!H202)/Indicators!H202</f>
        <v>-2.1754243574348621E-3</v>
      </c>
      <c r="I191" s="193">
        <f>(Indicators!I203-Indicators!I202)/Indicators!I202</f>
        <v>3.620841919340595E-2</v>
      </c>
      <c r="K191" s="193">
        <f>NewCastle!C$82/100</f>
        <v>2.3809797053572952E-2</v>
      </c>
      <c r="L191" s="193">
        <f>NewCastle!D$82/100</f>
        <v>7.1565125965000025E-3</v>
      </c>
      <c r="M191" s="193">
        <f>NewCastle!E$82/100</f>
        <v>0.26547489984125711</v>
      </c>
      <c r="N191" s="193">
        <f>NewCastle!F$82/100</f>
        <v>2.2111863636001573E-2</v>
      </c>
      <c r="O191" s="193">
        <f>NewCastle!G$82/100</f>
        <v>3.6115444246361469E-2</v>
      </c>
      <c r="P191" s="193">
        <f>NewCastle!H$82/100</f>
        <v>0.10593348255238</v>
      </c>
      <c r="Q191" s="193">
        <f>NewCastle!I$82/100</f>
        <v>8.7529688487205035E-2</v>
      </c>
      <c r="R191" s="193">
        <f>NewCastle!J$82/100</f>
        <v>0.16783826798083137</v>
      </c>
      <c r="S191" s="193">
        <f>NewCastle!K$82/100</f>
        <v>0.28403004360589057</v>
      </c>
      <c r="U191" s="193">
        <f>K191*$B191*Indicators!$B$256+K191*$C191*Indicators!$C$256+K191*$D191*Indicators!$D$256+K191*$E191*Indicators!$E$256+K191*$F191*Indicators!$F$256+K191*$G191*Indicators!$G$256+K191*$H191*Indicators!$H$256+K191*$I191*Indicators!$I$256</f>
        <v>4.6921336753673939E-4</v>
      </c>
      <c r="V191" s="193">
        <f>L191*$B191*Indicators!$B$257+L191*$C191*Indicators!$C$257+L191*$D191*Indicators!$D$257+L191*$E191*Indicators!$E$257+L191*$F191*Indicators!$F$257+L191*$G191*Indicators!$G$257+L191*$H191*Indicators!$H$257+L191*$I191*Indicators!$I$257</f>
        <v>2.572088718370309E-5</v>
      </c>
      <c r="W191" s="193">
        <f>M191*$B191*Indicators!$B$258+M191*$C191*Indicators!$C$258+M191*$D191*Indicators!$D$258+M191*$E191*Indicators!$E$258+M191*$F191*Indicators!$F$258+M191*$G191*Indicators!$G$258+M191*$H191*Indicators!$H$258+M191*$I191*Indicators!$I$258</f>
        <v>3.2237453785128852E-4</v>
      </c>
      <c r="X191" s="193">
        <f>N191*$B191*Indicators!$B$259+N191*$C191*Indicators!$C$259+N191*$D191*Indicators!$D$259+N191*$E191*Indicators!$E$259+N191*$F191*Indicators!$F$259+N191*$G191*Indicators!$G$259+N191*$H191*Indicators!$H$259+N191*$I191*Indicators!$I$259</f>
        <v>3.6252258395622175E-4</v>
      </c>
      <c r="Y191" s="193">
        <f>O191*$B191*Indicators!$B$260+O191*$C191*Indicators!$C$260+O191*$D191*Indicators!$D$260+O191*$E191*Indicators!$E$260+O191*$F191*Indicators!$F$260+O191*$G191*Indicators!$G$260+O191*$H191*Indicators!$H$260+O191*$I191*Indicators!$I$260</f>
        <v>1.006039964229992E-5</v>
      </c>
      <c r="Z191" s="193">
        <f>P191*$B191*Indicators!$B$261+P191*$C191*Indicators!$C$261+P191*$D191*Indicators!$D$261+P191*$E191*Indicators!$E$261+P191*$F191*Indicators!$F$261+P191*$G191*Indicators!$G$261+P191*$H191*Indicators!$H$261+P191*$I191*Indicators!$I$261</f>
        <v>-9.0105694537448596E-5</v>
      </c>
      <c r="AA191" s="193">
        <f>Q191*$B191*Indicators!$B$262+Q191*$C191*Indicators!$C$262+Q191*$D191*Indicators!$D$262+Q191*$E191*Indicators!$E$262+Q191*$F191*Indicators!$F$262+Q191*$G191*Indicators!$G$262+Q191*$H191*Indicators!$H$262+Q191*$I191*Indicators!$I$262</f>
        <v>1.891976669655621E-4</v>
      </c>
      <c r="AB191" s="193">
        <f>R191*$B191*Indicators!$B$263+R191*$C191*Indicators!$C$263+R191*$D191*Indicators!$D$263+R191*$E191*Indicators!$E$263+R191*$F191*Indicators!$F$263+R191*$G191*Indicators!$G$263+R191*$H191*Indicators!$H$263+R191*$I191*Indicators!$I$263</f>
        <v>5.8921681077587368E-5</v>
      </c>
      <c r="AC191" s="193">
        <f>S191*$B191*Indicators!$B$264+S191*$C191*Indicators!$C$264+S191*$D191*Indicators!$D$264+S191*$E191*Indicators!$E$264+S191*$F191*Indicators!$F$264+S191*$G191*Indicators!$G$264+S191*$H191*Indicators!$H$264+S191*$I191*Indicators!$I$264</f>
        <v>2.4172724981348968E-4</v>
      </c>
      <c r="AE191" s="177">
        <f t="shared" si="6"/>
        <v>0.1589632679489443</v>
      </c>
    </row>
    <row r="192" spans="1:31" x14ac:dyDescent="0.25">
      <c r="A192" s="174">
        <f>Indicators!A204</f>
        <v>41579</v>
      </c>
      <c r="B192" s="193">
        <f>(Indicators!B204-Indicators!B203)/Indicators!B203</f>
        <v>2.5387756744251515E-2</v>
      </c>
      <c r="C192" s="193">
        <f>(Indicators!C204-Indicators!C203)/-100</f>
        <v>-4.5500000000000011E-3</v>
      </c>
      <c r="D192" s="193">
        <f>(Indicators!D204-Indicators!D203)/-100</f>
        <v>2.0000000000000018E-3</v>
      </c>
      <c r="E192" s="193">
        <f>(Indicators!E204-Indicators!E203)/-Indicators!E203</f>
        <v>-1.834862385321101E-2</v>
      </c>
      <c r="F192" s="193">
        <f>(Indicators!F204-Indicators!F203)/Indicators!F203</f>
        <v>-5.635300372142471E-2</v>
      </c>
      <c r="G192" s="193">
        <f>(Indicators!G204-Indicators!G203)/Indicators!G203</f>
        <v>-7.2226358897989576E-2</v>
      </c>
      <c r="H192" s="193">
        <f>(Indicators!H204-Indicators!H203)/Indicators!H203</f>
        <v>1.2474289695543326E-2</v>
      </c>
      <c r="I192" s="193">
        <f>(Indicators!I204-Indicators!I203)/Indicators!I203</f>
        <v>-4.2329545454545453E-2</v>
      </c>
      <c r="K192" s="193">
        <f>NewCastle!C$82/100</f>
        <v>2.3809797053572952E-2</v>
      </c>
      <c r="L192" s="193">
        <f>NewCastle!D$82/100</f>
        <v>7.1565125965000025E-3</v>
      </c>
      <c r="M192" s="193">
        <f>NewCastle!E$82/100</f>
        <v>0.26547489984125711</v>
      </c>
      <c r="N192" s="193">
        <f>NewCastle!F$82/100</f>
        <v>2.2111863636001573E-2</v>
      </c>
      <c r="O192" s="193">
        <f>NewCastle!G$82/100</f>
        <v>3.6115444246361469E-2</v>
      </c>
      <c r="P192" s="193">
        <f>NewCastle!H$82/100</f>
        <v>0.10593348255238</v>
      </c>
      <c r="Q192" s="193">
        <f>NewCastle!I$82/100</f>
        <v>8.7529688487205035E-2</v>
      </c>
      <c r="R192" s="193">
        <f>NewCastle!J$82/100</f>
        <v>0.16783826798083137</v>
      </c>
      <c r="S192" s="193">
        <f>NewCastle!K$82/100</f>
        <v>0.28403004360589057</v>
      </c>
      <c r="U192" s="193">
        <f>K192*$B192*Indicators!$B$256+K192*$C192*Indicators!$C$256+K192*$D192*Indicators!$D$256+K192*$E192*Indicators!$E$256+K192*$F192*Indicators!$F$256+K192*$G192*Indicators!$G$256+K192*$H192*Indicators!$H$256+K192*$I192*Indicators!$I$256</f>
        <v>-4.1527977745302872E-4</v>
      </c>
      <c r="V192" s="193">
        <f>L192*$B192*Indicators!$B$257+L192*$C192*Indicators!$C$257+L192*$D192*Indicators!$D$257+L192*$E192*Indicators!$E$257+L192*$F192*Indicators!$F$257+L192*$G192*Indicators!$G$257+L192*$H192*Indicators!$H$257+L192*$I192*Indicators!$I$257</f>
        <v>-2.2596679944329208E-4</v>
      </c>
      <c r="W192" s="193">
        <f>M192*$B192*Indicators!$B$258+M192*$C192*Indicators!$C$258+M192*$D192*Indicators!$D$258+M192*$E192*Indicators!$E$258+M192*$F192*Indicators!$F$258+M192*$G192*Indicators!$G$258+M192*$H192*Indicators!$H$258+M192*$I192*Indicators!$I$258</f>
        <v>-2.5953560145375787E-4</v>
      </c>
      <c r="X192" s="193">
        <f>N192*$B192*Indicators!$B$259+N192*$C192*Indicators!$C$259+N192*$D192*Indicators!$D$259+N192*$E192*Indicators!$E$259+N192*$F192*Indicators!$F$259+N192*$G192*Indicators!$G$259+N192*$H192*Indicators!$H$259+N192*$I192*Indicators!$I$259</f>
        <v>-4.6823624397043714E-4</v>
      </c>
      <c r="Y192" s="193">
        <f>O192*$B192*Indicators!$B$260+O192*$C192*Indicators!$C$260+O192*$D192*Indicators!$D$260+O192*$E192*Indicators!$E$260+O192*$F192*Indicators!$F$260+O192*$G192*Indicators!$G$260+O192*$H192*Indicators!$H$260+O192*$I192*Indicators!$I$260</f>
        <v>8.9310507733280465E-6</v>
      </c>
      <c r="Z192" s="193">
        <f>P192*$B192*Indicators!$B$261+P192*$C192*Indicators!$C$261+P192*$D192*Indicators!$D$261+P192*$E192*Indicators!$E$261+P192*$F192*Indicators!$F$261+P192*$G192*Indicators!$G$261+P192*$H192*Indicators!$H$261+P192*$I192*Indicators!$I$261</f>
        <v>2.786035456400223E-4</v>
      </c>
      <c r="AA192" s="193">
        <f>Q192*$B192*Indicators!$B$262+Q192*$C192*Indicators!$C$262+Q192*$D192*Indicators!$D$262+Q192*$E192*Indicators!$E$262+Q192*$F192*Indicators!$F$262+Q192*$G192*Indicators!$G$262+Q192*$H192*Indicators!$H$262+Q192*$I192*Indicators!$I$262</f>
        <v>-4.738776884308491E-4</v>
      </c>
      <c r="AB192" s="193">
        <f>R192*$B192*Indicators!$B$263+R192*$C192*Indicators!$C$263+R192*$D192*Indicators!$D$263+R192*$E192*Indicators!$E$263+R192*$F192*Indicators!$F$263+R192*$G192*Indicators!$G$263+R192*$H192*Indicators!$H$263+R192*$I192*Indicators!$I$263</f>
        <v>1.5730187245060448E-4</v>
      </c>
      <c r="AC192" s="193">
        <f>S192*$B192*Indicators!$B$264+S192*$C192*Indicators!$C$264+S192*$D192*Indicators!$D$264+S192*$E192*Indicators!$E$264+S192*$F192*Indicators!$F$264+S192*$G192*Indicators!$G$264+S192*$H192*Indicators!$H$264+S192*$I192*Indicators!$I$264</f>
        <v>8.4416152030222639E-4</v>
      </c>
      <c r="AE192" s="177">
        <f t="shared" si="6"/>
        <v>-5.5389812158518369E-2</v>
      </c>
    </row>
    <row r="193" spans="1:31" x14ac:dyDescent="0.25">
      <c r="A193" s="174">
        <v>41609</v>
      </c>
      <c r="B193" s="193">
        <f>(Indicators!B205-Indicators!B204)/Indicators!B204</f>
        <v>2.083537697906641E-2</v>
      </c>
      <c r="C193" s="193">
        <f>(Indicators!C205-Indicators!C204)/-100</f>
        <v>7.0000000000000281E-4</v>
      </c>
      <c r="D193" s="193">
        <f>(Indicators!D205-Indicators!D204)/-100</f>
        <v>-1.0000000000000052E-3</v>
      </c>
      <c r="E193" s="193">
        <f>(Indicators!E205-Indicators!E204)/-Indicators!E204</f>
        <v>0</v>
      </c>
      <c r="F193" s="193">
        <f>(Indicators!F205-Indicators!F204)/Indicators!F204</f>
        <v>-6.8169014084507096E-2</v>
      </c>
      <c r="G193" s="193">
        <f>(Indicators!G205-Indicators!G204)/Indicators!G204</f>
        <v>-3.9325842696629212E-2</v>
      </c>
      <c r="H193" s="193">
        <f>(Indicators!H205-Indicators!H204)/Indicators!H204</f>
        <v>4.6576769974878097E-3</v>
      </c>
      <c r="I193" s="193">
        <f>(Indicators!I205-Indicators!I204)/Indicators!I204</f>
        <v>-1.1865915158706615E-2</v>
      </c>
      <c r="K193" s="193">
        <f>NewCastle!C$82/100</f>
        <v>2.3809797053572952E-2</v>
      </c>
      <c r="L193" s="193">
        <f>NewCastle!D$82/100</f>
        <v>7.1565125965000025E-3</v>
      </c>
      <c r="M193" s="193">
        <f>NewCastle!E$82/100</f>
        <v>0.26547489984125711</v>
      </c>
      <c r="N193" s="193">
        <f>NewCastle!F$82/100</f>
        <v>2.2111863636001573E-2</v>
      </c>
      <c r="O193" s="193">
        <f>NewCastle!G$82/100</f>
        <v>3.6115444246361469E-2</v>
      </c>
      <c r="P193" s="193">
        <f>NewCastle!H$82/100</f>
        <v>0.10593348255238</v>
      </c>
      <c r="Q193" s="193">
        <f>NewCastle!I$82/100</f>
        <v>8.7529688487205035E-2</v>
      </c>
      <c r="R193" s="193">
        <f>NewCastle!J$82/100</f>
        <v>0.16783826798083137</v>
      </c>
      <c r="S193" s="193">
        <f>NewCastle!K$82/100</f>
        <v>0.28403004360589057</v>
      </c>
      <c r="U193" s="193">
        <f>K193*$B193*Indicators!$B$256+K193*$C193*Indicators!$C$256+K193*$D193*Indicators!$D$256+K193*$E193*Indicators!$E$256+K193*$F193*Indicators!$F$256+K193*$G193*Indicators!$G$256+K193*$H193*Indicators!$H$256+K193*$I193*Indicators!$I$256</f>
        <v>-3.9874586992352763E-4</v>
      </c>
      <c r="V193" s="193">
        <f>L193*$B193*Indicators!$B$257+L193*$C193*Indicators!$C$257+L193*$D193*Indicators!$D$257+L193*$E193*Indicators!$E$257+L193*$F193*Indicators!$F$257+L193*$G193*Indicators!$G$257+L193*$H193*Indicators!$H$257+L193*$I193*Indicators!$I$257</f>
        <v>-8.4825478369964194E-5</v>
      </c>
      <c r="W193" s="193">
        <f>M193*$B193*Indicators!$B$258+M193*$C193*Indicators!$C$258+M193*$D193*Indicators!$D$258+M193*$E193*Indicators!$E$258+M193*$F193*Indicators!$F$258+M193*$G193*Indicators!$G$258+M193*$H193*Indicators!$H$258+M193*$I193*Indicators!$I$258</f>
        <v>1.4534662126046856E-3</v>
      </c>
      <c r="X193" s="193">
        <f>N193*$B193*Indicators!$B$259+N193*$C193*Indicators!$C$259+N193*$D193*Indicators!$D$259+N193*$E193*Indicators!$E$259+N193*$F193*Indicators!$F$259+N193*$G193*Indicators!$G$259+N193*$H193*Indicators!$H$259+N193*$I193*Indicators!$I$259</f>
        <v>-7.5150533587902877E-5</v>
      </c>
      <c r="Y193" s="193">
        <f>O193*$B193*Indicators!$B$260+O193*$C193*Indicators!$C$260+O193*$D193*Indicators!$D$260+O193*$E193*Indicators!$E$260+O193*$F193*Indicators!$F$260+O193*$G193*Indicators!$G$260+O193*$H193*Indicators!$H$260+O193*$I193*Indicators!$I$260</f>
        <v>1.0825767073982255E-4</v>
      </c>
      <c r="Z193" s="193">
        <f>P193*$B193*Indicators!$B$261+P193*$C193*Indicators!$C$261+P193*$D193*Indicators!$D$261+P193*$E193*Indicators!$E$261+P193*$F193*Indicators!$F$261+P193*$G193*Indicators!$G$261+P193*$H193*Indicators!$H$261+P193*$I193*Indicators!$I$261</f>
        <v>3.4883439732027544E-4</v>
      </c>
      <c r="AA193" s="193">
        <f>Q193*$B193*Indicators!$B$262+Q193*$C193*Indicators!$C$262+Q193*$D193*Indicators!$D$262+Q193*$E193*Indicators!$E$262+Q193*$F193*Indicators!$F$262+Q193*$G193*Indicators!$G$262+Q193*$H193*Indicators!$H$262+Q193*$I193*Indicators!$I$262</f>
        <v>1.6354761077571109E-4</v>
      </c>
      <c r="AB193" s="193">
        <f>R193*$B193*Indicators!$B$263+R193*$C193*Indicators!$C$263+R193*$D193*Indicators!$D$263+R193*$E193*Indicators!$E$263+R193*$F193*Indicators!$F$263+R193*$G193*Indicators!$G$263+R193*$H193*Indicators!$H$263+R193*$I193*Indicators!$I$263</f>
        <v>5.0897710695615333E-4</v>
      </c>
      <c r="AC193" s="193">
        <f>S193*$B193*Indicators!$B$264+S193*$C193*Indicators!$C$264+S193*$D193*Indicators!$D$264+S193*$E193*Indicators!$E$264+S193*$F193*Indicators!$F$264+S193*$G193*Indicators!$G$264+S193*$H193*Indicators!$H$264+S193*$I193*Indicators!$I$264</f>
        <v>8.329308953652281E-4</v>
      </c>
      <c r="AE193" s="177">
        <f t="shared" si="6"/>
        <v>0.28572920118804812</v>
      </c>
    </row>
    <row r="194" spans="1:31" x14ac:dyDescent="0.25">
      <c r="A194" s="174">
        <v>41653</v>
      </c>
      <c r="B194" s="193">
        <f>(Indicators!B206-Indicators!B205)/Indicators!B205</f>
        <v>7.5971018392174322E-2</v>
      </c>
      <c r="C194" s="193">
        <f>(Indicators!C206-Indicators!C205)/-100</f>
        <v>-1.085E-2</v>
      </c>
      <c r="D194" s="193">
        <f>(Indicators!D206-Indicators!D205)/-100</f>
        <v>-3.9999999999999949E-3</v>
      </c>
      <c r="E194" s="193">
        <f>(Indicators!E206-Indicators!E205)/-Indicators!E205</f>
        <v>3.6036036036036036E-2</v>
      </c>
      <c r="F194" s="193">
        <f>(Indicators!F206-Indicators!F205)/Indicators!F205</f>
        <v>-5.01813784764207E-2</v>
      </c>
      <c r="G194" s="193">
        <f>(Indicators!G206-Indicators!G205)/Indicators!G205</f>
        <v>3.9264828738512947E-2</v>
      </c>
      <c r="H194" s="193">
        <f>(Indicators!H206-Indicators!H205)/Indicators!H205</f>
        <v>6.0960997005819993E-3</v>
      </c>
      <c r="I194" s="193">
        <f>(Indicators!I206-Indicators!I205)/Indicators!I205</f>
        <v>7.1450015010507351E-2</v>
      </c>
      <c r="K194" s="193">
        <f t="shared" ref="K194" si="7">K182+((K170-K50)/10)</f>
        <v>2.392679885581038E-2</v>
      </c>
      <c r="L194" s="193">
        <f t="shared" ref="L194:S194" si="8">L182+((L170-L50)/10)</f>
        <v>6.8656875631317536E-3</v>
      </c>
      <c r="M194" s="193">
        <f t="shared" si="8"/>
        <v>0.2598746336726952</v>
      </c>
      <c r="N194" s="193">
        <f t="shared" si="8"/>
        <v>2.1429739018297745E-2</v>
      </c>
      <c r="O194" s="193">
        <f t="shared" si="8"/>
        <v>3.7140207570493647E-2</v>
      </c>
      <c r="P194" s="193">
        <f t="shared" si="8"/>
        <v>0.10615390176526626</v>
      </c>
      <c r="Q194" s="193">
        <f t="shared" si="8"/>
        <v>8.7206215317888969E-2</v>
      </c>
      <c r="R194" s="193">
        <f t="shared" si="8"/>
        <v>0.17041661557401711</v>
      </c>
      <c r="S194" s="193">
        <f t="shared" si="8"/>
        <v>0.28698620066239905</v>
      </c>
      <c r="U194" s="193">
        <f>K194*$B194*Indicators!$B$256+K194*$C194*Indicators!$C$256+K194*$D194*Indicators!$D$256+K194*$E194*Indicators!$E$256+K194*$F194*Indicators!$F$256+K194*$G194*Indicators!$G$256+K194*$H194*Indicators!$H$256+K194*$I194*Indicators!$I$256</f>
        <v>2.7052900763593294E-4</v>
      </c>
      <c r="V194" s="193">
        <f>L194*$B194*Indicators!$B$257+L194*$C194*Indicators!$C$257+L194*$D194*Indicators!$D$257+L194*$E194*Indicators!$E$257+L194*$F194*Indicators!$F$257+L194*$G194*Indicators!$G$257+L194*$H194*Indicators!$H$257+L194*$I194*Indicators!$I$257</f>
        <v>3.8716191370784562E-4</v>
      </c>
      <c r="W194" s="193">
        <f>M194*$B194*Indicators!$B$258+M194*$C194*Indicators!$C$258+M194*$D194*Indicators!$D$258+M194*$E194*Indicators!$E$258+M194*$F194*Indicators!$F$258+M194*$G194*Indicators!$G$258+M194*$H194*Indicators!$H$258+M194*$I194*Indicators!$I$258</f>
        <v>1.1102642948631496E-2</v>
      </c>
      <c r="X194" s="193">
        <f>N194*$B194*Indicators!$B$259+N194*$C194*Indicators!$C$259+N194*$D194*Indicators!$D$259+N194*$E194*Indicators!$E$259+N194*$F194*Indicators!$F$259+N194*$G194*Indicators!$G$259+N194*$H194*Indicators!$H$259+N194*$I194*Indicators!$I$259</f>
        <v>1.0799822678156322E-3</v>
      </c>
      <c r="Y194" s="193">
        <f>O194*$B194*Indicators!$B$260+O194*$C194*Indicators!$C$260+O194*$D194*Indicators!$D$260+O194*$E194*Indicators!$E$260+O194*$F194*Indicators!$F$260+O194*$G194*Indicators!$G$260+O194*$H194*Indicators!$H$260+O194*$I194*Indicators!$I$260</f>
        <v>5.4777490122725374E-4</v>
      </c>
      <c r="Z194" s="193">
        <f>P194*$B194*Indicators!$B$261+P194*$C194*Indicators!$C$261+P194*$D194*Indicators!$D$261+P194*$E194*Indicators!$E$261+P194*$F194*Indicators!$F$261+P194*$G194*Indicators!$G$261+P194*$H194*Indicators!$H$261+P194*$I194*Indicators!$I$261</f>
        <v>8.6273721410480857E-4</v>
      </c>
      <c r="AA194" s="193">
        <f>Q194*$B194*Indicators!$B$262+Q194*$C194*Indicators!$C$262+Q194*$D194*Indicators!$D$262+Q194*$E194*Indicators!$E$262+Q194*$F194*Indicators!$F$262+Q194*$G194*Indicators!$G$262+Q194*$H194*Indicators!$H$262+Q194*$I194*Indicators!$I$262</f>
        <v>2.1105765167092052E-3</v>
      </c>
      <c r="AB194" s="193">
        <f>R194*$B194*Indicators!$B$263+R194*$C194*Indicators!$C$263+R194*$D194*Indicators!$D$263+R194*$E194*Indicators!$E$263+R194*$F194*Indicators!$F$263+R194*$G194*Indicators!$G$263+R194*$H194*Indicators!$H$263+R194*$I194*Indicators!$I$263</f>
        <v>2.1139390605277551E-3</v>
      </c>
      <c r="AC194" s="193">
        <f>S194*$B194*Indicators!$B$264+S194*$C194*Indicators!$C$264+S194*$D194*Indicators!$D$264+S194*$E194*Indicators!$E$264+S194*$F194*Indicators!$F$264+S194*$G194*Indicators!$G$264+S194*$H194*Indicators!$H$264+S194*$I194*Indicators!$I$264</f>
        <v>2.410951700172565E-3</v>
      </c>
      <c r="AE194" s="177">
        <f t="shared" si="6"/>
        <v>2.088629553053249</v>
      </c>
    </row>
    <row r="195" spans="1:31" x14ac:dyDescent="0.25">
      <c r="A195" s="174">
        <v>41684</v>
      </c>
      <c r="B195" s="193">
        <f>(Indicators!B207-Indicators!B206)/Indicators!B206</f>
        <v>-4.4511127781945499E-2</v>
      </c>
      <c r="C195" s="193">
        <f>(Indicators!C207-Indicators!C206)/-100</f>
        <v>2.5999999999999977E-3</v>
      </c>
      <c r="D195" s="193">
        <f>(Indicators!D207-Indicators!D206)/-100</f>
        <v>-1.0000000000000052E-3</v>
      </c>
      <c r="E195" s="193">
        <f>(Indicators!E207-Indicators!E206)/-Indicators!E206</f>
        <v>-9.3457943925233638E-3</v>
      </c>
      <c r="F195" s="193">
        <f>(Indicators!F207-Indicators!F206)/Indicators!F206</f>
        <v>7.511139401654994E-2</v>
      </c>
      <c r="G195" s="193">
        <f>(Indicators!G207-Indicators!G206)/Indicators!G206</f>
        <v>7.0739549839228297E-2</v>
      </c>
      <c r="H195" s="193">
        <f>(Indicators!H207-Indicators!H206)/Indicators!H206</f>
        <v>1.6319957653861031E-2</v>
      </c>
      <c r="I195" s="193">
        <f>(Indicators!I207-Indicators!I206)/Indicators!I206</f>
        <v>-7.6772205099467639E-2</v>
      </c>
      <c r="K195" s="193">
        <f t="shared" ref="K195" si="9">K183+((K171-K51)/10)</f>
        <v>2.392679885581038E-2</v>
      </c>
      <c r="L195" s="193">
        <f t="shared" ref="L195:S195" si="10">L183+((L171-L51)/10)</f>
        <v>6.8656875631317536E-3</v>
      </c>
      <c r="M195" s="193">
        <f t="shared" si="10"/>
        <v>0.2598746336726952</v>
      </c>
      <c r="N195" s="193">
        <f t="shared" si="10"/>
        <v>2.1429739018297745E-2</v>
      </c>
      <c r="O195" s="193">
        <f t="shared" si="10"/>
        <v>3.7140207570493647E-2</v>
      </c>
      <c r="P195" s="193">
        <f t="shared" si="10"/>
        <v>0.10615390176526626</v>
      </c>
      <c r="Q195" s="193">
        <f t="shared" si="10"/>
        <v>8.7206215317888969E-2</v>
      </c>
      <c r="R195" s="193">
        <f t="shared" si="10"/>
        <v>0.17041661557401711</v>
      </c>
      <c r="S195" s="193">
        <f t="shared" si="10"/>
        <v>0.28698620066239905</v>
      </c>
      <c r="U195" s="193">
        <f>K195*$B195*Indicators!$B$256+K195*$C195*Indicators!$C$256+K195*$D195*Indicators!$D$256+K195*$E195*Indicators!$E$256+K195*$F195*Indicators!$F$256+K195*$G195*Indicators!$G$256+K195*$H195*Indicators!$H$256+K195*$I195*Indicators!$I$256</f>
        <v>1.8525627787016217E-4</v>
      </c>
      <c r="V195" s="193">
        <f>L195*$B195*Indicators!$B$257+L195*$C195*Indicators!$C$257+L195*$D195*Indicators!$D$257+L195*$E195*Indicators!$E$257+L195*$F195*Indicators!$F$257+L195*$G195*Indicators!$G$257+L195*$H195*Indicators!$H$257+L195*$I195*Indicators!$I$257</f>
        <v>-9.2449150909064469E-6</v>
      </c>
      <c r="W195" s="193">
        <f>M195*$B195*Indicators!$B$258+M195*$C195*Indicators!$C$258+M195*$D195*Indicators!$D$258+M195*$E195*Indicators!$E$258+M195*$F195*Indicators!$F$258+M195*$G195*Indicators!$G$258+M195*$H195*Indicators!$H$258+M195*$I195*Indicators!$I$258</f>
        <v>-7.7354074045383626E-3</v>
      </c>
      <c r="X195" s="193">
        <f>N195*$B195*Indicators!$B$259+N195*$C195*Indicators!$C$259+N195*$D195*Indicators!$D$259+N195*$E195*Indicators!$E$259+N195*$F195*Indicators!$F$259+N195*$G195*Indicators!$G$259+N195*$H195*Indicators!$H$259+N195*$I195*Indicators!$I$259</f>
        <v>-9.2135830924556302E-4</v>
      </c>
      <c r="Y195" s="193">
        <f>O195*$B195*Indicators!$B$260+O195*$C195*Indicators!$C$260+O195*$D195*Indicators!$D$260+O195*$E195*Indicators!$E$260+O195*$F195*Indicators!$F$260+O195*$G195*Indicators!$G$260+O195*$H195*Indicators!$H$260+O195*$I195*Indicators!$I$260</f>
        <v>-1.5285442011142499E-4</v>
      </c>
      <c r="Z195" s="193">
        <f>P195*$B195*Indicators!$B$261+P195*$C195*Indicators!$C$261+P195*$D195*Indicators!$D$261+P195*$E195*Indicators!$E$261+P195*$F195*Indicators!$F$261+P195*$G195*Indicators!$G$261+P195*$H195*Indicators!$H$261+P195*$I195*Indicators!$I$261</f>
        <v>-6.3236176935159709E-5</v>
      </c>
      <c r="AA195" s="193">
        <f>Q195*$B195*Indicators!$B$262+Q195*$C195*Indicators!$C$262+Q195*$D195*Indicators!$D$262+Q195*$E195*Indicators!$E$262+Q195*$F195*Indicators!$F$262+Q195*$G195*Indicators!$G$262+Q195*$H195*Indicators!$H$262+Q195*$I195*Indicators!$I$262</f>
        <v>-9.8090249294430503E-4</v>
      </c>
      <c r="AB195" s="193">
        <f>R195*$B195*Indicators!$B$263+R195*$C195*Indicators!$C$263+R195*$D195*Indicators!$D$263+R195*$E195*Indicators!$E$263+R195*$F195*Indicators!$F$263+R195*$G195*Indicators!$G$263+R195*$H195*Indicators!$H$263+R195*$I195*Indicators!$I$263</f>
        <v>-5.9957936486126483E-4</v>
      </c>
      <c r="AC195" s="193">
        <f>S195*$B195*Indicators!$B$264+S195*$C195*Indicators!$C$264+S195*$D195*Indicators!$D$264+S195*$E195*Indicators!$E$264+S195*$F195*Indicators!$F$264+S195*$G195*Indicators!$G$264+S195*$H195*Indicators!$H$264+S195*$I195*Indicators!$I$264</f>
        <v>-7.7019512274629576E-4</v>
      </c>
      <c r="AE195" s="177">
        <f t="shared" ref="AE195:AE198" si="11">SUM(U195:AD195)*100</f>
        <v>-1.1047521928603123</v>
      </c>
    </row>
    <row r="196" spans="1:31" x14ac:dyDescent="0.25">
      <c r="A196" s="174">
        <v>41712</v>
      </c>
      <c r="B196" s="193">
        <f>(Indicators!B208-Indicators!B207)/Indicators!B207</f>
        <v>-1.100123378322812E-2</v>
      </c>
      <c r="C196" s="193">
        <f>(Indicators!C208-Indicators!C207)/-100</f>
        <v>2.1499999999999987E-3</v>
      </c>
      <c r="D196" s="193">
        <f>(Indicators!D208-Indicators!D207)/-100</f>
        <v>-9.9999999999999655E-4</v>
      </c>
      <c r="E196" s="193">
        <f>(Indicators!E208-Indicators!E207)/-Indicators!E207</f>
        <v>0</v>
      </c>
      <c r="F196" s="193">
        <f>(Indicators!F208-Indicators!F207)/Indicators!F207</f>
        <v>5.9206631142687982E-2</v>
      </c>
      <c r="G196" s="193">
        <f>(Indicators!G208-Indicators!G207)/Indicators!G207</f>
        <v>-2.7027027027027029E-2</v>
      </c>
      <c r="H196" s="193">
        <f>(Indicators!H208-Indicators!H207)/Indicators!H207</f>
        <v>1.0751068396185785E-2</v>
      </c>
      <c r="I196" s="193">
        <f>(Indicators!I208-Indicators!I207)/Indicators!I207</f>
        <v>6.4339908952959032E-2</v>
      </c>
      <c r="K196" s="193">
        <f t="shared" ref="K196" si="12">K184+((K172-K52)/10)</f>
        <v>2.392679885581038E-2</v>
      </c>
      <c r="L196" s="193">
        <f t="shared" ref="L196:S196" si="13">L184+((L172-L52)/10)</f>
        <v>6.8656875631317536E-3</v>
      </c>
      <c r="M196" s="193">
        <f t="shared" si="13"/>
        <v>0.2598746336726952</v>
      </c>
      <c r="N196" s="193">
        <f t="shared" si="13"/>
        <v>2.1429739018297745E-2</v>
      </c>
      <c r="O196" s="193">
        <f t="shared" si="13"/>
        <v>3.7140207570493647E-2</v>
      </c>
      <c r="P196" s="193">
        <f t="shared" si="13"/>
        <v>0.10615390176526626</v>
      </c>
      <c r="Q196" s="193">
        <f t="shared" si="13"/>
        <v>8.7206215317888969E-2</v>
      </c>
      <c r="R196" s="193">
        <f t="shared" si="13"/>
        <v>0.17041661557401711</v>
      </c>
      <c r="S196" s="193">
        <f t="shared" si="13"/>
        <v>0.28698620066239905</v>
      </c>
      <c r="U196" s="193">
        <f>K196*$B196*Indicators!$B$256+K196*$C196*Indicators!$C$256+K196*$D196*Indicators!$D$256+K196*$E196*Indicators!$E$256+K196*$F196*Indicators!$F$256+K196*$G196*Indicators!$G$256+K196*$H196*Indicators!$H$256+K196*$I196*Indicators!$I$256</f>
        <v>5.2517031640972388E-4</v>
      </c>
      <c r="V196" s="193">
        <f>L196*$B196*Indicators!$B$257+L196*$C196*Indicators!$C$257+L196*$D196*Indicators!$D$257+L196*$E196*Indicators!$E$257+L196*$F196*Indicators!$F$257+L196*$G196*Indicators!$G$257+L196*$H196*Indicators!$H$257+L196*$I196*Indicators!$I$257</f>
        <v>-8.5354169782663267E-6</v>
      </c>
      <c r="W196" s="193">
        <f>M196*$B196*Indicators!$B$258+M196*$C196*Indicators!$C$258+M196*$D196*Indicators!$D$258+M196*$E196*Indicators!$E$258+M196*$F196*Indicators!$F$258+M196*$G196*Indicators!$G$258+M196*$H196*Indicators!$H$258+M196*$I196*Indicators!$I$258</f>
        <v>2.7215778510600395E-3</v>
      </c>
      <c r="X196" s="193">
        <f>N196*$B196*Indicators!$B$259+N196*$C196*Indicators!$C$259+N196*$D196*Indicators!$D$259+N196*$E196*Indicators!$E$259+N196*$F196*Indicators!$F$259+N196*$G196*Indicators!$G$259+N196*$H196*Indicators!$H$259+N196*$I196*Indicators!$I$259</f>
        <v>6.9008984075945453E-4</v>
      </c>
      <c r="Y196" s="193">
        <f>O196*$B196*Indicators!$B$260+O196*$C196*Indicators!$C$260+O196*$D196*Indicators!$D$260+O196*$E196*Indicators!$E$260+O196*$F196*Indicators!$F$260+O196*$G196*Indicators!$G$260+O196*$H196*Indicators!$H$260+O196*$I196*Indicators!$I$260</f>
        <v>2.186515547325094E-4</v>
      </c>
      <c r="Z196" s="193">
        <f>P196*$B196*Indicators!$B$261+P196*$C196*Indicators!$C$261+P196*$D196*Indicators!$D$261+P196*$E196*Indicators!$E$261+P196*$F196*Indicators!$F$261+P196*$G196*Indicators!$G$261+P196*$H196*Indicators!$H$261+P196*$I196*Indicators!$I$261</f>
        <v>2.2718460629324809E-4</v>
      </c>
      <c r="AA196" s="193">
        <f>Q196*$B196*Indicators!$B$262+Q196*$C196*Indicators!$C$262+Q196*$D196*Indicators!$D$262+Q196*$E196*Indicators!$E$262+Q196*$F196*Indicators!$F$262+Q196*$G196*Indicators!$G$262+Q196*$H196*Indicators!$H$262+Q196*$I196*Indicators!$I$262</f>
        <v>6.8143644730817834E-4</v>
      </c>
      <c r="AB196" s="193">
        <f>R196*$B196*Indicators!$B$263+R196*$C196*Indicators!$C$263+R196*$D196*Indicators!$D$263+R196*$E196*Indicators!$E$263+R196*$F196*Indicators!$F$263+R196*$G196*Indicators!$G$263+R196*$H196*Indicators!$H$263+R196*$I196*Indicators!$I$263</f>
        <v>1.0215952222844297E-3</v>
      </c>
      <c r="AC196" s="193">
        <f>S196*$B196*Indicators!$B$264+S196*$C196*Indicators!$C$264+S196*$D196*Indicators!$D$264+S196*$E196*Indicators!$E$264+S196*$F196*Indicators!$F$264+S196*$G196*Indicators!$G$264+S196*$H196*Indicators!$H$264+S196*$I196*Indicators!$I$264</f>
        <v>1.691695429954833E-3</v>
      </c>
      <c r="AE196" s="177">
        <f t="shared" si="11"/>
        <v>0.77688658518241505</v>
      </c>
    </row>
    <row r="197" spans="1:31" x14ac:dyDescent="0.25">
      <c r="A197" s="174">
        <v>41743</v>
      </c>
      <c r="B197" s="193">
        <f>(Indicators!B209-Indicators!B208)/Indicators!B208</f>
        <v>-2.9392029184109945E-3</v>
      </c>
      <c r="C197" s="193">
        <f>(Indicators!C209-Indicators!C208)/-100</f>
        <v>3.0000000000000247E-4</v>
      </c>
      <c r="D197" s="193">
        <f>(Indicators!D209-Indicators!D208)/-100</f>
        <v>-9.9999999999999655E-4</v>
      </c>
      <c r="E197" s="193">
        <f>(Indicators!E209-Indicators!E208)/-Indicators!E208</f>
        <v>0</v>
      </c>
      <c r="F197" s="193">
        <f>(Indicators!F209-Indicators!F208)/Indicators!F208</f>
        <v>1.788708775852433E-2</v>
      </c>
      <c r="G197" s="193">
        <f>(Indicators!G209-Indicators!G208)/Indicators!G208</f>
        <v>0</v>
      </c>
      <c r="H197" s="193">
        <f>(Indicators!H209-Indicators!H208)/Indicators!H208</f>
        <v>-2.996591971194665E-4</v>
      </c>
      <c r="I197" s="193">
        <f>(Indicators!I209-Indicators!I208)/Indicators!I208</f>
        <v>-2.7373823781009408E-2</v>
      </c>
      <c r="K197" s="193">
        <f t="shared" ref="K197" si="14">K185+((K173-K53)/10)</f>
        <v>2.392679885581038E-2</v>
      </c>
      <c r="L197" s="193">
        <f t="shared" ref="L197:S197" si="15">L185+((L173-L53)/10)</f>
        <v>6.8656875631317536E-3</v>
      </c>
      <c r="M197" s="193">
        <f t="shared" si="15"/>
        <v>0.2598746336726952</v>
      </c>
      <c r="N197" s="193">
        <f t="shared" si="15"/>
        <v>2.1429739018297745E-2</v>
      </c>
      <c r="O197" s="193">
        <f t="shared" si="15"/>
        <v>3.7140207570493647E-2</v>
      </c>
      <c r="P197" s="193">
        <f t="shared" si="15"/>
        <v>0.10615390176526626</v>
      </c>
      <c r="Q197" s="193">
        <f t="shared" si="15"/>
        <v>8.7206215317888969E-2</v>
      </c>
      <c r="R197" s="193">
        <f t="shared" si="15"/>
        <v>0.17041661557401711</v>
      </c>
      <c r="S197" s="193">
        <f t="shared" si="15"/>
        <v>0.28698620066239905</v>
      </c>
      <c r="U197" s="193">
        <f>K197*$B197*Indicators!$B$256+K197*$C197*Indicators!$C$256+K197*$D197*Indicators!$D$256+K197*$E197*Indicators!$E$256+K197*$F197*Indicators!$F$256+K197*$G197*Indicators!$G$256+K197*$H197*Indicators!$H$256+K197*$I197*Indicators!$I$256</f>
        <v>6.0736119316883606E-5</v>
      </c>
      <c r="V197" s="193">
        <f>L197*$B197*Indicators!$B$257+L197*$C197*Indicators!$C$257+L197*$D197*Indicators!$D$257+L197*$E197*Indicators!$E$257+L197*$F197*Indicators!$F$257+L197*$G197*Indicators!$G$257+L197*$H197*Indicators!$H$257+L197*$I197*Indicators!$I$257</f>
        <v>-4.3641918974463785E-5</v>
      </c>
      <c r="W197" s="193">
        <f>M197*$B197*Indicators!$B$258+M197*$C197*Indicators!$C$258+M197*$D197*Indicators!$D$258+M197*$E197*Indicators!$E$258+M197*$F197*Indicators!$F$258+M197*$G197*Indicators!$G$258+M197*$H197*Indicators!$H$258+M197*$I197*Indicators!$I$258</f>
        <v>-1.6952796201323477E-3</v>
      </c>
      <c r="X197" s="193">
        <f>N197*$B197*Indicators!$B$259+N197*$C197*Indicators!$C$259+N197*$D197*Indicators!$D$259+N197*$E197*Indicators!$E$259+N197*$F197*Indicators!$F$259+N197*$G197*Indicators!$G$259+N197*$H197*Indicators!$H$259+N197*$I197*Indicators!$I$259</f>
        <v>-3.009977876307994E-4</v>
      </c>
      <c r="Y197" s="193">
        <f>O197*$B197*Indicators!$B$260+O197*$C197*Indicators!$C$260+O197*$D197*Indicators!$D$260+O197*$E197*Indicators!$E$260+O197*$F197*Indicators!$F$260+O197*$G197*Indicators!$G$260+O197*$H197*Indicators!$H$260+O197*$I197*Indicators!$I$260</f>
        <v>-6.5459959019530982E-5</v>
      </c>
      <c r="Z197" s="193">
        <f>P197*$B197*Indicators!$B$261+P197*$C197*Indicators!$C$261+P197*$D197*Indicators!$D$261+P197*$E197*Indicators!$E$261+P197*$F197*Indicators!$F$261+P197*$G197*Indicators!$G$261+P197*$H197*Indicators!$H$261+P197*$I197*Indicators!$I$261</f>
        <v>-4.9237904698138198E-5</v>
      </c>
      <c r="AA197" s="193">
        <f>Q197*$B197*Indicators!$B$262+Q197*$C197*Indicators!$C$262+Q197*$D197*Indicators!$D$262+Q197*$E197*Indicators!$E$262+Q197*$F197*Indicators!$F$262+Q197*$G197*Indicators!$G$262+Q197*$H197*Indicators!$H$262+Q197*$I197*Indicators!$I$262</f>
        <v>-2.7306311083456997E-4</v>
      </c>
      <c r="AB197" s="193">
        <f>R197*$B197*Indicators!$B$263+R197*$C197*Indicators!$C$263+R197*$D197*Indicators!$D$263+R197*$E197*Indicators!$E$263+R197*$F197*Indicators!$F$263+R197*$G197*Indicators!$G$263+R197*$H197*Indicators!$H$263+R197*$I197*Indicators!$I$263</f>
        <v>-2.978046103697937E-4</v>
      </c>
      <c r="AC197" s="193">
        <f>S197*$B197*Indicators!$B$264+S197*$C197*Indicators!$C$264+S197*$D197*Indicators!$D$264+S197*$E197*Indicators!$E$264+S197*$F197*Indicators!$F$264+S197*$G197*Indicators!$G$264+S197*$H197*Indicators!$H$264+S197*$I197*Indicators!$I$264</f>
        <v>-5.3020965748414224E-4</v>
      </c>
      <c r="AE197" s="177">
        <f t="shared" si="11"/>
        <v>-0.31949584498269018</v>
      </c>
    </row>
    <row r="198" spans="1:31" x14ac:dyDescent="0.25">
      <c r="A198" s="174">
        <v>41773</v>
      </c>
      <c r="B198" s="193">
        <f>(Indicators!B210-Indicators!B209)/Indicators!B209</f>
        <v>-1.2322274881516661E-2</v>
      </c>
      <c r="C198" s="193">
        <f>(Indicators!C210-Indicators!C209)/-100</f>
        <v>2.2499999999999964E-3</v>
      </c>
      <c r="D198" s="193">
        <f>(Indicators!D210-Indicators!D209)/-100</f>
        <v>-5.0000000000000001E-3</v>
      </c>
      <c r="E198" s="193">
        <f>(Indicators!E210-Indicators!E209)/-Indicators!E209</f>
        <v>-9.2592592592592587E-3</v>
      </c>
      <c r="F198" s="193">
        <f>(Indicators!F210-Indicators!F209)/Indicators!F209</f>
        <v>1.6474464579899826E-3</v>
      </c>
      <c r="G198" s="193">
        <f>(Indicators!G210-Indicators!G209)/Indicators!G209</f>
        <v>-3.0864197530864196E-2</v>
      </c>
      <c r="H198" s="193">
        <f>(Indicators!H210-Indicators!H209)/Indicators!H209</f>
        <v>5.9390748222718278E-3</v>
      </c>
      <c r="I198" s="193">
        <f>(Indicators!I210-Indicators!I209)/Indicators!I209</f>
        <v>3.723248314277338E-2</v>
      </c>
      <c r="K198" s="193">
        <f t="shared" ref="K198" si="16">K186+((K174-K54)/10)</f>
        <v>2.392679885581038E-2</v>
      </c>
      <c r="L198" s="193">
        <f t="shared" ref="L198:S198" si="17">L186+((L174-L54)/10)</f>
        <v>6.8656875631317536E-3</v>
      </c>
      <c r="M198" s="193">
        <f t="shared" si="17"/>
        <v>0.2598746336726952</v>
      </c>
      <c r="N198" s="193">
        <f t="shared" si="17"/>
        <v>2.1429739018297745E-2</v>
      </c>
      <c r="O198" s="193">
        <f t="shared" si="17"/>
        <v>3.7140207570493647E-2</v>
      </c>
      <c r="P198" s="193">
        <f t="shared" si="17"/>
        <v>0.10615390176526626</v>
      </c>
      <c r="Q198" s="193">
        <f t="shared" si="17"/>
        <v>8.7206215317888969E-2</v>
      </c>
      <c r="R198" s="193">
        <f t="shared" si="17"/>
        <v>0.17041661557401711</v>
      </c>
      <c r="S198" s="193">
        <f t="shared" si="17"/>
        <v>0.28698620066239905</v>
      </c>
      <c r="U198" s="193">
        <f>K198*$B198*Indicators!$B$256+K198*$C198*Indicators!$C$256+K198*$D198*Indicators!$D$256+K198*$E198*Indicators!$E$256+K198*$F198*Indicators!$F$256+K198*$G198*Indicators!$G$256+K198*$H198*Indicators!$H$256+K198*$I198*Indicators!$I$256</f>
        <v>7.6829445660420398E-8</v>
      </c>
      <c r="V198" s="193">
        <f>L198*$B198*Indicators!$B$257+L198*$C198*Indicators!$C$257+L198*$D198*Indicators!$D$257+L198*$E198*Indicators!$E$257+L198*$F198*Indicators!$F$257+L198*$G198*Indicators!$G$257+L198*$H198*Indicators!$H$257+L198*$I198*Indicators!$I$257</f>
        <v>-6.5373640496974874E-5</v>
      </c>
      <c r="W198" s="193">
        <f>M198*$B198*Indicators!$B$258+M198*$C198*Indicators!$C$258+M198*$D198*Indicators!$D$258+M198*$E198*Indicators!$E$258+M198*$F198*Indicators!$F$258+M198*$G198*Indicators!$G$258+M198*$H198*Indicators!$H$258+M198*$I198*Indicators!$I$258</f>
        <v>7.8006100399941763E-4</v>
      </c>
      <c r="X198" s="193">
        <f>N198*$B198*Indicators!$B$259+N198*$C198*Indicators!$C$259+N198*$D198*Indicators!$D$259+N198*$E198*Indicators!$E$259+N198*$F198*Indicators!$F$259+N198*$G198*Indicators!$G$259+N198*$H198*Indicators!$H$259+N198*$I198*Indicators!$I$259</f>
        <v>3.4263087623852945E-4</v>
      </c>
      <c r="Y198" s="193">
        <f>O198*$B198*Indicators!$B$260+O198*$C198*Indicators!$C$260+O198*$D198*Indicators!$D$260+O198*$E198*Indicators!$E$260+O198*$F198*Indicators!$F$260+O198*$G198*Indicators!$G$260+O198*$H198*Indicators!$H$260+O198*$I198*Indicators!$I$260</f>
        <v>4.4465379132265799E-5</v>
      </c>
      <c r="Z198" s="193">
        <f>P198*$B198*Indicators!$B$261+P198*$C198*Indicators!$C$261+P198*$D198*Indicators!$D$261+P198*$E198*Indicators!$E$261+P198*$F198*Indicators!$F$261+P198*$G198*Indicators!$G$261+P198*$H198*Indicators!$H$261+P198*$I198*Indicators!$I$261</f>
        <v>-9.4040118322483472E-5</v>
      </c>
      <c r="AA198" s="193">
        <f>Q198*$B198*Indicators!$B$262+Q198*$C198*Indicators!$C$262+Q198*$D198*Indicators!$D$262+Q198*$E198*Indicators!$E$262+Q198*$F198*Indicators!$F$262+Q198*$G198*Indicators!$G$262+Q198*$H198*Indicators!$H$262+Q198*$I198*Indicators!$I$262</f>
        <v>7.4217548312448462E-5</v>
      </c>
      <c r="AB198" s="193">
        <f>R198*$B198*Indicators!$B$263+R198*$C198*Indicators!$C$263+R198*$D198*Indicators!$D$263+R198*$E198*Indicators!$E$263+R198*$F198*Indicators!$F$263+R198*$G198*Indicators!$G$263+R198*$H198*Indicators!$H$263+R198*$I198*Indicators!$I$263</f>
        <v>3.0209637384704692E-4</v>
      </c>
      <c r="AC198" s="193">
        <f>S198*$B198*Indicators!$B$264+S198*$C198*Indicators!$C$264+S198*$D198*Indicators!$D$264+S198*$E198*Indicators!$E$264+S198*$F198*Indicators!$F$264+S198*$G198*Indicators!$G$264+S198*$H198*Indicators!$H$264+S198*$I198*Indicators!$I$264</f>
        <v>6.3097334670944073E-4</v>
      </c>
      <c r="AE198" s="177">
        <f t="shared" si="11"/>
        <v>0.20151075988653508</v>
      </c>
    </row>
    <row r="199" spans="1:31" x14ac:dyDescent="0.25">
      <c r="A199" s="174">
        <v>41804</v>
      </c>
      <c r="B199" s="193">
        <f>(Indicators!B211-Indicators!B210)/Indicators!B210</f>
        <v>1.5355086372360858E-2</v>
      </c>
      <c r="C199" s="193">
        <f>(Indicators!C211-Indicators!C210)/-100</f>
        <v>-1.9999999999999573E-4</v>
      </c>
      <c r="D199" s="193">
        <f>(Indicators!D211-Indicators!D210)/-100</f>
        <v>0</v>
      </c>
      <c r="E199" s="193">
        <f>(Indicators!E211-Indicators!E210)/-Indicators!E210</f>
        <v>-3.669724770642202E-2</v>
      </c>
      <c r="F199" s="193">
        <f>(Indicators!F211-Indicators!F210)/Indicators!F210</f>
        <v>-6.0307017543859342E-3</v>
      </c>
      <c r="G199" s="193">
        <f>(Indicators!G211-Indicators!G210)/Indicators!G210</f>
        <v>4.7770700636942678E-2</v>
      </c>
      <c r="H199" s="193">
        <f>(Indicators!H211-Indicators!H210)/Indicators!H210</f>
        <v>1.0113953432457435E-2</v>
      </c>
      <c r="I199" s="193">
        <f>(Indicators!I211-Indicators!I210)/Indicators!I210</f>
        <v>-3.3634821933295644E-2</v>
      </c>
      <c r="K199" s="193">
        <f t="shared" ref="K199" si="18">K187+((K175-K55)/10)</f>
        <v>2.392679885581038E-2</v>
      </c>
      <c r="L199" s="193">
        <f t="shared" ref="L199:S199" si="19">L187+((L175-L55)/10)</f>
        <v>6.8656875631317536E-3</v>
      </c>
      <c r="M199" s="193">
        <f t="shared" si="19"/>
        <v>0.2598746336726952</v>
      </c>
      <c r="N199" s="193">
        <f t="shared" si="19"/>
        <v>2.1429739018297745E-2</v>
      </c>
      <c r="O199" s="193">
        <f t="shared" si="19"/>
        <v>3.7140207570493647E-2</v>
      </c>
      <c r="P199" s="193">
        <f t="shared" si="19"/>
        <v>0.10615390176526626</v>
      </c>
      <c r="Q199" s="193">
        <f t="shared" si="19"/>
        <v>8.7206215317888969E-2</v>
      </c>
      <c r="R199" s="193">
        <f t="shared" si="19"/>
        <v>0.17041661557401711</v>
      </c>
      <c r="S199" s="193">
        <f t="shared" si="19"/>
        <v>0.28698620066239905</v>
      </c>
      <c r="U199" s="193">
        <f>K199*$B199*Indicators!$B$256+K199*$C199*Indicators!$C$256+K199*$D199*Indicators!$D$256+K199*$E199*Indicators!$E$256+K199*$F199*Indicators!$F$256+K199*$G199*Indicators!$G$256+K199*$H199*Indicators!$H$256+K199*$I199*Indicators!$I$256</f>
        <v>-1.5973807924712642E-4</v>
      </c>
      <c r="V199" s="193">
        <f>L199*$B199*Indicators!$B$257+L199*$C199*Indicators!$C$257+L199*$D199*Indicators!$D$257+L199*$E199*Indicators!$E$257+L199*$F199*Indicators!$F$257+L199*$G199*Indicators!$G$257+L199*$H199*Indicators!$H$257+L199*$I199*Indicators!$I$257</f>
        <v>9.1438030314288055E-5</v>
      </c>
      <c r="W199" s="193">
        <f>M199*$B199*Indicators!$B$258+M199*$C199*Indicators!$C$258+M199*$D199*Indicators!$D$258+M199*$E199*Indicators!$E$258+M199*$F199*Indicators!$F$258+M199*$G199*Indicators!$G$258+M199*$H199*Indicators!$H$258+M199*$I199*Indicators!$I$258</f>
        <v>-1.0527556710747605E-3</v>
      </c>
      <c r="X199" s="193">
        <f>N199*$B199*Indicators!$B$259+N199*$C199*Indicators!$C$259+N199*$D199*Indicators!$D$259+N199*$E199*Indicators!$E$259+N199*$F199*Indicators!$F$259+N199*$G199*Indicators!$G$259+N199*$H199*Indicators!$H$259+N199*$I199*Indicators!$I$259</f>
        <v>-4.6331002597020475E-4</v>
      </c>
      <c r="Y199" s="193">
        <f>O199*$B199*Indicators!$B$260+O199*$C199*Indicators!$C$260+O199*$D199*Indicators!$D$260+O199*$E199*Indicators!$E$260+O199*$F199*Indicators!$F$260+O199*$G199*Indicators!$G$260+O199*$H199*Indicators!$H$260+O199*$I199*Indicators!$I$260</f>
        <v>-9.9410726961372757E-5</v>
      </c>
      <c r="Z199" s="193">
        <f>P199*$B199*Indicators!$B$261+P199*$C199*Indicators!$C$261+P199*$D199*Indicators!$D$261+P199*$E199*Indicators!$E$261+P199*$F199*Indicators!$F$261+P199*$G199*Indicators!$G$261+P199*$H199*Indicators!$H$261+P199*$I199*Indicators!$I$261</f>
        <v>3.4422761886883244E-5</v>
      </c>
      <c r="AA199" s="193">
        <f>Q199*$B199*Indicators!$B$262+Q199*$C199*Indicators!$C$262+Q199*$D199*Indicators!$D$262+Q199*$E199*Indicators!$E$262+Q199*$F199*Indicators!$F$262+Q199*$G199*Indicators!$G$262+Q199*$H199*Indicators!$H$262+Q199*$I199*Indicators!$I$262</f>
        <v>-9.4656740950965713E-4</v>
      </c>
      <c r="AB199" s="193">
        <f>R199*$B199*Indicators!$B$263+R199*$C199*Indicators!$C$263+R199*$D199*Indicators!$D$263+R199*$E199*Indicators!$E$263+R199*$F199*Indicators!$F$263+R199*$G199*Indicators!$G$263+R199*$H199*Indicators!$H$263+R199*$I199*Indicators!$I$263</f>
        <v>-1.4515596520428174E-4</v>
      </c>
      <c r="AC199" s="193">
        <f>S199*$B199*Indicators!$B$264+S199*$C199*Indicators!$C$264+S199*$D199*Indicators!$D$264+S199*$E199*Indicators!$E$264+S199*$F199*Indicators!$F$264+S199*$G199*Indicators!$G$264+S199*$H199*Indicators!$H$264+S199*$I199*Indicators!$I$264</f>
        <v>8.0871378878588922E-4</v>
      </c>
      <c r="AE199" s="177">
        <f t="shared" ref="AE199:AE200" si="20">SUM(U199:AD199)*100</f>
        <v>-0.19323632969803423</v>
      </c>
    </row>
    <row r="200" spans="1:31" x14ac:dyDescent="0.25">
      <c r="A200" s="174">
        <v>41834</v>
      </c>
      <c r="B200" s="193">
        <f>(Indicators!B212-Indicators!B211)/Indicators!B211</f>
        <v>6.6162570888469076E-3</v>
      </c>
      <c r="C200" s="193">
        <f>(Indicators!C212-Indicators!C211)/-100</f>
        <v>1.4499999999999958E-3</v>
      </c>
      <c r="D200" s="193">
        <f>(Indicators!D212-Indicators!D211)/-100</f>
        <v>2.9999999999999983E-3</v>
      </c>
      <c r="E200" s="193">
        <f>(Indicators!E212-Indicators!E211)/-Indicators!E211</f>
        <v>6.1946902654867256E-2</v>
      </c>
      <c r="F200" s="193">
        <f>(Indicators!F212-Indicators!F211)/Indicators!F211</f>
        <v>3.3094318808604604E-2</v>
      </c>
      <c r="G200" s="193">
        <f>(Indicators!G212-Indicators!G211)/Indicators!G211</f>
        <v>-1.5957446808510637E-2</v>
      </c>
      <c r="H200" s="193">
        <f>(Indicators!H212-Indicators!H211)/Indicators!H211</f>
        <v>8.0526809297359978E-3</v>
      </c>
      <c r="I200" s="193">
        <f>(Indicators!I212-Indicators!I211)/Indicators!I211</f>
        <v>-6.4346300087744952E-3</v>
      </c>
      <c r="K200" s="193">
        <f t="shared" ref="K200" si="21">K188+((K176-K56)/10)</f>
        <v>2.392679885581038E-2</v>
      </c>
      <c r="L200" s="193">
        <f t="shared" ref="L200:S200" si="22">L188+((L176-L56)/10)</f>
        <v>6.8656875631317536E-3</v>
      </c>
      <c r="M200" s="193">
        <f t="shared" si="22"/>
        <v>0.2598746336726952</v>
      </c>
      <c r="N200" s="193">
        <f t="shared" si="22"/>
        <v>2.1429739018297745E-2</v>
      </c>
      <c r="O200" s="193">
        <f t="shared" si="22"/>
        <v>3.7140207570493647E-2</v>
      </c>
      <c r="P200" s="193">
        <f t="shared" si="22"/>
        <v>0.10615390176526626</v>
      </c>
      <c r="Q200" s="193">
        <f t="shared" si="22"/>
        <v>8.7206215317888969E-2</v>
      </c>
      <c r="R200" s="193">
        <f t="shared" si="22"/>
        <v>0.17041661557401711</v>
      </c>
      <c r="S200" s="193">
        <f t="shared" si="22"/>
        <v>0.28698620066239905</v>
      </c>
      <c r="U200" s="193">
        <f>K200*$B200*Indicators!$B$256+K200*$C200*Indicators!$C$256+K200*$D200*Indicators!$D$256+K200*$E200*Indicators!$E$256+K200*$F200*Indicators!$F$256+K200*$G200*Indicators!$G$256+K200*$H200*Indicators!$H$256+K200*$I200*Indicators!$I$256</f>
        <v>5.3519507236901272E-4</v>
      </c>
      <c r="V200" s="193">
        <f>L200*$B200*Indicators!$B$257+L200*$C200*Indicators!$C$257+L200*$D200*Indicators!$D$257+L200*$E200*Indicators!$E$257+L200*$F200*Indicators!$F$257+L200*$G200*Indicators!$G$257+L200*$H200*Indicators!$H$257+L200*$I200*Indicators!$I$257</f>
        <v>3.4991846340884356E-6</v>
      </c>
      <c r="W200" s="193">
        <f>M200*$B200*Indicators!$B$258+M200*$C200*Indicators!$C$258+M200*$D200*Indicators!$D$258+M200*$E200*Indicators!$E$258+M200*$F200*Indicators!$F$258+M200*$G200*Indicators!$G$258+M200*$H200*Indicators!$H$258+M200*$I200*Indicators!$I$258</f>
        <v>2.2008061152120248E-3</v>
      </c>
      <c r="X200" s="193">
        <f>N200*$B200*Indicators!$B$259+N200*$C200*Indicators!$C$259+N200*$D200*Indicators!$D$259+N200*$E200*Indicators!$E$259+N200*$F200*Indicators!$F$259+N200*$G200*Indicators!$G$259+N200*$H200*Indicators!$H$259+N200*$I200*Indicators!$I$259</f>
        <v>2.3275823876642106E-4</v>
      </c>
      <c r="Y200" s="193">
        <f>O200*$B200*Indicators!$B$260+O200*$C200*Indicators!$C$260+O200*$D200*Indicators!$D$260+O200*$E200*Indicators!$E$260+O200*$F200*Indicators!$F$260+O200*$G200*Indicators!$G$260+O200*$H200*Indicators!$H$260+O200*$I200*Indicators!$I$260</f>
        <v>4.7475338982944988E-4</v>
      </c>
      <c r="Z200" s="193">
        <f>P200*$B200*Indicators!$B$261+P200*$C200*Indicators!$C$261+P200*$D200*Indicators!$D$261+P200*$E200*Indicators!$E$261+P200*$F200*Indicators!$F$261+P200*$G200*Indicators!$G$261+P200*$H200*Indicators!$H$261+P200*$I200*Indicators!$I$261</f>
        <v>1.0590960137106386E-3</v>
      </c>
      <c r="AA200" s="193">
        <f>Q200*$B200*Indicators!$B$262+Q200*$C200*Indicators!$C$262+Q200*$D200*Indicators!$D$262+Q200*$E200*Indicators!$E$262+Q200*$F200*Indicators!$F$262+Q200*$G200*Indicators!$G$262+Q200*$H200*Indicators!$H$262+Q200*$I200*Indicators!$I$262</f>
        <v>1.8141308128307512E-3</v>
      </c>
      <c r="AB200" s="193">
        <f>R200*$B200*Indicators!$B$263+R200*$C200*Indicators!$C$263+R200*$D200*Indicators!$D$263+R200*$E200*Indicators!$E$263+R200*$F200*Indicators!$F$263+R200*$G200*Indicators!$G$263+R200*$H200*Indicators!$H$263+R200*$I200*Indicators!$I$263</f>
        <v>1.6629063764090585E-3</v>
      </c>
      <c r="AC200" s="193">
        <f>S200*$B200*Indicators!$B$264+S200*$C200*Indicators!$C$264+S200*$D200*Indicators!$D$264+S200*$E200*Indicators!$E$264+S200*$F200*Indicators!$F$264+S200*$G200*Indicators!$G$264+S200*$H200*Indicators!$H$264+S200*$I200*Indicators!$I$264</f>
        <v>1.1086846562941145E-3</v>
      </c>
      <c r="AE200" s="177">
        <f t="shared" si="20"/>
        <v>0.90918298600555603</v>
      </c>
    </row>
    <row r="201" spans="1:31" x14ac:dyDescent="0.25">
      <c r="A201" s="174">
        <v>41865</v>
      </c>
      <c r="B201" s="193">
        <f>(Indicators!B213-Indicators!B212)/Indicators!B212</f>
        <v>-2.8169014084508111E-3</v>
      </c>
      <c r="C201" s="193">
        <f>(Indicators!C213-Indicators!C212)/-100</f>
        <v>3.6000000000000034E-3</v>
      </c>
      <c r="D201" s="193">
        <f>(Indicators!D213-Indicators!D212)/-100</f>
        <v>-1.0000000000000052E-3</v>
      </c>
      <c r="E201" s="193">
        <f>(Indicators!E213-Indicators!E212)/-Indicators!E212</f>
        <v>3.7735849056603772E-2</v>
      </c>
      <c r="F201" s="193">
        <f>(Indicators!F213-Indicators!F212)/Indicators!F212</f>
        <v>-5.3924185798184809E-2</v>
      </c>
      <c r="G201" s="193">
        <f>(Indicators!G213-Indicators!G212)/Indicators!G212</f>
        <v>-3.8610038610038611E-3</v>
      </c>
      <c r="H201" s="193">
        <f>(Indicators!H213-Indicators!H212)/Indicators!H212</f>
        <v>4.2343652864883525E-3</v>
      </c>
      <c r="I201" s="193">
        <f>(Indicators!I213-Indicators!I212)/Indicators!I212</f>
        <v>-2.5316455696202531E-2</v>
      </c>
      <c r="K201" s="193">
        <f t="shared" ref="K201" si="23">K189+((K177-K57)/10)</f>
        <v>2.392679885581038E-2</v>
      </c>
      <c r="L201" s="193">
        <f t="shared" ref="L201:S201" si="24">L189+((L177-L57)/10)</f>
        <v>6.8656875631317536E-3</v>
      </c>
      <c r="M201" s="193">
        <f t="shared" si="24"/>
        <v>0.2598746336726952</v>
      </c>
      <c r="N201" s="193">
        <f t="shared" si="24"/>
        <v>2.1429739018297745E-2</v>
      </c>
      <c r="O201" s="193">
        <f t="shared" si="24"/>
        <v>3.7140207570493647E-2</v>
      </c>
      <c r="P201" s="193">
        <f t="shared" si="24"/>
        <v>0.10615390176526626</v>
      </c>
      <c r="Q201" s="193">
        <f t="shared" si="24"/>
        <v>8.7206215317888969E-2</v>
      </c>
      <c r="R201" s="193">
        <f t="shared" si="24"/>
        <v>0.17041661557401711</v>
      </c>
      <c r="S201" s="193">
        <f t="shared" si="24"/>
        <v>0.28698620066239905</v>
      </c>
      <c r="U201" s="193">
        <f>K201*$B201*Indicators!$B$256+K201*$C201*Indicators!$C$256+K201*$D201*Indicators!$D$256+K201*$E201*Indicators!$E$256+K201*$F201*Indicators!$F$256+K201*$G201*Indicators!$G$256+K201*$H201*Indicators!$H$256+K201*$I201*Indicators!$I$256</f>
        <v>-2.7796771005140732E-4</v>
      </c>
      <c r="V201" s="193">
        <f>L201*$B201*Indicators!$B$257+L201*$C201*Indicators!$C$257+L201*$D201*Indicators!$D$257+L201*$E201*Indicators!$E$257+L201*$F201*Indicators!$F$257+L201*$G201*Indicators!$G$257+L201*$H201*Indicators!$H$257+L201*$I201*Indicators!$I$257</f>
        <v>-2.5260088013834463E-5</v>
      </c>
      <c r="W201" s="193">
        <f>M201*$B201*Indicators!$B$258+M201*$C201*Indicators!$C$258+M201*$D201*Indicators!$D$258+M201*$E201*Indicators!$E$258+M201*$F201*Indicators!$F$258+M201*$G201*Indicators!$G$258+M201*$H201*Indicators!$H$258+M201*$I201*Indicators!$I$258</f>
        <v>-3.0721994523470655E-4</v>
      </c>
      <c r="X201" s="193">
        <f>N201*$B201*Indicators!$B$259+N201*$C201*Indicators!$C$259+N201*$D201*Indicators!$D$259+N201*$E201*Indicators!$E$259+N201*$F201*Indicators!$F$259+N201*$G201*Indicators!$G$259+N201*$H201*Indicators!$H$259+N201*$I201*Indicators!$I$259</f>
        <v>-1.0370518566577998E-4</v>
      </c>
      <c r="Y201" s="193">
        <f>O201*$B201*Indicators!$B$260+O201*$C201*Indicators!$C$260+O201*$D201*Indicators!$D$260+O201*$E201*Indicators!$E$260+O201*$F201*Indicators!$F$260+O201*$G201*Indicators!$G$260+O201*$H201*Indicators!$H$260+O201*$I201*Indicators!$I$260</f>
        <v>2.3632960386473065E-4</v>
      </c>
      <c r="Z201" s="193">
        <f>P201*$B201*Indicators!$B$261+P201*$C201*Indicators!$C$261+P201*$D201*Indicators!$D$261+P201*$E201*Indicators!$E$261+P201*$F201*Indicators!$F$261+P201*$G201*Indicators!$G$261+P201*$H201*Indicators!$H$261+P201*$I201*Indicators!$I$261</f>
        <v>5.9557498887506731E-4</v>
      </c>
      <c r="AA201" s="193">
        <f>Q201*$B201*Indicators!$B$262+Q201*$C201*Indicators!$C$262+Q201*$D201*Indicators!$D$262+Q201*$E201*Indicators!$E$262+Q201*$F201*Indicators!$F$262+Q201*$G201*Indicators!$G$262+Q201*$H201*Indicators!$H$262+Q201*$I201*Indicators!$I$262</f>
        <v>8.6982026136042862E-4</v>
      </c>
      <c r="AB201" s="193">
        <f>R201*$B201*Indicators!$B$263+R201*$C201*Indicators!$C$263+R201*$D201*Indicators!$D$263+R201*$E201*Indicators!$E$263+R201*$F201*Indicators!$F$263+R201*$G201*Indicators!$G$263+R201*$H201*Indicators!$H$263+R201*$I201*Indicators!$I$263</f>
        <v>7.9352478729072663E-4</v>
      </c>
      <c r="AC201" s="193">
        <f>S201*$B201*Indicators!$B$264+S201*$C201*Indicators!$C$264+S201*$D201*Indicators!$D$264+S201*$E201*Indicators!$E$264+S201*$F201*Indicators!$F$264+S201*$G201*Indicators!$G$264+S201*$H201*Indicators!$H$264+S201*$I201*Indicators!$I$264</f>
        <v>2.246518394282142E-4</v>
      </c>
      <c r="AE201" s="177">
        <f t="shared" ref="AE201" si="25">SUM(U201:AD201)*100</f>
        <v>0.20057485518534388</v>
      </c>
    </row>
    <row r="202" spans="1:31" x14ac:dyDescent="0.25">
      <c r="A202" s="174">
        <v>41896</v>
      </c>
      <c r="B202" s="193">
        <f>(Indicators!B214-Indicators!B213)/Indicators!B213</f>
        <v>6.1205273069679884E-2</v>
      </c>
      <c r="C202" s="193">
        <f>(Indicators!C214-Indicators!C213)/-100</f>
        <v>-4.5999999999999999E-3</v>
      </c>
      <c r="D202" s="193">
        <f>(Indicators!D214-Indicators!D213)/-100</f>
        <v>5.0000000000000001E-3</v>
      </c>
      <c r="E202" s="193">
        <f>(Indicators!E214-Indicators!E213)/-Indicators!E213</f>
        <v>4.9019607843137254E-2</v>
      </c>
      <c r="F202" s="193">
        <f>(Indicators!F214-Indicators!F213)/Indicators!F213</f>
        <v>-6.6591422121896157E-2</v>
      </c>
      <c r="G202" s="193">
        <f>(Indicators!G214-Indicators!G213)/Indicators!G213</f>
        <v>-5.7364341085271317E-2</v>
      </c>
      <c r="H202" s="193">
        <f>(Indicators!H214-Indicators!H213)/Indicators!H213</f>
        <v>8.1369913175874265E-3</v>
      </c>
      <c r="I202" s="193">
        <f>(Indicators!I214-Indicators!I213)/Indicators!I213</f>
        <v>-1.2080942313500454E-2</v>
      </c>
      <c r="K202" s="193">
        <f t="shared" ref="K202" si="26">K190+((K178-K58)/10)</f>
        <v>2.392679885581038E-2</v>
      </c>
      <c r="L202" s="193">
        <f t="shared" ref="L202:S202" si="27">L190+((L178-L58)/10)</f>
        <v>6.8656875631317536E-3</v>
      </c>
      <c r="M202" s="193">
        <f t="shared" si="27"/>
        <v>0.2598746336726952</v>
      </c>
      <c r="N202" s="193">
        <f t="shared" si="27"/>
        <v>2.1429739018297745E-2</v>
      </c>
      <c r="O202" s="193">
        <f t="shared" si="27"/>
        <v>3.7140207570493647E-2</v>
      </c>
      <c r="P202" s="193">
        <f t="shared" si="27"/>
        <v>0.10615390176526626</v>
      </c>
      <c r="Q202" s="193">
        <f t="shared" si="27"/>
        <v>8.7206215317888969E-2</v>
      </c>
      <c r="R202" s="193">
        <f t="shared" si="27"/>
        <v>0.17041661557401711</v>
      </c>
      <c r="S202" s="193">
        <f t="shared" si="27"/>
        <v>0.28698620066239905</v>
      </c>
      <c r="U202" s="193">
        <f>K202*$B202*Indicators!$B$256+K202*$C202*Indicators!$C$256+K202*$D202*Indicators!$D$256+K202*$E202*Indicators!$E$256+K202*$F202*Indicators!$F$256+K202*$G202*Indicators!$G$256+K202*$H202*Indicators!$H$256+K202*$I202*Indicators!$I$256</f>
        <v>5.6032987629478364E-6</v>
      </c>
      <c r="V202" s="193">
        <f>L202*$B202*Indicators!$B$257+L202*$C202*Indicators!$C$257+L202*$D202*Indicators!$D$257+L202*$E202*Indicators!$E$257+L202*$F202*Indicators!$F$257+L202*$G202*Indicators!$G$257+L202*$H202*Indicators!$H$257+L202*$I202*Indicators!$I$257</f>
        <v>-1.4406836515503009E-5</v>
      </c>
      <c r="W202" s="193">
        <f>M202*$B202*Indicators!$B$258+M202*$C202*Indicators!$C$258+M202*$D202*Indicators!$D$258+M202*$E202*Indicators!$E$258+M202*$F202*Indicators!$F$258+M202*$G202*Indicators!$G$258+M202*$H202*Indicators!$H$258+M202*$I202*Indicators!$I$258</f>
        <v>6.2503272019350737E-3</v>
      </c>
      <c r="X202" s="193">
        <f>N202*$B202*Indicators!$B$259+N202*$C202*Indicators!$C$259+N202*$D202*Indicators!$D$259+N202*$E202*Indicators!$E$259+N202*$F202*Indicators!$F$259+N202*$G202*Indicators!$G$259+N202*$H202*Indicators!$H$259+N202*$I202*Indicators!$I$259</f>
        <v>2.2967701779089405E-4</v>
      </c>
      <c r="Y202" s="193">
        <f>O202*$B202*Indicators!$B$260+O202*$C202*Indicators!$C$260+O202*$D202*Indicators!$D$260+O202*$E202*Indicators!$E$260+O202*$F202*Indicators!$F$260+O202*$G202*Indicators!$G$260+O202*$H202*Indicators!$H$260+O202*$I202*Indicators!$I$260</f>
        <v>5.3595246220920073E-4</v>
      </c>
      <c r="Z202" s="193">
        <f>P202*$B202*Indicators!$B$261+P202*$C202*Indicators!$C$261+P202*$D202*Indicators!$D$261+P202*$E202*Indicators!$E$261+P202*$F202*Indicators!$F$261+P202*$G202*Indicators!$G$261+P202*$H202*Indicators!$H$261+P202*$I202*Indicators!$I$261</f>
        <v>1.321269582221924E-3</v>
      </c>
      <c r="AA202" s="193">
        <f>Q202*$B202*Indicators!$B$262+Q202*$C202*Indicators!$C$262+Q202*$D202*Indicators!$D$262+Q202*$E202*Indicators!$E$262+Q202*$F202*Indicators!$F$262+Q202*$G202*Indicators!$G$262+Q202*$H202*Indicators!$H$262+Q202*$I202*Indicators!$I$262</f>
        <v>1.8161316723799407E-3</v>
      </c>
      <c r="AB202" s="193">
        <f>R202*$B202*Indicators!$B$263+R202*$C202*Indicators!$C$263+R202*$D202*Indicators!$D$263+R202*$E202*Indicators!$E$263+R202*$F202*Indicators!$F$263+R202*$G202*Indicators!$G$263+R202*$H202*Indicators!$H$263+R202*$I202*Indicators!$I$263</f>
        <v>2.0023165637229174E-3</v>
      </c>
      <c r="AC202" s="193">
        <f>S202*$B202*Indicators!$B$264+S202*$C202*Indicators!$C$264+S202*$D202*Indicators!$D$264+S202*$E202*Indicators!$E$264+S202*$F202*Indicators!$F$264+S202*$G202*Indicators!$G$264+S202*$H202*Indicators!$H$264+S202*$I202*Indicators!$I$264</f>
        <v>2.1086533756416921E-3</v>
      </c>
      <c r="AE202" s="177">
        <f t="shared" ref="AE202:AE205" si="28">SUM(U202:AD202)*100</f>
        <v>1.4255524338149088</v>
      </c>
    </row>
    <row r="203" spans="1:31" x14ac:dyDescent="0.25">
      <c r="A203" s="174">
        <v>41926</v>
      </c>
      <c r="B203" s="193">
        <f>(Indicators!B215-Indicators!B214)/Indicators!B214</f>
        <v>-3.6379769299023972E-2</v>
      </c>
      <c r="C203" s="193">
        <f>(Indicators!C215-Indicators!C214)/-100</f>
        <v>4.9500000000000013E-3</v>
      </c>
      <c r="D203" s="193">
        <f>(Indicators!D215-Indicators!D214)/-100</f>
        <v>0</v>
      </c>
      <c r="E203" s="193">
        <f>(Indicators!E215-Indicators!E214)/-Indicators!E214</f>
        <v>0.1134020618556701</v>
      </c>
      <c r="F203" s="193">
        <f>(Indicators!F215-Indicators!F214)/Indicators!F214</f>
        <v>-3.6275695284158842E-3</v>
      </c>
      <c r="G203" s="193">
        <f>(Indicators!G215-Indicators!G214)/Indicators!G214</f>
        <v>-1.3980263157894737E-2</v>
      </c>
      <c r="H203" s="193">
        <f>(Indicators!H215-Indicators!H214)/Indicators!H214</f>
        <v>6.359553955651737E-3</v>
      </c>
      <c r="I203" s="193">
        <f>(Indicators!I215-Indicators!I214)/Indicators!I214</f>
        <v>4.0966065423417915E-2</v>
      </c>
      <c r="K203" s="193">
        <f t="shared" ref="K203" si="29">K191+((K179-K59)/10)</f>
        <v>2.392679885581038E-2</v>
      </c>
      <c r="L203" s="193">
        <f t="shared" ref="L203:S203" si="30">L191+((L179-L59)/10)</f>
        <v>6.8656875631317536E-3</v>
      </c>
      <c r="M203" s="193">
        <f t="shared" si="30"/>
        <v>0.2598746336726952</v>
      </c>
      <c r="N203" s="193">
        <f t="shared" si="30"/>
        <v>2.1429739018297745E-2</v>
      </c>
      <c r="O203" s="193">
        <f t="shared" si="30"/>
        <v>3.7140207570493647E-2</v>
      </c>
      <c r="P203" s="193">
        <f t="shared" si="30"/>
        <v>0.10615390176526626</v>
      </c>
      <c r="Q203" s="193">
        <f t="shared" si="30"/>
        <v>8.7206215317888969E-2</v>
      </c>
      <c r="R203" s="193">
        <f t="shared" si="30"/>
        <v>0.17041661557401711</v>
      </c>
      <c r="S203" s="193">
        <f t="shared" si="30"/>
        <v>0.28698620066239905</v>
      </c>
      <c r="U203" s="193">
        <f>K203*$B203*Indicators!$B$256+K203*$C203*Indicators!$C$256+K203*$D203*Indicators!$D$256+K203*$E203*Indicators!$E$256+K203*$F203*Indicators!$F$256+K203*$G203*Indicators!$G$256+K203*$H203*Indicators!$H$256+K203*$I203*Indicators!$I$256</f>
        <v>3.6661517948363345E-4</v>
      </c>
      <c r="V203" s="193">
        <f>L203*$B203*Indicators!$B$257+L203*$C203*Indicators!$C$257+L203*$D203*Indicators!$D$257+L203*$E203*Indicators!$E$257+L203*$F203*Indicators!$F$257+L203*$G203*Indicators!$G$257+L203*$H203*Indicators!$H$257+L203*$I203*Indicators!$I$257</f>
        <v>2.0785067304437487E-5</v>
      </c>
      <c r="W203" s="193">
        <f>M203*$B203*Indicators!$B$258+M203*$C203*Indicators!$C$258+M203*$D203*Indicators!$D$258+M203*$E203*Indicators!$E$258+M203*$F203*Indicators!$F$258+M203*$G203*Indicators!$G$258+M203*$H203*Indicators!$H$258+M203*$I203*Indicators!$I$258</f>
        <v>2.1898220131338236E-3</v>
      </c>
      <c r="X203" s="193">
        <f>N203*$B203*Indicators!$B$259+N203*$C203*Indicators!$C$259+N203*$D203*Indicators!$D$259+N203*$E203*Indicators!$E$259+N203*$F203*Indicators!$F$259+N203*$G203*Indicators!$G$259+N203*$H203*Indicators!$H$259+N203*$I203*Indicators!$I$259</f>
        <v>8.6595268565482428E-4</v>
      </c>
      <c r="Y203" s="193">
        <f>O203*$B203*Indicators!$B$260+O203*$C203*Indicators!$C$260+O203*$D203*Indicators!$D$260+O203*$E203*Indicators!$E$260+O203*$F203*Indicators!$F$260+O203*$G203*Indicators!$G$260+O203*$H203*Indicators!$H$260+O203*$I203*Indicators!$I$260</f>
        <v>6.9873736221437899E-4</v>
      </c>
      <c r="Z203" s="193">
        <f>P203*$B203*Indicators!$B$261+P203*$C203*Indicators!$C$261+P203*$D203*Indicators!$D$261+P203*$E203*Indicators!$E$261+P203*$F203*Indicators!$F$261+P203*$G203*Indicators!$G$261+P203*$H203*Indicators!$H$261+P203*$I203*Indicators!$I$261</f>
        <v>1.1703061890574963E-3</v>
      </c>
      <c r="AA203" s="193">
        <f>Q203*$B203*Indicators!$B$262+Q203*$C203*Indicators!$C$262+Q203*$D203*Indicators!$D$262+Q203*$E203*Indicators!$E$262+Q203*$F203*Indicators!$F$262+Q203*$G203*Indicators!$G$262+Q203*$H203*Indicators!$H$262+Q203*$I203*Indicators!$I$262</f>
        <v>3.2040574193181585E-3</v>
      </c>
      <c r="AB203" s="193">
        <f>R203*$B203*Indicators!$B$263+R203*$C203*Indicators!$C$263+R203*$D203*Indicators!$D$263+R203*$E203*Indicators!$E$263+R203*$F203*Indicators!$F$263+R203*$G203*Indicators!$G$263+R203*$H203*Indicators!$H$263+R203*$I203*Indicators!$I$263</f>
        <v>2.2820316382544175E-3</v>
      </c>
      <c r="AC203" s="193">
        <f>S203*$B203*Indicators!$B$264+S203*$C203*Indicators!$C$264+S203*$D203*Indicators!$D$264+S203*$E203*Indicators!$E$264+S203*$F203*Indicators!$F$264+S203*$G203*Indicators!$G$264+S203*$H203*Indicators!$H$264+S203*$I203*Indicators!$I$264</f>
        <v>5.8852045732716456E-4</v>
      </c>
      <c r="AE203" s="177">
        <f t="shared" si="28"/>
        <v>1.1386828011748333</v>
      </c>
    </row>
    <row r="204" spans="1:31" x14ac:dyDescent="0.25">
      <c r="A204" s="174">
        <v>41957</v>
      </c>
      <c r="B204" s="193">
        <f>(Indicators!B216-Indicators!B215)/Indicators!B215</f>
        <v>1.0128913443830682E-2</v>
      </c>
      <c r="C204" s="193">
        <f>(Indicators!C216-Indicators!C215)/-100</f>
        <v>3.2999999999999917E-3</v>
      </c>
      <c r="D204" s="193">
        <f>(Indicators!D216-Indicators!D215)/-100</f>
        <v>1.0000000000000052E-3</v>
      </c>
      <c r="E204" s="193">
        <f>(Indicators!E216-Indicators!E215)/-Indicators!E215</f>
        <v>0.10465116279069768</v>
      </c>
      <c r="F204" s="193">
        <f>(Indicators!F216-Indicators!F215)/Indicators!F215</f>
        <v>-3.6407766990291239E-2</v>
      </c>
      <c r="G204" s="193">
        <f>(Indicators!G216-Indicators!G215)/Indicators!G215</f>
        <v>-6.672226855713094E-3</v>
      </c>
      <c r="H204" s="193">
        <f>(Indicators!H216-Indicators!H215)/Indicators!H215</f>
        <v>4.1644060867728344E-3</v>
      </c>
      <c r="I204" s="193">
        <f>(Indicators!I216-Indicators!I215)/Indicators!I215</f>
        <v>-2.9368575624082231E-2</v>
      </c>
      <c r="K204" s="193">
        <f t="shared" ref="K204" si="31">K192+((K180-K60)/10)</f>
        <v>2.392679885581038E-2</v>
      </c>
      <c r="L204" s="193">
        <f t="shared" ref="L204:S204" si="32">L192+((L180-L60)/10)</f>
        <v>6.8656875631317536E-3</v>
      </c>
      <c r="M204" s="193">
        <f t="shared" si="32"/>
        <v>0.2598746336726952</v>
      </c>
      <c r="N204" s="193">
        <f t="shared" si="32"/>
        <v>2.1429739018297745E-2</v>
      </c>
      <c r="O204" s="193">
        <f t="shared" si="32"/>
        <v>3.7140207570493647E-2</v>
      </c>
      <c r="P204" s="193">
        <f t="shared" si="32"/>
        <v>0.10615390176526626</v>
      </c>
      <c r="Q204" s="193">
        <f t="shared" si="32"/>
        <v>8.7206215317888969E-2</v>
      </c>
      <c r="R204" s="193">
        <f t="shared" si="32"/>
        <v>0.17041661557401711</v>
      </c>
      <c r="S204" s="193">
        <f t="shared" si="32"/>
        <v>0.28698620066239905</v>
      </c>
      <c r="U204" s="193">
        <f>K204*$B204*Indicators!$B$256+K204*$C204*Indicators!$C$256+K204*$D204*Indicators!$D$256+K204*$E204*Indicators!$E$256+K204*$F204*Indicators!$F$256+K204*$G204*Indicators!$G$256+K204*$H204*Indicators!$H$256+K204*$I204*Indicators!$I$256</f>
        <v>1.7564913852355897E-4</v>
      </c>
      <c r="V204" s="193">
        <f>L204*$B204*Indicators!$B$257+L204*$C204*Indicators!$C$257+L204*$D204*Indicators!$D$257+L204*$E204*Indicators!$E$257+L204*$F204*Indicators!$F$257+L204*$G204*Indicators!$G$257+L204*$H204*Indicators!$H$257+L204*$I204*Indicators!$I$257</f>
        <v>3.4061942343244477E-5</v>
      </c>
      <c r="W204" s="193">
        <f>M204*$B204*Indicators!$B$258+M204*$C204*Indicators!$C$258+M204*$D204*Indicators!$D$258+M204*$E204*Indicators!$E$258+M204*$F204*Indicators!$F$258+M204*$G204*Indicators!$G$258+M204*$H204*Indicators!$H$258+M204*$I204*Indicators!$I$258</f>
        <v>2.4072087182913059E-3</v>
      </c>
      <c r="X204" s="193">
        <f>N204*$B204*Indicators!$B$259+N204*$C204*Indicators!$C$259+N204*$D204*Indicators!$D$259+N204*$E204*Indicators!$E$259+N204*$F204*Indicators!$F$259+N204*$G204*Indicators!$G$259+N204*$H204*Indicators!$H$259+N204*$I204*Indicators!$I$259</f>
        <v>1.690865704451283E-4</v>
      </c>
      <c r="Y204" s="193">
        <f>O204*$B204*Indicators!$B$260+O204*$C204*Indicators!$C$260+O204*$D204*Indicators!$D$260+O204*$E204*Indicators!$E$260+O204*$F204*Indicators!$F$260+O204*$G204*Indicators!$G$260+O204*$H204*Indicators!$H$260+O204*$I204*Indicators!$I$260</f>
        <v>6.5297902951434977E-4</v>
      </c>
      <c r="Z204" s="193">
        <f>P204*$B204*Indicators!$B$261+P204*$C204*Indicators!$C$261+P204*$D204*Indicators!$D$261+P204*$E204*Indicators!$E$261+P204*$F204*Indicators!$F$261+P204*$G204*Indicators!$G$261+P204*$H204*Indicators!$H$261+P204*$I204*Indicators!$I$261</f>
        <v>1.4727908192744153E-3</v>
      </c>
      <c r="AA204" s="193">
        <f>Q204*$B204*Indicators!$B$262+Q204*$C204*Indicators!$C$262+Q204*$D204*Indicators!$D$262+Q204*$E204*Indicators!$E$262+Q204*$F204*Indicators!$F$262+Q204*$G204*Indicators!$G$262+Q204*$H204*Indicators!$H$262+Q204*$I204*Indicators!$I$262</f>
        <v>2.7089968808209066E-3</v>
      </c>
      <c r="AB204" s="193">
        <f>R204*$B204*Indicators!$B$263+R204*$C204*Indicators!$C$263+R204*$D204*Indicators!$D$263+R204*$E204*Indicators!$E$263+R204*$F204*Indicators!$F$263+R204*$G204*Indicators!$G$263+R204*$H204*Indicators!$H$263+R204*$I204*Indicators!$I$263</f>
        <v>2.1325765995178062E-3</v>
      </c>
      <c r="AC204" s="193">
        <f>S204*$B204*Indicators!$B$264+S204*$C204*Indicators!$C$264+S204*$D204*Indicators!$D$264+S204*$E204*Indicators!$E$264+S204*$F204*Indicators!$F$264+S204*$G204*Indicators!$G$264+S204*$H204*Indicators!$H$264+S204*$I204*Indicators!$I$264</f>
        <v>6.1667146790228263E-4</v>
      </c>
      <c r="AE204" s="177">
        <f t="shared" si="28"/>
        <v>1.0370021166632997</v>
      </c>
    </row>
    <row r="205" spans="1:31" x14ac:dyDescent="0.25">
      <c r="A205" s="174">
        <v>41987</v>
      </c>
      <c r="B205" s="193">
        <f>(Indicators!B217-Indicators!B216)/Indicators!B216</f>
        <v>5.378304466727437E-2</v>
      </c>
      <c r="C205" s="193">
        <f>(Indicators!C217-Indicators!C216)/-100</f>
        <v>-4.8999999999999929E-3</v>
      </c>
      <c r="D205" s="193">
        <f>(Indicators!D217-Indicators!D216)/-100</f>
        <v>5.0000000000000001E-3</v>
      </c>
      <c r="E205" s="193">
        <f>(Indicators!E217-Indicators!E216)/-Indicators!E216</f>
        <v>0.25974025974025972</v>
      </c>
      <c r="F205" s="193">
        <f>(Indicators!F217-Indicators!F216)/Indicators!F216</f>
        <v>-5.6045340050377868E-2</v>
      </c>
      <c r="G205" s="193">
        <f>(Indicators!G217-Indicators!G216)/Indicators!G216</f>
        <v>8.3963056255247689E-3</v>
      </c>
      <c r="H205" s="193">
        <f>(Indicators!H217-Indicators!H216)/Indicators!H216</f>
        <v>-1.226547268304661E-2</v>
      </c>
      <c r="I205" s="193">
        <f>(Indicators!I217-Indicators!I216)/Indicators!I216</f>
        <v>-2.4205748865355523E-2</v>
      </c>
      <c r="K205" s="193">
        <f t="shared" ref="K205" si="33">K193+((K181-K61)/10)</f>
        <v>2.392679885581038E-2</v>
      </c>
      <c r="L205" s="193">
        <f t="shared" ref="L205:S205" si="34">L193+((L181-L61)/10)</f>
        <v>6.8656875631317536E-3</v>
      </c>
      <c r="M205" s="193">
        <f t="shared" si="34"/>
        <v>0.2598746336726952</v>
      </c>
      <c r="N205" s="193">
        <f t="shared" si="34"/>
        <v>2.1429739018297745E-2</v>
      </c>
      <c r="O205" s="193">
        <f t="shared" si="34"/>
        <v>3.7140207570493647E-2</v>
      </c>
      <c r="P205" s="193">
        <f t="shared" si="34"/>
        <v>0.10615390176526626</v>
      </c>
      <c r="Q205" s="193">
        <f t="shared" si="34"/>
        <v>8.7206215317888969E-2</v>
      </c>
      <c r="R205" s="193">
        <f t="shared" si="34"/>
        <v>0.17041661557401711</v>
      </c>
      <c r="S205" s="193">
        <f t="shared" si="34"/>
        <v>0.28698620066239905</v>
      </c>
      <c r="U205" s="193">
        <f>K205*$B205*Indicators!$B$256+K205*$C205*Indicators!$C$256+K205*$D205*Indicators!$D$256+K205*$E205*Indicators!$E$256+K205*$F205*Indicators!$F$256+K205*$G205*Indicators!$G$256+K205*$H205*Indicators!$H$256+K205*$I205*Indicators!$I$256</f>
        <v>8.3016047804780212E-4</v>
      </c>
      <c r="V205" s="193">
        <f>L205*$B205*Indicators!$B$257+L205*$C205*Indicators!$C$257+L205*$D205*Indicators!$D$257+L205*$E205*Indicators!$E$257+L205*$F205*Indicators!$F$257+L205*$G205*Indicators!$G$257+L205*$H205*Indicators!$H$257+L205*$I205*Indicators!$I$257</f>
        <v>2.7892756401370591E-4</v>
      </c>
      <c r="W205" s="193">
        <f>M205*$B205*Indicators!$B$258+M205*$C205*Indicators!$C$258+M205*$D205*Indicators!$D$258+M205*$E205*Indicators!$E$258+M205*$F205*Indicators!$F$258+M205*$G205*Indicators!$G$258+M205*$H205*Indicators!$H$258+M205*$I205*Indicators!$I$258</f>
        <v>9.8753386173081239E-3</v>
      </c>
      <c r="X205" s="193">
        <f>N205*$B205*Indicators!$B$259+N205*$C205*Indicators!$C$259+N205*$D205*Indicators!$D$259+N205*$E205*Indicators!$E$259+N205*$F205*Indicators!$F$259+N205*$G205*Indicators!$G$259+N205*$H205*Indicators!$H$259+N205*$I205*Indicators!$I$259</f>
        <v>9.4294997721684466E-4</v>
      </c>
      <c r="Y205" s="193">
        <f>O205*$B205*Indicators!$B$260+O205*$C205*Indicators!$C$260+O205*$D205*Indicators!$D$260+O205*$E205*Indicators!$E$260+O205*$F205*Indicators!$F$260+O205*$G205*Indicators!$G$260+O205*$H205*Indicators!$H$260+O205*$I205*Indicators!$I$260</f>
        <v>1.4291334298207699E-3</v>
      </c>
      <c r="Z205" s="193">
        <f>P205*$B205*Indicators!$B$261+P205*$C205*Indicators!$C$261+P205*$D205*Indicators!$D$261+P205*$E205*Indicators!$E$261+P205*$F205*Indicators!$F$261+P205*$G205*Indicators!$G$261+P205*$H205*Indicators!$H$261+P205*$I205*Indicators!$I$261</f>
        <v>2.9267652203825677E-3</v>
      </c>
      <c r="AA205" s="193">
        <f>Q205*$B205*Indicators!$B$262+Q205*$C205*Indicators!$C$262+Q205*$D205*Indicators!$D$262+Q205*$E205*Indicators!$E$262+Q205*$F205*Indicators!$F$262+Q205*$G205*Indicators!$G$262+Q205*$H205*Indicators!$H$262+Q205*$I205*Indicators!$I$262</f>
        <v>6.7974378342050756E-3</v>
      </c>
      <c r="AB205" s="193">
        <f>R205*$B205*Indicators!$B$263+R205*$C205*Indicators!$C$263+R205*$D205*Indicators!$D$263+R205*$E205*Indicators!$E$263+R205*$F205*Indicators!$F$263+R205*$G205*Indicators!$G$263+R205*$H205*Indicators!$H$263+R205*$I205*Indicators!$I$263</f>
        <v>4.3025766632774649E-3</v>
      </c>
      <c r="AC205" s="193">
        <f>S205*$B205*Indicators!$B$264+S205*$C205*Indicators!$C$264+S205*$D205*Indicators!$D$264+S205*$E205*Indicators!$E$264+S205*$F205*Indicators!$F$264+S205*$G205*Indicators!$G$264+S205*$H205*Indicators!$H$264+S205*$I205*Indicators!$I$264</f>
        <v>-6.5038185005521709E-5</v>
      </c>
      <c r="AE205" s="177">
        <f t="shared" si="28"/>
        <v>2.7318251599266832</v>
      </c>
    </row>
  </sheetData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05"/>
  <sheetViews>
    <sheetView workbookViewId="0"/>
  </sheetViews>
  <sheetFormatPr defaultRowHeight="15" x14ac:dyDescent="0.25"/>
  <cols>
    <col min="1" max="1" width="13.710937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50" customWidth="1"/>
    <col min="22" max="22" width="9.28515625" style="175" customWidth="1"/>
    <col min="23" max="23" width="14.7109375" style="175" customWidth="1"/>
    <col min="24" max="24" width="10.85546875" style="175" customWidth="1"/>
    <col min="25" max="25" width="13.140625" style="175" customWidth="1"/>
    <col min="26" max="26" width="10.7109375" style="175" customWidth="1"/>
    <col min="27" max="27" width="11.7109375" style="175" customWidth="1"/>
    <col min="28" max="28" width="11" style="150" customWidth="1"/>
    <col min="29" max="29" width="12.42578125" style="150" customWidth="1"/>
    <col min="30" max="30" width="1.42578125" customWidth="1"/>
  </cols>
  <sheetData>
    <row r="1" spans="1:31" ht="103.5" customHeight="1" x14ac:dyDescent="0.25">
      <c r="A1" s="198" t="s">
        <v>70</v>
      </c>
      <c r="B1" s="197" t="s">
        <v>78</v>
      </c>
      <c r="C1" s="197" t="s">
        <v>79</v>
      </c>
      <c r="D1" s="197" t="s">
        <v>80</v>
      </c>
      <c r="E1" s="197" t="s">
        <v>81</v>
      </c>
      <c r="F1" s="197" t="s">
        <v>77</v>
      </c>
      <c r="G1" s="197" t="s">
        <v>82</v>
      </c>
      <c r="H1" s="197" t="s">
        <v>86</v>
      </c>
      <c r="I1" s="197" t="s">
        <v>83</v>
      </c>
      <c r="J1" s="195"/>
      <c r="K1" s="196" t="str">
        <f>KZN!C64</f>
        <v>Agriculture, forestry and fishing</v>
      </c>
      <c r="L1" s="196" t="str">
        <f>KZN!D64</f>
        <v>Mining and quarrying</v>
      </c>
      <c r="M1" s="196" t="str">
        <f>KZN!E64</f>
        <v>Manufacturing</v>
      </c>
      <c r="N1" s="196" t="str">
        <f>KZN!F64</f>
        <v>Electricity, gas and water</v>
      </c>
      <c r="O1" s="196" t="str">
        <f>KZN!G64</f>
        <v>Construction</v>
      </c>
      <c r="P1" s="196" t="str">
        <f>KZN!H64</f>
        <v>Wholesale &amp; retail trade; hotels &amp; restaurants</v>
      </c>
      <c r="Q1" s="196" t="str">
        <f>KZN!I64</f>
        <v>Transport , storage and communication</v>
      </c>
      <c r="R1" s="196" t="str">
        <f>KZN!J64</f>
        <v>Finance, real estate and business services</v>
      </c>
      <c r="S1" s="196" t="str">
        <f>KZN!K64</f>
        <v>Personal and General Government Services</v>
      </c>
      <c r="T1" s="194"/>
      <c r="U1" s="196" t="str">
        <f>K1</f>
        <v>Agriculture, forestry and fishing</v>
      </c>
      <c r="V1" s="196" t="str">
        <f t="shared" ref="V1:AC1" si="0">L1</f>
        <v>Mining and quarrying</v>
      </c>
      <c r="W1" s="196" t="str">
        <f t="shared" si="0"/>
        <v>Manufacturing</v>
      </c>
      <c r="X1" s="196" t="str">
        <f t="shared" si="0"/>
        <v>Electricity, gas and water</v>
      </c>
      <c r="Y1" s="196" t="str">
        <f t="shared" si="0"/>
        <v>Construction</v>
      </c>
      <c r="Z1" s="196" t="str">
        <f t="shared" si="0"/>
        <v>Wholesale &amp; retail trade; hotels &amp; restaurants</v>
      </c>
      <c r="AA1" s="196" t="str">
        <f t="shared" si="0"/>
        <v>Transport , storage and communication</v>
      </c>
      <c r="AB1" s="196" t="str">
        <f t="shared" si="0"/>
        <v>Finance, real estate and business services</v>
      </c>
      <c r="AC1" s="196" t="str">
        <f t="shared" si="0"/>
        <v>Personal and General Government Services</v>
      </c>
      <c r="AE1" s="196" t="s">
        <v>11</v>
      </c>
    </row>
    <row r="2" spans="1:31" hidden="1" x14ac:dyDescent="0.25">
      <c r="A2" s="174">
        <f>Indicators!A14</f>
        <v>35796</v>
      </c>
      <c r="B2" s="193">
        <f>(Indicators!B14-Indicators!B13)/Indicators!B13</f>
        <v>1.5288194801191779E-2</v>
      </c>
      <c r="C2" s="193">
        <f>(Indicators!C14-Indicators!C13)/-100</f>
        <v>2.2000000000000062E-3</v>
      </c>
      <c r="D2" s="193">
        <f>(Indicators!D14-Indicators!D13)/-100</f>
        <v>4.4113218909966534E-3</v>
      </c>
      <c r="E2" s="193">
        <f>(Indicators!E14-Indicators!E13)/-Indicators!E13</f>
        <v>4.2016806722689247E-3</v>
      </c>
      <c r="F2" s="193">
        <f>(Indicators!F14-Indicators!F13)/Indicators!F13</f>
        <v>-6.5693430656934351E-2</v>
      </c>
      <c r="G2" s="193">
        <f>(Indicators!G14-Indicators!G13)/Indicators!G13</f>
        <v>5.2219321148825062E-2</v>
      </c>
      <c r="H2" s="193">
        <f>(Indicators!H14-Indicators!H13)/Indicators!H13</f>
        <v>5.1919070583297941E-3</v>
      </c>
      <c r="I2" s="193">
        <f>(Indicators!I14-Indicators!I13)/Indicators!I13</f>
        <v>0</v>
      </c>
      <c r="J2" s="174"/>
      <c r="K2" s="193">
        <f>'Port Shepstone'!C$67/100</f>
        <v>9.6256941188391648E-2</v>
      </c>
      <c r="L2" s="193">
        <f>'Port Shepstone'!D$67/100</f>
        <v>4.3389574594662791E-2</v>
      </c>
      <c r="M2" s="193">
        <f>'Port Shepstone'!E$67/100</f>
        <v>0.12536631485609204</v>
      </c>
      <c r="N2" s="193">
        <f>'Port Shepstone'!F$67/100</f>
        <v>2.6075190575584575E-2</v>
      </c>
      <c r="O2" s="193">
        <f>'Port Shepstone'!G$67/100</f>
        <v>5.9895148505116319E-2</v>
      </c>
      <c r="P2" s="193">
        <f>'Port Shepstone'!H$67/100</f>
        <v>0.17592478938251113</v>
      </c>
      <c r="Q2" s="193">
        <f>'Port Shepstone'!I$67/100</f>
        <v>5.8626121187517782E-2</v>
      </c>
      <c r="R2" s="193">
        <f>'Port Shepstone'!J$67/100</f>
        <v>0.16572721636244897</v>
      </c>
      <c r="S2" s="193">
        <f>'Port Shepstone'!K$67/100</f>
        <v>0.24873870334767501</v>
      </c>
      <c r="T2" s="193"/>
      <c r="U2" s="193">
        <f>K2*$B2*Indicators!$B$256+K2*$C2*Indicators!$C$256+K2*$D2*Indicators!$D$256+K2*$E2*Indicators!$E$256+K2*$F2*Indicators!$F$256+K2*$G2*Indicators!$G$256+K2*$H2*Indicators!$H$256+K2*$I2*Indicators!$I$256</f>
        <v>-1.4415774219101499E-3</v>
      </c>
      <c r="V2" s="193">
        <f>L2*$B2*Indicators!$B$257+L2*$C2*Indicators!$C$257+L2*$D2*Indicators!$D$257+L2*$E2*Indicators!$E$257+L2*$F2*Indicators!$F$257+L2*$G2*Indicators!$G$257+L2*$H2*Indicators!$H$257+L2*$I2*Indicators!$I$257</f>
        <v>1.1235450464262896E-3</v>
      </c>
      <c r="W2" s="193">
        <f>M2*$B2*Indicators!$B$258+M2*$C2*Indicators!$C$258+M2*$D2*Indicators!$D$258+M2*$E2*Indicators!$E$258+M2*$F2*Indicators!$F$258+M2*$G2*Indicators!$G$258+M2*$H2*Indicators!$H$258+M2*$I2*Indicators!$I$258</f>
        <v>8.7139530975846699E-4</v>
      </c>
      <c r="X2" s="193">
        <f>N2*$B2*Indicators!$B$259+N2*$C2*Indicators!$C$259+N2*$D2*Indicators!$D$259+N2*$E2*Indicators!$E$259+N2*$F2*Indicators!$F$259+N2*$G2*Indicators!$G$259+N2*$H2*Indicators!$H$259+N2*$I2*Indicators!$I$259</f>
        <v>8.3933754666087025E-5</v>
      </c>
      <c r="Y2" s="193">
        <f>O2*$B2*Indicators!$B$260+O2*$C2*Indicators!$C$260+O2*$D2*Indicators!$D$260+O2*$E2*Indicators!$E$260+O2*$F2*Indicators!$F$260+O2*$G2*Indicators!$G$260+O2*$H2*Indicators!$H$260+O2*$I2*Indicators!$I$260</f>
        <v>2.8856140224966229E-4</v>
      </c>
      <c r="Z2" s="193">
        <f>P2*$B2*Indicators!$B$261+P2*$C2*Indicators!$C$261+P2*$D2*Indicators!$D$261+P2*$E2*Indicators!$E$261+P2*$F2*Indicators!$F$261+P2*$G2*Indicators!$G$261+P2*$H2*Indicators!$H$261+P2*$I2*Indicators!$I$261</f>
        <v>8.6189577544749821E-4</v>
      </c>
      <c r="AA2" s="193">
        <f>Q2*$B2*Indicators!$B$262+Q2*$C2*Indicators!$C$262+Q2*$D2*Indicators!$D$262+Q2*$E2*Indicators!$E$262+Q2*$F2*Indicators!$F$262+Q2*$G2*Indicators!$G$262+Q2*$H2*Indicators!$H$262+Q2*$I2*Indicators!$I$262</f>
        <v>2.7606086517998577E-4</v>
      </c>
      <c r="AB2" s="193">
        <f>R2*$B2*Indicators!$B$263+R2*$C2*Indicators!$C$263+R2*$D2*Indicators!$D$263+R2*$E2*Indicators!$E$263+R2*$F2*Indicators!$F$263+R2*$G2*Indicators!$G$263+R2*$H2*Indicators!$H$263+R2*$I2*Indicators!$I$263</f>
        <v>7.8184993861005235E-4</v>
      </c>
      <c r="AC2" s="193">
        <f>S2*$B2*Indicators!$B$264+S2*$C2*Indicators!$C$264+S2*$D2*Indicators!$D$264+S2*$E2*Indicators!$E$264+S2*$F2*Indicators!$F$264+S2*$G2*Indicators!$G$264+S2*$H2*Indicators!$H$264+S2*$I2*Indicators!$I$264</f>
        <v>1.1786871430355438E-3</v>
      </c>
      <c r="AD2" s="193"/>
      <c r="AE2" s="177">
        <f>SUM(U2:AD2)*100</f>
        <v>0.4024351813463436</v>
      </c>
    </row>
    <row r="3" spans="1:31" hidden="1" x14ac:dyDescent="0.25">
      <c r="A3" s="174">
        <f>Indicators!A15</f>
        <v>35827</v>
      </c>
      <c r="B3" s="193">
        <f>(Indicators!B15-Indicators!B14)/Indicators!B14</f>
        <v>-3.8454532575037196E-4</v>
      </c>
      <c r="C3" s="193">
        <f>(Indicators!C15-Indicators!C14)/-100</f>
        <v>8.0000000000000069E-4</v>
      </c>
      <c r="D3" s="193">
        <f>(Indicators!D15-Indicators!D14)/-100</f>
        <v>3.9837398373983391E-3</v>
      </c>
      <c r="E3" s="193">
        <f>(Indicators!E15-Indicators!E14)/-Indicators!E14</f>
        <v>0.15491259795057266</v>
      </c>
      <c r="F3" s="193">
        <f>(Indicators!F15-Indicators!F14)/Indicators!F14</f>
        <v>-6.944444444444435E-2</v>
      </c>
      <c r="G3" s="193">
        <f>(Indicators!G15-Indicators!G14)/Indicators!G14</f>
        <v>-1.3564929693962027E-2</v>
      </c>
      <c r="H3" s="193">
        <f>(Indicators!H15-Indicators!H14)/Indicators!H14</f>
        <v>2.3397909463415609E-2</v>
      </c>
      <c r="I3" s="193">
        <f>(Indicators!I15-Indicators!I14)/Indicators!I14</f>
        <v>0</v>
      </c>
      <c r="J3" s="174"/>
      <c r="K3" s="193">
        <f>'Port Shepstone'!C$67/100</f>
        <v>9.6256941188391648E-2</v>
      </c>
      <c r="L3" s="193">
        <f>'Port Shepstone'!D$67/100</f>
        <v>4.3389574594662791E-2</v>
      </c>
      <c r="M3" s="193">
        <f>'Port Shepstone'!E$67/100</f>
        <v>0.12536631485609204</v>
      </c>
      <c r="N3" s="193">
        <f>'Port Shepstone'!F$67/100</f>
        <v>2.6075190575584575E-2</v>
      </c>
      <c r="O3" s="193">
        <f>'Port Shepstone'!G$67/100</f>
        <v>5.9895148505116319E-2</v>
      </c>
      <c r="P3" s="193">
        <f>'Port Shepstone'!H$67/100</f>
        <v>0.17592478938251113</v>
      </c>
      <c r="Q3" s="193">
        <f>'Port Shepstone'!I$67/100</f>
        <v>5.8626121187517782E-2</v>
      </c>
      <c r="R3" s="193">
        <f>'Port Shepstone'!J$67/100</f>
        <v>0.16572721636244897</v>
      </c>
      <c r="S3" s="193">
        <f>'Port Shepstone'!K$67/100</f>
        <v>0.24873870334767501</v>
      </c>
      <c r="T3" s="193"/>
      <c r="U3" s="193">
        <f>K3*$B3*Indicators!$B$256+K3*$C3*Indicators!$C$256+K3*$D3*Indicators!$D$256+K3*$E3*Indicators!$E$256+K3*$F3*Indicators!$F$256+K3*$G3*Indicators!$G$256+K3*$H3*Indicators!$H$256+K3*$I3*Indicators!$I$256</f>
        <v>7.7427901373205922E-4</v>
      </c>
      <c r="V3" s="193">
        <f>L3*$B3*Indicators!$B$257+L3*$C3*Indicators!$C$257+L3*$D3*Indicators!$D$257+L3*$E3*Indicators!$E$257+L3*$F3*Indicators!$F$257+L3*$G3*Indicators!$G$257+L3*$H3*Indicators!$H$257+L3*$I3*Indicators!$I$257</f>
        <v>4.3172298348292688E-4</v>
      </c>
      <c r="W3" s="193">
        <f>M3*$B3*Indicators!$B$258+M3*$C3*Indicators!$C$258+M3*$D3*Indicators!$D$258+M3*$E3*Indicators!$E$258+M3*$F3*Indicators!$F$258+M3*$G3*Indicators!$G$258+M3*$H3*Indicators!$H$258+M3*$I3*Indicators!$I$258</f>
        <v>2.2635699103415743E-3</v>
      </c>
      <c r="X3" s="193">
        <f>N3*$B3*Indicators!$B$259+N3*$C3*Indicators!$C$259+N3*$D3*Indicators!$D$259+N3*$E3*Indicators!$E$259+N3*$F3*Indicators!$F$259+N3*$G3*Indicators!$G$259+N3*$H3*Indicators!$H$259+N3*$I3*Indicators!$I$259</f>
        <v>8.7411973478772212E-4</v>
      </c>
      <c r="Y3" s="193">
        <f>O3*$B3*Indicators!$B$260+O3*$C3*Indicators!$C$260+O3*$D3*Indicators!$D$260+O3*$E3*Indicators!$E$260+O3*$F3*Indicators!$F$260+O3*$G3*Indicators!$G$260+O3*$H3*Indicators!$H$260+O3*$I3*Indicators!$I$260</f>
        <v>1.848135602159226E-3</v>
      </c>
      <c r="Z3" s="193">
        <f>P3*$B3*Indicators!$B$261+P3*$C3*Indicators!$C$261+P3*$D3*Indicators!$D$261+P3*$E3*Indicators!$E$261+P3*$F3*Indicators!$F$261+P3*$G3*Indicators!$G$261+P3*$H3*Indicators!$H$261+P3*$I3*Indicators!$I$261</f>
        <v>3.9370262441536675E-3</v>
      </c>
      <c r="AA3" s="193">
        <f>Q3*$B3*Indicators!$B$262+Q3*$C3*Indicators!$C$262+Q3*$D3*Indicators!$D$262+Q3*$E3*Indicators!$E$262+Q3*$F3*Indicators!$F$262+Q3*$G3*Indicators!$G$262+Q3*$H3*Indicators!$H$262+Q3*$I3*Indicators!$I$262</f>
        <v>3.0294040181761367E-3</v>
      </c>
      <c r="AB3" s="193">
        <f>R3*$B3*Indicators!$B$263+R3*$C3*Indicators!$C$263+R3*$D3*Indicators!$D$263+R3*$E3*Indicators!$E$263+R3*$F3*Indicators!$F$263+R3*$G3*Indicators!$G$263+R3*$H3*Indicators!$H$263+R3*$I3*Indicators!$I$263</f>
        <v>3.8366765543418318E-3</v>
      </c>
      <c r="AC3" s="193">
        <f>S3*$B3*Indicators!$B$264+S3*$C3*Indicators!$C$264+S3*$D3*Indicators!$D$264+S3*$E3*Indicators!$E$264+S3*$F3*Indicators!$F$264+S3*$G3*Indicators!$G$264+S3*$H3*Indicators!$H$264+S3*$I3*Indicators!$I$264</f>
        <v>2.0042534609854691E-3</v>
      </c>
      <c r="AE3" s="177">
        <f t="shared" ref="AE3:AE66" si="1">SUM(U3:AD3)*100</f>
        <v>1.8999187522160614</v>
      </c>
    </row>
    <row r="4" spans="1:31" hidden="1" x14ac:dyDescent="0.25">
      <c r="A4" s="174">
        <f>Indicators!A16</f>
        <v>35855</v>
      </c>
      <c r="B4" s="193">
        <f>(Indicators!B16-Indicators!B15)/Indicators!B15</f>
        <v>1.9740838226361641E-2</v>
      </c>
      <c r="C4" s="193">
        <f>(Indicators!C16-Indicators!C15)/-100</f>
        <v>2.0999999999999908E-3</v>
      </c>
      <c r="D4" s="193">
        <f>(Indicators!D16-Indicators!D15)/-100</f>
        <v>-8.8353413654611583E-4</v>
      </c>
      <c r="E4" s="193">
        <f>(Indicators!E16-Indicators!E15)/-Indicators!E15</f>
        <v>-5.3495007132667617E-2</v>
      </c>
      <c r="F4" s="193">
        <f>(Indicators!F16-Indicators!F15)/Indicators!F15</f>
        <v>-8.2089552238806041E-2</v>
      </c>
      <c r="G4" s="193">
        <f>(Indicators!G16-Indicators!G15)/Indicators!G15</f>
        <v>1.2409860808318114E-2</v>
      </c>
      <c r="H4" s="193">
        <f>(Indicators!H16-Indicators!H15)/Indicators!H15</f>
        <v>1.5346205710488772E-2</v>
      </c>
      <c r="I4" s="193">
        <f>(Indicators!I16-Indicators!I15)/Indicators!I15</f>
        <v>0</v>
      </c>
      <c r="J4" s="174"/>
      <c r="K4" s="193">
        <f>'Port Shepstone'!C$67/100</f>
        <v>9.6256941188391648E-2</v>
      </c>
      <c r="L4" s="193">
        <f>'Port Shepstone'!D$67/100</f>
        <v>4.3389574594662791E-2</v>
      </c>
      <c r="M4" s="193">
        <f>'Port Shepstone'!E$67/100</f>
        <v>0.12536631485609204</v>
      </c>
      <c r="N4" s="193">
        <f>'Port Shepstone'!F$67/100</f>
        <v>2.6075190575584575E-2</v>
      </c>
      <c r="O4" s="193">
        <f>'Port Shepstone'!G$67/100</f>
        <v>5.9895148505116319E-2</v>
      </c>
      <c r="P4" s="193">
        <f>'Port Shepstone'!H$67/100</f>
        <v>0.17592478938251113</v>
      </c>
      <c r="Q4" s="193">
        <f>'Port Shepstone'!I$67/100</f>
        <v>5.8626121187517782E-2</v>
      </c>
      <c r="R4" s="193">
        <f>'Port Shepstone'!J$67/100</f>
        <v>0.16572721636244897</v>
      </c>
      <c r="S4" s="193">
        <f>'Port Shepstone'!K$67/100</f>
        <v>0.24873870334767501</v>
      </c>
      <c r="T4" s="193"/>
      <c r="U4" s="193">
        <f>K4*$B4*Indicators!$B$256+K4*$C4*Indicators!$C$256+K4*$D4*Indicators!$D$256+K4*$E4*Indicators!$E$256+K4*$F4*Indicators!$F$256+K4*$G4*Indicators!$G$256+K4*$H4*Indicators!$H$256+K4*$I4*Indicators!$I$256</f>
        <v>-2.7021638731693229E-3</v>
      </c>
      <c r="V4" s="193">
        <f>L4*$B4*Indicators!$B$257+L4*$C4*Indicators!$C$257+L4*$D4*Indicators!$D$257+L4*$E4*Indicators!$E$257+L4*$F4*Indicators!$F$257+L4*$G4*Indicators!$G$257+L4*$H4*Indicators!$H$257+L4*$I4*Indicators!$I$257</f>
        <v>2.4023484409343719E-4</v>
      </c>
      <c r="W4" s="193">
        <f>M4*$B4*Indicators!$B$258+M4*$C4*Indicators!$C$258+M4*$D4*Indicators!$D$258+M4*$E4*Indicators!$E$258+M4*$F4*Indicators!$F$258+M4*$G4*Indicators!$G$258+M4*$H4*Indicators!$H$258+M4*$I4*Indicators!$I$258</f>
        <v>4.350507654678314E-4</v>
      </c>
      <c r="X4" s="193">
        <f>N4*$B4*Indicators!$B$259+N4*$C4*Indicators!$C$259+N4*$D4*Indicators!$D$259+N4*$E4*Indicators!$E$259+N4*$F4*Indicators!$F$259+N4*$G4*Indicators!$G$259+N4*$H4*Indicators!$H$259+N4*$I4*Indicators!$I$259</f>
        <v>-1.8590238646567183E-4</v>
      </c>
      <c r="Y4" s="193">
        <f>O4*$B4*Indicators!$B$260+O4*$C4*Indicators!$C$260+O4*$D4*Indicators!$D$260+O4*$E4*Indicators!$E$260+O4*$F4*Indicators!$F$260+O4*$G4*Indicators!$G$260+O4*$H4*Indicators!$H$260+O4*$I4*Indicators!$I$260</f>
        <v>-5.4184682023283913E-5</v>
      </c>
      <c r="Z4" s="193">
        <f>P4*$B4*Indicators!$B$261+P4*$C4*Indicators!$C$261+P4*$D4*Indicators!$D$261+P4*$E4*Indicators!$E$261+P4*$F4*Indicators!$F$261+P4*$G4*Indicators!$G$261+P4*$H4*Indicators!$H$261+P4*$I4*Indicators!$I$261</f>
        <v>1.7934260511656653E-4</v>
      </c>
      <c r="AA4" s="193">
        <f>Q4*$B4*Indicators!$B$262+Q4*$C4*Indicators!$C$262+Q4*$D4*Indicators!$D$262+Q4*$E4*Indicators!$E$262+Q4*$F4*Indicators!$F$262+Q4*$G4*Indicators!$G$262+Q4*$H4*Indicators!$H$262+Q4*$I4*Indicators!$I$262</f>
        <v>-6.2574769779303414E-4</v>
      </c>
      <c r="AB4" s="193">
        <f>R4*$B4*Indicators!$B$263+R4*$C4*Indicators!$C$263+R4*$D4*Indicators!$D$263+R4*$E4*Indicators!$E$263+R4*$F4*Indicators!$F$263+R4*$G4*Indicators!$G$263+R4*$H4*Indicators!$H$263+R4*$I4*Indicators!$I$263</f>
        <v>3.1075367961574561E-4</v>
      </c>
      <c r="AC4" s="193">
        <f>S4*$B4*Indicators!$B$264+S4*$C4*Indicators!$C$264+S4*$D4*Indicators!$D$264+S4*$E4*Indicators!$E$264+S4*$F4*Indicators!$F$264+S4*$G4*Indicators!$G$264+S4*$H4*Indicators!$H$264+S4*$I4*Indicators!$I$264</f>
        <v>1.7750587631252027E-3</v>
      </c>
      <c r="AE4" s="177">
        <f t="shared" si="1"/>
        <v>-6.2755798203252944E-2</v>
      </c>
    </row>
    <row r="5" spans="1:31" hidden="1" x14ac:dyDescent="0.25">
      <c r="A5" s="174">
        <f>Indicators!A17</f>
        <v>35886</v>
      </c>
      <c r="B5" s="193">
        <f>(Indicators!B17-Indicators!B16)/Indicators!B16</f>
        <v>3.8717363248287205E-3</v>
      </c>
      <c r="C5" s="193">
        <f>(Indicators!C17-Indicators!C16)/-100</f>
        <v>2.2000000000000062E-3</v>
      </c>
      <c r="D5" s="193">
        <f>(Indicators!D17-Indicators!D16)/-100</f>
        <v>4.0376560003454378E-3</v>
      </c>
      <c r="E5" s="193">
        <f>(Indicators!E17-Indicators!E16)/-Indicators!E16</f>
        <v>3.5206499661475939E-2</v>
      </c>
      <c r="F5" s="193">
        <f>(Indicators!F17-Indicators!F16)/Indicators!F16</f>
        <v>-1.6260162601626032E-2</v>
      </c>
      <c r="G5" s="193">
        <f>(Indicators!G17-Indicators!G16)/Indicators!G16</f>
        <v>2.6171939705151488E-2</v>
      </c>
      <c r="H5" s="193">
        <f>(Indicators!H17-Indicators!H16)/Indicators!H16</f>
        <v>1.8232387148308368E-2</v>
      </c>
      <c r="I5" s="193">
        <f>(Indicators!I17-Indicators!I16)/Indicators!I16</f>
        <v>0</v>
      </c>
      <c r="J5" s="174"/>
      <c r="K5" s="193">
        <f>'Port Shepstone'!C$67/100</f>
        <v>9.6256941188391648E-2</v>
      </c>
      <c r="L5" s="193">
        <f>'Port Shepstone'!D$67/100</f>
        <v>4.3389574594662791E-2</v>
      </c>
      <c r="M5" s="193">
        <f>'Port Shepstone'!E$67/100</f>
        <v>0.12536631485609204</v>
      </c>
      <c r="N5" s="193">
        <f>'Port Shepstone'!F$67/100</f>
        <v>2.6075190575584575E-2</v>
      </c>
      <c r="O5" s="193">
        <f>'Port Shepstone'!G$67/100</f>
        <v>5.9895148505116319E-2</v>
      </c>
      <c r="P5" s="193">
        <f>'Port Shepstone'!H$67/100</f>
        <v>0.17592478938251113</v>
      </c>
      <c r="Q5" s="193">
        <f>'Port Shepstone'!I$67/100</f>
        <v>5.8626121187517782E-2</v>
      </c>
      <c r="R5" s="193">
        <f>'Port Shepstone'!J$67/100</f>
        <v>0.16572721636244897</v>
      </c>
      <c r="S5" s="193">
        <f>'Port Shepstone'!K$67/100</f>
        <v>0.24873870334767501</v>
      </c>
      <c r="T5" s="193"/>
      <c r="U5" s="193">
        <f>K5*$B5*Indicators!$B$256+K5*$C5*Indicators!$C$256+K5*$D5*Indicators!$D$256+K5*$E5*Indicators!$E$256+K5*$F5*Indicators!$F$256+K5*$G5*Indicators!$G$256+K5*$H5*Indicators!$H$256+K5*$I5*Indicators!$I$256</f>
        <v>3.9720666863305549E-4</v>
      </c>
      <c r="V5" s="193">
        <f>L5*$B5*Indicators!$B$257+L5*$C5*Indicators!$C$257+L5*$D5*Indicators!$D$257+L5*$E5*Indicators!$E$257+L5*$F5*Indicators!$F$257+L5*$G5*Indicators!$G$257+L5*$H5*Indicators!$H$257+L5*$I5*Indicators!$I$257</f>
        <v>6.5739313400043937E-4</v>
      </c>
      <c r="W5" s="193">
        <f>M5*$B5*Indicators!$B$258+M5*$C5*Indicators!$C$258+M5*$D5*Indicators!$D$258+M5*$E5*Indicators!$E$258+M5*$F5*Indicators!$F$258+M5*$G5*Indicators!$G$258+M5*$H5*Indicators!$H$258+M5*$I5*Indicators!$I$258</f>
        <v>9.2029897244150986E-4</v>
      </c>
      <c r="X5" s="193">
        <f>N5*$B5*Indicators!$B$259+N5*$C5*Indicators!$C$259+N5*$D5*Indicators!$D$259+N5*$E5*Indicators!$E$259+N5*$F5*Indicators!$F$259+N5*$G5*Indicators!$G$259+N5*$H5*Indicators!$H$259+N5*$I5*Indicators!$I$259</f>
        <v>2.4937256428897528E-4</v>
      </c>
      <c r="Y5" s="193">
        <f>O5*$B5*Indicators!$B$260+O5*$C5*Indicators!$C$260+O5*$D5*Indicators!$D$260+O5*$E5*Indicators!$E$260+O5*$F5*Indicators!$F$260+O5*$G5*Indicators!$G$260+O5*$H5*Indicators!$H$260+O5*$I5*Indicators!$I$260</f>
        <v>7.3081846039415568E-4</v>
      </c>
      <c r="Z5" s="193">
        <f>P5*$B5*Indicators!$B$261+P5*$C5*Indicators!$C$261+P5*$D5*Indicators!$D$261+P5*$E5*Indicators!$E$261+P5*$F5*Indicators!$F$261+P5*$G5*Indicators!$G$261+P5*$H5*Indicators!$H$261+P5*$I5*Indicators!$I$261</f>
        <v>1.7668921049012042E-3</v>
      </c>
      <c r="AA5" s="193">
        <f>Q5*$B5*Indicators!$B$262+Q5*$C5*Indicators!$C$262+Q5*$D5*Indicators!$D$262+Q5*$E5*Indicators!$E$262+Q5*$F5*Indicators!$F$262+Q5*$G5*Indicators!$G$262+Q5*$H5*Indicators!$H$262+Q5*$I5*Indicators!$I$262</f>
        <v>9.0515017504152757E-4</v>
      </c>
      <c r="AB5" s="193">
        <f>R5*$B5*Indicators!$B$263+R5*$C5*Indicators!$C$263+R5*$D5*Indicators!$D$263+R5*$E5*Indicators!$E$263+R5*$F5*Indicators!$F$263+R5*$G5*Indicators!$G$263+R5*$H5*Indicators!$H$263+R5*$I5*Indicators!$I$263</f>
        <v>1.7486384635117306E-3</v>
      </c>
      <c r="AC5" s="193">
        <f>S5*$B5*Indicators!$B$264+S5*$C5*Indicators!$C$264+S5*$D5*Indicators!$D$264+S5*$E5*Indicators!$E$264+S5*$F5*Indicators!$F$264+S5*$G5*Indicators!$G$264+S5*$H5*Indicators!$H$264+S5*$I5*Indicators!$I$264</f>
        <v>1.8492282339707972E-3</v>
      </c>
      <c r="AE5" s="177">
        <f t="shared" si="1"/>
        <v>0.92249987771833952</v>
      </c>
    </row>
    <row r="6" spans="1:31" hidden="1" x14ac:dyDescent="0.25">
      <c r="A6" s="174">
        <f>Indicators!A18</f>
        <v>35916</v>
      </c>
      <c r="B6" s="193">
        <f>(Indicators!B18-Indicators!B17)/Indicators!B17</f>
        <v>1.9976265822784806E-2</v>
      </c>
      <c r="C6" s="193">
        <f>(Indicators!C18-Indicators!C17)/-100</f>
        <v>-2.4840000000000001E-2</v>
      </c>
      <c r="D6" s="193">
        <f>(Indicators!D18-Indicators!D17)/-100</f>
        <v>-1.011264720942071E-3</v>
      </c>
      <c r="E6" s="193">
        <f>(Indicators!E18-Indicators!E17)/-Indicators!E17</f>
        <v>8.4210526315788917E-3</v>
      </c>
      <c r="F6" s="193">
        <f>(Indicators!F18-Indicators!F17)/Indicators!F17</f>
        <v>-4.6487603305785052E-2</v>
      </c>
      <c r="G6" s="193">
        <f>(Indicators!G18-Indicators!G17)/Indicators!G17</f>
        <v>-5.2945924132364736E-2</v>
      </c>
      <c r="H6" s="193">
        <f>(Indicators!H18-Indicators!H17)/Indicators!H17</f>
        <v>1.1965634244775668E-2</v>
      </c>
      <c r="I6" s="193">
        <f>(Indicators!I18-Indicators!I17)/Indicators!I17</f>
        <v>0</v>
      </c>
      <c r="J6" s="174"/>
      <c r="K6" s="193">
        <f>'Port Shepstone'!C$67/100</f>
        <v>9.6256941188391648E-2</v>
      </c>
      <c r="L6" s="193">
        <f>'Port Shepstone'!D$67/100</f>
        <v>4.3389574594662791E-2</v>
      </c>
      <c r="M6" s="193">
        <f>'Port Shepstone'!E$67/100</f>
        <v>0.12536631485609204</v>
      </c>
      <c r="N6" s="193">
        <f>'Port Shepstone'!F$67/100</f>
        <v>2.6075190575584575E-2</v>
      </c>
      <c r="O6" s="193">
        <f>'Port Shepstone'!G$67/100</f>
        <v>5.9895148505116319E-2</v>
      </c>
      <c r="P6" s="193">
        <f>'Port Shepstone'!H$67/100</f>
        <v>0.17592478938251113</v>
      </c>
      <c r="Q6" s="193">
        <f>'Port Shepstone'!I$67/100</f>
        <v>5.8626121187517782E-2</v>
      </c>
      <c r="R6" s="193">
        <f>'Port Shepstone'!J$67/100</f>
        <v>0.16572721636244897</v>
      </c>
      <c r="S6" s="193">
        <f>'Port Shepstone'!K$67/100</f>
        <v>0.24873870334767501</v>
      </c>
      <c r="T6" s="193"/>
      <c r="U6" s="193">
        <f>K6*$B6*Indicators!$B$256+K6*$C6*Indicators!$C$256+K6*$D6*Indicators!$D$256+K6*$E6*Indicators!$E$256+K6*$F6*Indicators!$F$256+K6*$G6*Indicators!$G$256+K6*$H6*Indicators!$H$256+K6*$I6*Indicators!$I$256</f>
        <v>-9.4884785895372201E-4</v>
      </c>
      <c r="V6" s="193">
        <f>L6*$B6*Indicators!$B$257+L6*$C6*Indicators!$C$257+L6*$D6*Indicators!$D$257+L6*$E6*Indicators!$E$257+L6*$F6*Indicators!$F$257+L6*$G6*Indicators!$G$257+L6*$H6*Indicators!$H$257+L6*$I6*Indicators!$I$257</f>
        <v>-6.2235335790533099E-4</v>
      </c>
      <c r="W6" s="193">
        <f>M6*$B6*Indicators!$B$258+M6*$C6*Indicators!$C$258+M6*$D6*Indicators!$D$258+M6*$E6*Indicators!$E$258+M6*$F6*Indicators!$F$258+M6*$G6*Indicators!$G$258+M6*$H6*Indicators!$H$258+M6*$I6*Indicators!$I$258</f>
        <v>5.0294439258175374E-4</v>
      </c>
      <c r="X6" s="193">
        <f>N6*$B6*Indicators!$B$259+N6*$C6*Indicators!$C$259+N6*$D6*Indicators!$D$259+N6*$E6*Indicators!$E$259+N6*$F6*Indicators!$F$259+N6*$G6*Indicators!$G$259+N6*$H6*Indicators!$H$259+N6*$I6*Indicators!$I$259</f>
        <v>9.3501390892958692E-5</v>
      </c>
      <c r="Y6" s="193">
        <f>O6*$B6*Indicators!$B$260+O6*$C6*Indicators!$C$260+O6*$D6*Indicators!$D$260+O6*$E6*Indicators!$E$260+O6*$F6*Indicators!$F$260+O6*$G6*Indicators!$G$260+O6*$H6*Indicators!$H$260+O6*$I6*Indicators!$I$260</f>
        <v>-4.2085429215374398E-5</v>
      </c>
      <c r="Z6" s="193">
        <f>P6*$B6*Indicators!$B$261+P6*$C6*Indicators!$C$261+P6*$D6*Indicators!$D$261+P6*$E6*Indicators!$E$261+P6*$F6*Indicators!$F$261+P6*$G6*Indicators!$G$261+P6*$H6*Indicators!$H$261+P6*$I6*Indicators!$I$261</f>
        <v>-5.3922927760360797E-4</v>
      </c>
      <c r="AA6" s="193">
        <f>Q6*$B6*Indicators!$B$262+Q6*$C6*Indicators!$C$262+Q6*$D6*Indicators!$D$262+Q6*$E6*Indicators!$E$262+Q6*$F6*Indicators!$F$262+Q6*$G6*Indicators!$G$262+Q6*$H6*Indicators!$H$262+Q6*$I6*Indicators!$I$262</f>
        <v>1.083377155277848E-4</v>
      </c>
      <c r="AB6" s="193">
        <f>R6*$B6*Indicators!$B$263+R6*$C6*Indicators!$C$263+R6*$D6*Indicators!$D$263+R6*$E6*Indicators!$E$263+R6*$F6*Indicators!$F$263+R6*$G6*Indicators!$G$263+R6*$H6*Indicators!$H$263+R6*$I6*Indicators!$I$263</f>
        <v>-3.9206159719652994E-4</v>
      </c>
      <c r="AC6" s="193">
        <f>S6*$B6*Indicators!$B$264+S6*$C6*Indicators!$C$264+S6*$D6*Indicators!$D$264+S6*$E6*Indicators!$E$264+S6*$F6*Indicators!$F$264+S6*$G6*Indicators!$G$264+S6*$H6*Indicators!$H$264+S6*$I6*Indicators!$I$264</f>
        <v>-8.2306047210815468E-4</v>
      </c>
      <c r="AE6" s="177">
        <f t="shared" si="1"/>
        <v>-0.26628544939802229</v>
      </c>
    </row>
    <row r="7" spans="1:31" hidden="1" x14ac:dyDescent="0.25">
      <c r="A7" s="174">
        <f>Indicators!A19</f>
        <v>35947</v>
      </c>
      <c r="B7" s="193">
        <f>(Indicators!B19-Indicators!B18)/Indicators!B18</f>
        <v>0.1421756835369401</v>
      </c>
      <c r="C7" s="193">
        <f>(Indicators!C19-Indicators!C18)/-100</f>
        <v>3.3900000000000041E-3</v>
      </c>
      <c r="D7" s="193">
        <f>(Indicators!D19-Indicators!D18)/-100</f>
        <v>-1.0660558760320616E-3</v>
      </c>
      <c r="E7" s="193">
        <f>(Indicators!E19-Indicators!E18)/-Indicators!E18</f>
        <v>6.6525123849964701E-2</v>
      </c>
      <c r="F7" s="193">
        <f>(Indicators!F19-Indicators!F18)/Indicators!F18</f>
        <v>-0.12242686890574223</v>
      </c>
      <c r="G7" s="193">
        <f>(Indicators!G19-Indicators!G18)/Indicators!G18</f>
        <v>1.3976478609169816E-2</v>
      </c>
      <c r="H7" s="193">
        <f>(Indicators!H19-Indicators!H18)/Indicators!H18</f>
        <v>1.4840896991659584E-2</v>
      </c>
      <c r="I7" s="193">
        <f>(Indicators!I19-Indicators!I18)/Indicators!I18</f>
        <v>0</v>
      </c>
      <c r="J7" s="174"/>
      <c r="K7" s="193">
        <f>'Port Shepstone'!C$67/100</f>
        <v>9.6256941188391648E-2</v>
      </c>
      <c r="L7" s="193">
        <f>'Port Shepstone'!D$67/100</f>
        <v>4.3389574594662791E-2</v>
      </c>
      <c r="M7" s="193">
        <f>'Port Shepstone'!E$67/100</f>
        <v>0.12536631485609204</v>
      </c>
      <c r="N7" s="193">
        <f>'Port Shepstone'!F$67/100</f>
        <v>2.6075190575584575E-2</v>
      </c>
      <c r="O7" s="193">
        <f>'Port Shepstone'!G$67/100</f>
        <v>5.9895148505116319E-2</v>
      </c>
      <c r="P7" s="193">
        <f>'Port Shepstone'!H$67/100</f>
        <v>0.17592478938251113</v>
      </c>
      <c r="Q7" s="193">
        <f>'Port Shepstone'!I$67/100</f>
        <v>5.8626121187517782E-2</v>
      </c>
      <c r="R7" s="193">
        <f>'Port Shepstone'!J$67/100</f>
        <v>0.16572721636244897</v>
      </c>
      <c r="S7" s="193">
        <f>'Port Shepstone'!K$67/100</f>
        <v>0.24873870334767501</v>
      </c>
      <c r="T7" s="193"/>
      <c r="U7" s="193">
        <f>K7*$B7*Indicators!$B$256+K7*$C7*Indicators!$C$256+K7*$D7*Indicators!$D$256+K7*$E7*Indicators!$E$256+K7*$F7*Indicators!$F$256+K7*$G7*Indicators!$G$256+K7*$H7*Indicators!$H$256+K7*$I7*Indicators!$I$256</f>
        <v>4.6069861852688742E-4</v>
      </c>
      <c r="V7" s="193">
        <f>L7*$B7*Indicators!$B$257+L7*$C7*Indicators!$C$257+L7*$D7*Indicators!$D$257+L7*$E7*Indicators!$E$257+L7*$F7*Indicators!$F$257+L7*$G7*Indicators!$G$257+L7*$H7*Indicators!$H$257+L7*$I7*Indicators!$I$257</f>
        <v>2.3819057947560051E-3</v>
      </c>
      <c r="W7" s="193">
        <f>M7*$B7*Indicators!$B$258+M7*$C7*Indicators!$C$258+M7*$D7*Indicators!$D$258+M7*$E7*Indicators!$E$258+M7*$F7*Indicators!$F$258+M7*$G7*Indicators!$G$258+M7*$H7*Indicators!$H$258+M7*$I7*Indicators!$I$258</f>
        <v>7.3367863328940774E-3</v>
      </c>
      <c r="X7" s="193">
        <f>N7*$B7*Indicators!$B$259+N7*$C7*Indicators!$C$259+N7*$D7*Indicators!$D$259+N7*$E7*Indicators!$E$259+N7*$F7*Indicators!$F$259+N7*$G7*Indicators!$G$259+N7*$H7*Indicators!$H$259+N7*$I7*Indicators!$I$259</f>
        <v>7.5938464686739883E-4</v>
      </c>
      <c r="Y7" s="193">
        <f>O7*$B7*Indicators!$B$260+O7*$C7*Indicators!$C$260+O7*$D7*Indicators!$D$260+O7*$E7*Indicators!$E$260+O7*$F7*Indicators!$F$260+O7*$G7*Indicators!$G$260+O7*$H7*Indicators!$H$260+O7*$I7*Indicators!$I$260</f>
        <v>1.7704407210814882E-3</v>
      </c>
      <c r="Z7" s="193">
        <f>P7*$B7*Indicators!$B$261+P7*$C7*Indicators!$C$261+P7*$D7*Indicators!$D$261+P7*$E7*Indicators!$E$261+P7*$F7*Indicators!$F$261+P7*$G7*Indicators!$G$261+P7*$H7*Indicators!$H$261+P7*$I7*Indicators!$I$261</f>
        <v>4.4955106092366024E-3</v>
      </c>
      <c r="AA7" s="193">
        <f>Q7*$B7*Indicators!$B$262+Q7*$C7*Indicators!$C$262+Q7*$D7*Indicators!$D$262+Q7*$E7*Indicators!$E$262+Q7*$F7*Indicators!$F$262+Q7*$G7*Indicators!$G$262+Q7*$H7*Indicators!$H$262+Q7*$I7*Indicators!$I$262</f>
        <v>2.2110653603282264E-3</v>
      </c>
      <c r="AB7" s="193">
        <f>R7*$B7*Indicators!$B$263+R7*$C7*Indicators!$C$263+R7*$D7*Indicators!$D$263+R7*$E7*Indicators!$E$263+R7*$F7*Indicators!$F$263+R7*$G7*Indicators!$G$263+R7*$H7*Indicators!$H$263+R7*$I7*Indicators!$I$263</f>
        <v>4.3755704450394953E-3</v>
      </c>
      <c r="AC7" s="193">
        <f>S7*$B7*Indicators!$B$264+S7*$C7*Indicators!$C$264+S7*$D7*Indicators!$D$264+S7*$E7*Indicators!$E$264+S7*$F7*Indicators!$F$264+S7*$G7*Indicators!$G$264+S7*$H7*Indicators!$H$264+S7*$I7*Indicators!$I$264</f>
        <v>4.886005759583271E-3</v>
      </c>
      <c r="AE7" s="177">
        <f t="shared" si="1"/>
        <v>2.8677368288313452</v>
      </c>
    </row>
    <row r="8" spans="1:31" hidden="1" x14ac:dyDescent="0.25">
      <c r="A8" s="174">
        <f>Indicators!A20</f>
        <v>35977</v>
      </c>
      <c r="B8" s="193">
        <f>(Indicators!B20-Indicators!B19)/Indicators!B19</f>
        <v>4.3258293436555545E-2</v>
      </c>
      <c r="C8" s="193">
        <f>(Indicators!C20-Indicators!C19)/-100</f>
        <v>-2.6500000000000056E-3</v>
      </c>
      <c r="D8" s="193">
        <f>(Indicators!D20-Indicators!D19)/-100</f>
        <v>-1.354840330364465E-2</v>
      </c>
      <c r="E8" s="193">
        <f>(Indicators!E20-Indicators!E19)/-Indicators!E19</f>
        <v>9.8559514783926466E-3</v>
      </c>
      <c r="F8" s="193">
        <f>(Indicators!F20-Indicators!F19)/Indicators!F19</f>
        <v>6.419753086419748E-2</v>
      </c>
      <c r="G8" s="193">
        <f>(Indicators!G20-Indicators!G19)/Indicators!G19</f>
        <v>-3.0425281559926076E-2</v>
      </c>
      <c r="H8" s="193">
        <f>(Indicators!H20-Indicators!H19)/Indicators!H19</f>
        <v>1.6142391724493364E-2</v>
      </c>
      <c r="I8" s="193">
        <f>(Indicators!I20-Indicators!I19)/Indicators!I19</f>
        <v>0</v>
      </c>
      <c r="J8" s="174"/>
      <c r="K8" s="193">
        <f>'Port Shepstone'!C$67/100</f>
        <v>9.6256941188391648E-2</v>
      </c>
      <c r="L8" s="193">
        <f>'Port Shepstone'!D$67/100</f>
        <v>4.3389574594662791E-2</v>
      </c>
      <c r="M8" s="193">
        <f>'Port Shepstone'!E$67/100</f>
        <v>0.12536631485609204</v>
      </c>
      <c r="N8" s="193">
        <f>'Port Shepstone'!F$67/100</f>
        <v>2.6075190575584575E-2</v>
      </c>
      <c r="O8" s="193">
        <f>'Port Shepstone'!G$67/100</f>
        <v>5.9895148505116319E-2</v>
      </c>
      <c r="P8" s="193">
        <f>'Port Shepstone'!H$67/100</f>
        <v>0.17592478938251113</v>
      </c>
      <c r="Q8" s="193">
        <f>'Port Shepstone'!I$67/100</f>
        <v>5.8626121187517782E-2</v>
      </c>
      <c r="R8" s="193">
        <f>'Port Shepstone'!J$67/100</f>
        <v>0.16572721636244897</v>
      </c>
      <c r="S8" s="193">
        <f>'Port Shepstone'!K$67/100</f>
        <v>0.24873870334767501</v>
      </c>
      <c r="T8" s="193"/>
      <c r="U8" s="193">
        <f>K8*$B8*Indicators!$B$256+K8*$C8*Indicators!$C$256+K8*$D8*Indicators!$D$256+K8*$E8*Indicators!$E$256+K8*$F8*Indicators!$F$256+K8*$G8*Indicators!$G$256+K8*$H8*Indicators!$H$256+K8*$I8*Indicators!$I$256</f>
        <v>2.912566466076719E-3</v>
      </c>
      <c r="V8" s="193">
        <f>L8*$B8*Indicators!$B$257+L8*$C8*Indicators!$C$257+L8*$D8*Indicators!$D$257+L8*$E8*Indicators!$E$257+L8*$F8*Indicators!$F$257+L8*$G8*Indicators!$G$257+L8*$H8*Indicators!$H$257+L8*$I8*Indicators!$I$257</f>
        <v>7.7796229635068758E-5</v>
      </c>
      <c r="W8" s="193">
        <f>M8*$B8*Indicators!$B$258+M8*$C8*Indicators!$C$258+M8*$D8*Indicators!$D$258+M8*$E8*Indicators!$E$258+M8*$F8*Indicators!$F$258+M8*$G8*Indicators!$G$258+M8*$H8*Indicators!$H$258+M8*$I8*Indicators!$I$258</f>
        <v>2.0726583236656986E-3</v>
      </c>
      <c r="X8" s="193">
        <f>N8*$B8*Indicators!$B$259+N8*$C8*Indicators!$C$259+N8*$D8*Indicators!$D$259+N8*$E8*Indicators!$E$259+N8*$F8*Indicators!$F$259+N8*$G8*Indicators!$G$259+N8*$H8*Indicators!$H$259+N8*$I8*Indicators!$I$259</f>
        <v>1.851687585518898E-4</v>
      </c>
      <c r="Y8" s="193">
        <f>O8*$B8*Indicators!$B$260+O8*$C8*Indicators!$C$260+O8*$D8*Indicators!$D$260+O8*$E8*Indicators!$E$260+O8*$F8*Indicators!$F$260+O8*$G8*Indicators!$G$260+O8*$H8*Indicators!$H$260+O8*$I8*Indicators!$I$260</f>
        <v>5.0893502158509078E-4</v>
      </c>
      <c r="Z8" s="193">
        <f>P8*$B8*Indicators!$B$261+P8*$C8*Indicators!$C$261+P8*$D8*Indicators!$D$261+P8*$E8*Indicators!$E$261+P8*$F8*Indicators!$F$261+P8*$G8*Indicators!$G$261+P8*$H8*Indicators!$H$261+P8*$I8*Indicators!$I$261</f>
        <v>1.0045027093678288E-3</v>
      </c>
      <c r="AA8" s="193">
        <f>Q8*$B8*Indicators!$B$262+Q8*$C8*Indicators!$C$262+Q8*$D8*Indicators!$D$262+Q8*$E8*Indicators!$E$262+Q8*$F8*Indicators!$F$262+Q8*$G8*Indicators!$G$262+Q8*$H8*Indicators!$H$262+Q8*$I8*Indicators!$I$262</f>
        <v>5.057237421470719E-4</v>
      </c>
      <c r="AB8" s="193">
        <f>R8*$B8*Indicators!$B$263+R8*$C8*Indicators!$C$263+R8*$D8*Indicators!$D$263+R8*$E8*Indicators!$E$263+R8*$F8*Indicators!$F$263+R8*$G8*Indicators!$G$263+R8*$H8*Indicators!$H$263+R8*$I8*Indicators!$I$263</f>
        <v>1.3045717799314723E-3</v>
      </c>
      <c r="AC8" s="193">
        <f>S8*$B8*Indicators!$B$264+S8*$C8*Indicators!$C$264+S8*$D8*Indicators!$D$264+S8*$E8*Indicators!$E$264+S8*$F8*Indicators!$F$264+S8*$G8*Indicators!$G$264+S8*$H8*Indicators!$H$264+S8*$I8*Indicators!$I$264</f>
        <v>1.3758648563974678E-3</v>
      </c>
      <c r="AE8" s="177">
        <f t="shared" si="1"/>
        <v>0.99477878873583081</v>
      </c>
    </row>
    <row r="9" spans="1:31" hidden="1" x14ac:dyDescent="0.25">
      <c r="A9" s="174">
        <f>Indicators!A21</f>
        <v>36008</v>
      </c>
      <c r="B9" s="193">
        <f>(Indicators!B21-Indicators!B20)/Indicators!B20</f>
        <v>4.4100895036615267E-2</v>
      </c>
      <c r="C9" s="193">
        <f>(Indicators!C21-Indicators!C20)/-100</f>
        <v>-4.0300000000000009E-2</v>
      </c>
      <c r="D9" s="193">
        <f>(Indicators!D21-Indicators!D20)/-100</f>
        <v>-1.04861444420537E-2</v>
      </c>
      <c r="E9" s="193">
        <f>(Indicators!E21-Indicators!E20)/-Indicators!E20</f>
        <v>3.8284839203675342E-2</v>
      </c>
      <c r="F9" s="193">
        <f>(Indicators!F21-Indicators!F20)/Indicators!F20</f>
        <v>-1.6241299303944176E-2</v>
      </c>
      <c r="G9" s="193">
        <f>(Indicators!G21-Indicators!G20)/Indicators!G20</f>
        <v>-4.3515950069347976E-2</v>
      </c>
      <c r="H9" s="193">
        <f>(Indicators!H21-Indicators!H20)/Indicators!H20</f>
        <v>1.0483461942542478E-2</v>
      </c>
      <c r="I9" s="193">
        <f>(Indicators!I21-Indicators!I20)/Indicators!I20</f>
        <v>0</v>
      </c>
      <c r="J9" s="174"/>
      <c r="K9" s="193">
        <f>'Port Shepstone'!C$67/100</f>
        <v>9.6256941188391648E-2</v>
      </c>
      <c r="L9" s="193">
        <f>'Port Shepstone'!D$67/100</f>
        <v>4.3389574594662791E-2</v>
      </c>
      <c r="M9" s="193">
        <f>'Port Shepstone'!E$67/100</f>
        <v>0.12536631485609204</v>
      </c>
      <c r="N9" s="193">
        <f>'Port Shepstone'!F$67/100</f>
        <v>2.6075190575584575E-2</v>
      </c>
      <c r="O9" s="193">
        <f>'Port Shepstone'!G$67/100</f>
        <v>5.9895148505116319E-2</v>
      </c>
      <c r="P9" s="193">
        <f>'Port Shepstone'!H$67/100</f>
        <v>0.17592478938251113</v>
      </c>
      <c r="Q9" s="193">
        <f>'Port Shepstone'!I$67/100</f>
        <v>5.8626121187517782E-2</v>
      </c>
      <c r="R9" s="193">
        <f>'Port Shepstone'!J$67/100</f>
        <v>0.16572721636244897</v>
      </c>
      <c r="S9" s="193">
        <f>'Port Shepstone'!K$67/100</f>
        <v>0.24873870334767501</v>
      </c>
      <c r="T9" s="193"/>
      <c r="U9" s="193">
        <f>K9*$B9*Indicators!$B$256+K9*$C9*Indicators!$C$256+K9*$D9*Indicators!$D$256+K9*$E9*Indicators!$E$256+K9*$F9*Indicators!$F$256+K9*$G9*Indicators!$G$256+K9*$H9*Indicators!$H$256+K9*$I9*Indicators!$I$256</f>
        <v>6.6900988759372067E-4</v>
      </c>
      <c r="V9" s="193">
        <f>L9*$B9*Indicators!$B$257+L9*$C9*Indicators!$C$257+L9*$D9*Indicators!$D$257+L9*$E9*Indicators!$E$257+L9*$F9*Indicators!$F$257+L9*$G9*Indicators!$G$257+L9*$H9*Indicators!$H$257+L9*$I9*Indicators!$I$257</f>
        <v>-1.5083413524600241E-5</v>
      </c>
      <c r="W9" s="193">
        <f>M9*$B9*Indicators!$B$258+M9*$C9*Indicators!$C$258+M9*$D9*Indicators!$D$258+M9*$E9*Indicators!$E$258+M9*$F9*Indicators!$F$258+M9*$G9*Indicators!$G$258+M9*$H9*Indicators!$H$258+M9*$I9*Indicators!$I$258</f>
        <v>1.4702756000303169E-3</v>
      </c>
      <c r="X9" s="193">
        <f>N9*$B9*Indicators!$B$259+N9*$C9*Indicators!$C$259+N9*$D9*Indicators!$D$259+N9*$E9*Indicators!$E$259+N9*$F9*Indicators!$F$259+N9*$G9*Indicators!$G$259+N9*$H9*Indicators!$H$259+N9*$I9*Indicators!$I$259</f>
        <v>2.7577372699973124E-4</v>
      </c>
      <c r="Y9" s="193">
        <f>O9*$B9*Indicators!$B$260+O9*$C9*Indicators!$C$260+O9*$D9*Indicators!$D$260+O9*$E9*Indicators!$E$260+O9*$F9*Indicators!$F$260+O9*$G9*Indicators!$G$260+O9*$H9*Indicators!$H$260+O9*$I9*Indicators!$I$260</f>
        <v>9.5376748642049384E-6</v>
      </c>
      <c r="Z9" s="193">
        <f>P9*$B9*Indicators!$B$261+P9*$C9*Indicators!$C$261+P9*$D9*Indicators!$D$261+P9*$E9*Indicators!$E$261+P9*$F9*Indicators!$F$261+P9*$G9*Indicators!$G$261+P9*$H9*Indicators!$H$261+P9*$I9*Indicators!$I$261</f>
        <v>-9.3992920172589201E-4</v>
      </c>
      <c r="AA9" s="193">
        <f>Q9*$B9*Indicators!$B$262+Q9*$C9*Indicators!$C$262+Q9*$D9*Indicators!$D$262+Q9*$E9*Indicators!$E$262+Q9*$F9*Indicators!$F$262+Q9*$G9*Indicators!$G$262+Q9*$H9*Indicators!$H$262+Q9*$I9*Indicators!$I$262</f>
        <v>5.2081213633453768E-4</v>
      </c>
      <c r="AB9" s="193">
        <f>R9*$B9*Indicators!$B$263+R9*$C9*Indicators!$C$263+R9*$D9*Indicators!$D$263+R9*$E9*Indicators!$E$263+R9*$F9*Indicators!$F$263+R9*$G9*Indicators!$G$263+R9*$H9*Indicators!$H$263+R9*$I9*Indicators!$I$263</f>
        <v>-6.2479200963219846E-4</v>
      </c>
      <c r="AC9" s="193">
        <f>S9*$B9*Indicators!$B$264+S9*$C9*Indicators!$C$264+S9*$D9*Indicators!$D$264+S9*$E9*Indicators!$E$264+S9*$F9*Indicators!$F$264+S9*$G9*Indicators!$G$264+S9*$H9*Indicators!$H$264+S9*$I9*Indicators!$I$264</f>
        <v>-2.150868641202756E-3</v>
      </c>
      <c r="AE9" s="177">
        <f t="shared" si="1"/>
        <v>-7.8526424026293534E-2</v>
      </c>
    </row>
    <row r="10" spans="1:31" hidden="1" x14ac:dyDescent="0.25">
      <c r="A10" s="174">
        <f>Indicators!A22</f>
        <v>36039</v>
      </c>
      <c r="B10" s="193">
        <f>(Indicators!B22-Indicators!B21)/Indicators!B21</f>
        <v>-8.428927680798004E-2</v>
      </c>
      <c r="C10" s="193">
        <f>(Indicators!C22-Indicators!C21)/-100</f>
        <v>2.2400000000000021E-2</v>
      </c>
      <c r="D10" s="193">
        <f>(Indicators!D22-Indicators!D21)/-100</f>
        <v>-1.3662191215830859E-2</v>
      </c>
      <c r="E10" s="193">
        <f>(Indicators!E22-Indicators!E21)/-Indicators!E21</f>
        <v>-0.16321656050955405</v>
      </c>
      <c r="F10" s="193">
        <f>(Indicators!F22-Indicators!F21)/Indicators!F21</f>
        <v>-0.14740566037735847</v>
      </c>
      <c r="G10" s="193">
        <f>(Indicators!G22-Indicators!G21)/Indicators!G21</f>
        <v>6.9603045133224531E-2</v>
      </c>
      <c r="H10" s="193">
        <f>(Indicators!H22-Indicators!H21)/Indicators!H21</f>
        <v>1.1338224156243418E-3</v>
      </c>
      <c r="I10" s="193">
        <f>(Indicators!I22-Indicators!I21)/Indicators!I21</f>
        <v>0</v>
      </c>
      <c r="J10" s="174"/>
      <c r="K10" s="193">
        <f>'Port Shepstone'!C$67/100</f>
        <v>9.6256941188391648E-2</v>
      </c>
      <c r="L10" s="193">
        <f>'Port Shepstone'!D$67/100</f>
        <v>4.3389574594662791E-2</v>
      </c>
      <c r="M10" s="193">
        <f>'Port Shepstone'!E$67/100</f>
        <v>0.12536631485609204</v>
      </c>
      <c r="N10" s="193">
        <f>'Port Shepstone'!F$67/100</f>
        <v>2.6075190575584575E-2</v>
      </c>
      <c r="O10" s="193">
        <f>'Port Shepstone'!G$67/100</f>
        <v>5.9895148505116319E-2</v>
      </c>
      <c r="P10" s="193">
        <f>'Port Shepstone'!H$67/100</f>
        <v>0.17592478938251113</v>
      </c>
      <c r="Q10" s="193">
        <f>'Port Shepstone'!I$67/100</f>
        <v>5.8626121187517782E-2</v>
      </c>
      <c r="R10" s="193">
        <f>'Port Shepstone'!J$67/100</f>
        <v>0.16572721636244897</v>
      </c>
      <c r="S10" s="193">
        <f>'Port Shepstone'!K$67/100</f>
        <v>0.24873870334767501</v>
      </c>
      <c r="T10" s="193"/>
      <c r="U10" s="193">
        <f>K10*$B10*Indicators!$B$256+K10*$C10*Indicators!$C$256+K10*$D10*Indicators!$D$256+K10*$E10*Indicators!$E$256+K10*$F10*Indicators!$F$256+K10*$G10*Indicators!$G$256+K10*$H10*Indicators!$H$256+K10*$I10*Indicators!$I$256</f>
        <v>-8.3893792146455971E-3</v>
      </c>
      <c r="V10" s="193">
        <f>L10*$B10*Indicators!$B$257+L10*$C10*Indicators!$C$257+L10*$D10*Indicators!$D$257+L10*$E10*Indicators!$E$257+L10*$F10*Indicators!$F$257+L10*$G10*Indicators!$G$257+L10*$H10*Indicators!$H$257+L10*$I10*Indicators!$I$257</f>
        <v>-5.973538642788771E-4</v>
      </c>
      <c r="W10" s="193">
        <f>M10*$B10*Indicators!$B$258+M10*$C10*Indicators!$C$258+M10*$D10*Indicators!$D$258+M10*$E10*Indicators!$E$258+M10*$F10*Indicators!$F$258+M10*$G10*Indicators!$G$258+M10*$H10*Indicators!$H$258+M10*$I10*Indicators!$I$258</f>
        <v>-5.2544320007417494E-3</v>
      </c>
      <c r="X10" s="193">
        <f>N10*$B10*Indicators!$B$259+N10*$C10*Indicators!$C$259+N10*$D10*Indicators!$D$259+N10*$E10*Indicators!$E$259+N10*$F10*Indicators!$F$259+N10*$G10*Indicators!$G$259+N10*$H10*Indicators!$H$259+N10*$I10*Indicators!$I$259</f>
        <v>-1.0566180146805999E-3</v>
      </c>
      <c r="Y10" s="193">
        <f>O10*$B10*Indicators!$B$260+O10*$C10*Indicators!$C$260+O10*$D10*Indicators!$D$260+O10*$E10*Indicators!$E$260+O10*$F10*Indicators!$F$260+O10*$G10*Indicators!$G$260+O10*$H10*Indicators!$H$260+O10*$I10*Indicators!$I$260</f>
        <v>-1.6301952553470799E-3</v>
      </c>
      <c r="Z10" s="193">
        <f>P10*$B10*Indicators!$B$261+P10*$C10*Indicators!$C$261+P10*$D10*Indicators!$D$261+P10*$E10*Indicators!$E$261+P10*$F10*Indicators!$F$261+P10*$G10*Indicators!$G$261+P10*$H10*Indicators!$H$261+P10*$I10*Indicators!$I$261</f>
        <v>-3.4058276363572934E-3</v>
      </c>
      <c r="AA10" s="193">
        <f>Q10*$B10*Indicators!$B$262+Q10*$C10*Indicators!$C$262+Q10*$D10*Indicators!$D$262+Q10*$E10*Indicators!$E$262+Q10*$F10*Indicators!$F$262+Q10*$G10*Indicators!$G$262+Q10*$H10*Indicators!$H$262+Q10*$I10*Indicators!$I$262</f>
        <v>-3.1689382753700211E-3</v>
      </c>
      <c r="AB10" s="193">
        <f>R10*$B10*Indicators!$B$263+R10*$C10*Indicators!$C$263+R10*$D10*Indicators!$D$263+R10*$E10*Indicators!$E$263+R10*$F10*Indicators!$F$263+R10*$G10*Indicators!$G$263+R10*$H10*Indicators!$H$263+R10*$I10*Indicators!$I$263</f>
        <v>-2.9725920910514902E-3</v>
      </c>
      <c r="AC10" s="193">
        <f>S10*$B10*Indicators!$B$264+S10*$C10*Indicators!$C$264+S10*$D10*Indicators!$D$264+S10*$E10*Indicators!$E$264+S10*$F10*Indicators!$F$264+S10*$G10*Indicators!$G$264+S10*$H10*Indicators!$H$264+S10*$I10*Indicators!$I$264</f>
        <v>-7.4154459802332196E-4</v>
      </c>
      <c r="AE10" s="177">
        <f t="shared" si="1"/>
        <v>-2.7216880950496032</v>
      </c>
    </row>
    <row r="11" spans="1:31" hidden="1" x14ac:dyDescent="0.25">
      <c r="A11" s="174">
        <f>Indicators!A23</f>
        <v>36069</v>
      </c>
      <c r="B11" s="193">
        <f>(Indicators!B23-Indicators!B22)/Indicators!B22</f>
        <v>-3.9147603485838851E-2</v>
      </c>
      <c r="C11" s="193">
        <f>(Indicators!C23-Indicators!C22)/-100</f>
        <v>1.7799999999999993E-2</v>
      </c>
      <c r="D11" s="193">
        <f>(Indicators!D23-Indicators!D22)/-100</f>
        <v>4.1838730710715312E-4</v>
      </c>
      <c r="E11" s="193">
        <f>(Indicators!E23-Indicators!E22)/-Indicators!E22</f>
        <v>0.10472279260780283</v>
      </c>
      <c r="F11" s="193">
        <f>(Indicators!F23-Indicators!F22)/Indicators!F22</f>
        <v>3.1811894882434237E-2</v>
      </c>
      <c r="G11" s="193">
        <f>(Indicators!G23-Indicators!G22)/Indicators!G22</f>
        <v>-7.45636332824941E-3</v>
      </c>
      <c r="H11" s="193">
        <f>(Indicators!H23-Indicators!H22)/Indicators!H22</f>
        <v>1.9606789858186507E-2</v>
      </c>
      <c r="I11" s="193">
        <f>(Indicators!I23-Indicators!I22)/Indicators!I22</f>
        <v>0</v>
      </c>
      <c r="J11" s="174"/>
      <c r="K11" s="193">
        <f>'Port Shepstone'!C$67/100</f>
        <v>9.6256941188391648E-2</v>
      </c>
      <c r="L11" s="193">
        <f>'Port Shepstone'!D$67/100</f>
        <v>4.3389574594662791E-2</v>
      </c>
      <c r="M11" s="193">
        <f>'Port Shepstone'!E$67/100</f>
        <v>0.12536631485609204</v>
      </c>
      <c r="N11" s="193">
        <f>'Port Shepstone'!F$67/100</f>
        <v>2.6075190575584575E-2</v>
      </c>
      <c r="O11" s="193">
        <f>'Port Shepstone'!G$67/100</f>
        <v>5.9895148505116319E-2</v>
      </c>
      <c r="P11" s="193">
        <f>'Port Shepstone'!H$67/100</f>
        <v>0.17592478938251113</v>
      </c>
      <c r="Q11" s="193">
        <f>'Port Shepstone'!I$67/100</f>
        <v>5.8626121187517782E-2</v>
      </c>
      <c r="R11" s="193">
        <f>'Port Shepstone'!J$67/100</f>
        <v>0.16572721636244897</v>
      </c>
      <c r="S11" s="193">
        <f>'Port Shepstone'!K$67/100</f>
        <v>0.24873870334767501</v>
      </c>
      <c r="T11" s="193"/>
      <c r="U11" s="193">
        <f>K11*$B11*Indicators!$B$256+K11*$C11*Indicators!$C$256+K11*$D11*Indicators!$D$256+K11*$E11*Indicators!$E$256+K11*$F11*Indicators!$F$256+K11*$G11*Indicators!$G$256+K11*$H11*Indicators!$H$256+K11*$I11*Indicators!$I$256</f>
        <v>2.2407192135723451E-3</v>
      </c>
      <c r="V11" s="193">
        <f>L11*$B11*Indicators!$B$257+L11*$C11*Indicators!$C$257+L11*$D11*Indicators!$D$257+L11*$E11*Indicators!$E$257+L11*$F11*Indicators!$F$257+L11*$G11*Indicators!$G$257+L11*$H11*Indicators!$H$257+L11*$I11*Indicators!$I$257</f>
        <v>-1.8460298946795399E-4</v>
      </c>
      <c r="W11" s="193">
        <f>M11*$B11*Indicators!$B$258+M11*$C11*Indicators!$C$258+M11*$D11*Indicators!$D$258+M11*$E11*Indicators!$E$258+M11*$F11*Indicators!$F$258+M11*$G11*Indicators!$G$258+M11*$H11*Indicators!$H$258+M11*$I11*Indicators!$I$258</f>
        <v>2.8987404820369318E-4</v>
      </c>
      <c r="X11" s="193">
        <f>N11*$B11*Indicators!$B$259+N11*$C11*Indicators!$C$259+N11*$D11*Indicators!$D$259+N11*$E11*Indicators!$E$259+N11*$F11*Indicators!$F$259+N11*$G11*Indicators!$G$259+N11*$H11*Indicators!$H$259+N11*$I11*Indicators!$I$259</f>
        <v>5.1893270708750568E-4</v>
      </c>
      <c r="Y11" s="193">
        <f>O11*$B11*Indicators!$B$260+O11*$C11*Indicators!$C$260+O11*$D11*Indicators!$D$260+O11*$E11*Indicators!$E$260+O11*$F11*Indicators!$F$260+O11*$G11*Indicators!$G$260+O11*$H11*Indicators!$H$260+O11*$I11*Indicators!$I$260</f>
        <v>1.3810344369127659E-3</v>
      </c>
      <c r="Z11" s="193">
        <f>P11*$B11*Indicators!$B$261+P11*$C11*Indicators!$C$261+P11*$D11*Indicators!$D$261+P11*$E11*Indicators!$E$261+P11*$F11*Indicators!$F$261+P11*$G11*Indicators!$G$261+P11*$H11*Indicators!$H$261+P11*$I11*Indicators!$I$261</f>
        <v>3.1266926051968114E-3</v>
      </c>
      <c r="AA11" s="193">
        <f>Q11*$B11*Indicators!$B$262+Q11*$C11*Indicators!$C$262+Q11*$D11*Indicators!$D$262+Q11*$E11*Indicators!$E$262+Q11*$F11*Indicators!$F$262+Q11*$G11*Indicators!$G$262+Q11*$H11*Indicators!$H$262+Q11*$I11*Indicators!$I$262</f>
        <v>2.0533959661293223E-3</v>
      </c>
      <c r="AB11" s="193">
        <f>R11*$B11*Indicators!$B$263+R11*$C11*Indicators!$C$263+R11*$D11*Indicators!$D$263+R11*$E11*Indicators!$E$263+R11*$F11*Indicators!$F$263+R11*$G11*Indicators!$G$263+R11*$H11*Indicators!$H$263+R11*$I11*Indicators!$I$263</f>
        <v>3.100987341377529E-3</v>
      </c>
      <c r="AC11" s="193">
        <f>S11*$B11*Indicators!$B$264+S11*$C11*Indicators!$C$264+S11*$D11*Indicators!$D$264+S11*$E11*Indicators!$E$264+S11*$F11*Indicators!$F$264+S11*$G11*Indicators!$G$264+S11*$H11*Indicators!$H$264+S11*$I11*Indicators!$I$264</f>
        <v>2.0597937779264553E-3</v>
      </c>
      <c r="AE11" s="177">
        <f t="shared" si="1"/>
        <v>1.4586827106938474</v>
      </c>
    </row>
    <row r="12" spans="1:31" hidden="1" x14ac:dyDescent="0.25">
      <c r="A12" s="174">
        <f>Indicators!A24</f>
        <v>36100</v>
      </c>
      <c r="B12" s="193">
        <f>(Indicators!B24-Indicators!B23)/Indicators!B23</f>
        <v>8.8570821228654111E-3</v>
      </c>
      <c r="C12" s="193">
        <f>(Indicators!C24-Indicators!C23)/-100</f>
        <v>-5.0999999999999978E-3</v>
      </c>
      <c r="D12" s="193">
        <f>(Indicators!D24-Indicators!D23)/-100</f>
        <v>-3.8140077609833869E-3</v>
      </c>
      <c r="E12" s="193">
        <f>(Indicators!E24-Indicators!E23)/-Indicators!E23</f>
        <v>0.16666666666666666</v>
      </c>
      <c r="F12" s="193">
        <f>(Indicators!F24-Indicators!F23)/Indicators!F23</f>
        <v>8.0428954423592561E-2</v>
      </c>
      <c r="G12" s="193">
        <f>(Indicators!G24-Indicators!G23)/Indicators!G23</f>
        <v>3.073245688919164E-3</v>
      </c>
      <c r="H12" s="193">
        <f>(Indicators!H24-Indicators!H23)/Indicators!H23</f>
        <v>1.0817835379238888E-2</v>
      </c>
      <c r="I12" s="193">
        <f>(Indicators!I24-Indicators!I23)/Indicators!I23</f>
        <v>0</v>
      </c>
      <c r="J12" s="174"/>
      <c r="K12" s="193">
        <f>'Port Shepstone'!C$67/100</f>
        <v>9.6256941188391648E-2</v>
      </c>
      <c r="L12" s="193">
        <f>'Port Shepstone'!D$67/100</f>
        <v>4.3389574594662791E-2</v>
      </c>
      <c r="M12" s="193">
        <f>'Port Shepstone'!E$67/100</f>
        <v>0.12536631485609204</v>
      </c>
      <c r="N12" s="193">
        <f>'Port Shepstone'!F$67/100</f>
        <v>2.6075190575584575E-2</v>
      </c>
      <c r="O12" s="193">
        <f>'Port Shepstone'!G$67/100</f>
        <v>5.9895148505116319E-2</v>
      </c>
      <c r="P12" s="193">
        <f>'Port Shepstone'!H$67/100</f>
        <v>0.17592478938251113</v>
      </c>
      <c r="Q12" s="193">
        <f>'Port Shepstone'!I$67/100</f>
        <v>5.8626121187517782E-2</v>
      </c>
      <c r="R12" s="193">
        <f>'Port Shepstone'!J$67/100</f>
        <v>0.16572721636244897</v>
      </c>
      <c r="S12" s="193">
        <f>'Port Shepstone'!K$67/100</f>
        <v>0.24873870334767501</v>
      </c>
      <c r="T12" s="193"/>
      <c r="U12" s="193">
        <f>K12*$B12*Indicators!$B$256+K12*$C12*Indicators!$C$256+K12*$D12*Indicators!$D$256+K12*$E12*Indicators!$E$256+K12*$F12*Indicators!$F$256+K12*$G12*Indicators!$G$256+K12*$H12*Indicators!$H$256+K12*$I12*Indicators!$I$256</f>
        <v>5.2570265660220978E-3</v>
      </c>
      <c r="V12" s="193">
        <f>L12*$B12*Indicators!$B$257+L12*$C12*Indicators!$C$257+L12*$D12*Indicators!$D$257+L12*$E12*Indicators!$E$257+L12*$F12*Indicators!$F$257+L12*$G12*Indicators!$G$257+L12*$H12*Indicators!$H$257+L12*$I12*Indicators!$I$257</f>
        <v>8.9178981344288362E-4</v>
      </c>
      <c r="W12" s="193">
        <f>M12*$B12*Indicators!$B$258+M12*$C12*Indicators!$C$258+M12*$D12*Indicators!$D$258+M12*$E12*Indicators!$E$258+M12*$F12*Indicators!$F$258+M12*$G12*Indicators!$G$258+M12*$H12*Indicators!$H$258+M12*$I12*Indicators!$I$258</f>
        <v>2.461909661654299E-3</v>
      </c>
      <c r="X12" s="193">
        <f>N12*$B12*Indicators!$B$259+N12*$C12*Indicators!$C$259+N12*$D12*Indicators!$D$259+N12*$E12*Indicators!$E$259+N12*$F12*Indicators!$F$259+N12*$G12*Indicators!$G$259+N12*$H12*Indicators!$H$259+N12*$I12*Indicators!$I$259</f>
        <v>9.0885401897078584E-4</v>
      </c>
      <c r="Y12" s="193">
        <f>O12*$B12*Indicators!$B$260+O12*$C12*Indicators!$C$260+O12*$D12*Indicators!$D$260+O12*$E12*Indicators!$E$260+O12*$F12*Indicators!$F$260+O12*$G12*Indicators!$G$260+O12*$H12*Indicators!$H$260+O12*$I12*Indicators!$I$260</f>
        <v>1.6303254611608315E-3</v>
      </c>
      <c r="Z12" s="193">
        <f>P12*$B12*Indicators!$B$261+P12*$C12*Indicators!$C$261+P12*$D12*Indicators!$D$261+P12*$E12*Indicators!$E$261+P12*$F12*Indicators!$F$261+P12*$G12*Indicators!$G$261+P12*$H12*Indicators!$H$261+P12*$I12*Indicators!$I$261</f>
        <v>3.1154577549509068E-3</v>
      </c>
      <c r="AA12" s="193">
        <f>Q12*$B12*Indicators!$B$262+Q12*$C12*Indicators!$C$262+Q12*$D12*Indicators!$D$262+Q12*$E12*Indicators!$E$262+Q12*$F12*Indicators!$F$262+Q12*$G12*Indicators!$G$262+Q12*$H12*Indicators!$H$262+Q12*$I12*Indicators!$I$262</f>
        <v>3.027914550220332E-3</v>
      </c>
      <c r="AB12" s="193">
        <f>R12*$B12*Indicators!$B$263+R12*$C12*Indicators!$C$263+R12*$D12*Indicators!$D$263+R12*$E12*Indicators!$E$263+R12*$F12*Indicators!$F$263+R12*$G12*Indicators!$G$263+R12*$H12*Indicators!$H$263+R12*$I12*Indicators!$I$263</f>
        <v>3.0877175824314098E-3</v>
      </c>
      <c r="AC12" s="193">
        <f>S12*$B12*Indicators!$B$264+S12*$C12*Indicators!$C$264+S12*$D12*Indicators!$D$264+S12*$E12*Indicators!$E$264+S12*$F12*Indicators!$F$264+S12*$G12*Indicators!$G$264+S12*$H12*Indicators!$H$264+S12*$I12*Indicators!$I$264</f>
        <v>3.9381736136609203E-4</v>
      </c>
      <c r="AE12" s="177">
        <f t="shared" si="1"/>
        <v>2.0774812770219633</v>
      </c>
    </row>
    <row r="13" spans="1:31" hidden="1" x14ac:dyDescent="0.25">
      <c r="A13" s="174">
        <f>Indicators!A25</f>
        <v>36130</v>
      </c>
      <c r="B13" s="193">
        <f>(Indicators!B25-Indicators!B24)/Indicators!B24</f>
        <v>2.9814580699536523E-2</v>
      </c>
      <c r="C13" s="193">
        <f>(Indicators!C25-Indicators!C24)/-100</f>
        <v>1.3499999999999979E-3</v>
      </c>
      <c r="D13" s="193">
        <f>(Indicators!D25-Indicators!D24)/-100</f>
        <v>3.8140077609833869E-3</v>
      </c>
      <c r="E13" s="193">
        <f>(Indicators!E25-Indicators!E24)/-Indicators!E24</f>
        <v>2.6605504587156048E-2</v>
      </c>
      <c r="F13" s="193">
        <f>(Indicators!F25-Indicators!F24)/Indicators!F24</f>
        <v>2.4813895781637188E-3</v>
      </c>
      <c r="G13" s="193">
        <f>(Indicators!G25-Indicators!G24)/Indicators!G24</f>
        <v>-2.2468085106383057E-2</v>
      </c>
      <c r="H13" s="193">
        <f>(Indicators!H25-Indicators!H24)/Indicators!H24</f>
        <v>8.4673986691916128E-3</v>
      </c>
      <c r="I13" s="193">
        <f>(Indicators!I25-Indicators!I24)/Indicators!I24</f>
        <v>0</v>
      </c>
      <c r="J13" s="174"/>
      <c r="K13" s="193">
        <f>'Port Shepstone'!C$67/100</f>
        <v>9.6256941188391648E-2</v>
      </c>
      <c r="L13" s="193">
        <f>'Port Shepstone'!D$67/100</f>
        <v>4.3389574594662791E-2</v>
      </c>
      <c r="M13" s="193">
        <f>'Port Shepstone'!E$67/100</f>
        <v>0.12536631485609204</v>
      </c>
      <c r="N13" s="193">
        <f>'Port Shepstone'!F$67/100</f>
        <v>2.6075190575584575E-2</v>
      </c>
      <c r="O13" s="193">
        <f>'Port Shepstone'!G$67/100</f>
        <v>5.9895148505116319E-2</v>
      </c>
      <c r="P13" s="193">
        <f>'Port Shepstone'!H$67/100</f>
        <v>0.17592478938251113</v>
      </c>
      <c r="Q13" s="193">
        <f>'Port Shepstone'!I$67/100</f>
        <v>5.8626121187517782E-2</v>
      </c>
      <c r="R13" s="193">
        <f>'Port Shepstone'!J$67/100</f>
        <v>0.16572721636244897</v>
      </c>
      <c r="S13" s="193">
        <f>'Port Shepstone'!K$67/100</f>
        <v>0.24873870334767501</v>
      </c>
      <c r="T13" s="193"/>
      <c r="U13" s="193">
        <f>K13*$B13*Indicators!$B$256+K13*$C13*Indicators!$C$256+K13*$D13*Indicators!$D$256+K13*$E13*Indicators!$E$256+K13*$F13*Indicators!$F$256+K13*$G13*Indicators!$G$256+K13*$H13*Indicators!$H$256+K13*$I13*Indicators!$I$256</f>
        <v>1.1938468354236683E-3</v>
      </c>
      <c r="V13" s="193">
        <f>L13*$B13*Indicators!$B$257+L13*$C13*Indicators!$C$257+L13*$D13*Indicators!$D$257+L13*$E13*Indicators!$E$257+L13*$F13*Indicators!$F$257+L13*$G13*Indicators!$G$257+L13*$H13*Indicators!$H$257+L13*$I13*Indicators!$I$257</f>
        <v>1.1358048268358918E-4</v>
      </c>
      <c r="W13" s="193">
        <f>M13*$B13*Indicators!$B$258+M13*$C13*Indicators!$C$258+M13*$D13*Indicators!$D$258+M13*$E13*Indicators!$E$258+M13*$F13*Indicators!$F$258+M13*$G13*Indicators!$G$258+M13*$H13*Indicators!$H$258+M13*$I13*Indicators!$I$258</f>
        <v>1.8056628121059105E-3</v>
      </c>
      <c r="X13" s="193">
        <f>N13*$B13*Indicators!$B$259+N13*$C13*Indicators!$C$259+N13*$D13*Indicators!$D$259+N13*$E13*Indicators!$E$259+N13*$F13*Indicators!$F$259+N13*$G13*Indicators!$G$259+N13*$H13*Indicators!$H$259+N13*$I13*Indicators!$I$259</f>
        <v>2.4530233558402696E-4</v>
      </c>
      <c r="Y13" s="193">
        <f>O13*$B13*Indicators!$B$260+O13*$C13*Indicators!$C$260+O13*$D13*Indicators!$D$260+O13*$E13*Indicators!$E$260+O13*$F13*Indicators!$F$260+O13*$G13*Indicators!$G$260+O13*$H13*Indicators!$H$260+O13*$I13*Indicators!$I$260</f>
        <v>6.1685439259876666E-4</v>
      </c>
      <c r="Z13" s="193">
        <f>P13*$B13*Indicators!$B$261+P13*$C13*Indicators!$C$261+P13*$D13*Indicators!$D$261+P13*$E13*Indicators!$E$261+P13*$F13*Indicators!$F$261+P13*$G13*Indicators!$G$261+P13*$H13*Indicators!$H$261+P13*$I13*Indicators!$I$261</f>
        <v>1.5822956593683824E-3</v>
      </c>
      <c r="AA13" s="193">
        <f>Q13*$B13*Indicators!$B$262+Q13*$C13*Indicators!$C$262+Q13*$D13*Indicators!$D$262+Q13*$E13*Indicators!$E$262+Q13*$F13*Indicators!$F$262+Q13*$G13*Indicators!$G$262+Q13*$H13*Indicators!$H$262+Q13*$I13*Indicators!$I$262</f>
        <v>7.8019583192490203E-4</v>
      </c>
      <c r="AB13" s="193">
        <f>R13*$B13*Indicators!$B$263+R13*$C13*Indicators!$C$263+R13*$D13*Indicators!$D$263+R13*$E13*Indicators!$E$263+R13*$F13*Indicators!$F$263+R13*$G13*Indicators!$G$263+R13*$H13*Indicators!$H$263+R13*$I13*Indicators!$I$263</f>
        <v>1.4975324902049341E-3</v>
      </c>
      <c r="AC13" s="193">
        <f>S13*$B13*Indicators!$B$264+S13*$C13*Indicators!$C$264+S13*$D13*Indicators!$D$264+S13*$E13*Indicators!$E$264+S13*$F13*Indicators!$F$264+S13*$G13*Indicators!$G$264+S13*$H13*Indicators!$H$264+S13*$I13*Indicators!$I$264</f>
        <v>1.68072225045327E-3</v>
      </c>
      <c r="AE13" s="177">
        <f t="shared" si="1"/>
        <v>0.95159930903474499</v>
      </c>
    </row>
    <row r="14" spans="1:31" hidden="1" x14ac:dyDescent="0.25">
      <c r="A14" s="174">
        <f>Indicators!A26</f>
        <v>36161</v>
      </c>
      <c r="B14" s="193">
        <f>(Indicators!B26-Indicators!B25)/Indicators!B25</f>
        <v>3.4953111679454404E-2</v>
      </c>
      <c r="C14" s="193">
        <f>(Indicators!C26-Indicators!C25)/-100</f>
        <v>2.7999999999999935E-3</v>
      </c>
      <c r="D14" s="193">
        <f>(Indicators!D26-Indicators!D25)/-100</f>
        <v>7.2288833454038583E-4</v>
      </c>
      <c r="E14" s="193">
        <f>(Indicators!E26-Indicators!E25)/-Indicators!E25</f>
        <v>-1.8850141376060423E-2</v>
      </c>
      <c r="F14" s="193">
        <f>(Indicators!F26-Indicators!F25)/Indicators!F25</f>
        <v>3.7128712871286338E-3</v>
      </c>
      <c r="G14" s="193">
        <f>(Indicators!G26-Indicators!G25)/Indicators!G25</f>
        <v>-3.4825004353125546E-3</v>
      </c>
      <c r="H14" s="193">
        <f>(Indicators!H26-Indicators!H25)/Indicators!H25</f>
        <v>6.4603517446179888E-6</v>
      </c>
      <c r="I14" s="193">
        <f>(Indicators!I26-Indicators!I25)/Indicators!I25</f>
        <v>0</v>
      </c>
      <c r="J14" s="174"/>
      <c r="K14" s="193">
        <f>'Port Shepstone'!C$68/100</f>
        <v>9.1782569038807119E-2</v>
      </c>
      <c r="L14" s="193">
        <f>'Port Shepstone'!D$68/100</f>
        <v>3.9691453864559106E-2</v>
      </c>
      <c r="M14" s="193">
        <f>'Port Shepstone'!E$68/100</f>
        <v>0.12388238234059035</v>
      </c>
      <c r="N14" s="193">
        <f>'Port Shepstone'!F$68/100</f>
        <v>2.5475143651319029E-2</v>
      </c>
      <c r="O14" s="193">
        <f>'Port Shepstone'!G$68/100</f>
        <v>5.6049066425548973E-2</v>
      </c>
      <c r="P14" s="193">
        <f>'Port Shepstone'!H$68/100</f>
        <v>0.18675402525958354</v>
      </c>
      <c r="Q14" s="193">
        <f>'Port Shepstone'!I$68/100</f>
        <v>6.1130151205419307E-2</v>
      </c>
      <c r="R14" s="193">
        <f>'Port Shepstone'!J$68/100</f>
        <v>0.1741527653364951</v>
      </c>
      <c r="S14" s="193">
        <f>'Port Shepstone'!K$68/100</f>
        <v>0.24108244287767744</v>
      </c>
      <c r="T14" s="193"/>
      <c r="U14" s="193">
        <f>K14*$B14*Indicators!$B$256+K14*$C14*Indicators!$C$256+K14*$D14*Indicators!$D$256+K14*$E14*Indicators!$E$256+K14*$F14*Indicators!$F$256+K14*$G14*Indicators!$G$256+K14*$H14*Indicators!$H$256+K14*$I14*Indicators!$I$256</f>
        <v>4.7880672988281903E-4</v>
      </c>
      <c r="V14" s="193">
        <f>L14*$B14*Indicators!$B$257+L14*$C14*Indicators!$C$257+L14*$D14*Indicators!$D$257+L14*$E14*Indicators!$E$257+L14*$F14*Indicators!$F$257+L14*$G14*Indicators!$G$257+L14*$H14*Indicators!$H$257+L14*$I14*Indicators!$I$257</f>
        <v>2.8609279207291593E-4</v>
      </c>
      <c r="W14" s="193">
        <f>M14*$B14*Indicators!$B$258+M14*$C14*Indicators!$C$258+M14*$D14*Indicators!$D$258+M14*$E14*Indicators!$E$258+M14*$F14*Indicators!$F$258+M14*$G14*Indicators!$G$258+M14*$H14*Indicators!$H$258+M14*$I14*Indicators!$I$258</f>
        <v>1.3559379416009764E-3</v>
      </c>
      <c r="X14" s="193">
        <f>N14*$B14*Indicators!$B$259+N14*$C14*Indicators!$C$259+N14*$D14*Indicators!$D$259+N14*$E14*Indicators!$E$259+N14*$F14*Indicators!$F$259+N14*$G14*Indicators!$G$259+N14*$H14*Indicators!$H$259+N14*$I14*Indicators!$I$259</f>
        <v>-2.4946956127207452E-6</v>
      </c>
      <c r="Y14" s="193">
        <f>O14*$B14*Indicators!$B$260+O14*$C14*Indicators!$C$260+O14*$D14*Indicators!$D$260+O14*$E14*Indicators!$E$260+O14*$F14*Indicators!$F$260+O14*$G14*Indicators!$G$260+O14*$H14*Indicators!$H$260+O14*$I14*Indicators!$I$260</f>
        <v>8.8670570343239003E-5</v>
      </c>
      <c r="Z14" s="193">
        <f>P14*$B14*Indicators!$B$261+P14*$C14*Indicators!$C$261+P14*$D14*Indicators!$D$261+P14*$E14*Indicators!$E$261+P14*$F14*Indicators!$F$261+P14*$G14*Indicators!$G$261+P14*$H14*Indicators!$H$261+P14*$I14*Indicators!$I$261</f>
        <v>5.1105048246477536E-4</v>
      </c>
      <c r="AA14" s="193">
        <f>Q14*$B14*Indicators!$B$262+Q14*$C14*Indicators!$C$262+Q14*$D14*Indicators!$D$262+Q14*$E14*Indicators!$E$262+Q14*$F14*Indicators!$F$262+Q14*$G14*Indicators!$G$262+Q14*$H14*Indicators!$H$262+Q14*$I14*Indicators!$I$262</f>
        <v>-9.3293801111794567E-5</v>
      </c>
      <c r="AB14" s="193">
        <f>R14*$B14*Indicators!$B$263+R14*$C14*Indicators!$C$263+R14*$D14*Indicators!$D$263+R14*$E14*Indicators!$E$263+R14*$F14*Indicators!$F$263+R14*$G14*Indicators!$G$263+R14*$H14*Indicators!$H$263+R14*$I14*Indicators!$I$263</f>
        <v>4.6403421756189867E-4</v>
      </c>
      <c r="AC14" s="193">
        <f>S14*$B14*Indicators!$B$264+S14*$C14*Indicators!$C$264+S14*$D14*Indicators!$D$264+S14*$E14*Indicators!$E$264+S14*$F14*Indicators!$F$264+S14*$G14*Indicators!$G$264+S14*$H14*Indicators!$H$264+S14*$I14*Indicators!$I$264</f>
        <v>1.1142413293439252E-3</v>
      </c>
      <c r="AE14" s="177">
        <f t="shared" si="1"/>
        <v>0.42030455665460348</v>
      </c>
    </row>
    <row r="15" spans="1:31" hidden="1" x14ac:dyDescent="0.25">
      <c r="A15" s="174">
        <f>Indicators!A27</f>
        <v>36192</v>
      </c>
      <c r="B15" s="193">
        <f>(Indicators!B27-Indicators!B26)/Indicators!B26</f>
        <v>1.7710049423393728E-2</v>
      </c>
      <c r="C15" s="193">
        <f>(Indicators!C27-Indicators!C26)/-100</f>
        <v>1.2400000000000001E-2</v>
      </c>
      <c r="D15" s="193">
        <f>(Indicators!D27-Indicators!D26)/-100</f>
        <v>2.5058964220630742E-3</v>
      </c>
      <c r="E15" s="193">
        <f>(Indicators!E27-Indicators!E26)/-Indicators!E26</f>
        <v>2.8677150786309016E-2</v>
      </c>
      <c r="F15" s="193">
        <f>(Indicators!F27-Indicators!F26)/Indicators!F26</f>
        <v>-0.159062885326757</v>
      </c>
      <c r="G15" s="193">
        <f>(Indicators!G27-Indicators!G26)/Indicators!G26</f>
        <v>2.4462694391055233E-3</v>
      </c>
      <c r="H15" s="193">
        <f>(Indicators!H27-Indicators!H26)/Indicators!H26</f>
        <v>3.4562658546774799E-3</v>
      </c>
      <c r="I15" s="193">
        <f>(Indicators!I27-Indicators!I26)/Indicators!I26</f>
        <v>0</v>
      </c>
      <c r="J15" s="174"/>
      <c r="K15" s="193">
        <f>'Port Shepstone'!C$68/100</f>
        <v>9.1782569038807119E-2</v>
      </c>
      <c r="L15" s="193">
        <f>'Port Shepstone'!D$68/100</f>
        <v>3.9691453864559106E-2</v>
      </c>
      <c r="M15" s="193">
        <f>'Port Shepstone'!E$68/100</f>
        <v>0.12388238234059035</v>
      </c>
      <c r="N15" s="193">
        <f>'Port Shepstone'!F$68/100</f>
        <v>2.5475143651319029E-2</v>
      </c>
      <c r="O15" s="193">
        <f>'Port Shepstone'!G$68/100</f>
        <v>5.6049066425548973E-2</v>
      </c>
      <c r="P15" s="193">
        <f>'Port Shepstone'!H$68/100</f>
        <v>0.18675402525958354</v>
      </c>
      <c r="Q15" s="193">
        <f>'Port Shepstone'!I$68/100</f>
        <v>6.1130151205419307E-2</v>
      </c>
      <c r="R15" s="193">
        <f>'Port Shepstone'!J$68/100</f>
        <v>0.1741527653364951</v>
      </c>
      <c r="S15" s="193">
        <f>'Port Shepstone'!K$68/100</f>
        <v>0.24108244287767744</v>
      </c>
      <c r="T15" s="193"/>
      <c r="U15" s="193">
        <f>K15*$B15*Indicators!$B$256+K15*$C15*Indicators!$C$256+K15*$D15*Indicators!$D$256+K15*$E15*Indicators!$E$256+K15*$F15*Indicators!$F$256+K15*$G15*Indicators!$G$256+K15*$H15*Indicators!$H$256+K15*$I15*Indicators!$I$256</f>
        <v>-3.450181910089532E-3</v>
      </c>
      <c r="V15" s="193">
        <f>L15*$B15*Indicators!$B$257+L15*$C15*Indicators!$C$257+L15*$D15*Indicators!$D$257+L15*$E15*Indicators!$E$257+L15*$F15*Indicators!$F$257+L15*$G15*Indicators!$G$257+L15*$H15*Indicators!$H$257+L15*$I15*Indicators!$I$257</f>
        <v>3.6354345986150215E-4</v>
      </c>
      <c r="W15" s="193">
        <f>M15*$B15*Indicators!$B$258+M15*$C15*Indicators!$C$258+M15*$D15*Indicators!$D$258+M15*$E15*Indicators!$E$258+M15*$F15*Indicators!$F$258+M15*$G15*Indicators!$G$258+M15*$H15*Indicators!$H$258+M15*$I15*Indicators!$I$258</f>
        <v>1.4887136396395436E-3</v>
      </c>
      <c r="X15" s="193">
        <f>N15*$B15*Indicators!$B$259+N15*$C15*Indicators!$C$259+N15*$D15*Indicators!$D$259+N15*$E15*Indicators!$E$259+N15*$F15*Indicators!$F$259+N15*$G15*Indicators!$G$259+N15*$H15*Indicators!$H$259+N15*$I15*Indicators!$I$259</f>
        <v>2.1901889201633598E-4</v>
      </c>
      <c r="Y15" s="193">
        <f>O15*$B15*Indicators!$B$260+O15*$C15*Indicators!$C$260+O15*$D15*Indicators!$D$260+O15*$E15*Indicators!$E$260+O15*$F15*Indicators!$F$260+O15*$G15*Indicators!$G$260+O15*$H15*Indicators!$H$260+O15*$I15*Indicators!$I$260</f>
        <v>6.2102628799732325E-4</v>
      </c>
      <c r="Z15" s="193">
        <f>P15*$B15*Indicators!$B$261+P15*$C15*Indicators!$C$261+P15*$D15*Indicators!$D$261+P15*$E15*Indicators!$E$261+P15*$F15*Indicators!$F$261+P15*$G15*Indicators!$G$261+P15*$H15*Indicators!$H$261+P15*$I15*Indicators!$I$261</f>
        <v>1.9317772445178534E-3</v>
      </c>
      <c r="AA15" s="193">
        <f>Q15*$B15*Indicators!$B$262+Q15*$C15*Indicators!$C$262+Q15*$D15*Indicators!$D$262+Q15*$E15*Indicators!$E$262+Q15*$F15*Indicators!$F$262+Q15*$G15*Indicators!$G$262+Q15*$H15*Indicators!$H$262+Q15*$I15*Indicators!$I$262</f>
        <v>8.4335113759159046E-4</v>
      </c>
      <c r="AB15" s="193">
        <f>R15*$B15*Indicators!$B$263+R15*$C15*Indicators!$C$263+R15*$D15*Indicators!$D$263+R15*$E15*Indicators!$E$263+R15*$F15*Indicators!$F$263+R15*$G15*Indicators!$G$263+R15*$H15*Indicators!$H$263+R15*$I15*Indicators!$I$263</f>
        <v>1.7878852768880944E-3</v>
      </c>
      <c r="AC15" s="193">
        <f>S15*$B15*Indicators!$B$264+S15*$C15*Indicators!$C$264+S15*$D15*Indicators!$D$264+S15*$E15*Indicators!$E$264+S15*$F15*Indicators!$F$264+S15*$G15*Indicators!$G$264+S15*$H15*Indicators!$H$264+S15*$I15*Indicators!$I$264</f>
        <v>1.8440550307867211E-3</v>
      </c>
      <c r="AE15" s="177">
        <f t="shared" si="1"/>
        <v>0.56491890592094318</v>
      </c>
    </row>
    <row r="16" spans="1:31" hidden="1" x14ac:dyDescent="0.25">
      <c r="A16" s="174">
        <f>Indicators!A28</f>
        <v>36220</v>
      </c>
      <c r="B16" s="193">
        <f>(Indicators!B28-Indicators!B27)/Indicators!B27</f>
        <v>1.2140833670577734E-3</v>
      </c>
      <c r="C16" s="193">
        <f>(Indicators!C28-Indicators!C27)/-100</f>
        <v>-4.5500000000000011E-3</v>
      </c>
      <c r="D16" s="193">
        <f>(Indicators!D28-Indicators!D27)/-100</f>
        <v>7.4489561071838925E-3</v>
      </c>
      <c r="E16" s="193">
        <f>(Indicators!E28-Indicators!E27)/-Indicators!E27</f>
        <v>-0.12285714285714278</v>
      </c>
      <c r="F16" s="193">
        <f>(Indicators!F28-Indicators!F27)/Indicators!F27</f>
        <v>-0.1158357771260997</v>
      </c>
      <c r="G16" s="193">
        <f>(Indicators!G28-Indicators!G27)/Indicators!G27</f>
        <v>-2.1997559700191745E-2</v>
      </c>
      <c r="H16" s="193">
        <f>(Indicators!H28-Indicators!H27)/Indicators!H27</f>
        <v>8.9639232669283374E-3</v>
      </c>
      <c r="I16" s="193">
        <f>(Indicators!I28-Indicators!I27)/Indicators!I27</f>
        <v>0</v>
      </c>
      <c r="J16" s="174"/>
      <c r="K16" s="193">
        <f>'Port Shepstone'!C$68/100</f>
        <v>9.1782569038807119E-2</v>
      </c>
      <c r="L16" s="193">
        <f>'Port Shepstone'!D$68/100</f>
        <v>3.9691453864559106E-2</v>
      </c>
      <c r="M16" s="193">
        <f>'Port Shepstone'!E$68/100</f>
        <v>0.12388238234059035</v>
      </c>
      <c r="N16" s="193">
        <f>'Port Shepstone'!F$68/100</f>
        <v>2.5475143651319029E-2</v>
      </c>
      <c r="O16" s="193">
        <f>'Port Shepstone'!G$68/100</f>
        <v>5.6049066425548973E-2</v>
      </c>
      <c r="P16" s="193">
        <f>'Port Shepstone'!H$68/100</f>
        <v>0.18675402525958354</v>
      </c>
      <c r="Q16" s="193">
        <f>'Port Shepstone'!I$68/100</f>
        <v>6.1130151205419307E-2</v>
      </c>
      <c r="R16" s="193">
        <f>'Port Shepstone'!J$68/100</f>
        <v>0.1741527653364951</v>
      </c>
      <c r="S16" s="193">
        <f>'Port Shepstone'!K$68/100</f>
        <v>0.24108244287767744</v>
      </c>
      <c r="T16" s="193"/>
      <c r="U16" s="193">
        <f>K16*$B16*Indicators!$B$256+K16*$C16*Indicators!$C$256+K16*$D16*Indicators!$D$256+K16*$E16*Indicators!$E$256+K16*$F16*Indicators!$F$256+K16*$G16*Indicators!$G$256+K16*$H16*Indicators!$H$256+K16*$I16*Indicators!$I$256</f>
        <v>-5.0094734005276193E-3</v>
      </c>
      <c r="V16" s="193">
        <f>L16*$B16*Indicators!$B$257+L16*$C16*Indicators!$C$257+L16*$D16*Indicators!$D$257+L16*$E16*Indicators!$E$257+L16*$F16*Indicators!$F$257+L16*$G16*Indicators!$G$257+L16*$H16*Indicators!$H$257+L16*$I16*Indicators!$I$257</f>
        <v>-8.2242729196841053E-4</v>
      </c>
      <c r="W16" s="193">
        <f>M16*$B16*Indicators!$B$258+M16*$C16*Indicators!$C$258+M16*$D16*Indicators!$D$258+M16*$E16*Indicators!$E$258+M16*$F16*Indicators!$F$258+M16*$G16*Indicators!$G$258+M16*$H16*Indicators!$H$258+M16*$I16*Indicators!$I$258</f>
        <v>-1.4248883450771709E-3</v>
      </c>
      <c r="X16" s="193">
        <f>N16*$B16*Indicators!$B$259+N16*$C16*Indicators!$C$259+N16*$D16*Indicators!$D$259+N16*$E16*Indicators!$E$259+N16*$F16*Indicators!$F$259+N16*$G16*Indicators!$G$259+N16*$H16*Indicators!$H$259+N16*$I16*Indicators!$I$259</f>
        <v>-5.9633948830331086E-4</v>
      </c>
      <c r="Y16" s="193">
        <f>O16*$B16*Indicators!$B$260+O16*$C16*Indicators!$C$260+O16*$D16*Indicators!$D$260+O16*$E16*Indicators!$E$260+O16*$F16*Indicators!$F$260+O16*$G16*Indicators!$G$260+O16*$H16*Indicators!$H$260+O16*$I16*Indicators!$I$260</f>
        <v>-9.1012981311847801E-4</v>
      </c>
      <c r="Z16" s="193">
        <f>P16*$B16*Indicators!$B$261+P16*$C16*Indicators!$C$261+P16*$D16*Indicators!$D$261+P16*$E16*Indicators!$E$261+P16*$F16*Indicators!$F$261+P16*$G16*Indicators!$G$261+P16*$H16*Indicators!$H$261+P16*$I16*Indicators!$I$261</f>
        <v>-1.8724021902383869E-3</v>
      </c>
      <c r="AA16" s="193">
        <f>Q16*$B16*Indicators!$B$262+Q16*$C16*Indicators!$C$262+Q16*$D16*Indicators!$D$262+Q16*$E16*Indicators!$E$262+Q16*$F16*Indicators!$F$262+Q16*$G16*Indicators!$G$262+Q16*$H16*Indicators!$H$262+Q16*$I16*Indicators!$I$262</f>
        <v>-2.1461606652177015E-3</v>
      </c>
      <c r="AB16" s="193">
        <f>R16*$B16*Indicators!$B$263+R16*$C16*Indicators!$C$263+R16*$D16*Indicators!$D$263+R16*$E16*Indicators!$E$263+R16*$F16*Indicators!$F$263+R16*$G16*Indicators!$G$263+R16*$H16*Indicators!$H$263+R16*$I16*Indicators!$I$263</f>
        <v>-1.7977325601638366E-3</v>
      </c>
      <c r="AC16" s="193">
        <f>S16*$B16*Indicators!$B$264+S16*$C16*Indicators!$C$264+S16*$D16*Indicators!$D$264+S16*$E16*Indicators!$E$264+S16*$F16*Indicators!$F$264+S16*$G16*Indicators!$G$264+S16*$H16*Indicators!$H$264+S16*$I16*Indicators!$I$264</f>
        <v>6.5282149084548095E-4</v>
      </c>
      <c r="AE16" s="177">
        <f t="shared" si="1"/>
        <v>-1.3926732263769435</v>
      </c>
    </row>
    <row r="17" spans="1:31" hidden="1" x14ac:dyDescent="0.25">
      <c r="A17" s="174">
        <f>Indicators!A29</f>
        <v>36251</v>
      </c>
      <c r="B17" s="193">
        <f>(Indicators!B29-Indicators!B28)/Indicators!B28</f>
        <v>-1.2902182700080785E-2</v>
      </c>
      <c r="C17" s="193">
        <f>(Indicators!C29-Indicators!C28)/-100</f>
        <v>2.2000000000000062E-3</v>
      </c>
      <c r="D17" s="193">
        <f>(Indicators!D29-Indicators!D28)/-100</f>
        <v>2.6341621973023166E-3</v>
      </c>
      <c r="E17" s="193">
        <f>(Indicators!E29-Indicators!E28)/-Indicators!E28</f>
        <v>-0.54707379134860046</v>
      </c>
      <c r="F17" s="193">
        <f>(Indicators!F29-Indicators!F28)/Indicators!F28</f>
        <v>-0.10116086235489226</v>
      </c>
      <c r="G17" s="193">
        <f>(Indicators!G29-Indicators!G28)/Indicators!G28</f>
        <v>2.0710059171597638E-2</v>
      </c>
      <c r="H17" s="193">
        <f>(Indicators!H29-Indicators!H28)/Indicators!H28</f>
        <v>-2.2737134057631936E-3</v>
      </c>
      <c r="I17" s="193">
        <f>(Indicators!I29-Indicators!I28)/Indicators!I28</f>
        <v>0</v>
      </c>
      <c r="J17" s="174"/>
      <c r="K17" s="193">
        <f>'Port Shepstone'!C$68/100</f>
        <v>9.1782569038807119E-2</v>
      </c>
      <c r="L17" s="193">
        <f>'Port Shepstone'!D$68/100</f>
        <v>3.9691453864559106E-2</v>
      </c>
      <c r="M17" s="193">
        <f>'Port Shepstone'!E$68/100</f>
        <v>0.12388238234059035</v>
      </c>
      <c r="N17" s="193">
        <f>'Port Shepstone'!F$68/100</f>
        <v>2.5475143651319029E-2</v>
      </c>
      <c r="O17" s="193">
        <f>'Port Shepstone'!G$68/100</f>
        <v>5.6049066425548973E-2</v>
      </c>
      <c r="P17" s="193">
        <f>'Port Shepstone'!H$68/100</f>
        <v>0.18675402525958354</v>
      </c>
      <c r="Q17" s="193">
        <f>'Port Shepstone'!I$68/100</f>
        <v>6.1130151205419307E-2</v>
      </c>
      <c r="R17" s="193">
        <f>'Port Shepstone'!J$68/100</f>
        <v>0.1741527653364951</v>
      </c>
      <c r="S17" s="193">
        <f>'Port Shepstone'!K$68/100</f>
        <v>0.24108244287767744</v>
      </c>
      <c r="T17" s="193"/>
      <c r="U17" s="193">
        <f>K17*$B17*Indicators!$B$256+K17*$C17*Indicators!$C$256+K17*$D17*Indicators!$D$256+K17*$E17*Indicators!$E$256+K17*$F17*Indicators!$F$256+K17*$G17*Indicators!$G$256+K17*$H17*Indicators!$H$256+K17*$I17*Indicators!$I$256</f>
        <v>-1.1546880760748661E-2</v>
      </c>
      <c r="V17" s="193">
        <f>L17*$B17*Indicators!$B$257+L17*$C17*Indicators!$C$257+L17*$D17*Indicators!$D$257+L17*$E17*Indicators!$E$257+L17*$F17*Indicators!$F$257+L17*$G17*Indicators!$G$257+L17*$H17*Indicators!$H$257+L17*$I17*Indicators!$I$257</f>
        <v>-1.9962423885432493E-3</v>
      </c>
      <c r="W17" s="193">
        <f>M17*$B17*Indicators!$B$258+M17*$C17*Indicators!$C$258+M17*$D17*Indicators!$D$258+M17*$E17*Indicators!$E$258+M17*$F17*Indicators!$F$258+M17*$G17*Indicators!$G$258+M17*$H17*Indicators!$H$258+M17*$I17*Indicators!$I$258</f>
        <v>-7.2940467951272542E-3</v>
      </c>
      <c r="X17" s="193">
        <f>N17*$B17*Indicators!$B$259+N17*$C17*Indicators!$C$259+N17*$D17*Indicators!$D$259+N17*$E17*Indicators!$E$259+N17*$F17*Indicators!$F$259+N17*$G17*Indicators!$G$259+N17*$H17*Indicators!$H$259+N17*$I17*Indicators!$I$259</f>
        <v>-2.8198599490083503E-3</v>
      </c>
      <c r="Y17" s="193">
        <f>O17*$B17*Indicators!$B$260+O17*$C17*Indicators!$C$260+O17*$D17*Indicators!$D$260+O17*$E17*Indicators!$E$260+O17*$F17*Indicators!$F$260+O17*$G17*Indicators!$G$260+O17*$H17*Indicators!$H$260+O17*$I17*Indicators!$I$260</f>
        <v>-4.658237057240929E-3</v>
      </c>
      <c r="Z17" s="193">
        <f>P17*$B17*Indicators!$B$261+P17*$C17*Indicators!$C$261+P17*$D17*Indicators!$D$261+P17*$E17*Indicators!$E$261+P17*$F17*Indicators!$F$261+P17*$G17*Indicators!$G$261+P17*$H17*Indicators!$H$261+P17*$I17*Indicators!$I$261</f>
        <v>-1.0321744324771523E-2</v>
      </c>
      <c r="AA17" s="193">
        <f>Q17*$B17*Indicators!$B$262+Q17*$C17*Indicators!$C$262+Q17*$D17*Indicators!$D$262+Q17*$E17*Indicators!$E$262+Q17*$F17*Indicators!$F$262+Q17*$G17*Indicators!$G$262+Q17*$H17*Indicators!$H$262+Q17*$I17*Indicators!$I$262</f>
        <v>-1.009648086261814E-2</v>
      </c>
      <c r="AB17" s="193">
        <f>R17*$B17*Indicators!$B$263+R17*$C17*Indicators!$C$263+R17*$D17*Indicators!$D$263+R17*$E17*Indicators!$E$263+R17*$F17*Indicators!$F$263+R17*$G17*Indicators!$G$263+R17*$H17*Indicators!$H$263+R17*$I17*Indicators!$I$263</f>
        <v>-9.6909561910068151E-3</v>
      </c>
      <c r="AC17" s="193">
        <f>S17*$B17*Indicators!$B$264+S17*$C17*Indicators!$C$264+S17*$D17*Indicators!$D$264+S17*$E17*Indicators!$E$264+S17*$F17*Indicators!$F$264+S17*$G17*Indicators!$G$264+S17*$H17*Indicators!$H$264+S17*$I17*Indicators!$I$264</f>
        <v>-1.6285115455034601E-4</v>
      </c>
      <c r="AE17" s="177">
        <f t="shared" si="1"/>
        <v>-5.8587299483615265</v>
      </c>
    </row>
    <row r="18" spans="1:31" hidden="1" x14ac:dyDescent="0.25">
      <c r="A18" s="174">
        <f>Indicators!A30</f>
        <v>36281</v>
      </c>
      <c r="B18" s="193">
        <f>(Indicators!B30-Indicators!B29)/Indicators!B29</f>
        <v>1.6756207822839483E-2</v>
      </c>
      <c r="C18" s="193">
        <f>(Indicators!C30-Indicators!C29)/-100</f>
        <v>-4.9000000000000024E-3</v>
      </c>
      <c r="D18" s="193">
        <f>(Indicators!D30-Indicators!D29)/-100</f>
        <v>6.007805121901715E-3</v>
      </c>
      <c r="E18" s="193">
        <f>(Indicators!E30-Indicators!E29)/-Indicators!E29</f>
        <v>7.6754385964912214E-2</v>
      </c>
      <c r="F18" s="193">
        <f>(Indicators!F30-Indicators!F29)/Indicators!F29</f>
        <v>6.0885608856088576E-2</v>
      </c>
      <c r="G18" s="193">
        <f>(Indicators!G30-Indicators!G29)/Indicators!G29</f>
        <v>-5.5875676619521558E-2</v>
      </c>
      <c r="H18" s="193">
        <f>(Indicators!H30-Indicators!H29)/Indicators!H29</f>
        <v>8.6337928785065461E-4</v>
      </c>
      <c r="I18" s="193">
        <f>(Indicators!I30-Indicators!I29)/Indicators!I29</f>
        <v>0</v>
      </c>
      <c r="J18" s="174"/>
      <c r="K18" s="193">
        <f>'Port Shepstone'!C$68/100</f>
        <v>9.1782569038807119E-2</v>
      </c>
      <c r="L18" s="193">
        <f>'Port Shepstone'!D$68/100</f>
        <v>3.9691453864559106E-2</v>
      </c>
      <c r="M18" s="193">
        <f>'Port Shepstone'!E$68/100</f>
        <v>0.12388238234059035</v>
      </c>
      <c r="N18" s="193">
        <f>'Port Shepstone'!F$68/100</f>
        <v>2.5475143651319029E-2</v>
      </c>
      <c r="O18" s="193">
        <f>'Port Shepstone'!G$68/100</f>
        <v>5.6049066425548973E-2</v>
      </c>
      <c r="P18" s="193">
        <f>'Port Shepstone'!H$68/100</f>
        <v>0.18675402525958354</v>
      </c>
      <c r="Q18" s="193">
        <f>'Port Shepstone'!I$68/100</f>
        <v>6.1130151205419307E-2</v>
      </c>
      <c r="R18" s="193">
        <f>'Port Shepstone'!J$68/100</f>
        <v>0.1741527653364951</v>
      </c>
      <c r="S18" s="193">
        <f>'Port Shepstone'!K$68/100</f>
        <v>0.24108244287767744</v>
      </c>
      <c r="T18" s="193"/>
      <c r="U18" s="193">
        <f>K18*$B18*Indicators!$B$256+K18*$C18*Indicators!$C$256+K18*$D18*Indicators!$D$256+K18*$E18*Indicators!$E$256+K18*$F18*Indicators!$F$256+K18*$G18*Indicators!$G$256+K18*$H18*Indicators!$H$256+K18*$I18*Indicators!$I$256</f>
        <v>3.1721797911612856E-3</v>
      </c>
      <c r="V18" s="193">
        <f>L18*$B18*Indicators!$B$257+L18*$C18*Indicators!$C$257+L18*$D18*Indicators!$D$257+L18*$E18*Indicators!$E$257+L18*$F18*Indicators!$F$257+L18*$G18*Indicators!$G$257+L18*$H18*Indicators!$H$257+L18*$I18*Indicators!$I$257</f>
        <v>-3.8294194441145868E-4</v>
      </c>
      <c r="W18" s="193">
        <f>M18*$B18*Indicators!$B$258+M18*$C18*Indicators!$C$258+M18*$D18*Indicators!$D$258+M18*$E18*Indicators!$E$258+M18*$F18*Indicators!$F$258+M18*$G18*Indicators!$G$258+M18*$H18*Indicators!$H$258+M18*$I18*Indicators!$I$258</f>
        <v>1.6038853234402635E-3</v>
      </c>
      <c r="X18" s="193">
        <f>N18*$B18*Indicators!$B$259+N18*$C18*Indicators!$C$259+N18*$D18*Indicators!$D$259+N18*$E18*Indicators!$E$259+N18*$F18*Indicators!$F$259+N18*$G18*Indicators!$G$259+N18*$H18*Indicators!$H$259+N18*$I18*Indicators!$I$259</f>
        <v>4.3736302766806643E-4</v>
      </c>
      <c r="Y18" s="193">
        <f>O18*$B18*Indicators!$B$260+O18*$C18*Indicators!$C$260+O18*$D18*Indicators!$D$260+O18*$E18*Indicators!$E$260+O18*$F18*Indicators!$F$260+O18*$G18*Indicators!$G$260+O18*$H18*Indicators!$H$260+O18*$I18*Indicators!$I$260</f>
        <v>7.0501727224612219E-4</v>
      </c>
      <c r="Z18" s="193">
        <f>P18*$B18*Indicators!$B$261+P18*$C18*Indicators!$C$261+P18*$D18*Indicators!$D$261+P18*$E18*Indicators!$E$261+P18*$F18*Indicators!$F$261+P18*$G18*Indicators!$G$261+P18*$H18*Indicators!$H$261+P18*$I18*Indicators!$I$261</f>
        <v>1.6907710733384811E-3</v>
      </c>
      <c r="AA18" s="193">
        <f>Q18*$B18*Indicators!$B$262+Q18*$C18*Indicators!$C$262+Q18*$D18*Indicators!$D$262+Q18*$E18*Indicators!$E$262+Q18*$F18*Indicators!$F$262+Q18*$G18*Indicators!$G$262+Q18*$H18*Indicators!$H$262+Q18*$I18*Indicators!$I$262</f>
        <v>1.4974070743511507E-3</v>
      </c>
      <c r="AB18" s="193">
        <f>R18*$B18*Indicators!$B$263+R18*$C18*Indicators!$C$263+R18*$D18*Indicators!$D$263+R18*$E18*Indicators!$E$263+R18*$F18*Indicators!$F$263+R18*$G18*Indicators!$G$263+R18*$H18*Indicators!$H$263+R18*$I18*Indicators!$I$263</f>
        <v>1.4795764117996027E-3</v>
      </c>
      <c r="AC18" s="193">
        <f>S18*$B18*Indicators!$B$264+S18*$C18*Indicators!$C$264+S18*$D18*Indicators!$D$264+S18*$E18*Indicators!$E$264+S18*$F18*Indicators!$F$264+S18*$G18*Indicators!$G$264+S18*$H18*Indicators!$H$264+S18*$I18*Indicators!$I$264</f>
        <v>3.4262530537212737E-4</v>
      </c>
      <c r="AE18" s="177">
        <f t="shared" si="1"/>
        <v>1.054588333496564</v>
      </c>
    </row>
    <row r="19" spans="1:31" hidden="1" x14ac:dyDescent="0.25">
      <c r="A19" s="174">
        <f>Indicators!A31</f>
        <v>36312</v>
      </c>
      <c r="B19" s="193">
        <f>(Indicators!B31-Indicators!B30)/Indicators!B30</f>
        <v>-2.7466774063632647E-2</v>
      </c>
      <c r="C19" s="193">
        <f>(Indicators!C31-Indicators!C30)/-100</f>
        <v>-8.5000000000000852E-4</v>
      </c>
      <c r="D19" s="193">
        <f>(Indicators!D31-Indicators!D30)/-100</f>
        <v>-2.0195874417451519E-3</v>
      </c>
      <c r="E19" s="193">
        <f>(Indicators!E31-Indicators!E30)/-Indicators!E30</f>
        <v>-0.11757719714964374</v>
      </c>
      <c r="F19" s="193">
        <f>(Indicators!F31-Indicators!F30)/Indicators!F30</f>
        <v>5.0434782608695661E-2</v>
      </c>
      <c r="G19" s="193">
        <f>(Indicators!G31-Indicators!G30)/Indicators!G30</f>
        <v>-3.36600702792677E-2</v>
      </c>
      <c r="H19" s="193">
        <f>(Indicators!H31-Indicators!H30)/Indicators!H30</f>
        <v>2.629224779122967E-2</v>
      </c>
      <c r="I19" s="193">
        <f>(Indicators!I31-Indicators!I30)/Indicators!I30</f>
        <v>0</v>
      </c>
      <c r="J19" s="174"/>
      <c r="K19" s="193">
        <f>'Port Shepstone'!C$68/100</f>
        <v>9.1782569038807119E-2</v>
      </c>
      <c r="L19" s="193">
        <f>'Port Shepstone'!D$68/100</f>
        <v>3.9691453864559106E-2</v>
      </c>
      <c r="M19" s="193">
        <f>'Port Shepstone'!E$68/100</f>
        <v>0.12388238234059035</v>
      </c>
      <c r="N19" s="193">
        <f>'Port Shepstone'!F$68/100</f>
        <v>2.5475143651319029E-2</v>
      </c>
      <c r="O19" s="193">
        <f>'Port Shepstone'!G$68/100</f>
        <v>5.6049066425548973E-2</v>
      </c>
      <c r="P19" s="193">
        <f>'Port Shepstone'!H$68/100</f>
        <v>0.18675402525958354</v>
      </c>
      <c r="Q19" s="193">
        <f>'Port Shepstone'!I$68/100</f>
        <v>6.1130151205419307E-2</v>
      </c>
      <c r="R19" s="193">
        <f>'Port Shepstone'!J$68/100</f>
        <v>0.1741527653364951</v>
      </c>
      <c r="S19" s="193">
        <f>'Port Shepstone'!K$68/100</f>
        <v>0.24108244287767744</v>
      </c>
      <c r="T19" s="193"/>
      <c r="U19" s="193">
        <f>K19*$B19*Indicators!$B$256+K19*$C19*Indicators!$C$256+K19*$D19*Indicators!$D$256+K19*$E19*Indicators!$E$256+K19*$F19*Indicators!$F$256+K19*$G19*Indicators!$G$256+K19*$H19*Indicators!$H$256+K19*$I19*Indicators!$I$256</f>
        <v>-7.2579802859380565E-4</v>
      </c>
      <c r="V19" s="193">
        <f>L19*$B19*Indicators!$B$257+L19*$C19*Indicators!$C$257+L19*$D19*Indicators!$D$257+L19*$E19*Indicators!$E$257+L19*$F19*Indicators!$F$257+L19*$G19*Indicators!$G$257+L19*$H19*Indicators!$H$257+L19*$I19*Indicators!$I$257</f>
        <v>-1.3281466989123569E-3</v>
      </c>
      <c r="W19" s="193">
        <f>M19*$B19*Indicators!$B$258+M19*$C19*Indicators!$C$258+M19*$D19*Indicators!$D$258+M19*$E19*Indicators!$E$258+M19*$F19*Indicators!$F$258+M19*$G19*Indicators!$G$258+M19*$H19*Indicators!$H$258+M19*$I19*Indicators!$I$258</f>
        <v>-2.3553565621901177E-3</v>
      </c>
      <c r="X19" s="193">
        <f>N19*$B19*Indicators!$B$259+N19*$C19*Indicators!$C$259+N19*$D19*Indicators!$D$259+N19*$E19*Indicators!$E$259+N19*$F19*Indicators!$F$259+N19*$G19*Indicators!$G$259+N19*$H19*Indicators!$H$259+N19*$I19*Indicators!$I$259</f>
        <v>-6.057064776674218E-4</v>
      </c>
      <c r="Y19" s="193">
        <f>O19*$B19*Indicators!$B$260+O19*$C19*Indicators!$C$260+O19*$D19*Indicators!$D$260+O19*$E19*Indicators!$E$260+O19*$F19*Indicators!$F$260+O19*$G19*Indicators!$G$260+O19*$H19*Indicators!$H$260+O19*$I19*Indicators!$I$260</f>
        <v>-7.259778525020319E-4</v>
      </c>
      <c r="Z19" s="193">
        <f>P19*$B19*Indicators!$B$261+P19*$C19*Indicators!$C$261+P19*$D19*Indicators!$D$261+P19*$E19*Indicators!$E$261+P19*$F19*Indicators!$F$261+P19*$G19*Indicators!$G$261+P19*$H19*Indicators!$H$261+P19*$I19*Indicators!$I$261</f>
        <v>-1.6122013086744675E-3</v>
      </c>
      <c r="AA19" s="193">
        <f>Q19*$B19*Indicators!$B$262+Q19*$C19*Indicators!$C$262+Q19*$D19*Indicators!$D$262+Q19*$E19*Indicators!$E$262+Q19*$F19*Indicators!$F$262+Q19*$G19*Indicators!$G$262+Q19*$H19*Indicators!$H$262+Q19*$I19*Indicators!$I$262</f>
        <v>-2.0254464348555519E-3</v>
      </c>
      <c r="AB19" s="193">
        <f>R19*$B19*Indicators!$B$263+R19*$C19*Indicators!$C$263+R19*$D19*Indicators!$D$263+R19*$E19*Indicators!$E$263+R19*$F19*Indicators!$F$263+R19*$G19*Indicators!$G$263+R19*$H19*Indicators!$H$263+R19*$I19*Indicators!$I$263</f>
        <v>-1.2393026917608921E-3</v>
      </c>
      <c r="AC19" s="193">
        <f>S19*$B19*Indicators!$B$264+S19*$C19*Indicators!$C$264+S19*$D19*Indicators!$D$264+S19*$E19*Indicators!$E$264+S19*$F19*Indicators!$F$264+S19*$G19*Indicators!$G$264+S19*$H19*Indicators!$H$264+S19*$I19*Indicators!$I$264</f>
        <v>1.0703046573851713E-3</v>
      </c>
      <c r="AE19" s="177">
        <f t="shared" si="1"/>
        <v>-0.95476313977714744</v>
      </c>
    </row>
    <row r="20" spans="1:31" hidden="1" x14ac:dyDescent="0.25">
      <c r="A20" s="174">
        <f>Indicators!A32</f>
        <v>36342</v>
      </c>
      <c r="B20" s="193">
        <f>(Indicators!B32-Indicators!B31)/Indicators!B31</f>
        <v>1.9546132184860083E-2</v>
      </c>
      <c r="C20" s="193">
        <f>(Indicators!C32-Indicators!C31)/-100</f>
        <v>-1.9999999999999573E-4</v>
      </c>
      <c r="D20" s="193">
        <f>(Indicators!D32-Indicators!D31)/-100</f>
        <v>2.3723186353443778E-2</v>
      </c>
      <c r="E20" s="193">
        <f>(Indicators!E32-Indicators!E31)/-Indicators!E31</f>
        <v>-0.11052072263549406</v>
      </c>
      <c r="F20" s="193">
        <f>(Indicators!F32-Indicators!F31)/Indicators!F31</f>
        <v>-0.10927152317880796</v>
      </c>
      <c r="G20" s="193">
        <f>(Indicators!G32-Indicators!G31)/Indicators!G31</f>
        <v>-2.2239234449760774E-2</v>
      </c>
      <c r="H20" s="193">
        <f>(Indicators!H32-Indicators!H31)/Indicators!H31</f>
        <v>1.0210943142480015E-3</v>
      </c>
      <c r="I20" s="193">
        <f>(Indicators!I32-Indicators!I31)/Indicators!I31</f>
        <v>0</v>
      </c>
      <c r="J20" s="174"/>
      <c r="K20" s="193">
        <f>'Port Shepstone'!C$68/100</f>
        <v>9.1782569038807119E-2</v>
      </c>
      <c r="L20" s="193">
        <f>'Port Shepstone'!D$68/100</f>
        <v>3.9691453864559106E-2</v>
      </c>
      <c r="M20" s="193">
        <f>'Port Shepstone'!E$68/100</f>
        <v>0.12388238234059035</v>
      </c>
      <c r="N20" s="193">
        <f>'Port Shepstone'!F$68/100</f>
        <v>2.5475143651319029E-2</v>
      </c>
      <c r="O20" s="193">
        <f>'Port Shepstone'!G$68/100</f>
        <v>5.6049066425548973E-2</v>
      </c>
      <c r="P20" s="193">
        <f>'Port Shepstone'!H$68/100</f>
        <v>0.18675402525958354</v>
      </c>
      <c r="Q20" s="193">
        <f>'Port Shepstone'!I$68/100</f>
        <v>6.1130151205419307E-2</v>
      </c>
      <c r="R20" s="193">
        <f>'Port Shepstone'!J$68/100</f>
        <v>0.1741527653364951</v>
      </c>
      <c r="S20" s="193">
        <f>'Port Shepstone'!K$68/100</f>
        <v>0.24108244287767744</v>
      </c>
      <c r="T20" s="193"/>
      <c r="U20" s="193">
        <f>K20*$B20*Indicators!$B$256+K20*$C20*Indicators!$C$256+K20*$D20*Indicators!$D$256+K20*$E20*Indicators!$E$256+K20*$F20*Indicators!$F$256+K20*$G20*Indicators!$G$256+K20*$H20*Indicators!$H$256+K20*$I20*Indicators!$I$256</f>
        <v>-4.2580214221137813E-3</v>
      </c>
      <c r="V20" s="193">
        <f>L20*$B20*Indicators!$B$257+L20*$C20*Indicators!$C$257+L20*$D20*Indicators!$D$257+L20*$E20*Indicators!$E$257+L20*$F20*Indicators!$F$257+L20*$G20*Indicators!$G$257+L20*$H20*Indicators!$H$257+L20*$I20*Indicators!$I$257</f>
        <v>-5.5901151446097761E-4</v>
      </c>
      <c r="W20" s="193">
        <f>M20*$B20*Indicators!$B$258+M20*$C20*Indicators!$C$258+M20*$D20*Indicators!$D$258+M20*$E20*Indicators!$E$258+M20*$F20*Indicators!$F$258+M20*$G20*Indicators!$G$258+M20*$H20*Indicators!$H$258+M20*$I20*Indicators!$I$258</f>
        <v>-3.6702103815782329E-4</v>
      </c>
      <c r="X20" s="193">
        <f>N20*$B20*Indicators!$B$259+N20*$C20*Indicators!$C$259+N20*$D20*Indicators!$D$259+N20*$E20*Indicators!$E$259+N20*$F20*Indicators!$F$259+N20*$G20*Indicators!$G$259+N20*$H20*Indicators!$H$259+N20*$I20*Indicators!$I$259</f>
        <v>-4.8074812458542382E-4</v>
      </c>
      <c r="Y20" s="193">
        <f>O20*$B20*Indicators!$B$260+O20*$C20*Indicators!$C$260+O20*$D20*Indicators!$D$260+O20*$E20*Indicators!$E$260+O20*$F20*Indicators!$F$260+O20*$G20*Indicators!$G$260+O20*$H20*Indicators!$H$260+O20*$I20*Indicators!$I$260</f>
        <v>-6.7286053683703073E-4</v>
      </c>
      <c r="Z20" s="193">
        <f>P20*$B20*Indicators!$B$261+P20*$C20*Indicators!$C$261+P20*$D20*Indicators!$D$261+P20*$E20*Indicators!$E$261+P20*$F20*Indicators!$F$261+P20*$G20*Indicators!$G$261+P20*$H20*Indicators!$H$261+P20*$I20*Indicators!$I$261</f>
        <v>-7.7830640103132554E-4</v>
      </c>
      <c r="AA20" s="193">
        <f>Q20*$B20*Indicators!$B$262+Q20*$C20*Indicators!$C$262+Q20*$D20*Indicators!$D$262+Q20*$E20*Indicators!$E$262+Q20*$F20*Indicators!$F$262+Q20*$G20*Indicators!$G$262+Q20*$H20*Indicators!$H$262+Q20*$I20*Indicators!$I$262</f>
        <v>-1.7522998234150132E-3</v>
      </c>
      <c r="AB20" s="193">
        <f>R20*$B20*Indicators!$B$263+R20*$C20*Indicators!$C$263+R20*$D20*Indicators!$D$263+R20*$E20*Indicators!$E$263+R20*$F20*Indicators!$F$263+R20*$G20*Indicators!$G$263+R20*$H20*Indicators!$H$263+R20*$I20*Indicators!$I$263</f>
        <v>-1.130044573653633E-3</v>
      </c>
      <c r="AC20" s="193">
        <f>S20*$B20*Indicators!$B$264+S20*$C20*Indicators!$C$264+S20*$D20*Indicators!$D$264+S20*$E20*Indicators!$E$264+S20*$F20*Indicators!$F$264+S20*$G20*Indicators!$G$264+S20*$H20*Indicators!$H$264+S20*$I20*Indicators!$I$264</f>
        <v>1.6720462758845151E-3</v>
      </c>
      <c r="AE20" s="177">
        <f t="shared" si="1"/>
        <v>-0.8326267158370495</v>
      </c>
    </row>
    <row r="21" spans="1:31" hidden="1" x14ac:dyDescent="0.25">
      <c r="A21" s="174">
        <f>Indicators!A33</f>
        <v>36373</v>
      </c>
      <c r="B21" s="193">
        <f>(Indicators!B33-Indicators!B32)/Indicators!B32</f>
        <v>-1.0966693744922809E-2</v>
      </c>
      <c r="C21" s="193">
        <f>(Indicators!C33-Indicators!C32)/-100</f>
        <v>-1.9999999999999573E-4</v>
      </c>
      <c r="D21" s="193">
        <f>(Indicators!D33-Indicators!D32)/-100</f>
        <v>1.5796200399413648E-2</v>
      </c>
      <c r="E21" s="193">
        <f>(Indicators!E33-Indicators!E32)/-Indicators!E32</f>
        <v>-4.6411483253588633E-2</v>
      </c>
      <c r="F21" s="193">
        <f>(Indicators!F33-Indicators!F32)/Indicators!F32</f>
        <v>6.3197026022304814E-2</v>
      </c>
      <c r="G21" s="193">
        <f>(Indicators!G33-Indicators!G32)/Indicators!G32</f>
        <v>1.9574068274350142E-3</v>
      </c>
      <c r="H21" s="193">
        <f>(Indicators!H33-Indicators!H32)/Indicators!H32</f>
        <v>7.8307707618052447E-3</v>
      </c>
      <c r="I21" s="193">
        <f>(Indicators!I33-Indicators!I32)/Indicators!I32</f>
        <v>0</v>
      </c>
      <c r="J21" s="174"/>
      <c r="K21" s="193">
        <f>'Port Shepstone'!C$68/100</f>
        <v>9.1782569038807119E-2</v>
      </c>
      <c r="L21" s="193">
        <f>'Port Shepstone'!D$68/100</f>
        <v>3.9691453864559106E-2</v>
      </c>
      <c r="M21" s="193">
        <f>'Port Shepstone'!E$68/100</f>
        <v>0.12388238234059035</v>
      </c>
      <c r="N21" s="193">
        <f>'Port Shepstone'!F$68/100</f>
        <v>2.5475143651319029E-2</v>
      </c>
      <c r="O21" s="193">
        <f>'Port Shepstone'!G$68/100</f>
        <v>5.6049066425548973E-2</v>
      </c>
      <c r="P21" s="193">
        <f>'Port Shepstone'!H$68/100</f>
        <v>0.18675402525958354</v>
      </c>
      <c r="Q21" s="193">
        <f>'Port Shepstone'!I$68/100</f>
        <v>6.1130151205419307E-2</v>
      </c>
      <c r="R21" s="193">
        <f>'Port Shepstone'!J$68/100</f>
        <v>0.1741527653364951</v>
      </c>
      <c r="S21" s="193">
        <f>'Port Shepstone'!K$68/100</f>
        <v>0.24108244287767744</v>
      </c>
      <c r="T21" s="193"/>
      <c r="U21" s="193">
        <f>K21*$B21*Indicators!$B$256+K21*$C21*Indicators!$C$256+K21*$D21*Indicators!$D$256+K21*$E21*Indicators!$E$256+K21*$F21*Indicators!$F$256+K21*$G21*Indicators!$G$256+K21*$H21*Indicators!$H$256+K21*$I21*Indicators!$I$256</f>
        <v>9.571732449339392E-4</v>
      </c>
      <c r="V21" s="193">
        <f>L21*$B21*Indicators!$B$257+L21*$C21*Indicators!$C$257+L21*$D21*Indicators!$D$257+L21*$E21*Indicators!$E$257+L21*$F21*Indicators!$F$257+L21*$G21*Indicators!$G$257+L21*$H21*Indicators!$H$257+L21*$I21*Indicators!$I$257</f>
        <v>-2.8372220116743886E-4</v>
      </c>
      <c r="W21" s="193">
        <f>M21*$B21*Indicators!$B$258+M21*$C21*Indicators!$C$258+M21*$D21*Indicators!$D$258+M21*$E21*Indicators!$E$258+M21*$F21*Indicators!$F$258+M21*$G21*Indicators!$G$258+M21*$H21*Indicators!$H$258+M21*$I21*Indicators!$I$258</f>
        <v>-8.6056185764337692E-4</v>
      </c>
      <c r="X21" s="193">
        <f>N21*$B21*Indicators!$B$259+N21*$C21*Indicators!$C$259+N21*$D21*Indicators!$D$259+N21*$E21*Indicators!$E$259+N21*$F21*Indicators!$F$259+N21*$G21*Indicators!$G$259+N21*$H21*Indicators!$H$259+N21*$I21*Indicators!$I$259</f>
        <v>-2.245908771591398E-4</v>
      </c>
      <c r="Y21" s="193">
        <f>O21*$B21*Indicators!$B$260+O21*$C21*Indicators!$C$260+O21*$D21*Indicators!$D$260+O21*$E21*Indicators!$E$260+O21*$F21*Indicators!$F$260+O21*$G21*Indicators!$G$260+O21*$H21*Indicators!$H$260+O21*$I21*Indicators!$I$260</f>
        <v>-2.3481983904830985E-4</v>
      </c>
      <c r="Z21" s="193">
        <f>P21*$B21*Indicators!$B$261+P21*$C21*Indicators!$C$261+P21*$D21*Indicators!$D$261+P21*$E21*Indicators!$E$261+P21*$F21*Indicators!$F$261+P21*$G21*Indicators!$G$261+P21*$H21*Indicators!$H$261+P21*$I21*Indicators!$I$261</f>
        <v>-1.2902554157850243E-4</v>
      </c>
      <c r="AA21" s="193">
        <f>Q21*$B21*Indicators!$B$262+Q21*$C21*Indicators!$C$262+Q21*$D21*Indicators!$D$262+Q21*$E21*Indicators!$E$262+Q21*$F21*Indicators!$F$262+Q21*$G21*Indicators!$G$262+Q21*$H21*Indicators!$H$262+Q21*$I21*Indicators!$I$262</f>
        <v>-7.2832541538762788E-4</v>
      </c>
      <c r="AB21" s="193">
        <f>R21*$B21*Indicators!$B$263+R21*$C21*Indicators!$C$263+R21*$D21*Indicators!$D$263+R21*$E21*Indicators!$E$263+R21*$F21*Indicators!$F$263+R21*$G21*Indicators!$G$263+R21*$H21*Indicators!$H$263+R21*$I21*Indicators!$I$263</f>
        <v>-3.2722719999721852E-4</v>
      </c>
      <c r="AC21" s="193">
        <f>S21*$B21*Indicators!$B$264+S21*$C21*Indicators!$C$264+S21*$D21*Indicators!$D$264+S21*$E21*Indicators!$E$264+S21*$F21*Indicators!$F$264+S21*$G21*Indicators!$G$264+S21*$H21*Indicators!$H$264+S21*$I21*Indicators!$I$264</f>
        <v>1.0467322167233566E-3</v>
      </c>
      <c r="AE21" s="177">
        <f t="shared" si="1"/>
        <v>-7.8436747032431836E-2</v>
      </c>
    </row>
    <row r="22" spans="1:31" hidden="1" x14ac:dyDescent="0.25">
      <c r="A22" s="174">
        <f>Indicators!A34</f>
        <v>36404</v>
      </c>
      <c r="B22" s="193">
        <f>(Indicators!B34-Indicators!B33)/Indicators!B33</f>
        <v>-1.41765913757701E-2</v>
      </c>
      <c r="C22" s="193">
        <f>(Indicators!C34-Indicators!C33)/-100</f>
        <v>1.9999999999999931E-3</v>
      </c>
      <c r="D22" s="193">
        <f>(Indicators!D34-Indicators!D33)/-100</f>
        <v>1.3422771725218923E-2</v>
      </c>
      <c r="E22" s="193">
        <f>(Indicators!E34-Indicators!E33)/-Indicators!E33</f>
        <v>-0.12391403749428428</v>
      </c>
      <c r="F22" s="193">
        <f>(Indicators!F34-Indicators!F33)/Indicators!F33</f>
        <v>0.16608391608391612</v>
      </c>
      <c r="G22" s="193">
        <f>(Indicators!G34-Indicators!G33)/Indicators!G33</f>
        <v>0.1780104712041885</v>
      </c>
      <c r="H22" s="193">
        <f>(Indicators!H34-Indicators!H33)/Indicators!H33</f>
        <v>1.661575174087903E-2</v>
      </c>
      <c r="I22" s="193">
        <f>(Indicators!I34-Indicators!I33)/Indicators!I33</f>
        <v>0</v>
      </c>
      <c r="J22" s="174"/>
      <c r="K22" s="193">
        <f>'Port Shepstone'!C$68/100</f>
        <v>9.1782569038807119E-2</v>
      </c>
      <c r="L22" s="193">
        <f>'Port Shepstone'!D$68/100</f>
        <v>3.9691453864559106E-2</v>
      </c>
      <c r="M22" s="193">
        <f>'Port Shepstone'!E$68/100</f>
        <v>0.12388238234059035</v>
      </c>
      <c r="N22" s="193">
        <f>'Port Shepstone'!F$68/100</f>
        <v>2.5475143651319029E-2</v>
      </c>
      <c r="O22" s="193">
        <f>'Port Shepstone'!G$68/100</f>
        <v>5.6049066425548973E-2</v>
      </c>
      <c r="P22" s="193">
        <f>'Port Shepstone'!H$68/100</f>
        <v>0.18675402525958354</v>
      </c>
      <c r="Q22" s="193">
        <f>'Port Shepstone'!I$68/100</f>
        <v>6.1130151205419307E-2</v>
      </c>
      <c r="R22" s="193">
        <f>'Port Shepstone'!J$68/100</f>
        <v>0.1741527653364951</v>
      </c>
      <c r="S22" s="193">
        <f>'Port Shepstone'!K$68/100</f>
        <v>0.24108244287767744</v>
      </c>
      <c r="T22" s="193"/>
      <c r="U22" s="193">
        <f>K22*$B22*Indicators!$B$256+K22*$C22*Indicators!$C$256+K22*$D22*Indicators!$D$256+K22*$E22*Indicators!$E$256+K22*$F22*Indicators!$F$256+K22*$G22*Indicators!$G$256+K22*$H22*Indicators!$H$256+K22*$I22*Indicators!$I$256</f>
        <v>2.6118734492872817E-3</v>
      </c>
      <c r="V22" s="193">
        <f>L22*$B22*Indicators!$B$257+L22*$C22*Indicators!$C$257+L22*$D22*Indicators!$D$257+L22*$E22*Indicators!$E$257+L22*$F22*Indicators!$F$257+L22*$G22*Indicators!$G$257+L22*$H22*Indicators!$H$257+L22*$I22*Indicators!$I$257</f>
        <v>2.1655580750818016E-3</v>
      </c>
      <c r="W22" s="193">
        <f>M22*$B22*Indicators!$B$258+M22*$C22*Indicators!$C$258+M22*$D22*Indicators!$D$258+M22*$E22*Indicators!$E$258+M22*$F22*Indicators!$F$258+M22*$G22*Indicators!$G$258+M22*$H22*Indicators!$H$258+M22*$I22*Indicators!$I$258</f>
        <v>-1.8112219957212023E-3</v>
      </c>
      <c r="X22" s="193">
        <f>N22*$B22*Indicators!$B$259+N22*$C22*Indicators!$C$259+N22*$D22*Indicators!$D$259+N22*$E22*Indicators!$E$259+N22*$F22*Indicators!$F$259+N22*$G22*Indicators!$G$259+N22*$H22*Indicators!$H$259+N22*$I22*Indicators!$I$259</f>
        <v>-6.0548691878731676E-4</v>
      </c>
      <c r="Y22" s="193">
        <f>O22*$B22*Indicators!$B$260+O22*$C22*Indicators!$C$260+O22*$D22*Indicators!$D$260+O22*$E22*Indicators!$E$260+O22*$F22*Indicators!$F$260+O22*$G22*Indicators!$G$260+O22*$H22*Indicators!$H$260+O22*$I22*Indicators!$I$260</f>
        <v>-7.3299635478711123E-4</v>
      </c>
      <c r="Z22" s="193">
        <f>P22*$B22*Indicators!$B$261+P22*$C22*Indicators!$C$261+P22*$D22*Indicators!$D$261+P22*$E22*Indicators!$E$261+P22*$F22*Indicators!$F$261+P22*$G22*Indicators!$G$261+P22*$H22*Indicators!$H$261+P22*$I22*Indicators!$I$261</f>
        <v>-1.1710543014834785E-3</v>
      </c>
      <c r="AA22" s="193">
        <f>Q22*$B22*Indicators!$B$262+Q22*$C22*Indicators!$C$262+Q22*$D22*Indicators!$D$262+Q22*$E22*Indicators!$E$262+Q22*$F22*Indicators!$F$262+Q22*$G22*Indicators!$G$262+Q22*$H22*Indicators!$H$262+Q22*$I22*Indicators!$I$262</f>
        <v>-2.0494765217273629E-3</v>
      </c>
      <c r="AB22" s="193">
        <f>R22*$B22*Indicators!$B$263+R22*$C22*Indicators!$C$263+R22*$D22*Indicators!$D$263+R22*$E22*Indicators!$E$263+R22*$F22*Indicators!$F$263+R22*$G22*Indicators!$G$263+R22*$H22*Indicators!$H$263+R22*$I22*Indicators!$I$263</f>
        <v>-1.1811145371536471E-3</v>
      </c>
      <c r="AC22" s="193">
        <f>S22*$B22*Indicators!$B$264+S22*$C22*Indicators!$C$264+S22*$D22*Indicators!$D$264+S22*$E22*Indicators!$E$264+S22*$F22*Indicators!$F$264+S22*$G22*Indicators!$G$264+S22*$H22*Indicators!$H$264+S22*$I22*Indicators!$I$264</f>
        <v>1.6759137074825272E-3</v>
      </c>
      <c r="AE22" s="177">
        <f t="shared" si="1"/>
        <v>-0.10980053978085087</v>
      </c>
    </row>
    <row r="23" spans="1:31" hidden="1" x14ac:dyDescent="0.25">
      <c r="A23" s="174">
        <f>Indicators!A35</f>
        <v>36434</v>
      </c>
      <c r="B23" s="193">
        <f>(Indicators!B35-Indicators!B34)/Indicators!B34</f>
        <v>2.1745650869826119E-2</v>
      </c>
      <c r="C23" s="193">
        <f>(Indicators!C35-Indicators!C34)/-100</f>
        <v>1.6500000000000093E-3</v>
      </c>
      <c r="D23" s="193">
        <f>(Indicators!D35-Indicators!D34)/-100</f>
        <v>2.2168307556098819E-3</v>
      </c>
      <c r="E23" s="193">
        <f>(Indicators!E35-Indicators!E34)/-Indicators!E34</f>
        <v>0.10659072416598851</v>
      </c>
      <c r="F23" s="193">
        <f>(Indicators!F35-Indicators!F34)/Indicators!F34</f>
        <v>1.199400299850076E-2</v>
      </c>
      <c r="G23" s="193">
        <f>(Indicators!G35-Indicators!G34)/Indicators!G34</f>
        <v>3.3167495854070559E-4</v>
      </c>
      <c r="H23" s="193">
        <f>(Indicators!H35-Indicators!H34)/Indicators!H34</f>
        <v>-8.5899526894949643E-3</v>
      </c>
      <c r="I23" s="193">
        <f>(Indicators!I35-Indicators!I34)/Indicators!I34</f>
        <v>0</v>
      </c>
      <c r="J23" s="174"/>
      <c r="K23" s="193">
        <f>'Port Shepstone'!C$68/100</f>
        <v>9.1782569038807119E-2</v>
      </c>
      <c r="L23" s="193">
        <f>'Port Shepstone'!D$68/100</f>
        <v>3.9691453864559106E-2</v>
      </c>
      <c r="M23" s="193">
        <f>'Port Shepstone'!E$68/100</f>
        <v>0.12388238234059035</v>
      </c>
      <c r="N23" s="193">
        <f>'Port Shepstone'!F$68/100</f>
        <v>2.5475143651319029E-2</v>
      </c>
      <c r="O23" s="193">
        <f>'Port Shepstone'!G$68/100</f>
        <v>5.6049066425548973E-2</v>
      </c>
      <c r="P23" s="193">
        <f>'Port Shepstone'!H$68/100</f>
        <v>0.18675402525958354</v>
      </c>
      <c r="Q23" s="193">
        <f>'Port Shepstone'!I$68/100</f>
        <v>6.1130151205419307E-2</v>
      </c>
      <c r="R23" s="193">
        <f>'Port Shepstone'!J$68/100</f>
        <v>0.1741527653364951</v>
      </c>
      <c r="S23" s="193">
        <f>'Port Shepstone'!K$68/100</f>
        <v>0.24108244287767744</v>
      </c>
      <c r="T23" s="193"/>
      <c r="U23" s="193">
        <f>K23*$B23*Indicators!$B$256+K23*$C23*Indicators!$C$256+K23*$D23*Indicators!$D$256+K23*$E23*Indicators!$E$256+K23*$F23*Indicators!$F$256+K23*$G23*Indicators!$G$256+K23*$H23*Indicators!$H$256+K23*$I23*Indicators!$I$256</f>
        <v>2.3390421002803512E-3</v>
      </c>
      <c r="V23" s="193">
        <f>L23*$B23*Indicators!$B$257+L23*$C23*Indicators!$C$257+L23*$D23*Indicators!$D$257+L23*$E23*Indicators!$E$257+L23*$F23*Indicators!$F$257+L23*$G23*Indicators!$G$257+L23*$H23*Indicators!$H$257+L23*$I23*Indicators!$I$257</f>
        <v>6.8727489506476089E-4</v>
      </c>
      <c r="W23" s="193">
        <f>M23*$B23*Indicators!$B$258+M23*$C23*Indicators!$C$258+M23*$D23*Indicators!$D$258+M23*$E23*Indicators!$E$258+M23*$F23*Indicators!$F$258+M23*$G23*Indicators!$G$258+M23*$H23*Indicators!$H$258+M23*$I23*Indicators!$I$258</f>
        <v>2.2115354664625931E-3</v>
      </c>
      <c r="X23" s="193">
        <f>N23*$B23*Indicators!$B$259+N23*$C23*Indicators!$C$259+N23*$D23*Indicators!$D$259+N23*$E23*Indicators!$E$259+N23*$F23*Indicators!$F$259+N23*$G23*Indicators!$G$259+N23*$H23*Indicators!$H$259+N23*$I23*Indicators!$I$259</f>
        <v>5.8152253555179432E-4</v>
      </c>
      <c r="Y23" s="193">
        <f>O23*$B23*Indicators!$B$260+O23*$C23*Indicators!$C$260+O23*$D23*Indicators!$D$260+O23*$E23*Indicators!$E$260+O23*$F23*Indicators!$F$260+O23*$G23*Indicators!$G$260+O23*$H23*Indicators!$H$260+O23*$I23*Indicators!$I$260</f>
        <v>9.1376069851843364E-4</v>
      </c>
      <c r="Z23" s="193">
        <f>P23*$B23*Indicators!$B$261+P23*$C23*Indicators!$C$261+P23*$D23*Indicators!$D$261+P23*$E23*Indicators!$E$261+P23*$F23*Indicators!$F$261+P23*$G23*Indicators!$G$261+P23*$H23*Indicators!$H$261+P23*$I23*Indicators!$I$261</f>
        <v>2.1863322651013363E-3</v>
      </c>
      <c r="AA23" s="193">
        <f>Q23*$B23*Indicators!$B$262+Q23*$C23*Indicators!$C$262+Q23*$D23*Indicators!$D$262+Q23*$E23*Indicators!$E$262+Q23*$F23*Indicators!$F$262+Q23*$G23*Indicators!$G$262+Q23*$H23*Indicators!$H$262+Q23*$I23*Indicators!$I$262</f>
        <v>2.0164070666571473E-3</v>
      </c>
      <c r="AB23" s="193">
        <f>R23*$B23*Indicators!$B$263+R23*$C23*Indicators!$C$263+R23*$D23*Indicators!$D$263+R23*$E23*Indicators!$E$263+R23*$F23*Indicators!$F$263+R23*$G23*Indicators!$G$263+R23*$H23*Indicators!$H$263+R23*$I23*Indicators!$I$263</f>
        <v>1.9254041986983736E-3</v>
      </c>
      <c r="AC23" s="193">
        <f>S23*$B23*Indicators!$B$264+S23*$C23*Indicators!$C$264+S23*$D23*Indicators!$D$264+S23*$E23*Indicators!$E$264+S23*$F23*Indicators!$F$264+S23*$G23*Indicators!$G$264+S23*$H23*Indicators!$H$264+S23*$I23*Indicators!$I$264</f>
        <v>1.4909633535375988E-4</v>
      </c>
      <c r="AE23" s="177">
        <f t="shared" si="1"/>
        <v>1.301037556168855</v>
      </c>
    </row>
    <row r="24" spans="1:31" hidden="1" x14ac:dyDescent="0.25">
      <c r="A24" s="174">
        <f>Indicators!A36</f>
        <v>36465</v>
      </c>
      <c r="B24" s="193">
        <f>(Indicators!B36-Indicators!B35)/Indicators!B35</f>
        <v>4.9415333431184743E-3</v>
      </c>
      <c r="C24" s="193">
        <f>(Indicators!C36-Indicators!C35)/-100</f>
        <v>5.299999999999994E-3</v>
      </c>
      <c r="D24" s="193">
        <f>(Indicators!D36-Indicators!D35)/-100</f>
        <v>-2.1344717182497641E-3</v>
      </c>
      <c r="E24" s="193">
        <f>(Indicators!E36-Indicators!E35)/-Indicators!E35</f>
        <v>-0.15209471766848814</v>
      </c>
      <c r="F24" s="193">
        <f>(Indicators!F36-Indicators!F35)/Indicators!F35</f>
        <v>-3.555555555555559E-2</v>
      </c>
      <c r="G24" s="193">
        <f>(Indicators!G36-Indicators!G35)/Indicators!G35</f>
        <v>-3.6472148541114052E-2</v>
      </c>
      <c r="H24" s="193">
        <f>(Indicators!H36-Indicators!H35)/Indicators!H35</f>
        <v>2.0872071307127243E-2</v>
      </c>
      <c r="I24" s="193">
        <f>(Indicators!I36-Indicators!I35)/Indicators!I35</f>
        <v>0</v>
      </c>
      <c r="J24" s="174"/>
      <c r="K24" s="193">
        <f>'Port Shepstone'!C$68/100</f>
        <v>9.1782569038807119E-2</v>
      </c>
      <c r="L24" s="193">
        <f>'Port Shepstone'!D$68/100</f>
        <v>3.9691453864559106E-2</v>
      </c>
      <c r="M24" s="193">
        <f>'Port Shepstone'!E$68/100</f>
        <v>0.12388238234059035</v>
      </c>
      <c r="N24" s="193">
        <f>'Port Shepstone'!F$68/100</f>
        <v>2.5475143651319029E-2</v>
      </c>
      <c r="O24" s="193">
        <f>'Port Shepstone'!G$68/100</f>
        <v>5.6049066425548973E-2</v>
      </c>
      <c r="P24" s="193">
        <f>'Port Shepstone'!H$68/100</f>
        <v>0.18675402525958354</v>
      </c>
      <c r="Q24" s="193">
        <f>'Port Shepstone'!I$68/100</f>
        <v>6.1130151205419307E-2</v>
      </c>
      <c r="R24" s="193">
        <f>'Port Shepstone'!J$68/100</f>
        <v>0.1741527653364951</v>
      </c>
      <c r="S24" s="193">
        <f>'Port Shepstone'!K$68/100</f>
        <v>0.24108244287767744</v>
      </c>
      <c r="T24" s="193"/>
      <c r="U24" s="193">
        <f>K24*$B24*Indicators!$B$256+K24*$C24*Indicators!$C$256+K24*$D24*Indicators!$D$256+K24*$E24*Indicators!$E$256+K24*$F24*Indicators!$F$256+K24*$G24*Indicators!$G$256+K24*$H24*Indicators!$H$256+K24*$I24*Indicators!$I$256</f>
        <v>-3.0310255826551937E-3</v>
      </c>
      <c r="V24" s="193">
        <f>L24*$B24*Indicators!$B$257+L24*$C24*Indicators!$C$257+L24*$D24*Indicators!$D$257+L24*$E24*Indicators!$E$257+L24*$F24*Indicators!$F$257+L24*$G24*Indicators!$G$257+L24*$H24*Indicators!$H$257+L24*$I24*Indicators!$I$257</f>
        <v>-1.1238980945900139E-3</v>
      </c>
      <c r="W24" s="193">
        <f>M24*$B24*Indicators!$B$258+M24*$C24*Indicators!$C$258+M24*$D24*Indicators!$D$258+M24*$E24*Indicators!$E$258+M24*$F24*Indicators!$F$258+M24*$G24*Indicators!$G$258+M24*$H24*Indicators!$H$258+M24*$I24*Indicators!$I$258</f>
        <v>-1.2932641285856206E-3</v>
      </c>
      <c r="X24" s="193">
        <f>N24*$B24*Indicators!$B$259+N24*$C24*Indicators!$C$259+N24*$D24*Indicators!$D$259+N24*$E24*Indicators!$E$259+N24*$F24*Indicators!$F$259+N24*$G24*Indicators!$G$259+N24*$H24*Indicators!$H$259+N24*$I24*Indicators!$I$259</f>
        <v>-7.0513431319447757E-4</v>
      </c>
      <c r="Y24" s="193">
        <f>O24*$B24*Indicators!$B$260+O24*$C24*Indicators!$C$260+O24*$D24*Indicators!$D$260+O24*$E24*Indicators!$E$260+O24*$F24*Indicators!$F$260+O24*$G24*Indicators!$G$260+O24*$H24*Indicators!$H$260+O24*$I24*Indicators!$I$260</f>
        <v>-8.229056727329302E-4</v>
      </c>
      <c r="Z24" s="193">
        <f>P24*$B24*Indicators!$B$261+P24*$C24*Indicators!$C$261+P24*$D24*Indicators!$D$261+P24*$E24*Indicators!$E$261+P24*$F24*Indicators!$F$261+P24*$G24*Indicators!$G$261+P24*$H24*Indicators!$H$261+P24*$I24*Indicators!$I$261</f>
        <v>-1.5069546374057059E-3</v>
      </c>
      <c r="AA24" s="193">
        <f>Q24*$B24*Indicators!$B$262+Q24*$C24*Indicators!$C$262+Q24*$D24*Indicators!$D$262+Q24*$E24*Indicators!$E$262+Q24*$F24*Indicators!$F$262+Q24*$G24*Indicators!$G$262+Q24*$H24*Indicators!$H$262+Q24*$I24*Indicators!$I$262</f>
        <v>-2.4521317811562154E-3</v>
      </c>
      <c r="AB24" s="193">
        <f>R24*$B24*Indicators!$B$263+R24*$C24*Indicators!$C$263+R24*$D24*Indicators!$D$263+R24*$E24*Indicators!$E$263+R24*$F24*Indicators!$F$263+R24*$G24*Indicators!$G$263+R24*$H24*Indicators!$H$263+R24*$I24*Indicators!$I$263</f>
        <v>-1.18635375242977E-3</v>
      </c>
      <c r="AC24" s="193">
        <f>S24*$B24*Indicators!$B$264+S24*$C24*Indicators!$C$264+S24*$D24*Indicators!$D$264+S24*$E24*Indicators!$E$264+S24*$F24*Indicators!$F$264+S24*$G24*Indicators!$G$264+S24*$H24*Indicators!$H$264+S24*$I24*Indicators!$I$264</f>
        <v>1.9729898749041418E-3</v>
      </c>
      <c r="AE24" s="177">
        <f t="shared" si="1"/>
        <v>-1.0148678087845786</v>
      </c>
    </row>
    <row r="25" spans="1:31" hidden="1" x14ac:dyDescent="0.25">
      <c r="A25" s="174">
        <f>Indicators!A37</f>
        <v>36495</v>
      </c>
      <c r="B25" s="193">
        <f>(Indicators!B37-Indicators!B36)/Indicators!B36</f>
        <v>-1.9474196689385859E-3</v>
      </c>
      <c r="C25" s="193">
        <f>(Indicators!C37-Indicators!C36)/-100</f>
        <v>6.6500000000000092E-3</v>
      </c>
      <c r="D25" s="193">
        <f>(Indicators!D37-Indicators!D36)/-100</f>
        <v>-3.2017075773745707E-3</v>
      </c>
      <c r="E25" s="193">
        <f>(Indicators!E37-Indicators!E36)/-Indicators!E36</f>
        <v>-4.5849802371541508E-2</v>
      </c>
      <c r="F25" s="193">
        <f>(Indicators!F37-Indicators!F36)/Indicators!F36</f>
        <v>-8.1413210445468412E-2</v>
      </c>
      <c r="G25" s="193">
        <f>(Indicators!G37-Indicators!G36)/Indicators!G36</f>
        <v>-4.4735030970406448E-3</v>
      </c>
      <c r="H25" s="193">
        <f>(Indicators!H37-Indicators!H36)/Indicators!H36</f>
        <v>6.2859507800457053E-3</v>
      </c>
      <c r="I25" s="193">
        <f>(Indicators!I37-Indicators!I36)/Indicators!I36</f>
        <v>0</v>
      </c>
      <c r="J25" s="174"/>
      <c r="K25" s="193">
        <f>'Port Shepstone'!C$68/100</f>
        <v>9.1782569038807119E-2</v>
      </c>
      <c r="L25" s="193">
        <f>'Port Shepstone'!D$68/100</f>
        <v>3.9691453864559106E-2</v>
      </c>
      <c r="M25" s="193">
        <f>'Port Shepstone'!E$68/100</f>
        <v>0.12388238234059035</v>
      </c>
      <c r="N25" s="193">
        <f>'Port Shepstone'!F$68/100</f>
        <v>2.5475143651319029E-2</v>
      </c>
      <c r="O25" s="193">
        <f>'Port Shepstone'!G$68/100</f>
        <v>5.6049066425548973E-2</v>
      </c>
      <c r="P25" s="193">
        <f>'Port Shepstone'!H$68/100</f>
        <v>0.18675402525958354</v>
      </c>
      <c r="Q25" s="193">
        <f>'Port Shepstone'!I$68/100</f>
        <v>6.1130151205419307E-2</v>
      </c>
      <c r="R25" s="193">
        <f>'Port Shepstone'!J$68/100</f>
        <v>0.1741527653364951</v>
      </c>
      <c r="S25" s="193">
        <f>'Port Shepstone'!K$68/100</f>
        <v>0.24108244287767744</v>
      </c>
      <c r="T25" s="193"/>
      <c r="U25" s="193">
        <f>K25*$B25*Indicators!$B$256+K25*$C25*Indicators!$C$256+K25*$D25*Indicators!$D$256+K25*$E25*Indicators!$E$256+K25*$F25*Indicators!$F$256+K25*$G25*Indicators!$G$256+K25*$H25*Indicators!$H$256+K25*$I25*Indicators!$I$256</f>
        <v>-2.8888016371088096E-3</v>
      </c>
      <c r="V25" s="193">
        <f>L25*$B25*Indicators!$B$257+L25*$C25*Indicators!$C$257+L25*$D25*Indicators!$D$257+L25*$E25*Indicators!$E$257+L25*$F25*Indicators!$F$257+L25*$G25*Indicators!$G$257+L25*$H25*Indicators!$H$257+L25*$I25*Indicators!$I$257</f>
        <v>-2.7619724365196292E-4</v>
      </c>
      <c r="W25" s="193">
        <f>M25*$B25*Indicators!$B$258+M25*$C25*Indicators!$C$258+M25*$D25*Indicators!$D$258+M25*$E25*Indicators!$E$258+M25*$F25*Indicators!$F$258+M25*$G25*Indicators!$G$258+M25*$H25*Indicators!$H$258+M25*$I25*Indicators!$I$258</f>
        <v>-4.296324543733368E-4</v>
      </c>
      <c r="X25" s="193">
        <f>N25*$B25*Indicators!$B$259+N25*$C25*Indicators!$C$259+N25*$D25*Indicators!$D$259+N25*$E25*Indicators!$E$259+N25*$F25*Indicators!$F$259+N25*$G25*Indicators!$G$259+N25*$H25*Indicators!$H$259+N25*$I25*Indicators!$I$259</f>
        <v>-2.1816130278989765E-4</v>
      </c>
      <c r="Y25" s="193">
        <f>O25*$B25*Indicators!$B$260+O25*$C25*Indicators!$C$260+O25*$D25*Indicators!$D$260+O25*$E25*Indicators!$E$260+O25*$F25*Indicators!$F$260+O25*$G25*Indicators!$G$260+O25*$H25*Indicators!$H$260+O25*$I25*Indicators!$I$260</f>
        <v>-1.9682178094982021E-4</v>
      </c>
      <c r="Z25" s="193">
        <f>P25*$B25*Indicators!$B$261+P25*$C25*Indicators!$C$261+P25*$D25*Indicators!$D$261+P25*$E25*Indicators!$E$261+P25*$F25*Indicators!$F$261+P25*$G25*Indicators!$G$261+P25*$H25*Indicators!$H$261+P25*$I25*Indicators!$I$261</f>
        <v>-2.8406707030336658E-4</v>
      </c>
      <c r="AA25" s="193">
        <f>Q25*$B25*Indicators!$B$262+Q25*$C25*Indicators!$C$262+Q25*$D25*Indicators!$D$262+Q25*$E25*Indicators!$E$262+Q25*$F25*Indicators!$F$262+Q25*$G25*Indicators!$G$262+Q25*$H25*Indicators!$H$262+Q25*$I25*Indicators!$I$262</f>
        <v>-7.1416297279357297E-4</v>
      </c>
      <c r="AB25" s="193">
        <f>R25*$B25*Indicators!$B$263+R25*$C25*Indicators!$C$263+R25*$D25*Indicators!$D$263+R25*$E25*Indicators!$E$263+R25*$F25*Indicators!$F$263+R25*$G25*Indicators!$G$263+R25*$H25*Indicators!$H$263+R25*$I25*Indicators!$I$263</f>
        <v>-1.5440518756015711E-4</v>
      </c>
      <c r="AC25" s="193">
        <f>S25*$B25*Indicators!$B$264+S25*$C25*Indicators!$C$264+S25*$D25*Indicators!$D$264+S25*$E25*Indicators!$E$264+S25*$F25*Indicators!$F$264+S25*$G25*Indicators!$G$264+S25*$H25*Indicators!$H$264+S25*$I25*Indicators!$I$264</f>
        <v>8.1442513082021157E-4</v>
      </c>
      <c r="AE25" s="177">
        <f t="shared" si="1"/>
        <v>-0.43478245187107117</v>
      </c>
    </row>
    <row r="26" spans="1:31" hidden="1" x14ac:dyDescent="0.25">
      <c r="A26" s="174">
        <f>Indicators!A38</f>
        <v>36526</v>
      </c>
      <c r="B26" s="193">
        <f>(Indicators!B38-Indicators!B37)/Indicators!B37</f>
        <v>2.6211382113821138E-2</v>
      </c>
      <c r="C26" s="193">
        <f>(Indicators!C38-Indicators!C37)/-100</f>
        <v>-8.9999999999999857E-4</v>
      </c>
      <c r="D26" s="193">
        <f>(Indicators!D38-Indicators!D37)/-100</f>
        <v>-4.0710978058354861E-3</v>
      </c>
      <c r="E26" s="193">
        <f>(Indicators!E38-Indicators!E37)/-Indicators!E37</f>
        <v>-2.5699168556311401E-2</v>
      </c>
      <c r="F26" s="193">
        <f>(Indicators!F38-Indicators!F37)/Indicators!F37</f>
        <v>-5.8528428093645571E-2</v>
      </c>
      <c r="G26" s="193">
        <f>(Indicators!G38-Indicators!G37)/Indicators!G37</f>
        <v>-1.9702730729346658E-2</v>
      </c>
      <c r="H26" s="193">
        <f>(Indicators!H38-Indicators!H37)/Indicators!H37</f>
        <v>9.5488439461402282E-3</v>
      </c>
      <c r="I26" s="193">
        <f>(Indicators!I38-Indicators!I37)/Indicators!I37</f>
        <v>0</v>
      </c>
      <c r="J26" s="174"/>
      <c r="K26" s="193">
        <f>'Port Shepstone'!C$69/100</f>
        <v>8.9362270874001726E-2</v>
      </c>
      <c r="L26" s="193">
        <f>'Port Shepstone'!D$69/100</f>
        <v>3.992911898962425E-2</v>
      </c>
      <c r="M26" s="193">
        <f>'Port Shepstone'!E$69/100</f>
        <v>0.12821457552051346</v>
      </c>
      <c r="N26" s="193">
        <f>'Port Shepstone'!F$69/100</f>
        <v>2.5496806698738501E-2</v>
      </c>
      <c r="O26" s="193">
        <f>'Port Shepstone'!G$69/100</f>
        <v>5.6796358270592068E-2</v>
      </c>
      <c r="P26" s="193">
        <f>'Port Shepstone'!H$69/100</f>
        <v>0.19479434279936084</v>
      </c>
      <c r="Q26" s="193">
        <f>'Port Shepstone'!I$69/100</f>
        <v>6.3637891885017478E-2</v>
      </c>
      <c r="R26" s="193">
        <f>'Port Shepstone'!J$69/100</f>
        <v>0.17105317895516869</v>
      </c>
      <c r="S26" s="193">
        <f>'Port Shepstone'!K$69/100</f>
        <v>0.23071545600698296</v>
      </c>
      <c r="T26" s="193"/>
      <c r="U26" s="193">
        <f>K26*$B26*Indicators!$B$256+K26*$C26*Indicators!$C$256+K26*$D26*Indicators!$D$256+K26*$E26*Indicators!$E$256+K26*$F26*Indicators!$F$256+K26*$G26*Indicators!$G$256+K26*$H26*Indicators!$H$256+K26*$I26*Indicators!$I$256</f>
        <v>-1.4319214720506764E-3</v>
      </c>
      <c r="V26" s="193">
        <f>L26*$B26*Indicators!$B$257+L26*$C26*Indicators!$C$257+L26*$D26*Indicators!$D$257+L26*$E26*Indicators!$E$257+L26*$F26*Indicators!$F$257+L26*$G26*Indicators!$G$257+L26*$H26*Indicators!$H$257+L26*$I26*Indicators!$I$257</f>
        <v>-1.0332036921539844E-4</v>
      </c>
      <c r="W26" s="193">
        <f>M26*$B26*Indicators!$B$258+M26*$C26*Indicators!$C$258+M26*$D26*Indicators!$D$258+M26*$E26*Indicators!$E$258+M26*$F26*Indicators!$F$258+M26*$G26*Indicators!$G$258+M26*$H26*Indicators!$H$258+M26*$I26*Indicators!$I$258</f>
        <v>9.1999040214660777E-4</v>
      </c>
      <c r="X26" s="193">
        <f>N26*$B26*Indicators!$B$259+N26*$C26*Indicators!$C$259+N26*$D26*Indicators!$D$259+N26*$E26*Indicators!$E$259+N26*$F26*Indicators!$F$259+N26*$G26*Indicators!$G$259+N26*$H26*Indicators!$H$259+N26*$I26*Indicators!$I$259</f>
        <v>-4.6209545456107003E-5</v>
      </c>
      <c r="Y26" s="193">
        <f>O26*$B26*Indicators!$B$260+O26*$C26*Indicators!$C$260+O26*$D26*Indicators!$D$260+O26*$E26*Indicators!$E$260+O26*$F26*Indicators!$F$260+O26*$G26*Indicators!$G$260+O26*$H26*Indicators!$H$260+O26*$I26*Indicators!$I$260</f>
        <v>5.4172726107249125E-5</v>
      </c>
      <c r="Z26" s="193">
        <f>P26*$B26*Indicators!$B$261+P26*$C26*Indicators!$C$261+P26*$D26*Indicators!$D$261+P26*$E26*Indicators!$E$261+P26*$F26*Indicators!$F$261+P26*$G26*Indicators!$G$261+P26*$H26*Indicators!$H$261+P26*$I26*Indicators!$I$261</f>
        <v>2.5502724328258631E-4</v>
      </c>
      <c r="AA26" s="193">
        <f>Q26*$B26*Indicators!$B$262+Q26*$C26*Indicators!$C$262+Q26*$D26*Indicators!$D$262+Q26*$E26*Indicators!$E$262+Q26*$F26*Indicators!$F$262+Q26*$G26*Indicators!$G$262+Q26*$H26*Indicators!$H$262+Q26*$I26*Indicators!$I$262</f>
        <v>-2.3965733193192972E-4</v>
      </c>
      <c r="AB26" s="193">
        <f>R26*$B26*Indicators!$B$263+R26*$C26*Indicators!$C$263+R26*$D26*Indicators!$D$263+R26*$E26*Indicators!$E$263+R26*$F26*Indicators!$F$263+R26*$G26*Indicators!$G$263+R26*$H26*Indicators!$H$263+R26*$I26*Indicators!$I$263</f>
        <v>3.7525043590839346E-4</v>
      </c>
      <c r="AC26" s="193">
        <f>S26*$B26*Indicators!$B$264+S26*$C26*Indicators!$C$264+S26*$D26*Indicators!$D$264+S26*$E26*Indicators!$E$264+S26*$F26*Indicators!$F$264+S26*$G26*Indicators!$G$264+S26*$H26*Indicators!$H$264+S26*$I26*Indicators!$I$264</f>
        <v>1.0051284573216585E-3</v>
      </c>
      <c r="AE26" s="177">
        <f t="shared" si="1"/>
        <v>7.8846054611238378E-2</v>
      </c>
    </row>
    <row r="27" spans="1:31" hidden="1" x14ac:dyDescent="0.25">
      <c r="A27" s="174">
        <f>Indicators!A39</f>
        <v>36557</v>
      </c>
      <c r="B27" s="193">
        <f>(Indicators!B39-Indicators!B38)/Indicators!B38</f>
        <v>5.5932310812522885E-3</v>
      </c>
      <c r="C27" s="193">
        <f>(Indicators!C39-Indicators!C38)/-100</f>
        <v>5.4999999999999711E-4</v>
      </c>
      <c r="D27" s="193">
        <f>(Indicators!D39-Indicators!D38)/-100</f>
        <v>3.1779661016950334E-3</v>
      </c>
      <c r="E27" s="193">
        <f>(Indicators!E39-Indicators!E38)/-Indicators!E38</f>
        <v>-0.11827560795873253</v>
      </c>
      <c r="F27" s="193">
        <f>(Indicators!F39-Indicators!F38)/Indicators!F38</f>
        <v>-4.9733570159857951E-2</v>
      </c>
      <c r="G27" s="193">
        <f>(Indicators!G39-Indicators!G38)/Indicators!G38</f>
        <v>2.8561354019745997E-2</v>
      </c>
      <c r="H27" s="193">
        <f>(Indicators!H39-Indicators!H38)/Indicators!H38</f>
        <v>1.4484966926648205E-3</v>
      </c>
      <c r="I27" s="193">
        <f>(Indicators!I39-Indicators!I38)/Indicators!I38</f>
        <v>0</v>
      </c>
      <c r="J27" s="174"/>
      <c r="K27" s="193">
        <f>'Port Shepstone'!C$69/100</f>
        <v>8.9362270874001726E-2</v>
      </c>
      <c r="L27" s="193">
        <f>'Port Shepstone'!D$69/100</f>
        <v>3.992911898962425E-2</v>
      </c>
      <c r="M27" s="193">
        <f>'Port Shepstone'!E$69/100</f>
        <v>0.12821457552051346</v>
      </c>
      <c r="N27" s="193">
        <f>'Port Shepstone'!F$69/100</f>
        <v>2.5496806698738501E-2</v>
      </c>
      <c r="O27" s="193">
        <f>'Port Shepstone'!G$69/100</f>
        <v>5.6796358270592068E-2</v>
      </c>
      <c r="P27" s="193">
        <f>'Port Shepstone'!H$69/100</f>
        <v>0.19479434279936084</v>
      </c>
      <c r="Q27" s="193">
        <f>'Port Shepstone'!I$69/100</f>
        <v>6.3637891885017478E-2</v>
      </c>
      <c r="R27" s="193">
        <f>'Port Shepstone'!J$69/100</f>
        <v>0.17105317895516869</v>
      </c>
      <c r="S27" s="193">
        <f>'Port Shepstone'!K$69/100</f>
        <v>0.23071545600698296</v>
      </c>
      <c r="T27" s="193"/>
      <c r="U27" s="193">
        <f>K27*$B27*Indicators!$B$256+K27*$C27*Indicators!$C$256+K27*$D27*Indicators!$D$256+K27*$E27*Indicators!$E$256+K27*$F27*Indicators!$F$256+K27*$G27*Indicators!$G$256+K27*$H27*Indicators!$H$256+K27*$I27*Indicators!$I$256</f>
        <v>-2.9980622063519274E-3</v>
      </c>
      <c r="V27" s="193">
        <f>L27*$B27*Indicators!$B$257+L27*$C27*Indicators!$C$257+L27*$D27*Indicators!$D$257+L27*$E27*Indicators!$E$257+L27*$F27*Indicators!$F$257+L27*$G27*Indicators!$G$257+L27*$H27*Indicators!$H$257+L27*$I27*Indicators!$I$257</f>
        <v>5.0907635702186521E-5</v>
      </c>
      <c r="W27" s="193">
        <f>M27*$B27*Indicators!$B$258+M27*$C27*Indicators!$C$258+M27*$D27*Indicators!$D$258+M27*$E27*Indicators!$E$258+M27*$F27*Indicators!$F$258+M27*$G27*Indicators!$G$258+M27*$H27*Indicators!$H$258+M27*$I27*Indicators!$I$258</f>
        <v>-1.2124203538772236E-3</v>
      </c>
      <c r="X27" s="193">
        <f>N27*$B27*Indicators!$B$259+N27*$C27*Indicators!$C$259+N27*$D27*Indicators!$D$259+N27*$E27*Indicators!$E$259+N27*$F27*Indicators!$F$259+N27*$G27*Indicators!$G$259+N27*$H27*Indicators!$H$259+N27*$I27*Indicators!$I$259</f>
        <v>-5.804233439185275E-4</v>
      </c>
      <c r="Y27" s="193">
        <f>O27*$B27*Indicators!$B$260+O27*$C27*Indicators!$C$260+O27*$D27*Indicators!$D$260+O27*$E27*Indicators!$E$260+O27*$F27*Indicators!$F$260+O27*$G27*Indicators!$G$260+O27*$H27*Indicators!$H$260+O27*$I27*Indicators!$I$260</f>
        <v>-9.2377416463021564E-4</v>
      </c>
      <c r="Z27" s="193">
        <f>P27*$B27*Indicators!$B$261+P27*$C27*Indicators!$C$261+P27*$D27*Indicators!$D$261+P27*$E27*Indicators!$E$261+P27*$F27*Indicators!$F$261+P27*$G27*Indicators!$G$261+P27*$H27*Indicators!$H$261+P27*$I27*Indicators!$I$261</f>
        <v>-1.9631413399356502E-3</v>
      </c>
      <c r="AA27" s="193">
        <f>Q27*$B27*Indicators!$B$262+Q27*$C27*Indicators!$C$262+Q27*$D27*Indicators!$D$262+Q27*$E27*Indicators!$E$262+Q27*$F27*Indicators!$F$262+Q27*$G27*Indicators!$G$262+Q27*$H27*Indicators!$H$262+Q27*$I27*Indicators!$I$262</f>
        <v>-2.1767890324786289E-3</v>
      </c>
      <c r="AB27" s="193">
        <f>R27*$B27*Indicators!$B$263+R27*$C27*Indicators!$C$263+R27*$D27*Indicators!$D$263+R27*$E27*Indicators!$E$263+R27*$F27*Indicators!$F$263+R27*$G27*Indicators!$G$263+R27*$H27*Indicators!$H$263+R27*$I27*Indicators!$I$263</f>
        <v>-1.7658490311362896E-3</v>
      </c>
      <c r="AC27" s="193">
        <f>S27*$B27*Indicators!$B$264+S27*$C27*Indicators!$C$264+S27*$D27*Indicators!$D$264+S27*$E27*Indicators!$E$264+S27*$F27*Indicators!$F$264+S27*$G27*Indicators!$G$264+S27*$H27*Indicators!$H$264+S27*$I27*Indicators!$I$264</f>
        <v>4.2035556338499119E-4</v>
      </c>
      <c r="AE27" s="177">
        <f t="shared" si="1"/>
        <v>-1.1149196273241286</v>
      </c>
    </row>
    <row r="28" spans="1:31" hidden="1" x14ac:dyDescent="0.25">
      <c r="A28" s="174">
        <f>Indicators!A40</f>
        <v>36586</v>
      </c>
      <c r="B28" s="193">
        <f>(Indicators!B40-Indicators!B39)/Indicators!B39</f>
        <v>3.8556684786890401E-2</v>
      </c>
      <c r="C28" s="193">
        <f>(Indicators!C40-Indicators!C39)/-100</f>
        <v>-3.9500000000000134E-3</v>
      </c>
      <c r="D28" s="193">
        <f>(Indicators!D40-Indicators!D39)/-100</f>
        <v>-1.0593220338983045E-2</v>
      </c>
      <c r="E28" s="193">
        <f>(Indicators!E40-Indicators!E39)/-Indicators!E39</f>
        <v>0.11894563426688642</v>
      </c>
      <c r="F28" s="193">
        <f>(Indicators!F40-Indicators!F39)/Indicators!F39</f>
        <v>-4.4859813084112028E-2</v>
      </c>
      <c r="G28" s="193">
        <f>(Indicators!G40-Indicators!G39)/Indicators!G39</f>
        <v>-5.3479602331162036E-2</v>
      </c>
      <c r="H28" s="193">
        <f>(Indicators!H40-Indicators!H39)/Indicators!H39</f>
        <v>1.7981758832187938E-3</v>
      </c>
      <c r="I28" s="193">
        <f>(Indicators!I40-Indicators!I39)/Indicators!I39</f>
        <v>0</v>
      </c>
      <c r="J28" s="174"/>
      <c r="K28" s="193">
        <f>'Port Shepstone'!C$69/100</f>
        <v>8.9362270874001726E-2</v>
      </c>
      <c r="L28" s="193">
        <f>'Port Shepstone'!D$69/100</f>
        <v>3.992911898962425E-2</v>
      </c>
      <c r="M28" s="193">
        <f>'Port Shepstone'!E$69/100</f>
        <v>0.12821457552051346</v>
      </c>
      <c r="N28" s="193">
        <f>'Port Shepstone'!F$69/100</f>
        <v>2.5496806698738501E-2</v>
      </c>
      <c r="O28" s="193">
        <f>'Port Shepstone'!G$69/100</f>
        <v>5.6796358270592068E-2</v>
      </c>
      <c r="P28" s="193">
        <f>'Port Shepstone'!H$69/100</f>
        <v>0.19479434279936084</v>
      </c>
      <c r="Q28" s="193">
        <f>'Port Shepstone'!I$69/100</f>
        <v>6.3637891885017478E-2</v>
      </c>
      <c r="R28" s="193">
        <f>'Port Shepstone'!J$69/100</f>
        <v>0.17105317895516869</v>
      </c>
      <c r="S28" s="193">
        <f>'Port Shepstone'!K$69/100</f>
        <v>0.23071545600698296</v>
      </c>
      <c r="T28" s="193"/>
      <c r="U28" s="193">
        <f>K28*$B28*Indicators!$B$256+K28*$C28*Indicators!$C$256+K28*$D28*Indicators!$D$256+K28*$E28*Indicators!$E$256+K28*$F28*Indicators!$F$256+K28*$G28*Indicators!$G$256+K28*$H28*Indicators!$H$256+K28*$I28*Indicators!$I$256</f>
        <v>1.2268820893727237E-3</v>
      </c>
      <c r="V28" s="193">
        <f>L28*$B28*Indicators!$B$257+L28*$C28*Indicators!$C$257+L28*$D28*Indicators!$D$257+L28*$E28*Indicators!$E$257+L28*$F28*Indicators!$F$257+L28*$G28*Indicators!$G$257+L28*$H28*Indicators!$H$257+L28*$I28*Indicators!$I$257</f>
        <v>8.2642412804735991E-5</v>
      </c>
      <c r="W28" s="193">
        <f>M28*$B28*Indicators!$B$258+M28*$C28*Indicators!$C$258+M28*$D28*Indicators!$D$258+M28*$E28*Indicators!$E$258+M28*$F28*Indicators!$F$258+M28*$G28*Indicators!$G$258+M28*$H28*Indicators!$H$258+M28*$I28*Indicators!$I$258</f>
        <v>3.1091470000937029E-3</v>
      </c>
      <c r="X28" s="193">
        <f>N28*$B28*Indicators!$B$259+N28*$C28*Indicators!$C$259+N28*$D28*Indicators!$D$259+N28*$E28*Indicators!$E$259+N28*$F28*Indicators!$F$259+N28*$G28*Indicators!$G$259+N28*$H28*Indicators!$H$259+N28*$I28*Indicators!$I$259</f>
        <v>6.9089849321034931E-4</v>
      </c>
      <c r="Y28" s="193">
        <f>O28*$B28*Indicators!$B$260+O28*$C28*Indicators!$C$260+O28*$D28*Indicators!$D$260+O28*$E28*Indicators!$E$260+O28*$F28*Indicators!$F$260+O28*$G28*Indicators!$G$260+O28*$H28*Indicators!$H$260+O28*$I28*Indicators!$I$260</f>
        <v>1.135509391267163E-3</v>
      </c>
      <c r="Z28" s="193">
        <f>P28*$B28*Indicators!$B$261+P28*$C28*Indicators!$C$261+P28*$D28*Indicators!$D$261+P28*$E28*Indicators!$E$261+P28*$F28*Indicators!$F$261+P28*$G28*Indicators!$G$261+P28*$H28*Indicators!$H$261+P28*$I28*Indicators!$I$261</f>
        <v>2.4736216375655651E-3</v>
      </c>
      <c r="AA28" s="193">
        <f>Q28*$B28*Indicators!$B$262+Q28*$C28*Indicators!$C$262+Q28*$D28*Indicators!$D$262+Q28*$E28*Indicators!$E$262+Q28*$F28*Indicators!$F$262+Q28*$G28*Indicators!$G$262+Q28*$H28*Indicators!$H$262+Q28*$I28*Indicators!$I$262</f>
        <v>2.4214009067280709E-3</v>
      </c>
      <c r="AB28" s="193">
        <f>R28*$B28*Indicators!$B$263+R28*$C28*Indicators!$C$263+R28*$D28*Indicators!$D$263+R28*$E28*Indicators!$E$263+R28*$F28*Indicators!$F$263+R28*$G28*Indicators!$G$263+R28*$H28*Indicators!$H$263+R28*$I28*Indicators!$I$263</f>
        <v>2.3687209256984232E-3</v>
      </c>
      <c r="AC28" s="193">
        <f>S28*$B28*Indicators!$B$264+S28*$C28*Indicators!$C$264+S28*$D28*Indicators!$D$264+S28*$E28*Indicators!$E$264+S28*$F28*Indicators!$F$264+S28*$G28*Indicators!$G$264+S28*$H28*Indicators!$H$264+S28*$I28*Indicators!$I$264</f>
        <v>2.062543517879282E-4</v>
      </c>
      <c r="AE28" s="177">
        <f t="shared" si="1"/>
        <v>1.3715077208528663</v>
      </c>
    </row>
    <row r="29" spans="1:31" hidden="1" x14ac:dyDescent="0.25">
      <c r="A29" s="174">
        <f>Indicators!A41</f>
        <v>36617</v>
      </c>
      <c r="B29" s="193">
        <f>(Indicators!B41-Indicators!B40)/Indicators!B40</f>
        <v>3.8657604078164882E-2</v>
      </c>
      <c r="C29" s="193">
        <f>(Indicators!C41-Indicators!C40)/-100</f>
        <v>-3.4499999999999887E-3</v>
      </c>
      <c r="D29" s="193">
        <f>(Indicators!D41-Indicators!D40)/-100</f>
        <v>-1.1556240369799946E-2</v>
      </c>
      <c r="E29" s="193">
        <f>(Indicators!E41-Indicators!E40)/-Indicators!E40</f>
        <v>2.6925953627524268E-2</v>
      </c>
      <c r="F29" s="193">
        <f>(Indicators!F41-Indicators!F40)/Indicators!F40</f>
        <v>0.17612524461839518</v>
      </c>
      <c r="G29" s="193">
        <f>(Indicators!G41-Indicators!G40)/Indicators!G40</f>
        <v>2.8975009054688682E-3</v>
      </c>
      <c r="H29" s="193">
        <f>(Indicators!H41-Indicators!H40)/Indicators!H40</f>
        <v>-1.3202187679004402E-3</v>
      </c>
      <c r="I29" s="193">
        <f>(Indicators!I41-Indicators!I40)/Indicators!I40</f>
        <v>0</v>
      </c>
      <c r="J29" s="174"/>
      <c r="K29" s="193">
        <f>'Port Shepstone'!C$69/100</f>
        <v>8.9362270874001726E-2</v>
      </c>
      <c r="L29" s="193">
        <f>'Port Shepstone'!D$69/100</f>
        <v>3.992911898962425E-2</v>
      </c>
      <c r="M29" s="193">
        <f>'Port Shepstone'!E$69/100</f>
        <v>0.12821457552051346</v>
      </c>
      <c r="N29" s="193">
        <f>'Port Shepstone'!F$69/100</f>
        <v>2.5496806698738501E-2</v>
      </c>
      <c r="O29" s="193">
        <f>'Port Shepstone'!G$69/100</f>
        <v>5.6796358270592068E-2</v>
      </c>
      <c r="P29" s="193">
        <f>'Port Shepstone'!H$69/100</f>
        <v>0.19479434279936084</v>
      </c>
      <c r="Q29" s="193">
        <f>'Port Shepstone'!I$69/100</f>
        <v>6.3637891885017478E-2</v>
      </c>
      <c r="R29" s="193">
        <f>'Port Shepstone'!J$69/100</f>
        <v>0.17105317895516869</v>
      </c>
      <c r="S29" s="193">
        <f>'Port Shepstone'!K$69/100</f>
        <v>0.23071545600698296</v>
      </c>
      <c r="T29" s="193"/>
      <c r="U29" s="193">
        <f>K29*$B29*Indicators!$B$256+K29*$C29*Indicators!$C$256+K29*$D29*Indicators!$D$256+K29*$E29*Indicators!$E$256+K29*$F29*Indicators!$F$256+K29*$G29*Indicators!$G$256+K29*$H29*Indicators!$H$256+K29*$I29*Indicators!$I$256</f>
        <v>5.7273773917917541E-3</v>
      </c>
      <c r="V29" s="193">
        <f>L29*$B29*Indicators!$B$257+L29*$C29*Indicators!$C$257+L29*$D29*Indicators!$D$257+L29*$E29*Indicators!$E$257+L29*$F29*Indicators!$F$257+L29*$G29*Indicators!$G$257+L29*$H29*Indicators!$H$257+L29*$I29*Indicators!$I$257</f>
        <v>6.16860045928305E-4</v>
      </c>
      <c r="W29" s="193">
        <f>M29*$B29*Indicators!$B$258+M29*$C29*Indicators!$C$258+M29*$D29*Indicators!$D$258+M29*$E29*Indicators!$E$258+M29*$F29*Indicators!$F$258+M29*$G29*Indicators!$G$258+M29*$H29*Indicators!$H$258+M29*$I29*Indicators!$I$258</f>
        <v>1.9005147669339413E-3</v>
      </c>
      <c r="X29" s="193">
        <f>N29*$B29*Indicators!$B$259+N29*$C29*Indicators!$C$259+N29*$D29*Indicators!$D$259+N29*$E29*Indicators!$E$259+N29*$F29*Indicators!$F$259+N29*$G29*Indicators!$G$259+N29*$H29*Indicators!$H$259+N29*$I29*Indicators!$I$259</f>
        <v>2.1337301605406996E-4</v>
      </c>
      <c r="Y29" s="193">
        <f>O29*$B29*Indicators!$B$260+O29*$C29*Indicators!$C$260+O29*$D29*Indicators!$D$260+O29*$E29*Indicators!$E$260+O29*$F29*Indicators!$F$260+O29*$G29*Indicators!$G$260+O29*$H29*Indicators!$H$260+O29*$I29*Indicators!$I$260</f>
        <v>3.0204097637989165E-4</v>
      </c>
      <c r="Z29" s="193">
        <f>P29*$B29*Indicators!$B$261+P29*$C29*Indicators!$C$261+P29*$D29*Indicators!$D$261+P29*$E29*Indicators!$E$261+P29*$F29*Indicators!$F$261+P29*$G29*Indicators!$G$261+P29*$H29*Indicators!$H$261+P29*$I29*Indicators!$I$261</f>
        <v>5.278055968176784E-4</v>
      </c>
      <c r="AA29" s="193">
        <f>Q29*$B29*Indicators!$B$262+Q29*$C29*Indicators!$C$262+Q29*$D29*Indicators!$D$262+Q29*$E29*Indicators!$E$262+Q29*$F29*Indicators!$F$262+Q29*$G29*Indicators!$G$262+Q29*$H29*Indicators!$H$262+Q29*$I29*Indicators!$I$262</f>
        <v>6.2580730987185575E-4</v>
      </c>
      <c r="AB29" s="193">
        <f>R29*$B29*Indicators!$B$263+R29*$C29*Indicators!$C$263+R29*$D29*Indicators!$D$263+R29*$E29*Indicators!$E$263+R29*$F29*Indicators!$F$263+R29*$G29*Indicators!$G$263+R29*$H29*Indicators!$H$263+R29*$I29*Indicators!$I$263</f>
        <v>6.4985943933429499E-4</v>
      </c>
      <c r="AC29" s="193">
        <f>S29*$B29*Indicators!$B$264+S29*$C29*Indicators!$C$264+S29*$D29*Indicators!$D$264+S29*$E29*Indicators!$E$264+S29*$F29*Indicators!$F$264+S29*$G29*Indicators!$G$264+S29*$H29*Indicators!$H$264+S29*$I29*Indicators!$I$264</f>
        <v>-1.1317353673787753E-5</v>
      </c>
      <c r="AE29" s="177">
        <f t="shared" si="1"/>
        <v>1.0552321189438003</v>
      </c>
    </row>
    <row r="30" spans="1:31" hidden="1" x14ac:dyDescent="0.25">
      <c r="A30" s="174">
        <f>Indicators!A42</f>
        <v>36647</v>
      </c>
      <c r="B30" s="193">
        <f>(Indicators!B42-Indicators!B41)/Indicators!B41</f>
        <v>1.6374525270230773E-2</v>
      </c>
      <c r="C30" s="193">
        <f>(Indicators!C42-Indicators!C41)/-100</f>
        <v>6.4999999999999498E-4</v>
      </c>
      <c r="D30" s="193">
        <f>(Indicators!D42-Indicators!D41)/-100</f>
        <v>-5.3391053391051817E-3</v>
      </c>
      <c r="E30" s="193">
        <f>(Indicators!E42-Indicators!E41)/-Indicators!E41</f>
        <v>-0.17794004611837044</v>
      </c>
      <c r="F30" s="193">
        <f>(Indicators!F42-Indicators!F41)/Indicators!F41</f>
        <v>0.12811980033277878</v>
      </c>
      <c r="G30" s="193">
        <f>(Indicators!G42-Indicators!G41)/Indicators!G41</f>
        <v>-1.7334777898158016E-2</v>
      </c>
      <c r="H30" s="193">
        <f>(Indicators!H42-Indicators!H41)/Indicators!H41</f>
        <v>4.1701778267539593E-3</v>
      </c>
      <c r="I30" s="193">
        <f>(Indicators!I42-Indicators!I41)/Indicators!I41</f>
        <v>0</v>
      </c>
      <c r="J30" s="174"/>
      <c r="K30" s="193">
        <f>'Port Shepstone'!C$69/100</f>
        <v>8.9362270874001726E-2</v>
      </c>
      <c r="L30" s="193">
        <f>'Port Shepstone'!D$69/100</f>
        <v>3.992911898962425E-2</v>
      </c>
      <c r="M30" s="193">
        <f>'Port Shepstone'!E$69/100</f>
        <v>0.12821457552051346</v>
      </c>
      <c r="N30" s="193">
        <f>'Port Shepstone'!F$69/100</f>
        <v>2.5496806698738501E-2</v>
      </c>
      <c r="O30" s="193">
        <f>'Port Shepstone'!G$69/100</f>
        <v>5.6796358270592068E-2</v>
      </c>
      <c r="P30" s="193">
        <f>'Port Shepstone'!H$69/100</f>
        <v>0.19479434279936084</v>
      </c>
      <c r="Q30" s="193">
        <f>'Port Shepstone'!I$69/100</f>
        <v>6.3637891885017478E-2</v>
      </c>
      <c r="R30" s="193">
        <f>'Port Shepstone'!J$69/100</f>
        <v>0.17105317895516869</v>
      </c>
      <c r="S30" s="193">
        <f>'Port Shepstone'!K$69/100</f>
        <v>0.23071545600698296</v>
      </c>
      <c r="T30" s="193"/>
      <c r="U30" s="193">
        <f>K30*$B30*Indicators!$B$256+K30*$C30*Indicators!$C$256+K30*$D30*Indicators!$D$256+K30*$E30*Indicators!$E$256+K30*$F30*Indicators!$F$256+K30*$G30*Indicators!$G$256+K30*$H30*Indicators!$H$256+K30*$I30*Indicators!$I$256</f>
        <v>1.0434027957136045E-3</v>
      </c>
      <c r="V30" s="193">
        <f>L30*$B30*Indicators!$B$257+L30*$C30*Indicators!$C$257+L30*$D30*Indicators!$D$257+L30*$E30*Indicators!$E$257+L30*$F30*Indicators!$F$257+L30*$G30*Indicators!$G$257+L30*$H30*Indicators!$H$257+L30*$I30*Indicators!$I$257</f>
        <v>-7.9121778081557201E-4</v>
      </c>
      <c r="W30" s="193">
        <f>M30*$B30*Indicators!$B$258+M30*$C30*Indicators!$C$258+M30*$D30*Indicators!$D$258+M30*$E30*Indicators!$E$258+M30*$F30*Indicators!$F$258+M30*$G30*Indicators!$G$258+M30*$H30*Indicators!$H$258+M30*$I30*Indicators!$I$258</f>
        <v>-1.5107341691390857E-3</v>
      </c>
      <c r="X30" s="193">
        <f>N30*$B30*Indicators!$B$259+N30*$C30*Indicators!$C$259+N30*$D30*Indicators!$D$259+N30*$E30*Indicators!$E$259+N30*$F30*Indicators!$F$259+N30*$G30*Indicators!$G$259+N30*$H30*Indicators!$H$259+N30*$I30*Indicators!$I$259</f>
        <v>-8.6097602023532107E-4</v>
      </c>
      <c r="Y30" s="193">
        <f>O30*$B30*Indicators!$B$260+O30*$C30*Indicators!$C$260+O30*$D30*Indicators!$D$260+O30*$E30*Indicators!$E$260+O30*$F30*Indicators!$F$260+O30*$G30*Indicators!$G$260+O30*$H30*Indicators!$H$260+O30*$I30*Indicators!$I$260</f>
        <v>-1.3711442610633477E-3</v>
      </c>
      <c r="Z30" s="193">
        <f>P30*$B30*Indicators!$B$261+P30*$C30*Indicators!$C$261+P30*$D30*Indicators!$D$261+P30*$E30*Indicators!$E$261+P30*$F30*Indicators!$F$261+P30*$G30*Indicators!$G$261+P30*$H30*Indicators!$H$261+P30*$I30*Indicators!$I$261</f>
        <v>-3.1078129731318856E-3</v>
      </c>
      <c r="AA30" s="193">
        <f>Q30*$B30*Indicators!$B$262+Q30*$C30*Indicators!$C$262+Q30*$D30*Indicators!$D$262+Q30*$E30*Indicators!$E$262+Q30*$F30*Indicators!$F$262+Q30*$G30*Indicators!$G$262+Q30*$H30*Indicators!$H$262+Q30*$I30*Indicators!$I$262</f>
        <v>-3.265542547939385E-3</v>
      </c>
      <c r="AB30" s="193">
        <f>R30*$B30*Indicators!$B$263+R30*$C30*Indicators!$C$263+R30*$D30*Indicators!$D$263+R30*$E30*Indicators!$E$263+R30*$F30*Indicators!$F$263+R30*$G30*Indicators!$G$263+R30*$H30*Indicators!$H$263+R30*$I30*Indicators!$I$263</f>
        <v>-2.6020454387305457E-3</v>
      </c>
      <c r="AC30" s="193">
        <f>S30*$B30*Indicators!$B$264+S30*$C30*Indicators!$C$264+S30*$D30*Indicators!$D$264+S30*$E30*Indicators!$E$264+S30*$F30*Indicators!$F$264+S30*$G30*Indicators!$G$264+S30*$H30*Indicators!$H$264+S30*$I30*Indicators!$I$264</f>
        <v>4.7254789178623495E-4</v>
      </c>
      <c r="AE30" s="177">
        <f t="shared" si="1"/>
        <v>-1.1993522503555303</v>
      </c>
    </row>
    <row r="31" spans="1:31" hidden="1" x14ac:dyDescent="0.25">
      <c r="A31" s="174">
        <f>Indicators!A43</f>
        <v>36678</v>
      </c>
      <c r="B31" s="193">
        <f>(Indicators!B43-Indicators!B42)/Indicators!B42</f>
        <v>-2.5984104856210694E-2</v>
      </c>
      <c r="C31" s="193">
        <f>(Indicators!C43-Indicators!C42)/-100</f>
        <v>2.550000000000008E-3</v>
      </c>
      <c r="D31" s="193">
        <f>(Indicators!D43-Indicators!D42)/-100</f>
        <v>-7.852965747703511E-4</v>
      </c>
      <c r="E31" s="193">
        <f>(Indicators!E43-Indicators!E42)/-Indicators!E42</f>
        <v>-6.19902120717781E-2</v>
      </c>
      <c r="F31" s="193">
        <f>(Indicators!F43-Indicators!F42)/Indicators!F42</f>
        <v>0.2286135693215339</v>
      </c>
      <c r="G31" s="193">
        <f>(Indicators!G43-Indicators!G42)/Indicators!G42</f>
        <v>6.1006982726938497E-2</v>
      </c>
      <c r="H31" s="193">
        <f>(Indicators!H43-Indicators!H42)/Indicators!H42</f>
        <v>6.9716400568059561E-3</v>
      </c>
      <c r="I31" s="193">
        <f>(Indicators!I43-Indicators!I42)/Indicators!I42</f>
        <v>0</v>
      </c>
      <c r="J31" s="174"/>
      <c r="K31" s="193">
        <f>'Port Shepstone'!C$69/100</f>
        <v>8.9362270874001726E-2</v>
      </c>
      <c r="L31" s="193">
        <f>'Port Shepstone'!D$69/100</f>
        <v>3.992911898962425E-2</v>
      </c>
      <c r="M31" s="193">
        <f>'Port Shepstone'!E$69/100</f>
        <v>0.12821457552051346</v>
      </c>
      <c r="N31" s="193">
        <f>'Port Shepstone'!F$69/100</f>
        <v>2.5496806698738501E-2</v>
      </c>
      <c r="O31" s="193">
        <f>'Port Shepstone'!G$69/100</f>
        <v>5.6796358270592068E-2</v>
      </c>
      <c r="P31" s="193">
        <f>'Port Shepstone'!H$69/100</f>
        <v>0.19479434279936084</v>
      </c>
      <c r="Q31" s="193">
        <f>'Port Shepstone'!I$69/100</f>
        <v>6.3637891885017478E-2</v>
      </c>
      <c r="R31" s="193">
        <f>'Port Shepstone'!J$69/100</f>
        <v>0.17105317895516869</v>
      </c>
      <c r="S31" s="193">
        <f>'Port Shepstone'!K$69/100</f>
        <v>0.23071545600698296</v>
      </c>
      <c r="T31" s="193"/>
      <c r="U31" s="193">
        <f>K31*$B31*Indicators!$B$256+K31*$C31*Indicators!$C$256+K31*$D31*Indicators!$D$256+K31*$E31*Indicators!$E$256+K31*$F31*Indicators!$F$256+K31*$G31*Indicators!$G$256+K31*$H31*Indicators!$H$256+K31*$I31*Indicators!$I$256</f>
        <v>4.804277691511546E-3</v>
      </c>
      <c r="V31" s="193">
        <f>L31*$B31*Indicators!$B$257+L31*$C31*Indicators!$C$257+L31*$D31*Indicators!$D$257+L31*$E31*Indicators!$E$257+L31*$F31*Indicators!$F$257+L31*$G31*Indicators!$G$257+L31*$H31*Indicators!$H$257+L31*$I31*Indicators!$I$257</f>
        <v>4.1560384920739165E-4</v>
      </c>
      <c r="W31" s="193">
        <f>M31*$B31*Indicators!$B$258+M31*$C31*Indicators!$C$258+M31*$D31*Indicators!$D$258+M31*$E31*Indicators!$E$258+M31*$F31*Indicators!$F$258+M31*$G31*Indicators!$G$258+M31*$H31*Indicators!$H$258+M31*$I31*Indicators!$I$258</f>
        <v>-1.8111025165454264E-3</v>
      </c>
      <c r="X31" s="193">
        <f>N31*$B31*Indicators!$B$259+N31*$C31*Indicators!$C$259+N31*$D31*Indicators!$D$259+N31*$E31*Indicators!$E$259+N31*$F31*Indicators!$F$259+N31*$G31*Indicators!$G$259+N31*$H31*Indicators!$H$259+N31*$I31*Indicators!$I$259</f>
        <v>-3.623364897616016E-4</v>
      </c>
      <c r="Y31" s="193">
        <f>O31*$B31*Indicators!$B$260+O31*$C31*Indicators!$C$260+O31*$D31*Indicators!$D$260+O31*$E31*Indicators!$E$260+O31*$F31*Indicators!$F$260+O31*$G31*Indicators!$G$260+O31*$H31*Indicators!$H$260+O31*$I31*Indicators!$I$260</f>
        <v>-5.1792485155414177E-4</v>
      </c>
      <c r="Z31" s="193">
        <f>P31*$B31*Indicators!$B$261+P31*$C31*Indicators!$C$261+P31*$D31*Indicators!$D$261+P31*$E31*Indicators!$E$261+P31*$F31*Indicators!$F$261+P31*$G31*Indicators!$G$261+P31*$H31*Indicators!$H$261+P31*$I31*Indicators!$I$261</f>
        <v>-1.2309212292347881E-3</v>
      </c>
      <c r="AA31" s="193">
        <f>Q31*$B31*Indicators!$B$262+Q31*$C31*Indicators!$C$262+Q31*$D31*Indicators!$D$262+Q31*$E31*Indicators!$E$262+Q31*$F31*Indicators!$F$262+Q31*$G31*Indicators!$G$262+Q31*$H31*Indicators!$H$262+Q31*$I31*Indicators!$I$262</f>
        <v>-1.2326453314344627E-3</v>
      </c>
      <c r="AB31" s="193">
        <f>R31*$B31*Indicators!$B$263+R31*$C31*Indicators!$C$263+R31*$D31*Indicators!$D$263+R31*$E31*Indicators!$E$263+R31*$F31*Indicators!$F$263+R31*$G31*Indicators!$G$263+R31*$H31*Indicators!$H$263+R31*$I31*Indicators!$I$263</f>
        <v>-1.0078400847560627E-3</v>
      </c>
      <c r="AC31" s="193">
        <f>S31*$B31*Indicators!$B$264+S31*$C31*Indicators!$C$264+S31*$D31*Indicators!$D$264+S31*$E31*Indicators!$E$264+S31*$F31*Indicators!$F$264+S31*$G31*Indicators!$G$264+S31*$H31*Indicators!$H$264+S31*$I31*Indicators!$I$264</f>
        <v>5.2723607379829554E-5</v>
      </c>
      <c r="AE31" s="177">
        <f t="shared" si="1"/>
        <v>-8.9016535518771617E-2</v>
      </c>
    </row>
    <row r="32" spans="1:31" hidden="1" x14ac:dyDescent="0.25">
      <c r="A32" s="174">
        <f>Indicators!A44</f>
        <v>36708</v>
      </c>
      <c r="B32" s="193">
        <f>(Indicators!B44-Indicators!B43)/Indicators!B43</f>
        <v>2.6219881073583837E-2</v>
      </c>
      <c r="C32" s="193">
        <f>(Indicators!C44-Indicators!C43)/-100</f>
        <v>4.6999999999999889E-3</v>
      </c>
      <c r="D32" s="193">
        <f>(Indicators!D44-Indicators!D43)/-100</f>
        <v>-8.357961148929078E-3</v>
      </c>
      <c r="E32" s="193">
        <f>(Indicators!E44-Indicators!E43)/-Indicators!E43</f>
        <v>0.14592933947772649</v>
      </c>
      <c r="F32" s="193">
        <f>(Indicators!F44-Indicators!F43)/Indicators!F43</f>
        <v>0.1572629051620649</v>
      </c>
      <c r="G32" s="193">
        <f>(Indicators!G44-Indicators!G43)/Indicators!G43</f>
        <v>-3.6369934187738137E-2</v>
      </c>
      <c r="H32" s="193">
        <f>(Indicators!H44-Indicators!H43)/Indicators!H43</f>
        <v>1.3961358099996502E-2</v>
      </c>
      <c r="I32" s="193">
        <f>(Indicators!I44-Indicators!I43)/Indicators!I43</f>
        <v>0</v>
      </c>
      <c r="J32" s="174"/>
      <c r="K32" s="193">
        <f>'Port Shepstone'!C$69/100</f>
        <v>8.9362270874001726E-2</v>
      </c>
      <c r="L32" s="193">
        <f>'Port Shepstone'!D$69/100</f>
        <v>3.992911898962425E-2</v>
      </c>
      <c r="M32" s="193">
        <f>'Port Shepstone'!E$69/100</f>
        <v>0.12821457552051346</v>
      </c>
      <c r="N32" s="193">
        <f>'Port Shepstone'!F$69/100</f>
        <v>2.5496806698738501E-2</v>
      </c>
      <c r="O32" s="193">
        <f>'Port Shepstone'!G$69/100</f>
        <v>5.6796358270592068E-2</v>
      </c>
      <c r="P32" s="193">
        <f>'Port Shepstone'!H$69/100</f>
        <v>0.19479434279936084</v>
      </c>
      <c r="Q32" s="193">
        <f>'Port Shepstone'!I$69/100</f>
        <v>6.3637891885017478E-2</v>
      </c>
      <c r="R32" s="193">
        <f>'Port Shepstone'!J$69/100</f>
        <v>0.17105317895516869</v>
      </c>
      <c r="S32" s="193">
        <f>'Port Shepstone'!K$69/100</f>
        <v>0.23071545600698296</v>
      </c>
      <c r="T32" s="193"/>
      <c r="U32" s="193">
        <f>K32*$B32*Indicators!$B$256+K32*$C32*Indicators!$C$256+K32*$D32*Indicators!$D$256+K32*$E32*Indicators!$E$256+K32*$F32*Indicators!$F$256+K32*$G32*Indicators!$G$256+K32*$H32*Indicators!$H$256+K32*$I32*Indicators!$I$256</f>
        <v>7.0309406538357896E-3</v>
      </c>
      <c r="V32" s="193">
        <f>L32*$B32*Indicators!$B$257+L32*$C32*Indicators!$C$257+L32*$D32*Indicators!$D$257+L32*$E32*Indicators!$E$257+L32*$F32*Indicators!$F$257+L32*$G32*Indicators!$G$257+L32*$H32*Indicators!$H$257+L32*$I32*Indicators!$I$257</f>
        <v>3.1587624946181935E-4</v>
      </c>
      <c r="W32" s="193">
        <f>M32*$B32*Indicators!$B$258+M32*$C32*Indicators!$C$258+M32*$D32*Indicators!$D$258+M32*$E32*Indicators!$E$258+M32*$F32*Indicators!$F$258+M32*$G32*Indicators!$G$258+M32*$H32*Indicators!$H$258+M32*$I32*Indicators!$I$258</f>
        <v>3.2935926936203562E-3</v>
      </c>
      <c r="X32" s="193">
        <f>N32*$B32*Indicators!$B$259+N32*$C32*Indicators!$C$259+N32*$D32*Indicators!$D$259+N32*$E32*Indicators!$E$259+N32*$F32*Indicators!$F$259+N32*$G32*Indicators!$G$259+N32*$H32*Indicators!$H$259+N32*$I32*Indicators!$I$259</f>
        <v>8.4193244446380505E-4</v>
      </c>
      <c r="Y32" s="193">
        <f>O32*$B32*Indicators!$B$260+O32*$C32*Indicators!$C$260+O32*$D32*Indicators!$D$260+O32*$E32*Indicators!$E$260+O32*$F32*Indicators!$F$260+O32*$G32*Indicators!$G$260+O32*$H32*Indicators!$H$260+O32*$I32*Indicators!$I$260</f>
        <v>1.662656611558268E-3</v>
      </c>
      <c r="Z32" s="193">
        <f>P32*$B32*Indicators!$B$261+P32*$C32*Indicators!$C$261+P32*$D32*Indicators!$D$261+P32*$E32*Indicators!$E$261+P32*$F32*Indicators!$F$261+P32*$G32*Indicators!$G$261+P32*$H32*Indicators!$H$261+P32*$I32*Indicators!$I$261</f>
        <v>4.0280878060656115E-3</v>
      </c>
      <c r="AA32" s="193">
        <f>Q32*$B32*Indicators!$B$262+Q32*$C32*Indicators!$C$262+Q32*$D32*Indicators!$D$262+Q32*$E32*Indicators!$E$262+Q32*$F32*Indicators!$F$262+Q32*$G32*Indicators!$G$262+Q32*$H32*Indicators!$H$262+Q32*$I32*Indicators!$I$262</f>
        <v>3.1371740493021075E-3</v>
      </c>
      <c r="AB32" s="193">
        <f>R32*$B32*Indicators!$B$263+R32*$C32*Indicators!$C$263+R32*$D32*Indicators!$D$263+R32*$E32*Indicators!$E$263+R32*$F32*Indicators!$F$263+R32*$G32*Indicators!$G$263+R32*$H32*Indicators!$H$263+R32*$I32*Indicators!$I$263</f>
        <v>3.7995244456268183E-3</v>
      </c>
      <c r="AC32" s="193">
        <f>S32*$B32*Indicators!$B$264+S32*$C32*Indicators!$C$264+S32*$D32*Indicators!$D$264+S32*$E32*Indicators!$E$264+S32*$F32*Indicators!$F$264+S32*$G32*Indicators!$G$264+S32*$H32*Indicators!$H$264+S32*$I32*Indicators!$I$264</f>
        <v>1.5651282735680413E-3</v>
      </c>
      <c r="AE32" s="177">
        <f t="shared" si="1"/>
        <v>2.5674913227502616</v>
      </c>
    </row>
    <row r="33" spans="1:31" hidden="1" x14ac:dyDescent="0.25">
      <c r="A33" s="174">
        <f>Indicators!A45</f>
        <v>36739</v>
      </c>
      <c r="B33" s="193">
        <f>(Indicators!B45-Indicators!B44)/Indicators!B44</f>
        <v>3.8820992092019046E-4</v>
      </c>
      <c r="C33" s="193">
        <f>(Indicators!C45-Indicators!C44)/-100</f>
        <v>2.0000000000000104E-3</v>
      </c>
      <c r="D33" s="193">
        <f>(Indicators!D45-Indicators!D44)/-100</f>
        <v>-8.7008950729349169E-3</v>
      </c>
      <c r="E33" s="193">
        <f>(Indicators!E45-Indicators!E44)/-Indicators!E44</f>
        <v>-0.20431654676258978</v>
      </c>
      <c r="F33" s="193">
        <f>(Indicators!F45-Indicators!F44)/Indicators!F44</f>
        <v>9.9585062240663796E-2</v>
      </c>
      <c r="G33" s="193">
        <f>(Indicators!G45-Indicators!G44)/Indicators!G44</f>
        <v>-1.5815959741193306E-2</v>
      </c>
      <c r="H33" s="193">
        <f>(Indicators!H45-Indicators!H44)/Indicators!H44</f>
        <v>6.9928060310557221E-3</v>
      </c>
      <c r="I33" s="193">
        <f>(Indicators!I45-Indicators!I44)/Indicators!I44</f>
        <v>0</v>
      </c>
      <c r="J33" s="174"/>
      <c r="K33" s="193">
        <f>'Port Shepstone'!C$69/100</f>
        <v>8.9362270874001726E-2</v>
      </c>
      <c r="L33" s="193">
        <f>'Port Shepstone'!D$69/100</f>
        <v>3.992911898962425E-2</v>
      </c>
      <c r="M33" s="193">
        <f>'Port Shepstone'!E$69/100</f>
        <v>0.12821457552051346</v>
      </c>
      <c r="N33" s="193">
        <f>'Port Shepstone'!F$69/100</f>
        <v>2.5496806698738501E-2</v>
      </c>
      <c r="O33" s="193">
        <f>'Port Shepstone'!G$69/100</f>
        <v>5.6796358270592068E-2</v>
      </c>
      <c r="P33" s="193">
        <f>'Port Shepstone'!H$69/100</f>
        <v>0.19479434279936084</v>
      </c>
      <c r="Q33" s="193">
        <f>'Port Shepstone'!I$69/100</f>
        <v>6.3637891885017478E-2</v>
      </c>
      <c r="R33" s="193">
        <f>'Port Shepstone'!J$69/100</f>
        <v>0.17105317895516869</v>
      </c>
      <c r="S33" s="193">
        <f>'Port Shepstone'!K$69/100</f>
        <v>0.23071545600698296</v>
      </c>
      <c r="T33" s="193"/>
      <c r="U33" s="193">
        <f>K33*$B33*Indicators!$B$256+K33*$C33*Indicators!$C$256+K33*$D33*Indicators!$D$256+K33*$E33*Indicators!$E$256+K33*$F33*Indicators!$F$256+K33*$G33*Indicators!$G$256+K33*$H33*Indicators!$H$256+K33*$I33*Indicators!$I$256</f>
        <v>-3.8572477545569612E-4</v>
      </c>
      <c r="V33" s="193">
        <f>L33*$B33*Indicators!$B$257+L33*$C33*Indicators!$C$257+L33*$D33*Indicators!$D$257+L33*$E33*Indicators!$E$257+L33*$F33*Indicators!$F$257+L33*$G33*Indicators!$G$257+L33*$H33*Indicators!$H$257+L33*$I33*Indicators!$I$257</f>
        <v>-1.0637746420621306E-3</v>
      </c>
      <c r="W33" s="193">
        <f>M33*$B33*Indicators!$B$258+M33*$C33*Indicators!$C$258+M33*$D33*Indicators!$D$258+M33*$E33*Indicators!$E$258+M33*$F33*Indicators!$F$258+M33*$G33*Indicators!$G$258+M33*$H33*Indicators!$H$258+M33*$I33*Indicators!$I$258</f>
        <v>-2.5170502544361157E-3</v>
      </c>
      <c r="X33" s="193">
        <f>N33*$B33*Indicators!$B$259+N33*$C33*Indicators!$C$259+N33*$D33*Indicators!$D$259+N33*$E33*Indicators!$E$259+N33*$F33*Indicators!$F$259+N33*$G33*Indicators!$G$259+N33*$H33*Indicators!$H$259+N33*$I33*Indicators!$I$259</f>
        <v>-1.0316072372542776E-3</v>
      </c>
      <c r="Y33" s="193">
        <f>O33*$B33*Indicators!$B$260+O33*$C33*Indicators!$C$260+O33*$D33*Indicators!$D$260+O33*$E33*Indicators!$E$260+O33*$F33*Indicators!$F$260+O33*$G33*Indicators!$G$260+O33*$H33*Indicators!$H$260+O33*$I33*Indicators!$I$260</f>
        <v>-1.6346508030298452E-3</v>
      </c>
      <c r="Z33" s="193">
        <f>P33*$B33*Indicators!$B$261+P33*$C33*Indicators!$C$261+P33*$D33*Indicators!$D$261+P33*$E33*Indicators!$E$261+P33*$F33*Indicators!$F$261+P33*$G33*Indicators!$G$261+P33*$H33*Indicators!$H$261+P33*$I33*Indicators!$I$261</f>
        <v>-3.8344898590784021E-3</v>
      </c>
      <c r="AA33" s="193">
        <f>Q33*$B33*Indicators!$B$262+Q33*$C33*Indicators!$C$262+Q33*$D33*Indicators!$D$262+Q33*$E33*Indicators!$E$262+Q33*$F33*Indicators!$F$262+Q33*$G33*Indicators!$G$262+Q33*$H33*Indicators!$H$262+Q33*$I33*Indicators!$I$262</f>
        <v>-3.8391258262677006E-3</v>
      </c>
      <c r="AB33" s="193">
        <f>R33*$B33*Indicators!$B$263+R33*$C33*Indicators!$C$263+R33*$D33*Indicators!$D$263+R33*$E33*Indicators!$E$263+R33*$F33*Indicators!$F$263+R33*$G33*Indicators!$G$263+R33*$H33*Indicators!$H$263+R33*$I33*Indicators!$I$263</f>
        <v>-3.1585108700815856E-3</v>
      </c>
      <c r="AC33" s="193">
        <f>S33*$B33*Indicators!$B$264+S33*$C33*Indicators!$C$264+S33*$D33*Indicators!$D$264+S33*$E33*Indicators!$E$264+S33*$F33*Indicators!$F$264+S33*$G33*Indicators!$G$264+S33*$H33*Indicators!$H$264+S33*$I33*Indicators!$I$264</f>
        <v>2.529757568808449E-4</v>
      </c>
      <c r="AE33" s="177">
        <f t="shared" si="1"/>
        <v>-1.7211958510784906</v>
      </c>
    </row>
    <row r="34" spans="1:31" hidden="1" x14ac:dyDescent="0.25">
      <c r="A34" s="174">
        <f>Indicators!A46</f>
        <v>36770</v>
      </c>
      <c r="B34" s="193">
        <f>(Indicators!B46-Indicators!B45)/Indicators!B45</f>
        <v>4.9743449703206495E-2</v>
      </c>
      <c r="C34" s="193">
        <f>(Indicators!C46-Indicators!C45)/-100</f>
        <v>-2.5000000000000353E-4</v>
      </c>
      <c r="D34" s="193">
        <f>(Indicators!D46-Indicators!D45)/-100</f>
        <v>-7.6282732454147962E-4</v>
      </c>
      <c r="E34" s="193">
        <f>(Indicators!E46-Indicators!E45)/-Indicators!E45</f>
        <v>8.6618876941457548E-2</v>
      </c>
      <c r="F34" s="193">
        <f>(Indicators!F46-Indicators!F45)/Indicators!F45</f>
        <v>-6.9811320754717007E-2</v>
      </c>
      <c r="G34" s="193">
        <f>(Indicators!G46-Indicators!G45)/Indicators!G45</f>
        <v>9.1307523739956164E-3</v>
      </c>
      <c r="H34" s="193">
        <f>(Indicators!H46-Indicators!H45)/Indicators!H45</f>
        <v>1.5606480028157491E-2</v>
      </c>
      <c r="I34" s="193">
        <f>(Indicators!I46-Indicators!I45)/Indicators!I45</f>
        <v>0</v>
      </c>
      <c r="J34" s="174"/>
      <c r="K34" s="193">
        <f>'Port Shepstone'!C$69/100</f>
        <v>8.9362270874001726E-2</v>
      </c>
      <c r="L34" s="193">
        <f>'Port Shepstone'!D$69/100</f>
        <v>3.992911898962425E-2</v>
      </c>
      <c r="M34" s="193">
        <f>'Port Shepstone'!E$69/100</f>
        <v>0.12821457552051346</v>
      </c>
      <c r="N34" s="193">
        <f>'Port Shepstone'!F$69/100</f>
        <v>2.5496806698738501E-2</v>
      </c>
      <c r="O34" s="193">
        <f>'Port Shepstone'!G$69/100</f>
        <v>5.6796358270592068E-2</v>
      </c>
      <c r="P34" s="193">
        <f>'Port Shepstone'!H$69/100</f>
        <v>0.19479434279936084</v>
      </c>
      <c r="Q34" s="193">
        <f>'Port Shepstone'!I$69/100</f>
        <v>6.3637891885017478E-2</v>
      </c>
      <c r="R34" s="193">
        <f>'Port Shepstone'!J$69/100</f>
        <v>0.17105317895516869</v>
      </c>
      <c r="S34" s="193">
        <f>'Port Shepstone'!K$69/100</f>
        <v>0.23071545600698296</v>
      </c>
      <c r="T34" s="193"/>
      <c r="U34" s="193">
        <f>K34*$B34*Indicators!$B$256+K34*$C34*Indicators!$C$256+K34*$D34*Indicators!$D$256+K34*$E34*Indicators!$E$256+K34*$F34*Indicators!$F$256+K34*$G34*Indicators!$G$256+K34*$H34*Indicators!$H$256+K34*$I34*Indicators!$I$256</f>
        <v>4.6718679489258445E-4</v>
      </c>
      <c r="V34" s="193">
        <f>L34*$B34*Indicators!$B$257+L34*$C34*Indicators!$C$257+L34*$D34*Indicators!$D$257+L34*$E34*Indicators!$E$257+L34*$F34*Indicators!$F$257+L34*$G34*Indicators!$G$257+L34*$H34*Indicators!$H$257+L34*$I34*Indicators!$I$257</f>
        <v>1.0875583402628502E-3</v>
      </c>
      <c r="W34" s="193">
        <f>M34*$B34*Indicators!$B$258+M34*$C34*Indicators!$C$258+M34*$D34*Indicators!$D$258+M34*$E34*Indicators!$E$258+M34*$F34*Indicators!$F$258+M34*$G34*Indicators!$G$258+M34*$H34*Indicators!$H$258+M34*$I34*Indicators!$I$258</f>
        <v>3.5316194182905343E-3</v>
      </c>
      <c r="X34" s="193">
        <f>N34*$B34*Indicators!$B$259+N34*$C34*Indicators!$C$259+N34*$D34*Indicators!$D$259+N34*$E34*Indicators!$E$259+N34*$F34*Indicators!$F$259+N34*$G34*Indicators!$G$259+N34*$H34*Indicators!$H$259+N34*$I34*Indicators!$I$259</f>
        <v>6.0703121185565363E-4</v>
      </c>
      <c r="Y34" s="193">
        <f>O34*$B34*Indicators!$B$260+O34*$C34*Indicators!$C$260+O34*$D34*Indicators!$D$260+O34*$E34*Indicators!$E$260+O34*$F34*Indicators!$F$260+O34*$G34*Indicators!$G$260+O34*$H34*Indicators!$H$260+O34*$I34*Indicators!$I$260</f>
        <v>1.2777952552943536E-3</v>
      </c>
      <c r="Z34" s="193">
        <f>P34*$B34*Indicators!$B$261+P34*$C34*Indicators!$C$261+P34*$D34*Indicators!$D$261+P34*$E34*Indicators!$E$261+P34*$F34*Indicators!$F$261+P34*$G34*Indicators!$G$261+P34*$H34*Indicators!$H$261+P34*$I34*Indicators!$I$261</f>
        <v>3.369511090792348E-3</v>
      </c>
      <c r="AA34" s="193">
        <f>Q34*$B34*Indicators!$B$262+Q34*$C34*Indicators!$C$262+Q34*$D34*Indicators!$D$262+Q34*$E34*Indicators!$E$262+Q34*$F34*Indicators!$F$262+Q34*$G34*Indicators!$G$262+Q34*$H34*Indicators!$H$262+Q34*$I34*Indicators!$I$262</f>
        <v>2.1608259760933311E-3</v>
      </c>
      <c r="AB34" s="193">
        <f>R34*$B34*Indicators!$B$263+R34*$C34*Indicators!$C$263+R34*$D34*Indicators!$D$263+R34*$E34*Indicators!$E$263+R34*$F34*Indicators!$F$263+R34*$G34*Indicators!$G$263+R34*$H34*Indicators!$H$263+R34*$I34*Indicators!$I$263</f>
        <v>3.1053667955200496E-3</v>
      </c>
      <c r="AC34" s="193">
        <f>S34*$B34*Indicators!$B$264+S34*$C34*Indicators!$C$264+S34*$D34*Indicators!$D$264+S34*$E34*Indicators!$E$264+S34*$F34*Indicators!$F$264+S34*$G34*Indicators!$G$264+S34*$H34*Indicators!$H$264+S34*$I34*Indicators!$I$264</f>
        <v>2.172468301863793E-3</v>
      </c>
      <c r="AE34" s="177">
        <f t="shared" si="1"/>
        <v>1.7779363184865498</v>
      </c>
    </row>
    <row r="35" spans="1:31" hidden="1" x14ac:dyDescent="0.25">
      <c r="A35" s="174">
        <f>Indicators!A47</f>
        <v>36800</v>
      </c>
      <c r="B35" s="193">
        <f>(Indicators!B47-Indicators!B46)/Indicators!B46</f>
        <v>3.370848051699115E-2</v>
      </c>
      <c r="C35" s="193">
        <f>(Indicators!C47-Indicators!C46)/-100</f>
        <v>-3.1499999999999948E-3</v>
      </c>
      <c r="D35" s="193">
        <f>(Indicators!D47-Indicators!D46)/-100</f>
        <v>-9.03671288741128E-4</v>
      </c>
      <c r="E35" s="193">
        <f>(Indicators!E47-Indicators!E46)/-Indicators!E46</f>
        <v>-5.2975801177240177E-2</v>
      </c>
      <c r="F35" s="193">
        <f>(Indicators!F47-Indicators!F46)/Indicators!F46</f>
        <v>5.57809330628804E-2</v>
      </c>
      <c r="G35" s="193">
        <f>(Indicators!G47-Indicators!G46)/Indicators!G46</f>
        <v>-4.3069127759681629E-2</v>
      </c>
      <c r="H35" s="193">
        <f>(Indicators!H47-Indicators!H46)/Indicators!H46</f>
        <v>5.6367526010737742E-3</v>
      </c>
      <c r="I35" s="193">
        <f>(Indicators!I47-Indicators!I46)/Indicators!I46</f>
        <v>0</v>
      </c>
      <c r="J35" s="174"/>
      <c r="K35" s="193">
        <f>'Port Shepstone'!C$69/100</f>
        <v>8.9362270874001726E-2</v>
      </c>
      <c r="L35" s="193">
        <f>'Port Shepstone'!D$69/100</f>
        <v>3.992911898962425E-2</v>
      </c>
      <c r="M35" s="193">
        <f>'Port Shepstone'!E$69/100</f>
        <v>0.12821457552051346</v>
      </c>
      <c r="N35" s="193">
        <f>'Port Shepstone'!F$69/100</f>
        <v>2.5496806698738501E-2</v>
      </c>
      <c r="O35" s="193">
        <f>'Port Shepstone'!G$69/100</f>
        <v>5.6796358270592068E-2</v>
      </c>
      <c r="P35" s="193">
        <f>'Port Shepstone'!H$69/100</f>
        <v>0.19479434279936084</v>
      </c>
      <c r="Q35" s="193">
        <f>'Port Shepstone'!I$69/100</f>
        <v>6.3637891885017478E-2</v>
      </c>
      <c r="R35" s="193">
        <f>'Port Shepstone'!J$69/100</f>
        <v>0.17105317895516869</v>
      </c>
      <c r="S35" s="193">
        <f>'Port Shepstone'!K$69/100</f>
        <v>0.23071545600698296</v>
      </c>
      <c r="T35" s="193"/>
      <c r="U35" s="193">
        <f>K35*$B35*Indicators!$B$256+K35*$C35*Indicators!$C$256+K35*$D35*Indicators!$D$256+K35*$E35*Indicators!$E$256+K35*$F35*Indicators!$F$256+K35*$G35*Indicators!$G$256+K35*$H35*Indicators!$H$256+K35*$I35*Indicators!$I$256</f>
        <v>1.3112645662855533E-3</v>
      </c>
      <c r="V35" s="193">
        <f>L35*$B35*Indicators!$B$257+L35*$C35*Indicators!$C$257+L35*$D35*Indicators!$D$257+L35*$E35*Indicators!$E$257+L35*$F35*Indicators!$F$257+L35*$G35*Indicators!$G$257+L35*$H35*Indicators!$H$257+L35*$I35*Indicators!$I$257</f>
        <v>-4.9562765885922152E-4</v>
      </c>
      <c r="W35" s="193">
        <f>M35*$B35*Indicators!$B$258+M35*$C35*Indicators!$C$258+M35*$D35*Indicators!$D$258+M35*$E35*Indicators!$E$258+M35*$F35*Indicators!$F$258+M35*$G35*Indicators!$G$258+M35*$H35*Indicators!$H$258+M35*$I35*Indicators!$I$258</f>
        <v>8.1914750633809265E-4</v>
      </c>
      <c r="X35" s="193">
        <f>N35*$B35*Indicators!$B$259+N35*$C35*Indicators!$C$259+N35*$D35*Indicators!$D$259+N35*$E35*Indicators!$E$259+N35*$F35*Indicators!$F$259+N35*$G35*Indicators!$G$259+N35*$H35*Indicators!$H$259+N35*$I35*Indicators!$I$259</f>
        <v>-1.7499275579603167E-4</v>
      </c>
      <c r="Y35" s="193">
        <f>O35*$B35*Indicators!$B$260+O35*$C35*Indicators!$C$260+O35*$D35*Indicators!$D$260+O35*$E35*Indicators!$E$260+O35*$F35*Indicators!$F$260+O35*$G35*Indicators!$G$260+O35*$H35*Indicators!$H$260+O35*$I35*Indicators!$I$260</f>
        <v>-2.2263397020924261E-4</v>
      </c>
      <c r="Z35" s="193">
        <f>P35*$B35*Indicators!$B$261+P35*$C35*Indicators!$C$261+P35*$D35*Indicators!$D$261+P35*$E35*Indicators!$E$261+P35*$F35*Indicators!$F$261+P35*$G35*Indicators!$G$261+P35*$H35*Indicators!$H$261+P35*$I35*Indicators!$I$261</f>
        <v>-3.507814008352781E-4</v>
      </c>
      <c r="AA35" s="193">
        <f>Q35*$B35*Indicators!$B$262+Q35*$C35*Indicators!$C$262+Q35*$D35*Indicators!$D$262+Q35*$E35*Indicators!$E$262+Q35*$F35*Indicators!$F$262+Q35*$G35*Indicators!$G$262+Q35*$H35*Indicators!$H$262+Q35*$I35*Indicators!$I$262</f>
        <v>-7.7096726341983391E-4</v>
      </c>
      <c r="AB35" s="193">
        <f>R35*$B35*Indicators!$B$263+R35*$C35*Indicators!$C$263+R35*$D35*Indicators!$D$263+R35*$E35*Indicators!$E$263+R35*$F35*Indicators!$F$263+R35*$G35*Indicators!$G$263+R35*$H35*Indicators!$H$263+R35*$I35*Indicators!$I$263</f>
        <v>-2.443620239342157E-4</v>
      </c>
      <c r="AC35" s="193">
        <f>S35*$B35*Indicators!$B$264+S35*$C35*Indicators!$C$264+S35*$D35*Indicators!$D$264+S35*$E35*Indicators!$E$264+S35*$F35*Indicators!$F$264+S35*$G35*Indicators!$G$264+S35*$H35*Indicators!$H$264+S35*$I35*Indicators!$I$264</f>
        <v>8.717905524644326E-4</v>
      </c>
      <c r="AE35" s="177">
        <f t="shared" si="1"/>
        <v>7.4283755203425506E-2</v>
      </c>
    </row>
    <row r="36" spans="1:31" hidden="1" x14ac:dyDescent="0.25">
      <c r="A36" s="174">
        <f>Indicators!A48</f>
        <v>36831</v>
      </c>
      <c r="B36" s="193">
        <f>(Indicators!B48-Indicators!B47)/Indicators!B47</f>
        <v>3.1390728476821207E-2</v>
      </c>
      <c r="C36" s="193">
        <f>(Indicators!C48-Indicators!C47)/-100</f>
        <v>5.5499999999999968E-3</v>
      </c>
      <c r="D36" s="193">
        <f>(Indicators!D48-Indicators!D47)/-100</f>
        <v>1.4723414074046203E-4</v>
      </c>
      <c r="E36" s="193">
        <f>(Indicators!E48-Indicators!E47)/-Indicators!E47</f>
        <v>-1.024844720496889E-2</v>
      </c>
      <c r="F36" s="193">
        <f>(Indicators!F48-Indicators!F47)/Indicators!F47</f>
        <v>-8.6455331412103778E-2</v>
      </c>
      <c r="G36" s="193">
        <f>(Indicators!G48-Indicators!G47)/Indicators!G47</f>
        <v>9.077155824508451E-3</v>
      </c>
      <c r="H36" s="193">
        <f>(Indicators!H48-Indicators!H47)/Indicators!H47</f>
        <v>1.4371482805447564E-2</v>
      </c>
      <c r="I36" s="193">
        <f>(Indicators!I48-Indicators!I47)/Indicators!I47</f>
        <v>0</v>
      </c>
      <c r="J36" s="174"/>
      <c r="K36" s="193">
        <f>'Port Shepstone'!C$69/100</f>
        <v>8.9362270874001726E-2</v>
      </c>
      <c r="L36" s="193">
        <f>'Port Shepstone'!D$69/100</f>
        <v>3.992911898962425E-2</v>
      </c>
      <c r="M36" s="193">
        <f>'Port Shepstone'!E$69/100</f>
        <v>0.12821457552051346</v>
      </c>
      <c r="N36" s="193">
        <f>'Port Shepstone'!F$69/100</f>
        <v>2.5496806698738501E-2</v>
      </c>
      <c r="O36" s="193">
        <f>'Port Shepstone'!G$69/100</f>
        <v>5.6796358270592068E-2</v>
      </c>
      <c r="P36" s="193">
        <f>'Port Shepstone'!H$69/100</f>
        <v>0.19479434279936084</v>
      </c>
      <c r="Q36" s="193">
        <f>'Port Shepstone'!I$69/100</f>
        <v>6.3637891885017478E-2</v>
      </c>
      <c r="R36" s="193">
        <f>'Port Shepstone'!J$69/100</f>
        <v>0.17105317895516869</v>
      </c>
      <c r="S36" s="193">
        <f>'Port Shepstone'!K$69/100</f>
        <v>0.23071545600698296</v>
      </c>
      <c r="T36" s="193"/>
      <c r="U36" s="193">
        <f>K36*$B36*Indicators!$B$256+K36*$C36*Indicators!$C$256+K36*$D36*Indicators!$D$256+K36*$E36*Indicators!$E$256+K36*$F36*Indicators!$F$256+K36*$G36*Indicators!$G$256+K36*$H36*Indicators!$H$256+K36*$I36*Indicators!$I$256</f>
        <v>-1.7337334814824777E-3</v>
      </c>
      <c r="V36" s="193">
        <f>L36*$B36*Indicators!$B$257+L36*$C36*Indicators!$C$257+L36*$D36*Indicators!$D$257+L36*$E36*Indicators!$E$257+L36*$F36*Indicators!$F$257+L36*$G36*Indicators!$G$257+L36*$H36*Indicators!$H$257+L36*$I36*Indicators!$I$257</f>
        <v>4.8007722696764908E-4</v>
      </c>
      <c r="W36" s="193">
        <f>M36*$B36*Indicators!$B$258+M36*$C36*Indicators!$C$258+M36*$D36*Indicators!$D$258+M36*$E36*Indicators!$E$258+M36*$F36*Indicators!$F$258+M36*$G36*Indicators!$G$258+M36*$H36*Indicators!$H$258+M36*$I36*Indicators!$I$258</f>
        <v>1.6047875073351258E-3</v>
      </c>
      <c r="X36" s="193">
        <f>N36*$B36*Indicators!$B$259+N36*$C36*Indicators!$C$259+N36*$D36*Indicators!$D$259+N36*$E36*Indicators!$E$259+N36*$F36*Indicators!$F$259+N36*$G36*Indicators!$G$259+N36*$H36*Indicators!$H$259+N36*$I36*Indicators!$I$259</f>
        <v>7.1681553927815624E-5</v>
      </c>
      <c r="Y36" s="193">
        <f>O36*$B36*Indicators!$B$260+O36*$C36*Indicators!$C$260+O36*$D36*Indicators!$D$260+O36*$E36*Indicators!$E$260+O36*$F36*Indicators!$F$260+O36*$G36*Indicators!$G$260+O36*$H36*Indicators!$H$260+O36*$I36*Indicators!$I$260</f>
        <v>4.3125327292944981E-4</v>
      </c>
      <c r="Z36" s="193">
        <f>P36*$B36*Indicators!$B$261+P36*$C36*Indicators!$C$261+P36*$D36*Indicators!$D$261+P36*$E36*Indicators!$E$261+P36*$F36*Indicators!$F$261+P36*$G36*Indicators!$G$261+P36*$H36*Indicators!$H$261+P36*$I36*Indicators!$I$261</f>
        <v>1.4958346520222306E-3</v>
      </c>
      <c r="AA36" s="193">
        <f>Q36*$B36*Indicators!$B$262+Q36*$C36*Indicators!$C$262+Q36*$D36*Indicators!$D$262+Q36*$E36*Indicators!$E$262+Q36*$F36*Indicators!$F$262+Q36*$G36*Indicators!$G$262+Q36*$H36*Indicators!$H$262+Q36*$I36*Indicators!$I$262</f>
        <v>2.5859630675973663E-4</v>
      </c>
      <c r="AB36" s="193">
        <f>R36*$B36*Indicators!$B$263+R36*$C36*Indicators!$C$263+R36*$D36*Indicators!$D$263+R36*$E36*Indicators!$E$263+R36*$F36*Indicators!$F$263+R36*$G36*Indicators!$G$263+R36*$H36*Indicators!$H$263+R36*$I36*Indicators!$I$263</f>
        <v>1.4339210751457259E-3</v>
      </c>
      <c r="AC36" s="193">
        <f>S36*$B36*Indicators!$B$264+S36*$C36*Indicators!$C$264+S36*$D36*Indicators!$D$264+S36*$E36*Indicators!$E$264+S36*$F36*Indicators!$F$264+S36*$G36*Indicators!$G$264+S36*$H36*Indicators!$H$264+S36*$I36*Indicators!$I$264</f>
        <v>2.1739081978564344E-3</v>
      </c>
      <c r="AE36" s="177">
        <f t="shared" si="1"/>
        <v>0.62163263114616907</v>
      </c>
    </row>
    <row r="37" spans="1:31" hidden="1" x14ac:dyDescent="0.25">
      <c r="A37" s="174">
        <f>Indicators!A49</f>
        <v>36861</v>
      </c>
      <c r="B37" s="193">
        <f>(Indicators!B49-Indicators!B48)/Indicators!B48</f>
        <v>-2.825221523051236E-2</v>
      </c>
      <c r="C37" s="193">
        <f>(Indicators!C49-Indicators!C48)/-100</f>
        <v>5.3500000000000015E-3</v>
      </c>
      <c r="D37" s="193">
        <f>(Indicators!D49-Indicators!D48)/-100</f>
        <v>2.1969854299423554E-4</v>
      </c>
      <c r="E37" s="193">
        <f>(Indicators!E49-Indicators!E48)/-Indicators!E48</f>
        <v>0.3243160159852444</v>
      </c>
      <c r="F37" s="193">
        <f>(Indicators!F49-Indicators!F48)/Indicators!F48</f>
        <v>2.2082018927444887E-2</v>
      </c>
      <c r="G37" s="193">
        <f>(Indicators!G49-Indicators!G48)/Indicators!G48</f>
        <v>1.7616191904047934E-2</v>
      </c>
      <c r="H37" s="193">
        <f>(Indicators!H49-Indicators!H48)/Indicators!H48</f>
        <v>-1.2175369392994481E-3</v>
      </c>
      <c r="I37" s="193">
        <f>(Indicators!I49-Indicators!I48)/Indicators!I48</f>
        <v>0</v>
      </c>
      <c r="J37" s="174"/>
      <c r="K37" s="193">
        <f>'Port Shepstone'!C$69/100</f>
        <v>8.9362270874001726E-2</v>
      </c>
      <c r="L37" s="193">
        <f>'Port Shepstone'!D$69/100</f>
        <v>3.992911898962425E-2</v>
      </c>
      <c r="M37" s="193">
        <f>'Port Shepstone'!E$69/100</f>
        <v>0.12821457552051346</v>
      </c>
      <c r="N37" s="193">
        <f>'Port Shepstone'!F$69/100</f>
        <v>2.5496806698738501E-2</v>
      </c>
      <c r="O37" s="193">
        <f>'Port Shepstone'!G$69/100</f>
        <v>5.6796358270592068E-2</v>
      </c>
      <c r="P37" s="193">
        <f>'Port Shepstone'!H$69/100</f>
        <v>0.19479434279936084</v>
      </c>
      <c r="Q37" s="193">
        <f>'Port Shepstone'!I$69/100</f>
        <v>6.3637891885017478E-2</v>
      </c>
      <c r="R37" s="193">
        <f>'Port Shepstone'!J$69/100</f>
        <v>0.17105317895516869</v>
      </c>
      <c r="S37" s="193">
        <f>'Port Shepstone'!K$69/100</f>
        <v>0.23071545600698296</v>
      </c>
      <c r="T37" s="193"/>
      <c r="U37" s="193">
        <f>K37*$B37*Indicators!$B$256+K37*$C37*Indicators!$C$256+K37*$D37*Indicators!$D$256+K37*$E37*Indicators!$E$256+K37*$F37*Indicators!$F$256+K37*$G37*Indicators!$G$256+K37*$H37*Indicators!$H$256+K37*$I37*Indicators!$I$256</f>
        <v>5.0518383151565991E-3</v>
      </c>
      <c r="V37" s="193">
        <f>L37*$B37*Indicators!$B$257+L37*$C37*Indicators!$C$257+L37*$D37*Indicators!$D$257+L37*$E37*Indicators!$E$257+L37*$F37*Indicators!$F$257+L37*$G37*Indicators!$G$257+L37*$H37*Indicators!$H$257+L37*$I37*Indicators!$I$257</f>
        <v>1.237899069226004E-3</v>
      </c>
      <c r="W37" s="193">
        <f>M37*$B37*Indicators!$B$258+M37*$C37*Indicators!$C$258+M37*$D37*Indicators!$D$258+M37*$E37*Indicators!$E$258+M37*$F37*Indicators!$F$258+M37*$G37*Indicators!$G$258+M37*$H37*Indicators!$H$258+M37*$I37*Indicators!$I$258</f>
        <v>3.0133704336454937E-3</v>
      </c>
      <c r="X37" s="193">
        <f>N37*$B37*Indicators!$B$259+N37*$C37*Indicators!$C$259+N37*$D37*Indicators!$D$259+N37*$E37*Indicators!$E$259+N37*$F37*Indicators!$F$259+N37*$G37*Indicators!$G$259+N37*$H37*Indicators!$H$259+N37*$I37*Indicators!$I$259</f>
        <v>1.5857665726788592E-3</v>
      </c>
      <c r="Y37" s="193">
        <f>O37*$B37*Indicators!$B$260+O37*$C37*Indicators!$C$260+O37*$D37*Indicators!$D$260+O37*$E37*Indicators!$E$260+O37*$F37*Indicators!$F$260+O37*$G37*Indicators!$G$260+O37*$H37*Indicators!$H$260+O37*$I37*Indicators!$I$260</f>
        <v>2.6741934651779483E-3</v>
      </c>
      <c r="Z37" s="193">
        <f>P37*$B37*Indicators!$B$261+P37*$C37*Indicators!$C$261+P37*$D37*Indicators!$D$261+P37*$E37*Indicators!$E$261+P37*$F37*Indicators!$F$261+P37*$G37*Indicators!$G$261+P37*$H37*Indicators!$H$261+P37*$I37*Indicators!$I$261</f>
        <v>6.0811746360398093E-3</v>
      </c>
      <c r="AA37" s="193">
        <f>Q37*$B37*Indicators!$B$262+Q37*$C37*Indicators!$C$262+Q37*$D37*Indicators!$D$262+Q37*$E37*Indicators!$E$262+Q37*$F37*Indicators!$F$262+Q37*$G37*Indicators!$G$262+Q37*$H37*Indicators!$H$262+Q37*$I37*Indicators!$I$262</f>
        <v>6.0658394894271906E-3</v>
      </c>
      <c r="AB37" s="193">
        <f>R37*$B37*Indicators!$B$263+R37*$C37*Indicators!$C$263+R37*$D37*Indicators!$D$263+R37*$E37*Indicators!$E$263+R37*$F37*Indicators!$F$263+R37*$G37*Indicators!$G$263+R37*$H37*Indicators!$H$263+R37*$I37*Indicators!$I$263</f>
        <v>5.325841451088555E-3</v>
      </c>
      <c r="AC37" s="193">
        <f>S37*$B37*Indicators!$B$264+S37*$C37*Indicators!$C$264+S37*$D37*Indicators!$D$264+S37*$E37*Indicators!$E$264+S37*$F37*Indicators!$F$264+S37*$G37*Indicators!$G$264+S37*$H37*Indicators!$H$264+S37*$I37*Indicators!$I$264</f>
        <v>-2.9394138777898181E-4</v>
      </c>
      <c r="AE37" s="177">
        <f t="shared" si="1"/>
        <v>3.0741982044661476</v>
      </c>
    </row>
    <row r="38" spans="1:31" hidden="1" x14ac:dyDescent="0.25">
      <c r="A38" s="174">
        <f>Indicators!A50</f>
        <v>36892</v>
      </c>
      <c r="B38" s="193">
        <f>(Indicators!B50-Indicators!B49)/Indicators!B49</f>
        <v>2.880930355490947E-2</v>
      </c>
      <c r="C38" s="193">
        <f>(Indicators!C50-Indicators!C49)/-100</f>
        <v>3.2499999999999929E-3</v>
      </c>
      <c r="D38" s="193">
        <f>(Indicators!D50-Indicators!D49)/-100</f>
        <v>-1.2700608207241615E-3</v>
      </c>
      <c r="E38" s="193">
        <f>(Indicators!E50-Indicators!E49)/-Indicators!E49</f>
        <v>-0.22065514103730655</v>
      </c>
      <c r="F38" s="193">
        <f>(Indicators!F50-Indicators!F49)/Indicators!F49</f>
        <v>3.4979423868312744E-2</v>
      </c>
      <c r="G38" s="193">
        <f>(Indicators!G50-Indicators!G49)/Indicators!G49</f>
        <v>-1.9889502762430854E-2</v>
      </c>
      <c r="H38" s="193">
        <f>(Indicators!H50-Indicators!H49)/Indicators!H49</f>
        <v>4.3079434947846853E-3</v>
      </c>
      <c r="I38" s="193">
        <f>(Indicators!I50-Indicators!I49)/Indicators!I49</f>
        <v>0</v>
      </c>
      <c r="J38" s="174"/>
      <c r="K38" s="193">
        <f>'Port Shepstone'!C$70/100</f>
        <v>8.5011719964356317E-2</v>
      </c>
      <c r="L38" s="193">
        <f>'Port Shepstone'!D$70/100</f>
        <v>3.8132293432933055E-2</v>
      </c>
      <c r="M38" s="193">
        <f>'Port Shepstone'!E$70/100</f>
        <v>0.12601498378630629</v>
      </c>
      <c r="N38" s="193">
        <f>'Port Shepstone'!F$70/100</f>
        <v>2.3932754436813378E-2</v>
      </c>
      <c r="O38" s="193">
        <f>'Port Shepstone'!G$70/100</f>
        <v>6.7626450448627237E-2</v>
      </c>
      <c r="P38" s="193">
        <f>'Port Shepstone'!H$70/100</f>
        <v>0.20108311742274307</v>
      </c>
      <c r="Q38" s="193">
        <f>'Port Shepstone'!I$70/100</f>
        <v>6.5003098169228044E-2</v>
      </c>
      <c r="R38" s="193">
        <f>'Port Shepstone'!J$70/100</f>
        <v>0.17047660214525998</v>
      </c>
      <c r="S38" s="193">
        <f>'Port Shepstone'!K$70/100</f>
        <v>0.22271898019373265</v>
      </c>
      <c r="T38" s="193"/>
      <c r="U38" s="193">
        <f>K38*$B38*Indicators!$B$256+K38*$C38*Indicators!$C$256+K38*$D38*Indicators!$D$256+K38*$E38*Indicators!$E$256+K38*$F38*Indicators!$F$256+K38*$G38*Indicators!$G$256+K38*$H38*Indicators!$H$256+K38*$I38*Indicators!$I$256</f>
        <v>-1.7481295599501108E-3</v>
      </c>
      <c r="V38" s="193">
        <f>L38*$B38*Indicators!$B$257+L38*$C38*Indicators!$C$257+L38*$D38*Indicators!$D$257+L38*$E38*Indicators!$E$257+L38*$F38*Indicators!$F$257+L38*$G38*Indicators!$G$257+L38*$H38*Indicators!$H$257+L38*$I38*Indicators!$I$257</f>
        <v>-8.1521215575456392E-4</v>
      </c>
      <c r="W38" s="193">
        <f>M38*$B38*Indicators!$B$258+M38*$C38*Indicators!$C$258+M38*$D38*Indicators!$D$258+M38*$E38*Indicators!$E$258+M38*$F38*Indicators!$F$258+M38*$G38*Indicators!$G$258+M38*$H38*Indicators!$H$258+M38*$I38*Indicators!$I$258</f>
        <v>-1.3817500821504871E-3</v>
      </c>
      <c r="X38" s="193">
        <f>N38*$B38*Indicators!$B$259+N38*$C38*Indicators!$C$259+N38*$D38*Indicators!$D$259+N38*$E38*Indicators!$E$259+N38*$F38*Indicators!$F$259+N38*$G38*Indicators!$G$259+N38*$H38*Indicators!$H$259+N38*$I38*Indicators!$I$259</f>
        <v>-9.7454909709802288E-4</v>
      </c>
      <c r="Y38" s="193">
        <f>O38*$B38*Indicators!$B$260+O38*$C38*Indicators!$C$260+O38*$D38*Indicators!$D$260+O38*$E38*Indicators!$E$260+O38*$F38*Indicators!$F$260+O38*$G38*Indicators!$G$260+O38*$H38*Indicators!$H$260+O38*$I38*Indicators!$I$260</f>
        <v>-1.8987454034504554E-3</v>
      </c>
      <c r="Z38" s="193">
        <f>P38*$B38*Indicators!$B$261+P38*$C38*Indicators!$C$261+P38*$D38*Indicators!$D$261+P38*$E38*Indicators!$E$261+P38*$F38*Indicators!$F$261+P38*$G38*Indicators!$G$261+P38*$H38*Indicators!$H$261+P38*$I38*Indicators!$I$261</f>
        <v>-3.4634777414118221E-3</v>
      </c>
      <c r="AA38" s="193">
        <f>Q38*$B38*Indicators!$B$262+Q38*$C38*Indicators!$C$262+Q38*$D38*Indicators!$D$262+Q38*$E38*Indicators!$E$262+Q38*$F38*Indicators!$F$262+Q38*$G38*Indicators!$G$262+Q38*$H38*Indicators!$H$262+Q38*$I38*Indicators!$I$262</f>
        <v>-4.0257087798324315E-3</v>
      </c>
      <c r="AB38" s="193">
        <f>R38*$B38*Indicators!$B$263+R38*$C38*Indicators!$C$263+R38*$D38*Indicators!$D$263+R38*$E38*Indicators!$E$263+R38*$F38*Indicators!$F$263+R38*$G38*Indicators!$G$263+R38*$H38*Indicators!$H$263+R38*$I38*Indicators!$I$263</f>
        <v>-2.8779360105869352E-3</v>
      </c>
      <c r="AC38" s="193">
        <f>S38*$B38*Indicators!$B$264+S38*$C38*Indicators!$C$264+S38*$D38*Indicators!$D$264+S38*$E38*Indicators!$E$264+S38*$F38*Indicators!$F$264+S38*$G38*Indicators!$G$264+S38*$H38*Indicators!$H$264+S38*$I38*Indicators!$I$264</f>
        <v>1.1262456151665426E-3</v>
      </c>
      <c r="AE38" s="177">
        <f t="shared" si="1"/>
        <v>-1.6059263215068282</v>
      </c>
    </row>
    <row r="39" spans="1:31" hidden="1" x14ac:dyDescent="0.25">
      <c r="A39" s="174">
        <f>Indicators!A51</f>
        <v>36923</v>
      </c>
      <c r="B39" s="193">
        <f>(Indicators!B51-Indicators!B50)/Indicators!B50</f>
        <v>-9.633911368015436E-3</v>
      </c>
      <c r="C39" s="193">
        <f>(Indicators!C51-Indicators!C50)/-100</f>
        <v>7.249999999999996E-3</v>
      </c>
      <c r="D39" s="193">
        <f>(Indicators!D51-Indicators!D50)/-100</f>
        <v>-6.4323212122378596E-3</v>
      </c>
      <c r="E39" s="193">
        <f>(Indicators!E51-Indicators!E50)/-Indicators!E50</f>
        <v>5.3671263510995076E-2</v>
      </c>
      <c r="F39" s="193">
        <f>(Indicators!F51-Indicators!F50)/Indicators!F50</f>
        <v>-6.9582504970179024E-2</v>
      </c>
      <c r="G39" s="193">
        <f>(Indicators!G51-Indicators!G50)/Indicators!G50</f>
        <v>7.8917700112738284E-3</v>
      </c>
      <c r="H39" s="193">
        <f>(Indicators!H51-Indicators!H50)/Indicators!H50</f>
        <v>9.0384495681243154E-3</v>
      </c>
      <c r="I39" s="193">
        <f>(Indicators!I51-Indicators!I50)/Indicators!I50</f>
        <v>0</v>
      </c>
      <c r="J39" s="174"/>
      <c r="K39" s="193">
        <f>'Port Shepstone'!C$70/100</f>
        <v>8.5011719964356317E-2</v>
      </c>
      <c r="L39" s="193">
        <f>'Port Shepstone'!D$70/100</f>
        <v>3.8132293432933055E-2</v>
      </c>
      <c r="M39" s="193">
        <f>'Port Shepstone'!E$70/100</f>
        <v>0.12601498378630629</v>
      </c>
      <c r="N39" s="193">
        <f>'Port Shepstone'!F$70/100</f>
        <v>2.3932754436813378E-2</v>
      </c>
      <c r="O39" s="193">
        <f>'Port Shepstone'!G$70/100</f>
        <v>6.7626450448627237E-2</v>
      </c>
      <c r="P39" s="193">
        <f>'Port Shepstone'!H$70/100</f>
        <v>0.20108311742274307</v>
      </c>
      <c r="Q39" s="193">
        <f>'Port Shepstone'!I$70/100</f>
        <v>6.5003098169228044E-2</v>
      </c>
      <c r="R39" s="193">
        <f>'Port Shepstone'!J$70/100</f>
        <v>0.17047660214525998</v>
      </c>
      <c r="S39" s="193">
        <f>'Port Shepstone'!K$70/100</f>
        <v>0.22271898019373265</v>
      </c>
      <c r="T39" s="193"/>
      <c r="U39" s="193">
        <f>K39*$B39*Indicators!$B$256+K39*$C39*Indicators!$C$256+K39*$D39*Indicators!$D$256+K39*$E39*Indicators!$E$256+K39*$F39*Indicators!$F$256+K39*$G39*Indicators!$G$256+K39*$H39*Indicators!$H$256+K39*$I39*Indicators!$I$256</f>
        <v>-1.0516111342716227E-3</v>
      </c>
      <c r="V39" s="193">
        <f>L39*$B39*Indicators!$B$257+L39*$C39*Indicators!$C$257+L39*$D39*Indicators!$D$257+L39*$E39*Indicators!$E$257+L39*$F39*Indicators!$F$257+L39*$G39*Indicators!$G$257+L39*$H39*Indicators!$H$257+L39*$I39*Indicators!$I$257</f>
        <v>2.1482441226418949E-4</v>
      </c>
      <c r="W39" s="193">
        <f>M39*$B39*Indicators!$B$258+M39*$C39*Indicators!$C$258+M39*$D39*Indicators!$D$258+M39*$E39*Indicators!$E$258+M39*$F39*Indicators!$F$258+M39*$G39*Indicators!$G$258+M39*$H39*Indicators!$H$258+M39*$I39*Indicators!$I$258</f>
        <v>5.0752361682392371E-4</v>
      </c>
      <c r="X39" s="193">
        <f>N39*$B39*Indicators!$B$259+N39*$C39*Indicators!$C$259+N39*$D39*Indicators!$D$259+N39*$E39*Indicators!$E$259+N39*$F39*Indicators!$F$259+N39*$G39*Indicators!$G$259+N39*$H39*Indicators!$H$259+N39*$I39*Indicators!$I$259</f>
        <v>2.5645359516288487E-4</v>
      </c>
      <c r="Y39" s="193">
        <f>O39*$B39*Indicators!$B$260+O39*$C39*Indicators!$C$260+O39*$D39*Indicators!$D$260+O39*$E39*Indicators!$E$260+O39*$F39*Indicators!$F$260+O39*$G39*Indicators!$G$260+O39*$H39*Indicators!$H$260+O39*$I39*Indicators!$I$260</f>
        <v>7.6624833648388326E-4</v>
      </c>
      <c r="Z39" s="193">
        <f>P39*$B39*Indicators!$B$261+P39*$C39*Indicators!$C$261+P39*$D39*Indicators!$D$261+P39*$E39*Indicators!$E$261+P39*$F39*Indicators!$F$261+P39*$G39*Indicators!$G$261+P39*$H39*Indicators!$H$261+P39*$I39*Indicators!$I$261</f>
        <v>1.5914488792879819E-3</v>
      </c>
      <c r="AA39" s="193">
        <f>Q39*$B39*Indicators!$B$262+Q39*$C39*Indicators!$C$262+Q39*$D39*Indicators!$D$262+Q39*$E39*Indicators!$E$262+Q39*$F39*Indicators!$F$262+Q39*$G39*Indicators!$G$262+Q39*$H39*Indicators!$H$262+Q39*$I39*Indicators!$I$262</f>
        <v>1.1539639711593914E-3</v>
      </c>
      <c r="AB39" s="193">
        <f>R39*$B39*Indicators!$B$263+R39*$C39*Indicators!$C$263+R39*$D39*Indicators!$D$263+R39*$E39*Indicators!$E$263+R39*$F39*Indicators!$F$263+R39*$G39*Indicators!$G$263+R39*$H39*Indicators!$H$263+R39*$I39*Indicators!$I$263</f>
        <v>1.5359154189181609E-3</v>
      </c>
      <c r="AC39" s="193">
        <f>S39*$B39*Indicators!$B$264+S39*$C39*Indicators!$C$264+S39*$D39*Indicators!$D$264+S39*$E39*Indicators!$E$264+S39*$F39*Indicators!$F$264+S39*$G39*Indicators!$G$264+S39*$H39*Indicators!$H$264+S39*$I39*Indicators!$I$264</f>
        <v>6.6797419769538892E-4</v>
      </c>
      <c r="AE39" s="177">
        <f t="shared" si="1"/>
        <v>0.56427412935241816</v>
      </c>
    </row>
    <row r="40" spans="1:31" hidden="1" x14ac:dyDescent="0.25">
      <c r="A40" s="174">
        <f>Indicators!A52</f>
        <v>36951</v>
      </c>
      <c r="B40" s="193">
        <f>(Indicators!B52-Indicators!B51)/Indicators!B51</f>
        <v>4.1504539559014189E-2</v>
      </c>
      <c r="C40" s="193">
        <f>(Indicators!C52-Indicators!C51)/-100</f>
        <v>-5.899999999999999E-3</v>
      </c>
      <c r="D40" s="193">
        <f>(Indicators!D52-Indicators!D51)/-100</f>
        <v>3.8692597495163118E-3</v>
      </c>
      <c r="E40" s="193">
        <f>(Indicators!E52-Indicators!E51)/-Indicators!E51</f>
        <v>5.4745962977550237E-2</v>
      </c>
      <c r="F40" s="193">
        <f>(Indicators!F52-Indicators!F51)/Indicators!F51</f>
        <v>-6.8376068376068258E-2</v>
      </c>
      <c r="G40" s="193">
        <f>(Indicators!G52-Indicators!G51)/Indicators!G51</f>
        <v>-4.1387024608500994E-2</v>
      </c>
      <c r="H40" s="193">
        <f>(Indicators!H52-Indicators!H51)/Indicators!H51</f>
        <v>8.955673408217955E-3</v>
      </c>
      <c r="I40" s="193">
        <f>(Indicators!I52-Indicators!I51)/Indicators!I51</f>
        <v>0</v>
      </c>
      <c r="J40" s="174"/>
      <c r="K40" s="193">
        <f>'Port Shepstone'!C$70/100</f>
        <v>8.5011719964356317E-2</v>
      </c>
      <c r="L40" s="193">
        <f>'Port Shepstone'!D$70/100</f>
        <v>3.8132293432933055E-2</v>
      </c>
      <c r="M40" s="193">
        <f>'Port Shepstone'!E$70/100</f>
        <v>0.12601498378630629</v>
      </c>
      <c r="N40" s="193">
        <f>'Port Shepstone'!F$70/100</f>
        <v>2.3932754436813378E-2</v>
      </c>
      <c r="O40" s="193">
        <f>'Port Shepstone'!G$70/100</f>
        <v>6.7626450448627237E-2</v>
      </c>
      <c r="P40" s="193">
        <f>'Port Shepstone'!H$70/100</f>
        <v>0.20108311742274307</v>
      </c>
      <c r="Q40" s="193">
        <f>'Port Shepstone'!I$70/100</f>
        <v>6.5003098169228044E-2</v>
      </c>
      <c r="R40" s="193">
        <f>'Port Shepstone'!J$70/100</f>
        <v>0.17047660214525998</v>
      </c>
      <c r="S40" s="193">
        <f>'Port Shepstone'!K$70/100</f>
        <v>0.22271898019373265</v>
      </c>
      <c r="T40" s="193"/>
      <c r="U40" s="193">
        <f>K40*$B40*Indicators!$B$256+K40*$C40*Indicators!$C$256+K40*$D40*Indicators!$D$256+K40*$E40*Indicators!$E$256+K40*$F40*Indicators!$F$256+K40*$G40*Indicators!$G$256+K40*$H40*Indicators!$H$256+K40*$I40*Indicators!$I$256</f>
        <v>-2.0454402719344007E-4</v>
      </c>
      <c r="V40" s="193">
        <f>L40*$B40*Indicators!$B$257+L40*$C40*Indicators!$C$257+L40*$D40*Indicators!$D$257+L40*$E40*Indicators!$E$257+L40*$F40*Indicators!$F$257+L40*$G40*Indicators!$G$257+L40*$H40*Indicators!$H$257+L40*$I40*Indicators!$I$257</f>
        <v>5.2285030156823116E-5</v>
      </c>
      <c r="W40" s="193">
        <f>M40*$B40*Indicators!$B$258+M40*$C40*Indicators!$C$258+M40*$D40*Indicators!$D$258+M40*$E40*Indicators!$E$258+M40*$F40*Indicators!$F$258+M40*$G40*Indicators!$G$258+M40*$H40*Indicators!$H$258+M40*$I40*Indicators!$I$258</f>
        <v>2.508985479849098E-3</v>
      </c>
      <c r="X40" s="193">
        <f>N40*$B40*Indicators!$B$259+N40*$C40*Indicators!$C$259+N40*$D40*Indicators!$D$259+N40*$E40*Indicators!$E$259+N40*$F40*Indicators!$F$259+N40*$G40*Indicators!$G$259+N40*$H40*Indicators!$H$259+N40*$I40*Indicators!$I$259</f>
        <v>3.8037946586013565E-4</v>
      </c>
      <c r="Y40" s="193">
        <f>O40*$B40*Indicators!$B$260+O40*$C40*Indicators!$C$260+O40*$D40*Indicators!$D$260+O40*$E40*Indicators!$E$260+O40*$F40*Indicators!$F$260+O40*$G40*Indicators!$G$260+O40*$H40*Indicators!$H$260+O40*$I40*Indicators!$I$260</f>
        <v>9.241814758433936E-4</v>
      </c>
      <c r="Z40" s="193">
        <f>P40*$B40*Indicators!$B$261+P40*$C40*Indicators!$C$261+P40*$D40*Indicators!$D$261+P40*$E40*Indicators!$E$261+P40*$F40*Indicators!$F$261+P40*$G40*Indicators!$G$261+P40*$H40*Indicators!$H$261+P40*$I40*Indicators!$I$261</f>
        <v>2.1260157172741604E-3</v>
      </c>
      <c r="AA40" s="193">
        <f>Q40*$B40*Indicators!$B$262+Q40*$C40*Indicators!$C$262+Q40*$D40*Indicators!$D$262+Q40*$E40*Indicators!$E$262+Q40*$F40*Indicators!$F$262+Q40*$G40*Indicators!$G$262+Q40*$H40*Indicators!$H$262+Q40*$I40*Indicators!$I$262</f>
        <v>1.4022665625214108E-3</v>
      </c>
      <c r="AB40" s="193">
        <f>R40*$B40*Indicators!$B$263+R40*$C40*Indicators!$C$263+R40*$D40*Indicators!$D$263+R40*$E40*Indicators!$E$263+R40*$F40*Indicators!$F$263+R40*$G40*Indicators!$G$263+R40*$H40*Indicators!$H$263+R40*$I40*Indicators!$I$263</f>
        <v>1.8127933365489543E-3</v>
      </c>
      <c r="AC40" s="193">
        <f>S40*$B40*Indicators!$B$264+S40*$C40*Indicators!$C$264+S40*$D40*Indicators!$D$264+S40*$E40*Indicators!$E$264+S40*$F40*Indicators!$F$264+S40*$G40*Indicators!$G$264+S40*$H40*Indicators!$H$264+S40*$I40*Indicators!$I$264</f>
        <v>1.2352012299306657E-3</v>
      </c>
      <c r="AE40" s="177">
        <f t="shared" si="1"/>
        <v>1.02375642707912</v>
      </c>
    </row>
    <row r="41" spans="1:31" hidden="1" x14ac:dyDescent="0.25">
      <c r="A41" s="174">
        <f>Indicators!A53</f>
        <v>36982</v>
      </c>
      <c r="B41" s="193">
        <f>(Indicators!B53-Indicators!B52)/Indicators!B52</f>
        <v>-3.7359900373598212E-3</v>
      </c>
      <c r="C41" s="193">
        <f>(Indicators!C53-Indicators!C52)/-100</f>
        <v>1.4499999999999958E-3</v>
      </c>
      <c r="D41" s="193">
        <f>(Indicators!D53-Indicators!D52)/-100</f>
        <v>9.0586616718329165E-3</v>
      </c>
      <c r="E41" s="193">
        <f>(Indicators!E53-Indicators!E52)/-Indicators!E52</f>
        <v>-0.12666666666666662</v>
      </c>
      <c r="F41" s="193">
        <f>(Indicators!F53-Indicators!F52)/Indicators!F52</f>
        <v>-7.6834862385321084E-2</v>
      </c>
      <c r="G41" s="193">
        <f>(Indicators!G53-Indicators!G52)/Indicators!G52</f>
        <v>2.8004667444574048E-2</v>
      </c>
      <c r="H41" s="193">
        <f>(Indicators!H53-Indicators!H52)/Indicators!H52</f>
        <v>2.7854952840791593E-3</v>
      </c>
      <c r="I41" s="193">
        <f>(Indicators!I53-Indicators!I52)/Indicators!I52</f>
        <v>0</v>
      </c>
      <c r="J41" s="174"/>
      <c r="K41" s="193">
        <f>'Port Shepstone'!C$70/100</f>
        <v>8.5011719964356317E-2</v>
      </c>
      <c r="L41" s="193">
        <f>'Port Shepstone'!D$70/100</f>
        <v>3.8132293432933055E-2</v>
      </c>
      <c r="M41" s="193">
        <f>'Port Shepstone'!E$70/100</f>
        <v>0.12601498378630629</v>
      </c>
      <c r="N41" s="193">
        <f>'Port Shepstone'!F$70/100</f>
        <v>2.3932754436813378E-2</v>
      </c>
      <c r="O41" s="193">
        <f>'Port Shepstone'!G$70/100</f>
        <v>6.7626450448627237E-2</v>
      </c>
      <c r="P41" s="193">
        <f>'Port Shepstone'!H$70/100</f>
        <v>0.20108311742274307</v>
      </c>
      <c r="Q41" s="193">
        <f>'Port Shepstone'!I$70/100</f>
        <v>6.5003098169228044E-2</v>
      </c>
      <c r="R41" s="193">
        <f>'Port Shepstone'!J$70/100</f>
        <v>0.17047660214525998</v>
      </c>
      <c r="S41" s="193">
        <f>'Port Shepstone'!K$70/100</f>
        <v>0.22271898019373265</v>
      </c>
      <c r="T41" s="193"/>
      <c r="U41" s="193">
        <f>K41*$B41*Indicators!$B$256+K41*$C41*Indicators!$C$256+K41*$D41*Indicators!$D$256+K41*$E41*Indicators!$E$256+K41*$F41*Indicators!$F$256+K41*$G41*Indicators!$G$256+K41*$H41*Indicators!$H$256+K41*$I41*Indicators!$I$256</f>
        <v>-3.7791541380169007E-3</v>
      </c>
      <c r="V41" s="193">
        <f>L41*$B41*Indicators!$B$257+L41*$C41*Indicators!$C$257+L41*$D41*Indicators!$D$257+L41*$E41*Indicators!$E$257+L41*$F41*Indicators!$F$257+L41*$G41*Indicators!$G$257+L41*$H41*Indicators!$H$257+L41*$I41*Indicators!$I$257</f>
        <v>-9.8594732065338984E-5</v>
      </c>
      <c r="W41" s="193">
        <f>M41*$B41*Indicators!$B$258+M41*$C41*Indicators!$C$258+M41*$D41*Indicators!$D$258+M41*$E41*Indicators!$E$258+M41*$F41*Indicators!$F$258+M41*$G41*Indicators!$G$258+M41*$H41*Indicators!$H$258+M41*$I41*Indicators!$I$258</f>
        <v>-1.6322444332317221E-3</v>
      </c>
      <c r="X41" s="193">
        <f>N41*$B41*Indicators!$B$259+N41*$C41*Indicators!$C$259+N41*$D41*Indicators!$D$259+N41*$E41*Indicators!$E$259+N41*$F41*Indicators!$F$259+N41*$G41*Indicators!$G$259+N41*$H41*Indicators!$H$259+N41*$I41*Indicators!$I$259</f>
        <v>-5.9599618052240345E-4</v>
      </c>
      <c r="Y41" s="193">
        <f>O41*$B41*Indicators!$B$260+O41*$C41*Indicators!$C$260+O41*$D41*Indicators!$D$260+O41*$E41*Indicators!$E$260+O41*$F41*Indicators!$F$260+O41*$G41*Indicators!$G$260+O41*$H41*Indicators!$H$260+O41*$I41*Indicators!$I$260</f>
        <v>-1.1629777659833643E-3</v>
      </c>
      <c r="Z41" s="193">
        <f>P41*$B41*Indicators!$B$261+P41*$C41*Indicators!$C$261+P41*$D41*Indicators!$D$261+P41*$E41*Indicators!$E$261+P41*$F41*Indicators!$F$261+P41*$G41*Indicators!$G$261+P41*$H41*Indicators!$H$261+P41*$I41*Indicators!$I$261</f>
        <v>-2.0157897863810358E-3</v>
      </c>
      <c r="AA41" s="193">
        <f>Q41*$B41*Indicators!$B$262+Q41*$C41*Indicators!$C$262+Q41*$D41*Indicators!$D$262+Q41*$E41*Indicators!$E$262+Q41*$F41*Indicators!$F$262+Q41*$G41*Indicators!$G$262+Q41*$H41*Indicators!$H$262+Q41*$I41*Indicators!$I$262</f>
        <v>-2.3804546526035829E-3</v>
      </c>
      <c r="AB41" s="193">
        <f>R41*$B41*Indicators!$B$263+R41*$C41*Indicators!$C$263+R41*$D41*Indicators!$D$263+R41*$E41*Indicators!$E$263+R41*$F41*Indicators!$F$263+R41*$G41*Indicators!$G$263+R41*$H41*Indicators!$H$263+R41*$I41*Indicators!$I$263</f>
        <v>-1.8396557893968089E-3</v>
      </c>
      <c r="AC41" s="193">
        <f>S41*$B41*Indicators!$B$264+S41*$C41*Indicators!$C$264+S41*$D41*Indicators!$D$264+S41*$E41*Indicators!$E$264+S41*$F41*Indicators!$F$264+S41*$G41*Indicators!$G$264+S41*$H41*Indicators!$H$264+S41*$I41*Indicators!$I$264</f>
        <v>6.194442719303512E-4</v>
      </c>
      <c r="AE41" s="177">
        <f t="shared" si="1"/>
        <v>-1.2885423206270805</v>
      </c>
    </row>
    <row r="42" spans="1:31" hidden="1" x14ac:dyDescent="0.25">
      <c r="A42" s="174">
        <f>Indicators!A54</f>
        <v>37012</v>
      </c>
      <c r="B42" s="193">
        <f>(Indicators!B54-Indicators!B53)/Indicators!B53</f>
        <v>3.1249999999993783E-4</v>
      </c>
      <c r="C42" s="193">
        <f>(Indicators!C54-Indicators!C53)/-100</f>
        <v>2.400000000000002E-3</v>
      </c>
      <c r="D42" s="193">
        <f>(Indicators!D54-Indicators!D53)/-100</f>
        <v>2.6067202469852723E-4</v>
      </c>
      <c r="E42" s="193">
        <f>(Indicators!E54-Indicators!E53)/-Indicators!E53</f>
        <v>-7.3964497041420121E-2</v>
      </c>
      <c r="F42" s="193">
        <f>(Indicators!F54-Indicators!F53)/Indicators!F53</f>
        <v>0.11304347826086958</v>
      </c>
      <c r="G42" s="193">
        <f>(Indicators!G54-Indicators!G53)/Indicators!G53</f>
        <v>7.9455164585696784E-3</v>
      </c>
      <c r="H42" s="193">
        <f>(Indicators!H54-Indicators!H53)/Indicators!H53</f>
        <v>9.2388692427426821E-3</v>
      </c>
      <c r="I42" s="193">
        <f>(Indicators!I54-Indicators!I53)/Indicators!I53</f>
        <v>0</v>
      </c>
      <c r="J42" s="174"/>
      <c r="K42" s="193">
        <f>'Port Shepstone'!C$70/100</f>
        <v>8.5011719964356317E-2</v>
      </c>
      <c r="L42" s="193">
        <f>'Port Shepstone'!D$70/100</f>
        <v>3.8132293432933055E-2</v>
      </c>
      <c r="M42" s="193">
        <f>'Port Shepstone'!E$70/100</f>
        <v>0.12601498378630629</v>
      </c>
      <c r="N42" s="193">
        <f>'Port Shepstone'!F$70/100</f>
        <v>2.3932754436813378E-2</v>
      </c>
      <c r="O42" s="193">
        <f>'Port Shepstone'!G$70/100</f>
        <v>6.7626450448627237E-2</v>
      </c>
      <c r="P42" s="193">
        <f>'Port Shepstone'!H$70/100</f>
        <v>0.20108311742274307</v>
      </c>
      <c r="Q42" s="193">
        <f>'Port Shepstone'!I$70/100</f>
        <v>6.5003098169228044E-2</v>
      </c>
      <c r="R42" s="193">
        <f>'Port Shepstone'!J$70/100</f>
        <v>0.17047660214525998</v>
      </c>
      <c r="S42" s="193">
        <f>'Port Shepstone'!K$70/100</f>
        <v>0.22271898019373265</v>
      </c>
      <c r="T42" s="193"/>
      <c r="U42" s="193">
        <f>K42*$B42*Indicators!$B$256+K42*$C42*Indicators!$C$256+K42*$D42*Indicators!$D$256+K42*$E42*Indicators!$E$256+K42*$F42*Indicators!$F$256+K42*$G42*Indicators!$G$256+K42*$H42*Indicators!$H$256+K42*$I42*Indicators!$I$256</f>
        <v>1.9194370772813718E-3</v>
      </c>
      <c r="V42" s="193">
        <f>L42*$B42*Indicators!$B$257+L42*$C42*Indicators!$C$257+L42*$D42*Indicators!$D$257+L42*$E42*Indicators!$E$257+L42*$F42*Indicators!$F$257+L42*$G42*Indicators!$G$257+L42*$H42*Indicators!$H$257+L42*$I42*Indicators!$I$257</f>
        <v>-1.5727638194118612E-4</v>
      </c>
      <c r="W42" s="193">
        <f>M42*$B42*Indicators!$B$258+M42*$C42*Indicators!$C$258+M42*$D42*Indicators!$D$258+M42*$E42*Indicators!$E$258+M42*$F42*Indicators!$F$258+M42*$G42*Indicators!$G$258+M42*$H42*Indicators!$H$258+M42*$I42*Indicators!$I$258</f>
        <v>-7.3972738364353526E-4</v>
      </c>
      <c r="X42" s="193">
        <f>N42*$B42*Indicators!$B$259+N42*$C42*Indicators!$C$259+N42*$D42*Indicators!$D$259+N42*$E42*Indicators!$E$259+N42*$F42*Indicators!$F$259+N42*$G42*Indicators!$G$259+N42*$H42*Indicators!$H$259+N42*$I42*Indicators!$I$259</f>
        <v>-3.2799191097455385E-4</v>
      </c>
      <c r="Y42" s="193">
        <f>O42*$B42*Indicators!$B$260+O42*$C42*Indicators!$C$260+O42*$D42*Indicators!$D$260+O42*$E42*Indicators!$E$260+O42*$F42*Indicators!$F$260+O42*$G42*Indicators!$G$260+O42*$H42*Indicators!$H$260+O42*$I42*Indicators!$I$260</f>
        <v>-5.1028867592998713E-4</v>
      </c>
      <c r="Z42" s="193">
        <f>P42*$B42*Indicators!$B$261+P42*$C42*Indicators!$C$261+P42*$D42*Indicators!$D$261+P42*$E42*Indicators!$E$261+P42*$F42*Indicators!$F$261+P42*$G42*Indicators!$G$261+P42*$H42*Indicators!$H$261+P42*$I42*Indicators!$I$261</f>
        <v>-8.3717899244663318E-4</v>
      </c>
      <c r="AA42" s="193">
        <f>Q42*$B42*Indicators!$B$262+Q42*$C42*Indicators!$C$262+Q42*$D42*Indicators!$D$262+Q42*$E42*Indicators!$E$262+Q42*$F42*Indicators!$F$262+Q42*$G42*Indicators!$G$262+Q42*$H42*Indicators!$H$262+Q42*$I42*Indicators!$I$262</f>
        <v>-1.2873381309344073E-3</v>
      </c>
      <c r="AB42" s="193">
        <f>R42*$B42*Indicators!$B$263+R42*$C42*Indicators!$C$263+R42*$D42*Indicators!$D$263+R42*$E42*Indicators!$E$263+R42*$F42*Indicators!$F$263+R42*$G42*Indicators!$G$263+R42*$H42*Indicators!$H$263+R42*$I42*Indicators!$I$263</f>
        <v>-6.3544671492675692E-4</v>
      </c>
      <c r="AC42" s="193">
        <f>S42*$B42*Indicators!$B$264+S42*$C42*Indicators!$C$264+S42*$D42*Indicators!$D$264+S42*$E42*Indicators!$E$264+S42*$F42*Indicators!$F$264+S42*$G42*Indicators!$G$264+S42*$H42*Indicators!$H$264+S42*$I42*Indicators!$I$264</f>
        <v>8.2295669376103453E-4</v>
      </c>
      <c r="AE42" s="177">
        <f t="shared" si="1"/>
        <v>-0.17528544197546536</v>
      </c>
    </row>
    <row r="43" spans="1:31" hidden="1" x14ac:dyDescent="0.25">
      <c r="A43" s="174">
        <f>Indicators!A55</f>
        <v>37043</v>
      </c>
      <c r="B43" s="193">
        <f>(Indicators!B55-Indicators!B54)/Indicators!B54</f>
        <v>7.4976569821931273E-3</v>
      </c>
      <c r="C43" s="193">
        <f>(Indicators!C55-Indicators!C54)/-100</f>
        <v>9.6499999999999989E-3</v>
      </c>
      <c r="D43" s="193">
        <f>(Indicators!D55-Indicators!D54)/-100</f>
        <v>1.3880950436842543E-3</v>
      </c>
      <c r="E43" s="193">
        <f>(Indicators!E55-Indicators!E54)/-Indicators!E54</f>
        <v>0.11294765840220378</v>
      </c>
      <c r="F43" s="193">
        <f>(Indicators!F55-Indicators!F54)/Indicators!F54</f>
        <v>-2.4553571428571497E-2</v>
      </c>
      <c r="G43" s="193">
        <f>(Indicators!G55-Indicators!G54)/Indicators!G54</f>
        <v>1.2762762762762891E-2</v>
      </c>
      <c r="H43" s="193">
        <f>(Indicators!H55-Indicators!H54)/Indicators!H54</f>
        <v>5.2807766935088381E-3</v>
      </c>
      <c r="I43" s="193">
        <f>(Indicators!I55-Indicators!I54)/Indicators!I54</f>
        <v>0</v>
      </c>
      <c r="J43" s="174"/>
      <c r="K43" s="193">
        <f>'Port Shepstone'!C$70/100</f>
        <v>8.5011719964356317E-2</v>
      </c>
      <c r="L43" s="193">
        <f>'Port Shepstone'!D$70/100</f>
        <v>3.8132293432933055E-2</v>
      </c>
      <c r="M43" s="193">
        <f>'Port Shepstone'!E$70/100</f>
        <v>0.12601498378630629</v>
      </c>
      <c r="N43" s="193">
        <f>'Port Shepstone'!F$70/100</f>
        <v>2.3932754436813378E-2</v>
      </c>
      <c r="O43" s="193">
        <f>'Port Shepstone'!G$70/100</f>
        <v>6.7626450448627237E-2</v>
      </c>
      <c r="P43" s="193">
        <f>'Port Shepstone'!H$70/100</f>
        <v>0.20108311742274307</v>
      </c>
      <c r="Q43" s="193">
        <f>'Port Shepstone'!I$70/100</f>
        <v>6.5003098169228044E-2</v>
      </c>
      <c r="R43" s="193">
        <f>'Port Shepstone'!J$70/100</f>
        <v>0.17047660214525998</v>
      </c>
      <c r="S43" s="193">
        <f>'Port Shepstone'!K$70/100</f>
        <v>0.22271898019373265</v>
      </c>
      <c r="T43" s="193"/>
      <c r="U43" s="193">
        <f>K43*$B43*Indicators!$B$256+K43*$C43*Indicators!$C$256+K43*$D43*Indicators!$D$256+K43*$E43*Indicators!$E$256+K43*$F43*Indicators!$F$256+K43*$G43*Indicators!$G$256+K43*$H43*Indicators!$H$256+K43*$I43*Indicators!$I$256</f>
        <v>1.2664233598394567E-3</v>
      </c>
      <c r="V43" s="193">
        <f>L43*$B43*Indicators!$B$257+L43*$C43*Indicators!$C$257+L43*$D43*Indicators!$D$257+L43*$E43*Indicators!$E$257+L43*$F43*Indicators!$F$257+L43*$G43*Indicators!$G$257+L43*$H43*Indicators!$H$257+L43*$I43*Indicators!$I$257</f>
        <v>7.1113554798072688E-4</v>
      </c>
      <c r="W43" s="193">
        <f>M43*$B43*Indicators!$B$258+M43*$C43*Indicators!$C$258+M43*$D43*Indicators!$D$258+M43*$E43*Indicators!$E$258+M43*$F43*Indicators!$F$258+M43*$G43*Indicators!$G$258+M43*$H43*Indicators!$H$258+M43*$I43*Indicators!$I$258</f>
        <v>2.0724963836616403E-3</v>
      </c>
      <c r="X43" s="193">
        <f>N43*$B43*Indicators!$B$259+N43*$C43*Indicators!$C$259+N43*$D43*Indicators!$D$259+N43*$E43*Indicators!$E$259+N43*$F43*Indicators!$F$259+N43*$G43*Indicators!$G$259+N43*$H43*Indicators!$H$259+N43*$I43*Indicators!$I$259</f>
        <v>5.8442062698190812E-4</v>
      </c>
      <c r="Y43" s="193">
        <f>O43*$B43*Indicators!$B$260+O43*$C43*Indicators!$C$260+O43*$D43*Indicators!$D$260+O43*$E43*Indicators!$E$260+O43*$F43*Indicators!$F$260+O43*$G43*Indicators!$G$260+O43*$H43*Indicators!$H$260+O43*$I43*Indicators!$I$260</f>
        <v>1.5087431996083731E-3</v>
      </c>
      <c r="Z43" s="193">
        <f>P43*$B43*Indicators!$B$261+P43*$C43*Indicators!$C$261+P43*$D43*Indicators!$D$261+P43*$E43*Indicators!$E$261+P43*$F43*Indicators!$F$261+P43*$G43*Indicators!$G$261+P43*$H43*Indicators!$H$261+P43*$I43*Indicators!$I$261</f>
        <v>3.4224034344599637E-3</v>
      </c>
      <c r="AA43" s="193">
        <f>Q43*$B43*Indicators!$B$262+Q43*$C43*Indicators!$C$262+Q43*$D43*Indicators!$D$262+Q43*$E43*Indicators!$E$262+Q43*$F43*Indicators!$F$262+Q43*$G43*Indicators!$G$262+Q43*$H43*Indicators!$H$262+Q43*$I43*Indicators!$I$262</f>
        <v>2.4544538078856135E-3</v>
      </c>
      <c r="AB43" s="193">
        <f>R43*$B43*Indicators!$B$263+R43*$C43*Indicators!$C$263+R43*$D43*Indicators!$D$263+R43*$E43*Indicators!$E$263+R43*$F43*Indicators!$F$263+R43*$G43*Indicators!$G$263+R43*$H43*Indicators!$H$263+R43*$I43*Indicators!$I$263</f>
        <v>2.9228339677196116E-3</v>
      </c>
      <c r="AC43" s="193">
        <f>S43*$B43*Indicators!$B$264+S43*$C43*Indicators!$C$264+S43*$D43*Indicators!$D$264+S43*$E43*Indicators!$E$264+S43*$F43*Indicators!$F$264+S43*$G43*Indicators!$G$264+S43*$H43*Indicators!$H$264+S43*$I43*Indicators!$I$264</f>
        <v>1.3338901897469815E-3</v>
      </c>
      <c r="AE43" s="177">
        <f t="shared" si="1"/>
        <v>1.6276800517884276</v>
      </c>
    </row>
    <row r="44" spans="1:31" hidden="1" x14ac:dyDescent="0.25">
      <c r="A44" s="174">
        <f>Indicators!A56</f>
        <v>37073</v>
      </c>
      <c r="B44" s="193">
        <f>(Indicators!B56-Indicators!B55)/Indicators!B55</f>
        <v>2.0155038759689877E-2</v>
      </c>
      <c r="C44" s="193">
        <f>(Indicators!C56-Indicators!C55)/-100</f>
        <v>2.4500000000000099E-3</v>
      </c>
      <c r="D44" s="193">
        <f>(Indicators!D56-Indicators!D55)/-100</f>
        <v>1.0483697983697979E-2</v>
      </c>
      <c r="E44" s="193">
        <f>(Indicators!E56-Indicators!E55)/-Indicators!E55</f>
        <v>4.8136645962732996E-2</v>
      </c>
      <c r="F44" s="193">
        <f>(Indicators!F56-Indicators!F55)/Indicators!F55</f>
        <v>-2.288329519450813E-2</v>
      </c>
      <c r="G44" s="193">
        <f>(Indicators!G56-Indicators!G55)/Indicators!G55</f>
        <v>-9.2661230541141587E-3</v>
      </c>
      <c r="H44" s="193">
        <f>(Indicators!H56-Indicators!H55)/Indicators!H55</f>
        <v>9.0832284611360135E-3</v>
      </c>
      <c r="I44" s="193">
        <f>(Indicators!I56-Indicators!I55)/Indicators!I55</f>
        <v>0</v>
      </c>
      <c r="J44" s="174"/>
      <c r="K44" s="193">
        <f>'Port Shepstone'!C$70/100</f>
        <v>8.5011719964356317E-2</v>
      </c>
      <c r="L44" s="193">
        <f>'Port Shepstone'!D$70/100</f>
        <v>3.8132293432933055E-2</v>
      </c>
      <c r="M44" s="193">
        <f>'Port Shepstone'!E$70/100</f>
        <v>0.12601498378630629</v>
      </c>
      <c r="N44" s="193">
        <f>'Port Shepstone'!F$70/100</f>
        <v>2.3932754436813378E-2</v>
      </c>
      <c r="O44" s="193">
        <f>'Port Shepstone'!G$70/100</f>
        <v>6.7626450448627237E-2</v>
      </c>
      <c r="P44" s="193">
        <f>'Port Shepstone'!H$70/100</f>
        <v>0.20108311742274307</v>
      </c>
      <c r="Q44" s="193">
        <f>'Port Shepstone'!I$70/100</f>
        <v>6.5003098169228044E-2</v>
      </c>
      <c r="R44" s="193">
        <f>'Port Shepstone'!J$70/100</f>
        <v>0.17047660214525998</v>
      </c>
      <c r="S44" s="193">
        <f>'Port Shepstone'!K$70/100</f>
        <v>0.22271898019373265</v>
      </c>
      <c r="T44" s="193"/>
      <c r="U44" s="193">
        <f>K44*$B44*Indicators!$B$256+K44*$C44*Indicators!$C$256+K44*$D44*Indicators!$D$256+K44*$E44*Indicators!$E$256+K44*$F44*Indicators!$F$256+K44*$G44*Indicators!$G$256+K44*$H44*Indicators!$H$256+K44*$I44*Indicators!$I$256</f>
        <v>5.9735667730531541E-4</v>
      </c>
      <c r="V44" s="193">
        <f>L44*$B44*Indicators!$B$257+L44*$C44*Indicators!$C$257+L44*$D44*Indicators!$D$257+L44*$E44*Indicators!$E$257+L44*$F44*Indicators!$F$257+L44*$G44*Indicators!$G$257+L44*$H44*Indicators!$H$257+L44*$I44*Indicators!$I$257</f>
        <v>2.727880171997459E-4</v>
      </c>
      <c r="W44" s="193">
        <f>M44*$B44*Indicators!$B$258+M44*$C44*Indicators!$C$258+M44*$D44*Indicators!$D$258+M44*$E44*Indicators!$E$258+M44*$F44*Indicators!$F$258+M44*$G44*Indicators!$G$258+M44*$H44*Indicators!$H$258+M44*$I44*Indicators!$I$258</f>
        <v>1.7378015572850785E-3</v>
      </c>
      <c r="X44" s="193">
        <f>N44*$B44*Indicators!$B$259+N44*$C44*Indicators!$C$259+N44*$D44*Indicators!$D$259+N44*$E44*Indicators!$E$259+N44*$F44*Indicators!$F$259+N44*$G44*Indicators!$G$259+N44*$H44*Indicators!$H$259+N44*$I44*Indicators!$I$259</f>
        <v>3.1586068329316581E-4</v>
      </c>
      <c r="Y44" s="193">
        <f>O44*$B44*Indicators!$B$260+O44*$C44*Indicators!$C$260+O44*$D44*Indicators!$D$260+O44*$E44*Indicators!$E$260+O44*$F44*Indicators!$F$260+O44*$G44*Indicators!$G$260+O44*$H44*Indicators!$H$260+O44*$I44*Indicators!$I$260</f>
        <v>9.294808675747205E-4</v>
      </c>
      <c r="Z44" s="193">
        <f>P44*$B44*Indicators!$B$261+P44*$C44*Indicators!$C$261+P44*$D44*Indicators!$D$261+P44*$E44*Indicators!$E$261+P44*$F44*Indicators!$F$261+P44*$G44*Indicators!$G$261+P44*$H44*Indicators!$H$261+P44*$I44*Indicators!$I$261</f>
        <v>2.4238991673367506E-3</v>
      </c>
      <c r="AA44" s="193">
        <f>Q44*$B44*Indicators!$B$262+Q44*$C44*Indicators!$C$262+Q44*$D44*Indicators!$D$262+Q44*$E44*Indicators!$E$262+Q44*$F44*Indicators!$F$262+Q44*$G44*Indicators!$G$262+Q44*$H44*Indicators!$H$262+Q44*$I44*Indicators!$I$262</f>
        <v>1.2878097345205017E-3</v>
      </c>
      <c r="AB44" s="193">
        <f>R44*$B44*Indicators!$B$263+R44*$C44*Indicators!$C$263+R44*$D44*Indicators!$D$263+R44*$E44*Indicators!$E$263+R44*$F44*Indicators!$F$263+R44*$G44*Indicators!$G$263+R44*$H44*Indicators!$H$263+R44*$I44*Indicators!$I$263</f>
        <v>1.9536630213518331E-3</v>
      </c>
      <c r="AC44" s="193">
        <f>S44*$B44*Indicators!$B$264+S44*$C44*Indicators!$C$264+S44*$D44*Indicators!$D$264+S44*$E44*Indicators!$E$264+S44*$F44*Indicators!$F$264+S44*$G44*Indicators!$G$264+S44*$H44*Indicators!$H$264+S44*$I44*Indicators!$I$264</f>
        <v>1.713758411985386E-3</v>
      </c>
      <c r="AE44" s="177">
        <f t="shared" si="1"/>
        <v>1.1232418137852498</v>
      </c>
    </row>
    <row r="45" spans="1:31" hidden="1" x14ac:dyDescent="0.25">
      <c r="A45" s="174">
        <f>Indicators!A57</f>
        <v>37104</v>
      </c>
      <c r="B45" s="193">
        <f>(Indicators!B57-Indicators!B56)/Indicators!B56</f>
        <v>1.7021276595744751E-2</v>
      </c>
      <c r="C45" s="193">
        <f>(Indicators!C57-Indicators!C56)/-100</f>
        <v>-2.2499999999999964E-3</v>
      </c>
      <c r="D45" s="193">
        <f>(Indicators!D57-Indicators!D56)/-100</f>
        <v>6.1366773323294592E-3</v>
      </c>
      <c r="E45" s="193">
        <f>(Indicators!E57-Indicators!E56)/-Indicators!E56</f>
        <v>-7.7895595432300166E-2</v>
      </c>
      <c r="F45" s="193">
        <f>(Indicators!F57-Indicators!F56)/Indicators!F56</f>
        <v>-7.494145199063218E-2</v>
      </c>
      <c r="G45" s="193">
        <f>(Indicators!G57-Indicators!G56)/Indicators!G56</f>
        <v>3.1799476243920689E-2</v>
      </c>
      <c r="H45" s="193">
        <f>(Indicators!H57-Indicators!H56)/Indicators!H56</f>
        <v>1.9528574706563415E-2</v>
      </c>
      <c r="I45" s="193">
        <f>(Indicators!I57-Indicators!I56)/Indicators!I56</f>
        <v>0</v>
      </c>
      <c r="J45" s="174"/>
      <c r="K45" s="193">
        <f>'Port Shepstone'!C$70/100</f>
        <v>8.5011719964356317E-2</v>
      </c>
      <c r="L45" s="193">
        <f>'Port Shepstone'!D$70/100</f>
        <v>3.8132293432933055E-2</v>
      </c>
      <c r="M45" s="193">
        <f>'Port Shepstone'!E$70/100</f>
        <v>0.12601498378630629</v>
      </c>
      <c r="N45" s="193">
        <f>'Port Shepstone'!F$70/100</f>
        <v>2.3932754436813378E-2</v>
      </c>
      <c r="O45" s="193">
        <f>'Port Shepstone'!G$70/100</f>
        <v>6.7626450448627237E-2</v>
      </c>
      <c r="P45" s="193">
        <f>'Port Shepstone'!H$70/100</f>
        <v>0.20108311742274307</v>
      </c>
      <c r="Q45" s="193">
        <f>'Port Shepstone'!I$70/100</f>
        <v>6.5003098169228044E-2</v>
      </c>
      <c r="R45" s="193">
        <f>'Port Shepstone'!J$70/100</f>
        <v>0.17047660214525998</v>
      </c>
      <c r="S45" s="193">
        <f>'Port Shepstone'!K$70/100</f>
        <v>0.22271898019373265</v>
      </c>
      <c r="T45" s="193"/>
      <c r="U45" s="193">
        <f>K45*$B45*Indicators!$B$256+K45*$C45*Indicators!$C$256+K45*$D45*Indicators!$D$256+K45*$E45*Indicators!$E$256+K45*$F45*Indicators!$F$256+K45*$G45*Indicators!$G$256+K45*$H45*Indicators!$H$256+K45*$I45*Indicators!$I$256</f>
        <v>-2.5746428617572374E-3</v>
      </c>
      <c r="V45" s="193">
        <f>L45*$B45*Indicators!$B$257+L45*$C45*Indicators!$C$257+L45*$D45*Indicators!$D$257+L45*$E45*Indicators!$E$257+L45*$F45*Indicators!$F$257+L45*$G45*Indicators!$G$257+L45*$H45*Indicators!$H$257+L45*$I45*Indicators!$I$257</f>
        <v>3.8271910756857244E-4</v>
      </c>
      <c r="W45" s="193">
        <f>M45*$B45*Indicators!$B$258+M45*$C45*Indicators!$C$258+M45*$D45*Indicators!$D$258+M45*$E45*Indicators!$E$258+M45*$F45*Indicators!$F$258+M45*$G45*Indicators!$G$258+M45*$H45*Indicators!$H$258+M45*$I45*Indicators!$I$258</f>
        <v>-2.8254320356919179E-6</v>
      </c>
      <c r="X45" s="193">
        <f>N45*$B45*Indicators!$B$259+N45*$C45*Indicators!$C$259+N45*$D45*Indicators!$D$259+N45*$E45*Indicators!$E$259+N45*$F45*Indicators!$F$259+N45*$G45*Indicators!$G$259+N45*$H45*Indicators!$H$259+N45*$I45*Indicators!$I$259</f>
        <v>-2.8072642513761334E-4</v>
      </c>
      <c r="Y45" s="193">
        <f>O45*$B45*Indicators!$B$260+O45*$C45*Indicators!$C$260+O45*$D45*Indicators!$D$260+O45*$E45*Indicators!$E$260+O45*$F45*Indicators!$F$260+O45*$G45*Indicators!$G$260+O45*$H45*Indicators!$H$260+O45*$I45*Indicators!$I$260</f>
        <v>-2.830147684545694E-4</v>
      </c>
      <c r="Z45" s="193">
        <f>P45*$B45*Indicators!$B$261+P45*$C45*Indicators!$C$261+P45*$D45*Indicators!$D$261+P45*$E45*Indicators!$E$261+P45*$F45*Indicators!$F$261+P45*$G45*Indicators!$G$261+P45*$H45*Indicators!$H$261+P45*$I45*Indicators!$I$261</f>
        <v>-1.5391962330933359E-4</v>
      </c>
      <c r="AA45" s="193">
        <f>Q45*$B45*Indicators!$B$262+Q45*$C45*Indicators!$C$262+Q45*$D45*Indicators!$D$262+Q45*$E45*Indicators!$E$262+Q45*$F45*Indicators!$F$262+Q45*$G45*Indicators!$G$262+Q45*$H45*Indicators!$H$262+Q45*$I45*Indicators!$I$262</f>
        <v>-1.1438704582173605E-3</v>
      </c>
      <c r="AB45" s="193">
        <f>R45*$B45*Indicators!$B$263+R45*$C45*Indicators!$C$263+R45*$D45*Indicators!$D$263+R45*$E45*Indicators!$E$263+R45*$F45*Indicators!$F$263+R45*$G45*Indicators!$G$263+R45*$H45*Indicators!$H$263+R45*$I45*Indicators!$I$263</f>
        <v>-6.8649519283532461E-5</v>
      </c>
      <c r="AC45" s="193">
        <f>S45*$B45*Indicators!$B$264+S45*$C45*Indicators!$C$264+S45*$D45*Indicators!$D$264+S45*$E45*Indicators!$E$264+S45*$F45*Indicators!$F$264+S45*$G45*Indicators!$G$264+S45*$H45*Indicators!$H$264+S45*$I45*Indicators!$I$264</f>
        <v>1.781871116029168E-3</v>
      </c>
      <c r="AE45" s="177">
        <f t="shared" si="1"/>
        <v>-0.23430588645975978</v>
      </c>
    </row>
    <row r="46" spans="1:31" hidden="1" x14ac:dyDescent="0.25">
      <c r="A46" s="174">
        <f>Indicators!A58</f>
        <v>37135</v>
      </c>
      <c r="B46" s="193">
        <f>(Indicators!B58-Indicators!B57)/Indicators!B57</f>
        <v>7.4297668858338231E-2</v>
      </c>
      <c r="C46" s="193">
        <f>(Indicators!C58-Indicators!C57)/-100</f>
        <v>1.1999999999999921E-3</v>
      </c>
      <c r="D46" s="193">
        <f>(Indicators!D58-Indicators!D57)/-100</f>
        <v>2.1949001364161267E-3</v>
      </c>
      <c r="E46" s="193">
        <f>(Indicators!E58-Indicators!E57)/-Indicators!E57</f>
        <v>0.18690881573968979</v>
      </c>
      <c r="F46" s="193">
        <f>(Indicators!F58-Indicators!F57)/Indicators!F57</f>
        <v>-9.3670886075949394E-2</v>
      </c>
      <c r="G46" s="193">
        <f>(Indicators!G58-Indicators!G57)/Indicators!G57</f>
        <v>6.4539521392313309E-2</v>
      </c>
      <c r="H46" s="193">
        <f>(Indicators!H58-Indicators!H57)/Indicators!H57</f>
        <v>1.7654658658273432E-2</v>
      </c>
      <c r="I46" s="193">
        <f>(Indicators!I58-Indicators!I57)/Indicators!I57</f>
        <v>0</v>
      </c>
      <c r="J46" s="174"/>
      <c r="K46" s="193">
        <f>'Port Shepstone'!C$70/100</f>
        <v>8.5011719964356317E-2</v>
      </c>
      <c r="L46" s="193">
        <f>'Port Shepstone'!D$70/100</f>
        <v>3.8132293432933055E-2</v>
      </c>
      <c r="M46" s="193">
        <f>'Port Shepstone'!E$70/100</f>
        <v>0.12601498378630629</v>
      </c>
      <c r="N46" s="193">
        <f>'Port Shepstone'!F$70/100</f>
        <v>2.3932754436813378E-2</v>
      </c>
      <c r="O46" s="193">
        <f>'Port Shepstone'!G$70/100</f>
        <v>6.7626450448627237E-2</v>
      </c>
      <c r="P46" s="193">
        <f>'Port Shepstone'!H$70/100</f>
        <v>0.20108311742274307</v>
      </c>
      <c r="Q46" s="193">
        <f>'Port Shepstone'!I$70/100</f>
        <v>6.5003098169228044E-2</v>
      </c>
      <c r="R46" s="193">
        <f>'Port Shepstone'!J$70/100</f>
        <v>0.17047660214525998</v>
      </c>
      <c r="S46" s="193">
        <f>'Port Shepstone'!K$70/100</f>
        <v>0.22271898019373265</v>
      </c>
      <c r="T46" s="193"/>
      <c r="U46" s="193">
        <f>K46*$B46*Indicators!$B$256+K46*$C46*Indicators!$C$256+K46*$D46*Indicators!$D$256+K46*$E46*Indicators!$E$256+K46*$F46*Indicators!$F$256+K46*$G46*Indicators!$G$256+K46*$H46*Indicators!$H$256+K46*$I46*Indicators!$I$256</f>
        <v>1.7451186744332258E-3</v>
      </c>
      <c r="V46" s="193">
        <f>L46*$B46*Indicators!$B$257+L46*$C46*Indicators!$C$257+L46*$D46*Indicators!$D$257+L46*$E46*Indicators!$E$257+L46*$F46*Indicators!$F$257+L46*$G46*Indicators!$G$257+L46*$H46*Indicators!$H$257+L46*$I46*Indicators!$I$257</f>
        <v>2.547084320886601E-3</v>
      </c>
      <c r="W46" s="193">
        <f>M46*$B46*Indicators!$B$258+M46*$C46*Indicators!$C$258+M46*$D46*Indicators!$D$258+M46*$E46*Indicators!$E$258+M46*$F46*Indicators!$F$258+M46*$G46*Indicators!$G$258+M46*$H46*Indicators!$H$258+M46*$I46*Indicators!$I$258</f>
        <v>5.8987962401071932E-3</v>
      </c>
      <c r="X46" s="193">
        <f>N46*$B46*Indicators!$B$259+N46*$C46*Indicators!$C$259+N46*$D46*Indicators!$D$259+N46*$E46*Indicators!$E$259+N46*$F46*Indicators!$F$259+N46*$G46*Indicators!$G$259+N46*$H46*Indicators!$H$259+N46*$I46*Indicators!$I$259</f>
        <v>1.1187782708346871E-3</v>
      </c>
      <c r="Y46" s="193">
        <f>O46*$B46*Indicators!$B$260+O46*$C46*Indicators!$C$260+O46*$D46*Indicators!$D$260+O46*$E46*Indicators!$E$260+O46*$F46*Indicators!$F$260+O46*$G46*Indicators!$G$260+O46*$H46*Indicators!$H$260+O46*$I46*Indicators!$I$260</f>
        <v>2.7958111494298075E-3</v>
      </c>
      <c r="Z46" s="193">
        <f>P46*$B46*Indicators!$B$261+P46*$C46*Indicators!$C$261+P46*$D46*Indicators!$D$261+P46*$E46*Indicators!$E$261+P46*$F46*Indicators!$F$261+P46*$G46*Indicators!$G$261+P46*$H46*Indicators!$H$261+P46*$I46*Indicators!$I$261</f>
        <v>6.3126612531007147E-3</v>
      </c>
      <c r="AA46" s="193">
        <f>Q46*$B46*Indicators!$B$262+Q46*$C46*Indicators!$C$262+Q46*$D46*Indicators!$D$262+Q46*$E46*Indicators!$E$262+Q46*$F46*Indicators!$F$262+Q46*$G46*Indicators!$G$262+Q46*$H46*Indicators!$H$262+Q46*$I46*Indicators!$I$262</f>
        <v>4.3872432721668159E-3</v>
      </c>
      <c r="AB46" s="193">
        <f>R46*$B46*Indicators!$B$263+R46*$C46*Indicators!$C$263+R46*$D46*Indicators!$D$263+R46*$E46*Indicators!$E$263+R46*$F46*Indicators!$F$263+R46*$G46*Indicators!$G$263+R46*$H46*Indicators!$H$263+R46*$I46*Indicators!$I$263</f>
        <v>5.4648893459185027E-3</v>
      </c>
      <c r="AC46" s="193">
        <f>S46*$B46*Indicators!$B$264+S46*$C46*Indicators!$C$264+S46*$D46*Indicators!$D$264+S46*$E46*Indicators!$E$264+S46*$F46*Indicators!$F$264+S46*$G46*Indicators!$G$264+S46*$H46*Indicators!$H$264+S46*$I46*Indicators!$I$264</f>
        <v>3.0256695311851114E-3</v>
      </c>
      <c r="AE46" s="177">
        <f t="shared" si="1"/>
        <v>3.3296052058062657</v>
      </c>
    </row>
    <row r="47" spans="1:31" hidden="1" x14ac:dyDescent="0.25">
      <c r="A47" s="174">
        <f>Indicators!A59</f>
        <v>37165</v>
      </c>
      <c r="B47" s="193">
        <f>(Indicators!B59-Indicators!B58)/Indicators!B58</f>
        <v>4.879541534524022E-2</v>
      </c>
      <c r="C47" s="193">
        <f>(Indicators!C59-Indicators!C58)/-100</f>
        <v>2.2000000000000062E-3</v>
      </c>
      <c r="D47" s="193">
        <f>(Indicators!D59-Indicators!D58)/-100</f>
        <v>4.051709179246972E-3</v>
      </c>
      <c r="E47" s="193">
        <f>(Indicators!E59-Indicators!E58)/-Indicators!E58</f>
        <v>5.0721265704979056E-2</v>
      </c>
      <c r="F47" s="193">
        <f>(Indicators!F59-Indicators!F58)/Indicators!F58</f>
        <v>-7.8212290502793366E-2</v>
      </c>
      <c r="G47" s="193">
        <f>(Indicators!G59-Indicators!G58)/Indicators!G58</f>
        <v>-4.3596730245231641E-2</v>
      </c>
      <c r="H47" s="193">
        <f>(Indicators!H59-Indicators!H58)/Indicators!H58</f>
        <v>8.1322636629457806E-3</v>
      </c>
      <c r="I47" s="193">
        <f>(Indicators!I59-Indicators!I58)/Indicators!I58</f>
        <v>0</v>
      </c>
      <c r="J47" s="174"/>
      <c r="K47" s="193">
        <f>'Port Shepstone'!C$70/100</f>
        <v>8.5011719964356317E-2</v>
      </c>
      <c r="L47" s="193">
        <f>'Port Shepstone'!D$70/100</f>
        <v>3.8132293432933055E-2</v>
      </c>
      <c r="M47" s="193">
        <f>'Port Shepstone'!E$70/100</f>
        <v>0.12601498378630629</v>
      </c>
      <c r="N47" s="193">
        <f>'Port Shepstone'!F$70/100</f>
        <v>2.3932754436813378E-2</v>
      </c>
      <c r="O47" s="193">
        <f>'Port Shepstone'!G$70/100</f>
        <v>6.7626450448627237E-2</v>
      </c>
      <c r="P47" s="193">
        <f>'Port Shepstone'!H$70/100</f>
        <v>0.20108311742274307</v>
      </c>
      <c r="Q47" s="193">
        <f>'Port Shepstone'!I$70/100</f>
        <v>6.5003098169228044E-2</v>
      </c>
      <c r="R47" s="193">
        <f>'Port Shepstone'!J$70/100</f>
        <v>0.17047660214525998</v>
      </c>
      <c r="S47" s="193">
        <f>'Port Shepstone'!K$70/100</f>
        <v>0.22271898019373265</v>
      </c>
      <c r="T47" s="193"/>
      <c r="U47" s="193">
        <f>K47*$B47*Indicators!$B$256+K47*$C47*Indicators!$C$256+K47*$D47*Indicators!$D$256+K47*$E47*Indicators!$E$256+K47*$F47*Indicators!$F$256+K47*$G47*Indicators!$G$256+K47*$H47*Indicators!$H$256+K47*$I47*Indicators!$I$256</f>
        <v>-3.2697012942672465E-4</v>
      </c>
      <c r="V47" s="193">
        <f>L47*$B47*Indicators!$B$257+L47*$C47*Indicators!$C$257+L47*$D47*Indicators!$D$257+L47*$E47*Indicators!$E$257+L47*$F47*Indicators!$F$257+L47*$G47*Indicators!$G$257+L47*$H47*Indicators!$H$257+L47*$I47*Indicators!$I$257</f>
        <v>8.6638823382125712E-5</v>
      </c>
      <c r="W47" s="193">
        <f>M47*$B47*Indicators!$B$258+M47*$C47*Indicators!$C$258+M47*$D47*Indicators!$D$258+M47*$E47*Indicators!$E$258+M47*$F47*Indicators!$F$258+M47*$G47*Indicators!$G$258+M47*$H47*Indicators!$H$258+M47*$I47*Indicators!$I$258</f>
        <v>2.9747517668508357E-3</v>
      </c>
      <c r="X47" s="193">
        <f>N47*$B47*Indicators!$B$259+N47*$C47*Indicators!$C$259+N47*$D47*Indicators!$D$259+N47*$E47*Indicators!$E$259+N47*$F47*Indicators!$F$259+N47*$G47*Indicators!$G$259+N47*$H47*Indicators!$H$259+N47*$I47*Indicators!$I$259</f>
        <v>3.8650456663425517E-4</v>
      </c>
      <c r="Y47" s="193">
        <f>O47*$B47*Indicators!$B$260+O47*$C47*Indicators!$C$260+O47*$D47*Indicators!$D$260+O47*$E47*Indicators!$E$260+O47*$F47*Indicators!$F$260+O47*$G47*Indicators!$G$260+O47*$H47*Indicators!$H$260+O47*$I47*Indicators!$I$260</f>
        <v>1.0815215140714866E-3</v>
      </c>
      <c r="Z47" s="193">
        <f>P47*$B47*Indicators!$B$261+P47*$C47*Indicators!$C$261+P47*$D47*Indicators!$D$261+P47*$E47*Indicators!$E$261+P47*$F47*Indicators!$F$261+P47*$G47*Indicators!$G$261+P47*$H47*Indicators!$H$261+P47*$I47*Indicators!$I$261</f>
        <v>2.7277077413226771E-3</v>
      </c>
      <c r="AA47" s="193">
        <f>Q47*$B47*Indicators!$B$262+Q47*$C47*Indicators!$C$262+Q47*$D47*Indicators!$D$262+Q47*$E47*Indicators!$E$262+Q47*$F47*Indicators!$F$262+Q47*$G47*Indicators!$G$262+Q47*$H47*Indicators!$H$262+Q47*$I47*Indicators!$I$262</f>
        <v>1.4669603363477043E-3</v>
      </c>
      <c r="AB47" s="193">
        <f>R47*$B47*Indicators!$B$263+R47*$C47*Indicators!$C$263+R47*$D47*Indicators!$D$263+R47*$E47*Indicators!$E$263+R47*$F47*Indicators!$F$263+R47*$G47*Indicators!$G$263+R47*$H47*Indicators!$H$263+R47*$I47*Indicators!$I$263</f>
        <v>2.3127739123517338E-3</v>
      </c>
      <c r="AC47" s="193">
        <f>S47*$B47*Indicators!$B$264+S47*$C47*Indicators!$C$264+S47*$D47*Indicators!$D$264+S47*$E47*Indicators!$E$264+S47*$F47*Indicators!$F$264+S47*$G47*Indicators!$G$264+S47*$H47*Indicators!$H$264+S47*$I47*Indicators!$I$264</f>
        <v>1.9821014773233701E-3</v>
      </c>
      <c r="AE47" s="177">
        <f t="shared" si="1"/>
        <v>1.2691990008857466</v>
      </c>
    </row>
    <row r="48" spans="1:31" hidden="1" x14ac:dyDescent="0.25">
      <c r="A48" s="174">
        <f>Indicators!A60</f>
        <v>37196</v>
      </c>
      <c r="B48" s="193">
        <f>(Indicators!B60-Indicators!B59)/Indicators!B59</f>
        <v>9.0758620689655109E-2</v>
      </c>
      <c r="C48" s="193">
        <f>(Indicators!C60-Indicators!C59)/-100</f>
        <v>2.0500000000000006E-3</v>
      </c>
      <c r="D48" s="193">
        <f>(Indicators!D60-Indicators!D59)/-100</f>
        <v>-2.8567591420129369E-3</v>
      </c>
      <c r="E48" s="193">
        <f>(Indicators!E60-Indicators!E59)/-Indicators!E59</f>
        <v>9.1176470588235276E-2</v>
      </c>
      <c r="F48" s="193">
        <f>(Indicators!F60-Indicators!F59)/Indicators!F59</f>
        <v>0.10303030303030312</v>
      </c>
      <c r="G48" s="193">
        <f>(Indicators!G60-Indicators!G59)/Indicators!G59</f>
        <v>-2.2435897435897474E-2</v>
      </c>
      <c r="H48" s="193">
        <f>(Indicators!H60-Indicators!H59)/Indicators!H59</f>
        <v>4.7994721585399962E-3</v>
      </c>
      <c r="I48" s="193">
        <f>(Indicators!I60-Indicators!I59)/Indicators!I59</f>
        <v>0</v>
      </c>
      <c r="J48" s="174"/>
      <c r="K48" s="193">
        <f>'Port Shepstone'!C$70/100</f>
        <v>8.5011719964356317E-2</v>
      </c>
      <c r="L48" s="193">
        <f>'Port Shepstone'!D$70/100</f>
        <v>3.8132293432933055E-2</v>
      </c>
      <c r="M48" s="193">
        <f>'Port Shepstone'!E$70/100</f>
        <v>0.12601498378630629</v>
      </c>
      <c r="N48" s="193">
        <f>'Port Shepstone'!F$70/100</f>
        <v>2.3932754436813378E-2</v>
      </c>
      <c r="O48" s="193">
        <f>'Port Shepstone'!G$70/100</f>
        <v>6.7626450448627237E-2</v>
      </c>
      <c r="P48" s="193">
        <f>'Port Shepstone'!H$70/100</f>
        <v>0.20108311742274307</v>
      </c>
      <c r="Q48" s="193">
        <f>'Port Shepstone'!I$70/100</f>
        <v>6.5003098169228044E-2</v>
      </c>
      <c r="R48" s="193">
        <f>'Port Shepstone'!J$70/100</f>
        <v>0.17047660214525998</v>
      </c>
      <c r="S48" s="193">
        <f>'Port Shepstone'!K$70/100</f>
        <v>0.22271898019373265</v>
      </c>
      <c r="T48" s="193"/>
      <c r="U48" s="193">
        <f>K48*$B48*Indicators!$B$256+K48*$C48*Indicators!$C$256+K48*$D48*Indicators!$D$256+K48*$E48*Indicators!$E$256+K48*$F48*Indicators!$F$256+K48*$G48*Indicators!$G$256+K48*$H48*Indicators!$H$256+K48*$I48*Indicators!$I$256</f>
        <v>5.5345115699432564E-3</v>
      </c>
      <c r="V48" s="193">
        <f>L48*$B48*Indicators!$B$257+L48*$C48*Indicators!$C$257+L48*$D48*Indicators!$D$257+L48*$E48*Indicators!$E$257+L48*$F48*Indicators!$F$257+L48*$G48*Indicators!$G$257+L48*$H48*Indicators!$H$257+L48*$I48*Indicators!$I$257</f>
        <v>1.0437142099941038E-3</v>
      </c>
      <c r="W48" s="193">
        <f>M48*$B48*Indicators!$B$258+M48*$C48*Indicators!$C$258+M48*$D48*Indicators!$D$258+M48*$E48*Indicators!$E$258+M48*$F48*Indicators!$F$258+M48*$G48*Indicators!$G$258+M48*$H48*Indicators!$H$258+M48*$I48*Indicators!$I$258</f>
        <v>5.2460382475513568E-3</v>
      </c>
      <c r="X48" s="193">
        <f>N48*$B48*Indicators!$B$259+N48*$C48*Indicators!$C$259+N48*$D48*Indicators!$D$259+N48*$E48*Indicators!$E$259+N48*$F48*Indicators!$F$259+N48*$G48*Indicators!$G$259+N48*$H48*Indicators!$H$259+N48*$I48*Indicators!$I$259</f>
        <v>6.6415225483754863E-4</v>
      </c>
      <c r="Y48" s="193">
        <f>O48*$B48*Indicators!$B$260+O48*$C48*Indicators!$C$260+O48*$D48*Indicators!$D$260+O48*$E48*Indicators!$E$260+O48*$F48*Indicators!$F$260+O48*$G48*Indicators!$G$260+O48*$H48*Indicators!$H$260+O48*$I48*Indicators!$I$260</f>
        <v>1.6583018958354E-3</v>
      </c>
      <c r="Z48" s="193">
        <f>P48*$B48*Indicators!$B$261+P48*$C48*Indicators!$C$261+P48*$D48*Indicators!$D$261+P48*$E48*Indicators!$E$261+P48*$F48*Indicators!$F$261+P48*$G48*Indicators!$G$261+P48*$H48*Indicators!$H$261+P48*$I48*Indicators!$I$261</f>
        <v>3.9290686681311138E-3</v>
      </c>
      <c r="AA48" s="193">
        <f>Q48*$B48*Indicators!$B$262+Q48*$C48*Indicators!$C$262+Q48*$D48*Indicators!$D$262+Q48*$E48*Indicators!$E$262+Q48*$F48*Indicators!$F$262+Q48*$G48*Indicators!$G$262+Q48*$H48*Indicators!$H$262+Q48*$I48*Indicators!$I$262</f>
        <v>2.4384626362809587E-3</v>
      </c>
      <c r="AB48" s="193">
        <f>R48*$B48*Indicators!$B$263+R48*$C48*Indicators!$C$263+R48*$D48*Indicators!$D$263+R48*$E48*Indicators!$E$263+R48*$F48*Indicators!$F$263+R48*$G48*Indicators!$G$263+R48*$H48*Indicators!$H$263+R48*$I48*Indicators!$I$263</f>
        <v>3.4206428317792971E-3</v>
      </c>
      <c r="AC48" s="193">
        <f>S48*$B48*Indicators!$B$264+S48*$C48*Indicators!$C$264+S48*$D48*Indicators!$D$264+S48*$E48*Indicators!$E$264+S48*$F48*Indicators!$F$264+S48*$G48*Indicators!$G$264+S48*$H48*Indicators!$H$264+S48*$I48*Indicators!$I$264</f>
        <v>2.3745967794998055E-3</v>
      </c>
      <c r="AE48" s="177">
        <f t="shared" si="1"/>
        <v>2.6309489093852836</v>
      </c>
    </row>
    <row r="49" spans="1:31" hidden="1" x14ac:dyDescent="0.25">
      <c r="A49" s="174">
        <f>Indicators!A61</f>
        <v>37226</v>
      </c>
      <c r="B49" s="193">
        <f>(Indicators!B61-Indicators!B60)/Indicators!B60</f>
        <v>0.16483794404886964</v>
      </c>
      <c r="C49" s="193">
        <f>(Indicators!C61-Indicators!C60)/-100</f>
        <v>-1.245000000000001E-2</v>
      </c>
      <c r="D49" s="193">
        <f>(Indicators!D61-Indicators!D60)/-100</f>
        <v>-2.8008209631999572E-3</v>
      </c>
      <c r="E49" s="193">
        <f>(Indicators!E61-Indicators!E60)/-Indicators!E60</f>
        <v>-4.3689320388349641E-2</v>
      </c>
      <c r="F49" s="193">
        <f>(Indicators!F61-Indicators!F60)/Indicators!F60</f>
        <v>1.7857142857142842E-2</v>
      </c>
      <c r="G49" s="193">
        <f>(Indicators!G61-Indicators!G60)/Indicators!G60</f>
        <v>7.6502732240437991E-3</v>
      </c>
      <c r="H49" s="193">
        <f>(Indicators!H61-Indicators!H60)/Indicators!H60</f>
        <v>2.5454363640908976E-2</v>
      </c>
      <c r="I49" s="193">
        <f>(Indicators!I61-Indicators!I60)/Indicators!I60</f>
        <v>0</v>
      </c>
      <c r="J49" s="174"/>
      <c r="K49" s="193">
        <f>'Port Shepstone'!C$70/100</f>
        <v>8.5011719964356317E-2</v>
      </c>
      <c r="L49" s="193">
        <f>'Port Shepstone'!D$70/100</f>
        <v>3.8132293432933055E-2</v>
      </c>
      <c r="M49" s="193">
        <f>'Port Shepstone'!E$70/100</f>
        <v>0.12601498378630629</v>
      </c>
      <c r="N49" s="193">
        <f>'Port Shepstone'!F$70/100</f>
        <v>2.3932754436813378E-2</v>
      </c>
      <c r="O49" s="193">
        <f>'Port Shepstone'!G$70/100</f>
        <v>6.7626450448627237E-2</v>
      </c>
      <c r="P49" s="193">
        <f>'Port Shepstone'!H$70/100</f>
        <v>0.20108311742274307</v>
      </c>
      <c r="Q49" s="193">
        <f>'Port Shepstone'!I$70/100</f>
        <v>6.5003098169228044E-2</v>
      </c>
      <c r="R49" s="193">
        <f>'Port Shepstone'!J$70/100</f>
        <v>0.17047660214525998</v>
      </c>
      <c r="S49" s="193">
        <f>'Port Shepstone'!K$70/100</f>
        <v>0.22271898019373265</v>
      </c>
      <c r="T49" s="193"/>
      <c r="U49" s="193">
        <f>K49*$B49*Indicators!$B$256+K49*$C49*Indicators!$C$256+K49*$D49*Indicators!$D$256+K49*$E49*Indicators!$E$256+K49*$F49*Indicators!$F$256+K49*$G49*Indicators!$G$256+K49*$H49*Indicators!$H$256+K49*$I49*Indicators!$I$256</f>
        <v>2.7253008318740349E-3</v>
      </c>
      <c r="V49" s="193">
        <f>L49*$B49*Indicators!$B$257+L49*$C49*Indicators!$C$257+L49*$D49*Indicators!$D$257+L49*$E49*Indicators!$E$257+L49*$F49*Indicators!$F$257+L49*$G49*Indicators!$G$257+L49*$H49*Indicators!$H$257+L49*$I49*Indicators!$I$257</f>
        <v>1.8357862422810115E-3</v>
      </c>
      <c r="W49" s="193">
        <f>M49*$B49*Indicators!$B$258+M49*$C49*Indicators!$C$258+M49*$D49*Indicators!$D$258+M49*$E49*Indicators!$E$258+M49*$F49*Indicators!$F$258+M49*$G49*Indicators!$G$258+M49*$H49*Indicators!$H$258+M49*$I49*Indicators!$I$258</f>
        <v>6.7090054384117553E-3</v>
      </c>
      <c r="X49" s="193">
        <f>N49*$B49*Indicators!$B$259+N49*$C49*Indicators!$C$259+N49*$D49*Indicators!$D$259+N49*$E49*Indicators!$E$259+N49*$F49*Indicators!$F$259+N49*$G49*Indicators!$G$259+N49*$H49*Indicators!$H$259+N49*$I49*Indicators!$I$259</f>
        <v>2.2805104418866984E-4</v>
      </c>
      <c r="Y49" s="193">
        <f>O49*$B49*Indicators!$B$260+O49*$C49*Indicators!$C$260+O49*$D49*Indicators!$D$260+O49*$E49*Indicators!$E$260+O49*$F49*Indicators!$F$260+O49*$G49*Indicators!$G$260+O49*$H49*Indicators!$H$260+O49*$I49*Indicators!$I$260</f>
        <v>9.1644818447593447E-4</v>
      </c>
      <c r="Z49" s="193">
        <f>P49*$B49*Indicators!$B$261+P49*$C49*Indicators!$C$261+P49*$D49*Indicators!$D$261+P49*$E49*Indicators!$E$261+P49*$F49*Indicators!$F$261+P49*$G49*Indicators!$G$261+P49*$H49*Indicators!$H$261+P49*$I49*Indicators!$I$261</f>
        <v>2.7268457436504844E-3</v>
      </c>
      <c r="AA49" s="193">
        <f>Q49*$B49*Indicators!$B$262+Q49*$C49*Indicators!$C$262+Q49*$D49*Indicators!$D$262+Q49*$E49*Indicators!$E$262+Q49*$F49*Indicators!$F$262+Q49*$G49*Indicators!$G$262+Q49*$H49*Indicators!$H$262+Q49*$I49*Indicators!$I$262</f>
        <v>3.7037393253015229E-4</v>
      </c>
      <c r="AB49" s="193">
        <f>R49*$B49*Indicators!$B$263+R49*$C49*Indicators!$C$263+R49*$D49*Indicators!$D$263+R49*$E49*Indicators!$E$263+R49*$F49*Indicators!$F$263+R49*$G49*Indicators!$G$263+R49*$H49*Indicators!$H$263+R49*$I49*Indicators!$I$263</f>
        <v>2.5765133606533083E-3</v>
      </c>
      <c r="AC49" s="193">
        <f>S49*$B49*Indicators!$B$264+S49*$C49*Indicators!$C$264+S49*$D49*Indicators!$D$264+S49*$E49*Indicators!$E$264+S49*$F49*Indicators!$F$264+S49*$G49*Indicators!$G$264+S49*$H49*Indicators!$H$264+S49*$I49*Indicators!$I$264</f>
        <v>4.2767476991346677E-3</v>
      </c>
      <c r="AE49" s="177">
        <f t="shared" si="1"/>
        <v>2.2365072477200019</v>
      </c>
    </row>
    <row r="50" spans="1:31" hidden="1" x14ac:dyDescent="0.25">
      <c r="A50" s="174">
        <f>Indicators!A62</f>
        <v>37257</v>
      </c>
      <c r="B50" s="193">
        <f>(Indicators!B62-Indicators!B61)/Indicators!B61</f>
        <v>-4.9269311064718151E-2</v>
      </c>
      <c r="C50" s="193">
        <f>(Indicators!C62-Indicators!C61)/-100</f>
        <v>-5.899999999999999E-3</v>
      </c>
      <c r="D50" s="193">
        <f>(Indicators!D62-Indicators!D61)/-100</f>
        <v>-4.2426805770947951E-3</v>
      </c>
      <c r="E50" s="193">
        <f>(Indicators!E62-Indicators!E61)/-Indicators!E61</f>
        <v>7.7519379844962332E-3</v>
      </c>
      <c r="F50" s="193">
        <f>(Indicators!F62-Indicators!F61)/Indicators!F61</f>
        <v>-1.3495276653171462E-2</v>
      </c>
      <c r="G50" s="193">
        <f>(Indicators!G62-Indicators!G61)/Indicators!G61</f>
        <v>2.2053506869124967E-2</v>
      </c>
      <c r="H50" s="193">
        <f>(Indicators!H62-Indicators!H61)/Indicators!H61</f>
        <v>4.0533863816619208E-3</v>
      </c>
      <c r="I50" s="193">
        <f>(Indicators!I62-Indicators!I61)/Indicators!I61</f>
        <v>0</v>
      </c>
      <c r="J50" s="174"/>
      <c r="K50" s="193">
        <f>'Port Shepstone'!C$71/100</f>
        <v>9.0394299569942896E-2</v>
      </c>
      <c r="L50" s="193">
        <f>'Port Shepstone'!D$71/100</f>
        <v>3.4064564503710211E-2</v>
      </c>
      <c r="M50" s="193">
        <f>'Port Shepstone'!E$71/100</f>
        <v>0.12441292052602713</v>
      </c>
      <c r="N50" s="193">
        <f>'Port Shepstone'!F$71/100</f>
        <v>2.4023528716307821E-2</v>
      </c>
      <c r="O50" s="193">
        <f>'Port Shepstone'!G$71/100</f>
        <v>5.3214980206411903E-2</v>
      </c>
      <c r="P50" s="193">
        <f>'Port Shepstone'!H$71/100</f>
        <v>0.19898413206671034</v>
      </c>
      <c r="Q50" s="193">
        <f>'Port Shepstone'!I$71/100</f>
        <v>7.1143836405820185E-2</v>
      </c>
      <c r="R50" s="193">
        <f>'Port Shepstone'!J$71/100</f>
        <v>0.17882019590186857</v>
      </c>
      <c r="S50" s="193">
        <f>'Port Shepstone'!K$71/100</f>
        <v>0.224941542103201</v>
      </c>
      <c r="T50" s="193"/>
      <c r="U50" s="193">
        <f>K50*$B50*Indicators!$B$256+K50*$C50*Indicators!$C$256+K50*$D50*Indicators!$D$256+K50*$E50*Indicators!$E$256+K50*$F50*Indicators!$F$256+K50*$G50*Indicators!$G$256+K50*$H50*Indicators!$H$256+K50*$I50*Indicators!$I$256</f>
        <v>-1.1734455676303619E-3</v>
      </c>
      <c r="V50" s="193">
        <f>L50*$B50*Indicators!$B$257+L50*$C50*Indicators!$C$257+L50*$D50*Indicators!$D$257+L50*$E50*Indicators!$E$257+L50*$F50*Indicators!$F$257+L50*$G50*Indicators!$G$257+L50*$H50*Indicators!$H$257+L50*$I50*Indicators!$I$257</f>
        <v>-1.765974053845436E-4</v>
      </c>
      <c r="W50" s="193">
        <f>M50*$B50*Indicators!$B$258+M50*$C50*Indicators!$C$258+M50*$D50*Indicators!$D$258+M50*$E50*Indicators!$E$258+M50*$F50*Indicators!$F$258+M50*$G50*Indicators!$G$258+M50*$H50*Indicators!$H$258+M50*$I50*Indicators!$I$258</f>
        <v>-2.1717345807318131E-3</v>
      </c>
      <c r="X50" s="193">
        <f>N50*$B50*Indicators!$B$259+N50*$C50*Indicators!$C$259+N50*$D50*Indicators!$D$259+N50*$E50*Indicators!$E$259+N50*$F50*Indicators!$F$259+N50*$G50*Indicators!$G$259+N50*$H50*Indicators!$H$259+N50*$I50*Indicators!$I$259</f>
        <v>-8.3561974455473501E-5</v>
      </c>
      <c r="Y50" s="193">
        <f>O50*$B50*Indicators!$B$260+O50*$C50*Indicators!$C$260+O50*$D50*Indicators!$D$260+O50*$E50*Indicators!$E$260+O50*$F50*Indicators!$F$260+O50*$G50*Indicators!$G$260+O50*$H50*Indicators!$H$260+O50*$I50*Indicators!$I$260</f>
        <v>-2.5236632578615604E-4</v>
      </c>
      <c r="Z50" s="193">
        <f>P50*$B50*Indicators!$B$261+P50*$C50*Indicators!$C$261+P50*$D50*Indicators!$D$261+P50*$E50*Indicators!$E$261+P50*$F50*Indicators!$F$261+P50*$G50*Indicators!$G$261+P50*$H50*Indicators!$H$261+P50*$I50*Indicators!$I$261</f>
        <v>-1.2042374072059275E-3</v>
      </c>
      <c r="AA50" s="193">
        <f>Q50*$B50*Indicators!$B$262+Q50*$C50*Indicators!$C$262+Q50*$D50*Indicators!$D$262+Q50*$E50*Indicators!$E$262+Q50*$F50*Indicators!$F$262+Q50*$G50*Indicators!$G$262+Q50*$H50*Indicators!$H$262+Q50*$I50*Indicators!$I$262</f>
        <v>-2.4152909100591752E-4</v>
      </c>
      <c r="AB50" s="193">
        <f>R50*$B50*Indicators!$B$263+R50*$C50*Indicators!$C$263+R50*$D50*Indicators!$D$263+R50*$E50*Indicators!$E$263+R50*$F50*Indicators!$F$263+R50*$G50*Indicators!$G$263+R50*$H50*Indicators!$H$263+R50*$I50*Indicators!$I$263</f>
        <v>-9.7009767643507229E-4</v>
      </c>
      <c r="AC50" s="193">
        <f>S50*$B50*Indicators!$B$264+S50*$C50*Indicators!$C$264+S50*$D50*Indicators!$D$264+S50*$E50*Indicators!$E$264+S50*$F50*Indicators!$F$264+S50*$G50*Indicators!$G$264+S50*$H50*Indicators!$H$264+S50*$I50*Indicators!$I$264</f>
        <v>-1.4901142926723667E-3</v>
      </c>
      <c r="AE50" s="177">
        <f t="shared" si="1"/>
        <v>-0.77636843213076312</v>
      </c>
    </row>
    <row r="51" spans="1:31" hidden="1" x14ac:dyDescent="0.25">
      <c r="A51" s="174">
        <f>Indicators!A63</f>
        <v>37288</v>
      </c>
      <c r="B51" s="193">
        <f>(Indicators!B63-Indicators!B62)/Indicators!B62</f>
        <v>1.7566974088712845E-3</v>
      </c>
      <c r="C51" s="193">
        <f>(Indicators!C63-Indicators!C62)/-100</f>
        <v>-3.4999999999999966E-3</v>
      </c>
      <c r="D51" s="193">
        <f>(Indicators!D63-Indicators!D62)/-100</f>
        <v>-8.5011632878568832E-3</v>
      </c>
      <c r="E51" s="193">
        <f>(Indicators!E63-Indicators!E62)/-Indicators!E62</f>
        <v>-8.5937500000000111E-2</v>
      </c>
      <c r="F51" s="193">
        <f>(Indicators!F63-Indicators!F62)/Indicators!F62</f>
        <v>-0.22298221614227087</v>
      </c>
      <c r="G51" s="193">
        <f>(Indicators!G63-Indicators!G62)/Indicators!G62</f>
        <v>4.9522461973823845E-2</v>
      </c>
      <c r="H51" s="193">
        <f>(Indicators!H63-Indicators!H62)/Indicators!H62</f>
        <v>8.5305172374721175E-4</v>
      </c>
      <c r="I51" s="193">
        <f>(Indicators!I63-Indicators!I62)/Indicators!I62</f>
        <v>-6.8762278978389005E-2</v>
      </c>
      <c r="J51" s="174"/>
      <c r="K51" s="193">
        <f>'Port Shepstone'!C$71/100</f>
        <v>9.0394299569942896E-2</v>
      </c>
      <c r="L51" s="193">
        <f>'Port Shepstone'!D$71/100</f>
        <v>3.4064564503710211E-2</v>
      </c>
      <c r="M51" s="193">
        <f>'Port Shepstone'!E$71/100</f>
        <v>0.12441292052602713</v>
      </c>
      <c r="N51" s="193">
        <f>'Port Shepstone'!F$71/100</f>
        <v>2.4023528716307821E-2</v>
      </c>
      <c r="O51" s="193">
        <f>'Port Shepstone'!G$71/100</f>
        <v>5.3214980206411903E-2</v>
      </c>
      <c r="P51" s="193">
        <f>'Port Shepstone'!H$71/100</f>
        <v>0.19898413206671034</v>
      </c>
      <c r="Q51" s="193">
        <f>'Port Shepstone'!I$71/100</f>
        <v>7.1143836405820185E-2</v>
      </c>
      <c r="R51" s="193">
        <f>'Port Shepstone'!J$71/100</f>
        <v>0.17882019590186857</v>
      </c>
      <c r="S51" s="193">
        <f>'Port Shepstone'!K$71/100</f>
        <v>0.224941542103201</v>
      </c>
      <c r="T51" s="193"/>
      <c r="U51" s="193">
        <f>K51*$B51*Indicators!$B$256+K51*$C51*Indicators!$C$256+K51*$D51*Indicators!$D$256+K51*$E51*Indicators!$E$256+K51*$F51*Indicators!$F$256+K51*$G51*Indicators!$G$256+K51*$H51*Indicators!$H$256+K51*$I51*Indicators!$I$256</f>
        <v>-7.8953486895301517E-3</v>
      </c>
      <c r="V51" s="193">
        <f>L51*$B51*Indicators!$B$257+L51*$C51*Indicators!$C$257+L51*$D51*Indicators!$D$257+L51*$E51*Indicators!$E$257+L51*$F51*Indicators!$F$257+L51*$G51*Indicators!$G$257+L51*$H51*Indicators!$H$257+L51*$I51*Indicators!$I$257</f>
        <v>-6.8476988964707476E-5</v>
      </c>
      <c r="W51" s="193">
        <f>M51*$B51*Indicators!$B$258+M51*$C51*Indicators!$C$258+M51*$D51*Indicators!$D$258+M51*$E51*Indicators!$E$258+M51*$F51*Indicators!$F$258+M51*$G51*Indicators!$G$258+M51*$H51*Indicators!$H$258+M51*$I51*Indicators!$I$258</f>
        <v>-2.833020882787197E-3</v>
      </c>
      <c r="X51" s="193">
        <f>N51*$B51*Indicators!$B$259+N51*$C51*Indicators!$C$259+N51*$D51*Indicators!$D$259+N51*$E51*Indicators!$E$259+N51*$F51*Indicators!$F$259+N51*$G51*Indicators!$G$259+N51*$H51*Indicators!$H$259+N51*$I51*Indicators!$I$259</f>
        <v>-1.2470066678503546E-3</v>
      </c>
      <c r="Y51" s="193">
        <f>O51*$B51*Indicators!$B$260+O51*$C51*Indicators!$C$260+O51*$D51*Indicators!$D$260+O51*$E51*Indicators!$E$260+O51*$F51*Indicators!$F$260+O51*$G51*Indicators!$G$260+O51*$H51*Indicators!$H$260+O51*$I51*Indicators!$I$260</f>
        <v>-9.4708137182617684E-4</v>
      </c>
      <c r="Z51" s="193">
        <f>P51*$B51*Indicators!$B$261+P51*$C51*Indicators!$C$261+P51*$D51*Indicators!$D$261+P51*$E51*Indicators!$E$261+P51*$F51*Indicators!$F$261+P51*$G51*Indicators!$G$261+P51*$H51*Indicators!$H$261+P51*$I51*Indicators!$I$261</f>
        <v>-2.214703336273059E-3</v>
      </c>
      <c r="AA51" s="193">
        <f>Q51*$B51*Indicators!$B$262+Q51*$C51*Indicators!$C$262+Q51*$D51*Indicators!$D$262+Q51*$E51*Indicators!$E$262+Q51*$F51*Indicators!$F$262+Q51*$G51*Indicators!$G$262+Q51*$H51*Indicators!$H$262+Q51*$I51*Indicators!$I$262</f>
        <v>-2.4090237937325395E-3</v>
      </c>
      <c r="AB51" s="193">
        <f>R51*$B51*Indicators!$B$263+R51*$C51*Indicators!$C$263+R51*$D51*Indicators!$D$263+R51*$E51*Indicators!$E$263+R51*$F51*Indicators!$F$263+R51*$G51*Indicators!$G$263+R51*$H51*Indicators!$H$263+R51*$I51*Indicators!$I$263</f>
        <v>-2.4454368164570934E-3</v>
      </c>
      <c r="AC51" s="193">
        <f>S51*$B51*Indicators!$B$264+S51*$C51*Indicators!$C$264+S51*$D51*Indicators!$D$264+S51*$E51*Indicators!$E$264+S51*$F51*Indicators!$F$264+S51*$G51*Indicators!$G$264+S51*$H51*Indicators!$H$264+S51*$I51*Indicators!$I$264</f>
        <v>-1.3342995451151494E-3</v>
      </c>
      <c r="AE51" s="177">
        <f t="shared" si="1"/>
        <v>-2.1394398092536422</v>
      </c>
    </row>
    <row r="52" spans="1:31" hidden="1" x14ac:dyDescent="0.25">
      <c r="A52" s="174">
        <f>Indicators!A64</f>
        <v>37316</v>
      </c>
      <c r="B52" s="193">
        <f>(Indicators!B64-Indicators!B63)/Indicators!B63</f>
        <v>7.1021481806226479E-3</v>
      </c>
      <c r="C52" s="193">
        <f>(Indicators!C64-Indicators!C63)/-100</f>
        <v>-6.6999999999999994E-3</v>
      </c>
      <c r="D52" s="193">
        <f>(Indicators!D64-Indicators!D63)/-100</f>
        <v>-3.4253983618217098E-3</v>
      </c>
      <c r="E52" s="193">
        <f>(Indicators!E64-Indicators!E63)/-Indicators!E63</f>
        <v>-0.2196642685851318</v>
      </c>
      <c r="F52" s="193">
        <f>(Indicators!F64-Indicators!F63)/Indicators!F63</f>
        <v>4.2253521126760604E-2</v>
      </c>
      <c r="G52" s="193">
        <f>(Indicators!G64-Indicators!G63)/Indicators!G63</f>
        <v>2.2918773171553799E-2</v>
      </c>
      <c r="H52" s="193">
        <f>(Indicators!H64-Indicators!H63)/Indicators!H63</f>
        <v>8.4763443520957972E-3</v>
      </c>
      <c r="I52" s="193">
        <f>(Indicators!I64-Indicators!I63)/Indicators!I63</f>
        <v>9.6694796061884664E-2</v>
      </c>
      <c r="J52" s="174"/>
      <c r="K52" s="193">
        <f>'Port Shepstone'!C$71/100</f>
        <v>9.0394299569942896E-2</v>
      </c>
      <c r="L52" s="193">
        <f>'Port Shepstone'!D$71/100</f>
        <v>3.4064564503710211E-2</v>
      </c>
      <c r="M52" s="193">
        <f>'Port Shepstone'!E$71/100</f>
        <v>0.12441292052602713</v>
      </c>
      <c r="N52" s="193">
        <f>'Port Shepstone'!F$71/100</f>
        <v>2.4023528716307821E-2</v>
      </c>
      <c r="O52" s="193">
        <f>'Port Shepstone'!G$71/100</f>
        <v>5.3214980206411903E-2</v>
      </c>
      <c r="P52" s="193">
        <f>'Port Shepstone'!H$71/100</f>
        <v>0.19898413206671034</v>
      </c>
      <c r="Q52" s="193">
        <f>'Port Shepstone'!I$71/100</f>
        <v>7.1143836405820185E-2</v>
      </c>
      <c r="R52" s="193">
        <f>'Port Shepstone'!J$71/100</f>
        <v>0.17882019590186857</v>
      </c>
      <c r="S52" s="193">
        <f>'Port Shepstone'!K$71/100</f>
        <v>0.224941542103201</v>
      </c>
      <c r="T52" s="193"/>
      <c r="U52" s="193">
        <f>K52*$B52*Indicators!$B$256+K52*$C52*Indicators!$C$256+K52*$D52*Indicators!$D$256+K52*$E52*Indicators!$E$256+K52*$F52*Indicators!$F$256+K52*$G52*Indicators!$G$256+K52*$H52*Indicators!$H$256+K52*$I52*Indicators!$I$256</f>
        <v>-1.4015176478165674E-3</v>
      </c>
      <c r="V52" s="193">
        <f>L52*$B52*Indicators!$B$257+L52*$C52*Indicators!$C$257+L52*$D52*Indicators!$D$257+L52*$E52*Indicators!$E$257+L52*$F52*Indicators!$F$257+L52*$G52*Indicators!$G$257+L52*$H52*Indicators!$H$257+L52*$I52*Indicators!$I$257</f>
        <v>2.9536314515021757E-4</v>
      </c>
      <c r="W52" s="193">
        <f>M52*$B52*Indicators!$B$258+M52*$C52*Indicators!$C$258+M52*$D52*Indicators!$D$258+M52*$E52*Indicators!$E$258+M52*$F52*Indicators!$F$258+M52*$G52*Indicators!$G$258+M52*$H52*Indicators!$H$258+M52*$I52*Indicators!$I$258</f>
        <v>-1.0019610302748833E-4</v>
      </c>
      <c r="X52" s="193">
        <f>N52*$B52*Indicators!$B$259+N52*$C52*Indicators!$C$259+N52*$D52*Indicators!$D$259+N52*$E52*Indicators!$E$259+N52*$F52*Indicators!$F$259+N52*$G52*Indicators!$G$259+N52*$H52*Indicators!$H$259+N52*$I52*Indicators!$I$259</f>
        <v>1.3131557845096455E-4</v>
      </c>
      <c r="Y52" s="193">
        <f>O52*$B52*Indicators!$B$260+O52*$C52*Indicators!$C$260+O52*$D52*Indicators!$D$260+O52*$E52*Indicators!$E$260+O52*$F52*Indicators!$F$260+O52*$G52*Indicators!$G$260+O52*$H52*Indicators!$H$260+O52*$I52*Indicators!$I$260</f>
        <v>-1.4482096170531421E-3</v>
      </c>
      <c r="Z52" s="193">
        <f>P52*$B52*Indicators!$B$261+P52*$C52*Indicators!$C$261+P52*$D52*Indicators!$D$261+P52*$E52*Indicators!$E$261+P52*$F52*Indicators!$F$261+P52*$G52*Indicators!$G$261+P52*$H52*Indicators!$H$261+P52*$I52*Indicators!$I$261</f>
        <v>-4.4109221715933986E-3</v>
      </c>
      <c r="AA52" s="193">
        <f>Q52*$B52*Indicators!$B$262+Q52*$C52*Indicators!$C$262+Q52*$D52*Indicators!$D$262+Q52*$E52*Indicators!$E$262+Q52*$F52*Indicators!$F$262+Q52*$G52*Indicators!$G$262+Q52*$H52*Indicators!$H$262+Q52*$I52*Indicators!$I$262</f>
        <v>-3.9489707621367699E-3</v>
      </c>
      <c r="AB52" s="193">
        <f>R52*$B52*Indicators!$B$263+R52*$C52*Indicators!$C$263+R52*$D52*Indicators!$D$263+R52*$E52*Indicators!$E$263+R52*$F52*Indicators!$F$263+R52*$G52*Indicators!$G$263+R52*$H52*Indicators!$H$263+R52*$I52*Indicators!$I$263</f>
        <v>-2.9623548152093492E-3</v>
      </c>
      <c r="AC52" s="193">
        <f>S52*$B52*Indicators!$B$264+S52*$C52*Indicators!$C$264+S52*$D52*Indicators!$D$264+S52*$E52*Indicators!$E$264+S52*$F52*Indicators!$F$264+S52*$G52*Indicators!$G$264+S52*$H52*Indicators!$H$264+S52*$I52*Indicators!$I$264</f>
        <v>1.1377044401654724E-3</v>
      </c>
      <c r="AE52" s="177">
        <f t="shared" si="1"/>
        <v>-1.2707787953070058</v>
      </c>
    </row>
    <row r="53" spans="1:31" hidden="1" x14ac:dyDescent="0.25">
      <c r="A53" s="174">
        <f>Indicators!A65</f>
        <v>37347</v>
      </c>
      <c r="B53" s="193">
        <f>(Indicators!B65-Indicators!B64)/Indicators!B64</f>
        <v>-7.2784259098032406E-2</v>
      </c>
      <c r="C53" s="193">
        <f>(Indicators!C65-Indicators!C64)/-100</f>
        <v>1.3699999999999992E-2</v>
      </c>
      <c r="D53" s="193">
        <f>(Indicators!D65-Indicators!D64)/-100</f>
        <v>-1.2051173310715263E-2</v>
      </c>
      <c r="E53" s="193">
        <f>(Indicators!E65-Indicators!E64)/-Indicators!E64</f>
        <v>-5.5839559575304828E-2</v>
      </c>
      <c r="F53" s="193">
        <f>(Indicators!F65-Indicators!F64)/Indicators!F64</f>
        <v>-0.12500000000000003</v>
      </c>
      <c r="G53" s="193">
        <f>(Indicators!G65-Indicators!G64)/Indicators!G64</f>
        <v>2.5041186161449829E-2</v>
      </c>
      <c r="H53" s="193">
        <f>(Indicators!H65-Indicators!H64)/Indicators!H64</f>
        <v>1.5636276160692808E-3</v>
      </c>
      <c r="I53" s="193">
        <f>(Indicators!I65-Indicators!I64)/Indicators!I64</f>
        <v>-2.9496633536389868E-2</v>
      </c>
      <c r="J53" s="174"/>
      <c r="K53" s="193">
        <f>'Port Shepstone'!C$71/100</f>
        <v>9.0394299569942896E-2</v>
      </c>
      <c r="L53" s="193">
        <f>'Port Shepstone'!D$71/100</f>
        <v>3.4064564503710211E-2</v>
      </c>
      <c r="M53" s="193">
        <f>'Port Shepstone'!E$71/100</f>
        <v>0.12441292052602713</v>
      </c>
      <c r="N53" s="193">
        <f>'Port Shepstone'!F$71/100</f>
        <v>2.4023528716307821E-2</v>
      </c>
      <c r="O53" s="193">
        <f>'Port Shepstone'!G$71/100</f>
        <v>5.3214980206411903E-2</v>
      </c>
      <c r="P53" s="193">
        <f>'Port Shepstone'!H$71/100</f>
        <v>0.19898413206671034</v>
      </c>
      <c r="Q53" s="193">
        <f>'Port Shepstone'!I$71/100</f>
        <v>7.1143836405820185E-2</v>
      </c>
      <c r="R53" s="193">
        <f>'Port Shepstone'!J$71/100</f>
        <v>0.17882019590186857</v>
      </c>
      <c r="S53" s="193">
        <f>'Port Shepstone'!K$71/100</f>
        <v>0.224941542103201</v>
      </c>
      <c r="T53" s="193"/>
      <c r="U53" s="193">
        <f>K53*$B53*Indicators!$B$256+K53*$C53*Indicators!$C$256+K53*$D53*Indicators!$D$256+K53*$E53*Indicators!$E$256+K53*$F53*Indicators!$F$256+K53*$G53*Indicators!$G$256+K53*$H53*Indicators!$H$256+K53*$I53*Indicators!$I$256</f>
        <v>-5.6935304750385411E-3</v>
      </c>
      <c r="V53" s="193">
        <f>L53*$B53*Indicators!$B$257+L53*$C53*Indicators!$C$257+L53*$D53*Indicators!$D$257+L53*$E53*Indicators!$E$257+L53*$F53*Indicators!$F$257+L53*$G53*Indicators!$G$257+L53*$H53*Indicators!$H$257+L53*$I53*Indicators!$I$257</f>
        <v>-7.9377540922116025E-4</v>
      </c>
      <c r="W53" s="193">
        <f>M53*$B53*Indicators!$B$258+M53*$C53*Indicators!$C$258+M53*$D53*Indicators!$D$258+M53*$E53*Indicators!$E$258+M53*$F53*Indicators!$F$258+M53*$G53*Indicators!$G$258+M53*$H53*Indicators!$H$258+M53*$I53*Indicators!$I$258</f>
        <v>-4.3126456517961877E-3</v>
      </c>
      <c r="X53" s="193">
        <f>N53*$B53*Indicators!$B$259+N53*$C53*Indicators!$C$259+N53*$D53*Indicators!$D$259+N53*$E53*Indicators!$E$259+N53*$F53*Indicators!$F$259+N53*$G53*Indicators!$G$259+N53*$H53*Indicators!$H$259+N53*$I53*Indicators!$I$259</f>
        <v>-7.9171582078473805E-4</v>
      </c>
      <c r="Y53" s="193">
        <f>O53*$B53*Indicators!$B$260+O53*$C53*Indicators!$C$260+O53*$D53*Indicators!$D$260+O53*$E53*Indicators!$E$260+O53*$F53*Indicators!$F$260+O53*$G53*Indicators!$G$260+O53*$H53*Indicators!$H$260+O53*$I53*Indicators!$I$260</f>
        <v>-7.3198379032316907E-4</v>
      </c>
      <c r="Z53" s="193">
        <f>P53*$B53*Indicators!$B$261+P53*$C53*Indicators!$C$261+P53*$D53*Indicators!$D$261+P53*$E53*Indicators!$E$261+P53*$F53*Indicators!$F$261+P53*$G53*Indicators!$G$261+P53*$H53*Indicators!$H$261+P53*$I53*Indicators!$I$261</f>
        <v>-2.0070951602309834E-3</v>
      </c>
      <c r="AA53" s="193">
        <f>Q53*$B53*Indicators!$B$262+Q53*$C53*Indicators!$C$262+Q53*$D53*Indicators!$D$262+Q53*$E53*Indicators!$E$262+Q53*$F53*Indicators!$F$262+Q53*$G53*Indicators!$G$262+Q53*$H53*Indicators!$H$262+Q53*$I53*Indicators!$I$262</f>
        <v>-1.7880117217581935E-3</v>
      </c>
      <c r="AB53" s="193">
        <f>R53*$B53*Indicators!$B$263+R53*$C53*Indicators!$C$263+R53*$D53*Indicators!$D$263+R53*$E53*Indicators!$E$263+R53*$F53*Indicators!$F$263+R53*$G53*Indicators!$G$263+R53*$H53*Indicators!$H$263+R53*$I53*Indicators!$I$263</f>
        <v>-1.8379573535429656E-3</v>
      </c>
      <c r="AC53" s="193">
        <f>S53*$B53*Indicators!$B$264+S53*$C53*Indicators!$C$264+S53*$D53*Indicators!$D$264+S53*$E53*Indicators!$E$264+S53*$F53*Indicators!$F$264+S53*$G53*Indicators!$G$264+S53*$H53*Indicators!$H$264+S53*$I53*Indicators!$I$264</f>
        <v>-1.3270210251395262E-3</v>
      </c>
      <c r="AE53" s="177">
        <f t="shared" si="1"/>
        <v>-1.9283736407835466</v>
      </c>
    </row>
    <row r="54" spans="1:31" hidden="1" x14ac:dyDescent="0.25">
      <c r="A54" s="174">
        <f>Indicators!A66</f>
        <v>37377</v>
      </c>
      <c r="B54" s="193">
        <f>(Indicators!B66-Indicators!B65)/Indicators!B65</f>
        <v>-8.8262910798122013E-2</v>
      </c>
      <c r="C54" s="193">
        <f>(Indicators!C66-Indicators!C65)/-100</f>
        <v>2.0000000000000104E-3</v>
      </c>
      <c r="D54" s="193">
        <f>(Indicators!D66-Indicators!D65)/-100</f>
        <v>-3.5039770139108574E-3</v>
      </c>
      <c r="E54" s="193">
        <f>(Indicators!E66-Indicators!E65)/-Indicators!E65</f>
        <v>0.11769087523277467</v>
      </c>
      <c r="F54" s="193">
        <f>(Indicators!F66-Indicators!F65)/Indicators!F65</f>
        <v>8.3011583011583137E-2</v>
      </c>
      <c r="G54" s="193">
        <f>(Indicators!G66-Indicators!G65)/Indicators!G65</f>
        <v>5.014464802314357E-2</v>
      </c>
      <c r="H54" s="193">
        <f>(Indicators!H66-Indicators!H65)/Indicators!H65</f>
        <v>5.8684600296225135E-3</v>
      </c>
      <c r="I54" s="193">
        <f>(Indicators!I66-Indicators!I65)/Indicators!I65</f>
        <v>7.0697059795176737E-2</v>
      </c>
      <c r="J54" s="174"/>
      <c r="K54" s="193">
        <f>'Port Shepstone'!C$71/100</f>
        <v>9.0394299569942896E-2</v>
      </c>
      <c r="L54" s="193">
        <f>'Port Shepstone'!D$71/100</f>
        <v>3.4064564503710211E-2</v>
      </c>
      <c r="M54" s="193">
        <f>'Port Shepstone'!E$71/100</f>
        <v>0.12441292052602713</v>
      </c>
      <c r="N54" s="193">
        <f>'Port Shepstone'!F$71/100</f>
        <v>2.4023528716307821E-2</v>
      </c>
      <c r="O54" s="193">
        <f>'Port Shepstone'!G$71/100</f>
        <v>5.3214980206411903E-2</v>
      </c>
      <c r="P54" s="193">
        <f>'Port Shepstone'!H$71/100</f>
        <v>0.19898413206671034</v>
      </c>
      <c r="Q54" s="193">
        <f>'Port Shepstone'!I$71/100</f>
        <v>7.1143836405820185E-2</v>
      </c>
      <c r="R54" s="193">
        <f>'Port Shepstone'!J$71/100</f>
        <v>0.17882019590186857</v>
      </c>
      <c r="S54" s="193">
        <f>'Port Shepstone'!K$71/100</f>
        <v>0.224941542103201</v>
      </c>
      <c r="T54" s="193"/>
      <c r="U54" s="193">
        <f>K54*$B54*Indicators!$B$256+K54*$C54*Indicators!$C$256+K54*$D54*Indicators!$D$256+K54*$E54*Indicators!$E$256+K54*$F54*Indicators!$F$256+K54*$G54*Indicators!$G$256+K54*$H54*Indicators!$H$256+K54*$I54*Indicators!$I$256</f>
        <v>3.0305370024122352E-3</v>
      </c>
      <c r="V54" s="193">
        <f>L54*$B54*Indicators!$B$257+L54*$C54*Indicators!$C$257+L54*$D54*Indicators!$D$257+L54*$E54*Indicators!$E$257+L54*$F54*Indicators!$F$257+L54*$G54*Indicators!$G$257+L54*$H54*Indicators!$H$257+L54*$I54*Indicators!$I$257</f>
        <v>6.6383270519932086E-4</v>
      </c>
      <c r="W54" s="193">
        <f>M54*$B54*Indicators!$B$258+M54*$C54*Indicators!$C$258+M54*$D54*Indicators!$D$258+M54*$E54*Indicators!$E$258+M54*$F54*Indicators!$F$258+M54*$G54*Indicators!$G$258+M54*$H54*Indicators!$H$258+M54*$I54*Indicators!$I$258</f>
        <v>-5.1903479759116676E-4</v>
      </c>
      <c r="X54" s="193">
        <f>N54*$B54*Indicators!$B$259+N54*$C54*Indicators!$C$259+N54*$D54*Indicators!$D$259+N54*$E54*Indicators!$E$259+N54*$F54*Indicators!$F$259+N54*$G54*Indicators!$G$259+N54*$H54*Indicators!$H$259+N54*$I54*Indicators!$I$259</f>
        <v>1.2149193600751087E-3</v>
      </c>
      <c r="Y54" s="193">
        <f>O54*$B54*Indicators!$B$260+O54*$C54*Indicators!$C$260+O54*$D54*Indicators!$D$260+O54*$E54*Indicators!$E$260+O54*$F54*Indicators!$F$260+O54*$G54*Indicators!$G$260+O54*$H54*Indicators!$H$260+O54*$I54*Indicators!$I$260</f>
        <v>7.6482344284795869E-4</v>
      </c>
      <c r="Z54" s="193">
        <f>P54*$B54*Indicators!$B$261+P54*$C54*Indicators!$C$261+P54*$D54*Indicators!$D$261+P54*$E54*Indicators!$E$261+P54*$F54*Indicators!$F$261+P54*$G54*Indicators!$G$261+P54*$H54*Indicators!$H$261+P54*$I54*Indicators!$I$261</f>
        <v>8.7734413001033904E-4</v>
      </c>
      <c r="AA54" s="193">
        <f>Q54*$B54*Indicators!$B$262+Q54*$C54*Indicators!$C$262+Q54*$D54*Indicators!$D$262+Q54*$E54*Indicators!$E$262+Q54*$F54*Indicators!$F$262+Q54*$G54*Indicators!$G$262+Q54*$H54*Indicators!$H$262+Q54*$I54*Indicators!$I$262</f>
        <v>2.473953759075137E-3</v>
      </c>
      <c r="AB54" s="193">
        <f>R54*$B54*Indicators!$B$263+R54*$C54*Indicators!$C$263+R54*$D54*Indicators!$D$263+R54*$E54*Indicators!$E$263+R54*$F54*Indicators!$F$263+R54*$G54*Indicators!$G$263+R54*$H54*Indicators!$H$263+R54*$I54*Indicators!$I$263</f>
        <v>1.5356702437995674E-3</v>
      </c>
      <c r="AC54" s="193">
        <f>S54*$B54*Indicators!$B$264+S54*$C54*Indicators!$C$264+S54*$D54*Indicators!$D$264+S54*$E54*Indicators!$E$264+S54*$F54*Indicators!$F$264+S54*$G54*Indicators!$G$264+S54*$H54*Indicators!$H$264+S54*$I54*Indicators!$I$264</f>
        <v>-7.9442502839834896E-4</v>
      </c>
      <c r="AE54" s="177">
        <f t="shared" si="1"/>
        <v>0.92476208174301489</v>
      </c>
    </row>
    <row r="55" spans="1:31" hidden="1" x14ac:dyDescent="0.25">
      <c r="A55" s="174">
        <f>Indicators!A67</f>
        <v>37408</v>
      </c>
      <c r="B55" s="193">
        <f>(Indicators!B67-Indicators!B66)/Indicators!B66</f>
        <v>6.9001029866117392E-2</v>
      </c>
      <c r="C55" s="193">
        <f>(Indicators!C67-Indicators!C66)/-100</f>
        <v>-1.2000000000000099E-3</v>
      </c>
      <c r="D55" s="193">
        <f>(Indicators!D67-Indicators!D66)/-100</f>
        <v>-2.4596136954425953E-3</v>
      </c>
      <c r="E55" s="193">
        <f>(Indicators!E67-Indicators!E66)/-Indicators!E66</f>
        <v>-6.3317855635289147E-2</v>
      </c>
      <c r="F55" s="193">
        <f>(Indicators!F67-Indicators!F66)/Indicators!F66</f>
        <v>-6.4171122994652455E-2</v>
      </c>
      <c r="G55" s="193">
        <f>(Indicators!G67-Indicators!G66)/Indicators!G66</f>
        <v>-2.2038567493112914E-2</v>
      </c>
      <c r="H55" s="193">
        <f>(Indicators!H67-Indicators!H66)/Indicators!H66</f>
        <v>9.2344672790079432E-3</v>
      </c>
      <c r="I55" s="193">
        <f>(Indicators!I67-Indicators!I66)/Indicators!I66</f>
        <v>-3.1163221228016045E-2</v>
      </c>
      <c r="J55" s="174"/>
      <c r="K55" s="193">
        <f>'Port Shepstone'!C$71/100</f>
        <v>9.0394299569942896E-2</v>
      </c>
      <c r="L55" s="193">
        <f>'Port Shepstone'!D$71/100</f>
        <v>3.4064564503710211E-2</v>
      </c>
      <c r="M55" s="193">
        <f>'Port Shepstone'!E$71/100</f>
        <v>0.12441292052602713</v>
      </c>
      <c r="N55" s="193">
        <f>'Port Shepstone'!F$71/100</f>
        <v>2.4023528716307821E-2</v>
      </c>
      <c r="O55" s="193">
        <f>'Port Shepstone'!G$71/100</f>
        <v>5.3214980206411903E-2</v>
      </c>
      <c r="P55" s="193">
        <f>'Port Shepstone'!H$71/100</f>
        <v>0.19898413206671034</v>
      </c>
      <c r="Q55" s="193">
        <f>'Port Shepstone'!I$71/100</f>
        <v>7.1143836405820185E-2</v>
      </c>
      <c r="R55" s="193">
        <f>'Port Shepstone'!J$71/100</f>
        <v>0.17882019590186857</v>
      </c>
      <c r="S55" s="193">
        <f>'Port Shepstone'!K$71/100</f>
        <v>0.224941542103201</v>
      </c>
      <c r="T55" s="193"/>
      <c r="U55" s="193">
        <f>K55*$B55*Indicators!$B$256+K55*$C55*Indicators!$C$256+K55*$D55*Indicators!$D$256+K55*$E55*Indicators!$E$256+K55*$F55*Indicators!$F$256+K55*$G55*Indicators!$G$256+K55*$H55*Indicators!$H$256+K55*$I55*Indicators!$I$256</f>
        <v>-1.6296065606870931E-3</v>
      </c>
      <c r="V55" s="193">
        <f>L55*$B55*Indicators!$B$257+L55*$C55*Indicators!$C$257+L55*$D55*Indicators!$D$257+L55*$E55*Indicators!$E$257+L55*$F55*Indicators!$F$257+L55*$G55*Indicators!$G$257+L55*$H55*Indicators!$H$257+L55*$I55*Indicators!$I$257</f>
        <v>-2.3148501451889794E-5</v>
      </c>
      <c r="W55" s="193">
        <f>M55*$B55*Indicators!$B$258+M55*$C55*Indicators!$C$258+M55*$D55*Indicators!$D$258+M55*$E55*Indicators!$E$258+M55*$F55*Indicators!$F$258+M55*$G55*Indicators!$G$258+M55*$H55*Indicators!$H$258+M55*$I55*Indicators!$I$258</f>
        <v>1.5111686857144527E-3</v>
      </c>
      <c r="X55" s="193">
        <f>N55*$B55*Indicators!$B$259+N55*$C55*Indicators!$C$259+N55*$D55*Indicators!$D$259+N55*$E55*Indicators!$E$259+N55*$F55*Indicators!$F$259+N55*$G55*Indicators!$G$259+N55*$H55*Indicators!$H$259+N55*$I55*Indicators!$I$259</f>
        <v>-4.9499550515892806E-4</v>
      </c>
      <c r="Y55" s="193">
        <f>O55*$B55*Indicators!$B$260+O55*$C55*Indicators!$C$260+O55*$D55*Indicators!$D$260+O55*$E55*Indicators!$E$260+O55*$F55*Indicators!$F$260+O55*$G55*Indicators!$G$260+O55*$H55*Indicators!$H$260+O55*$I55*Indicators!$I$260</f>
        <v>-1.059700555831502E-4</v>
      </c>
      <c r="Z55" s="193">
        <f>P55*$B55*Indicators!$B$261+P55*$C55*Indicators!$C$261+P55*$D55*Indicators!$D$261+P55*$E55*Indicators!$E$261+P55*$F55*Indicators!$F$261+P55*$G55*Indicators!$G$261+P55*$H55*Indicators!$H$261+P55*$I55*Indicators!$I$261</f>
        <v>3.9100610857405632E-4</v>
      </c>
      <c r="AA55" s="193">
        <f>Q55*$B55*Indicators!$B$262+Q55*$C55*Indicators!$C$262+Q55*$D55*Indicators!$D$262+Q55*$E55*Indicators!$E$262+Q55*$F55*Indicators!$F$262+Q55*$G55*Indicators!$G$262+Q55*$H55*Indicators!$H$262+Q55*$I55*Indicators!$I$262</f>
        <v>-9.8538793239080118E-4</v>
      </c>
      <c r="AB55" s="193">
        <f>R55*$B55*Indicators!$B$263+R55*$C55*Indicators!$C$263+R55*$D55*Indicators!$D$263+R55*$E55*Indicators!$E$263+R55*$F55*Indicators!$F$263+R55*$G55*Indicators!$G$263+R55*$H55*Indicators!$H$263+R55*$I55*Indicators!$I$263</f>
        <v>1.9930139848325798E-4</v>
      </c>
      <c r="AC55" s="193">
        <f>S55*$B55*Indicators!$B$264+S55*$C55*Indicators!$C$264+S55*$D55*Indicators!$D$264+S55*$E55*Indicators!$E$264+S55*$F55*Indicators!$F$264+S55*$G55*Indicators!$G$264+S55*$H55*Indicators!$H$264+S55*$I55*Indicators!$I$264</f>
        <v>1.6196599403456226E-3</v>
      </c>
      <c r="AE55" s="177">
        <f t="shared" si="1"/>
        <v>4.820275778455272E-2</v>
      </c>
    </row>
    <row r="56" spans="1:31" hidden="1" x14ac:dyDescent="0.25">
      <c r="A56" s="174">
        <f>Indicators!A68</f>
        <v>37438</v>
      </c>
      <c r="B56" s="193">
        <f>(Indicators!B68-Indicators!B67)/Indicators!B67</f>
        <v>-2.1194605009633972E-2</v>
      </c>
      <c r="C56" s="193">
        <f>(Indicators!C68-Indicators!C67)/-100</f>
        <v>7.3000000000000044E-3</v>
      </c>
      <c r="D56" s="193">
        <f>(Indicators!D68-Indicators!D67)/-100</f>
        <v>-1.6098056234480181E-2</v>
      </c>
      <c r="E56" s="193">
        <f>(Indicators!E68-Indicators!E67)/-Indicators!E67</f>
        <v>-3.8507344184200029E-2</v>
      </c>
      <c r="F56" s="193">
        <f>(Indicators!F68-Indicators!F67)/Indicators!F67</f>
        <v>0.10285714285714287</v>
      </c>
      <c r="G56" s="193">
        <f>(Indicators!G68-Indicators!G67)/Indicators!G67</f>
        <v>-4.6635367762128253E-2</v>
      </c>
      <c r="H56" s="193">
        <f>(Indicators!H68-Indicators!H67)/Indicators!H67</f>
        <v>1.6404018353572843E-4</v>
      </c>
      <c r="I56" s="193">
        <f>(Indicators!I68-Indicators!I67)/Indicators!I67</f>
        <v>3.8853503184713374E-2</v>
      </c>
      <c r="J56" s="174"/>
      <c r="K56" s="193">
        <f>'Port Shepstone'!C$71/100</f>
        <v>9.0394299569942896E-2</v>
      </c>
      <c r="L56" s="193">
        <f>'Port Shepstone'!D$71/100</f>
        <v>3.4064564503710211E-2</v>
      </c>
      <c r="M56" s="193">
        <f>'Port Shepstone'!E$71/100</f>
        <v>0.12441292052602713</v>
      </c>
      <c r="N56" s="193">
        <f>'Port Shepstone'!F$71/100</f>
        <v>2.4023528716307821E-2</v>
      </c>
      <c r="O56" s="193">
        <f>'Port Shepstone'!G$71/100</f>
        <v>5.3214980206411903E-2</v>
      </c>
      <c r="P56" s="193">
        <f>'Port Shepstone'!H$71/100</f>
        <v>0.19898413206671034</v>
      </c>
      <c r="Q56" s="193">
        <f>'Port Shepstone'!I$71/100</f>
        <v>7.1143836405820185E-2</v>
      </c>
      <c r="R56" s="193">
        <f>'Port Shepstone'!J$71/100</f>
        <v>0.17882019590186857</v>
      </c>
      <c r="S56" s="193">
        <f>'Port Shepstone'!K$71/100</f>
        <v>0.224941542103201</v>
      </c>
      <c r="T56" s="193"/>
      <c r="U56" s="193">
        <f>K56*$B56*Indicators!$B$256+K56*$C56*Indicators!$C$256+K56*$D56*Indicators!$D$256+K56*$E56*Indicators!$E$256+K56*$F56*Indicators!$F$256+K56*$G56*Indicators!$G$256+K56*$H56*Indicators!$H$256+K56*$I56*Indicators!$I$256</f>
        <v>2.090074830453841E-3</v>
      </c>
      <c r="V56" s="193">
        <f>L56*$B56*Indicators!$B$257+L56*$C56*Indicators!$C$257+L56*$D56*Indicators!$D$257+L56*$E56*Indicators!$E$257+L56*$F56*Indicators!$F$257+L56*$G56*Indicators!$G$257+L56*$H56*Indicators!$H$257+L56*$I56*Indicators!$I$257</f>
        <v>-7.1850895205607663E-4</v>
      </c>
      <c r="W56" s="193">
        <f>M56*$B56*Indicators!$B$258+M56*$C56*Indicators!$C$258+M56*$D56*Indicators!$D$258+M56*$E56*Indicators!$E$258+M56*$F56*Indicators!$F$258+M56*$G56*Indicators!$G$258+M56*$H56*Indicators!$H$258+M56*$I56*Indicators!$I$258</f>
        <v>-3.5167107616213705E-4</v>
      </c>
      <c r="X56" s="193">
        <f>N56*$B56*Indicators!$B$259+N56*$C56*Indicators!$C$259+N56*$D56*Indicators!$D$259+N56*$E56*Indicators!$E$259+N56*$F56*Indicators!$F$259+N56*$G56*Indicators!$G$259+N56*$H56*Indicators!$H$259+N56*$I56*Indicators!$I$259</f>
        <v>2.2059181135215318E-4</v>
      </c>
      <c r="Y56" s="193">
        <f>O56*$B56*Indicators!$B$260+O56*$C56*Indicators!$C$260+O56*$D56*Indicators!$D$260+O56*$E56*Indicators!$E$260+O56*$F56*Indicators!$F$260+O56*$G56*Indicators!$G$260+O56*$H56*Indicators!$H$260+O56*$I56*Indicators!$I$260</f>
        <v>-2.8328891144532088E-4</v>
      </c>
      <c r="Z56" s="193">
        <f>P56*$B56*Indicators!$B$261+P56*$C56*Indicators!$C$261+P56*$D56*Indicators!$D$261+P56*$E56*Indicators!$E$261+P56*$F56*Indicators!$F$261+P56*$G56*Indicators!$G$261+P56*$H56*Indicators!$H$261+P56*$I56*Indicators!$I$261</f>
        <v>-1.3120607980417411E-3</v>
      </c>
      <c r="AA56" s="193">
        <f>Q56*$B56*Indicators!$B$262+Q56*$C56*Indicators!$C$262+Q56*$D56*Indicators!$D$262+Q56*$E56*Indicators!$E$262+Q56*$F56*Indicators!$F$262+Q56*$G56*Indicators!$G$262+Q56*$H56*Indicators!$H$262+Q56*$I56*Indicators!$I$262</f>
        <v>-7.0455953940248123E-4</v>
      </c>
      <c r="AB56" s="193">
        <f>R56*$B56*Indicators!$B$263+R56*$C56*Indicators!$C$263+R56*$D56*Indicators!$D$263+R56*$E56*Indicators!$E$263+R56*$F56*Indicators!$F$263+R56*$G56*Indicators!$G$263+R56*$H56*Indicators!$H$263+R56*$I56*Indicators!$I$263</f>
        <v>-5.4238191960120279E-4</v>
      </c>
      <c r="AC56" s="193">
        <f>S56*$B56*Indicators!$B$264+S56*$C56*Indicators!$C$264+S56*$D56*Indicators!$D$264+S56*$E56*Indicators!$E$264+S56*$F56*Indicators!$F$264+S56*$G56*Indicators!$G$264+S56*$H56*Indicators!$H$264+S56*$I56*Indicators!$I$264</f>
        <v>-1.7819521060997631E-4</v>
      </c>
      <c r="AE56" s="177">
        <f t="shared" si="1"/>
        <v>-0.17799997655129421</v>
      </c>
    </row>
    <row r="57" spans="1:31" hidden="1" x14ac:dyDescent="0.25">
      <c r="A57" s="174">
        <f>Indicators!A69</f>
        <v>37469</v>
      </c>
      <c r="B57" s="193">
        <f>(Indicators!B69-Indicators!B68)/Indicators!B68</f>
        <v>4.0748031496062966E-2</v>
      </c>
      <c r="C57" s="193">
        <f>(Indicators!C69-Indicators!C68)/-100</f>
        <v>-2.8999999999999916E-3</v>
      </c>
      <c r="D57" s="193">
        <f>(Indicators!D69-Indicators!D68)/-100</f>
        <v>-7.7358559414879837E-3</v>
      </c>
      <c r="E57" s="193">
        <f>(Indicators!E69-Indicators!E68)/-Indicators!E68</f>
        <v>-4.7782874617737003E-2</v>
      </c>
      <c r="F57" s="193">
        <f>(Indicators!F69-Indicators!F68)/Indicators!F68</f>
        <v>1.2089810017271206E-2</v>
      </c>
      <c r="G57" s="193">
        <f>(Indicators!G69-Indicators!G68)/Indicators!G68</f>
        <v>2.8233749179251363E-2</v>
      </c>
      <c r="H57" s="193">
        <f>(Indicators!H69-Indicators!H68)/Indicators!H68</f>
        <v>1.1496700021290185E-2</v>
      </c>
      <c r="I57" s="193">
        <f>(Indicators!I69-Indicators!I68)/Indicators!I68</f>
        <v>-8.5836909871244635E-3</v>
      </c>
      <c r="J57" s="174"/>
      <c r="K57" s="193">
        <f>'Port Shepstone'!C$71/100</f>
        <v>9.0394299569942896E-2</v>
      </c>
      <c r="L57" s="193">
        <f>'Port Shepstone'!D$71/100</f>
        <v>3.4064564503710211E-2</v>
      </c>
      <c r="M57" s="193">
        <f>'Port Shepstone'!E$71/100</f>
        <v>0.12441292052602713</v>
      </c>
      <c r="N57" s="193">
        <f>'Port Shepstone'!F$71/100</f>
        <v>2.4023528716307821E-2</v>
      </c>
      <c r="O57" s="193">
        <f>'Port Shepstone'!G$71/100</f>
        <v>5.3214980206411903E-2</v>
      </c>
      <c r="P57" s="193">
        <f>'Port Shepstone'!H$71/100</f>
        <v>0.19898413206671034</v>
      </c>
      <c r="Q57" s="193">
        <f>'Port Shepstone'!I$71/100</f>
        <v>7.1143836405820185E-2</v>
      </c>
      <c r="R57" s="193">
        <f>'Port Shepstone'!J$71/100</f>
        <v>0.17882019590186857</v>
      </c>
      <c r="S57" s="193">
        <f>'Port Shepstone'!K$71/100</f>
        <v>0.224941542103201</v>
      </c>
      <c r="T57" s="193"/>
      <c r="U57" s="193">
        <f>K57*$B57*Indicators!$B$256+K57*$C57*Indicators!$C$256+K57*$D57*Indicators!$D$256+K57*$E57*Indicators!$E$256+K57*$F57*Indicators!$F$256+K57*$G57*Indicators!$G$256+K57*$H57*Indicators!$H$256+K57*$I57*Indicators!$I$256</f>
        <v>3.1092407866813285E-4</v>
      </c>
      <c r="V57" s="193">
        <f>L57*$B57*Indicators!$B$257+L57*$C57*Indicators!$C$257+L57*$D57*Indicators!$D$257+L57*$E57*Indicators!$E$257+L57*$F57*Indicators!$F$257+L57*$G57*Indicators!$G$257+L57*$H57*Indicators!$H$257+L57*$I57*Indicators!$I$257</f>
        <v>5.7987711170730553E-4</v>
      </c>
      <c r="W57" s="193">
        <f>M57*$B57*Indicators!$B$258+M57*$C57*Indicators!$C$258+M57*$D57*Indicators!$D$258+M57*$E57*Indicators!$E$258+M57*$F57*Indicators!$F$258+M57*$G57*Indicators!$G$258+M57*$H57*Indicators!$H$258+M57*$I57*Indicators!$I$258</f>
        <v>9.8904073746520701E-4</v>
      </c>
      <c r="X57" s="193">
        <f>N57*$B57*Indicators!$B$259+N57*$C57*Indicators!$C$259+N57*$D57*Indicators!$D$259+N57*$E57*Indicators!$E$259+N57*$F57*Indicators!$F$259+N57*$G57*Indicators!$G$259+N57*$H57*Indicators!$H$259+N57*$I57*Indicators!$I$259</f>
        <v>-2.1995318430928669E-4</v>
      </c>
      <c r="Y57" s="193">
        <f>O57*$B57*Indicators!$B$260+O57*$C57*Indicators!$C$260+O57*$D57*Indicators!$D$260+O57*$E57*Indicators!$E$260+O57*$F57*Indicators!$F$260+O57*$G57*Indicators!$G$260+O57*$H57*Indicators!$H$260+O57*$I57*Indicators!$I$260</f>
        <v>-9.133756303438391E-5</v>
      </c>
      <c r="Z57" s="193">
        <f>P57*$B57*Indicators!$B$261+P57*$C57*Indicators!$C$261+P57*$D57*Indicators!$D$261+P57*$E57*Indicators!$E$261+P57*$F57*Indicators!$F$261+P57*$G57*Indicators!$G$261+P57*$H57*Indicators!$H$261+P57*$I57*Indicators!$I$261</f>
        <v>-7.7898406546966737E-5</v>
      </c>
      <c r="AA57" s="193">
        <f>Q57*$B57*Indicators!$B$262+Q57*$C57*Indicators!$C$262+Q57*$D57*Indicators!$D$262+Q57*$E57*Indicators!$E$262+Q57*$F57*Indicators!$F$262+Q57*$G57*Indicators!$G$262+Q57*$H57*Indicators!$H$262+Q57*$I57*Indicators!$I$262</f>
        <v>-7.2372304948143339E-4</v>
      </c>
      <c r="AB57" s="193">
        <f>R57*$B57*Indicators!$B$263+R57*$C57*Indicators!$C$263+R57*$D57*Indicators!$D$263+R57*$E57*Indicators!$E$263+R57*$F57*Indicators!$F$263+R57*$G57*Indicators!$G$263+R57*$H57*Indicators!$H$263+R57*$I57*Indicators!$I$263</f>
        <v>9.4373350967089158E-5</v>
      </c>
      <c r="AC57" s="193">
        <f>S57*$B57*Indicators!$B$264+S57*$C57*Indicators!$C$264+S57*$D57*Indicators!$D$264+S57*$E57*Indicators!$E$264+S57*$F57*Indicators!$F$264+S57*$G57*Indicators!$G$264+S57*$H57*Indicators!$H$264+S57*$I57*Indicators!$I$264</f>
        <v>1.0195379611983881E-3</v>
      </c>
      <c r="AE57" s="177">
        <f t="shared" si="1"/>
        <v>0.18808410366340517</v>
      </c>
    </row>
    <row r="58" spans="1:31" hidden="1" x14ac:dyDescent="0.25">
      <c r="A58" s="174">
        <f>Indicators!A70</f>
        <v>37500</v>
      </c>
      <c r="B58" s="193">
        <f>(Indicators!B70-Indicators!B69)/Indicators!B69</f>
        <v>-1.3240022697181149E-3</v>
      </c>
      <c r="C58" s="193">
        <f>(Indicators!C70-Indicators!C69)/-100</f>
        <v>1.9999999999999573E-4</v>
      </c>
      <c r="D58" s="193">
        <f>(Indicators!D70-Indicators!D69)/-100</f>
        <v>-8.1811537374027483E-3</v>
      </c>
      <c r="E58" s="193">
        <f>(Indicators!E70-Indicators!E69)/-Indicators!E69</f>
        <v>-5.7643195913899971E-2</v>
      </c>
      <c r="F58" s="193">
        <f>(Indicators!F70-Indicators!F69)/Indicators!F69</f>
        <v>9.3856655290102356E-2</v>
      </c>
      <c r="G58" s="193">
        <f>(Indicators!G70-Indicators!G69)/Indicators!G69</f>
        <v>2.2988505747126402E-2</v>
      </c>
      <c r="H58" s="193">
        <f>(Indicators!H70-Indicators!H69)/Indicators!H69</f>
        <v>1.2561877811298985E-2</v>
      </c>
      <c r="I58" s="193">
        <f>(Indicators!I70-Indicators!I69)/Indicators!I69</f>
        <v>-3.8033395176252316E-2</v>
      </c>
      <c r="J58" s="174"/>
      <c r="K58" s="193">
        <f>'Port Shepstone'!C$71/100</f>
        <v>9.0394299569942896E-2</v>
      </c>
      <c r="L58" s="193">
        <f>'Port Shepstone'!D$71/100</f>
        <v>3.4064564503710211E-2</v>
      </c>
      <c r="M58" s="193">
        <f>'Port Shepstone'!E$71/100</f>
        <v>0.12441292052602713</v>
      </c>
      <c r="N58" s="193">
        <f>'Port Shepstone'!F$71/100</f>
        <v>2.4023528716307821E-2</v>
      </c>
      <c r="O58" s="193">
        <f>'Port Shepstone'!G$71/100</f>
        <v>5.3214980206411903E-2</v>
      </c>
      <c r="P58" s="193">
        <f>'Port Shepstone'!H$71/100</f>
        <v>0.19898413206671034</v>
      </c>
      <c r="Q58" s="193">
        <f>'Port Shepstone'!I$71/100</f>
        <v>7.1143836405820185E-2</v>
      </c>
      <c r="R58" s="193">
        <f>'Port Shepstone'!J$71/100</f>
        <v>0.17882019590186857</v>
      </c>
      <c r="S58" s="193">
        <f>'Port Shepstone'!K$71/100</f>
        <v>0.224941542103201</v>
      </c>
      <c r="T58" s="193"/>
      <c r="U58" s="193">
        <f>K58*$B58*Indicators!$B$256+K58*$C58*Indicators!$C$256+K58*$D58*Indicators!$D$256+K58*$E58*Indicators!$E$256+K58*$F58*Indicators!$F$256+K58*$G58*Indicators!$G$256+K58*$H58*Indicators!$H$256+K58*$I58*Indicators!$I$256</f>
        <v>1.4388342067128755E-3</v>
      </c>
      <c r="V58" s="193">
        <f>L58*$B58*Indicators!$B$257+L58*$C58*Indicators!$C$257+L58*$D58*Indicators!$D$257+L58*$E58*Indicators!$E$257+L58*$F58*Indicators!$F$257+L58*$G58*Indicators!$G$257+L58*$H58*Indicators!$H$257+L58*$I58*Indicators!$I$257</f>
        <v>-1.5577033866541598E-4</v>
      </c>
      <c r="W58" s="193">
        <f>M58*$B58*Indicators!$B$258+M58*$C58*Indicators!$C$258+M58*$D58*Indicators!$D$258+M58*$E58*Indicators!$E$258+M58*$F58*Indicators!$F$258+M58*$G58*Indicators!$G$258+M58*$H58*Indicators!$H$258+M58*$I58*Indicators!$I$258</f>
        <v>-1.6108075897820029E-3</v>
      </c>
      <c r="X58" s="193">
        <f>N58*$B58*Indicators!$B$259+N58*$C58*Indicators!$C$259+N58*$D58*Indicators!$D$259+N58*$E58*Indicators!$E$259+N58*$F58*Indicators!$F$259+N58*$G58*Indicators!$G$259+N58*$H58*Indicators!$H$259+N58*$I58*Indicators!$I$259</f>
        <v>-7.1639620628679917E-4</v>
      </c>
      <c r="Y58" s="193">
        <f>O58*$B58*Indicators!$B$260+O58*$C58*Indicators!$C$260+O58*$D58*Indicators!$D$260+O58*$E58*Indicators!$E$260+O58*$F58*Indicators!$F$260+O58*$G58*Indicators!$G$260+O58*$H58*Indicators!$H$260+O58*$I58*Indicators!$I$260</f>
        <v>-4.0816429435352466E-4</v>
      </c>
      <c r="Z58" s="193">
        <f>P58*$B58*Indicators!$B$261+P58*$C58*Indicators!$C$261+P58*$D58*Indicators!$D$261+P58*$E58*Indicators!$E$261+P58*$F58*Indicators!$F$261+P58*$G58*Indicators!$G$261+P58*$H58*Indicators!$H$261+P58*$I58*Indicators!$I$261</f>
        <v>-8.6010515264855797E-4</v>
      </c>
      <c r="AA58" s="193">
        <f>Q58*$B58*Indicators!$B$262+Q58*$C58*Indicators!$C$262+Q58*$D58*Indicators!$D$262+Q58*$E58*Indicators!$E$262+Q58*$F58*Indicators!$F$262+Q58*$G58*Indicators!$G$262+Q58*$H58*Indicators!$H$262+Q58*$I58*Indicators!$I$262</f>
        <v>-1.3869091313904796E-3</v>
      </c>
      <c r="AB58" s="193">
        <f>R58*$B58*Indicators!$B$263+R58*$C58*Indicators!$C$263+R58*$D58*Indicators!$D$263+R58*$E58*Indicators!$E$263+R58*$F58*Indicators!$F$263+R58*$G58*Indicators!$G$263+R58*$H58*Indicators!$H$263+R58*$I58*Indicators!$I$263</f>
        <v>-8.5439245426531009E-4</v>
      </c>
      <c r="AC58" s="193">
        <f>S58*$B58*Indicators!$B$264+S58*$C58*Indicators!$C$264+S58*$D58*Indicators!$D$264+S58*$E58*Indicators!$E$264+S58*$F58*Indicators!$F$264+S58*$G58*Indicators!$G$264+S58*$H58*Indicators!$H$264+S58*$I58*Indicators!$I$264</f>
        <v>3.7849250999763464E-5</v>
      </c>
      <c r="AE58" s="177">
        <f t="shared" si="1"/>
        <v>-0.45158617096794518</v>
      </c>
    </row>
    <row r="59" spans="1:31" hidden="1" x14ac:dyDescent="0.25">
      <c r="A59" s="174">
        <f>Indicators!A71</f>
        <v>37530</v>
      </c>
      <c r="B59" s="193">
        <f>(Indicators!B71-Indicators!B70)/Indicators!B70</f>
        <v>-4.2045454545454622E-2</v>
      </c>
      <c r="C59" s="193">
        <f>(Indicators!C71-Indicators!C70)/-100</f>
        <v>4.9999999999998939E-4</v>
      </c>
      <c r="D59" s="193">
        <f>(Indicators!D71-Indicators!D70)/-100</f>
        <v>-1.8013244798017924E-2</v>
      </c>
      <c r="E59" s="193">
        <f>(Indicators!E71-Indicators!E70)/-Indicators!E70</f>
        <v>0.11383235598482226</v>
      </c>
      <c r="F59" s="193">
        <f>(Indicators!F71-Indicators!F70)/Indicators!F70</f>
        <v>9.5163806552262004E-2</v>
      </c>
      <c r="G59" s="193">
        <f>(Indicators!G71-Indicators!G70)/Indicators!G70</f>
        <v>-1.1235955056179669E-2</v>
      </c>
      <c r="H59" s="193">
        <f>(Indicators!H71-Indicators!H70)/Indicators!H70</f>
        <v>2.5006082144363932E-3</v>
      </c>
      <c r="I59" s="193">
        <f>(Indicators!I71-Indicators!I70)/Indicators!I70</f>
        <v>4.7894567663130827E-2</v>
      </c>
      <c r="J59" s="174"/>
      <c r="K59" s="193">
        <f>'Port Shepstone'!C$71/100</f>
        <v>9.0394299569942896E-2</v>
      </c>
      <c r="L59" s="193">
        <f>'Port Shepstone'!D$71/100</f>
        <v>3.4064564503710211E-2</v>
      </c>
      <c r="M59" s="193">
        <f>'Port Shepstone'!E$71/100</f>
        <v>0.12441292052602713</v>
      </c>
      <c r="N59" s="193">
        <f>'Port Shepstone'!F$71/100</f>
        <v>2.4023528716307821E-2</v>
      </c>
      <c r="O59" s="193">
        <f>'Port Shepstone'!G$71/100</f>
        <v>5.3214980206411903E-2</v>
      </c>
      <c r="P59" s="193">
        <f>'Port Shepstone'!H$71/100</f>
        <v>0.19898413206671034</v>
      </c>
      <c r="Q59" s="193">
        <f>'Port Shepstone'!I$71/100</f>
        <v>7.1143836405820185E-2</v>
      </c>
      <c r="R59" s="193">
        <f>'Port Shepstone'!J$71/100</f>
        <v>0.17882019590186857</v>
      </c>
      <c r="S59" s="193">
        <f>'Port Shepstone'!K$71/100</f>
        <v>0.224941542103201</v>
      </c>
      <c r="T59" s="193"/>
      <c r="U59" s="193">
        <f>K59*$B59*Indicators!$B$256+K59*$C59*Indicators!$C$256+K59*$D59*Indicators!$D$256+K59*$E59*Indicators!$E$256+K59*$F59*Indicators!$F$256+K59*$G59*Indicators!$G$256+K59*$H59*Indicators!$H$256+K59*$I59*Indicators!$I$256</f>
        <v>3.8618718706896387E-3</v>
      </c>
      <c r="V59" s="193">
        <f>L59*$B59*Indicators!$B$257+L59*$C59*Indicators!$C$257+L59*$D59*Indicators!$D$257+L59*$E59*Indicators!$E$257+L59*$F59*Indicators!$F$257+L59*$G59*Indicators!$G$257+L59*$H59*Indicators!$H$257+L59*$I59*Indicators!$I$257</f>
        <v>1.3128928536878994E-4</v>
      </c>
      <c r="W59" s="193">
        <f>M59*$B59*Indicators!$B$258+M59*$C59*Indicators!$C$258+M59*$D59*Indicators!$D$258+M59*$E59*Indicators!$E$258+M59*$F59*Indicators!$F$258+M59*$G59*Indicators!$G$258+M59*$H59*Indicators!$H$258+M59*$I59*Indicators!$I$258</f>
        <v>7.0861103519176015E-4</v>
      </c>
      <c r="X59" s="193">
        <f>N59*$B59*Indicators!$B$259+N59*$C59*Indicators!$C$259+N59*$D59*Indicators!$D$259+N59*$E59*Indicators!$E$259+N59*$F59*Indicators!$F$259+N59*$G59*Indicators!$G$259+N59*$H59*Indicators!$H$259+N59*$I59*Indicators!$I$259</f>
        <v>1.0061920632668908E-3</v>
      </c>
      <c r="Y59" s="193">
        <f>O59*$B59*Indicators!$B$260+O59*$C59*Indicators!$C$260+O59*$D59*Indicators!$D$260+O59*$E59*Indicators!$E$260+O59*$F59*Indicators!$F$260+O59*$G59*Indicators!$G$260+O59*$H59*Indicators!$H$260+O59*$I59*Indicators!$I$260</f>
        <v>7.6437435143959581E-4</v>
      </c>
      <c r="Z59" s="193">
        <f>P59*$B59*Indicators!$B$261+P59*$C59*Indicators!$C$261+P59*$D59*Indicators!$D$261+P59*$E59*Indicators!$E$261+P59*$F59*Indicators!$F$261+P59*$G59*Indicators!$G$261+P59*$H59*Indicators!$H$261+P59*$I59*Indicators!$I$261</f>
        <v>8.7079301320814977E-4</v>
      </c>
      <c r="AA59" s="193">
        <f>Q59*$B59*Indicators!$B$262+Q59*$C59*Indicators!$C$262+Q59*$D59*Indicators!$D$262+Q59*$E59*Indicators!$E$262+Q59*$F59*Indicators!$F$262+Q59*$G59*Indicators!$G$262+Q59*$H59*Indicators!$H$262+Q59*$I59*Indicators!$I$262</f>
        <v>2.3856958101186403E-3</v>
      </c>
      <c r="AB59" s="193">
        <f>R59*$B59*Indicators!$B$263+R59*$C59*Indicators!$C$263+R59*$D59*Indicators!$D$263+R59*$E59*Indicators!$E$263+R59*$F59*Indicators!$F$263+R59*$G59*Indicators!$G$263+R59*$H59*Indicators!$H$263+R59*$I59*Indicators!$I$263</f>
        <v>1.5552486896210425E-3</v>
      </c>
      <c r="AC59" s="193">
        <f>S59*$B59*Indicators!$B$264+S59*$C59*Indicators!$C$264+S59*$D59*Indicators!$D$264+S59*$E59*Indicators!$E$264+S59*$F59*Indicators!$F$264+S59*$G59*Indicators!$G$264+S59*$H59*Indicators!$H$264+S59*$I59*Indicators!$I$264</f>
        <v>-1.0093764853392102E-3</v>
      </c>
      <c r="AE59" s="177">
        <f t="shared" si="1"/>
        <v>1.0274699633565298</v>
      </c>
    </row>
    <row r="60" spans="1:31" hidden="1" x14ac:dyDescent="0.25">
      <c r="A60" s="174">
        <f>Indicators!A72</f>
        <v>37561</v>
      </c>
      <c r="B60" s="193">
        <f>(Indicators!B72-Indicators!B71)/Indicators!B71</f>
        <v>-8.2997232107552291E-2</v>
      </c>
      <c r="C60" s="193">
        <f>(Indicators!C72-Indicators!C71)/-100</f>
        <v>7.4999999999999997E-3</v>
      </c>
      <c r="D60" s="193">
        <f>(Indicators!D72-Indicators!D71)/-100</f>
        <v>1.5481518550414285E-3</v>
      </c>
      <c r="E60" s="193">
        <f>(Indicators!E72-Indicators!E71)/-Indicators!E71</f>
        <v>1.9073569482288905E-2</v>
      </c>
      <c r="F60" s="193">
        <f>(Indicators!F72-Indicators!F71)/Indicators!F71</f>
        <v>3.9886039886039927E-2</v>
      </c>
      <c r="G60" s="193">
        <f>(Indicators!G72-Indicators!G71)/Indicators!G71</f>
        <v>2.2095959595959235E-3</v>
      </c>
      <c r="H60" s="193">
        <f>(Indicators!H72-Indicators!H71)/Indicators!H71</f>
        <v>1.1931202059391828E-2</v>
      </c>
      <c r="I60" s="193">
        <f>(Indicators!I72-Indicators!I71)/Indicators!I71</f>
        <v>-2.8834355828220859E-2</v>
      </c>
      <c r="J60" s="174"/>
      <c r="K60" s="193">
        <f>'Port Shepstone'!C$71/100</f>
        <v>9.0394299569942896E-2</v>
      </c>
      <c r="L60" s="193">
        <f>'Port Shepstone'!D$71/100</f>
        <v>3.4064564503710211E-2</v>
      </c>
      <c r="M60" s="193">
        <f>'Port Shepstone'!E$71/100</f>
        <v>0.12441292052602713</v>
      </c>
      <c r="N60" s="193">
        <f>'Port Shepstone'!F$71/100</f>
        <v>2.4023528716307821E-2</v>
      </c>
      <c r="O60" s="193">
        <f>'Port Shepstone'!G$71/100</f>
        <v>5.3214980206411903E-2</v>
      </c>
      <c r="P60" s="193">
        <f>'Port Shepstone'!H$71/100</f>
        <v>0.19898413206671034</v>
      </c>
      <c r="Q60" s="193">
        <f>'Port Shepstone'!I$71/100</f>
        <v>7.1143836405820185E-2</v>
      </c>
      <c r="R60" s="193">
        <f>'Port Shepstone'!J$71/100</f>
        <v>0.17882019590186857</v>
      </c>
      <c r="S60" s="193">
        <f>'Port Shepstone'!K$71/100</f>
        <v>0.224941542103201</v>
      </c>
      <c r="T60" s="193"/>
      <c r="U60" s="193">
        <f>K60*$B60*Indicators!$B$256+K60*$C60*Indicators!$C$256+K60*$D60*Indicators!$D$256+K60*$E60*Indicators!$E$256+K60*$F60*Indicators!$F$256+K60*$G60*Indicators!$G$256+K60*$H60*Indicators!$H$256+K60*$I60*Indicators!$I$256</f>
        <v>-1.5162272573260082E-4</v>
      </c>
      <c r="V60" s="193">
        <f>L60*$B60*Indicators!$B$257+L60*$C60*Indicators!$C$257+L60*$D60*Indicators!$D$257+L60*$E60*Indicators!$E$257+L60*$F60*Indicators!$F$257+L60*$G60*Indicators!$G$257+L60*$H60*Indicators!$H$257+L60*$I60*Indicators!$I$257</f>
        <v>-9.4954447140214928E-4</v>
      </c>
      <c r="W60" s="193">
        <f>M60*$B60*Indicators!$B$258+M60*$C60*Indicators!$C$258+M60*$D60*Indicators!$D$258+M60*$E60*Indicators!$E$258+M60*$F60*Indicators!$F$258+M60*$G60*Indicators!$G$258+M60*$H60*Indicators!$H$258+M60*$I60*Indicators!$I$258</f>
        <v>-3.7495587954936311E-3</v>
      </c>
      <c r="X60" s="193">
        <f>N60*$B60*Indicators!$B$259+N60*$C60*Indicators!$C$259+N60*$D60*Indicators!$D$259+N60*$E60*Indicators!$E$259+N60*$F60*Indicators!$F$259+N60*$G60*Indicators!$G$259+N60*$H60*Indicators!$H$259+N60*$I60*Indicators!$I$259</f>
        <v>-4.1456585335734143E-4</v>
      </c>
      <c r="Y60" s="193">
        <f>O60*$B60*Indicators!$B$260+O60*$C60*Indicators!$C$260+O60*$D60*Indicators!$D$260+O60*$E60*Indicators!$E$260+O60*$F60*Indicators!$F$260+O60*$G60*Indicators!$G$260+O60*$H60*Indicators!$H$260+O60*$I60*Indicators!$I$260</f>
        <v>-4.7692849816910774E-5</v>
      </c>
      <c r="Z60" s="193">
        <f>P60*$B60*Indicators!$B$261+P60*$C60*Indicators!$C$261+P60*$D60*Indicators!$D$261+P60*$E60*Indicators!$E$261+P60*$F60*Indicators!$F$261+P60*$G60*Indicators!$G$261+P60*$H60*Indicators!$H$261+P60*$I60*Indicators!$I$261</f>
        <v>-9.4504603714475142E-5</v>
      </c>
      <c r="AA60" s="193">
        <f>Q60*$B60*Indicators!$B$262+Q60*$C60*Indicators!$C$262+Q60*$D60*Indicators!$D$262+Q60*$E60*Indicators!$E$262+Q60*$F60*Indicators!$F$262+Q60*$G60*Indicators!$G$262+Q60*$H60*Indicators!$H$262+Q60*$I60*Indicators!$I$262</f>
        <v>-1.0102654930666693E-4</v>
      </c>
      <c r="AB60" s="193">
        <f>R60*$B60*Indicators!$B$263+R60*$C60*Indicators!$C$263+R60*$D60*Indicators!$D$263+R60*$E60*Indicators!$E$263+R60*$F60*Indicators!$F$263+R60*$G60*Indicators!$G$263+R60*$H60*Indicators!$H$263+R60*$I60*Indicators!$I$263</f>
        <v>-2.6374338231238004E-4</v>
      </c>
      <c r="AC60" s="193">
        <f>S60*$B60*Indicators!$B$264+S60*$C60*Indicators!$C$264+S60*$D60*Indicators!$D$264+S60*$E60*Indicators!$E$264+S60*$F60*Indicators!$F$264+S60*$G60*Indicators!$G$264+S60*$H60*Indicators!$H$264+S60*$I60*Indicators!$I$264</f>
        <v>-7.259875830617948E-4</v>
      </c>
      <c r="AE60" s="177">
        <f t="shared" si="1"/>
        <v>-0.64982468141979499</v>
      </c>
    </row>
    <row r="61" spans="1:31" hidden="1" x14ac:dyDescent="0.25">
      <c r="A61" s="174">
        <f>Indicators!A73</f>
        <v>37591</v>
      </c>
      <c r="B61" s="193">
        <f>(Indicators!B73-Indicators!B72)/Indicators!B72</f>
        <v>-6.9768444655254169E-2</v>
      </c>
      <c r="C61" s="193">
        <f>(Indicators!C73-Indicators!C72)/-100</f>
        <v>2.0000000000001351E-4</v>
      </c>
      <c r="D61" s="193">
        <f>(Indicators!D73-Indicators!D72)/-100</f>
        <v>4.4506594606704471E-3</v>
      </c>
      <c r="E61" s="193">
        <f>(Indicators!E73-Indicators!E72)/-Indicators!E72</f>
        <v>-0.19007936507936504</v>
      </c>
      <c r="F61" s="193">
        <f>(Indicators!F73-Indicators!F72)/Indicators!F72</f>
        <v>2.8767123287671229E-2</v>
      </c>
      <c r="G61" s="193">
        <f>(Indicators!G73-Indicators!G72)/Indicators!G72</f>
        <v>8.3779527559055184E-2</v>
      </c>
      <c r="H61" s="193">
        <f>(Indicators!H73-Indicators!H72)/Indicators!H72</f>
        <v>6.5767704763263586E-3</v>
      </c>
      <c r="I61" s="193">
        <f>(Indicators!I73-Indicators!I72)/Indicators!I72</f>
        <v>1.5792798483891346E-3</v>
      </c>
      <c r="J61" s="174"/>
      <c r="K61" s="193">
        <f>'Port Shepstone'!C$71/100</f>
        <v>9.0394299569942896E-2</v>
      </c>
      <c r="L61" s="193">
        <f>'Port Shepstone'!D$71/100</f>
        <v>3.4064564503710211E-2</v>
      </c>
      <c r="M61" s="193">
        <f>'Port Shepstone'!E$71/100</f>
        <v>0.12441292052602713</v>
      </c>
      <c r="N61" s="193">
        <f>'Port Shepstone'!F$71/100</f>
        <v>2.4023528716307821E-2</v>
      </c>
      <c r="O61" s="193">
        <f>'Port Shepstone'!G$71/100</f>
        <v>5.3214980206411903E-2</v>
      </c>
      <c r="P61" s="193">
        <f>'Port Shepstone'!H$71/100</f>
        <v>0.19898413206671034</v>
      </c>
      <c r="Q61" s="193">
        <f>'Port Shepstone'!I$71/100</f>
        <v>7.1143836405820185E-2</v>
      </c>
      <c r="R61" s="193">
        <f>'Port Shepstone'!J$71/100</f>
        <v>0.17882019590186857</v>
      </c>
      <c r="S61" s="193">
        <f>'Port Shepstone'!K$71/100</f>
        <v>0.224941542103201</v>
      </c>
      <c r="T61" s="193"/>
      <c r="U61" s="193">
        <f>K61*$B61*Indicators!$B$256+K61*$C61*Indicators!$C$256+K61*$D61*Indicators!$D$256+K61*$E61*Indicators!$E$256+K61*$F61*Indicators!$F$256+K61*$G61*Indicators!$G$256+K61*$H61*Indicators!$H$256+K61*$I61*Indicators!$I$256</f>
        <v>-3.3093797450665422E-3</v>
      </c>
      <c r="V61" s="193">
        <f>L61*$B61*Indicators!$B$257+L61*$C61*Indicators!$C$257+L61*$D61*Indicators!$D$257+L61*$E61*Indicators!$E$257+L61*$F61*Indicators!$F$257+L61*$G61*Indicators!$G$257+L61*$H61*Indicators!$H$257+L61*$I61*Indicators!$I$257</f>
        <v>-2.0816183993847026E-4</v>
      </c>
      <c r="W61" s="193">
        <f>M61*$B61*Indicators!$B$258+M61*$C61*Indicators!$C$258+M61*$D61*Indicators!$D$258+M61*$E61*Indicators!$E$258+M61*$F61*Indicators!$F$258+M61*$G61*Indicators!$G$258+M61*$H61*Indicators!$H$258+M61*$I61*Indicators!$I$258</f>
        <v>-5.249083900345613E-3</v>
      </c>
      <c r="X61" s="193">
        <f>N61*$B61*Indicators!$B$259+N61*$C61*Indicators!$C$259+N61*$D61*Indicators!$D$259+N61*$E61*Indicators!$E$259+N61*$F61*Indicators!$F$259+N61*$G61*Indicators!$G$259+N61*$H61*Indicators!$H$259+N61*$I61*Indicators!$I$259</f>
        <v>-1.0405279170496503E-3</v>
      </c>
      <c r="Y61" s="193">
        <f>O61*$B61*Indicators!$B$260+O61*$C61*Indicators!$C$260+O61*$D61*Indicators!$D$260+O61*$E61*Indicators!$E$260+O61*$F61*Indicators!$F$260+O61*$G61*Indicators!$G$260+O61*$H61*Indicators!$H$260+O61*$I61*Indicators!$I$260</f>
        <v>-1.7524591328555547E-3</v>
      </c>
      <c r="Z61" s="193">
        <f>P61*$B61*Indicators!$B$261+P61*$C61*Indicators!$C$261+P61*$D61*Indicators!$D$261+P61*$E61*Indicators!$E$261+P61*$F61*Indicators!$F$261+P61*$G61*Indicators!$G$261+P61*$H61*Indicators!$H$261+P61*$I61*Indicators!$I$261</f>
        <v>-4.6523398364635773E-3</v>
      </c>
      <c r="AA61" s="193">
        <f>Q61*$B61*Indicators!$B$262+Q61*$C61*Indicators!$C$262+Q61*$D61*Indicators!$D$262+Q61*$E61*Indicators!$E$262+Q61*$F61*Indicators!$F$262+Q61*$G61*Indicators!$G$262+Q61*$H61*Indicators!$H$262+Q61*$I61*Indicators!$I$262</f>
        <v>-4.4139276656831594E-3</v>
      </c>
      <c r="AB61" s="193">
        <f>R61*$B61*Indicators!$B$263+R61*$C61*Indicators!$C$263+R61*$D61*Indicators!$D$263+R61*$E61*Indicators!$E$263+R61*$F61*Indicators!$F$263+R61*$G61*Indicators!$G$263+R61*$H61*Indicators!$H$263+R61*$I61*Indicators!$I$263</f>
        <v>-4.1875612586763844E-3</v>
      </c>
      <c r="AC61" s="193">
        <f>S61*$B61*Indicators!$B$264+S61*$C61*Indicators!$C$264+S61*$D61*Indicators!$D$264+S61*$E61*Indicators!$E$264+S61*$F61*Indicators!$F$264+S61*$G61*Indicators!$G$264+S61*$H61*Indicators!$H$264+S61*$I61*Indicators!$I$264</f>
        <v>-8.9182965452380832E-4</v>
      </c>
      <c r="AE61" s="177">
        <f t="shared" si="1"/>
        <v>-2.5705270950602759</v>
      </c>
    </row>
    <row r="62" spans="1:31" hidden="1" x14ac:dyDescent="0.25">
      <c r="A62" s="174">
        <f>Indicators!A74</f>
        <v>37622</v>
      </c>
      <c r="B62" s="193">
        <f>(Indicators!B74-Indicators!B73)/Indicators!B73</f>
        <v>-7.0690214620128993E-3</v>
      </c>
      <c r="C62" s="193">
        <f>(Indicators!C74-Indicators!C73)/-100</f>
        <v>5.1999999999999954E-3</v>
      </c>
      <c r="D62" s="193">
        <f>(Indicators!D74-Indicators!D73)/-100</f>
        <v>8.4708339038751385E-3</v>
      </c>
      <c r="E62" s="193">
        <f>(Indicators!E74-Indicators!E73)/-Indicators!E73</f>
        <v>-4.9016338779593278E-2</v>
      </c>
      <c r="F62" s="193">
        <f>(Indicators!F74-Indicators!F73)/Indicators!F73</f>
        <v>5.0599201065246326E-2</v>
      </c>
      <c r="G62" s="193">
        <f>(Indicators!G74-Indicators!G73)/Indicators!G73</f>
        <v>7.5268817204301008E-2</v>
      </c>
      <c r="H62" s="193">
        <f>(Indicators!H74-Indicators!H73)/Indicators!H73</f>
        <v>1.3135454568758699E-2</v>
      </c>
      <c r="I62" s="193">
        <f>(Indicators!I74-Indicators!I73)/Indicators!I73</f>
        <v>1.0406811731315043E-2</v>
      </c>
      <c r="J62" s="174"/>
      <c r="K62" s="193">
        <f>'Port Shepstone'!C$72/100</f>
        <v>9.2755565117181374E-2</v>
      </c>
      <c r="L62" s="193">
        <f>'Port Shepstone'!D$72/100</f>
        <v>3.4238942587905691E-2</v>
      </c>
      <c r="M62" s="193">
        <f>'Port Shepstone'!E$72/100</f>
        <v>0.12005288468717361</v>
      </c>
      <c r="N62" s="193">
        <f>'Port Shepstone'!F$72/100</f>
        <v>2.3611502773942753E-2</v>
      </c>
      <c r="O62" s="193">
        <f>'Port Shepstone'!G$72/100</f>
        <v>5.4614717507545783E-2</v>
      </c>
      <c r="P62" s="193">
        <f>'Port Shepstone'!H$72/100</f>
        <v>0.19896060873023708</v>
      </c>
      <c r="Q62" s="193">
        <f>'Port Shepstone'!I$72/100</f>
        <v>7.3079362133204567E-2</v>
      </c>
      <c r="R62" s="193">
        <f>'Port Shepstone'!J$72/100</f>
        <v>0.17889380346987691</v>
      </c>
      <c r="S62" s="193">
        <f>'Port Shepstone'!K$72/100</f>
        <v>0.22379261299293238</v>
      </c>
      <c r="T62" s="193"/>
      <c r="U62" s="193">
        <f>K62*$B62*Indicators!$B$256+K62*$C62*Indicators!$C$256+K62*$D62*Indicators!$D$256+K62*$E62*Indicators!$E$256+K62*$F62*Indicators!$F$256+K62*$G62*Indicators!$G$256+K62*$H62*Indicators!$H$256+K62*$I62*Indicators!$I$256</f>
        <v>7.9053810665300546E-4</v>
      </c>
      <c r="V62" s="193">
        <f>L62*$B62*Indicators!$B$257+L62*$C62*Indicators!$C$257+L62*$D62*Indicators!$D$257+L62*$E62*Indicators!$E$257+L62*$F62*Indicators!$F$257+L62*$G62*Indicators!$G$257+L62*$H62*Indicators!$H$257+L62*$I62*Indicators!$I$257</f>
        <v>8.6167602331383721E-4</v>
      </c>
      <c r="W62" s="193">
        <f>M62*$B62*Indicators!$B$258+M62*$C62*Indicators!$C$258+M62*$D62*Indicators!$D$258+M62*$E62*Indicators!$E$258+M62*$F62*Indicators!$F$258+M62*$G62*Indicators!$G$258+M62*$H62*Indicators!$H$258+M62*$I62*Indicators!$I$258</f>
        <v>-3.0221415579817712E-4</v>
      </c>
      <c r="X62" s="193">
        <f>N62*$B62*Indicators!$B$259+N62*$C62*Indicators!$C$259+N62*$D62*Indicators!$D$259+N62*$E62*Indicators!$E$259+N62*$F62*Indicators!$F$259+N62*$G62*Indicators!$G$259+N62*$H62*Indicators!$H$259+N62*$I62*Indicators!$I$259</f>
        <v>-7.814644493669474E-5</v>
      </c>
      <c r="Y62" s="193">
        <f>O62*$B62*Indicators!$B$260+O62*$C62*Indicators!$C$260+O62*$D62*Indicators!$D$260+O62*$E62*Indicators!$E$260+O62*$F62*Indicators!$F$260+O62*$G62*Indicators!$G$260+O62*$H62*Indicators!$H$260+O62*$I62*Indicators!$I$260</f>
        <v>-6.5062109667602373E-5</v>
      </c>
      <c r="Z62" s="193">
        <f>P62*$B62*Indicators!$B$261+P62*$C62*Indicators!$C$261+P62*$D62*Indicators!$D$261+P62*$E62*Indicators!$E$261+P62*$F62*Indicators!$F$261+P62*$G62*Indicators!$G$261+P62*$H62*Indicators!$H$261+P62*$I62*Indicators!$I$261</f>
        <v>2.3666252966726773E-4</v>
      </c>
      <c r="AA62" s="193">
        <f>Q62*$B62*Indicators!$B$262+Q62*$C62*Indicators!$C$262+Q62*$D62*Indicators!$D$262+Q62*$E62*Indicators!$E$262+Q62*$F62*Indicators!$F$262+Q62*$G62*Indicators!$G$262+Q62*$H62*Indicators!$H$262+Q62*$I62*Indicators!$I$262</f>
        <v>-7.2033949454921979E-4</v>
      </c>
      <c r="AB62" s="193">
        <f>R62*$B62*Indicators!$B$263+R62*$C62*Indicators!$C$263+R62*$D62*Indicators!$D$263+R62*$E62*Indicators!$E$263+R62*$F62*Indicators!$F$263+R62*$G62*Indicators!$G$263+R62*$H62*Indicators!$H$263+R62*$I62*Indicators!$I$263</f>
        <v>2.7183348568164103E-4</v>
      </c>
      <c r="AC62" s="193">
        <f>S62*$B62*Indicators!$B$264+S62*$C62*Indicators!$C$264+S62*$D62*Indicators!$D$264+S62*$E62*Indicators!$E$264+S62*$F62*Indicators!$F$264+S62*$G62*Indicators!$G$264+S62*$H62*Indicators!$H$264+S62*$I62*Indicators!$I$264</f>
        <v>1.626578777685469E-3</v>
      </c>
      <c r="AE62" s="177">
        <f t="shared" si="1"/>
        <v>0.26215267180495266</v>
      </c>
    </row>
    <row r="63" spans="1:31" hidden="1" x14ac:dyDescent="0.25">
      <c r="A63" s="174">
        <f>Indicators!A75</f>
        <v>37653</v>
      </c>
      <c r="B63" s="193">
        <f>(Indicators!B75-Indicators!B74)/Indicators!B74</f>
        <v>-6.6723465838799165E-2</v>
      </c>
      <c r="C63" s="193">
        <f>(Indicators!C75-Indicators!C74)/-100</f>
        <v>5.0000000000000706E-4</v>
      </c>
      <c r="D63" s="193">
        <f>(Indicators!D75-Indicators!D74)/-100</f>
        <v>1.3055495429494322E-2</v>
      </c>
      <c r="E63" s="193">
        <f>(Indicators!E75-Indicators!E74)/-Indicators!E74</f>
        <v>-5.7533375715193964E-2</v>
      </c>
      <c r="F63" s="193">
        <f>(Indicators!F75-Indicators!F74)/Indicators!F74</f>
        <v>5.8301647655259824E-2</v>
      </c>
      <c r="G63" s="193">
        <f>(Indicators!G75-Indicators!G74)/Indicators!G74</f>
        <v>-6.4864864864864868E-2</v>
      </c>
      <c r="H63" s="193">
        <f>(Indicators!H75-Indicators!H74)/Indicators!H74</f>
        <v>3.7030532328785879E-3</v>
      </c>
      <c r="I63" s="193">
        <f>(Indicators!I75-Indicators!I74)/Indicators!I74</f>
        <v>-7.3033707865168537E-2</v>
      </c>
      <c r="J63" s="174"/>
      <c r="K63" s="193">
        <f>'Port Shepstone'!C$72/100</f>
        <v>9.2755565117181374E-2</v>
      </c>
      <c r="L63" s="193">
        <f>'Port Shepstone'!D$72/100</f>
        <v>3.4238942587905691E-2</v>
      </c>
      <c r="M63" s="193">
        <f>'Port Shepstone'!E$72/100</f>
        <v>0.12005288468717361</v>
      </c>
      <c r="N63" s="193">
        <f>'Port Shepstone'!F$72/100</f>
        <v>2.3611502773942753E-2</v>
      </c>
      <c r="O63" s="193">
        <f>'Port Shepstone'!G$72/100</f>
        <v>5.4614717507545783E-2</v>
      </c>
      <c r="P63" s="193">
        <f>'Port Shepstone'!H$72/100</f>
        <v>0.19896060873023708</v>
      </c>
      <c r="Q63" s="193">
        <f>'Port Shepstone'!I$72/100</f>
        <v>7.3079362133204567E-2</v>
      </c>
      <c r="R63" s="193">
        <f>'Port Shepstone'!J$72/100</f>
        <v>0.17889380346987691</v>
      </c>
      <c r="S63" s="193">
        <f>'Port Shepstone'!K$72/100</f>
        <v>0.22379261299293238</v>
      </c>
      <c r="T63" s="193"/>
      <c r="U63" s="193">
        <f>K63*$B63*Indicators!$B$256+K63*$C63*Indicators!$C$256+K63*$D63*Indicators!$D$256+K63*$E63*Indicators!$E$256+K63*$F63*Indicators!$F$256+K63*$G63*Indicators!$G$256+K63*$H63*Indicators!$H$256+K63*$I63*Indicators!$I$256</f>
        <v>-9.6507428266380275E-4</v>
      </c>
      <c r="V63" s="193">
        <f>L63*$B63*Indicators!$B$257+L63*$C63*Indicators!$C$257+L63*$D63*Indicators!$D$257+L63*$E63*Indicators!$E$257+L63*$F63*Indicators!$F$257+L63*$G63*Indicators!$G$257+L63*$H63*Indicators!$H$257+L63*$I63*Indicators!$I$257</f>
        <v>-2.2708316093839366E-3</v>
      </c>
      <c r="W63" s="193">
        <f>M63*$B63*Indicators!$B$258+M63*$C63*Indicators!$C$258+M63*$D63*Indicators!$D$258+M63*$E63*Indicators!$E$258+M63*$F63*Indicators!$F$258+M63*$G63*Indicators!$G$258+M63*$H63*Indicators!$H$258+M63*$I63*Indicators!$I$258</f>
        <v>-5.1130778212476434E-3</v>
      </c>
      <c r="X63" s="193">
        <f>N63*$B63*Indicators!$B$259+N63*$C63*Indicators!$C$259+N63*$D63*Indicators!$D$259+N63*$E63*Indicators!$E$259+N63*$F63*Indicators!$F$259+N63*$G63*Indicators!$G$259+N63*$H63*Indicators!$H$259+N63*$I63*Indicators!$I$259</f>
        <v>-1.2667050737927817E-3</v>
      </c>
      <c r="Y63" s="193">
        <f>O63*$B63*Indicators!$B$260+O63*$C63*Indicators!$C$260+O63*$D63*Indicators!$D$260+O63*$E63*Indicators!$E$260+O63*$F63*Indicators!$F$260+O63*$G63*Indicators!$G$260+O63*$H63*Indicators!$H$260+O63*$I63*Indicators!$I$260</f>
        <v>-8.9500266028626099E-4</v>
      </c>
      <c r="Z63" s="193">
        <f>P63*$B63*Indicators!$B$261+P63*$C63*Indicators!$C$261+P63*$D63*Indicators!$D$261+P63*$E63*Indicators!$E$261+P63*$F63*Indicators!$F$261+P63*$G63*Indicators!$G$261+P63*$H63*Indicators!$H$261+P63*$I63*Indicators!$I$261</f>
        <v>-1.7337072819912146E-3</v>
      </c>
      <c r="AA63" s="193">
        <f>Q63*$B63*Indicators!$B$262+Q63*$C63*Indicators!$C$262+Q63*$D63*Indicators!$D$262+Q63*$E63*Indicators!$E$262+Q63*$F63*Indicators!$F$262+Q63*$G63*Indicators!$G$262+Q63*$H63*Indicators!$H$262+Q63*$I63*Indicators!$I$262</f>
        <v>-2.1258472126872811E-3</v>
      </c>
      <c r="AB63" s="193">
        <f>R63*$B63*Indicators!$B$263+R63*$C63*Indicators!$C$263+R63*$D63*Indicators!$D$263+R63*$E63*Indicators!$E$263+R63*$F63*Indicators!$F$263+R63*$G63*Indicators!$G$263+R63*$H63*Indicators!$H$263+R63*$I63*Indicators!$I$263</f>
        <v>-2.4125446662020267E-3</v>
      </c>
      <c r="AC63" s="193">
        <f>S63*$B63*Indicators!$B$264+S63*$C63*Indicators!$C$264+S63*$D63*Indicators!$D$264+S63*$E63*Indicators!$E$264+S63*$F63*Indicators!$F$264+S63*$G63*Indicators!$G$264+S63*$H63*Indicators!$H$264+S63*$I63*Indicators!$I$264</f>
        <v>-1.4383189105845048E-3</v>
      </c>
      <c r="AE63" s="177">
        <f t="shared" si="1"/>
        <v>-1.8221109518839449</v>
      </c>
    </row>
    <row r="64" spans="1:31" hidden="1" x14ac:dyDescent="0.25">
      <c r="A64" s="174">
        <f>Indicators!A76</f>
        <v>37681</v>
      </c>
      <c r="B64" s="193">
        <f>(Indicators!B76-Indicators!B75)/Indicators!B75</f>
        <v>-9.7542674920283534E-4</v>
      </c>
      <c r="C64" s="193">
        <f>(Indicators!C76-Indicators!C75)/-100</f>
        <v>-1.0000000000001563E-4</v>
      </c>
      <c r="D64" s="193">
        <f>(Indicators!D76-Indicators!D75)/-100</f>
        <v>1.1495883495326708E-4</v>
      </c>
      <c r="E64" s="193">
        <f>(Indicators!E76-Indicators!E75)/-Indicators!E75</f>
        <v>0.16230838593327326</v>
      </c>
      <c r="F64" s="193">
        <f>(Indicators!F76-Indicators!F75)/Indicators!F75</f>
        <v>-6.1077844311377222E-2</v>
      </c>
      <c r="G64" s="193">
        <f>(Indicators!G76-Indicators!G75)/Indicators!G75</f>
        <v>-4.046242774566474E-2</v>
      </c>
      <c r="H64" s="193">
        <f>(Indicators!H76-Indicators!H75)/Indicators!H75</f>
        <v>1.2479869981582702E-2</v>
      </c>
      <c r="I64" s="193">
        <f>(Indicators!I76-Indicators!I75)/Indicators!I75</f>
        <v>8.2828282828282834E-2</v>
      </c>
      <c r="J64" s="174"/>
      <c r="K64" s="193">
        <f>'Port Shepstone'!C$72/100</f>
        <v>9.2755565117181374E-2</v>
      </c>
      <c r="L64" s="193">
        <f>'Port Shepstone'!D$72/100</f>
        <v>3.4238942587905691E-2</v>
      </c>
      <c r="M64" s="193">
        <f>'Port Shepstone'!E$72/100</f>
        <v>0.12005288468717361</v>
      </c>
      <c r="N64" s="193">
        <f>'Port Shepstone'!F$72/100</f>
        <v>2.3611502773942753E-2</v>
      </c>
      <c r="O64" s="193">
        <f>'Port Shepstone'!G$72/100</f>
        <v>5.4614717507545783E-2</v>
      </c>
      <c r="P64" s="193">
        <f>'Port Shepstone'!H$72/100</f>
        <v>0.19896060873023708</v>
      </c>
      <c r="Q64" s="193">
        <f>'Port Shepstone'!I$72/100</f>
        <v>7.3079362133204567E-2</v>
      </c>
      <c r="R64" s="193">
        <f>'Port Shepstone'!J$72/100</f>
        <v>0.17889380346987691</v>
      </c>
      <c r="S64" s="193">
        <f>'Port Shepstone'!K$72/100</f>
        <v>0.22379261299293238</v>
      </c>
      <c r="T64" s="193"/>
      <c r="U64" s="193">
        <f>K64*$B64*Indicators!$B$256+K64*$C64*Indicators!$C$256+K64*$D64*Indicators!$D$256+K64*$E64*Indicators!$E$256+K64*$F64*Indicators!$F$256+K64*$G64*Indicators!$G$256+K64*$H64*Indicators!$H$256+K64*$I64*Indicators!$I$256</f>
        <v>1.5716488605626738E-3</v>
      </c>
      <c r="V64" s="193">
        <f>L64*$B64*Indicators!$B$257+L64*$C64*Indicators!$C$257+L64*$D64*Indicators!$D$257+L64*$E64*Indicators!$E$257+L64*$F64*Indicators!$F$257+L64*$G64*Indicators!$G$257+L64*$H64*Indicators!$H$257+L64*$I64*Indicators!$I$257</f>
        <v>5.587417444731386E-4</v>
      </c>
      <c r="W64" s="193">
        <f>M64*$B64*Indicators!$B$258+M64*$C64*Indicators!$C$258+M64*$D64*Indicators!$D$258+M64*$E64*Indicators!$E$258+M64*$F64*Indicators!$F$258+M64*$G64*Indicators!$G$258+M64*$H64*Indicators!$H$258+M64*$I64*Indicators!$I$258</f>
        <v>4.0444413116750132E-3</v>
      </c>
      <c r="X64" s="193">
        <f>N64*$B64*Indicators!$B$259+N64*$C64*Indicators!$C$259+N64*$D64*Indicators!$D$259+N64*$E64*Indicators!$E$259+N64*$F64*Indicators!$F$259+N64*$G64*Indicators!$G$259+N64*$H64*Indicators!$H$259+N64*$I64*Indicators!$I$259</f>
        <v>1.771500475178038E-3</v>
      </c>
      <c r="Y64" s="193">
        <f>O64*$B64*Indicators!$B$260+O64*$C64*Indicators!$C$260+O64*$D64*Indicators!$D$260+O64*$E64*Indicators!$E$260+O64*$F64*Indicators!$F$260+O64*$G64*Indicators!$G$260+O64*$H64*Indicators!$H$260+O64*$I64*Indicators!$I$260</f>
        <v>1.7539836697839845E-3</v>
      </c>
      <c r="Z64" s="193">
        <f>P64*$B64*Indicators!$B$261+P64*$C64*Indicators!$C$261+P64*$D64*Indicators!$D$261+P64*$E64*Indicators!$E$261+P64*$F64*Indicators!$F$261+P64*$G64*Indicators!$G$261+P64*$H64*Indicators!$H$261+P64*$I64*Indicators!$I$261</f>
        <v>3.8282518435044759E-3</v>
      </c>
      <c r="AA64" s="193">
        <f>Q64*$B64*Indicators!$B$262+Q64*$C64*Indicators!$C$262+Q64*$D64*Indicators!$D$262+Q64*$E64*Indicators!$E$262+Q64*$F64*Indicators!$F$262+Q64*$G64*Indicators!$G$262+Q64*$H64*Indicators!$H$262+Q64*$I64*Indicators!$I$262</f>
        <v>4.338376157108307E-3</v>
      </c>
      <c r="AB64" s="193">
        <f>R64*$B64*Indicators!$B$263+R64*$C64*Indicators!$C$263+R64*$D64*Indicators!$D$263+R64*$E64*Indicators!$E$263+R64*$F64*Indicators!$F$263+R64*$G64*Indicators!$G$263+R64*$H64*Indicators!$H$263+R64*$I64*Indicators!$I$263</f>
        <v>4.2925866783961276E-3</v>
      </c>
      <c r="AC64" s="193">
        <f>S64*$B64*Indicators!$B$264+S64*$C64*Indicators!$C$264+S64*$D64*Indicators!$D$264+S64*$E64*Indicators!$E$264+S64*$F64*Indicators!$F$264+S64*$G64*Indicators!$G$264+S64*$H64*Indicators!$H$264+S64*$I64*Indicators!$I$264</f>
        <v>1.7401720221487667E-3</v>
      </c>
      <c r="AE64" s="177">
        <f t="shared" si="1"/>
        <v>2.3899702762830528</v>
      </c>
    </row>
    <row r="65" spans="1:31" hidden="1" x14ac:dyDescent="0.25">
      <c r="A65" s="174">
        <f>Indicators!A77</f>
        <v>37712</v>
      </c>
      <c r="B65" s="193">
        <f>(Indicators!B77-Indicators!B76)/Indicators!B76</f>
        <v>-0.11093169101355661</v>
      </c>
      <c r="C65" s="193">
        <f>(Indicators!C77-Indicators!C76)/-100</f>
        <v>9.0000000000001635E-4</v>
      </c>
      <c r="D65" s="193">
        <f>(Indicators!D77-Indicators!D76)/-100</f>
        <v>1.4008546214141581E-2</v>
      </c>
      <c r="E65" s="193">
        <f>(Indicators!E77-Indicators!E76)/-Indicators!E76</f>
        <v>0.15213491209185512</v>
      </c>
      <c r="F65" s="193">
        <f>(Indicators!F77-Indicators!F76)/Indicators!F76</f>
        <v>-7.3979591836734707E-2</v>
      </c>
      <c r="G65" s="193">
        <f>(Indicators!G77-Indicators!G76)/Indicators!G76</f>
        <v>5.7228915662649914E-3</v>
      </c>
      <c r="H65" s="193">
        <f>(Indicators!H77-Indicators!H76)/Indicators!H76</f>
        <v>3.1261808307776126E-2</v>
      </c>
      <c r="I65" s="193">
        <f>(Indicators!I77-Indicators!I76)/Indicators!I76</f>
        <v>-1.8967661691542289E-2</v>
      </c>
      <c r="J65" s="174"/>
      <c r="K65" s="193">
        <f>'Port Shepstone'!C$72/100</f>
        <v>9.2755565117181374E-2</v>
      </c>
      <c r="L65" s="193">
        <f>'Port Shepstone'!D$72/100</f>
        <v>3.4238942587905691E-2</v>
      </c>
      <c r="M65" s="193">
        <f>'Port Shepstone'!E$72/100</f>
        <v>0.12005288468717361</v>
      </c>
      <c r="N65" s="193">
        <f>'Port Shepstone'!F$72/100</f>
        <v>2.3611502773942753E-2</v>
      </c>
      <c r="O65" s="193">
        <f>'Port Shepstone'!G$72/100</f>
        <v>5.4614717507545783E-2</v>
      </c>
      <c r="P65" s="193">
        <f>'Port Shepstone'!H$72/100</f>
        <v>0.19896060873023708</v>
      </c>
      <c r="Q65" s="193">
        <f>'Port Shepstone'!I$72/100</f>
        <v>7.3079362133204567E-2</v>
      </c>
      <c r="R65" s="193">
        <f>'Port Shepstone'!J$72/100</f>
        <v>0.17889380346987691</v>
      </c>
      <c r="S65" s="193">
        <f>'Port Shepstone'!K$72/100</f>
        <v>0.22379261299293238</v>
      </c>
      <c r="T65" s="193"/>
      <c r="U65" s="193">
        <f>K65*$B65*Indicators!$B$256+K65*$C65*Indicators!$C$256+K65*$D65*Indicators!$D$256+K65*$E65*Indicators!$E$256+K65*$F65*Indicators!$F$256+K65*$G65*Indicators!$G$256+K65*$H65*Indicators!$H$256+K65*$I65*Indicators!$I$256</f>
        <v>-1.4950421284133332E-3</v>
      </c>
      <c r="V65" s="193">
        <f>L65*$B65*Indicators!$B$257+L65*$C65*Indicators!$C$257+L65*$D65*Indicators!$D$257+L65*$E65*Indicators!$E$257+L65*$F65*Indicators!$F$257+L65*$G65*Indicators!$G$257+L65*$H65*Indicators!$H$257+L65*$I65*Indicators!$I$257</f>
        <v>-6.7006952149187109E-4</v>
      </c>
      <c r="W65" s="193">
        <f>M65*$B65*Indicators!$B$258+M65*$C65*Indicators!$C$258+M65*$D65*Indicators!$D$258+M65*$E65*Indicators!$E$258+M65*$F65*Indicators!$F$258+M65*$G65*Indicators!$G$258+M65*$H65*Indicators!$H$258+M65*$I65*Indicators!$I$258</f>
        <v>-2.8091804576372676E-3</v>
      </c>
      <c r="X65" s="193">
        <f>N65*$B65*Indicators!$B$259+N65*$C65*Indicators!$C$259+N65*$D65*Indicators!$D$259+N65*$E65*Indicators!$E$259+N65*$F65*Indicators!$F$259+N65*$G65*Indicators!$G$259+N65*$H65*Indicators!$H$259+N65*$I65*Indicators!$I$259</f>
        <v>3.2398737481535548E-4</v>
      </c>
      <c r="Y65" s="193">
        <f>O65*$B65*Indicators!$B$260+O65*$C65*Indicators!$C$260+O65*$D65*Indicators!$D$260+O65*$E65*Indicators!$E$260+O65*$F65*Indicators!$F$260+O65*$G65*Indicators!$G$260+O65*$H65*Indicators!$H$260+O65*$I65*Indicators!$I$260</f>
        <v>1.1921345180486919E-3</v>
      </c>
      <c r="Z65" s="193">
        <f>P65*$B65*Indicators!$B$261+P65*$C65*Indicators!$C$261+P65*$D65*Indicators!$D$261+P65*$E65*Indicators!$E$261+P65*$F65*Indicators!$F$261+P65*$G65*Indicators!$G$261+P65*$H65*Indicators!$H$261+P65*$I65*Indicators!$I$261</f>
        <v>2.9948512656575409E-3</v>
      </c>
      <c r="AA65" s="193">
        <f>Q65*$B65*Indicators!$B$262+Q65*$C65*Indicators!$C$262+Q65*$D65*Indicators!$D$262+Q65*$E65*Indicators!$E$262+Q65*$F65*Indicators!$F$262+Q65*$G65*Indicators!$G$262+Q65*$H65*Indicators!$H$262+Q65*$I65*Indicators!$I$262</f>
        <v>2.9585269658495327E-3</v>
      </c>
      <c r="AB65" s="193">
        <f>R65*$B65*Indicators!$B$263+R65*$C65*Indicators!$C$263+R65*$D65*Indicators!$D$263+R65*$E65*Indicators!$E$263+R65*$F65*Indicators!$F$263+R65*$G65*Indicators!$G$263+R65*$H65*Indicators!$H$263+R65*$I65*Indicators!$I$263</f>
        <v>2.5521591331276335E-3</v>
      </c>
      <c r="AC65" s="193">
        <f>S65*$B65*Indicators!$B$264+S65*$C65*Indicators!$C$264+S65*$D65*Indicators!$D$264+S65*$E65*Indicators!$E$264+S65*$F65*Indicators!$F$264+S65*$G65*Indicators!$G$264+S65*$H65*Indicators!$H$264+S65*$I65*Indicators!$I$264</f>
        <v>1.015346076355355E-4</v>
      </c>
      <c r="AE65" s="177">
        <f t="shared" si="1"/>
        <v>0.51489017575918172</v>
      </c>
    </row>
    <row r="66" spans="1:31" hidden="1" x14ac:dyDescent="0.25">
      <c r="A66" s="174">
        <f>Indicators!A78</f>
        <v>37742</v>
      </c>
      <c r="B66" s="193">
        <f>(Indicators!B78-Indicators!B77)/Indicators!B77</f>
        <v>0.11373460049278428</v>
      </c>
      <c r="C66" s="193">
        <f>(Indicators!C78-Indicators!C77)/-100</f>
        <v>3.199999999999985E-3</v>
      </c>
      <c r="D66" s="193">
        <f>(Indicators!D78-Indicators!D77)/-100</f>
        <v>1.0278611622803524E-2</v>
      </c>
      <c r="E66" s="193">
        <f>(Indicators!E78-Indicators!E77)/-Indicators!E77</f>
        <v>-0.12484130342784594</v>
      </c>
      <c r="F66" s="193">
        <f>(Indicators!F78-Indicators!F77)/Indicators!F77</f>
        <v>-3.4435261707988982E-2</v>
      </c>
      <c r="G66" s="193">
        <f>(Indicators!G78-Indicators!G77)/Indicators!G77</f>
        <v>0.11051212938005402</v>
      </c>
      <c r="H66" s="193">
        <f>(Indicators!H78-Indicators!H77)/Indicators!H77</f>
        <v>-3.4624435648682693E-3</v>
      </c>
      <c r="I66" s="193">
        <f>(Indicators!I78-Indicators!I77)/Indicators!I77</f>
        <v>7.8922345483359746E-2</v>
      </c>
      <c r="J66" s="174"/>
      <c r="K66" s="193">
        <f>'Port Shepstone'!C$72/100</f>
        <v>9.2755565117181374E-2</v>
      </c>
      <c r="L66" s="193">
        <f>'Port Shepstone'!D$72/100</f>
        <v>3.4238942587905691E-2</v>
      </c>
      <c r="M66" s="193">
        <f>'Port Shepstone'!E$72/100</f>
        <v>0.12005288468717361</v>
      </c>
      <c r="N66" s="193">
        <f>'Port Shepstone'!F$72/100</f>
        <v>2.3611502773942753E-2</v>
      </c>
      <c r="O66" s="193">
        <f>'Port Shepstone'!G$72/100</f>
        <v>5.4614717507545783E-2</v>
      </c>
      <c r="P66" s="193">
        <f>'Port Shepstone'!H$72/100</f>
        <v>0.19896060873023708</v>
      </c>
      <c r="Q66" s="193">
        <f>'Port Shepstone'!I$72/100</f>
        <v>7.3079362133204567E-2</v>
      </c>
      <c r="R66" s="193">
        <f>'Port Shepstone'!J$72/100</f>
        <v>0.17889380346987691</v>
      </c>
      <c r="S66" s="193">
        <f>'Port Shepstone'!K$72/100</f>
        <v>0.22379261299293238</v>
      </c>
      <c r="T66" s="193"/>
      <c r="U66" s="193">
        <f>K66*$B66*Indicators!$B$256+K66*$C66*Indicators!$C$256+K66*$D66*Indicators!$D$256+K66*$E66*Indicators!$E$256+K66*$F66*Indicators!$F$256+K66*$G66*Indicators!$G$256+K66*$H66*Indicators!$H$256+K66*$I66*Indicators!$I$256</f>
        <v>-1.8599402806618304E-4</v>
      </c>
      <c r="V66" s="193">
        <f>L66*$B66*Indicators!$B$257+L66*$C66*Indicators!$C$257+L66*$D66*Indicators!$D$257+L66*$E66*Indicators!$E$257+L66*$F66*Indicators!$F$257+L66*$G66*Indicators!$G$257+L66*$H66*Indicators!$H$257+L66*$I66*Indicators!$I$257</f>
        <v>2.7947732273185888E-3</v>
      </c>
      <c r="W66" s="193">
        <f>M66*$B66*Indicators!$B$258+M66*$C66*Indicators!$C$258+M66*$D66*Indicators!$D$258+M66*$E66*Indicators!$E$258+M66*$F66*Indicators!$F$258+M66*$G66*Indicators!$G$258+M66*$H66*Indicators!$H$258+M66*$I66*Indicators!$I$258</f>
        <v>5.2721386563064718E-3</v>
      </c>
      <c r="X66" s="193">
        <f>N66*$B66*Indicators!$B$259+N66*$C66*Indicators!$C$259+N66*$D66*Indicators!$D$259+N66*$E66*Indicators!$E$259+N66*$F66*Indicators!$F$259+N66*$G66*Indicators!$G$259+N66*$H66*Indicators!$H$259+N66*$I66*Indicators!$I$259</f>
        <v>6.1848108092061585E-4</v>
      </c>
      <c r="Y66" s="193">
        <f>O66*$B66*Indicators!$B$260+O66*$C66*Indicators!$C$260+O66*$D66*Indicators!$D$260+O66*$E66*Indicators!$E$260+O66*$F66*Indicators!$F$260+O66*$G66*Indicators!$G$260+O66*$H66*Indicators!$H$260+O66*$I66*Indicators!$I$260</f>
        <v>-1.3421512747497879E-4</v>
      </c>
      <c r="Z66" s="193">
        <f>P66*$B66*Indicators!$B$261+P66*$C66*Indicators!$C$261+P66*$D66*Indicators!$D$261+P66*$E66*Indicators!$E$261+P66*$F66*Indicators!$F$261+P66*$G66*Indicators!$G$261+P66*$H66*Indicators!$H$261+P66*$I66*Indicators!$I$261</f>
        <v>2.3864153931815198E-4</v>
      </c>
      <c r="AA66" s="193">
        <f>Q66*$B66*Indicators!$B$262+Q66*$C66*Indicators!$C$262+Q66*$D66*Indicators!$D$262+Q66*$E66*Indicators!$E$262+Q66*$F66*Indicators!$F$262+Q66*$G66*Indicators!$G$262+Q66*$H66*Indicators!$H$262+Q66*$I66*Indicators!$I$262</f>
        <v>-1.2577925780310273E-3</v>
      </c>
      <c r="AB66" s="193">
        <f>R66*$B66*Indicators!$B$263+R66*$C66*Indicators!$C$263+R66*$D66*Indicators!$D$263+R66*$E66*Indicators!$E$263+R66*$F66*Indicators!$F$263+R66*$G66*Indicators!$G$263+R66*$H66*Indicators!$H$263+R66*$I66*Indicators!$I$263</f>
        <v>7.0566003796760854E-4</v>
      </c>
      <c r="AC66" s="193">
        <f>S66*$B66*Indicators!$B$264+S66*$C66*Indicators!$C$264+S66*$D66*Indicators!$D$264+S66*$E66*Indicators!$E$264+S66*$F66*Indicators!$F$264+S66*$G66*Indicators!$G$264+S66*$H66*Indicators!$H$264+S66*$I66*Indicators!$I$264</f>
        <v>3.9066506484980446E-3</v>
      </c>
      <c r="AE66" s="177">
        <f t="shared" si="1"/>
        <v>1.1958343456757294</v>
      </c>
    </row>
    <row r="67" spans="1:31" hidden="1" x14ac:dyDescent="0.25">
      <c r="A67" s="174">
        <f>Indicators!A79</f>
        <v>37773</v>
      </c>
      <c r="B67" s="193">
        <f>(Indicators!B79-Indicators!B78)/Indicators!B78</f>
        <v>-5.5927082411539396E-2</v>
      </c>
      <c r="C67" s="193">
        <f>(Indicators!C79-Indicators!C78)/-100</f>
        <v>5.5000000000001489E-4</v>
      </c>
      <c r="D67" s="193">
        <f>(Indicators!D79-Indicators!D78)/-100</f>
        <v>1.100707039702753E-2</v>
      </c>
      <c r="E67" s="193">
        <f>(Indicators!E79-Indicators!E78)/-Indicators!E78</f>
        <v>-7.2610985703536621E-2</v>
      </c>
      <c r="F67" s="193">
        <f>(Indicators!F79-Indicators!F78)/Indicators!F78</f>
        <v>-8.7018544935805908E-2</v>
      </c>
      <c r="G67" s="193">
        <f>(Indicators!G79-Indicators!G78)/Indicators!G78</f>
        <v>-6.8500539374325875E-2</v>
      </c>
      <c r="H67" s="193">
        <f>(Indicators!H79-Indicators!H78)/Indicators!H78</f>
        <v>1.7913919129414882E-2</v>
      </c>
      <c r="I67" s="193">
        <f>(Indicators!I79-Indicators!I78)/Indicators!I78</f>
        <v>-5.669800235017626E-2</v>
      </c>
      <c r="J67" s="174"/>
      <c r="K67" s="193">
        <f>'Port Shepstone'!C$72/100</f>
        <v>9.2755565117181374E-2</v>
      </c>
      <c r="L67" s="193">
        <f>'Port Shepstone'!D$72/100</f>
        <v>3.4238942587905691E-2</v>
      </c>
      <c r="M67" s="193">
        <f>'Port Shepstone'!E$72/100</f>
        <v>0.12005288468717361</v>
      </c>
      <c r="N67" s="193">
        <f>'Port Shepstone'!F$72/100</f>
        <v>2.3611502773942753E-2</v>
      </c>
      <c r="O67" s="193">
        <f>'Port Shepstone'!G$72/100</f>
        <v>5.4614717507545783E-2</v>
      </c>
      <c r="P67" s="193">
        <f>'Port Shepstone'!H$72/100</f>
        <v>0.19896060873023708</v>
      </c>
      <c r="Q67" s="193">
        <f>'Port Shepstone'!I$72/100</f>
        <v>7.3079362133204567E-2</v>
      </c>
      <c r="R67" s="193">
        <f>'Port Shepstone'!J$72/100</f>
        <v>0.17889380346987691</v>
      </c>
      <c r="S67" s="193">
        <f>'Port Shepstone'!K$72/100</f>
        <v>0.22379261299293238</v>
      </c>
      <c r="T67" s="193"/>
      <c r="U67" s="193">
        <f>K67*$B67*Indicators!$B$256+K67*$C67*Indicators!$C$256+K67*$D67*Indicators!$D$256+K67*$E67*Indicators!$E$256+K67*$F67*Indicators!$F$256+K67*$G67*Indicators!$G$256+K67*$H67*Indicators!$H$256+K67*$I67*Indicators!$I$256</f>
        <v>-4.802321275255911E-3</v>
      </c>
      <c r="V67" s="193">
        <f>L67*$B67*Indicators!$B$257+L67*$C67*Indicators!$C$257+L67*$D67*Indicators!$D$257+L67*$E67*Indicators!$E$257+L67*$F67*Indicators!$F$257+L67*$G67*Indicators!$G$257+L67*$H67*Indicators!$H$257+L67*$I67*Indicators!$I$257</f>
        <v>-2.1494879296293659E-3</v>
      </c>
      <c r="W67" s="193">
        <f>M67*$B67*Indicators!$B$258+M67*$C67*Indicators!$C$258+M67*$D67*Indicators!$D$258+M67*$E67*Indicators!$E$258+M67*$F67*Indicators!$F$258+M67*$G67*Indicators!$G$258+M67*$H67*Indicators!$H$258+M67*$I67*Indicators!$I$258</f>
        <v>-4.2887011167461533E-3</v>
      </c>
      <c r="X67" s="193">
        <f>N67*$B67*Indicators!$B$259+N67*$C67*Indicators!$C$259+N67*$D67*Indicators!$D$259+N67*$E67*Indicators!$E$259+N67*$F67*Indicators!$F$259+N67*$G67*Indicators!$G$259+N67*$H67*Indicators!$H$259+N67*$I67*Indicators!$I$259</f>
        <v>-1.088364218996973E-3</v>
      </c>
      <c r="Y67" s="193">
        <f>O67*$B67*Indicators!$B$260+O67*$C67*Indicators!$C$260+O67*$D67*Indicators!$D$260+O67*$E67*Indicators!$E$260+O67*$F67*Indicators!$F$260+O67*$G67*Indicators!$G$260+O67*$H67*Indicators!$H$260+O67*$I67*Indicators!$I$260</f>
        <v>-6.9248039836158025E-4</v>
      </c>
      <c r="Z67" s="193">
        <f>P67*$B67*Indicators!$B$261+P67*$C67*Indicators!$C$261+P67*$D67*Indicators!$D$261+P67*$E67*Indicators!$E$261+P67*$F67*Indicators!$F$261+P67*$G67*Indicators!$G$261+P67*$H67*Indicators!$H$261+P67*$I67*Indicators!$I$261</f>
        <v>-1.1900655615488588E-3</v>
      </c>
      <c r="AA67" s="193">
        <f>Q67*$B67*Indicators!$B$262+Q67*$C67*Indicators!$C$262+Q67*$D67*Indicators!$D$262+Q67*$E67*Indicators!$E$262+Q67*$F67*Indicators!$F$262+Q67*$G67*Indicators!$G$262+Q67*$H67*Indicators!$H$262+Q67*$I67*Indicators!$I$262</f>
        <v>-2.0646610363333874E-3</v>
      </c>
      <c r="AB67" s="193">
        <f>R67*$B67*Indicators!$B$263+R67*$C67*Indicators!$C$263+R67*$D67*Indicators!$D$263+R67*$E67*Indicators!$E$263+R67*$F67*Indicators!$F$263+R67*$G67*Indicators!$G$263+R67*$H67*Indicators!$H$263+R67*$I67*Indicators!$I$263</f>
        <v>-1.613858989615668E-3</v>
      </c>
      <c r="AC67" s="193">
        <f>S67*$B67*Indicators!$B$264+S67*$C67*Indicators!$C$264+S67*$D67*Indicators!$D$264+S67*$E67*Indicators!$E$264+S67*$F67*Indicators!$F$264+S67*$G67*Indicators!$G$264+S67*$H67*Indicators!$H$264+S67*$I67*Indicators!$I$264</f>
        <v>-1.4759537748073594E-4</v>
      </c>
      <c r="AE67" s="177">
        <f t="shared" ref="AE67:AE130" si="2">SUM(U67:AD67)*100</f>
        <v>-1.8037535903968629</v>
      </c>
    </row>
    <row r="68" spans="1:31" hidden="1" x14ac:dyDescent="0.25">
      <c r="A68" s="174">
        <f>Indicators!A80</f>
        <v>37803</v>
      </c>
      <c r="B68" s="193">
        <f>(Indicators!B80-Indicators!B79)/Indicators!B79</f>
        <v>-1.511803853827713E-2</v>
      </c>
      <c r="C68" s="193">
        <f>(Indicators!C80-Indicators!C79)/-100</f>
        <v>-1.100000000000012E-3</v>
      </c>
      <c r="D68" s="193">
        <f>(Indicators!D80-Indicators!D79)/-100</f>
        <v>1.4681088877410904E-2</v>
      </c>
      <c r="E68" s="193">
        <f>(Indicators!E80-Indicators!E79)/-Indicators!E79</f>
        <v>-9.8211153981058417E-3</v>
      </c>
      <c r="F68" s="193">
        <f>(Indicators!F80-Indicators!F79)/Indicators!F79</f>
        <v>5.1562500000000011E-2</v>
      </c>
      <c r="G68" s="193">
        <f>(Indicators!G80-Indicators!G79)/Indicators!G79</f>
        <v>3.358425014475977E-2</v>
      </c>
      <c r="H68" s="193">
        <f>(Indicators!H80-Indicators!H79)/Indicators!H79</f>
        <v>3.6121350938525102E-3</v>
      </c>
      <c r="I68" s="193">
        <f>(Indicators!I80-Indicators!I79)/Indicators!I79</f>
        <v>5.4811585175957647E-2</v>
      </c>
      <c r="J68" s="174"/>
      <c r="K68" s="193">
        <f>'Port Shepstone'!C$72/100</f>
        <v>9.2755565117181374E-2</v>
      </c>
      <c r="L68" s="193">
        <f>'Port Shepstone'!D$72/100</f>
        <v>3.4238942587905691E-2</v>
      </c>
      <c r="M68" s="193">
        <f>'Port Shepstone'!E$72/100</f>
        <v>0.12005288468717361</v>
      </c>
      <c r="N68" s="193">
        <f>'Port Shepstone'!F$72/100</f>
        <v>2.3611502773942753E-2</v>
      </c>
      <c r="O68" s="193">
        <f>'Port Shepstone'!G$72/100</f>
        <v>5.4614717507545783E-2</v>
      </c>
      <c r="P68" s="193">
        <f>'Port Shepstone'!H$72/100</f>
        <v>0.19896060873023708</v>
      </c>
      <c r="Q68" s="193">
        <f>'Port Shepstone'!I$72/100</f>
        <v>7.3079362133204567E-2</v>
      </c>
      <c r="R68" s="193">
        <f>'Port Shepstone'!J$72/100</f>
        <v>0.17889380346987691</v>
      </c>
      <c r="S68" s="193">
        <f>'Port Shepstone'!K$72/100</f>
        <v>0.22379261299293238</v>
      </c>
      <c r="T68" s="193"/>
      <c r="U68" s="193">
        <f>K68*$B68*Indicators!$B$256+K68*$C68*Indicators!$C$256+K68*$D68*Indicators!$D$256+K68*$E68*Indicators!$E$256+K68*$F68*Indicators!$F$256+K68*$G68*Indicators!$G$256+K68*$H68*Indicators!$H$256+K68*$I68*Indicators!$I$256</f>
        <v>1.4976079282219019E-3</v>
      </c>
      <c r="V68" s="193">
        <f>L68*$B68*Indicators!$B$257+L68*$C68*Indicators!$C$257+L68*$D68*Indicators!$D$257+L68*$E68*Indicators!$E$257+L68*$F68*Indicators!$F$257+L68*$G68*Indicators!$G$257+L68*$H68*Indicators!$H$257+L68*$I68*Indicators!$I$257</f>
        <v>6.463796719314214E-4</v>
      </c>
      <c r="W68" s="193">
        <f>M68*$B68*Indicators!$B$258+M68*$C68*Indicators!$C$258+M68*$D68*Indicators!$D$258+M68*$E68*Indicators!$E$258+M68*$F68*Indicators!$F$258+M68*$G68*Indicators!$G$258+M68*$H68*Indicators!$H$258+M68*$I68*Indicators!$I$258</f>
        <v>6.679934540876507E-4</v>
      </c>
      <c r="X68" s="193">
        <f>N68*$B68*Indicators!$B$259+N68*$C68*Indicators!$C$259+N68*$D68*Indicators!$D$259+N68*$E68*Indicators!$E$259+N68*$F68*Indicators!$F$259+N68*$G68*Indicators!$G$259+N68*$H68*Indicators!$H$259+N68*$I68*Indicators!$I$259</f>
        <v>5.8958001779567675E-4</v>
      </c>
      <c r="Y68" s="193">
        <f>O68*$B68*Indicators!$B$260+O68*$C68*Indicators!$C$260+O68*$D68*Indicators!$D$260+O68*$E68*Indicators!$E$260+O68*$F68*Indicators!$F$260+O68*$G68*Indicators!$G$260+O68*$H68*Indicators!$H$260+O68*$I68*Indicators!$I$260</f>
        <v>1.0799282188294292E-4</v>
      </c>
      <c r="Z68" s="193">
        <f>P68*$B68*Indicators!$B$261+P68*$C68*Indicators!$C$261+P68*$D68*Indicators!$D$261+P68*$E68*Indicators!$E$261+P68*$F68*Indicators!$F$261+P68*$G68*Indicators!$G$261+P68*$H68*Indicators!$H$261+P68*$I68*Indicators!$I$261</f>
        <v>1.9106906604553765E-4</v>
      </c>
      <c r="AA68" s="193">
        <f>Q68*$B68*Indicators!$B$262+Q68*$C68*Indicators!$C$262+Q68*$D68*Indicators!$D$262+Q68*$E68*Indicators!$E$262+Q68*$F68*Indicators!$F$262+Q68*$G68*Indicators!$G$262+Q68*$H68*Indicators!$H$262+Q68*$I68*Indicators!$I$262</f>
        <v>2.1876715939802245E-4</v>
      </c>
      <c r="AB68" s="193">
        <f>R68*$B68*Indicators!$B$263+R68*$C68*Indicators!$C$263+R68*$D68*Indicators!$D$263+R68*$E68*Indicators!$E$263+R68*$F68*Indicators!$F$263+R68*$G68*Indicators!$G$263+R68*$H68*Indicators!$H$263+R68*$I68*Indicators!$I$263</f>
        <v>4.3174468119289877E-4</v>
      </c>
      <c r="AC68" s="193">
        <f>S68*$B68*Indicators!$B$264+S68*$C68*Indicators!$C$264+S68*$D68*Indicators!$D$264+S68*$E68*Indicators!$E$264+S68*$F68*Indicators!$F$264+S68*$G68*Indicators!$G$264+S68*$H68*Indicators!$H$264+S68*$I68*Indicators!$I$264</f>
        <v>1.0884452962899129E-3</v>
      </c>
      <c r="AE68" s="177">
        <f t="shared" si="2"/>
        <v>0.54395800968459651</v>
      </c>
    </row>
    <row r="69" spans="1:31" hidden="1" x14ac:dyDescent="0.25">
      <c r="A69" s="174">
        <f>Indicators!A81</f>
        <v>37834</v>
      </c>
      <c r="B69" s="193">
        <f>(Indicators!B81-Indicators!B80)/Indicators!B80</f>
        <v>0</v>
      </c>
      <c r="C69" s="193">
        <f>(Indicators!C81-Indicators!C80)/-100</f>
        <v>-9.9999999999999655E-4</v>
      </c>
      <c r="D69" s="193">
        <f>(Indicators!D81-Indicators!D80)/-100</f>
        <v>1.1246393100055397E-3</v>
      </c>
      <c r="E69" s="193">
        <f>(Indicators!E81-Indicators!E80)/-Indicators!E80</f>
        <v>-5.4532823897186535E-2</v>
      </c>
      <c r="F69" s="193">
        <f>(Indicators!F81-Indicators!F80)/Indicators!F80</f>
        <v>-2.9717682020803061E-3</v>
      </c>
      <c r="G69" s="193">
        <f>(Indicators!G81-Indicators!G80)/Indicators!G80</f>
        <v>3.7535014005602177E-2</v>
      </c>
      <c r="H69" s="193">
        <f>(Indicators!H81-Indicators!H80)/Indicators!H80</f>
        <v>1.8748979896462106E-3</v>
      </c>
      <c r="I69" s="193">
        <f>(Indicators!I81-Indicators!I80)/Indicators!I80</f>
        <v>-1.5648066135222911E-2</v>
      </c>
      <c r="J69" s="174"/>
      <c r="K69" s="193">
        <f>'Port Shepstone'!C$72/100</f>
        <v>9.2755565117181374E-2</v>
      </c>
      <c r="L69" s="193">
        <f>'Port Shepstone'!D$72/100</f>
        <v>3.4238942587905691E-2</v>
      </c>
      <c r="M69" s="193">
        <f>'Port Shepstone'!E$72/100</f>
        <v>0.12005288468717361</v>
      </c>
      <c r="N69" s="193">
        <f>'Port Shepstone'!F$72/100</f>
        <v>2.3611502773942753E-2</v>
      </c>
      <c r="O69" s="193">
        <f>'Port Shepstone'!G$72/100</f>
        <v>5.4614717507545783E-2</v>
      </c>
      <c r="P69" s="193">
        <f>'Port Shepstone'!H$72/100</f>
        <v>0.19896060873023708</v>
      </c>
      <c r="Q69" s="193">
        <f>'Port Shepstone'!I$72/100</f>
        <v>7.3079362133204567E-2</v>
      </c>
      <c r="R69" s="193">
        <f>'Port Shepstone'!J$72/100</f>
        <v>0.17889380346987691</v>
      </c>
      <c r="S69" s="193">
        <f>'Port Shepstone'!K$72/100</f>
        <v>0.22379261299293238</v>
      </c>
      <c r="T69" s="193"/>
      <c r="U69" s="193">
        <f>K69*$B69*Indicators!$B$256+K69*$C69*Indicators!$C$256+K69*$D69*Indicators!$D$256+K69*$E69*Indicators!$E$256+K69*$F69*Indicators!$F$256+K69*$G69*Indicators!$G$256+K69*$H69*Indicators!$H$256+K69*$I69*Indicators!$I$256</f>
        <v>-1.045376928264155E-3</v>
      </c>
      <c r="V69" s="193">
        <f>L69*$B69*Indicators!$B$257+L69*$C69*Indicators!$C$257+L69*$D69*Indicators!$D$257+L69*$E69*Indicators!$E$257+L69*$F69*Indicators!$F$257+L69*$G69*Indicators!$G$257+L69*$H69*Indicators!$H$257+L69*$I69*Indicators!$I$257</f>
        <v>2.2019440556927567E-4</v>
      </c>
      <c r="W69" s="193">
        <f>M69*$B69*Indicators!$B$258+M69*$C69*Indicators!$C$258+M69*$D69*Indicators!$D$258+M69*$E69*Indicators!$E$258+M69*$F69*Indicators!$F$258+M69*$G69*Indicators!$G$258+M69*$H69*Indicators!$H$258+M69*$I69*Indicators!$I$258</f>
        <v>-1.0251524538137003E-3</v>
      </c>
      <c r="X69" s="193">
        <f>N69*$B69*Indicators!$B$259+N69*$C69*Indicators!$C$259+N69*$D69*Indicators!$D$259+N69*$E69*Indicators!$E$259+N69*$F69*Indicators!$F$259+N69*$G69*Indicators!$G$259+N69*$H69*Indicators!$H$259+N69*$I69*Indicators!$I$259</f>
        <v>-4.3768350104416196E-4</v>
      </c>
      <c r="Y69" s="193">
        <f>O69*$B69*Indicators!$B$260+O69*$C69*Indicators!$C$260+O69*$D69*Indicators!$D$260+O69*$E69*Indicators!$E$260+O69*$F69*Indicators!$F$260+O69*$G69*Indicators!$G$260+O69*$H69*Indicators!$H$260+O69*$I69*Indicators!$I$260</f>
        <v>-4.689980735936496E-4</v>
      </c>
      <c r="Z69" s="193">
        <f>P69*$B69*Indicators!$B$261+P69*$C69*Indicators!$C$261+P69*$D69*Indicators!$D$261+P69*$E69*Indicators!$E$261+P69*$F69*Indicators!$F$261+P69*$G69*Indicators!$G$261+P69*$H69*Indicators!$H$261+P69*$I69*Indicators!$I$261</f>
        <v>-1.0166151012159798E-3</v>
      </c>
      <c r="AA69" s="193">
        <f>Q69*$B69*Indicators!$B$262+Q69*$C69*Indicators!$C$262+Q69*$D69*Indicators!$D$262+Q69*$E69*Indicators!$E$262+Q69*$F69*Indicators!$F$262+Q69*$G69*Indicators!$G$262+Q69*$H69*Indicators!$H$262+Q69*$I69*Indicators!$I$262</f>
        <v>-1.2889160751531519E-3</v>
      </c>
      <c r="AB69" s="193">
        <f>R69*$B69*Indicators!$B$263+R69*$C69*Indicators!$C$263+R69*$D69*Indicators!$D$263+R69*$E69*Indicators!$E$263+R69*$F69*Indicators!$F$263+R69*$G69*Indicators!$G$263+R69*$H69*Indicators!$H$263+R69*$I69*Indicators!$I$263</f>
        <v>-1.0573969725848225E-3</v>
      </c>
      <c r="AC69" s="193">
        <f>S69*$B69*Indicators!$B$264+S69*$C69*Indicators!$C$264+S69*$D69*Indicators!$D$264+S69*$E69*Indicators!$E$264+S69*$F69*Indicators!$F$264+S69*$G69*Indicators!$G$264+S69*$H69*Indicators!$H$264+S69*$I69*Indicators!$I$264</f>
        <v>-7.720980495033562E-5</v>
      </c>
      <c r="AE69" s="177">
        <f t="shared" si="2"/>
        <v>-0.61971545050506804</v>
      </c>
    </row>
    <row r="70" spans="1:31" hidden="1" x14ac:dyDescent="0.25">
      <c r="A70" s="174">
        <f>Indicators!A82</f>
        <v>37865</v>
      </c>
      <c r="B70" s="193">
        <f>(Indicators!B82-Indicators!B81)/Indicators!B81</f>
        <v>-3.227736233854521E-2</v>
      </c>
      <c r="C70" s="193">
        <f>(Indicators!C82-Indicators!C81)/-100</f>
        <v>1.3000000000000077E-3</v>
      </c>
      <c r="D70" s="193">
        <f>(Indicators!D82-Indicators!D81)/-100</f>
        <v>1.4069357353998866E-2</v>
      </c>
      <c r="E70" s="193">
        <f>(Indicators!E82-Indicators!E81)/-Indicators!E81</f>
        <v>9.0250329380764119E-2</v>
      </c>
      <c r="F70" s="193">
        <f>(Indicators!F82-Indicators!F81)/Indicators!F81</f>
        <v>-6.5573770491803338E-2</v>
      </c>
      <c r="G70" s="193">
        <f>(Indicators!G82-Indicators!G81)/Indicators!G81</f>
        <v>3.4017278617710645E-2</v>
      </c>
      <c r="H70" s="193">
        <f>(Indicators!H82-Indicators!H81)/Indicators!H81</f>
        <v>9.4223895580931322E-3</v>
      </c>
      <c r="I70" s="193">
        <f>(Indicators!I82-Indicators!I81)/Indicators!I81</f>
        <v>-3.239352129574085E-2</v>
      </c>
      <c r="J70" s="174"/>
      <c r="K70" s="193">
        <f>'Port Shepstone'!C$72/100</f>
        <v>9.2755565117181374E-2</v>
      </c>
      <c r="L70" s="193">
        <f>'Port Shepstone'!D$72/100</f>
        <v>3.4238942587905691E-2</v>
      </c>
      <c r="M70" s="193">
        <f>'Port Shepstone'!E$72/100</f>
        <v>0.12005288468717361</v>
      </c>
      <c r="N70" s="193">
        <f>'Port Shepstone'!F$72/100</f>
        <v>2.3611502773942753E-2</v>
      </c>
      <c r="O70" s="193">
        <f>'Port Shepstone'!G$72/100</f>
        <v>5.4614717507545783E-2</v>
      </c>
      <c r="P70" s="193">
        <f>'Port Shepstone'!H$72/100</f>
        <v>0.19896060873023708</v>
      </c>
      <c r="Q70" s="193">
        <f>'Port Shepstone'!I$72/100</f>
        <v>7.3079362133204567E-2</v>
      </c>
      <c r="R70" s="193">
        <f>'Port Shepstone'!J$72/100</f>
        <v>0.17889380346987691</v>
      </c>
      <c r="S70" s="193">
        <f>'Port Shepstone'!K$72/100</f>
        <v>0.22379261299293238</v>
      </c>
      <c r="T70" s="193"/>
      <c r="U70" s="193">
        <f>K70*$B70*Indicators!$B$256+K70*$C70*Indicators!$C$256+K70*$D70*Indicators!$D$256+K70*$E70*Indicators!$E$256+K70*$F70*Indicators!$F$256+K70*$G70*Indicators!$G$256+K70*$H70*Indicators!$H$256+K70*$I70*Indicators!$I$256</f>
        <v>-1.0760408468737733E-3</v>
      </c>
      <c r="V70" s="193">
        <f>L70*$B70*Indicators!$B$257+L70*$C70*Indicators!$C$257+L70*$D70*Indicators!$D$257+L70*$E70*Indicators!$E$257+L70*$F70*Indicators!$F$257+L70*$G70*Indicators!$G$257+L70*$H70*Indicators!$H$257+L70*$I70*Indicators!$I$257</f>
        <v>2.2152703448365289E-4</v>
      </c>
      <c r="W70" s="193">
        <f>M70*$B70*Indicators!$B$258+M70*$C70*Indicators!$C$258+M70*$D70*Indicators!$D$258+M70*$E70*Indicators!$E$258+M70*$F70*Indicators!$F$258+M70*$G70*Indicators!$G$258+M70*$H70*Indicators!$H$258+M70*$I70*Indicators!$I$258</f>
        <v>-8.2176695579508872E-4</v>
      </c>
      <c r="X70" s="193">
        <f>N70*$B70*Indicators!$B$259+N70*$C70*Indicators!$C$259+N70*$D70*Indicators!$D$259+N70*$E70*Indicators!$E$259+N70*$F70*Indicators!$F$259+N70*$G70*Indicators!$G$259+N70*$H70*Indicators!$H$259+N70*$I70*Indicators!$I$259</f>
        <v>7.9399774080325409E-6</v>
      </c>
      <c r="Y70" s="193">
        <f>O70*$B70*Indicators!$B$260+O70*$C70*Indicators!$C$260+O70*$D70*Indicators!$D$260+O70*$E70*Indicators!$E$260+O70*$F70*Indicators!$F$260+O70*$G70*Indicators!$G$260+O70*$H70*Indicators!$H$260+O70*$I70*Indicators!$I$260</f>
        <v>7.2712886403756714E-4</v>
      </c>
      <c r="Z70" s="193">
        <f>P70*$B70*Indicators!$B$261+P70*$C70*Indicators!$C$261+P70*$D70*Indicators!$D$261+P70*$E70*Indicators!$E$261+P70*$F70*Indicators!$F$261+P70*$G70*Indicators!$G$261+P70*$H70*Indicators!$H$261+P70*$I70*Indicators!$I$261</f>
        <v>2.272481429495923E-3</v>
      </c>
      <c r="AA70" s="193">
        <f>Q70*$B70*Indicators!$B$262+Q70*$C70*Indicators!$C$262+Q70*$D70*Indicators!$D$262+Q70*$E70*Indicators!$E$262+Q70*$F70*Indicators!$F$262+Q70*$G70*Indicators!$G$262+Q70*$H70*Indicators!$H$262+Q70*$I70*Indicators!$I$262</f>
        <v>1.7655553025741945E-3</v>
      </c>
      <c r="AB70" s="193">
        <f>R70*$B70*Indicators!$B$263+R70*$C70*Indicators!$C$263+R70*$D70*Indicators!$D$263+R70*$E70*Indicators!$E$263+R70*$F70*Indicators!$F$263+R70*$G70*Indicators!$G$263+R70*$H70*Indicators!$H$263+R70*$I70*Indicators!$I$263</f>
        <v>1.5861213429115679E-3</v>
      </c>
      <c r="AC70" s="193">
        <f>S70*$B70*Indicators!$B$264+S70*$C70*Indicators!$C$264+S70*$D70*Indicators!$D$264+S70*$E70*Indicators!$E$264+S70*$F70*Indicators!$F$264+S70*$G70*Indicators!$G$264+S70*$H70*Indicators!$H$264+S70*$I70*Indicators!$I$264</f>
        <v>2.7933257737415459E-4</v>
      </c>
      <c r="AE70" s="177">
        <f t="shared" si="2"/>
        <v>0.49622787256162298</v>
      </c>
    </row>
    <row r="71" spans="1:31" hidden="1" x14ac:dyDescent="0.25">
      <c r="A71" s="174">
        <f>Indicators!A83</f>
        <v>37895</v>
      </c>
      <c r="B71" s="193">
        <f>(Indicators!B83-Indicators!B82)/Indicators!B82</f>
        <v>-2.8422501966955172E-2</v>
      </c>
      <c r="C71" s="193">
        <f>(Indicators!C83-Indicators!C82)/-100</f>
        <v>3.1499999999999948E-3</v>
      </c>
      <c r="D71" s="193">
        <f>(Indicators!D83-Indicators!D82)/-100</f>
        <v>2.2244051810039345E-2</v>
      </c>
      <c r="E71" s="193">
        <f>(Indicators!E83-Indicators!E82)/-Indicators!E82</f>
        <v>-1.3396089790007148E-2</v>
      </c>
      <c r="F71" s="193">
        <f>(Indicators!F83-Indicators!F82)/Indicators!F82</f>
        <v>-2.7113237639553419E-2</v>
      </c>
      <c r="G71" s="193">
        <f>(Indicators!G83-Indicators!G82)/Indicators!G82</f>
        <v>3.3942558746736591E-3</v>
      </c>
      <c r="H71" s="193">
        <f>(Indicators!H83-Indicators!H82)/Indicators!H82</f>
        <v>8.3329884819642736E-3</v>
      </c>
      <c r="I71" s="193">
        <f>(Indicators!I83-Indicators!I82)/Indicators!I82</f>
        <v>5.796652200867948E-2</v>
      </c>
      <c r="J71" s="174"/>
      <c r="K71" s="193">
        <f>'Port Shepstone'!C$72/100</f>
        <v>9.2755565117181374E-2</v>
      </c>
      <c r="L71" s="193">
        <f>'Port Shepstone'!D$72/100</f>
        <v>3.4238942587905691E-2</v>
      </c>
      <c r="M71" s="193">
        <f>'Port Shepstone'!E$72/100</f>
        <v>0.12005288468717361</v>
      </c>
      <c r="N71" s="193">
        <f>'Port Shepstone'!F$72/100</f>
        <v>2.3611502773942753E-2</v>
      </c>
      <c r="O71" s="193">
        <f>'Port Shepstone'!G$72/100</f>
        <v>5.4614717507545783E-2</v>
      </c>
      <c r="P71" s="193">
        <f>'Port Shepstone'!H$72/100</f>
        <v>0.19896060873023708</v>
      </c>
      <c r="Q71" s="193">
        <f>'Port Shepstone'!I$72/100</f>
        <v>7.3079362133204567E-2</v>
      </c>
      <c r="R71" s="193">
        <f>'Port Shepstone'!J$72/100</f>
        <v>0.17889380346987691</v>
      </c>
      <c r="S71" s="193">
        <f>'Port Shepstone'!K$72/100</f>
        <v>0.22379261299293238</v>
      </c>
      <c r="T71" s="193"/>
      <c r="U71" s="193">
        <f>K71*$B71*Indicators!$B$256+K71*$C71*Indicators!$C$256+K71*$D71*Indicators!$D$256+K71*$E71*Indicators!$E$256+K71*$F71*Indicators!$F$256+K71*$G71*Indicators!$G$256+K71*$H71*Indicators!$H$256+K71*$I71*Indicators!$I$256</f>
        <v>-8.5316418068525431E-4</v>
      </c>
      <c r="V71" s="193">
        <f>L71*$B71*Indicators!$B$257+L71*$C71*Indicators!$C$257+L71*$D71*Indicators!$D$257+L71*$E71*Indicators!$E$257+L71*$F71*Indicators!$F$257+L71*$G71*Indicators!$G$257+L71*$H71*Indicators!$H$257+L71*$I71*Indicators!$I$257</f>
        <v>1.0561505778618207E-4</v>
      </c>
      <c r="W71" s="193">
        <f>M71*$B71*Indicators!$B$258+M71*$C71*Indicators!$C$258+M71*$D71*Indicators!$D$258+M71*$E71*Indicators!$E$258+M71*$F71*Indicators!$F$258+M71*$G71*Indicators!$G$258+M71*$H71*Indicators!$H$258+M71*$I71*Indicators!$I$258</f>
        <v>3.4591091852879236E-4</v>
      </c>
      <c r="X71" s="193">
        <f>N71*$B71*Indicators!$B$259+N71*$C71*Indicators!$C$259+N71*$D71*Indicators!$D$259+N71*$E71*Indicators!$E$259+N71*$F71*Indicators!$F$259+N71*$G71*Indicators!$G$259+N71*$H71*Indicators!$H$259+N71*$I71*Indicators!$I$259</f>
        <v>6.0362321125444381E-4</v>
      </c>
      <c r="Y71" s="193">
        <f>O71*$B71*Indicators!$B$260+O71*$C71*Indicators!$C$260+O71*$D71*Indicators!$D$260+O71*$E71*Indicators!$E$260+O71*$F71*Indicators!$F$260+O71*$G71*Indicators!$G$260+O71*$H71*Indicators!$H$260+O71*$I71*Indicators!$I$260</f>
        <v>2.0294633291192764E-4</v>
      </c>
      <c r="Z71" s="193">
        <f>P71*$B71*Indicators!$B$261+P71*$C71*Indicators!$C$261+P71*$D71*Indicators!$D$261+P71*$E71*Indicators!$E$261+P71*$F71*Indicators!$F$261+P71*$G71*Indicators!$G$261+P71*$H71*Indicators!$H$261+P71*$I71*Indicators!$I$261</f>
        <v>6.8695095688332472E-4</v>
      </c>
      <c r="AA71" s="193">
        <f>Q71*$B71*Indicators!$B$262+Q71*$C71*Indicators!$C$262+Q71*$D71*Indicators!$D$262+Q71*$E71*Indicators!$E$262+Q71*$F71*Indicators!$F$262+Q71*$G71*Indicators!$G$262+Q71*$H71*Indicators!$H$262+Q71*$I71*Indicators!$I$262</f>
        <v>2.526045113526652E-4</v>
      </c>
      <c r="AB71" s="193">
        <f>R71*$B71*Indicators!$B$263+R71*$C71*Indicators!$C$263+R71*$D71*Indicators!$D$263+R71*$E71*Indicators!$E$263+R71*$F71*Indicators!$F$263+R71*$G71*Indicators!$G$263+R71*$H71*Indicators!$H$263+R71*$I71*Indicators!$I$263</f>
        <v>8.1276260904315908E-4</v>
      </c>
      <c r="AC71" s="193">
        <f>S71*$B71*Indicators!$B$264+S71*$C71*Indicators!$C$264+S71*$D71*Indicators!$D$264+S71*$E71*Indicators!$E$264+S71*$F71*Indicators!$F$264+S71*$G71*Indicators!$G$264+S71*$H71*Indicators!$H$264+S71*$I71*Indicators!$I$264</f>
        <v>1.8143500043976898E-3</v>
      </c>
      <c r="AE71" s="177">
        <f t="shared" si="2"/>
        <v>0.39715994214729305</v>
      </c>
    </row>
    <row r="72" spans="1:31" hidden="1" x14ac:dyDescent="0.25">
      <c r="A72" s="174">
        <f>Indicators!A84</f>
        <v>37926</v>
      </c>
      <c r="B72" s="193">
        <f>(Indicators!B84-Indicators!B83)/Indicators!B83</f>
        <v>-7.052477838994696E-2</v>
      </c>
      <c r="C72" s="193">
        <f>(Indicators!C84-Indicators!C83)/-100</f>
        <v>-3.0000000000001136E-4</v>
      </c>
      <c r="D72" s="193">
        <f>(Indicators!D84-Indicators!D83)/-100</f>
        <v>1.0856234448629582E-2</v>
      </c>
      <c r="E72" s="193">
        <f>(Indicators!E84-Indicators!E83)/-Indicators!E83</f>
        <v>-3.1797070382279406E-2</v>
      </c>
      <c r="F72" s="193">
        <f>(Indicators!F84-Indicators!F83)/Indicators!F83</f>
        <v>1.4754098360655861E-2</v>
      </c>
      <c r="G72" s="193">
        <f>(Indicators!G84-Indicators!G83)/Indicators!G83</f>
        <v>2.0296643247462949E-2</v>
      </c>
      <c r="H72" s="193">
        <f>(Indicators!H84-Indicators!H83)/Indicators!H83</f>
        <v>1.7983805546169514E-2</v>
      </c>
      <c r="I72" s="193">
        <f>(Indicators!I84-Indicators!I83)/Indicators!I83</f>
        <v>-1.9630823322590096E-2</v>
      </c>
      <c r="J72" s="174"/>
      <c r="K72" s="193">
        <f>'Port Shepstone'!C$72/100</f>
        <v>9.2755565117181374E-2</v>
      </c>
      <c r="L72" s="193">
        <f>'Port Shepstone'!D$72/100</f>
        <v>3.4238942587905691E-2</v>
      </c>
      <c r="M72" s="193">
        <f>'Port Shepstone'!E$72/100</f>
        <v>0.12005288468717361</v>
      </c>
      <c r="N72" s="193">
        <f>'Port Shepstone'!F$72/100</f>
        <v>2.3611502773942753E-2</v>
      </c>
      <c r="O72" s="193">
        <f>'Port Shepstone'!G$72/100</f>
        <v>5.4614717507545783E-2</v>
      </c>
      <c r="P72" s="193">
        <f>'Port Shepstone'!H$72/100</f>
        <v>0.19896060873023708</v>
      </c>
      <c r="Q72" s="193">
        <f>'Port Shepstone'!I$72/100</f>
        <v>7.3079362133204567E-2</v>
      </c>
      <c r="R72" s="193">
        <f>'Port Shepstone'!J$72/100</f>
        <v>0.17889380346987691</v>
      </c>
      <c r="S72" s="193">
        <f>'Port Shepstone'!K$72/100</f>
        <v>0.22379261299293238</v>
      </c>
      <c r="T72" s="193"/>
      <c r="U72" s="193">
        <f>K72*$B72*Indicators!$B$256+K72*$C72*Indicators!$C$256+K72*$D72*Indicators!$D$256+K72*$E72*Indicators!$E$256+K72*$F72*Indicators!$F$256+K72*$G72*Indicators!$G$256+K72*$H72*Indicators!$H$256+K72*$I72*Indicators!$I$256</f>
        <v>-1.3304396081261166E-3</v>
      </c>
      <c r="V72" s="193">
        <f>L72*$B72*Indicators!$B$257+L72*$C72*Indicators!$C$257+L72*$D72*Indicators!$D$257+L72*$E72*Indicators!$E$257+L72*$F72*Indicators!$F$257+L72*$G72*Indicators!$G$257+L72*$H72*Indicators!$H$257+L72*$I72*Indicators!$I$257</f>
        <v>-6.8973144361195735E-4</v>
      </c>
      <c r="W72" s="193">
        <f>M72*$B72*Indicators!$B$258+M72*$C72*Indicators!$C$258+M72*$D72*Indicators!$D$258+M72*$E72*Indicators!$E$258+M72*$F72*Indicators!$F$258+M72*$G72*Indicators!$G$258+M72*$H72*Indicators!$H$258+M72*$I72*Indicators!$I$258</f>
        <v>-3.5425627634187158E-3</v>
      </c>
      <c r="X72" s="193">
        <f>N72*$B72*Indicators!$B$259+N72*$C72*Indicators!$C$259+N72*$D72*Indicators!$D$259+N72*$E72*Indicators!$E$259+N72*$F72*Indicators!$F$259+N72*$G72*Indicators!$G$259+N72*$H72*Indicators!$H$259+N72*$I72*Indicators!$I$259</f>
        <v>-4.9350664743128653E-4</v>
      </c>
      <c r="Y72" s="193">
        <f>O72*$B72*Indicators!$B$260+O72*$C72*Indicators!$C$260+O72*$D72*Indicators!$D$260+O72*$E72*Indicators!$E$260+O72*$F72*Indicators!$F$260+O72*$G72*Indicators!$G$260+O72*$H72*Indicators!$H$260+O72*$I72*Indicators!$I$260</f>
        <v>-3.5023404981998857E-4</v>
      </c>
      <c r="Z72" s="193">
        <f>P72*$B72*Indicators!$B$261+P72*$C72*Indicators!$C$261+P72*$D72*Indicators!$D$261+P72*$E72*Indicators!$E$261+P72*$F72*Indicators!$F$261+P72*$G72*Indicators!$G$261+P72*$H72*Indicators!$H$261+P72*$I72*Indicators!$I$261</f>
        <v>-7.3018276815769035E-4</v>
      </c>
      <c r="AA72" s="193">
        <f>Q72*$B72*Indicators!$B$262+Q72*$C72*Indicators!$C$262+Q72*$D72*Indicators!$D$262+Q72*$E72*Indicators!$E$262+Q72*$F72*Indicators!$F$262+Q72*$G72*Indicators!$G$262+Q72*$H72*Indicators!$H$262+Q72*$I72*Indicators!$I$262</f>
        <v>-1.0181633582134466E-3</v>
      </c>
      <c r="AB72" s="193">
        <f>R72*$B72*Indicators!$B$263+R72*$C72*Indicators!$C$263+R72*$D72*Indicators!$D$263+R72*$E72*Indicators!$E$263+R72*$F72*Indicators!$F$263+R72*$G72*Indicators!$G$263+R72*$H72*Indicators!$H$263+R72*$I72*Indicators!$I$263</f>
        <v>-8.6548123263613223E-4</v>
      </c>
      <c r="AC72" s="193">
        <f>S72*$B72*Indicators!$B$264+S72*$C72*Indicators!$C$264+S72*$D72*Indicators!$D$264+S72*$E72*Indicators!$E$264+S72*$F72*Indicators!$F$264+S72*$G72*Indicators!$G$264+S72*$H72*Indicators!$H$264+S72*$I72*Indicators!$I$264</f>
        <v>-1.2815046503112282E-4</v>
      </c>
      <c r="AE72" s="177">
        <f t="shared" si="2"/>
        <v>-0.91484523364464587</v>
      </c>
    </row>
    <row r="73" spans="1:31" hidden="1" x14ac:dyDescent="0.25">
      <c r="A73" s="174">
        <f>Indicators!A85</f>
        <v>37956</v>
      </c>
      <c r="B73" s="193">
        <f>(Indicators!B85-Indicators!B84)/Indicators!B84</f>
        <v>3.3060551372207411E-2</v>
      </c>
      <c r="C73" s="193">
        <f>(Indicators!C85-Indicators!C84)/-100</f>
        <v>8.5000000000000852E-4</v>
      </c>
      <c r="D73" s="193">
        <f>(Indicators!D85-Indicators!D84)/-100</f>
        <v>8.3677390203601096E-4</v>
      </c>
      <c r="E73" s="193">
        <f>(Indicators!E85-Indicators!E84)/-Indicators!E84</f>
        <v>-5.540166204986155E-2</v>
      </c>
      <c r="F73" s="193">
        <f>(Indicators!F85-Indicators!F84)/Indicators!F84</f>
        <v>2.4232633279482951E-2</v>
      </c>
      <c r="G73" s="193">
        <f>(Indicators!G85-Indicators!G84)/Indicators!G84</f>
        <v>6.3249171129813708E-2</v>
      </c>
      <c r="H73" s="193">
        <f>(Indicators!H85-Indicators!H84)/Indicators!H84</f>
        <v>2.7790581573016795E-3</v>
      </c>
      <c r="I73" s="193">
        <f>(Indicators!I85-Indicators!I84)/Indicators!I84</f>
        <v>5.3795576808129113E-3</v>
      </c>
      <c r="J73" s="174"/>
      <c r="K73" s="193">
        <f>'Port Shepstone'!C$72/100</f>
        <v>9.2755565117181374E-2</v>
      </c>
      <c r="L73" s="193">
        <f>'Port Shepstone'!D$72/100</f>
        <v>3.4238942587905691E-2</v>
      </c>
      <c r="M73" s="193">
        <f>'Port Shepstone'!E$72/100</f>
        <v>0.12005288468717361</v>
      </c>
      <c r="N73" s="193">
        <f>'Port Shepstone'!F$72/100</f>
        <v>2.3611502773942753E-2</v>
      </c>
      <c r="O73" s="193">
        <f>'Port Shepstone'!G$72/100</f>
        <v>5.4614717507545783E-2</v>
      </c>
      <c r="P73" s="193">
        <f>'Port Shepstone'!H$72/100</f>
        <v>0.19896060873023708</v>
      </c>
      <c r="Q73" s="193">
        <f>'Port Shepstone'!I$72/100</f>
        <v>7.3079362133204567E-2</v>
      </c>
      <c r="R73" s="193">
        <f>'Port Shepstone'!J$72/100</f>
        <v>0.17889380346987691</v>
      </c>
      <c r="S73" s="193">
        <f>'Port Shepstone'!K$72/100</f>
        <v>0.22379261299293238</v>
      </c>
      <c r="T73" s="193"/>
      <c r="U73" s="193">
        <f>K73*$B73*Indicators!$B$256+K73*$C73*Indicators!$C$256+K73*$D73*Indicators!$D$256+K73*$E73*Indicators!$E$256+K73*$F73*Indicators!$F$256+K73*$G73*Indicators!$G$256+K73*$H73*Indicators!$H$256+K73*$I73*Indicators!$I$256</f>
        <v>4.9148640199191487E-4</v>
      </c>
      <c r="V73" s="193">
        <f>L73*$B73*Indicators!$B$257+L73*$C73*Indicators!$C$257+L73*$D73*Indicators!$D$257+L73*$E73*Indicators!$E$257+L73*$F73*Indicators!$F$257+L73*$G73*Indicators!$G$257+L73*$H73*Indicators!$H$257+L73*$I73*Indicators!$I$257</f>
        <v>1.0529700324221401E-3</v>
      </c>
      <c r="W73" s="193">
        <f>M73*$B73*Indicators!$B$258+M73*$C73*Indicators!$C$258+M73*$D73*Indicators!$D$258+M73*$E73*Indicators!$E$258+M73*$F73*Indicators!$F$258+M73*$G73*Indicators!$G$258+M73*$H73*Indicators!$H$258+M73*$I73*Indicators!$I$258</f>
        <v>9.1200368686833195E-4</v>
      </c>
      <c r="X73" s="193">
        <f>N73*$B73*Indicators!$B$259+N73*$C73*Indicators!$C$259+N73*$D73*Indicators!$D$259+N73*$E73*Indicators!$E$259+N73*$F73*Indicators!$F$259+N73*$G73*Indicators!$G$259+N73*$H73*Indicators!$H$259+N73*$I73*Indicators!$I$259</f>
        <v>-1.1149951156706964E-4</v>
      </c>
      <c r="Y73" s="193">
        <f>O73*$B73*Indicators!$B$260+O73*$C73*Indicators!$C$260+O73*$D73*Indicators!$D$260+O73*$E73*Indicators!$E$260+O73*$F73*Indicators!$F$260+O73*$G73*Indicators!$G$260+O73*$H73*Indicators!$H$260+O73*$I73*Indicators!$I$260</f>
        <v>-1.9458248695733345E-4</v>
      </c>
      <c r="Z73" s="193">
        <f>P73*$B73*Indicators!$B$261+P73*$C73*Indicators!$C$261+P73*$D73*Indicators!$D$261+P73*$E73*Indicators!$E$261+P73*$F73*Indicators!$F$261+P73*$G73*Indicators!$G$261+P73*$H73*Indicators!$H$261+P73*$I73*Indicators!$I$261</f>
        <v>-2.1378153226422019E-4</v>
      </c>
      <c r="AA73" s="193">
        <f>Q73*$B73*Indicators!$B$262+Q73*$C73*Indicators!$C$262+Q73*$D73*Indicators!$D$262+Q73*$E73*Indicators!$E$262+Q73*$F73*Indicators!$F$262+Q73*$G73*Indicators!$G$262+Q73*$H73*Indicators!$H$262+Q73*$I73*Indicators!$I$262</f>
        <v>-8.7454063076738715E-4</v>
      </c>
      <c r="AB73" s="193">
        <f>R73*$B73*Indicators!$B$263+R73*$C73*Indicators!$C$263+R73*$D73*Indicators!$D$263+R73*$E73*Indicators!$E$263+R73*$F73*Indicators!$F$263+R73*$G73*Indicators!$G$263+R73*$H73*Indicators!$H$263+R73*$I73*Indicators!$I$263</f>
        <v>-1.3421299128404263E-4</v>
      </c>
      <c r="AC73" s="193">
        <f>S73*$B73*Indicators!$B$264+S73*$C73*Indicators!$C$264+S73*$D73*Indicators!$D$264+S73*$E73*Indicators!$E$264+S73*$F73*Indicators!$F$264+S73*$G73*Indicators!$G$264+S73*$H73*Indicators!$H$264+S73*$I73*Indicators!$I$264</f>
        <v>1.0906768533382473E-3</v>
      </c>
      <c r="AE73" s="177">
        <f t="shared" si="2"/>
        <v>0.20185198217805814</v>
      </c>
    </row>
    <row r="74" spans="1:31" hidden="1" x14ac:dyDescent="0.25">
      <c r="A74" s="174">
        <f>Indicators!A86</f>
        <v>37987</v>
      </c>
      <c r="B74" s="193">
        <f>(Indicators!B86-Indicators!B85)/Indicators!B85</f>
        <v>5.8267194771163051E-2</v>
      </c>
      <c r="C74" s="193">
        <f>(Indicators!C86-Indicators!C85)/-100</f>
        <v>-4.6499999999999988E-3</v>
      </c>
      <c r="D74" s="193">
        <f>(Indicators!D86-Indicators!D85)/-100</f>
        <v>1.6747652325835572E-3</v>
      </c>
      <c r="E74" s="193">
        <f>(Indicators!E86-Indicators!E85)/-Indicators!E85</f>
        <v>2.7230971128608984E-2</v>
      </c>
      <c r="F74" s="193">
        <f>(Indicators!F86-Indicators!F85)/Indicators!F85</f>
        <v>-4.8895899053627699E-2</v>
      </c>
      <c r="G74" s="193">
        <f>(Indicators!G86-Indicators!G85)/Indicators!G85</f>
        <v>-4.4135284240825086E-2</v>
      </c>
      <c r="H74" s="193">
        <f>(Indicators!H86-Indicators!H85)/Indicators!H85</f>
        <v>1.1057283186255788E-2</v>
      </c>
      <c r="I74" s="193">
        <f>(Indicators!I86-Indicators!I85)/Indicators!I85</f>
        <v>1.5457788347205707E-2</v>
      </c>
      <c r="J74" s="174"/>
      <c r="K74" s="193">
        <f>'Port Shepstone'!C$73/100</f>
        <v>8.7153115509747442E-2</v>
      </c>
      <c r="L74" s="193">
        <f>'Port Shepstone'!D$73/100</f>
        <v>3.8824808444913039E-2</v>
      </c>
      <c r="M74" s="193">
        <f>'Port Shepstone'!E$73/100</f>
        <v>0.11995245588969955</v>
      </c>
      <c r="N74" s="193">
        <f>'Port Shepstone'!F$73/100</f>
        <v>2.4856276302862631E-2</v>
      </c>
      <c r="O74" s="193">
        <f>'Port Shepstone'!G$73/100</f>
        <v>5.7482704378363468E-2</v>
      </c>
      <c r="P74" s="193">
        <f>'Port Shepstone'!H$73/100</f>
        <v>0.20108474636291893</v>
      </c>
      <c r="Q74" s="193">
        <f>'Port Shepstone'!I$73/100</f>
        <v>7.3098612470046717E-2</v>
      </c>
      <c r="R74" s="193">
        <f>'Port Shepstone'!J$73/100</f>
        <v>0.18436009005122997</v>
      </c>
      <c r="S74" s="193">
        <f>'Port Shepstone'!K$73/100</f>
        <v>0.21318719059021835</v>
      </c>
      <c r="T74" s="193"/>
      <c r="U74" s="193">
        <f>K74*$B74*Indicators!$B$256+K74*$C74*Indicators!$C$256+K74*$D74*Indicators!$D$256+K74*$E74*Indicators!$E$256+K74*$F74*Indicators!$F$256+K74*$G74*Indicators!$G$256+K74*$H74*Indicators!$H$256+K74*$I74*Indicators!$I$256</f>
        <v>3.1157447770815321E-4</v>
      </c>
      <c r="V74" s="193">
        <f>L74*$B74*Indicators!$B$257+L74*$C74*Indicators!$C$257+L74*$D74*Indicators!$D$257+L74*$E74*Indicators!$E$257+L74*$F74*Indicators!$F$257+L74*$G74*Indicators!$G$257+L74*$H74*Indicators!$H$257+L74*$I74*Indicators!$I$257</f>
        <v>2.1899907825529821E-4</v>
      </c>
      <c r="W74" s="193">
        <f>M74*$B74*Indicators!$B$258+M74*$C74*Indicators!$C$258+M74*$D74*Indicators!$D$258+M74*$E74*Indicators!$E$258+M74*$F74*Indicators!$F$258+M74*$G74*Indicators!$G$258+M74*$H74*Indicators!$H$258+M74*$I74*Indicators!$I$258</f>
        <v>3.1748583635223394E-3</v>
      </c>
      <c r="X74" s="193">
        <f>N74*$B74*Indicators!$B$259+N74*$C74*Indicators!$C$259+N74*$D74*Indicators!$D$259+N74*$E74*Indicators!$E$259+N74*$F74*Indicators!$F$259+N74*$G74*Indicators!$G$259+N74*$H74*Indicators!$H$259+N74*$I74*Indicators!$I$259</f>
        <v>4.9610081256214569E-4</v>
      </c>
      <c r="Y74" s="193">
        <f>O74*$B74*Indicators!$B$260+O74*$C74*Indicators!$C$260+O74*$D74*Indicators!$D$260+O74*$E74*Indicators!$E$260+O74*$F74*Indicators!$F$260+O74*$G74*Indicators!$G$260+O74*$H74*Indicators!$H$260+O74*$I74*Indicators!$I$260</f>
        <v>7.3427923964822944E-4</v>
      </c>
      <c r="Z74" s="193">
        <f>P74*$B74*Indicators!$B$261+P74*$C74*Indicators!$C$261+P74*$D74*Indicators!$D$261+P74*$E74*Indicators!$E$261+P74*$F74*Indicators!$F$261+P74*$G74*Indicators!$G$261+P74*$H74*Indicators!$H$261+P74*$I74*Indicators!$I$261</f>
        <v>2.0151889703844952E-3</v>
      </c>
      <c r="AA74" s="193">
        <f>Q74*$B74*Indicators!$B$262+Q74*$C74*Indicators!$C$262+Q74*$D74*Indicators!$D$262+Q74*$E74*Indicators!$E$262+Q74*$F74*Indicators!$F$262+Q74*$G74*Indicators!$G$262+Q74*$H74*Indicators!$H$262+Q74*$I74*Indicators!$I$262</f>
        <v>1.241998262342088E-3</v>
      </c>
      <c r="AB74" s="193">
        <f>R74*$B74*Indicators!$B$263+R74*$C74*Indicators!$C$263+R74*$D74*Indicators!$D$263+R74*$E74*Indicators!$E$263+R74*$F74*Indicators!$F$263+R74*$G74*Indicators!$G$263+R74*$H74*Indicators!$H$263+R74*$I74*Indicators!$I$263</f>
        <v>2.0611213765669035E-3</v>
      </c>
      <c r="AC74" s="193">
        <f>S74*$B74*Indicators!$B$264+S74*$C74*Indicators!$C$264+S74*$D74*Indicators!$D$264+S74*$E74*Indicators!$E$264+S74*$F74*Indicators!$F$264+S74*$G74*Indicators!$G$264+S74*$H74*Indicators!$H$264+S74*$I74*Indicators!$I$264</f>
        <v>1.838578966900132E-3</v>
      </c>
      <c r="AE74" s="177">
        <f t="shared" si="2"/>
        <v>1.2092699547889785</v>
      </c>
    </row>
    <row r="75" spans="1:31" hidden="1" x14ac:dyDescent="0.25">
      <c r="A75" s="174">
        <f>Indicators!A87</f>
        <v>38018</v>
      </c>
      <c r="B75" s="193">
        <f>(Indicators!B87-Indicators!B86)/Indicators!B86</f>
        <v>-5.4361747545182942E-2</v>
      </c>
      <c r="C75" s="193">
        <f>(Indicators!C87-Indicators!C86)/-100</f>
        <v>1.1500000000000021E-3</v>
      </c>
      <c r="D75" s="193">
        <f>(Indicators!D87-Indicators!D86)/-100</f>
        <v>-5.762670565302168E-3</v>
      </c>
      <c r="E75" s="193">
        <f>(Indicators!E87-Indicators!E86)/-Indicators!E86</f>
        <v>-9.8482293423271569E-2</v>
      </c>
      <c r="F75" s="193">
        <f>(Indicators!F87-Indicators!F86)/Indicators!F86</f>
        <v>-2.6533996683250436E-2</v>
      </c>
      <c r="G75" s="193">
        <f>(Indicators!G87-Indicators!G86)/Indicators!G86</f>
        <v>-8.0301129234629579E-3</v>
      </c>
      <c r="H75" s="193">
        <f>(Indicators!H87-Indicators!H86)/Indicators!H86</f>
        <v>5.9380533788584095E-3</v>
      </c>
      <c r="I75" s="193">
        <f>(Indicators!I87-Indicators!I86)/Indicators!I86</f>
        <v>-1.2587822014051522E-2</v>
      </c>
      <c r="J75" s="174"/>
      <c r="K75" s="193">
        <f>'Port Shepstone'!C$73/100</f>
        <v>8.7153115509747442E-2</v>
      </c>
      <c r="L75" s="193">
        <f>'Port Shepstone'!D$73/100</f>
        <v>3.8824808444913039E-2</v>
      </c>
      <c r="M75" s="193">
        <f>'Port Shepstone'!E$73/100</f>
        <v>0.11995245588969955</v>
      </c>
      <c r="N75" s="193">
        <f>'Port Shepstone'!F$73/100</f>
        <v>2.4856276302862631E-2</v>
      </c>
      <c r="O75" s="193">
        <f>'Port Shepstone'!G$73/100</f>
        <v>5.7482704378363468E-2</v>
      </c>
      <c r="P75" s="193">
        <f>'Port Shepstone'!H$73/100</f>
        <v>0.20108474636291893</v>
      </c>
      <c r="Q75" s="193">
        <f>'Port Shepstone'!I$73/100</f>
        <v>7.3098612470046717E-2</v>
      </c>
      <c r="R75" s="193">
        <f>'Port Shepstone'!J$73/100</f>
        <v>0.18436009005122997</v>
      </c>
      <c r="S75" s="193">
        <f>'Port Shepstone'!K$73/100</f>
        <v>0.21318719059021835</v>
      </c>
      <c r="T75" s="193"/>
      <c r="U75" s="193">
        <f>K75*$B75*Indicators!$B$256+K75*$C75*Indicators!$C$256+K75*$D75*Indicators!$D$256+K75*$E75*Indicators!$E$256+K75*$F75*Indicators!$F$256+K75*$G75*Indicators!$G$256+K75*$H75*Indicators!$H$256+K75*$I75*Indicators!$I$256</f>
        <v>-3.1515344276947061E-3</v>
      </c>
      <c r="V75" s="193">
        <f>L75*$B75*Indicators!$B$257+L75*$C75*Indicators!$C$257+L75*$D75*Indicators!$D$257+L75*$E75*Indicators!$E$257+L75*$F75*Indicators!$F$257+L75*$G75*Indicators!$G$257+L75*$H75*Indicators!$H$257+L75*$I75*Indicators!$I$257</f>
        <v>-1.2379819423937884E-3</v>
      </c>
      <c r="W75" s="193">
        <f>M75*$B75*Indicators!$B$258+M75*$C75*Indicators!$C$258+M75*$D75*Indicators!$D$258+M75*$E75*Indicators!$E$258+M75*$F75*Indicators!$F$258+M75*$G75*Indicators!$G$258+M75*$H75*Indicators!$H$258+M75*$I75*Indicators!$I$258</f>
        <v>-3.7013409732150264E-3</v>
      </c>
      <c r="X75" s="193">
        <f>N75*$B75*Indicators!$B$259+N75*$C75*Indicators!$C$259+N75*$D75*Indicators!$D$259+N75*$E75*Indicators!$E$259+N75*$F75*Indicators!$F$259+N75*$G75*Indicators!$G$259+N75*$H75*Indicators!$H$259+N75*$I75*Indicators!$I$259</f>
        <v>-7.7211977315355619E-4</v>
      </c>
      <c r="Y75" s="193">
        <f>O75*$B75*Indicators!$B$260+O75*$C75*Indicators!$C$260+O75*$D75*Indicators!$D$260+O75*$E75*Indicators!$E$260+O75*$F75*Indicators!$F$260+O75*$G75*Indicators!$G$260+O75*$H75*Indicators!$H$260+O75*$I75*Indicators!$I$260</f>
        <v>-1.1087126586011545E-3</v>
      </c>
      <c r="Z75" s="193">
        <f>P75*$B75*Indicators!$B$261+P75*$C75*Indicators!$C$261+P75*$D75*Indicators!$D$261+P75*$E75*Indicators!$E$261+P75*$F75*Indicators!$F$261+P75*$G75*Indicators!$G$261+P75*$H75*Indicators!$H$261+P75*$I75*Indicators!$I$261</f>
        <v>-2.9257679511165164E-3</v>
      </c>
      <c r="AA75" s="193">
        <f>Q75*$B75*Indicators!$B$262+Q75*$C75*Indicators!$C$262+Q75*$D75*Indicators!$D$262+Q75*$E75*Indicators!$E$262+Q75*$F75*Indicators!$F$262+Q75*$G75*Indicators!$G$262+Q75*$H75*Indicators!$H$262+Q75*$I75*Indicators!$I$262</f>
        <v>-2.5875667134803611E-3</v>
      </c>
      <c r="AB75" s="193">
        <f>R75*$B75*Indicators!$B$263+R75*$C75*Indicators!$C$263+R75*$D75*Indicators!$D$263+R75*$E75*Indicators!$E$263+R75*$F75*Indicators!$F$263+R75*$G75*Indicators!$G$263+R75*$H75*Indicators!$H$263+R75*$I75*Indicators!$I$263</f>
        <v>-2.6374824091700295E-3</v>
      </c>
      <c r="AC75" s="193">
        <f>S75*$B75*Indicators!$B$264+S75*$C75*Indicators!$C$264+S75*$D75*Indicators!$D$264+S75*$E75*Indicators!$E$264+S75*$F75*Indicators!$F$264+S75*$G75*Indicators!$G$264+S75*$H75*Indicators!$H$264+S75*$I75*Indicators!$I$264</f>
        <v>-1.0732235342005992E-3</v>
      </c>
      <c r="AE75" s="177">
        <f t="shared" si="2"/>
        <v>-1.9195730383025738</v>
      </c>
    </row>
    <row r="76" spans="1:31" hidden="1" x14ac:dyDescent="0.25">
      <c r="A76" s="174">
        <f>Indicators!A88</f>
        <v>38047</v>
      </c>
      <c r="B76" s="193">
        <f>(Indicators!B88-Indicators!B87)/Indicators!B87</f>
        <v>-4.7012791572610887E-2</v>
      </c>
      <c r="C76" s="193">
        <f>(Indicators!C88-Indicators!C87)/-100</f>
        <v>-2.4500000000000099E-3</v>
      </c>
      <c r="D76" s="193">
        <f>(Indicators!D88-Indicators!D87)/-100</f>
        <v>3.3324277823055803E-3</v>
      </c>
      <c r="E76" s="193">
        <f>(Indicators!E88-Indicators!E87)/-Indicators!E87</f>
        <v>6.4476512127725162E-3</v>
      </c>
      <c r="F76" s="193">
        <f>(Indicators!F88-Indicators!F87)/Indicators!F87</f>
        <v>0.10732538330494036</v>
      </c>
      <c r="G76" s="193">
        <f>(Indicators!G88-Indicators!G87)/Indicators!G87</f>
        <v>6.9567417151530475E-2</v>
      </c>
      <c r="H76" s="193">
        <f>(Indicators!H88-Indicators!H87)/Indicators!H87</f>
        <v>1.0994339443642151E-2</v>
      </c>
      <c r="I76" s="193">
        <f>(Indicators!I88-Indicators!I87)/Indicators!I87</f>
        <v>3.6466053957900979E-2</v>
      </c>
      <c r="J76" s="174"/>
      <c r="K76" s="193">
        <f>'Port Shepstone'!C$73/100</f>
        <v>8.7153115509747442E-2</v>
      </c>
      <c r="L76" s="193">
        <f>'Port Shepstone'!D$73/100</f>
        <v>3.8824808444913039E-2</v>
      </c>
      <c r="M76" s="193">
        <f>'Port Shepstone'!E$73/100</f>
        <v>0.11995245588969955</v>
      </c>
      <c r="N76" s="193">
        <f>'Port Shepstone'!F$73/100</f>
        <v>2.4856276302862631E-2</v>
      </c>
      <c r="O76" s="193">
        <f>'Port Shepstone'!G$73/100</f>
        <v>5.7482704378363468E-2</v>
      </c>
      <c r="P76" s="193">
        <f>'Port Shepstone'!H$73/100</f>
        <v>0.20108474636291893</v>
      </c>
      <c r="Q76" s="193">
        <f>'Port Shepstone'!I$73/100</f>
        <v>7.3098612470046717E-2</v>
      </c>
      <c r="R76" s="193">
        <f>'Port Shepstone'!J$73/100</f>
        <v>0.18436009005122997</v>
      </c>
      <c r="S76" s="193">
        <f>'Port Shepstone'!K$73/100</f>
        <v>0.21318719059021835</v>
      </c>
      <c r="T76" s="193"/>
      <c r="U76" s="193">
        <f>K76*$B76*Indicators!$B$256+K76*$C76*Indicators!$C$256+K76*$D76*Indicators!$D$256+K76*$E76*Indicators!$E$256+K76*$F76*Indicators!$F$256+K76*$G76*Indicators!$G$256+K76*$H76*Indicators!$H$256+K76*$I76*Indicators!$I$256</f>
        <v>2.4254273695163866E-3</v>
      </c>
      <c r="V76" s="193">
        <f>L76*$B76*Indicators!$B$257+L76*$C76*Indicators!$C$257+L76*$D76*Indicators!$D$257+L76*$E76*Indicators!$E$257+L76*$F76*Indicators!$F$257+L76*$G76*Indicators!$G$257+L76*$H76*Indicators!$H$257+L76*$I76*Indicators!$I$257</f>
        <v>8.4098826404306387E-4</v>
      </c>
      <c r="W76" s="193">
        <f>M76*$B76*Indicators!$B$258+M76*$C76*Indicators!$C$258+M76*$D76*Indicators!$D$258+M76*$E76*Indicators!$E$258+M76*$F76*Indicators!$F$258+M76*$G76*Indicators!$G$258+M76*$H76*Indicators!$H$258+M76*$I76*Indicators!$I$258</f>
        <v>-9.2848548388014076E-4</v>
      </c>
      <c r="X76" s="193">
        <f>N76*$B76*Indicators!$B$259+N76*$C76*Indicators!$C$259+N76*$D76*Indicators!$D$259+N76*$E76*Indicators!$E$259+N76*$F76*Indicators!$F$259+N76*$G76*Indicators!$G$259+N76*$H76*Indicators!$H$259+N76*$I76*Indicators!$I$259</f>
        <v>3.9682631006298199E-4</v>
      </c>
      <c r="Y76" s="193">
        <f>O76*$B76*Indicators!$B$260+O76*$C76*Indicators!$C$260+O76*$D76*Indicators!$D$260+O76*$E76*Indicators!$E$260+O76*$F76*Indicators!$F$260+O76*$G76*Indicators!$G$260+O76*$H76*Indicators!$H$260+O76*$I76*Indicators!$I$260</f>
        <v>5.6661611879595906E-5</v>
      </c>
      <c r="Z76" s="193">
        <f>P76*$B76*Indicators!$B$261+P76*$C76*Indicators!$C$261+P76*$D76*Indicators!$D$261+P76*$E76*Indicators!$E$261+P76*$F76*Indicators!$F$261+P76*$G76*Indicators!$G$261+P76*$H76*Indicators!$H$261+P76*$I76*Indicators!$I$261</f>
        <v>-3.0141469736094737E-4</v>
      </c>
      <c r="AA76" s="193">
        <f>Q76*$B76*Indicators!$B$262+Q76*$C76*Indicators!$C$262+Q76*$D76*Indicators!$D$262+Q76*$E76*Indicators!$E$262+Q76*$F76*Indicators!$F$262+Q76*$G76*Indicators!$G$262+Q76*$H76*Indicators!$H$262+Q76*$I76*Indicators!$I$262</f>
        <v>2.1357457489623463E-4</v>
      </c>
      <c r="AB76" s="193">
        <f>R76*$B76*Indicators!$B$263+R76*$C76*Indicators!$C$263+R76*$D76*Indicators!$D$263+R76*$E76*Indicators!$E$263+R76*$F76*Indicators!$F$263+R76*$G76*Indicators!$G$263+R76*$H76*Indicators!$H$263+R76*$I76*Indicators!$I$263</f>
        <v>9.9708070956197571E-5</v>
      </c>
      <c r="AC76" s="193">
        <f>S76*$B76*Indicators!$B$264+S76*$C76*Indicators!$C$264+S76*$D76*Indicators!$D$264+S76*$E76*Indicators!$E$264+S76*$F76*Indicators!$F$264+S76*$G76*Indicators!$G$264+S76*$H76*Indicators!$H$264+S76*$I76*Indicators!$I$264</f>
        <v>4.8886152978349219E-5</v>
      </c>
      <c r="AE76" s="177">
        <f t="shared" si="2"/>
        <v>0.28521721730917221</v>
      </c>
    </row>
    <row r="77" spans="1:31" hidden="1" x14ac:dyDescent="0.25">
      <c r="A77" s="174">
        <f>Indicators!A89</f>
        <v>38078</v>
      </c>
      <c r="B77" s="193">
        <f>(Indicators!B89-Indicators!B88)/Indicators!B88</f>
        <v>8.6852161829264404E-2</v>
      </c>
      <c r="C77" s="193">
        <f>(Indicators!C89-Indicators!C88)/-100</f>
        <v>-3.4499999999999887E-3</v>
      </c>
      <c r="D77" s="193">
        <f>(Indicators!D89-Indicators!D88)/-100</f>
        <v>1.637936570674487E-3</v>
      </c>
      <c r="E77" s="193">
        <f>(Indicators!E89-Indicators!E88)/-Indicators!E88</f>
        <v>-8.3127317676143314E-2</v>
      </c>
      <c r="F77" s="193">
        <f>(Indicators!F89-Indicators!F88)/Indicators!F88</f>
        <v>5.5384615384615435E-2</v>
      </c>
      <c r="G77" s="193">
        <f>(Indicators!G89-Indicators!G88)/Indicators!G88</f>
        <v>-8.4200567644276303E-2</v>
      </c>
      <c r="H77" s="193">
        <f>(Indicators!H89-Indicators!H88)/Indicators!H88</f>
        <v>9.4984881659889477E-3</v>
      </c>
      <c r="I77" s="193">
        <f>(Indicators!I89-Indicators!I88)/Indicators!I88</f>
        <v>-5.8066361556064074E-2</v>
      </c>
      <c r="J77" s="174"/>
      <c r="K77" s="193">
        <f>'Port Shepstone'!C$73/100</f>
        <v>8.7153115509747442E-2</v>
      </c>
      <c r="L77" s="193">
        <f>'Port Shepstone'!D$73/100</f>
        <v>3.8824808444913039E-2</v>
      </c>
      <c r="M77" s="193">
        <f>'Port Shepstone'!E$73/100</f>
        <v>0.11995245588969955</v>
      </c>
      <c r="N77" s="193">
        <f>'Port Shepstone'!F$73/100</f>
        <v>2.4856276302862631E-2</v>
      </c>
      <c r="O77" s="193">
        <f>'Port Shepstone'!G$73/100</f>
        <v>5.7482704378363468E-2</v>
      </c>
      <c r="P77" s="193">
        <f>'Port Shepstone'!H$73/100</f>
        <v>0.20108474636291893</v>
      </c>
      <c r="Q77" s="193">
        <f>'Port Shepstone'!I$73/100</f>
        <v>7.3098612470046717E-2</v>
      </c>
      <c r="R77" s="193">
        <f>'Port Shepstone'!J$73/100</f>
        <v>0.18436009005122997</v>
      </c>
      <c r="S77" s="193">
        <f>'Port Shepstone'!K$73/100</f>
        <v>0.21318719059021835</v>
      </c>
      <c r="T77" s="193"/>
      <c r="U77" s="193">
        <f>K77*$B77*Indicators!$B$256+K77*$C77*Indicators!$C$256+K77*$D77*Indicators!$D$256+K77*$E77*Indicators!$E$256+K77*$F77*Indicators!$F$256+K77*$G77*Indicators!$G$256+K77*$H77*Indicators!$H$256+K77*$I77*Indicators!$I$256</f>
        <v>1.3853519080153295E-3</v>
      </c>
      <c r="V77" s="193">
        <f>L77*$B77*Indicators!$B$257+L77*$C77*Indicators!$C$257+L77*$D77*Indicators!$D$257+L77*$E77*Indicators!$E$257+L77*$F77*Indicators!$F$257+L77*$G77*Indicators!$G$257+L77*$H77*Indicators!$H$257+L77*$I77*Indicators!$I$257</f>
        <v>-1.0696460915154745E-3</v>
      </c>
      <c r="W77" s="193">
        <f>M77*$B77*Indicators!$B$258+M77*$C77*Indicators!$C$258+M77*$D77*Indicators!$D$258+M77*$E77*Indicators!$E$258+M77*$F77*Indicators!$F$258+M77*$G77*Indicators!$G$258+M77*$H77*Indicators!$H$258+M77*$I77*Indicators!$I$258</f>
        <v>1.297165642862241E-3</v>
      </c>
      <c r="X77" s="193">
        <f>N77*$B77*Indicators!$B$259+N77*$C77*Indicators!$C$259+N77*$D77*Indicators!$D$259+N77*$E77*Indicators!$E$259+N77*$F77*Indicators!$F$259+N77*$G77*Indicators!$G$259+N77*$H77*Indicators!$H$259+N77*$I77*Indicators!$I$259</f>
        <v>-8.9766409830417421E-4</v>
      </c>
      <c r="Y77" s="193">
        <f>O77*$B77*Indicators!$B$260+O77*$C77*Indicators!$C$260+O77*$D77*Indicators!$D$260+O77*$E77*Indicators!$E$260+O77*$F77*Indicators!$F$260+O77*$G77*Indicators!$G$260+O77*$H77*Indicators!$H$260+O77*$I77*Indicators!$I$260</f>
        <v>-2.7067797511625807E-4</v>
      </c>
      <c r="Z77" s="193">
        <f>P77*$B77*Indicators!$B$261+P77*$C77*Indicators!$C$261+P77*$D77*Indicators!$D$261+P77*$E77*Indicators!$E$261+P77*$F77*Indicators!$F$261+P77*$G77*Indicators!$G$261+P77*$H77*Indicators!$H$261+P77*$I77*Indicators!$I$261</f>
        <v>3.7546418584074605E-4</v>
      </c>
      <c r="AA77" s="193">
        <f>Q77*$B77*Indicators!$B$262+Q77*$C77*Indicators!$C$262+Q77*$D77*Indicators!$D$262+Q77*$E77*Indicators!$E$262+Q77*$F77*Indicators!$F$262+Q77*$G77*Indicators!$G$262+Q77*$H77*Indicators!$H$262+Q77*$I77*Indicators!$I$262</f>
        <v>-1.5121269607056924E-3</v>
      </c>
      <c r="AB77" s="193">
        <f>R77*$B77*Indicators!$B$263+R77*$C77*Indicators!$C$263+R77*$D77*Indicators!$D$263+R77*$E77*Indicators!$E$263+R77*$F77*Indicators!$F$263+R77*$G77*Indicators!$G$263+R77*$H77*Indicators!$H$263+R77*$I77*Indicators!$I$263</f>
        <v>-1.336598772019472E-4</v>
      </c>
      <c r="AC77" s="193">
        <f>S77*$B77*Indicators!$B$264+S77*$C77*Indicators!$C$264+S77*$D77*Indicators!$D$264+S77*$E77*Indicators!$E$264+S77*$F77*Indicators!$F$264+S77*$G77*Indicators!$G$264+S77*$H77*Indicators!$H$264+S77*$I77*Indicators!$I$264</f>
        <v>1.6525273019343421E-3</v>
      </c>
      <c r="AE77" s="177">
        <f t="shared" si="2"/>
        <v>8.2673403580911228E-2</v>
      </c>
    </row>
    <row r="78" spans="1:31" hidden="1" x14ac:dyDescent="0.25">
      <c r="A78" s="174">
        <f>Indicators!A90</f>
        <v>38108</v>
      </c>
      <c r="B78" s="193">
        <f>(Indicators!B90-Indicators!B89)/Indicators!B89</f>
        <v>-5.3976694853689035E-2</v>
      </c>
      <c r="C78" s="193">
        <f>(Indicators!C90-Indicators!C89)/-100</f>
        <v>-1.6500000000000093E-3</v>
      </c>
      <c r="D78" s="193">
        <f>(Indicators!D90-Indicators!D89)/-100</f>
        <v>-3.2632826784716588E-3</v>
      </c>
      <c r="E78" s="193">
        <f>(Indicators!E90-Indicators!E89)/-Indicators!E89</f>
        <v>-5.5064194008559199E-2</v>
      </c>
      <c r="F78" s="193">
        <f>(Indicators!F90-Indicators!F89)/Indicators!F89</f>
        <v>-3.498542274052481E-2</v>
      </c>
      <c r="G78" s="193">
        <f>(Indicators!G90-Indicators!G89)/Indicators!G89</f>
        <v>1.8595041322314022E-2</v>
      </c>
      <c r="H78" s="193">
        <f>(Indicators!H90-Indicators!H89)/Indicators!H89</f>
        <v>-1.1513514630090579E-2</v>
      </c>
      <c r="I78" s="193">
        <f>(Indicators!I90-Indicators!I89)/Indicators!I89</f>
        <v>8.4117825690859405E-2</v>
      </c>
      <c r="J78" s="174"/>
      <c r="K78" s="193">
        <f>'Port Shepstone'!C$73/100</f>
        <v>8.7153115509747442E-2</v>
      </c>
      <c r="L78" s="193">
        <f>'Port Shepstone'!D$73/100</f>
        <v>3.8824808444913039E-2</v>
      </c>
      <c r="M78" s="193">
        <f>'Port Shepstone'!E$73/100</f>
        <v>0.11995245588969955</v>
      </c>
      <c r="N78" s="193">
        <f>'Port Shepstone'!F$73/100</f>
        <v>2.4856276302862631E-2</v>
      </c>
      <c r="O78" s="193">
        <f>'Port Shepstone'!G$73/100</f>
        <v>5.7482704378363468E-2</v>
      </c>
      <c r="P78" s="193">
        <f>'Port Shepstone'!H$73/100</f>
        <v>0.20108474636291893</v>
      </c>
      <c r="Q78" s="193">
        <f>'Port Shepstone'!I$73/100</f>
        <v>7.3098612470046717E-2</v>
      </c>
      <c r="R78" s="193">
        <f>'Port Shepstone'!J$73/100</f>
        <v>0.18436009005122997</v>
      </c>
      <c r="S78" s="193">
        <f>'Port Shepstone'!K$73/100</f>
        <v>0.21318719059021835</v>
      </c>
      <c r="T78" s="193"/>
      <c r="U78" s="193">
        <f>K78*$B78*Indicators!$B$256+K78*$C78*Indicators!$C$256+K78*$D78*Indicators!$D$256+K78*$E78*Indicators!$E$256+K78*$F78*Indicators!$F$256+K78*$G78*Indicators!$G$256+K78*$H78*Indicators!$H$256+K78*$I78*Indicators!$I$256</f>
        <v>-2.2138606788205304E-3</v>
      </c>
      <c r="V78" s="193">
        <f>L78*$B78*Indicators!$B$257+L78*$C78*Indicators!$C$257+L78*$D78*Indicators!$D$257+L78*$E78*Indicators!$E$257+L78*$F78*Indicators!$F$257+L78*$G78*Indicators!$G$257+L78*$H78*Indicators!$H$257+L78*$I78*Indicators!$I$257</f>
        <v>9.9475130884890076E-5</v>
      </c>
      <c r="W78" s="193">
        <f>M78*$B78*Indicators!$B$258+M78*$C78*Indicators!$C$258+M78*$D78*Indicators!$D$258+M78*$E78*Indicators!$E$258+M78*$F78*Indicators!$F$258+M78*$G78*Indicators!$G$258+M78*$H78*Indicators!$H$258+M78*$I78*Indicators!$I$258</f>
        <v>-1.1058672477264088E-3</v>
      </c>
      <c r="X78" s="193">
        <f>N78*$B78*Indicators!$B$259+N78*$C78*Indicators!$C$259+N78*$D78*Indicators!$D$259+N78*$E78*Indicators!$E$259+N78*$F78*Indicators!$F$259+N78*$G78*Indicators!$G$259+N78*$H78*Indicators!$H$259+N78*$I78*Indicators!$I$259</f>
        <v>6.0279922475315662E-4</v>
      </c>
      <c r="Y78" s="193">
        <f>O78*$B78*Indicators!$B$260+O78*$C78*Indicators!$C$260+O78*$D78*Indicators!$D$260+O78*$E78*Indicators!$E$260+O78*$F78*Indicators!$F$260+O78*$G78*Indicators!$G$260+O78*$H78*Indicators!$H$260+O78*$I78*Indicators!$I$260</f>
        <v>-7.8905300927617408E-4</v>
      </c>
      <c r="Z78" s="193">
        <f>P78*$B78*Indicators!$B$261+P78*$C78*Indicators!$C$261+P78*$D78*Indicators!$D$261+P78*$E78*Indicators!$E$261+P78*$F78*Indicators!$F$261+P78*$G78*Indicators!$G$261+P78*$H78*Indicators!$H$261+P78*$I78*Indicators!$I$261</f>
        <v>-3.0188097052564044E-3</v>
      </c>
      <c r="AA78" s="193">
        <f>Q78*$B78*Indicators!$B$262+Q78*$C78*Indicators!$C$262+Q78*$D78*Indicators!$D$262+Q78*$E78*Indicators!$E$262+Q78*$F78*Indicators!$F$262+Q78*$G78*Indicators!$G$262+Q78*$H78*Indicators!$H$262+Q78*$I78*Indicators!$I$262</f>
        <v>-1.2035084439217497E-3</v>
      </c>
      <c r="AB78" s="193">
        <f>R78*$B78*Indicators!$B$263+R78*$C78*Indicators!$C$263+R78*$D78*Indicators!$D$263+R78*$E78*Indicators!$E$263+R78*$F78*Indicators!$F$263+R78*$G78*Indicators!$G$263+R78*$H78*Indicators!$H$263+R78*$I78*Indicators!$I$263</f>
        <v>-2.0382999520810463E-3</v>
      </c>
      <c r="AC78" s="193">
        <f>S78*$B78*Indicators!$B$264+S78*$C78*Indicators!$C$264+S78*$D78*Indicators!$D$264+S78*$E78*Indicators!$E$264+S78*$F78*Indicators!$F$264+S78*$G78*Indicators!$G$264+S78*$H78*Indicators!$H$264+S78*$I78*Indicators!$I$264</f>
        <v>-1.2526856136141329E-3</v>
      </c>
      <c r="AE78" s="177">
        <f t="shared" si="2"/>
        <v>-1.0919810295058401</v>
      </c>
    </row>
    <row r="79" spans="1:31" hidden="1" x14ac:dyDescent="0.25">
      <c r="A79" s="174">
        <f>Indicators!A91</f>
        <v>38139</v>
      </c>
      <c r="B79" s="193">
        <f>(Indicators!B91-Indicators!B90)/Indicators!B90</f>
        <v>-4.0285051680975528E-2</v>
      </c>
      <c r="C79" s="193">
        <f>(Indicators!C91-Indicators!C90)/-100</f>
        <v>3.0000000000001136E-4</v>
      </c>
      <c r="D79" s="193">
        <f>(Indicators!D91-Indicators!D90)/-100</f>
        <v>-6.5545762278852683E-3</v>
      </c>
      <c r="E79" s="193">
        <f>(Indicators!E91-Indicators!E90)/-Indicators!E90</f>
        <v>0.10356949702541911</v>
      </c>
      <c r="F79" s="193">
        <f>(Indicators!F91-Indicators!F90)/Indicators!F90</f>
        <v>0.13444108761329301</v>
      </c>
      <c r="G79" s="193">
        <f>(Indicators!G91-Indicators!G90)/Indicators!G90</f>
        <v>-4.5638945233264566E-3</v>
      </c>
      <c r="H79" s="193">
        <f>(Indicators!H91-Indicators!H90)/Indicators!H90</f>
        <v>1.6136615947234378E-2</v>
      </c>
      <c r="I79" s="193">
        <f>(Indicators!I91-Indicators!I90)/Indicators!I90</f>
        <v>0.1123249299719888</v>
      </c>
      <c r="J79" s="174"/>
      <c r="K79" s="193">
        <f>'Port Shepstone'!C$73/100</f>
        <v>8.7153115509747442E-2</v>
      </c>
      <c r="L79" s="193">
        <f>'Port Shepstone'!D$73/100</f>
        <v>3.8824808444913039E-2</v>
      </c>
      <c r="M79" s="193">
        <f>'Port Shepstone'!E$73/100</f>
        <v>0.11995245588969955</v>
      </c>
      <c r="N79" s="193">
        <f>'Port Shepstone'!F$73/100</f>
        <v>2.4856276302862631E-2</v>
      </c>
      <c r="O79" s="193">
        <f>'Port Shepstone'!G$73/100</f>
        <v>5.7482704378363468E-2</v>
      </c>
      <c r="P79" s="193">
        <f>'Port Shepstone'!H$73/100</f>
        <v>0.20108474636291893</v>
      </c>
      <c r="Q79" s="193">
        <f>'Port Shepstone'!I$73/100</f>
        <v>7.3098612470046717E-2</v>
      </c>
      <c r="R79" s="193">
        <f>'Port Shepstone'!J$73/100</f>
        <v>0.18436009005122997</v>
      </c>
      <c r="S79" s="193">
        <f>'Port Shepstone'!K$73/100</f>
        <v>0.21318719059021835</v>
      </c>
      <c r="T79" s="193"/>
      <c r="U79" s="193">
        <f>K79*$B79*Indicators!$B$256+K79*$C79*Indicators!$C$256+K79*$D79*Indicators!$D$256+K79*$E79*Indicators!$E$256+K79*$F79*Indicators!$F$256+K79*$G79*Indicators!$G$256+K79*$H79*Indicators!$H$256+K79*$I79*Indicators!$I$256</f>
        <v>5.2452281258802483E-3</v>
      </c>
      <c r="V79" s="193">
        <f>L79*$B79*Indicators!$B$257+L79*$C79*Indicators!$C$257+L79*$D79*Indicators!$D$257+L79*$E79*Indicators!$E$257+L79*$F79*Indicators!$F$257+L79*$G79*Indicators!$G$257+L79*$H79*Indicators!$H$257+L79*$I79*Indicators!$I$257</f>
        <v>7.3421060956037202E-4</v>
      </c>
      <c r="W79" s="193">
        <f>M79*$B79*Indicators!$B$258+M79*$C79*Indicators!$C$258+M79*$D79*Indicators!$D$258+M79*$E79*Indicators!$E$258+M79*$F79*Indicators!$F$258+M79*$G79*Indicators!$G$258+M79*$H79*Indicators!$H$258+M79*$I79*Indicators!$I$258</f>
        <v>2.4072179270527355E-3</v>
      </c>
      <c r="X79" s="193">
        <f>N79*$B79*Indicators!$B$259+N79*$C79*Indicators!$C$259+N79*$D79*Indicators!$D$259+N79*$E79*Indicators!$E$259+N79*$F79*Indicators!$F$259+N79*$G79*Indicators!$G$259+N79*$H79*Indicators!$H$259+N79*$I79*Indicators!$I$259</f>
        <v>1.8430628616323294E-3</v>
      </c>
      <c r="Y79" s="193">
        <f>O79*$B79*Indicators!$B$260+O79*$C79*Indicators!$C$260+O79*$D79*Indicators!$D$260+O79*$E79*Indicators!$E$260+O79*$F79*Indicators!$F$260+O79*$G79*Indicators!$G$260+O79*$H79*Indicators!$H$260+O79*$I79*Indicators!$I$260</f>
        <v>1.2300547464291166E-3</v>
      </c>
      <c r="Z79" s="193">
        <f>P79*$B79*Indicators!$B$261+P79*$C79*Indicators!$C$261+P79*$D79*Indicators!$D$261+P79*$E79*Indicators!$E$261+P79*$F79*Indicators!$F$261+P79*$G79*Indicators!$G$261+P79*$H79*Indicators!$H$261+P79*$I79*Indicators!$I$261</f>
        <v>1.8412693340148709E-3</v>
      </c>
      <c r="AA79" s="193">
        <f>Q79*$B79*Indicators!$B$262+Q79*$C79*Indicators!$C$262+Q79*$D79*Indicators!$D$262+Q79*$E79*Indicators!$E$262+Q79*$F79*Indicators!$F$262+Q79*$G79*Indicators!$G$262+Q79*$H79*Indicators!$H$262+Q79*$I79*Indicators!$I$262</f>
        <v>2.9902231937224601E-3</v>
      </c>
      <c r="AB79" s="193">
        <f>R79*$B79*Indicators!$B$263+R79*$C79*Indicators!$C$263+R79*$D79*Indicators!$D$263+R79*$E79*Indicators!$E$263+R79*$F79*Indicators!$F$263+R79*$G79*Indicators!$G$263+R79*$H79*Indicators!$H$263+R79*$I79*Indicators!$I$263</f>
        <v>2.9931262883256685E-3</v>
      </c>
      <c r="AC79" s="193">
        <f>S79*$B79*Indicators!$B$264+S79*$C79*Indicators!$C$264+S79*$D79*Indicators!$D$264+S79*$E79*Indicators!$E$264+S79*$F79*Indicators!$F$264+S79*$G79*Indicators!$G$264+S79*$H79*Indicators!$H$264+S79*$I79*Indicators!$I$264</f>
        <v>1.1134363761664517E-3</v>
      </c>
      <c r="AE79" s="177">
        <f t="shared" si="2"/>
        <v>2.0397829462784252</v>
      </c>
    </row>
    <row r="80" spans="1:31" hidden="1" x14ac:dyDescent="0.25">
      <c r="A80" s="174">
        <f>Indicators!A92</f>
        <v>38169</v>
      </c>
      <c r="B80" s="193">
        <f>(Indicators!B92-Indicators!B91)/Indicators!B91</f>
        <v>1.1682242990653986E-3</v>
      </c>
      <c r="C80" s="193">
        <f>(Indicators!C92-Indicators!C91)/-100</f>
        <v>1.7999999999999971E-3</v>
      </c>
      <c r="D80" s="193">
        <f>(Indicators!D92-Indicators!D91)/-100</f>
        <v>-3.2679738562090789E-3</v>
      </c>
      <c r="E80" s="193">
        <f>(Indicators!E92-Indicators!E91)/-Indicators!E91</f>
        <v>-0.2648567119155355</v>
      </c>
      <c r="F80" s="193">
        <f>(Indicators!F92-Indicators!F91)/Indicators!F91</f>
        <v>8.7882822902796295E-2</v>
      </c>
      <c r="G80" s="193">
        <f>(Indicators!G92-Indicators!G91)/Indicators!G91</f>
        <v>-1.4263881813550745E-2</v>
      </c>
      <c r="H80" s="193">
        <f>(Indicators!H92-Indicators!H91)/Indicators!H91</f>
        <v>9.2544392388223731E-3</v>
      </c>
      <c r="I80" s="193">
        <f>(Indicators!I92-Indicators!I91)/Indicators!I91</f>
        <v>-8.2850667338201969E-2</v>
      </c>
      <c r="J80" s="174"/>
      <c r="K80" s="193">
        <f>'Port Shepstone'!C$73/100</f>
        <v>8.7153115509747442E-2</v>
      </c>
      <c r="L80" s="193">
        <f>'Port Shepstone'!D$73/100</f>
        <v>3.8824808444913039E-2</v>
      </c>
      <c r="M80" s="193">
        <f>'Port Shepstone'!E$73/100</f>
        <v>0.11995245588969955</v>
      </c>
      <c r="N80" s="193">
        <f>'Port Shepstone'!F$73/100</f>
        <v>2.4856276302862631E-2</v>
      </c>
      <c r="O80" s="193">
        <f>'Port Shepstone'!G$73/100</f>
        <v>5.7482704378363468E-2</v>
      </c>
      <c r="P80" s="193">
        <f>'Port Shepstone'!H$73/100</f>
        <v>0.20108474636291893</v>
      </c>
      <c r="Q80" s="193">
        <f>'Port Shepstone'!I$73/100</f>
        <v>7.3098612470046717E-2</v>
      </c>
      <c r="R80" s="193">
        <f>'Port Shepstone'!J$73/100</f>
        <v>0.18436009005122997</v>
      </c>
      <c r="S80" s="193">
        <f>'Port Shepstone'!K$73/100</f>
        <v>0.21318719059021835</v>
      </c>
      <c r="T80" s="193"/>
      <c r="U80" s="193">
        <f>K80*$B80*Indicators!$B$256+K80*$C80*Indicators!$C$256+K80*$D80*Indicators!$D$256+K80*$E80*Indicators!$E$256+K80*$F80*Indicators!$F$256+K80*$G80*Indicators!$G$256+K80*$H80*Indicators!$H$256+K80*$I80*Indicators!$I$256</f>
        <v>-2.1015367966294163E-3</v>
      </c>
      <c r="V80" s="193">
        <f>L80*$B80*Indicators!$B$257+L80*$C80*Indicators!$C$257+L80*$D80*Indicators!$D$257+L80*$E80*Indicators!$E$257+L80*$F80*Indicators!$F$257+L80*$G80*Indicators!$G$257+L80*$H80*Indicators!$H$257+L80*$I80*Indicators!$I$257</f>
        <v>-1.8795435345820219E-3</v>
      </c>
      <c r="W80" s="193">
        <f>M80*$B80*Indicators!$B$258+M80*$C80*Indicators!$C$258+M80*$D80*Indicators!$D$258+M80*$E80*Indicators!$E$258+M80*$F80*Indicators!$F$258+M80*$G80*Indicators!$G$258+M80*$H80*Indicators!$H$258+M80*$I80*Indicators!$I$258</f>
        <v>-4.9810114472950756E-3</v>
      </c>
      <c r="X80" s="193">
        <f>N80*$B80*Indicators!$B$259+N80*$C80*Indicators!$C$259+N80*$D80*Indicators!$D$259+N80*$E80*Indicators!$E$259+N80*$F80*Indicators!$F$259+N80*$G80*Indicators!$G$259+N80*$H80*Indicators!$H$259+N80*$I80*Indicators!$I$259</f>
        <v>-2.322267419743315E-3</v>
      </c>
      <c r="Y80" s="193">
        <f>O80*$B80*Indicators!$B$260+O80*$C80*Indicators!$C$260+O80*$D80*Indicators!$D$260+O80*$E80*Indicators!$E$260+O80*$F80*Indicators!$F$260+O80*$G80*Indicators!$G$260+O80*$H80*Indicators!$H$260+O80*$I80*Indicators!$I$260</f>
        <v>-2.3432642414135622E-3</v>
      </c>
      <c r="Z80" s="193">
        <f>P80*$B80*Indicators!$B$261+P80*$C80*Indicators!$C$261+P80*$D80*Indicators!$D$261+P80*$E80*Indicators!$E$261+P80*$F80*Indicators!$F$261+P80*$G80*Indicators!$G$261+P80*$H80*Indicators!$H$261+P80*$I80*Indicators!$I$261</f>
        <v>-4.8418861719411992E-3</v>
      </c>
      <c r="AA80" s="193">
        <f>Q80*$B80*Indicators!$B$262+Q80*$C80*Indicators!$C$262+Q80*$D80*Indicators!$D$262+Q80*$E80*Indicators!$E$262+Q80*$F80*Indicators!$F$262+Q80*$G80*Indicators!$G$262+Q80*$H80*Indicators!$H$262+Q80*$I80*Indicators!$I$262</f>
        <v>-6.2675603697030669E-3</v>
      </c>
      <c r="AB80" s="193">
        <f>R80*$B80*Indicators!$B$263+R80*$C80*Indicators!$C$263+R80*$D80*Indicators!$D$263+R80*$E80*Indicators!$E$263+R80*$F80*Indicators!$F$263+R80*$G80*Indicators!$G$263+R80*$H80*Indicators!$H$263+R80*$I80*Indicators!$I$263</f>
        <v>-5.0573379200847014E-3</v>
      </c>
      <c r="AC80" s="193">
        <f>S80*$B80*Indicators!$B$264+S80*$C80*Indicators!$C$264+S80*$D80*Indicators!$D$264+S80*$E80*Indicators!$E$264+S80*$F80*Indicators!$F$264+S80*$G80*Indicators!$G$264+S80*$H80*Indicators!$H$264+S80*$I80*Indicators!$I$264</f>
        <v>-2.7138173723803972E-4</v>
      </c>
      <c r="AE80" s="177">
        <f t="shared" si="2"/>
        <v>-3.0065789638630402</v>
      </c>
    </row>
    <row r="81" spans="1:31" hidden="1" x14ac:dyDescent="0.25">
      <c r="A81" s="174">
        <f>Indicators!A93</f>
        <v>38200</v>
      </c>
      <c r="B81" s="193">
        <f>(Indicators!B93-Indicators!B92)/Indicators!B92</f>
        <v>7.3768002429628679E-2</v>
      </c>
      <c r="C81" s="193">
        <f>(Indicators!C93-Indicators!C92)/-100</f>
        <v>4.8499999999999941E-3</v>
      </c>
      <c r="D81" s="193">
        <f>(Indicators!D93-Indicators!D92)/-100</f>
        <v>5.7588400155288814E-3</v>
      </c>
      <c r="E81" s="193">
        <f>(Indicators!E93-Indicators!E92)/-Indicators!E92</f>
        <v>4.8652516098258984E-2</v>
      </c>
      <c r="F81" s="193">
        <f>(Indicators!F93-Indicators!F92)/Indicators!F92</f>
        <v>-3.5495716034271728E-2</v>
      </c>
      <c r="G81" s="193">
        <f>(Indicators!G93-Indicators!G92)/Indicators!G92</f>
        <v>5.4521963824289463E-2</v>
      </c>
      <c r="H81" s="193">
        <f>(Indicators!H93-Indicators!H92)/Indicators!H92</f>
        <v>2.0951216561280177E-2</v>
      </c>
      <c r="I81" s="193">
        <f>(Indicators!I93-Indicators!I92)/Indicators!I92</f>
        <v>-2.2789676002196595E-2</v>
      </c>
      <c r="J81" s="174"/>
      <c r="K81" s="193">
        <f>'Port Shepstone'!C$73/100</f>
        <v>8.7153115509747442E-2</v>
      </c>
      <c r="L81" s="193">
        <f>'Port Shepstone'!D$73/100</f>
        <v>3.8824808444913039E-2</v>
      </c>
      <c r="M81" s="193">
        <f>'Port Shepstone'!E$73/100</f>
        <v>0.11995245588969955</v>
      </c>
      <c r="N81" s="193">
        <f>'Port Shepstone'!F$73/100</f>
        <v>2.4856276302862631E-2</v>
      </c>
      <c r="O81" s="193">
        <f>'Port Shepstone'!G$73/100</f>
        <v>5.7482704378363468E-2</v>
      </c>
      <c r="P81" s="193">
        <f>'Port Shepstone'!H$73/100</f>
        <v>0.20108474636291893</v>
      </c>
      <c r="Q81" s="193">
        <f>'Port Shepstone'!I$73/100</f>
        <v>7.3098612470046717E-2</v>
      </c>
      <c r="R81" s="193">
        <f>'Port Shepstone'!J$73/100</f>
        <v>0.18436009005122997</v>
      </c>
      <c r="S81" s="193">
        <f>'Port Shepstone'!K$73/100</f>
        <v>0.21318719059021835</v>
      </c>
      <c r="T81" s="193"/>
      <c r="U81" s="193">
        <f>K81*$B81*Indicators!$B$256+K81*$C81*Indicators!$C$256+K81*$D81*Indicators!$D$256+K81*$E81*Indicators!$E$256+K81*$F81*Indicators!$F$256+K81*$G81*Indicators!$G$256+K81*$H81*Indicators!$H$256+K81*$I81*Indicators!$I$256</f>
        <v>1.1696560778290393E-3</v>
      </c>
      <c r="V81" s="193">
        <f>L81*$B81*Indicators!$B$257+L81*$C81*Indicators!$C$257+L81*$D81*Indicators!$D$257+L81*$E81*Indicators!$E$257+L81*$F81*Indicators!$F$257+L81*$G81*Indicators!$G$257+L81*$H81*Indicators!$H$257+L81*$I81*Indicators!$I$257</f>
        <v>1.7178619904420829E-3</v>
      </c>
      <c r="W81" s="193">
        <f>M81*$B81*Indicators!$B$258+M81*$C81*Indicators!$C$258+M81*$D81*Indicators!$D$258+M81*$E81*Indicators!$E$258+M81*$F81*Indicators!$F$258+M81*$G81*Indicators!$G$258+M81*$H81*Indicators!$H$258+M81*$I81*Indicators!$I$258</f>
        <v>3.5361001485702606E-3</v>
      </c>
      <c r="X81" s="193">
        <f>N81*$B81*Indicators!$B$259+N81*$C81*Indicators!$C$259+N81*$D81*Indicators!$D$259+N81*$E81*Indicators!$E$259+N81*$F81*Indicators!$F$259+N81*$G81*Indicators!$G$259+N81*$H81*Indicators!$H$259+N81*$I81*Indicators!$I$259</f>
        <v>2.0725235558878227E-4</v>
      </c>
      <c r="Y81" s="193">
        <f>O81*$B81*Indicators!$B$260+O81*$C81*Indicators!$C$260+O81*$D81*Indicators!$D$260+O81*$E81*Indicators!$E$260+O81*$F81*Indicators!$F$260+O81*$G81*Indicators!$G$260+O81*$H81*Indicators!$H$260+O81*$I81*Indicators!$I$260</f>
        <v>1.2560800282955503E-3</v>
      </c>
      <c r="Z81" s="193">
        <f>P81*$B81*Indicators!$B$261+P81*$C81*Indicators!$C$261+P81*$D81*Indicators!$D$261+P81*$E81*Indicators!$E$261+P81*$F81*Indicators!$F$261+P81*$G81*Indicators!$G$261+P81*$H81*Indicators!$H$261+P81*$I81*Indicators!$I$261</f>
        <v>4.087876742559139E-3</v>
      </c>
      <c r="AA81" s="193">
        <f>Q81*$B81*Indicators!$B$262+Q81*$C81*Indicators!$C$262+Q81*$D81*Indicators!$D$262+Q81*$E81*Indicators!$E$262+Q81*$F81*Indicators!$F$262+Q81*$G81*Indicators!$G$262+Q81*$H81*Indicators!$H$262+Q81*$I81*Indicators!$I$262</f>
        <v>1.8588768663678115E-3</v>
      </c>
      <c r="AB81" s="193">
        <f>R81*$B81*Indicators!$B$263+R81*$C81*Indicators!$C$263+R81*$D81*Indicators!$D$263+R81*$E81*Indicators!$E$263+R81*$F81*Indicators!$F$263+R81*$G81*Indicators!$G$263+R81*$H81*Indicators!$H$263+R81*$I81*Indicators!$I$263</f>
        <v>3.624762176815244E-3</v>
      </c>
      <c r="AC81" s="193">
        <f>S81*$B81*Indicators!$B$264+S81*$C81*Indicators!$C$264+S81*$D81*Indicators!$D$264+S81*$E81*Indicators!$E$264+S81*$F81*Indicators!$F$264+S81*$G81*Indicators!$G$264+S81*$H81*Indicators!$H$264+S81*$I81*Indicators!$I$264</f>
        <v>3.2771027095387074E-3</v>
      </c>
      <c r="AE81" s="177">
        <f t="shared" si="2"/>
        <v>2.0735569096006614</v>
      </c>
    </row>
    <row r="82" spans="1:31" hidden="1" x14ac:dyDescent="0.25">
      <c r="A82" s="174">
        <f>Indicators!A94</f>
        <v>38231</v>
      </c>
      <c r="B82" s="193">
        <f>(Indicators!B94-Indicators!B93)/Indicators!B93</f>
        <v>-4.1502917708705546E-2</v>
      </c>
      <c r="C82" s="193">
        <f>(Indicators!C94-Indicators!C93)/-100</f>
        <v>1.7500000000000072E-3</v>
      </c>
      <c r="D82" s="193">
        <f>(Indicators!D94-Indicators!D93)/-100</f>
        <v>-3.2971886883313606E-3</v>
      </c>
      <c r="E82" s="193">
        <f>(Indicators!E94-Indicators!E93)/-Indicators!E93</f>
        <v>-0.18701428929556282</v>
      </c>
      <c r="F82" s="193">
        <f>(Indicators!F94-Indicators!F93)/Indicators!F93</f>
        <v>0.10025380710659899</v>
      </c>
      <c r="G82" s="193">
        <f>(Indicators!G94-Indicators!G93)/Indicators!G93</f>
        <v>1.2251899044351873E-2</v>
      </c>
      <c r="H82" s="193">
        <f>(Indicators!H94-Indicators!H93)/Indicators!H93</f>
        <v>2.5947538595108125E-2</v>
      </c>
      <c r="I82" s="193">
        <f>(Indicators!I94-Indicators!I93)/Indicators!I93</f>
        <v>-2.9221691486372575E-2</v>
      </c>
      <c r="J82" s="174"/>
      <c r="K82" s="193">
        <f>'Port Shepstone'!C$73/100</f>
        <v>8.7153115509747442E-2</v>
      </c>
      <c r="L82" s="193">
        <f>'Port Shepstone'!D$73/100</f>
        <v>3.8824808444913039E-2</v>
      </c>
      <c r="M82" s="193">
        <f>'Port Shepstone'!E$73/100</f>
        <v>0.11995245588969955</v>
      </c>
      <c r="N82" s="193">
        <f>'Port Shepstone'!F$73/100</f>
        <v>2.4856276302862631E-2</v>
      </c>
      <c r="O82" s="193">
        <f>'Port Shepstone'!G$73/100</f>
        <v>5.7482704378363468E-2</v>
      </c>
      <c r="P82" s="193">
        <f>'Port Shepstone'!H$73/100</f>
        <v>0.20108474636291893</v>
      </c>
      <c r="Q82" s="193">
        <f>'Port Shepstone'!I$73/100</f>
        <v>7.3098612470046717E-2</v>
      </c>
      <c r="R82" s="193">
        <f>'Port Shepstone'!J$73/100</f>
        <v>0.18436009005122997</v>
      </c>
      <c r="S82" s="193">
        <f>'Port Shepstone'!K$73/100</f>
        <v>0.21318719059021835</v>
      </c>
      <c r="T82" s="193"/>
      <c r="U82" s="193">
        <f>K82*$B82*Indicators!$B$256+K82*$C82*Indicators!$C$256+K82*$D82*Indicators!$D$256+K82*$E82*Indicators!$E$256+K82*$F82*Indicators!$F$256+K82*$G82*Indicators!$G$256+K82*$H82*Indicators!$H$256+K82*$I82*Indicators!$I$256</f>
        <v>-8.4971773113630715E-4</v>
      </c>
      <c r="V82" s="193">
        <f>L82*$B82*Indicators!$B$257+L82*$C82*Indicators!$C$257+L82*$D82*Indicators!$D$257+L82*$E82*Indicators!$E$257+L82*$F82*Indicators!$F$257+L82*$G82*Indicators!$G$257+L82*$H82*Indicators!$H$257+L82*$I82*Indicators!$I$257</f>
        <v>-1.2461165063054249E-3</v>
      </c>
      <c r="W82" s="193">
        <f>M82*$B82*Indicators!$B$258+M82*$C82*Indicators!$C$258+M82*$D82*Indicators!$D$258+M82*$E82*Indicators!$E$258+M82*$F82*Indicators!$F$258+M82*$G82*Indicators!$G$258+M82*$H82*Indicators!$H$258+M82*$I82*Indicators!$I$258</f>
        <v>-4.3533018141626821E-3</v>
      </c>
      <c r="X82" s="193">
        <f>N82*$B82*Indicators!$B$259+N82*$C82*Indicators!$C$259+N82*$D82*Indicators!$D$259+N82*$E82*Indicators!$E$259+N82*$F82*Indicators!$F$259+N82*$G82*Indicators!$G$259+N82*$H82*Indicators!$H$259+N82*$I82*Indicators!$I$259</f>
        <v>-1.3334547358747686E-3</v>
      </c>
      <c r="Y82" s="193">
        <f>O82*$B82*Indicators!$B$260+O82*$C82*Indicators!$C$260+O82*$D82*Indicators!$D$260+O82*$E82*Indicators!$E$260+O82*$F82*Indicators!$F$260+O82*$G82*Indicators!$G$260+O82*$H82*Indicators!$H$260+O82*$I82*Indicators!$I$260</f>
        <v>-1.4763844588660683E-3</v>
      </c>
      <c r="Z82" s="193">
        <f>P82*$B82*Indicators!$B$261+P82*$C82*Indicators!$C$261+P82*$D82*Indicators!$D$261+P82*$E82*Indicators!$E$261+P82*$F82*Indicators!$F$261+P82*$G82*Indicators!$G$261+P82*$H82*Indicators!$H$261+P82*$I82*Indicators!$I$261</f>
        <v>-3.3001573697902234E-3</v>
      </c>
      <c r="AA82" s="193">
        <f>Q82*$B82*Indicators!$B$262+Q82*$C82*Indicators!$C$262+Q82*$D82*Indicators!$D$262+Q82*$E82*Indicators!$E$262+Q82*$F82*Indicators!$F$262+Q82*$G82*Indicators!$G$262+Q82*$H82*Indicators!$H$262+Q82*$I82*Indicators!$I$262</f>
        <v>-4.2373042616272189E-3</v>
      </c>
      <c r="AB82" s="193">
        <f>R82*$B82*Indicators!$B$263+R82*$C82*Indicators!$C$263+R82*$D82*Indicators!$D$263+R82*$E82*Indicators!$E$263+R82*$F82*Indicators!$F$263+R82*$G82*Indicators!$G$263+R82*$H82*Indicators!$H$263+R82*$I82*Indicators!$I$263</f>
        <v>-2.9950702494428117E-3</v>
      </c>
      <c r="AC82" s="193">
        <f>S82*$B82*Indicators!$B$264+S82*$C82*Indicators!$C$264+S82*$D82*Indicators!$D$264+S82*$E82*Indicators!$E$264+S82*$F82*Indicators!$F$264+S82*$G82*Indicators!$G$264+S82*$H82*Indicators!$H$264+S82*$I82*Indicators!$I$264</f>
        <v>4.5322477394568652E-4</v>
      </c>
      <c r="AE82" s="177">
        <f t="shared" si="2"/>
        <v>-1.9338282353259819</v>
      </c>
    </row>
    <row r="83" spans="1:31" hidden="1" x14ac:dyDescent="0.25">
      <c r="A83" s="174">
        <f>Indicators!A95</f>
        <v>38261</v>
      </c>
      <c r="B83" s="193">
        <f>(Indicators!B95-Indicators!B94)/Indicators!B94</f>
        <v>-4.6312977573460833E-2</v>
      </c>
      <c r="C83" s="193">
        <f>(Indicators!C95-Indicators!C94)/-100</f>
        <v>3.4499999999999887E-3</v>
      </c>
      <c r="D83" s="193">
        <f>(Indicators!D95-Indicators!D94)/-100</f>
        <v>-1.0767863431321556E-2</v>
      </c>
      <c r="E83" s="193">
        <f>(Indicators!E95-Indicators!E94)/-Indicators!E94</f>
        <v>-1.3516367476240772E-2</v>
      </c>
      <c r="F83" s="193">
        <f>(Indicators!F95-Indicators!F94)/Indicators!F94</f>
        <v>3.3448673587081999E-2</v>
      </c>
      <c r="G83" s="193">
        <f>(Indicators!G95-Indicators!G94)/Indicators!G94</f>
        <v>2.9290728637133782E-2</v>
      </c>
      <c r="H83" s="193">
        <f>(Indicators!H95-Indicators!H94)/Indicators!H94</f>
        <v>2.6357608969222707E-2</v>
      </c>
      <c r="I83" s="193">
        <f>(Indicators!I95-Indicators!I94)/Indicators!I94</f>
        <v>3.7047756874095512E-2</v>
      </c>
      <c r="J83" s="174"/>
      <c r="K83" s="193">
        <f>'Port Shepstone'!C$73/100</f>
        <v>8.7153115509747442E-2</v>
      </c>
      <c r="L83" s="193">
        <f>'Port Shepstone'!D$73/100</f>
        <v>3.8824808444913039E-2</v>
      </c>
      <c r="M83" s="193">
        <f>'Port Shepstone'!E$73/100</f>
        <v>0.11995245588969955</v>
      </c>
      <c r="N83" s="193">
        <f>'Port Shepstone'!F$73/100</f>
        <v>2.4856276302862631E-2</v>
      </c>
      <c r="O83" s="193">
        <f>'Port Shepstone'!G$73/100</f>
        <v>5.7482704378363468E-2</v>
      </c>
      <c r="P83" s="193">
        <f>'Port Shepstone'!H$73/100</f>
        <v>0.20108474636291893</v>
      </c>
      <c r="Q83" s="193">
        <f>'Port Shepstone'!I$73/100</f>
        <v>7.3098612470046717E-2</v>
      </c>
      <c r="R83" s="193">
        <f>'Port Shepstone'!J$73/100</f>
        <v>0.18436009005122997</v>
      </c>
      <c r="S83" s="193">
        <f>'Port Shepstone'!K$73/100</f>
        <v>0.21318719059021835</v>
      </c>
      <c r="T83" s="193"/>
      <c r="U83" s="193">
        <f>K83*$B83*Indicators!$B$256+K83*$C83*Indicators!$C$256+K83*$D83*Indicators!$D$256+K83*$E83*Indicators!$E$256+K83*$F83*Indicators!$F$256+K83*$G83*Indicators!$G$256+K83*$H83*Indicators!$H$256+K83*$I83*Indicators!$I$256</f>
        <v>3.3819002713812686E-4</v>
      </c>
      <c r="V83" s="193">
        <f>L83*$B83*Indicators!$B$257+L83*$C83*Indicators!$C$257+L83*$D83*Indicators!$D$257+L83*$E83*Indicators!$E$257+L83*$F83*Indicators!$F$257+L83*$G83*Indicators!$G$257+L83*$H83*Indicators!$H$257+L83*$I83*Indicators!$I$257</f>
        <v>1.5065240155499171E-4</v>
      </c>
      <c r="W83" s="193">
        <f>M83*$B83*Indicators!$B$258+M83*$C83*Indicators!$C$258+M83*$D83*Indicators!$D$258+M83*$E83*Indicators!$E$258+M83*$F83*Indicators!$F$258+M83*$G83*Indicators!$G$258+M83*$H83*Indicators!$H$258+M83*$I83*Indicators!$I$258</f>
        <v>-8.83361048599084E-4</v>
      </c>
      <c r="X83" s="193">
        <f>N83*$B83*Indicators!$B$259+N83*$C83*Indicators!$C$259+N83*$D83*Indicators!$D$259+N83*$E83*Indicators!$E$259+N83*$F83*Indicators!$F$259+N83*$G83*Indicators!$G$259+N83*$H83*Indicators!$H$259+N83*$I83*Indicators!$I$259</f>
        <v>3.3454497036678637E-4</v>
      </c>
      <c r="Y83" s="193">
        <f>O83*$B83*Indicators!$B$260+O83*$C83*Indicators!$C$260+O83*$D83*Indicators!$D$260+O83*$E83*Indicators!$E$260+O83*$F83*Indicators!$F$260+O83*$G83*Indicators!$G$260+O83*$H83*Indicators!$H$260+O83*$I83*Indicators!$I$260</f>
        <v>1.7584714089432228E-4</v>
      </c>
      <c r="Z83" s="193">
        <f>P83*$B83*Indicators!$B$261+P83*$C83*Indicators!$C$261+P83*$D83*Indicators!$D$261+P83*$E83*Indicators!$E$261+P83*$F83*Indicators!$F$261+P83*$G83*Indicators!$G$261+P83*$H83*Indicators!$H$261+P83*$I83*Indicators!$I$261</f>
        <v>-6.8289375018939537E-5</v>
      </c>
      <c r="AA83" s="193">
        <f>Q83*$B83*Indicators!$B$262+Q83*$C83*Indicators!$C$262+Q83*$D83*Indicators!$D$262+Q83*$E83*Indicators!$E$262+Q83*$F83*Indicators!$F$262+Q83*$G83*Indicators!$G$262+Q83*$H83*Indicators!$H$262+Q83*$I83*Indicators!$I$262</f>
        <v>-7.0684064494529186E-6</v>
      </c>
      <c r="AB83" s="193">
        <f>R83*$B83*Indicators!$B$263+R83*$C83*Indicators!$C$263+R83*$D83*Indicators!$D$263+R83*$E83*Indicators!$E$263+R83*$F83*Indicators!$F$263+R83*$G83*Indicators!$G$263+R83*$H83*Indicators!$H$263+R83*$I83*Indicators!$I$263</f>
        <v>7.203777760496884E-4</v>
      </c>
      <c r="AC83" s="193">
        <f>S83*$B83*Indicators!$B$264+S83*$C83*Indicators!$C$264+S83*$D83*Indicators!$D$264+S83*$E83*Indicators!$E$264+S83*$F83*Indicators!$F$264+S83*$G83*Indicators!$G$264+S83*$H83*Indicators!$H$264+S83*$I83*Indicators!$I$264</f>
        <v>8.9161280657591171E-4</v>
      </c>
      <c r="AE83" s="177">
        <f t="shared" si="2"/>
        <v>0.1652506292512351</v>
      </c>
    </row>
    <row r="84" spans="1:31" hidden="1" x14ac:dyDescent="0.25">
      <c r="A84" s="174">
        <f>Indicators!A96</f>
        <v>38292</v>
      </c>
      <c r="B84" s="193">
        <f>(Indicators!B96-Indicators!B95)/Indicators!B95</f>
        <v>-5.3414975735270216E-2</v>
      </c>
      <c r="C84" s="193">
        <f>(Indicators!C96-Indicators!C95)/-100</f>
        <v>3.3999999999999985E-3</v>
      </c>
      <c r="D84" s="193">
        <f>(Indicators!D96-Indicators!D95)/-100</f>
        <v>-1.3422567708021646E-2</v>
      </c>
      <c r="E84" s="193">
        <f>(Indicators!E96-Indicators!E95)/-Indicators!E95</f>
        <v>7.0014586372160847E-2</v>
      </c>
      <c r="F84" s="193">
        <f>(Indicators!F96-Indicators!F95)/Indicators!F95</f>
        <v>-3.2366071428571529E-2</v>
      </c>
      <c r="G84" s="193">
        <f>(Indicators!G96-Indicators!G95)/Indicators!G95</f>
        <v>6.7497648165569121E-2</v>
      </c>
      <c r="H84" s="193">
        <f>(Indicators!H96-Indicators!H95)/Indicators!H95</f>
        <v>2.232107423575613E-2</v>
      </c>
      <c r="I84" s="193">
        <f>(Indicators!I96-Indicators!I95)/Indicators!I95</f>
        <v>-3.7119732068099355E-2</v>
      </c>
      <c r="J84" s="174"/>
      <c r="K84" s="193">
        <f>'Port Shepstone'!C$73/100</f>
        <v>8.7153115509747442E-2</v>
      </c>
      <c r="L84" s="193">
        <f>'Port Shepstone'!D$73/100</f>
        <v>3.8824808444913039E-2</v>
      </c>
      <c r="M84" s="193">
        <f>'Port Shepstone'!E$73/100</f>
        <v>0.11995245588969955</v>
      </c>
      <c r="N84" s="193">
        <f>'Port Shepstone'!F$73/100</f>
        <v>2.4856276302862631E-2</v>
      </c>
      <c r="O84" s="193">
        <f>'Port Shepstone'!G$73/100</f>
        <v>5.7482704378363468E-2</v>
      </c>
      <c r="P84" s="193">
        <f>'Port Shepstone'!H$73/100</f>
        <v>0.20108474636291893</v>
      </c>
      <c r="Q84" s="193">
        <f>'Port Shepstone'!I$73/100</f>
        <v>7.3098612470046717E-2</v>
      </c>
      <c r="R84" s="193">
        <f>'Port Shepstone'!J$73/100</f>
        <v>0.18436009005122997</v>
      </c>
      <c r="S84" s="193">
        <f>'Port Shepstone'!K$73/100</f>
        <v>0.21318719059021835</v>
      </c>
      <c r="T84" s="193"/>
      <c r="U84" s="193">
        <f>K84*$B84*Indicators!$B$256+K84*$C84*Indicators!$C$256+K84*$D84*Indicators!$D$256+K84*$E84*Indicators!$E$256+K84*$F84*Indicators!$F$256+K84*$G84*Indicators!$G$256+K84*$H84*Indicators!$H$256+K84*$I84*Indicators!$I$256</f>
        <v>-8.3309108993048222E-4</v>
      </c>
      <c r="V84" s="193">
        <f>L84*$B84*Indicators!$B$257+L84*$C84*Indicators!$C$257+L84*$D84*Indicators!$D$257+L84*$E84*Indicators!$E$257+L84*$F84*Indicators!$F$257+L84*$G84*Indicators!$G$257+L84*$H84*Indicators!$H$257+L84*$I84*Indicators!$I$257</f>
        <v>4.0968243691148553E-4</v>
      </c>
      <c r="W84" s="193">
        <f>M84*$B84*Indicators!$B$258+M84*$C84*Indicators!$C$258+M84*$D84*Indicators!$D$258+M84*$E84*Indicators!$E$258+M84*$F84*Indicators!$F$258+M84*$G84*Indicators!$G$258+M84*$H84*Indicators!$H$258+M84*$I84*Indicators!$I$258</f>
        <v>-2.024407639393671E-3</v>
      </c>
      <c r="X84" s="193">
        <f>N84*$B84*Indicators!$B$259+N84*$C84*Indicators!$C$259+N84*$D84*Indicators!$D$259+N84*$E84*Indicators!$E$259+N84*$F84*Indicators!$F$259+N84*$G84*Indicators!$G$259+N84*$H84*Indicators!$H$259+N84*$I84*Indicators!$I$259</f>
        <v>-2.0301282377836836E-4</v>
      </c>
      <c r="Y84" s="193">
        <f>O84*$B84*Indicators!$B$260+O84*$C84*Indicators!$C$260+O84*$D84*Indicators!$D$260+O84*$E84*Indicators!$E$260+O84*$F84*Indicators!$F$260+O84*$G84*Indicators!$G$260+O84*$H84*Indicators!$H$260+O84*$I84*Indicators!$I$260</f>
        <v>5.563618332006129E-4</v>
      </c>
      <c r="Z84" s="193">
        <f>P84*$B84*Indicators!$B$261+P84*$C84*Indicators!$C$261+P84*$D84*Indicators!$D$261+P84*$E84*Indicators!$E$261+P84*$F84*Indicators!$F$261+P84*$G84*Indicators!$G$261+P84*$H84*Indicators!$H$261+P84*$I84*Indicators!$I$261</f>
        <v>1.1553758608260085E-3</v>
      </c>
      <c r="AA84" s="193">
        <f>Q84*$B84*Indicators!$B$262+Q84*$C84*Indicators!$C$262+Q84*$D84*Indicators!$D$262+Q84*$E84*Indicators!$E$262+Q84*$F84*Indicators!$F$262+Q84*$G84*Indicators!$G$262+Q84*$H84*Indicators!$H$262+Q84*$I84*Indicators!$I$262</f>
        <v>1.1515124429104218E-3</v>
      </c>
      <c r="AB84" s="193">
        <f>R84*$B84*Indicators!$B$263+R84*$C84*Indicators!$C$263+R84*$D84*Indicators!$D$263+R84*$E84*Indicators!$E$263+R84*$F84*Indicators!$F$263+R84*$G84*Indicators!$G$263+R84*$H84*Indicators!$H$263+R84*$I84*Indicators!$I$263</f>
        <v>1.1703252187128951E-3</v>
      </c>
      <c r="AC84" s="193">
        <f>S84*$B84*Indicators!$B$264+S84*$C84*Indicators!$C$264+S84*$D84*Indicators!$D$264+S84*$E84*Indicators!$E$264+S84*$F84*Indicators!$F$264+S84*$G84*Indicators!$G$264+S84*$H84*Indicators!$H$264+S84*$I84*Indicators!$I$264</f>
        <v>-4.2545244204837945E-4</v>
      </c>
      <c r="AE84" s="177">
        <f t="shared" si="2"/>
        <v>9.572937974105232E-2</v>
      </c>
    </row>
    <row r="85" spans="1:31" hidden="1" x14ac:dyDescent="0.25">
      <c r="A85" s="174">
        <f>Indicators!A97</f>
        <v>38322</v>
      </c>
      <c r="B85" s="193">
        <f>(Indicators!B97-Indicators!B96)/Indicators!B96</f>
        <v>-2.8816708529745647E-2</v>
      </c>
      <c r="C85" s="193">
        <f>(Indicators!C97-Indicators!C96)/-100</f>
        <v>5.6000000000000051E-3</v>
      </c>
      <c r="D85" s="193">
        <f>(Indicators!D97-Indicators!D96)/-100</f>
        <v>3.3393313942342438E-3</v>
      </c>
      <c r="E85" s="193">
        <f>(Indicators!E97-Indicators!E96)/-Indicators!E96</f>
        <v>9.8364328926730901E-2</v>
      </c>
      <c r="F85" s="193">
        <f>(Indicators!F97-Indicators!F96)/Indicators!F96</f>
        <v>1.4994232987312662E-2</v>
      </c>
      <c r="G85" s="193">
        <f>(Indicators!G97-Indicators!G96)/Indicators!G96</f>
        <v>-3.9435999118748573E-2</v>
      </c>
      <c r="H85" s="193">
        <f>(Indicators!H97-Indicators!H96)/Indicators!H96</f>
        <v>7.5285899855963715E-3</v>
      </c>
      <c r="I85" s="193">
        <f>(Indicators!I97-Indicators!I96)/Indicators!I96</f>
        <v>1.7391304347826088E-3</v>
      </c>
      <c r="J85" s="174"/>
      <c r="K85" s="193">
        <f>'Port Shepstone'!C$73/100</f>
        <v>8.7153115509747442E-2</v>
      </c>
      <c r="L85" s="193">
        <f>'Port Shepstone'!D$73/100</f>
        <v>3.8824808444913039E-2</v>
      </c>
      <c r="M85" s="193">
        <f>'Port Shepstone'!E$73/100</f>
        <v>0.11995245588969955</v>
      </c>
      <c r="N85" s="193">
        <f>'Port Shepstone'!F$73/100</f>
        <v>2.4856276302862631E-2</v>
      </c>
      <c r="O85" s="193">
        <f>'Port Shepstone'!G$73/100</f>
        <v>5.7482704378363468E-2</v>
      </c>
      <c r="P85" s="193">
        <f>'Port Shepstone'!H$73/100</f>
        <v>0.20108474636291893</v>
      </c>
      <c r="Q85" s="193">
        <f>'Port Shepstone'!I$73/100</f>
        <v>7.3098612470046717E-2</v>
      </c>
      <c r="R85" s="193">
        <f>'Port Shepstone'!J$73/100</f>
        <v>0.18436009005122997</v>
      </c>
      <c r="S85" s="193">
        <f>'Port Shepstone'!K$73/100</f>
        <v>0.21318719059021835</v>
      </c>
      <c r="T85" s="193"/>
      <c r="U85" s="193">
        <f>K85*$B85*Indicators!$B$256+K85*$C85*Indicators!$C$256+K85*$D85*Indicators!$D$256+K85*$E85*Indicators!$E$256+K85*$F85*Indicators!$F$256+K85*$G85*Indicators!$G$256+K85*$H85*Indicators!$H$256+K85*$I85*Indicators!$I$256</f>
        <v>1.4882109225439581E-3</v>
      </c>
      <c r="V85" s="193">
        <f>L85*$B85*Indicators!$B$257+L85*$C85*Indicators!$C$257+L85*$D85*Indicators!$D$257+L85*$E85*Indicators!$E$257+L85*$F85*Indicators!$F$257+L85*$G85*Indicators!$G$257+L85*$H85*Indicators!$H$257+L85*$I85*Indicators!$I$257</f>
        <v>-5.5267709721424372E-4</v>
      </c>
      <c r="W85" s="193">
        <f>M85*$B85*Indicators!$B$258+M85*$C85*Indicators!$C$258+M85*$D85*Indicators!$D$258+M85*$E85*Indicators!$E$258+M85*$F85*Indicators!$F$258+M85*$G85*Indicators!$G$258+M85*$H85*Indicators!$H$258+M85*$I85*Indicators!$I$258</f>
        <v>2.5648672694382306E-4</v>
      </c>
      <c r="X85" s="193">
        <f>N85*$B85*Indicators!$B$259+N85*$C85*Indicators!$C$259+N85*$D85*Indicators!$D$259+N85*$E85*Indicators!$E$259+N85*$F85*Indicators!$F$259+N85*$G85*Indicators!$G$259+N85*$H85*Indicators!$H$259+N85*$I85*Indicators!$I$259</f>
        <v>4.6880392984128459E-4</v>
      </c>
      <c r="Y85" s="193">
        <f>O85*$B85*Indicators!$B$260+O85*$C85*Indicators!$C$260+O85*$D85*Indicators!$D$260+O85*$E85*Indicators!$E$260+O85*$F85*Indicators!$F$260+O85*$G85*Indicators!$G$260+O85*$H85*Indicators!$H$260+O85*$I85*Indicators!$I$260</f>
        <v>9.3308484548597402E-4</v>
      </c>
      <c r="Z85" s="193">
        <f>P85*$B85*Indicators!$B$261+P85*$C85*Indicators!$C$261+P85*$D85*Indicators!$D$261+P85*$E85*Indicators!$E$261+P85*$F85*Indicators!$F$261+P85*$G85*Indicators!$G$261+P85*$H85*Indicators!$H$261+P85*$I85*Indicators!$I$261</f>
        <v>2.3053915368558358E-3</v>
      </c>
      <c r="AA85" s="193">
        <f>Q85*$B85*Indicators!$B$262+Q85*$C85*Indicators!$C$262+Q85*$D85*Indicators!$D$262+Q85*$E85*Indicators!$E$262+Q85*$F85*Indicators!$F$262+Q85*$G85*Indicators!$G$262+Q85*$H85*Indicators!$H$262+Q85*$I85*Indicators!$I$262</f>
        <v>2.1755018410249474E-3</v>
      </c>
      <c r="AB85" s="193">
        <f>R85*$B85*Indicators!$B$263+R85*$C85*Indicators!$C$263+R85*$D85*Indicators!$D$263+R85*$E85*Indicators!$E$263+R85*$F85*Indicators!$F$263+R85*$G85*Indicators!$G$263+R85*$H85*Indicators!$H$263+R85*$I85*Indicators!$I$263</f>
        <v>2.1375130465686679E-3</v>
      </c>
      <c r="AC85" s="193">
        <f>S85*$B85*Indicators!$B$264+S85*$C85*Indicators!$C$264+S85*$D85*Indicators!$D$264+S85*$E85*Indicators!$E$264+S85*$F85*Indicators!$F$264+S85*$G85*Indicators!$G$264+S85*$H85*Indicators!$H$264+S85*$I85*Indicators!$I$264</f>
        <v>4.4592981689631109E-4</v>
      </c>
      <c r="AE85" s="177">
        <f t="shared" si="2"/>
        <v>0.96582455689465574</v>
      </c>
    </row>
    <row r="86" spans="1:31" hidden="1" x14ac:dyDescent="0.25">
      <c r="A86" s="174">
        <f>Indicators!A98</f>
        <v>38353</v>
      </c>
      <c r="B86" s="193">
        <f>(Indicators!B98-Indicators!B97)/Indicators!B97</f>
        <v>5.5357743884076452E-2</v>
      </c>
      <c r="C86" s="193">
        <f>(Indicators!C98-Indicators!C97)/-100</f>
        <v>1.6000000000000014E-3</v>
      </c>
      <c r="D86" s="193">
        <f>(Indicators!D98-Indicators!D97)/-100</f>
        <v>4.3556739885993422E-3</v>
      </c>
      <c r="E86" s="193">
        <f>(Indicators!E98-Indicators!E97)/-Indicators!E97</f>
        <v>-9.5178926441351841E-2</v>
      </c>
      <c r="F86" s="193">
        <f>(Indicators!F98-Indicators!F97)/Indicators!F97</f>
        <v>1.3636363636363547E-2</v>
      </c>
      <c r="G86" s="193">
        <f>(Indicators!G98-Indicators!G97)/Indicators!G97</f>
        <v>-2.36238532110092E-2</v>
      </c>
      <c r="H86" s="193">
        <f>(Indicators!H98-Indicators!H97)/Indicators!H97</f>
        <v>2.0500900544467116E-2</v>
      </c>
      <c r="I86" s="193">
        <f>(Indicators!I98-Indicators!I97)/Indicators!I97</f>
        <v>4.1377314814814818E-2</v>
      </c>
      <c r="J86" s="174"/>
      <c r="K86" s="193">
        <f>'Port Shepstone'!C$74/100</f>
        <v>7.4132078939301571E-2</v>
      </c>
      <c r="L86" s="193">
        <f>'Port Shepstone'!D$74/100</f>
        <v>3.7596422678410964E-2</v>
      </c>
      <c r="M86" s="193">
        <f>'Port Shepstone'!E$74/100</f>
        <v>0.12180590699295141</v>
      </c>
      <c r="N86" s="193">
        <f>'Port Shepstone'!F$74/100</f>
        <v>2.5142867000647596E-2</v>
      </c>
      <c r="O86" s="193">
        <f>'Port Shepstone'!G$74/100</f>
        <v>6.2260818764319333E-2</v>
      </c>
      <c r="P86" s="193">
        <f>'Port Shepstone'!H$74/100</f>
        <v>0.20350289126390789</v>
      </c>
      <c r="Q86" s="193">
        <f>'Port Shepstone'!I$74/100</f>
        <v>7.5384847151720613E-2</v>
      </c>
      <c r="R86" s="193">
        <f>'Port Shepstone'!J$74/100</f>
        <v>0.19447424789741852</v>
      </c>
      <c r="S86" s="193">
        <f>'Port Shepstone'!K$73/100</f>
        <v>0.21318719059021835</v>
      </c>
      <c r="T86" s="193"/>
      <c r="U86" s="193">
        <f>K86*$B86*Indicators!$B$256+K86*$C86*Indicators!$C$256+K86*$D86*Indicators!$D$256+K86*$E86*Indicators!$E$256+K86*$F86*Indicators!$F$256+K86*$G86*Indicators!$G$256+K86*$H86*Indicators!$H$256+K86*$I86*Indicators!$I$256</f>
        <v>3.4991077478046899E-4</v>
      </c>
      <c r="V86" s="193">
        <f>L86*$B86*Indicators!$B$257+L86*$C86*Indicators!$C$257+L86*$D86*Indicators!$D$257+L86*$E86*Indicators!$E$257+L86*$F86*Indicators!$F$257+L86*$G86*Indicators!$G$257+L86*$H86*Indicators!$H$257+L86*$I86*Indicators!$I$257</f>
        <v>2.2239608158959801E-4</v>
      </c>
      <c r="W86" s="193">
        <f>M86*$B86*Indicators!$B$258+M86*$C86*Indicators!$C$258+M86*$D86*Indicators!$D$258+M86*$E86*Indicators!$E$258+M86*$F86*Indicators!$F$258+M86*$G86*Indicators!$G$258+M86*$H86*Indicators!$H$258+M86*$I86*Indicators!$I$258</f>
        <v>2.5238981065932612E-3</v>
      </c>
      <c r="X86" s="193">
        <f>N86*$B86*Indicators!$B$259+N86*$C86*Indicators!$C$259+N86*$D86*Indicators!$D$259+N86*$E86*Indicators!$E$259+N86*$F86*Indicators!$F$259+N86*$G86*Indicators!$G$259+N86*$H86*Indicators!$H$259+N86*$I86*Indicators!$I$259</f>
        <v>2.3977546058189826E-4</v>
      </c>
      <c r="Y86" s="193">
        <f>O86*$B86*Indicators!$B$260+O86*$C86*Indicators!$C$260+O86*$D86*Indicators!$D$260+O86*$E86*Indicators!$E$260+O86*$F86*Indicators!$F$260+O86*$G86*Indicators!$G$260+O86*$H86*Indicators!$H$260+O86*$I86*Indicators!$I$260</f>
        <v>2.4508269324912866E-5</v>
      </c>
      <c r="Z86" s="193">
        <f>P86*$B86*Indicators!$B$261+P86*$C86*Indicators!$C$261+P86*$D86*Indicators!$D$261+P86*$E86*Indicators!$E$261+P86*$F86*Indicators!$F$261+P86*$G86*Indicators!$G$261+P86*$H86*Indicators!$H$261+P86*$I86*Indicators!$I$261</f>
        <v>5.2386562430725746E-4</v>
      </c>
      <c r="AA86" s="193">
        <f>Q86*$B86*Indicators!$B$262+Q86*$C86*Indicators!$C$262+Q86*$D86*Indicators!$D$262+Q86*$E86*Indicators!$E$262+Q86*$F86*Indicators!$F$262+Q86*$G86*Indicators!$G$262+Q86*$H86*Indicators!$H$262+Q86*$I86*Indicators!$I$262</f>
        <v>-1.0572291014516509E-3</v>
      </c>
      <c r="AB86" s="193">
        <f>R86*$B86*Indicators!$B$263+R86*$C86*Indicators!$C$263+R86*$D86*Indicators!$D$263+R86*$E86*Indicators!$E$263+R86*$F86*Indicators!$F$263+R86*$G86*Indicators!$G$263+R86*$H86*Indicators!$H$263+R86*$I86*Indicators!$I$263</f>
        <v>1.0176030416160788E-3</v>
      </c>
      <c r="AC86" s="193">
        <f>S86*$B86*Indicators!$B$264+S86*$C86*Indicators!$C$264+S86*$D86*Indicators!$D$264+S86*$E86*Indicators!$E$264+S86*$F86*Indicators!$F$264+S86*$G86*Indicators!$G$264+S86*$H86*Indicators!$H$264+S86*$I86*Indicators!$I$264</f>
        <v>3.2374702889579055E-3</v>
      </c>
      <c r="AE86" s="177">
        <f t="shared" si="2"/>
        <v>0.70821985462997306</v>
      </c>
    </row>
    <row r="87" spans="1:31" hidden="1" x14ac:dyDescent="0.25">
      <c r="A87" s="174">
        <f>Indicators!A99</f>
        <v>38384</v>
      </c>
      <c r="B87" s="193">
        <f>(Indicators!B99-Indicators!B98)/Indicators!B98</f>
        <v>-2.8333557137102196E-2</v>
      </c>
      <c r="C87" s="193">
        <f>(Indicators!C99-Indicators!C98)/-100</f>
        <v>2.8500000000000014E-3</v>
      </c>
      <c r="D87" s="193">
        <f>(Indicators!D99-Indicators!D98)/-100</f>
        <v>3.4128593966323796E-3</v>
      </c>
      <c r="E87" s="193">
        <f>(Indicators!E99-Indicators!E98)/-Indicators!E98</f>
        <v>-0.1341048332198774</v>
      </c>
      <c r="F87" s="193">
        <f>(Indicators!F99-Indicators!F98)/Indicators!F98</f>
        <v>4.4843049327354299E-2</v>
      </c>
      <c r="G87" s="193">
        <f>(Indicators!G99-Indicators!G98)/Indicators!G98</f>
        <v>2.2316185106882783E-2</v>
      </c>
      <c r="H87" s="193">
        <f>(Indicators!H99-Indicators!H98)/Indicators!H98</f>
        <v>1.1319746782088112E-2</v>
      </c>
      <c r="I87" s="193">
        <f>(Indicators!I99-Indicators!I98)/Indicators!I98</f>
        <v>-5.3626007224228951E-2</v>
      </c>
      <c r="J87" s="174"/>
      <c r="K87" s="193">
        <f>'Port Shepstone'!C$74/100</f>
        <v>7.4132078939301571E-2</v>
      </c>
      <c r="L87" s="193">
        <f>'Port Shepstone'!D$74/100</f>
        <v>3.7596422678410964E-2</v>
      </c>
      <c r="M87" s="193">
        <f>'Port Shepstone'!E$74/100</f>
        <v>0.12180590699295141</v>
      </c>
      <c r="N87" s="193">
        <f>'Port Shepstone'!F$74/100</f>
        <v>2.5142867000647596E-2</v>
      </c>
      <c r="O87" s="193">
        <f>'Port Shepstone'!G$74/100</f>
        <v>6.2260818764319333E-2</v>
      </c>
      <c r="P87" s="193">
        <f>'Port Shepstone'!H$74/100</f>
        <v>0.20350289126390789</v>
      </c>
      <c r="Q87" s="193">
        <f>'Port Shepstone'!I$74/100</f>
        <v>7.5384847151720613E-2</v>
      </c>
      <c r="R87" s="193">
        <f>'Port Shepstone'!J$74/100</f>
        <v>0.19447424789741852</v>
      </c>
      <c r="S87" s="193">
        <f>NewCastle!K$74/100</f>
        <v>0.2430847774775601</v>
      </c>
      <c r="T87" s="193"/>
      <c r="U87" s="193">
        <f>K87*$B87*Indicators!$B$256+K87*$C87*Indicators!$C$256+K87*$D87*Indicators!$D$256+K87*$E87*Indicators!$E$256+K87*$F87*Indicators!$F$256+K87*$G87*Indicators!$G$256+K87*$H87*Indicators!$H$256+K87*$I87*Indicators!$I$256</f>
        <v>-1.3131816663368037E-3</v>
      </c>
      <c r="V87" s="193">
        <f>L87*$B87*Indicators!$B$257+L87*$C87*Indicators!$C$257+L87*$D87*Indicators!$D$257+L87*$E87*Indicators!$E$257+L87*$F87*Indicators!$F$257+L87*$G87*Indicators!$G$257+L87*$H87*Indicators!$H$257+L87*$I87*Indicators!$I$257</f>
        <v>-8.9138403202036883E-4</v>
      </c>
      <c r="W87" s="193">
        <f>M87*$B87*Indicators!$B$258+M87*$C87*Indicators!$C$258+M87*$D87*Indicators!$D$258+M87*$E87*Indicators!$E$258+M87*$F87*Indicators!$F$258+M87*$G87*Indicators!$G$258+M87*$H87*Indicators!$H$258+M87*$I87*Indicators!$I$258</f>
        <v>-3.9196912017470179E-3</v>
      </c>
      <c r="X87" s="193">
        <f>N87*$B87*Indicators!$B$259+N87*$C87*Indicators!$C$259+N87*$D87*Indicators!$D$259+N87*$E87*Indicators!$E$259+N87*$F87*Indicators!$F$259+N87*$G87*Indicators!$G$259+N87*$H87*Indicators!$H$259+N87*$I87*Indicators!$I$259</f>
        <v>-1.3834160659159309E-3</v>
      </c>
      <c r="Y87" s="193">
        <f>O87*$B87*Indicators!$B$260+O87*$C87*Indicators!$C$260+O87*$D87*Indicators!$D$260+O87*$E87*Indicators!$E$260+O87*$F87*Indicators!$F$260+O87*$G87*Indicators!$G$260+O87*$H87*Indicators!$H$260+O87*$I87*Indicators!$I$260</f>
        <v>-1.30985375696961E-3</v>
      </c>
      <c r="Z87" s="193">
        <f>P87*$B87*Indicators!$B$261+P87*$C87*Indicators!$C$261+P87*$D87*Indicators!$D$261+P87*$E87*Indicators!$E$261+P87*$F87*Indicators!$F$261+P87*$G87*Indicators!$G$261+P87*$H87*Indicators!$H$261+P87*$I87*Indicators!$I$261</f>
        <v>-2.387868424383377E-3</v>
      </c>
      <c r="AA87" s="193">
        <f>Q87*$B87*Indicators!$B$262+Q87*$C87*Indicators!$C$262+Q87*$D87*Indicators!$D$262+Q87*$E87*Indicators!$E$262+Q87*$F87*Indicators!$F$262+Q87*$G87*Indicators!$G$262+Q87*$H87*Indicators!$H$262+Q87*$I87*Indicators!$I$262</f>
        <v>-3.4113280021104849E-3</v>
      </c>
      <c r="AB87" s="193">
        <f>R87*$B87*Indicators!$B$263+R87*$C87*Indicators!$C$263+R87*$D87*Indicators!$D$263+R87*$E87*Indicators!$E$263+R87*$F87*Indicators!$F$263+R87*$G87*Indicators!$G$263+R87*$H87*Indicators!$H$263+R87*$I87*Indicators!$I$263</f>
        <v>-2.7596730893053724E-3</v>
      </c>
      <c r="AC87" s="193">
        <f>S87*$B87*Indicators!$B$264+S87*$C87*Indicators!$C$264+S87*$D87*Indicators!$D$264+S87*$E87*Indicators!$E$264+S87*$F87*Indicators!$F$264+S87*$G87*Indicators!$G$264+S87*$H87*Indicators!$H$264+S87*$I87*Indicators!$I$264</f>
        <v>-1.066316076173612E-4</v>
      </c>
      <c r="AE87" s="177">
        <f t="shared" si="2"/>
        <v>-1.7483027846406329</v>
      </c>
    </row>
    <row r="88" spans="1:31" hidden="1" x14ac:dyDescent="0.25">
      <c r="A88" s="174">
        <f>Indicators!A100</f>
        <v>38412</v>
      </c>
      <c r="B88" s="193">
        <f>(Indicators!B100-Indicators!B99)/Indicators!B99</f>
        <v>7.466141514648976E-2</v>
      </c>
      <c r="C88" s="193">
        <f>(Indicators!C100-Indicators!C99)/-100</f>
        <v>-9.0499999999999938E-3</v>
      </c>
      <c r="D88" s="193">
        <f>(Indicators!D100-Indicators!D99)/-100</f>
        <v>-3.8886766827944453E-3</v>
      </c>
      <c r="E88" s="193">
        <f>(Indicators!E100-Indicators!E99)/-Indicators!E99</f>
        <v>-6.0624249699879978E-2</v>
      </c>
      <c r="F88" s="193">
        <f>(Indicators!F100-Indicators!F99)/Indicators!F99</f>
        <v>-4.5064377682403421E-2</v>
      </c>
      <c r="G88" s="193">
        <f>(Indicators!G100-Indicators!G99)/Indicators!G99</f>
        <v>-1.8841911764705857E-2</v>
      </c>
      <c r="H88" s="193">
        <f>(Indicators!H100-Indicators!H99)/Indicators!H99</f>
        <v>1.3745022806217913E-2</v>
      </c>
      <c r="I88" s="193">
        <f>(Indicators!I100-Indicators!I99)/Indicators!I99</f>
        <v>6.9289489136817387E-2</v>
      </c>
      <c r="J88" s="174"/>
      <c r="K88" s="193">
        <f>'Port Shepstone'!C$74/100</f>
        <v>7.4132078939301571E-2</v>
      </c>
      <c r="L88" s="193">
        <f>'Port Shepstone'!D$74/100</f>
        <v>3.7596422678410964E-2</v>
      </c>
      <c r="M88" s="193">
        <f>'Port Shepstone'!E$74/100</f>
        <v>0.12180590699295141</v>
      </c>
      <c r="N88" s="193">
        <f>'Port Shepstone'!F$74/100</f>
        <v>2.5142867000647596E-2</v>
      </c>
      <c r="O88" s="193">
        <f>'Port Shepstone'!G$74/100</f>
        <v>6.2260818764319333E-2</v>
      </c>
      <c r="P88" s="193">
        <f>'Port Shepstone'!H$74/100</f>
        <v>0.20350289126390789</v>
      </c>
      <c r="Q88" s="193">
        <f>'Port Shepstone'!I$74/100</f>
        <v>7.5384847151720613E-2</v>
      </c>
      <c r="R88" s="193">
        <f>'Port Shepstone'!J$74/100</f>
        <v>0.19447424789741852</v>
      </c>
      <c r="S88" s="193">
        <f>NewCastle!K$74/100</f>
        <v>0.2430847774775601</v>
      </c>
      <c r="T88" s="193"/>
      <c r="U88" s="193">
        <f>K88*$B88*Indicators!$B$256+K88*$C88*Indicators!$C$256+K88*$D88*Indicators!$D$256+K88*$E88*Indicators!$E$256+K88*$F88*Indicators!$F$256+K88*$G88*Indicators!$G$256+K88*$H88*Indicators!$H$256+K88*$I88*Indicators!$I$256</f>
        <v>-2.2795059372800977E-4</v>
      </c>
      <c r="V88" s="193">
        <f>L88*$B88*Indicators!$B$257+L88*$C88*Indicators!$C$257+L88*$D88*Indicators!$D$257+L88*$E88*Indicators!$E$257+L88*$F88*Indicators!$F$257+L88*$G88*Indicators!$G$257+L88*$H88*Indicators!$H$257+L88*$I88*Indicators!$I$257</f>
        <v>8.5182713749860938E-4</v>
      </c>
      <c r="W88" s="193">
        <f>M88*$B88*Indicators!$B$258+M88*$C88*Indicators!$C$258+M88*$D88*Indicators!$D$258+M88*$E88*Indicators!$E$258+M88*$F88*Indicators!$F$258+M88*$G88*Indicators!$G$258+M88*$H88*Indicators!$H$258+M88*$I88*Indicators!$I$258</f>
        <v>4.0557757438652369E-3</v>
      </c>
      <c r="X88" s="193">
        <f>N88*$B88*Indicators!$B$259+N88*$C88*Indicators!$C$259+N88*$D88*Indicators!$D$259+N88*$E88*Indicators!$E$259+N88*$F88*Indicators!$F$259+N88*$G88*Indicators!$G$259+N88*$H88*Indicators!$H$259+N88*$I88*Indicators!$I$259</f>
        <v>7.722280753058808E-4</v>
      </c>
      <c r="Y88" s="193">
        <f>O88*$B88*Indicators!$B$260+O88*$C88*Indicators!$C$260+O88*$D88*Indicators!$D$260+O88*$E88*Indicators!$E$260+O88*$F88*Indicators!$F$260+O88*$G88*Indicators!$G$260+O88*$H88*Indicators!$H$260+O88*$I88*Indicators!$I$260</f>
        <v>1.778553562818773E-4</v>
      </c>
      <c r="Z88" s="193">
        <f>P88*$B88*Indicators!$B$261+P88*$C88*Indicators!$C$261+P88*$D88*Indicators!$D$261+P88*$E88*Indicators!$E$261+P88*$F88*Indicators!$F$261+P88*$G88*Indicators!$G$261+P88*$H88*Indicators!$H$261+P88*$I88*Indicators!$I$261</f>
        <v>1.8208154803564568E-4</v>
      </c>
      <c r="AA88" s="193">
        <f>Q88*$B88*Indicators!$B$262+Q88*$C88*Indicators!$C$262+Q88*$D88*Indicators!$D$262+Q88*$E88*Indicators!$E$262+Q88*$F88*Indicators!$F$262+Q88*$G88*Indicators!$G$262+Q88*$H88*Indicators!$H$262+Q88*$I88*Indicators!$I$262</f>
        <v>-2.4440126193042743E-4</v>
      </c>
      <c r="AB88" s="193">
        <f>R88*$B88*Indicators!$B$263+R88*$C88*Indicators!$C$263+R88*$D88*Indicators!$D$263+R88*$E88*Indicators!$E$263+R88*$F88*Indicators!$F$263+R88*$G88*Indicators!$G$263+R88*$H88*Indicators!$H$263+R88*$I88*Indicators!$I$263</f>
        <v>1.0570317478743401E-3</v>
      </c>
      <c r="AC88" s="193">
        <f>S88*$B88*Indicators!$B$264+S88*$C88*Indicators!$C$264+S88*$D88*Indicators!$D$264+S88*$E88*Indicators!$E$264+S88*$F88*Indicators!$F$264+S88*$G88*Indicators!$G$264+S88*$H88*Indicators!$H$264+S88*$I88*Indicators!$I$264</f>
        <v>2.7004014403202905E-3</v>
      </c>
      <c r="AE88" s="177">
        <f t="shared" si="2"/>
        <v>0.93248491935234457</v>
      </c>
    </row>
    <row r="89" spans="1:31" hidden="1" x14ac:dyDescent="0.25">
      <c r="A89" s="174">
        <f>Indicators!A101</f>
        <v>38443</v>
      </c>
      <c r="B89" s="193">
        <f>(Indicators!B101-Indicators!B100)/Indicators!B100</f>
        <v>-2.3050956437871684E-2</v>
      </c>
      <c r="C89" s="193">
        <f>(Indicators!C101-Indicators!C100)/-100</f>
        <v>2.5000000000000001E-3</v>
      </c>
      <c r="D89" s="193">
        <f>(Indicators!D101-Indicators!D100)/-100</f>
        <v>-4.0031888694772458E-3</v>
      </c>
      <c r="E89" s="193">
        <f>(Indicators!E101-Indicators!E100)/-Indicators!E100</f>
        <v>4.1124316166760988E-2</v>
      </c>
      <c r="F89" s="193">
        <f>(Indicators!F101-Indicators!F100)/Indicators!F100</f>
        <v>-4.1573033707865276E-2</v>
      </c>
      <c r="G89" s="193">
        <f>(Indicators!G101-Indicators!G100)/Indicators!G100</f>
        <v>9.3676814988290398E-3</v>
      </c>
      <c r="H89" s="193">
        <f>(Indicators!H101-Indicators!H100)/Indicators!H100</f>
        <v>2.2573946576642037E-2</v>
      </c>
      <c r="I89" s="193">
        <f>(Indicators!I101-Indicators!I100)/Indicators!I100</f>
        <v>-2.9654036243822075E-2</v>
      </c>
      <c r="J89" s="174"/>
      <c r="K89" s="193">
        <f>'Port Shepstone'!C$74/100</f>
        <v>7.4132078939301571E-2</v>
      </c>
      <c r="L89" s="193">
        <f>'Port Shepstone'!D$74/100</f>
        <v>3.7596422678410964E-2</v>
      </c>
      <c r="M89" s="193">
        <f>'Port Shepstone'!E$74/100</f>
        <v>0.12180590699295141</v>
      </c>
      <c r="N89" s="193">
        <f>'Port Shepstone'!F$74/100</f>
        <v>2.5142867000647596E-2</v>
      </c>
      <c r="O89" s="193">
        <f>'Port Shepstone'!G$74/100</f>
        <v>6.2260818764319333E-2</v>
      </c>
      <c r="P89" s="193">
        <f>'Port Shepstone'!H$74/100</f>
        <v>0.20350289126390789</v>
      </c>
      <c r="Q89" s="193">
        <f>'Port Shepstone'!I$74/100</f>
        <v>7.5384847151720613E-2</v>
      </c>
      <c r="R89" s="193">
        <f>'Port Shepstone'!J$74/100</f>
        <v>0.19447424789741852</v>
      </c>
      <c r="S89" s="193">
        <f>NewCastle!K$74/100</f>
        <v>0.2430847774775601</v>
      </c>
      <c r="T89" s="193"/>
      <c r="U89" s="193">
        <f>K89*$B89*Indicators!$B$256+K89*$C89*Indicators!$C$256+K89*$D89*Indicators!$D$256+K89*$E89*Indicators!$E$256+K89*$F89*Indicators!$F$256+K89*$G89*Indicators!$G$256+K89*$H89*Indicators!$H$256+K89*$I89*Indicators!$I$256</f>
        <v>-7.5288949594698386E-4</v>
      </c>
      <c r="V89" s="193">
        <f>L89*$B89*Indicators!$B$257+L89*$C89*Indicators!$C$257+L89*$D89*Indicators!$D$257+L89*$E89*Indicators!$E$257+L89*$F89*Indicators!$F$257+L89*$G89*Indicators!$G$257+L89*$H89*Indicators!$H$257+L89*$I89*Indicators!$I$257</f>
        <v>-1.8747794400739089E-4</v>
      </c>
      <c r="W89" s="193">
        <f>M89*$B89*Indicators!$B$258+M89*$C89*Indicators!$C$258+M89*$D89*Indicators!$D$258+M89*$E89*Indicators!$E$258+M89*$F89*Indicators!$F$258+M89*$G89*Indicators!$G$258+M89*$H89*Indicators!$H$258+M89*$I89*Indicators!$I$258</f>
        <v>-8.9271246805112015E-4</v>
      </c>
      <c r="X89" s="193">
        <f>N89*$B89*Indicators!$B$259+N89*$C89*Indicators!$C$259+N89*$D89*Indicators!$D$259+N89*$E89*Indicators!$E$259+N89*$F89*Indicators!$F$259+N89*$G89*Indicators!$G$259+N89*$H89*Indicators!$H$259+N89*$I89*Indicators!$I$259</f>
        <v>-1.6908616572170574E-4</v>
      </c>
      <c r="Y89" s="193">
        <f>O89*$B89*Indicators!$B$260+O89*$C89*Indicators!$C$260+O89*$D89*Indicators!$D$260+O89*$E89*Indicators!$E$260+O89*$F89*Indicators!$F$260+O89*$G89*Indicators!$G$260+O89*$H89*Indicators!$H$260+O89*$I89*Indicators!$I$260</f>
        <v>5.9164681981335211E-4</v>
      </c>
      <c r="Z89" s="193">
        <f>P89*$B89*Indicators!$B$261+P89*$C89*Indicators!$C$261+P89*$D89*Indicators!$D$261+P89*$E89*Indicators!$E$261+P89*$F89*Indicators!$F$261+P89*$G89*Indicators!$G$261+P89*$H89*Indicators!$H$261+P89*$I89*Indicators!$I$261</f>
        <v>1.5313968728771742E-3</v>
      </c>
      <c r="AA89" s="193">
        <f>Q89*$B89*Indicators!$B$262+Q89*$C89*Indicators!$C$262+Q89*$D89*Indicators!$D$262+Q89*$E89*Indicators!$E$262+Q89*$F89*Indicators!$F$262+Q89*$G89*Indicators!$G$262+Q89*$H89*Indicators!$H$262+Q89*$I89*Indicators!$I$262</f>
        <v>8.8059045272050171E-4</v>
      </c>
      <c r="AB89" s="193">
        <f>R89*$B89*Indicators!$B$263+R89*$C89*Indicators!$C$263+R89*$D89*Indicators!$D$263+R89*$E89*Indicators!$E$263+R89*$F89*Indicators!$F$263+R89*$G89*Indicators!$G$263+R89*$H89*Indicators!$H$263+R89*$I89*Indicators!$I$263</f>
        <v>1.4724616214661598E-3</v>
      </c>
      <c r="AC89" s="193">
        <f>S89*$B89*Indicators!$B$264+S89*$C89*Indicators!$C$264+S89*$D89*Indicators!$D$264+S89*$E89*Indicators!$E$264+S89*$F89*Indicators!$F$264+S89*$G89*Indicators!$G$264+S89*$H89*Indicators!$H$264+S89*$I89*Indicators!$I$264</f>
        <v>7.4353525758082194E-4</v>
      </c>
      <c r="AE89" s="177">
        <f t="shared" si="2"/>
        <v>0.3217464950730809</v>
      </c>
    </row>
    <row r="90" spans="1:31" hidden="1" x14ac:dyDescent="0.25">
      <c r="A90" s="174">
        <f>Indicators!A102</f>
        <v>38473</v>
      </c>
      <c r="B90" s="193">
        <f>(Indicators!B102-Indicators!B101)/Indicators!B101</f>
        <v>0.10999407660918781</v>
      </c>
      <c r="C90" s="193">
        <f>(Indicators!C102-Indicators!C101)/-100</f>
        <v>-1.3000000000000077E-3</v>
      </c>
      <c r="D90" s="193">
        <f>(Indicators!D102-Indicators!D101)/-100</f>
        <v>8.3727583514323187E-4</v>
      </c>
      <c r="E90" s="193">
        <f>(Indicators!E102-Indicators!E101)/-Indicators!E101</f>
        <v>2.2427700177060802E-2</v>
      </c>
      <c r="F90" s="193">
        <f>(Indicators!F102-Indicators!F101)/Indicators!F101</f>
        <v>-2.344665885111322E-3</v>
      </c>
      <c r="G90" s="193">
        <f>(Indicators!G102-Indicators!G101)/Indicators!G101</f>
        <v>-2.5986078886310878E-2</v>
      </c>
      <c r="H90" s="193">
        <f>(Indicators!H102-Indicators!H101)/Indicators!H101</f>
        <v>1.260895365787584E-2</v>
      </c>
      <c r="I90" s="193">
        <f>(Indicators!I102-Indicators!I101)/Indicators!I101</f>
        <v>6.7911714770797962E-3</v>
      </c>
      <c r="J90" s="174"/>
      <c r="K90" s="193">
        <f>'Port Shepstone'!C$74/100</f>
        <v>7.4132078939301571E-2</v>
      </c>
      <c r="L90" s="193">
        <f>'Port Shepstone'!D$74/100</f>
        <v>3.7596422678410964E-2</v>
      </c>
      <c r="M90" s="193">
        <f>'Port Shepstone'!E$74/100</f>
        <v>0.12180590699295141</v>
      </c>
      <c r="N90" s="193">
        <f>'Port Shepstone'!F$74/100</f>
        <v>2.5142867000647596E-2</v>
      </c>
      <c r="O90" s="193">
        <f>'Port Shepstone'!G$74/100</f>
        <v>6.2260818764319333E-2</v>
      </c>
      <c r="P90" s="193">
        <f>'Port Shepstone'!H$74/100</f>
        <v>0.20350289126390789</v>
      </c>
      <c r="Q90" s="193">
        <f>'Port Shepstone'!I$74/100</f>
        <v>7.5384847151720613E-2</v>
      </c>
      <c r="R90" s="193">
        <f>'Port Shepstone'!J$74/100</f>
        <v>0.19447424789741852</v>
      </c>
      <c r="S90" s="193">
        <f>NewCastle!K$74/100</f>
        <v>0.2430847774775601</v>
      </c>
      <c r="T90" s="193"/>
      <c r="U90" s="193">
        <f>K90*$B90*Indicators!$B$256+K90*$C90*Indicators!$C$256+K90*$D90*Indicators!$D$256+K90*$E90*Indicators!$E$256+K90*$F90*Indicators!$F$256+K90*$G90*Indicators!$G$256+K90*$H90*Indicators!$H$256+K90*$I90*Indicators!$I$256</f>
        <v>1.9885320411033901E-3</v>
      </c>
      <c r="V90" s="193">
        <f>L90*$B90*Indicators!$B$257+L90*$C90*Indicators!$C$257+L90*$D90*Indicators!$D$257+L90*$E90*Indicators!$E$257+L90*$F90*Indicators!$F$257+L90*$G90*Indicators!$G$257+L90*$H90*Indicators!$H$257+L90*$I90*Indicators!$I$257</f>
        <v>9.8520657689336964E-4</v>
      </c>
      <c r="W90" s="193">
        <f>M90*$B90*Indicators!$B$258+M90*$C90*Indicators!$C$258+M90*$D90*Indicators!$D$258+M90*$E90*Indicators!$E$258+M90*$F90*Indicators!$F$258+M90*$G90*Indicators!$G$258+M90*$H90*Indicators!$H$258+M90*$I90*Indicators!$I$258</f>
        <v>5.2549127142373087E-3</v>
      </c>
      <c r="X90" s="193">
        <f>N90*$B90*Indicators!$B$259+N90*$C90*Indicators!$C$259+N90*$D90*Indicators!$D$259+N90*$E90*Indicators!$E$259+N90*$F90*Indicators!$F$259+N90*$G90*Indicators!$G$259+N90*$H90*Indicators!$H$259+N90*$I90*Indicators!$I$259</f>
        <v>5.058315549312188E-4</v>
      </c>
      <c r="Y90" s="193">
        <f>O90*$B90*Indicators!$B$260+O90*$C90*Indicators!$C$260+O90*$D90*Indicators!$D$260+O90*$E90*Indicators!$E$260+O90*$F90*Indicators!$F$260+O90*$G90*Indicators!$G$260+O90*$H90*Indicators!$H$260+O90*$I90*Indicators!$I$260</f>
        <v>1.1318727302564828E-3</v>
      </c>
      <c r="Z90" s="193">
        <f>P90*$B90*Indicators!$B$261+P90*$C90*Indicators!$C$261+P90*$D90*Indicators!$D$261+P90*$E90*Indicators!$E$261+P90*$F90*Indicators!$F$261+P90*$G90*Indicators!$G$261+P90*$H90*Indicators!$H$261+P90*$I90*Indicators!$I$261</f>
        <v>3.2777948706504646E-3</v>
      </c>
      <c r="AA90" s="193">
        <f>Q90*$B90*Indicators!$B$262+Q90*$C90*Indicators!$C$262+Q90*$D90*Indicators!$D$262+Q90*$E90*Indicators!$E$262+Q90*$F90*Indicators!$F$262+Q90*$G90*Indicators!$G$262+Q90*$H90*Indicators!$H$262+Q90*$I90*Indicators!$I$262</f>
        <v>1.5644129722741915E-3</v>
      </c>
      <c r="AB90" s="193">
        <f>R90*$B90*Indicators!$B$263+R90*$C90*Indicators!$C$263+R90*$D90*Indicators!$D$263+R90*$E90*Indicators!$E$263+R90*$F90*Indicators!$F$263+R90*$G90*Indicators!$G$263+R90*$H90*Indicators!$H$263+R90*$I90*Indicators!$I$263</f>
        <v>3.3047300526974606E-3</v>
      </c>
      <c r="AC90" s="193">
        <f>S90*$B90*Indicators!$B$264+S90*$C90*Indicators!$C$264+S90*$D90*Indicators!$D$264+S90*$E90*Indicators!$E$264+S90*$F90*Indicators!$F$264+S90*$G90*Indicators!$G$264+S90*$H90*Indicators!$H$264+S90*$I90*Indicators!$I$264</f>
        <v>3.605945720512527E-3</v>
      </c>
      <c r="AE90" s="177">
        <f t="shared" si="2"/>
        <v>2.1619239233556415</v>
      </c>
    </row>
    <row r="91" spans="1:31" hidden="1" x14ac:dyDescent="0.25">
      <c r="A91" s="174">
        <f>Indicators!A103</f>
        <v>38504</v>
      </c>
      <c r="B91" s="193">
        <f>(Indicators!B103-Indicators!B102)/Indicators!B102</f>
        <v>-1.1399178784779381E-2</v>
      </c>
      <c r="C91" s="193">
        <f>(Indicators!C103-Indicators!C102)/-100</f>
        <v>4.5500000000000011E-3</v>
      </c>
      <c r="D91" s="193">
        <f>(Indicators!D103-Indicators!D102)/-100</f>
        <v>4.9497929961800982E-3</v>
      </c>
      <c r="E91" s="193">
        <f>(Indicators!E103-Indicators!E102)/-Indicators!E102</f>
        <v>-0.12094988931374533</v>
      </c>
      <c r="F91" s="193">
        <f>(Indicators!F103-Indicators!F102)/Indicators!F102</f>
        <v>6.1104582843713229E-2</v>
      </c>
      <c r="G91" s="193">
        <f>(Indicators!G103-Indicators!G102)/Indicators!G102</f>
        <v>4.1448308718437299E-2</v>
      </c>
      <c r="H91" s="193">
        <f>(Indicators!H103-Indicators!H102)/Indicators!H102</f>
        <v>1.2423283411593719E-2</v>
      </c>
      <c r="I91" s="193">
        <f>(Indicators!I103-Indicators!I102)/Indicators!I102</f>
        <v>-6.1832490163012928E-3</v>
      </c>
      <c r="J91" s="174"/>
      <c r="K91" s="193">
        <f>'Port Shepstone'!C$74/100</f>
        <v>7.4132078939301571E-2</v>
      </c>
      <c r="L91" s="193">
        <f>'Port Shepstone'!D$74/100</f>
        <v>3.7596422678410964E-2</v>
      </c>
      <c r="M91" s="193">
        <f>'Port Shepstone'!E$74/100</f>
        <v>0.12180590699295141</v>
      </c>
      <c r="N91" s="193">
        <f>'Port Shepstone'!F$74/100</f>
        <v>2.5142867000647596E-2</v>
      </c>
      <c r="O91" s="193">
        <f>'Port Shepstone'!G$74/100</f>
        <v>6.2260818764319333E-2</v>
      </c>
      <c r="P91" s="193">
        <f>'Port Shepstone'!H$74/100</f>
        <v>0.20350289126390789</v>
      </c>
      <c r="Q91" s="193">
        <f>'Port Shepstone'!I$74/100</f>
        <v>7.5384847151720613E-2</v>
      </c>
      <c r="R91" s="193">
        <f>'Port Shepstone'!J$74/100</f>
        <v>0.19447424789741852</v>
      </c>
      <c r="S91" s="193">
        <f>NewCastle!K$74/100</f>
        <v>0.2430847774775601</v>
      </c>
      <c r="T91" s="193"/>
      <c r="U91" s="193">
        <f>K91*$B91*Indicators!$B$256+K91*$C91*Indicators!$C$256+K91*$D91*Indicators!$D$256+K91*$E91*Indicators!$E$256+K91*$F91*Indicators!$F$256+K91*$G91*Indicators!$G$256+K91*$H91*Indicators!$H$256+K91*$I91*Indicators!$I$256</f>
        <v>-2.268281503235866E-4</v>
      </c>
      <c r="V91" s="193">
        <f>L91*$B91*Indicators!$B$257+L91*$C91*Indicators!$C$257+L91*$D91*Indicators!$D$257+L91*$E91*Indicators!$E$257+L91*$F91*Indicators!$F$257+L91*$G91*Indicators!$G$257+L91*$H91*Indicators!$H$257+L91*$I91*Indicators!$I$257</f>
        <v>-6.4691744435536186E-6</v>
      </c>
      <c r="W91" s="193">
        <f>M91*$B91*Indicators!$B$258+M91*$C91*Indicators!$C$258+M91*$D91*Indicators!$D$258+M91*$E91*Indicators!$E$258+M91*$F91*Indicators!$F$258+M91*$G91*Indicators!$G$258+M91*$H91*Indicators!$H$258+M91*$I91*Indicators!$I$258</f>
        <v>-1.8175308995658497E-3</v>
      </c>
      <c r="X91" s="193">
        <f>N91*$B91*Indicators!$B$259+N91*$C91*Indicators!$C$259+N91*$D91*Indicators!$D$259+N91*$E91*Indicators!$E$259+N91*$F91*Indicators!$F$259+N91*$G91*Indicators!$G$259+N91*$H91*Indicators!$H$259+N91*$I91*Indicators!$I$259</f>
        <v>-6.7142020574157747E-4</v>
      </c>
      <c r="Y91" s="193">
        <f>O91*$B91*Indicators!$B$260+O91*$C91*Indicators!$C$260+O91*$D91*Indicators!$D$260+O91*$E91*Indicators!$E$260+O91*$F91*Indicators!$F$260+O91*$G91*Indicators!$G$260+O91*$H91*Indicators!$H$260+O91*$I91*Indicators!$I$260</f>
        <v>-8.7193782531318296E-4</v>
      </c>
      <c r="Z91" s="193">
        <f>P91*$B91*Indicators!$B$261+P91*$C91*Indicators!$C$261+P91*$D91*Indicators!$D$261+P91*$E91*Indicators!$E$261+P91*$F91*Indicators!$F$261+P91*$G91*Indicators!$G$261+P91*$H91*Indicators!$H$261+P91*$I91*Indicators!$I$261</f>
        <v>-1.535760486586923E-3</v>
      </c>
      <c r="AA91" s="193">
        <f>Q91*$B91*Indicators!$B$262+Q91*$C91*Indicators!$C$262+Q91*$D91*Indicators!$D$262+Q91*$E91*Indicators!$E$262+Q91*$F91*Indicators!$F$262+Q91*$G91*Indicators!$G$262+Q91*$H91*Indicators!$H$262+Q91*$I91*Indicators!$I$262</f>
        <v>-2.5746619249401932E-3</v>
      </c>
      <c r="AB91" s="193">
        <f>R91*$B91*Indicators!$B$263+R91*$C91*Indicators!$C$263+R91*$D91*Indicators!$D$263+R91*$E91*Indicators!$E$263+R91*$F91*Indicators!$F$263+R91*$G91*Indicators!$G$263+R91*$H91*Indicators!$H$263+R91*$I91*Indicators!$I$263</f>
        <v>-1.503209106778373E-3</v>
      </c>
      <c r="AC91" s="193">
        <f>S91*$B91*Indicators!$B$264+S91*$C91*Indicators!$C$264+S91*$D91*Indicators!$D$264+S91*$E91*Indicators!$E$264+S91*$F91*Indicators!$F$264+S91*$G91*Indicators!$G$264+S91*$H91*Indicators!$H$264+S91*$I91*Indicators!$I$264</f>
        <v>1.1814803296413771E-3</v>
      </c>
      <c r="AE91" s="177">
        <f t="shared" si="2"/>
        <v>-0.80263374440518631</v>
      </c>
    </row>
    <row r="92" spans="1:31" hidden="1" x14ac:dyDescent="0.25">
      <c r="A92" s="174">
        <f>Indicators!A104</f>
        <v>38534</v>
      </c>
      <c r="B92" s="193">
        <f>(Indicators!B104-Indicators!B103)/Indicators!B103</f>
        <v>-1.368979787680687E-2</v>
      </c>
      <c r="C92" s="193">
        <f>(Indicators!C104-Indicators!C103)/-100</f>
        <v>9.9999999999999655E-4</v>
      </c>
      <c r="D92" s="193">
        <f>(Indicators!D104-Indicators!D103)/-100</f>
        <v>-5.5406320593061496E-3</v>
      </c>
      <c r="E92" s="193">
        <f>(Indicators!E104-Indicators!E103)/-Indicators!E103</f>
        <v>-6.8581687612208259E-2</v>
      </c>
      <c r="F92" s="193">
        <f>(Indicators!F104-Indicators!F103)/Indicators!F103</f>
        <v>6.3122923588039906E-2</v>
      </c>
      <c r="G92" s="193">
        <f>(Indicators!G104-Indicators!G103)/Indicators!G103</f>
        <v>-2.2644098810612939E-2</v>
      </c>
      <c r="H92" s="193">
        <f>(Indicators!H104-Indicators!H103)/Indicators!H103</f>
        <v>1.6793496098644882E-2</v>
      </c>
      <c r="I92" s="193">
        <f>(Indicators!I104-Indicators!I103)/Indicators!I103</f>
        <v>5.0056561085972853E-2</v>
      </c>
      <c r="J92" s="174"/>
      <c r="K92" s="193">
        <f>'Port Shepstone'!C$74/100</f>
        <v>7.4132078939301571E-2</v>
      </c>
      <c r="L92" s="193">
        <f>'Port Shepstone'!D$74/100</f>
        <v>3.7596422678410964E-2</v>
      </c>
      <c r="M92" s="193">
        <f>'Port Shepstone'!E$74/100</f>
        <v>0.12180590699295141</v>
      </c>
      <c r="N92" s="193">
        <f>'Port Shepstone'!F$74/100</f>
        <v>2.5142867000647596E-2</v>
      </c>
      <c r="O92" s="193">
        <f>'Port Shepstone'!G$74/100</f>
        <v>6.2260818764319333E-2</v>
      </c>
      <c r="P92" s="193">
        <f>'Port Shepstone'!H$74/100</f>
        <v>0.20350289126390789</v>
      </c>
      <c r="Q92" s="193">
        <f>'Port Shepstone'!I$74/100</f>
        <v>7.5384847151720613E-2</v>
      </c>
      <c r="R92" s="193">
        <f>'Port Shepstone'!J$74/100</f>
        <v>0.19447424789741852</v>
      </c>
      <c r="S92" s="193">
        <f>NewCastle!K$74/100</f>
        <v>0.2430847774775601</v>
      </c>
      <c r="T92" s="193"/>
      <c r="U92" s="193">
        <f>K92*$B92*Indicators!$B$256+K92*$C92*Indicators!$C$256+K92*$D92*Indicators!$D$256+K92*$E92*Indicators!$E$256+K92*$F92*Indicators!$F$256+K92*$G92*Indicators!$G$256+K92*$H92*Indicators!$H$256+K92*$I92*Indicators!$I$256</f>
        <v>7.4479561945093925E-4</v>
      </c>
      <c r="V92" s="193">
        <f>L92*$B92*Indicators!$B$257+L92*$C92*Indicators!$C$257+L92*$D92*Indicators!$D$257+L92*$E92*Indicators!$E$257+L92*$F92*Indicators!$F$257+L92*$G92*Indicators!$G$257+L92*$H92*Indicators!$H$257+L92*$I92*Indicators!$I$257</f>
        <v>-3.7639415809328158E-4</v>
      </c>
      <c r="W92" s="193">
        <f>M92*$B92*Indicators!$B$258+M92*$C92*Indicators!$C$258+M92*$D92*Indicators!$D$258+M92*$E92*Indicators!$E$258+M92*$F92*Indicators!$F$258+M92*$G92*Indicators!$G$258+M92*$H92*Indicators!$H$258+M92*$I92*Indicators!$I$258</f>
        <v>-4.3810897718600007E-6</v>
      </c>
      <c r="X92" s="193">
        <f>N92*$B92*Indicators!$B$259+N92*$C92*Indicators!$C$259+N92*$D92*Indicators!$D$259+N92*$E92*Indicators!$E$259+N92*$F92*Indicators!$F$259+N92*$G92*Indicators!$G$259+N92*$H92*Indicators!$H$259+N92*$I92*Indicators!$I$259</f>
        <v>2.8651004064634249E-4</v>
      </c>
      <c r="Y92" s="193">
        <f>O92*$B92*Indicators!$B$260+O92*$C92*Indicators!$C$260+O92*$D92*Indicators!$D$260+O92*$E92*Indicators!$E$260+O92*$F92*Indicators!$F$260+O92*$G92*Indicators!$G$260+O92*$H92*Indicators!$H$260+O92*$I92*Indicators!$I$260</f>
        <v>-2.7204362012610956E-4</v>
      </c>
      <c r="Z92" s="193">
        <f>P92*$B92*Indicators!$B$261+P92*$C92*Indicators!$C$261+P92*$D92*Indicators!$D$261+P92*$E92*Indicators!$E$261+P92*$F92*Indicators!$F$261+P92*$G92*Indicators!$G$261+P92*$H92*Indicators!$H$261+P92*$I92*Indicators!$I$261</f>
        <v>-9.7414818069056731E-4</v>
      </c>
      <c r="AA92" s="193">
        <f>Q92*$B92*Indicators!$B$262+Q92*$C92*Indicators!$C$262+Q92*$D92*Indicators!$D$262+Q92*$E92*Indicators!$E$262+Q92*$F92*Indicators!$F$262+Q92*$G92*Indicators!$G$262+Q92*$H92*Indicators!$H$262+Q92*$I92*Indicators!$I$262</f>
        <v>-1.0503516961766872E-3</v>
      </c>
      <c r="AB92" s="193">
        <f>R92*$B92*Indicators!$B$263+R92*$C92*Indicators!$C$263+R92*$D92*Indicators!$D$263+R92*$E92*Indicators!$E$263+R92*$F92*Indicators!$F$263+R92*$G92*Indicators!$G$263+R92*$H92*Indicators!$H$263+R92*$I92*Indicators!$I$263</f>
        <v>-1.7314720440290586E-4</v>
      </c>
      <c r="AC92" s="193">
        <f>S92*$B92*Indicators!$B$264+S92*$C92*Indicators!$C$264+S92*$D92*Indicators!$D$264+S92*$E92*Indicators!$E$264+S92*$F92*Indicators!$F$264+S92*$G92*Indicators!$G$264+S92*$H92*Indicators!$H$264+S92*$I92*Indicators!$I$264</f>
        <v>1.3160052421198041E-3</v>
      </c>
      <c r="AE92" s="177">
        <f t="shared" si="2"/>
        <v>-5.0315504704432558E-2</v>
      </c>
    </row>
    <row r="93" spans="1:31" hidden="1" x14ac:dyDescent="0.25">
      <c r="A93" s="174">
        <f>Indicators!A105</f>
        <v>38565</v>
      </c>
      <c r="B93" s="193">
        <f>(Indicators!B105-Indicators!B104)/Indicators!B104</f>
        <v>-7.6620197935510998E-3</v>
      </c>
      <c r="C93" s="193">
        <f>(Indicators!C105-Indicators!C104)/-100</f>
        <v>-1.0999999999999942E-3</v>
      </c>
      <c r="D93" s="193">
        <f>(Indicators!D105-Indicators!D104)/-100</f>
        <v>-5.6950672355035306E-3</v>
      </c>
      <c r="E93" s="193">
        <f>(Indicators!E105-Indicators!E104)/-Indicators!E104</f>
        <v>-0.12768817204301078</v>
      </c>
      <c r="F93" s="193">
        <f>(Indicators!F105-Indicators!F104)/Indicators!F104</f>
        <v>2.9166666666666785E-2</v>
      </c>
      <c r="G93" s="193">
        <f>(Indicators!G105-Indicators!G104)/Indicators!G104</f>
        <v>8.1909665340510179E-3</v>
      </c>
      <c r="H93" s="193">
        <f>(Indicators!H105-Indicators!H104)/Indicators!H104</f>
        <v>7.6738396424306304E-3</v>
      </c>
      <c r="I93" s="193">
        <f>(Indicators!I105-Indicators!I104)/Indicators!I104</f>
        <v>-1.2658227848101266E-2</v>
      </c>
      <c r="J93" s="174"/>
      <c r="K93" s="193">
        <f>'Port Shepstone'!C$74/100</f>
        <v>7.4132078939301571E-2</v>
      </c>
      <c r="L93" s="193">
        <f>'Port Shepstone'!D$74/100</f>
        <v>3.7596422678410964E-2</v>
      </c>
      <c r="M93" s="193">
        <f>'Port Shepstone'!E$74/100</f>
        <v>0.12180590699295141</v>
      </c>
      <c r="N93" s="193">
        <f>'Port Shepstone'!F$74/100</f>
        <v>2.5142867000647596E-2</v>
      </c>
      <c r="O93" s="193">
        <f>'Port Shepstone'!G$74/100</f>
        <v>6.2260818764319333E-2</v>
      </c>
      <c r="P93" s="193">
        <f>'Port Shepstone'!H$74/100</f>
        <v>0.20350289126390789</v>
      </c>
      <c r="Q93" s="193">
        <f>'Port Shepstone'!I$74/100</f>
        <v>7.5384847151720613E-2</v>
      </c>
      <c r="R93" s="193">
        <f>'Port Shepstone'!J$74/100</f>
        <v>0.19447424789741852</v>
      </c>
      <c r="S93" s="193">
        <f>NewCastle!K$74/100</f>
        <v>0.2430847774775601</v>
      </c>
      <c r="T93" s="193"/>
      <c r="U93" s="193">
        <f>K93*$B93*Indicators!$B$256+K93*$C93*Indicators!$C$256+K93*$D93*Indicators!$D$256+K93*$E93*Indicators!$E$256+K93*$F93*Indicators!$F$256+K93*$G93*Indicators!$G$256+K93*$H93*Indicators!$H$256+K93*$I93*Indicators!$I$256</f>
        <v>-1.1215754193794241E-3</v>
      </c>
      <c r="V93" s="193">
        <f>L93*$B93*Indicators!$B$257+L93*$C93*Indicators!$C$257+L93*$D93*Indicators!$D$257+L93*$E93*Indicators!$E$257+L93*$F93*Indicators!$F$257+L93*$G93*Indicators!$G$257+L93*$H93*Indicators!$H$257+L93*$I93*Indicators!$I$257</f>
        <v>-5.3848161005868775E-4</v>
      </c>
      <c r="W93" s="193">
        <f>M93*$B93*Indicators!$B$258+M93*$C93*Indicators!$C$258+M93*$D93*Indicators!$D$258+M93*$E93*Indicators!$E$258+M93*$F93*Indicators!$F$258+M93*$G93*Indicators!$G$258+M93*$H93*Indicators!$H$258+M93*$I93*Indicators!$I$258</f>
        <v>-2.1583445314746741E-3</v>
      </c>
      <c r="X93" s="193">
        <f>N93*$B93*Indicators!$B$259+N93*$C93*Indicators!$C$259+N93*$D93*Indicators!$D$259+N93*$E93*Indicators!$E$259+N93*$F93*Indicators!$F$259+N93*$G93*Indicators!$G$259+N93*$H93*Indicators!$H$259+N93*$I93*Indicators!$I$259</f>
        <v>-8.0973407017029915E-4</v>
      </c>
      <c r="Y93" s="193">
        <f>O93*$B93*Indicators!$B$260+O93*$C93*Indicators!$C$260+O93*$D93*Indicators!$D$260+O93*$E93*Indicators!$E$260+O93*$F93*Indicators!$F$260+O93*$G93*Indicators!$G$260+O93*$H93*Indicators!$H$260+O93*$I93*Indicators!$I$260</f>
        <v>-1.1922756280885725E-3</v>
      </c>
      <c r="Z93" s="193">
        <f>P93*$B93*Indicators!$B$261+P93*$C93*Indicators!$C$261+P93*$D93*Indicators!$D$261+P93*$E93*Indicators!$E$261+P93*$F93*Indicators!$F$261+P93*$G93*Indicators!$G$261+P93*$H93*Indicators!$H$261+P93*$I93*Indicators!$I$261</f>
        <v>-2.6741445414140042E-3</v>
      </c>
      <c r="AA93" s="193">
        <f>Q93*$B93*Indicators!$B$262+Q93*$C93*Indicators!$C$262+Q93*$D93*Indicators!$D$262+Q93*$E93*Indicators!$E$262+Q93*$F93*Indicators!$F$262+Q93*$G93*Indicators!$G$262+Q93*$H93*Indicators!$H$262+Q93*$I93*Indicators!$I$262</f>
        <v>-2.9847284739964088E-3</v>
      </c>
      <c r="AB93" s="193">
        <f>R93*$B93*Indicators!$B$263+R93*$C93*Indicators!$C$263+R93*$D93*Indicators!$D$263+R93*$E93*Indicators!$E$263+R93*$F93*Indicators!$F$263+R93*$G93*Indicators!$G$263+R93*$H93*Indicators!$H$263+R93*$I93*Indicators!$I$263</f>
        <v>-2.4932153623337082E-3</v>
      </c>
      <c r="AC93" s="193">
        <f>S93*$B93*Indicators!$B$264+S93*$C93*Indicators!$C$264+S93*$D93*Indicators!$D$264+S93*$E93*Indicators!$E$264+S93*$F93*Indicators!$F$264+S93*$G93*Indicators!$G$264+S93*$H93*Indicators!$H$264+S93*$I93*Indicators!$I$264</f>
        <v>-1.5094955173786573E-4</v>
      </c>
      <c r="AE93" s="177">
        <f t="shared" si="2"/>
        <v>-1.4123449188653645</v>
      </c>
    </row>
    <row r="94" spans="1:31" hidden="1" x14ac:dyDescent="0.25">
      <c r="A94" s="174">
        <f>Indicators!A106</f>
        <v>38596</v>
      </c>
      <c r="B94" s="193">
        <f>(Indicators!B106-Indicators!B105)/Indicators!B105</f>
        <v>-2.6426656453466018E-2</v>
      </c>
      <c r="C94" s="193">
        <f>(Indicators!C106-Indicators!C105)/-100</f>
        <v>-8.9999999999999857E-4</v>
      </c>
      <c r="D94" s="193">
        <f>(Indicators!D106-Indicators!D105)/-100</f>
        <v>-4.0290088638195035E-3</v>
      </c>
      <c r="E94" s="193">
        <f>(Indicators!E106-Indicators!E105)/-Indicators!E105</f>
        <v>7.1811680572109765E-2</v>
      </c>
      <c r="F94" s="193">
        <f>(Indicators!F106-Indicators!F105)/Indicators!F105</f>
        <v>9.4129554655870404E-2</v>
      </c>
      <c r="G94" s="193">
        <f>(Indicators!G106-Indicators!G105)/Indicators!G105</f>
        <v>9.702878365831015E-2</v>
      </c>
      <c r="H94" s="193">
        <f>(Indicators!H106-Indicators!H105)/Indicators!H105</f>
        <v>2.3078521214329357E-2</v>
      </c>
      <c r="I94" s="193">
        <f>(Indicators!I106-Indicators!I105)/Indicators!I105</f>
        <v>-3.6824877250409165E-2</v>
      </c>
      <c r="J94" s="174"/>
      <c r="K94" s="193">
        <f>'Port Shepstone'!C$74/100</f>
        <v>7.4132078939301571E-2</v>
      </c>
      <c r="L94" s="193">
        <f>'Port Shepstone'!D$74/100</f>
        <v>3.7596422678410964E-2</v>
      </c>
      <c r="M94" s="193">
        <f>'Port Shepstone'!E$74/100</f>
        <v>0.12180590699295141</v>
      </c>
      <c r="N94" s="193">
        <f>'Port Shepstone'!F$74/100</f>
        <v>2.5142867000647596E-2</v>
      </c>
      <c r="O94" s="193">
        <f>'Port Shepstone'!G$74/100</f>
        <v>6.2260818764319333E-2</v>
      </c>
      <c r="P94" s="193">
        <f>'Port Shepstone'!H$74/100</f>
        <v>0.20350289126390789</v>
      </c>
      <c r="Q94" s="193">
        <f>'Port Shepstone'!I$74/100</f>
        <v>7.5384847151720613E-2</v>
      </c>
      <c r="R94" s="193">
        <f>'Port Shepstone'!J$74/100</f>
        <v>0.19447424789741852</v>
      </c>
      <c r="S94" s="193">
        <f>NewCastle!K$74/100</f>
        <v>0.2430847774775601</v>
      </c>
      <c r="T94" s="193"/>
      <c r="U94" s="193">
        <f>K94*$B94*Indicators!$B$256+K94*$C94*Indicators!$C$256+K94*$D94*Indicators!$D$256+K94*$E94*Indicators!$E$256+K94*$F94*Indicators!$F$256+K94*$G94*Indicators!$G$256+K94*$H94*Indicators!$H$256+K94*$I94*Indicators!$I$256</f>
        <v>2.5376843076222798E-3</v>
      </c>
      <c r="V94" s="193">
        <f>L94*$B94*Indicators!$B$257+L94*$C94*Indicators!$C$257+L94*$D94*Indicators!$D$257+L94*$E94*Indicators!$E$257+L94*$F94*Indicators!$F$257+L94*$G94*Indicators!$G$257+L94*$H94*Indicators!$H$257+L94*$I94*Indicators!$I$257</f>
        <v>1.1541992407216801E-3</v>
      </c>
      <c r="W94" s="193">
        <f>M94*$B94*Indicators!$B$258+M94*$C94*Indicators!$C$258+M94*$D94*Indicators!$D$258+M94*$E94*Indicators!$E$258+M94*$F94*Indicators!$F$258+M94*$G94*Indicators!$G$258+M94*$H94*Indicators!$H$258+M94*$I94*Indicators!$I$258</f>
        <v>-9.1436472288658499E-4</v>
      </c>
      <c r="X94" s="193">
        <f>N94*$B94*Indicators!$B$259+N94*$C94*Indicators!$C$259+N94*$D94*Indicators!$D$259+N94*$E94*Indicators!$E$259+N94*$F94*Indicators!$F$259+N94*$G94*Indicators!$G$259+N94*$H94*Indicators!$H$259+N94*$I94*Indicators!$I$259</f>
        <v>-1.1644583138477733E-4</v>
      </c>
      <c r="Y94" s="193">
        <f>O94*$B94*Indicators!$B$260+O94*$C94*Indicators!$C$260+O94*$D94*Indicators!$D$260+O94*$E94*Indicators!$E$260+O94*$F94*Indicators!$F$260+O94*$G94*Indicators!$G$260+O94*$H94*Indicators!$H$260+O94*$I94*Indicators!$I$260</f>
        <v>7.8065715503305966E-4</v>
      </c>
      <c r="Z94" s="193">
        <f>P94*$B94*Indicators!$B$261+P94*$C94*Indicators!$C$261+P94*$D94*Indicators!$D$261+P94*$E94*Indicators!$E$261+P94*$F94*Indicators!$F$261+P94*$G94*Indicators!$G$261+P94*$H94*Indicators!$H$261+P94*$I94*Indicators!$I$261</f>
        <v>1.8696484098343169E-3</v>
      </c>
      <c r="AA94" s="193">
        <f>Q94*$B94*Indicators!$B$262+Q94*$C94*Indicators!$C$262+Q94*$D94*Indicators!$D$262+Q94*$E94*Indicators!$E$262+Q94*$F94*Indicators!$F$262+Q94*$G94*Indicators!$G$262+Q94*$H94*Indicators!$H$262+Q94*$I94*Indicators!$I$262</f>
        <v>1.4512453136746365E-3</v>
      </c>
      <c r="AB94" s="193">
        <f>R94*$B94*Indicators!$B$263+R94*$C94*Indicators!$C$263+R94*$D94*Indicators!$D$263+R94*$E94*Indicators!$E$263+R94*$F94*Indicators!$F$263+R94*$G94*Indicators!$G$263+R94*$H94*Indicators!$H$263+R94*$I94*Indicators!$I$263</f>
        <v>1.7313875095469164E-3</v>
      </c>
      <c r="AC94" s="193">
        <f>S94*$B94*Indicators!$B$264+S94*$C94*Indicators!$C$264+S94*$D94*Indicators!$D$264+S94*$E94*Indicators!$E$264+S94*$F94*Indicators!$F$264+S94*$G94*Indicators!$G$264+S94*$H94*Indicators!$H$264+S94*$I94*Indicators!$I$264</f>
        <v>3.205911636907728E-4</v>
      </c>
      <c r="AE94" s="177">
        <f t="shared" si="2"/>
        <v>0.88146025458523003</v>
      </c>
    </row>
    <row r="95" spans="1:31" hidden="1" x14ac:dyDescent="0.25">
      <c r="A95" s="174">
        <f>Indicators!A107</f>
        <v>38626</v>
      </c>
      <c r="B95" s="193">
        <f>(Indicators!B107-Indicators!B106)/Indicators!B106</f>
        <v>5.5751376868607296E-2</v>
      </c>
      <c r="C95" s="193">
        <f>(Indicators!C107-Indicators!C106)/-100</f>
        <v>2.5000000000000353E-4</v>
      </c>
      <c r="D95" s="193">
        <f>(Indicators!D107-Indicators!D106)/-100</f>
        <v>3.3848848143228859E-3</v>
      </c>
      <c r="E95" s="193">
        <f>(Indicators!E107-Indicators!E106)/-Indicators!E106</f>
        <v>5.9390048154093031E-2</v>
      </c>
      <c r="F95" s="193">
        <f>(Indicators!F107-Indicators!F106)/Indicators!F106</f>
        <v>7.4005550416281124E-2</v>
      </c>
      <c r="G95" s="193">
        <f>(Indicators!G107-Indicators!G106)/Indicators!G106</f>
        <v>2.1159542953872196E-3</v>
      </c>
      <c r="H95" s="193">
        <f>(Indicators!H107-Indicators!H106)/Indicators!H106</f>
        <v>1.5877573028132873E-2</v>
      </c>
      <c r="I95" s="193">
        <f>(Indicators!I107-Indicators!I106)/Indicators!I106</f>
        <v>5.1260266213537242E-2</v>
      </c>
      <c r="J95" s="174"/>
      <c r="K95" s="193">
        <f>'Port Shepstone'!C$74/100</f>
        <v>7.4132078939301571E-2</v>
      </c>
      <c r="L95" s="193">
        <f>'Port Shepstone'!D$74/100</f>
        <v>3.7596422678410964E-2</v>
      </c>
      <c r="M95" s="193">
        <f>'Port Shepstone'!E$74/100</f>
        <v>0.12180590699295141</v>
      </c>
      <c r="N95" s="193">
        <f>'Port Shepstone'!F$74/100</f>
        <v>2.5142867000647596E-2</v>
      </c>
      <c r="O95" s="193">
        <f>'Port Shepstone'!G$74/100</f>
        <v>6.2260818764319333E-2</v>
      </c>
      <c r="P95" s="193">
        <f>'Port Shepstone'!H$74/100</f>
        <v>0.20350289126390789</v>
      </c>
      <c r="Q95" s="193">
        <f>'Port Shepstone'!I$74/100</f>
        <v>7.5384847151720613E-2</v>
      </c>
      <c r="R95" s="193">
        <f>'Port Shepstone'!J$74/100</f>
        <v>0.19447424789741852</v>
      </c>
      <c r="S95" s="193">
        <f>NewCastle!K$74/100</f>
        <v>0.2430847774775601</v>
      </c>
      <c r="T95" s="193"/>
      <c r="U95" s="193">
        <f>K95*$B95*Indicators!$B$256+K95*$C95*Indicators!$C$256+K95*$D95*Indicators!$D$256+K95*$E95*Indicators!$E$256+K95*$F95*Indicators!$F$256+K95*$G95*Indicators!$G$256+K95*$H95*Indicators!$H$256+K95*$I95*Indicators!$I$256</f>
        <v>3.6570148884823243E-3</v>
      </c>
      <c r="V95" s="193">
        <f>L95*$B95*Indicators!$B$257+L95*$C95*Indicators!$C$257+L95*$D95*Indicators!$D$257+L95*$E95*Indicators!$E$257+L95*$F95*Indicators!$F$257+L95*$G95*Indicators!$G$257+L95*$H95*Indicators!$H$257+L95*$I95*Indicators!$I$257</f>
        <v>1.2693624860833433E-3</v>
      </c>
      <c r="W95" s="193">
        <f>M95*$B95*Indicators!$B$258+M95*$C95*Indicators!$C$258+M95*$D95*Indicators!$D$258+M95*$E95*Indicators!$E$258+M95*$F95*Indicators!$F$258+M95*$G95*Indicators!$G$258+M95*$H95*Indicators!$H$258+M95*$I95*Indicators!$I$258</f>
        <v>4.5690664328470075E-3</v>
      </c>
      <c r="X95" s="193">
        <f>N95*$B95*Indicators!$B$259+N95*$C95*Indicators!$C$259+N95*$D95*Indicators!$D$259+N95*$E95*Indicators!$E$259+N95*$F95*Indicators!$F$259+N95*$G95*Indicators!$G$259+N95*$H95*Indicators!$H$259+N95*$I95*Indicators!$I$259</f>
        <v>1.1277275316299003E-3</v>
      </c>
      <c r="Y95" s="193">
        <f>O95*$B95*Indicators!$B$260+O95*$C95*Indicators!$C$260+O95*$D95*Indicators!$D$260+O95*$E95*Indicators!$E$260+O95*$F95*Indicators!$F$260+O95*$G95*Indicators!$G$260+O95*$H95*Indicators!$H$260+O95*$I95*Indicators!$I$260</f>
        <v>1.3836482384334175E-3</v>
      </c>
      <c r="Z95" s="193">
        <f>P95*$B95*Indicators!$B$261+P95*$C95*Indicators!$C$261+P95*$D95*Indicators!$D$261+P95*$E95*Indicators!$E$261+P95*$F95*Indicators!$F$261+P95*$G95*Indicators!$G$261+P95*$H95*Indicators!$H$261+P95*$I95*Indicators!$I$261</f>
        <v>3.306517566253912E-3</v>
      </c>
      <c r="AA95" s="193">
        <f>Q95*$B95*Indicators!$B$262+Q95*$C95*Indicators!$C$262+Q95*$D95*Indicators!$D$262+Q95*$E95*Indicators!$E$262+Q95*$F95*Indicators!$F$262+Q95*$G95*Indicators!$G$262+Q95*$H95*Indicators!$H$262+Q95*$I95*Indicators!$I$262</f>
        <v>2.4185103744152766E-3</v>
      </c>
      <c r="AB95" s="193">
        <f>R95*$B95*Indicators!$B$263+R95*$C95*Indicators!$C$263+R95*$D95*Indicators!$D$263+R95*$E95*Indicators!$E$263+R95*$F95*Indicators!$F$263+R95*$G95*Indicators!$G$263+R95*$H95*Indicators!$H$263+R95*$I95*Indicators!$I$263</f>
        <v>3.7468218007218716E-3</v>
      </c>
      <c r="AC95" s="193">
        <f>S95*$B95*Indicators!$B$264+S95*$C95*Indicators!$C$264+S95*$D95*Indicators!$D$264+S95*$E95*Indicators!$E$264+S95*$F95*Indicators!$F$264+S95*$G95*Indicators!$G$264+S95*$H95*Indicators!$H$264+S95*$I95*Indicators!$I$264</f>
        <v>3.3219722286480834E-3</v>
      </c>
      <c r="AE95" s="177">
        <f t="shared" si="2"/>
        <v>2.4800641547515134</v>
      </c>
    </row>
    <row r="96" spans="1:31" hidden="1" x14ac:dyDescent="0.25">
      <c r="A96" s="174">
        <f>Indicators!A108</f>
        <v>38657</v>
      </c>
      <c r="B96" s="193">
        <f>(Indicators!B108-Indicators!B107)/Indicators!B107</f>
        <v>-3.6993427034116788E-2</v>
      </c>
      <c r="C96" s="193">
        <f>(Indicators!C108-Indicators!C107)/-100</f>
        <v>3.2999999999999917E-3</v>
      </c>
      <c r="D96" s="193">
        <f>(Indicators!D108-Indicators!D107)/-100</f>
        <v>6.6088578423020468E-3</v>
      </c>
      <c r="E96" s="193">
        <f>(Indicators!E108-Indicators!E107)/-Indicators!E107</f>
        <v>9.7440273037542671E-2</v>
      </c>
      <c r="F96" s="193">
        <f>(Indicators!F108-Indicators!F107)/Indicators!F107</f>
        <v>1.7226528854435923E-2</v>
      </c>
      <c r="G96" s="193">
        <f>(Indicators!G108-Indicators!G107)/Indicators!G107</f>
        <v>5.5743243243243194E-2</v>
      </c>
      <c r="H96" s="193">
        <f>(Indicators!H108-Indicators!H107)/Indicators!H107</f>
        <v>1.888784180730876E-2</v>
      </c>
      <c r="I96" s="193">
        <f>(Indicators!I108-Indicators!I107)/Indicators!I107</f>
        <v>-3.3135775862068964E-2</v>
      </c>
      <c r="J96" s="174"/>
      <c r="K96" s="193">
        <f>'Port Shepstone'!C$74/100</f>
        <v>7.4132078939301571E-2</v>
      </c>
      <c r="L96" s="193">
        <f>'Port Shepstone'!D$74/100</f>
        <v>3.7596422678410964E-2</v>
      </c>
      <c r="M96" s="193">
        <f>'Port Shepstone'!E$74/100</f>
        <v>0.12180590699295141</v>
      </c>
      <c r="N96" s="193">
        <f>'Port Shepstone'!F$74/100</f>
        <v>2.5142867000647596E-2</v>
      </c>
      <c r="O96" s="193">
        <f>'Port Shepstone'!G$74/100</f>
        <v>6.2260818764319333E-2</v>
      </c>
      <c r="P96" s="193">
        <f>'Port Shepstone'!H$74/100</f>
        <v>0.20350289126390789</v>
      </c>
      <c r="Q96" s="193">
        <f>'Port Shepstone'!I$74/100</f>
        <v>7.5384847151720613E-2</v>
      </c>
      <c r="R96" s="193">
        <f>'Port Shepstone'!J$74/100</f>
        <v>0.19447424789741852</v>
      </c>
      <c r="S96" s="193">
        <f>NewCastle!K$74/100</f>
        <v>0.2430847774775601</v>
      </c>
      <c r="T96" s="193"/>
      <c r="U96" s="193">
        <f>K96*$B96*Indicators!$B$256+K96*$C96*Indicators!$C$256+K96*$D96*Indicators!$D$256+K96*$E96*Indicators!$E$256+K96*$F96*Indicators!$F$256+K96*$G96*Indicators!$G$256+K96*$H96*Indicators!$H$256+K96*$I96*Indicators!$I$256</f>
        <v>1.0550836770417992E-3</v>
      </c>
      <c r="V96" s="193">
        <f>L96*$B96*Indicators!$B$257+L96*$C96*Indicators!$C$257+L96*$D96*Indicators!$D$257+L96*$E96*Indicators!$E$257+L96*$F96*Indicators!$F$257+L96*$G96*Indicators!$G$257+L96*$H96*Indicators!$H$257+L96*$I96*Indicators!$I$257</f>
        <v>5.3823570013053208E-4</v>
      </c>
      <c r="W96" s="193">
        <f>M96*$B96*Indicators!$B$258+M96*$C96*Indicators!$C$258+M96*$D96*Indicators!$D$258+M96*$E96*Indicators!$E$258+M96*$F96*Indicators!$F$258+M96*$G96*Indicators!$G$258+M96*$H96*Indicators!$H$258+M96*$I96*Indicators!$I$258</f>
        <v>-8.4674597444821243E-4</v>
      </c>
      <c r="X96" s="193">
        <f>N96*$B96*Indicators!$B$259+N96*$C96*Indicators!$C$259+N96*$D96*Indicators!$D$259+N96*$E96*Indicators!$E$259+N96*$F96*Indicators!$F$259+N96*$G96*Indicators!$G$259+N96*$H96*Indicators!$H$259+N96*$I96*Indicators!$I$259</f>
        <v>4.0355584976523983E-5</v>
      </c>
      <c r="Y96" s="193">
        <f>O96*$B96*Indicators!$B$260+O96*$C96*Indicators!$C$260+O96*$D96*Indicators!$D$260+O96*$E96*Indicators!$E$260+O96*$F96*Indicators!$F$260+O96*$G96*Indicators!$G$260+O96*$H96*Indicators!$H$260+O96*$I96*Indicators!$I$260</f>
        <v>1.0321067939047877E-3</v>
      </c>
      <c r="Z96" s="193">
        <f>P96*$B96*Indicators!$B$261+P96*$C96*Indicators!$C$261+P96*$D96*Indicators!$D$261+P96*$E96*Indicators!$E$261+P96*$F96*Indicators!$F$261+P96*$G96*Indicators!$G$261+P96*$H96*Indicators!$H$261+P96*$I96*Indicators!$I$261</f>
        <v>2.6950735725107347E-3</v>
      </c>
      <c r="AA96" s="193">
        <f>Q96*$B96*Indicators!$B$262+Q96*$C96*Indicators!$C$262+Q96*$D96*Indicators!$D$262+Q96*$E96*Indicators!$E$262+Q96*$F96*Indicators!$F$262+Q96*$G96*Indicators!$G$262+Q96*$H96*Indicators!$H$262+Q96*$I96*Indicators!$I$262</f>
        <v>2.059334289170071E-3</v>
      </c>
      <c r="AB96" s="193">
        <f>R96*$B96*Indicators!$B$263+R96*$C96*Indicators!$C$263+R96*$D96*Indicators!$D$263+R96*$E96*Indicators!$E$263+R96*$F96*Indicators!$F$263+R96*$G96*Indicators!$G$263+R96*$H96*Indicators!$H$263+R96*$I96*Indicators!$I$263</f>
        <v>2.3084354080853868E-3</v>
      </c>
      <c r="AC96" s="193">
        <f>S96*$B96*Indicators!$B$264+S96*$C96*Indicators!$C$264+S96*$D96*Indicators!$D$264+S96*$E96*Indicators!$E$264+S96*$F96*Indicators!$F$264+S96*$G96*Indicators!$G$264+S96*$H96*Indicators!$H$264+S96*$I96*Indicators!$I$264</f>
        <v>6.7747547943931656E-4</v>
      </c>
      <c r="AE96" s="177">
        <f t="shared" si="2"/>
        <v>0.95593545308109407</v>
      </c>
    </row>
    <row r="97" spans="1:31" hidden="1" x14ac:dyDescent="0.25">
      <c r="A97" s="174">
        <f>Indicators!A109</f>
        <v>38687</v>
      </c>
      <c r="B97" s="193">
        <f>(Indicators!B109-Indicators!B108)/Indicators!B108</f>
        <v>-2.2147931466778171E-2</v>
      </c>
      <c r="C97" s="193">
        <f>(Indicators!C109-Indicators!C108)/-100</f>
        <v>2.8500000000000014E-3</v>
      </c>
      <c r="D97" s="193">
        <f>(Indicators!D109-Indicators!D108)/-100</f>
        <v>-2.4804469273742758E-3</v>
      </c>
      <c r="E97" s="193">
        <f>(Indicators!E109-Indicators!E108)/-Indicators!E108</f>
        <v>-9.6804688977122286E-2</v>
      </c>
      <c r="F97" s="193">
        <f>(Indicators!F109-Indicators!F108)/Indicators!F108</f>
        <v>0.17950889077053336</v>
      </c>
      <c r="G97" s="193">
        <f>(Indicators!G109-Indicators!G108)/Indicators!G108</f>
        <v>3.2400000000000088E-2</v>
      </c>
      <c r="H97" s="193">
        <f>(Indicators!H109-Indicators!H108)/Indicators!H108</f>
        <v>1.8051574269693109E-2</v>
      </c>
      <c r="I97" s="193">
        <f>(Indicators!I109-Indicators!I108)/Indicators!I108</f>
        <v>-7.2443577598216777E-3</v>
      </c>
      <c r="J97" s="174"/>
      <c r="K97" s="193">
        <f>'Port Shepstone'!C$74/100</f>
        <v>7.4132078939301571E-2</v>
      </c>
      <c r="L97" s="193">
        <f>'Port Shepstone'!D$74/100</f>
        <v>3.7596422678410964E-2</v>
      </c>
      <c r="M97" s="193">
        <f>'Port Shepstone'!E$74/100</f>
        <v>0.12180590699295141</v>
      </c>
      <c r="N97" s="193">
        <f>'Port Shepstone'!F$74/100</f>
        <v>2.5142867000647596E-2</v>
      </c>
      <c r="O97" s="193">
        <f>'Port Shepstone'!G$74/100</f>
        <v>6.2260818764319333E-2</v>
      </c>
      <c r="P97" s="193">
        <f>'Port Shepstone'!H$74/100</f>
        <v>0.20350289126390789</v>
      </c>
      <c r="Q97" s="193">
        <f>'Port Shepstone'!I$74/100</f>
        <v>7.5384847151720613E-2</v>
      </c>
      <c r="R97" s="193">
        <f>'Port Shepstone'!J$74/100</f>
        <v>0.19447424789741852</v>
      </c>
      <c r="S97" s="193">
        <f>NewCastle!K$74/100</f>
        <v>0.2430847774775601</v>
      </c>
      <c r="T97" s="193"/>
      <c r="U97" s="193">
        <f>K97*$B97*Indicators!$B$256+K97*$C97*Indicators!$C$256+K97*$D97*Indicators!$D$256+K97*$E97*Indicators!$E$256+K97*$F97*Indicators!$F$256+K97*$G97*Indicators!$G$256+K97*$H97*Indicators!$H$256+K97*$I97*Indicators!$I$256</f>
        <v>2.5466496907590509E-3</v>
      </c>
      <c r="V97" s="193">
        <f>L97*$B97*Indicators!$B$257+L97*$C97*Indicators!$C$257+L97*$D97*Indicators!$D$257+L97*$E97*Indicators!$E$257+L97*$F97*Indicators!$F$257+L97*$G97*Indicators!$G$257+L97*$H97*Indicators!$H$257+L97*$I97*Indicators!$I$257</f>
        <v>-1.8097864762901019E-4</v>
      </c>
      <c r="W97" s="193">
        <f>M97*$B97*Indicators!$B$258+M97*$C97*Indicators!$C$258+M97*$D97*Indicators!$D$258+M97*$E97*Indicators!$E$258+M97*$F97*Indicators!$F$258+M97*$G97*Indicators!$G$258+M97*$H97*Indicators!$H$258+M97*$I97*Indicators!$I$258</f>
        <v>-2.0256299655650144E-3</v>
      </c>
      <c r="X97" s="193">
        <f>N97*$B97*Indicators!$B$259+N97*$C97*Indicators!$C$259+N97*$D97*Indicators!$D$259+N97*$E97*Indicators!$E$259+N97*$F97*Indicators!$F$259+N97*$G97*Indicators!$G$259+N97*$H97*Indicators!$H$259+N97*$I97*Indicators!$I$259</f>
        <v>-5.8769628105993137E-4</v>
      </c>
      <c r="Y97" s="193">
        <f>O97*$B97*Indicators!$B$260+O97*$C97*Indicators!$C$260+O97*$D97*Indicators!$D$260+O97*$E97*Indicators!$E$260+O97*$F97*Indicators!$F$260+O97*$G97*Indicators!$G$260+O97*$H97*Indicators!$H$260+O97*$I97*Indicators!$I$260</f>
        <v>-6.8955642378598766E-4</v>
      </c>
      <c r="Z97" s="193">
        <f>P97*$B97*Indicators!$B$261+P97*$C97*Indicators!$C$261+P97*$D97*Indicators!$D$261+P97*$E97*Indicators!$E$261+P97*$F97*Indicators!$F$261+P97*$G97*Indicators!$G$261+P97*$H97*Indicators!$H$261+P97*$I97*Indicators!$I$261</f>
        <v>-1.4002948196719898E-3</v>
      </c>
      <c r="AA97" s="193">
        <f>Q97*$B97*Indicators!$B$262+Q97*$C97*Indicators!$C$262+Q97*$D97*Indicators!$D$262+Q97*$E97*Indicators!$E$262+Q97*$F97*Indicators!$F$262+Q97*$G97*Indicators!$G$262+Q97*$H97*Indicators!$H$262+Q97*$I97*Indicators!$I$262</f>
        <v>-2.1144217426502807E-3</v>
      </c>
      <c r="AB97" s="193">
        <f>R97*$B97*Indicators!$B$263+R97*$C97*Indicators!$C$263+R97*$D97*Indicators!$D$263+R97*$E97*Indicators!$E$263+R97*$F97*Indicators!$F$263+R97*$G97*Indicators!$G$263+R97*$H97*Indicators!$H$263+R97*$I97*Indicators!$I$263</f>
        <v>-1.1848445349160153E-3</v>
      </c>
      <c r="AC97" s="193">
        <f>S97*$B97*Indicators!$B$264+S97*$C97*Indicators!$C$264+S97*$D97*Indicators!$D$264+S97*$E97*Indicators!$E$264+S97*$F97*Indicators!$F$264+S97*$G97*Indicators!$G$264+S97*$H97*Indicators!$H$264+S97*$I97*Indicators!$I$264</f>
        <v>8.118720080774243E-4</v>
      </c>
      <c r="AE97" s="177">
        <f t="shared" si="2"/>
        <v>-0.48249007164417551</v>
      </c>
    </row>
    <row r="98" spans="1:31" hidden="1" x14ac:dyDescent="0.25">
      <c r="A98" s="174">
        <f>Indicators!A110</f>
        <v>38718</v>
      </c>
      <c r="B98" s="193">
        <f>(Indicators!B110-Indicators!B109)/Indicators!B109</f>
        <v>-3.5834124723013602E-2</v>
      </c>
      <c r="C98" s="193">
        <f>(Indicators!C110-Indicators!C109)/-100</f>
        <v>7.5000000000000175E-4</v>
      </c>
      <c r="D98" s="193">
        <f>(Indicators!D110-Indicators!D109)/-100</f>
        <v>-3.8724082934609248E-3</v>
      </c>
      <c r="E98" s="193">
        <f>(Indicators!E110-Indicators!E109)/-Indicators!E109</f>
        <v>-0.12394414756076547</v>
      </c>
      <c r="F98" s="193">
        <f>(Indicators!F110-Indicators!F109)/Indicators!F109</f>
        <v>0.16223977027997141</v>
      </c>
      <c r="G98" s="193">
        <f>(Indicators!G110-Indicators!G109)/Indicators!G109</f>
        <v>9.8024021697016475E-2</v>
      </c>
      <c r="H98" s="193">
        <f>(Indicators!H110-Indicators!H109)/Indicators!H109</f>
        <v>1.8635250337010384E-2</v>
      </c>
      <c r="I98" s="193">
        <f>(Indicators!I110-Indicators!I109)/Indicators!I109</f>
        <v>1.3471793432500701E-2</v>
      </c>
      <c r="J98" s="174"/>
      <c r="K98" s="193">
        <f>'Port Shepstone'!C$75/100</f>
        <v>6.9203191320757182E-2</v>
      </c>
      <c r="L98" s="193">
        <f>'Port Shepstone'!D$75/100</f>
        <v>3.3502361294493042E-2</v>
      </c>
      <c r="M98" s="193">
        <f>'Port Shepstone'!E$75/100</f>
        <v>0.12457246071029178</v>
      </c>
      <c r="N98" s="193">
        <f>'Port Shepstone'!F$75/100</f>
        <v>2.4570255717315314E-2</v>
      </c>
      <c r="O98" s="193">
        <f>'Port Shepstone'!G$75/100</f>
        <v>6.4513114206269359E-2</v>
      </c>
      <c r="P98" s="193">
        <f>'Port Shepstone'!H$75/100</f>
        <v>0.20797311088368242</v>
      </c>
      <c r="Q98" s="193">
        <f>'Port Shepstone'!I$75/100</f>
        <v>7.7862357656863349E-2</v>
      </c>
      <c r="R98" s="193">
        <f>'Port Shepstone'!J$75/100</f>
        <v>0.19690191280379257</v>
      </c>
      <c r="S98" s="193">
        <f>'Port Shepstone'!K$75/100</f>
        <v>0.20090123540653507</v>
      </c>
      <c r="T98" s="193"/>
      <c r="U98" s="193">
        <f>K98*$B98*Indicators!$B$256+K98*$C98*Indicators!$C$256+K98*$D98*Indicators!$D$256+K98*$E98*Indicators!$E$256+K98*$F98*Indicators!$F$256+K98*$G98*Indicators!$G$256+K98*$H98*Indicators!$H$256+K98*$I98*Indicators!$I$256</f>
        <v>1.6094758623618742E-3</v>
      </c>
      <c r="V98" s="193">
        <f>L98*$B98*Indicators!$B$257+L98*$C98*Indicators!$C$257+L98*$D98*Indicators!$D$257+L98*$E98*Indicators!$E$257+L98*$F98*Indicators!$F$257+L98*$G98*Indicators!$G$257+L98*$H98*Indicators!$H$257+L98*$I98*Indicators!$I$257</f>
        <v>6.284813552105815E-4</v>
      </c>
      <c r="W98" s="193">
        <f>M98*$B98*Indicators!$B$258+M98*$C98*Indicators!$C$258+M98*$D98*Indicators!$D$258+M98*$E98*Indicators!$E$258+M98*$F98*Indicators!$F$258+M98*$G98*Indicators!$G$258+M98*$H98*Indicators!$H$258+M98*$I98*Indicators!$I$258</f>
        <v>-2.5440306399154488E-3</v>
      </c>
      <c r="X98" s="193">
        <f>N98*$B98*Indicators!$B$259+N98*$C98*Indicators!$C$259+N98*$D98*Indicators!$D$259+N98*$E98*Indicators!$E$259+N98*$F98*Indicators!$F$259+N98*$G98*Indicators!$G$259+N98*$H98*Indicators!$H$259+N98*$I98*Indicators!$I$259</f>
        <v>-4.89659167925457E-4</v>
      </c>
      <c r="Y98" s="193">
        <f>O98*$B98*Indicators!$B$260+O98*$C98*Indicators!$C$260+O98*$D98*Indicators!$D$260+O98*$E98*Indicators!$E$260+O98*$F98*Indicators!$F$260+O98*$G98*Indicators!$G$260+O98*$H98*Indicators!$H$260+O98*$I98*Indicators!$I$260</f>
        <v>-1.0369264238543263E-3</v>
      </c>
      <c r="Z98" s="193">
        <f>P98*$B98*Indicators!$B$261+P98*$C98*Indicators!$C$261+P98*$D98*Indicators!$D$261+P98*$E98*Indicators!$E$261+P98*$F98*Indicators!$F$261+P98*$G98*Indicators!$G$261+P98*$H98*Indicators!$H$261+P98*$I98*Indicators!$I$261</f>
        <v>-2.4605291059503001E-3</v>
      </c>
      <c r="AA98" s="193">
        <f>Q98*$B98*Indicators!$B$262+Q98*$C98*Indicators!$C$262+Q98*$D98*Indicators!$D$262+Q98*$E98*Indicators!$E$262+Q98*$F98*Indicators!$F$262+Q98*$G98*Indicators!$G$262+Q98*$H98*Indicators!$H$262+Q98*$I98*Indicators!$I$262</f>
        <v>-2.7975686727059875E-3</v>
      </c>
      <c r="AB98" s="193">
        <f>R98*$B98*Indicators!$B$263+R98*$C98*Indicators!$C$263+R98*$D98*Indicators!$D$263+R98*$E98*Indicators!$E$263+R98*$F98*Indicators!$F$263+R98*$G98*Indicators!$G$263+R98*$H98*Indicators!$H$263+R98*$I98*Indicators!$I$263</f>
        <v>-1.9372004257507992E-3</v>
      </c>
      <c r="AC98" s="193">
        <f>S98*$B98*Indicators!$B$264+S98*$C98*Indicators!$C$264+S98*$D98*Indicators!$D$264+S98*$E98*Indicators!$E$264+S98*$F98*Indicators!$F$264+S98*$G98*Indicators!$G$264+S98*$H98*Indicators!$H$264+S98*$I98*Indicators!$I$264</f>
        <v>4.357087012379061E-4</v>
      </c>
      <c r="AE98" s="177">
        <f t="shared" si="2"/>
        <v>-0.85922485172919583</v>
      </c>
    </row>
    <row r="99" spans="1:31" hidden="1" x14ac:dyDescent="0.25">
      <c r="A99" s="174">
        <f>Indicators!A111</f>
        <v>38749</v>
      </c>
      <c r="B99" s="193">
        <f>(Indicators!B111-Indicators!B110)/Indicators!B110</f>
        <v>1.2246372053319361E-2</v>
      </c>
      <c r="C99" s="193">
        <f>(Indicators!C111-Indicators!C110)/-100</f>
        <v>5.9999999999999604E-4</v>
      </c>
      <c r="D99" s="193">
        <f>(Indicators!D111-Indicators!D110)/-100</f>
        <v>8.5966943995769091E-4</v>
      </c>
      <c r="E99" s="193">
        <f>(Indicators!E111-Indicators!E110)/-Indicators!E110</f>
        <v>8.6196319018404979E-2</v>
      </c>
      <c r="F99" s="193">
        <f>(Indicators!F111-Indicators!F110)/Indicators!F110</f>
        <v>0.11488573193329212</v>
      </c>
      <c r="G99" s="193">
        <f>(Indicators!G111-Indicators!G110)/Indicators!G110</f>
        <v>-1.9936485532815729E-2</v>
      </c>
      <c r="H99" s="193">
        <f>(Indicators!H111-Indicators!H110)/Indicators!H110</f>
        <v>2.536789032721037E-2</v>
      </c>
      <c r="I99" s="193">
        <f>(Indicators!I111-Indicators!I110)/Indicators!I110</f>
        <v>-5.5663251176959291E-2</v>
      </c>
      <c r="J99" s="174"/>
      <c r="K99" s="193">
        <f>'Port Shepstone'!C$75/100</f>
        <v>6.9203191320757182E-2</v>
      </c>
      <c r="L99" s="193">
        <f>'Port Shepstone'!D$75/100</f>
        <v>3.3502361294493042E-2</v>
      </c>
      <c r="M99" s="193">
        <f>'Port Shepstone'!E$75/100</f>
        <v>0.12457246071029178</v>
      </c>
      <c r="N99" s="193">
        <f>'Port Shepstone'!F$75/100</f>
        <v>2.4570255717315314E-2</v>
      </c>
      <c r="O99" s="193">
        <f>'Port Shepstone'!G$75/100</f>
        <v>6.4513114206269359E-2</v>
      </c>
      <c r="P99" s="193">
        <f>'Port Shepstone'!H$75/100</f>
        <v>0.20797311088368242</v>
      </c>
      <c r="Q99" s="193">
        <f>'Port Shepstone'!I$75/100</f>
        <v>7.7862357656863349E-2</v>
      </c>
      <c r="R99" s="193">
        <f>'Port Shepstone'!J$75/100</f>
        <v>0.19690191280379257</v>
      </c>
      <c r="S99" s="193">
        <f>'Port Shepstone'!K$75/100</f>
        <v>0.20090123540653507</v>
      </c>
      <c r="T99" s="193"/>
      <c r="U99" s="193">
        <f>K99*$B99*Indicators!$B$256+K99*$C99*Indicators!$C$256+K99*$D99*Indicators!$D$256+K99*$E99*Indicators!$E$256+K99*$F99*Indicators!$F$256+K99*$G99*Indicators!$G$256+K99*$H99*Indicators!$H$256+K99*$I99*Indicators!$I$256</f>
        <v>3.443210364318106E-3</v>
      </c>
      <c r="V99" s="193">
        <f>L99*$B99*Indicators!$B$257+L99*$C99*Indicators!$C$257+L99*$D99*Indicators!$D$257+L99*$E99*Indicators!$E$257+L99*$F99*Indicators!$F$257+L99*$G99*Indicators!$G$257+L99*$H99*Indicators!$H$257+L99*$I99*Indicators!$I$257</f>
        <v>-2.2827507033232672E-4</v>
      </c>
      <c r="W99" s="193">
        <f>M99*$B99*Indicators!$B$258+M99*$C99*Indicators!$C$258+M99*$D99*Indicators!$D$258+M99*$E99*Indicators!$E$258+M99*$F99*Indicators!$F$258+M99*$G99*Indicators!$G$258+M99*$H99*Indicators!$H$258+M99*$I99*Indicators!$I$258</f>
        <v>5.5721067215976344E-4</v>
      </c>
      <c r="X99" s="193">
        <f>N99*$B99*Indicators!$B$259+N99*$C99*Indicators!$C$259+N99*$D99*Indicators!$D$259+N99*$E99*Indicators!$E$259+N99*$F99*Indicators!$F$259+N99*$G99*Indicators!$G$259+N99*$H99*Indicators!$H$259+N99*$I99*Indicators!$I$259</f>
        <v>-1.6604461060191491E-4</v>
      </c>
      <c r="Y99" s="193">
        <f>O99*$B99*Indicators!$B$260+O99*$C99*Indicators!$C$260+O99*$D99*Indicators!$D$260+O99*$E99*Indicators!$E$260+O99*$F99*Indicators!$F$260+O99*$G99*Indicators!$G$260+O99*$H99*Indicators!$H$260+O99*$I99*Indicators!$I$260</f>
        <v>1.2417004594129353E-3</v>
      </c>
      <c r="Z99" s="193">
        <f>P99*$B99*Indicators!$B$261+P99*$C99*Indicators!$C$261+P99*$D99*Indicators!$D$261+P99*$E99*Indicators!$E$261+P99*$F99*Indicators!$F$261+P99*$G99*Indicators!$G$261+P99*$H99*Indicators!$H$261+P99*$I99*Indicators!$I$261</f>
        <v>3.4457350164087863E-3</v>
      </c>
      <c r="AA99" s="193">
        <f>Q99*$B99*Indicators!$B$262+Q99*$C99*Indicators!$C$262+Q99*$D99*Indicators!$D$262+Q99*$E99*Indicators!$E$262+Q99*$F99*Indicators!$F$262+Q99*$G99*Indicators!$G$262+Q99*$H99*Indicators!$H$262+Q99*$I99*Indicators!$I$262</f>
        <v>2.0864583507582343E-3</v>
      </c>
      <c r="AB99" s="193">
        <f>R99*$B99*Indicators!$B$263+R99*$C99*Indicators!$C$263+R99*$D99*Indicators!$D$263+R99*$E99*Indicators!$E$263+R99*$F99*Indicators!$F$263+R99*$G99*Indicators!$G$263+R99*$H99*Indicators!$H$263+R99*$I99*Indicators!$I$263</f>
        <v>2.9471176820432977E-3</v>
      </c>
      <c r="AC99" s="193">
        <f>S99*$B99*Indicators!$B$264+S99*$C99*Indicators!$C$264+S99*$D99*Indicators!$D$264+S99*$E99*Indicators!$E$264+S99*$F99*Indicators!$F$264+S99*$G99*Indicators!$G$264+S99*$H99*Indicators!$H$264+S99*$I99*Indicators!$I$264</f>
        <v>1.2925534729255604E-3</v>
      </c>
      <c r="AE99" s="177">
        <f t="shared" si="2"/>
        <v>1.4619666337092441</v>
      </c>
    </row>
    <row r="100" spans="1:31" hidden="1" x14ac:dyDescent="0.25">
      <c r="A100" s="174">
        <f>Indicators!A112</f>
        <v>38777</v>
      </c>
      <c r="B100" s="193">
        <f>(Indicators!B112-Indicators!B111)/Indicators!B111</f>
        <v>-3.5191852356394626E-3</v>
      </c>
      <c r="C100" s="193">
        <f>(Indicators!C112-Indicators!C111)/-100</f>
        <v>-1.7999999999999971E-3</v>
      </c>
      <c r="D100" s="193">
        <f>(Indicators!D112-Indicators!D111)/-100</f>
        <v>5.1277900749375684E-3</v>
      </c>
      <c r="E100" s="193">
        <f>(Indicators!E112-Indicators!E111)/-Indicators!E111</f>
        <v>-8.9963074857334666E-2</v>
      </c>
      <c r="F100" s="193">
        <f>(Indicators!F112-Indicators!F111)/Indicators!F111</f>
        <v>-5.373961218836578E-2</v>
      </c>
      <c r="G100" s="193">
        <f>(Indicators!G112-Indicators!G111)/Indicators!G111</f>
        <v>5.6165616561656251E-2</v>
      </c>
      <c r="H100" s="193">
        <f>(Indicators!H112-Indicators!H111)/Indicators!H111</f>
        <v>2.5773701862337874E-2</v>
      </c>
      <c r="I100" s="193">
        <f>(Indicators!I112-Indicators!I111)/Indicators!I111</f>
        <v>9.8826979472140766E-2</v>
      </c>
      <c r="J100" s="174"/>
      <c r="K100" s="193">
        <f>'Port Shepstone'!C$75/100</f>
        <v>6.9203191320757182E-2</v>
      </c>
      <c r="L100" s="193">
        <f>'Port Shepstone'!D$75/100</f>
        <v>3.3502361294493042E-2</v>
      </c>
      <c r="M100" s="193">
        <f>'Port Shepstone'!E$75/100</f>
        <v>0.12457246071029178</v>
      </c>
      <c r="N100" s="193">
        <f>'Port Shepstone'!F$75/100</f>
        <v>2.4570255717315314E-2</v>
      </c>
      <c r="O100" s="193">
        <f>'Port Shepstone'!G$75/100</f>
        <v>6.4513114206269359E-2</v>
      </c>
      <c r="P100" s="193">
        <f>'Port Shepstone'!H$75/100</f>
        <v>0.20797311088368242</v>
      </c>
      <c r="Q100" s="193">
        <f>'Port Shepstone'!I$75/100</f>
        <v>7.7862357656863349E-2</v>
      </c>
      <c r="R100" s="193">
        <f>'Port Shepstone'!J$75/100</f>
        <v>0.19690191280379257</v>
      </c>
      <c r="S100" s="193">
        <f>'Port Shepstone'!K$75/100</f>
        <v>0.20090123540653507</v>
      </c>
      <c r="T100" s="193"/>
      <c r="U100" s="193">
        <f>K100*$B100*Indicators!$B$256+K100*$C100*Indicators!$C$256+K100*$D100*Indicators!$D$256+K100*$E100*Indicators!$E$256+K100*$F100*Indicators!$F$256+K100*$G100*Indicators!$G$256+K100*$H100*Indicators!$H$256+K100*$I100*Indicators!$I$256</f>
        <v>-1.4919879597698406E-3</v>
      </c>
      <c r="V100" s="193">
        <f>L100*$B100*Indicators!$B$257+L100*$C100*Indicators!$C$257+L100*$D100*Indicators!$D$257+L100*$E100*Indicators!$E$257+L100*$F100*Indicators!$F$257+L100*$G100*Indicators!$G$257+L100*$H100*Indicators!$H$257+L100*$I100*Indicators!$I$257</f>
        <v>1.0780918974630628E-3</v>
      </c>
      <c r="W100" s="193">
        <f>M100*$B100*Indicators!$B$258+M100*$C100*Indicators!$C$258+M100*$D100*Indicators!$D$258+M100*$E100*Indicators!$E$258+M100*$F100*Indicators!$F$258+M100*$G100*Indicators!$G$258+M100*$H100*Indicators!$H$258+M100*$I100*Indicators!$I$258</f>
        <v>1.4962564268899705E-3</v>
      </c>
      <c r="X100" s="193">
        <f>N100*$B100*Indicators!$B$259+N100*$C100*Indicators!$C$259+N100*$D100*Indicators!$D$259+N100*$E100*Indicators!$E$259+N100*$F100*Indicators!$F$259+N100*$G100*Indicators!$G$259+N100*$H100*Indicators!$H$259+N100*$I100*Indicators!$I$259</f>
        <v>8.3078707692210685E-4</v>
      </c>
      <c r="Y100" s="193">
        <f>O100*$B100*Indicators!$B$260+O100*$C100*Indicators!$C$260+O100*$D100*Indicators!$D$260+O100*$E100*Indicators!$E$260+O100*$F100*Indicators!$F$260+O100*$G100*Indicators!$G$260+O100*$H100*Indicators!$H$260+O100*$I100*Indicators!$I$260</f>
        <v>-7.7424847096759528E-5</v>
      </c>
      <c r="Z100" s="193">
        <f>P100*$B100*Indicators!$B$261+P100*$C100*Indicators!$C$261+P100*$D100*Indicators!$D$261+P100*$E100*Indicators!$E$261+P100*$F100*Indicators!$F$261+P100*$G100*Indicators!$G$261+P100*$H100*Indicators!$H$261+P100*$I100*Indicators!$I$261</f>
        <v>-5.2185497466066574E-4</v>
      </c>
      <c r="AA100" s="193">
        <f>Q100*$B100*Indicators!$B$262+Q100*$C100*Indicators!$C$262+Q100*$D100*Indicators!$D$262+Q100*$E100*Indicators!$E$262+Q100*$F100*Indicators!$F$262+Q100*$G100*Indicators!$G$262+Q100*$H100*Indicators!$H$262+Q100*$I100*Indicators!$I$262</f>
        <v>-9.4607620466968551E-4</v>
      </c>
      <c r="AB100" s="193">
        <f>R100*$B100*Indicators!$B$263+R100*$C100*Indicators!$C$263+R100*$D100*Indicators!$D$263+R100*$E100*Indicators!$E$263+R100*$F100*Indicators!$F$263+R100*$G100*Indicators!$G$263+R100*$H100*Indicators!$H$263+R100*$I100*Indicators!$I$263</f>
        <v>6.3166380355491941E-4</v>
      </c>
      <c r="AC100" s="193">
        <f>S100*$B100*Indicators!$B$264+S100*$C100*Indicators!$C$264+S100*$D100*Indicators!$D$264+S100*$E100*Indicators!$E$264+S100*$F100*Indicators!$F$264+S100*$G100*Indicators!$G$264+S100*$H100*Indicators!$H$264+S100*$I100*Indicators!$I$264</f>
        <v>2.554880904654994E-3</v>
      </c>
      <c r="AE100" s="177">
        <f t="shared" si="2"/>
        <v>0.35543361232881021</v>
      </c>
    </row>
    <row r="101" spans="1:31" hidden="1" x14ac:dyDescent="0.25">
      <c r="A101" s="174">
        <f>Indicators!A113</f>
        <v>38808</v>
      </c>
      <c r="B101" s="193">
        <f>(Indicators!B113-Indicators!B112)/Indicators!B112</f>
        <v>-2.0050451623403003E-2</v>
      </c>
      <c r="C101" s="193">
        <f>(Indicators!C113-Indicators!C112)/-100</f>
        <v>1.200000000000001E-3</v>
      </c>
      <c r="D101" s="193">
        <f>(Indicators!D113-Indicators!D112)/-100</f>
        <v>9.6958827699812568E-4</v>
      </c>
      <c r="E101" s="193">
        <f>(Indicators!E113-Indicators!E112)/-Indicators!E112</f>
        <v>-0.10933169079149999</v>
      </c>
      <c r="F101" s="193">
        <f>(Indicators!F113-Indicators!F112)/Indicators!F112</f>
        <v>2.2248243559719123E-2</v>
      </c>
      <c r="G101" s="193">
        <f>(Indicators!G113-Indicators!G112)/Indicators!G112</f>
        <v>8.2154423044145095E-2</v>
      </c>
      <c r="H101" s="193">
        <f>(Indicators!H113-Indicators!H112)/Indicators!H112</f>
        <v>1.1436424484776097E-2</v>
      </c>
      <c r="I101" s="193">
        <f>(Indicators!I113-Indicators!I112)/Indicators!I112</f>
        <v>-4.6704029890579132E-2</v>
      </c>
      <c r="J101" s="174"/>
      <c r="K101" s="193">
        <f>'Port Shepstone'!C$75/100</f>
        <v>6.9203191320757182E-2</v>
      </c>
      <c r="L101" s="193">
        <f>'Port Shepstone'!D$75/100</f>
        <v>3.3502361294493042E-2</v>
      </c>
      <c r="M101" s="193">
        <f>'Port Shepstone'!E$75/100</f>
        <v>0.12457246071029178</v>
      </c>
      <c r="N101" s="193">
        <f>'Port Shepstone'!F$75/100</f>
        <v>2.4570255717315314E-2</v>
      </c>
      <c r="O101" s="193">
        <f>'Port Shepstone'!G$75/100</f>
        <v>6.4513114206269359E-2</v>
      </c>
      <c r="P101" s="193">
        <f>'Port Shepstone'!H$75/100</f>
        <v>0.20797311088368242</v>
      </c>
      <c r="Q101" s="193">
        <f>'Port Shepstone'!I$75/100</f>
        <v>7.7862357656863349E-2</v>
      </c>
      <c r="R101" s="193">
        <f>'Port Shepstone'!J$75/100</f>
        <v>0.19690191280379257</v>
      </c>
      <c r="S101" s="193">
        <f>'Port Shepstone'!K$75/100</f>
        <v>0.20090123540653507</v>
      </c>
      <c r="T101" s="193"/>
      <c r="U101" s="193">
        <f>K101*$B101*Indicators!$B$256+K101*$C101*Indicators!$C$256+K101*$D101*Indicators!$D$256+K101*$E101*Indicators!$E$256+K101*$F101*Indicators!$F$256+K101*$G101*Indicators!$G$256+K101*$H101*Indicators!$H$256+K101*$I101*Indicators!$I$256</f>
        <v>-1.2696159498660512E-3</v>
      </c>
      <c r="V101" s="193">
        <f>L101*$B101*Indicators!$B$257+L101*$C101*Indicators!$C$257+L101*$D101*Indicators!$D$257+L101*$E101*Indicators!$E$257+L101*$F101*Indicators!$F$257+L101*$G101*Indicators!$G$257+L101*$H101*Indicators!$H$257+L101*$I101*Indicators!$I$257</f>
        <v>2.2019958554066914E-4</v>
      </c>
      <c r="W101" s="193">
        <f>M101*$B101*Indicators!$B$258+M101*$C101*Indicators!$C$258+M101*$D101*Indicators!$D$258+M101*$E101*Indicators!$E$258+M101*$F101*Indicators!$F$258+M101*$G101*Indicators!$G$258+M101*$H101*Indicators!$H$258+M101*$I101*Indicators!$I$258</f>
        <v>-3.22138295081353E-3</v>
      </c>
      <c r="X101" s="193">
        <f>N101*$B101*Indicators!$B$259+N101*$C101*Indicators!$C$259+N101*$D101*Indicators!$D$259+N101*$E101*Indicators!$E$259+N101*$F101*Indicators!$F$259+N101*$G101*Indicators!$G$259+N101*$H101*Indicators!$H$259+N101*$I101*Indicators!$I$259</f>
        <v>-1.129526016887893E-3</v>
      </c>
      <c r="Y101" s="193">
        <f>O101*$B101*Indicators!$B$260+O101*$C101*Indicators!$C$260+O101*$D101*Indicators!$D$260+O101*$E101*Indicators!$E$260+O101*$F101*Indicators!$F$260+O101*$G101*Indicators!$G$260+O101*$H101*Indicators!$H$260+O101*$I101*Indicators!$I$260</f>
        <v>-1.0871823617091885E-3</v>
      </c>
      <c r="Z101" s="193">
        <f>P101*$B101*Indicators!$B$261+P101*$C101*Indicators!$C$261+P101*$D101*Indicators!$D$261+P101*$E101*Indicators!$E$261+P101*$F101*Indicators!$F$261+P101*$G101*Indicators!$G$261+P101*$H101*Indicators!$H$261+P101*$I101*Indicators!$I$261</f>
        <v>-1.9685051060911248E-3</v>
      </c>
      <c r="AA101" s="193">
        <f>Q101*$B101*Indicators!$B$262+Q101*$C101*Indicators!$C$262+Q101*$D101*Indicators!$D$262+Q101*$E101*Indicators!$E$262+Q101*$F101*Indicators!$F$262+Q101*$G101*Indicators!$G$262+Q101*$H101*Indicators!$H$262+Q101*$I101*Indicators!$I$262</f>
        <v>-2.869283291507355E-3</v>
      </c>
      <c r="AB101" s="193">
        <f>R101*$B101*Indicators!$B$263+R101*$C101*Indicators!$C$263+R101*$D101*Indicators!$D$263+R101*$E101*Indicators!$E$263+R101*$F101*Indicators!$F$263+R101*$G101*Indicators!$G$263+R101*$H101*Indicators!$H$263+R101*$I101*Indicators!$I$263</f>
        <v>-2.2300184344482754E-3</v>
      </c>
      <c r="AC101" s="193">
        <f>S101*$B101*Indicators!$B$264+S101*$C101*Indicators!$C$264+S101*$D101*Indicators!$D$264+S101*$E101*Indicators!$E$264+S101*$F101*Indicators!$F$264+S101*$G101*Indicators!$G$264+S101*$H101*Indicators!$H$264+S101*$I101*Indicators!$I$264</f>
        <v>-5.9346557638930147E-5</v>
      </c>
      <c r="AE101" s="177">
        <f t="shared" si="2"/>
        <v>-1.361466108342168</v>
      </c>
    </row>
    <row r="102" spans="1:31" hidden="1" x14ac:dyDescent="0.25">
      <c r="A102" s="174">
        <f>Indicators!A114</f>
        <v>38838</v>
      </c>
      <c r="B102" s="193">
        <f>(Indicators!B114-Indicators!B113)/Indicators!B113</f>
        <v>0.11377941640509528</v>
      </c>
      <c r="C102" s="193">
        <f>(Indicators!C114-Indicators!C113)/-100</f>
        <v>-3.6000000000000034E-3</v>
      </c>
      <c r="D102" s="193">
        <f>(Indicators!D114-Indicators!D113)/-100</f>
        <v>-6.2695924764888918E-3</v>
      </c>
      <c r="E102" s="193">
        <f>(Indicators!E114-Indicators!E113)/-Indicators!E113</f>
        <v>5.6496390893947902E-2</v>
      </c>
      <c r="F102" s="193">
        <f>(Indicators!F114-Indicators!F113)/Indicators!F113</f>
        <v>-3.2073310423826017E-2</v>
      </c>
      <c r="G102" s="193">
        <f>(Indicators!G114-Indicators!G113)/Indicators!G113</f>
        <v>3.1816034021105756E-2</v>
      </c>
      <c r="H102" s="193">
        <f>(Indicators!H114-Indicators!H113)/Indicators!H113</f>
        <v>8.0780100464829425E-3</v>
      </c>
      <c r="I102" s="193">
        <f>(Indicators!I114-Indicators!I113)/Indicators!I113</f>
        <v>7.1108622620380743E-2</v>
      </c>
      <c r="J102" s="174"/>
      <c r="K102" s="193">
        <f>'Port Shepstone'!C$75/100</f>
        <v>6.9203191320757182E-2</v>
      </c>
      <c r="L102" s="193">
        <f>'Port Shepstone'!D$75/100</f>
        <v>3.3502361294493042E-2</v>
      </c>
      <c r="M102" s="193">
        <f>'Port Shepstone'!E$75/100</f>
        <v>0.12457246071029178</v>
      </c>
      <c r="N102" s="193">
        <f>'Port Shepstone'!F$75/100</f>
        <v>2.4570255717315314E-2</v>
      </c>
      <c r="O102" s="193">
        <f>'Port Shepstone'!G$75/100</f>
        <v>6.4513114206269359E-2</v>
      </c>
      <c r="P102" s="193">
        <f>'Port Shepstone'!H$75/100</f>
        <v>0.20797311088368242</v>
      </c>
      <c r="Q102" s="193">
        <f>'Port Shepstone'!I$75/100</f>
        <v>7.7862357656863349E-2</v>
      </c>
      <c r="R102" s="193">
        <f>'Port Shepstone'!J$75/100</f>
        <v>0.19690191280379257</v>
      </c>
      <c r="S102" s="193">
        <f>'Port Shepstone'!K$75/100</f>
        <v>0.20090123540653507</v>
      </c>
      <c r="T102" s="193"/>
      <c r="U102" s="193">
        <f>K102*$B102*Indicators!$B$256+K102*$C102*Indicators!$C$256+K102*$D102*Indicators!$D$256+K102*$E102*Indicators!$E$256+K102*$F102*Indicators!$F$256+K102*$G102*Indicators!$G$256+K102*$H102*Indicators!$H$256+K102*$I102*Indicators!$I$256</f>
        <v>1.9765322637343282E-3</v>
      </c>
      <c r="V102" s="193">
        <f>L102*$B102*Indicators!$B$257+L102*$C102*Indicators!$C$257+L102*$D102*Indicators!$D$257+L102*$E102*Indicators!$E$257+L102*$F102*Indicators!$F$257+L102*$G102*Indicators!$G$257+L102*$H102*Indicators!$H$257+L102*$I102*Indicators!$I$257</f>
        <v>2.2356662447699542E-3</v>
      </c>
      <c r="W102" s="193">
        <f>M102*$B102*Indicators!$B$258+M102*$C102*Indicators!$C$258+M102*$D102*Indicators!$D$258+M102*$E102*Indicators!$E$258+M102*$F102*Indicators!$F$258+M102*$G102*Indicators!$G$258+M102*$H102*Indicators!$H$258+M102*$I102*Indicators!$I$258</f>
        <v>7.4081349799958373E-3</v>
      </c>
      <c r="X102" s="193">
        <f>N102*$B102*Indicators!$B$259+N102*$C102*Indicators!$C$259+N102*$D102*Indicators!$D$259+N102*$E102*Indicators!$E$259+N102*$F102*Indicators!$F$259+N102*$G102*Indicators!$G$259+N102*$H102*Indicators!$H$259+N102*$I102*Indicators!$I$259</f>
        <v>1.4384865673666251E-3</v>
      </c>
      <c r="Y102" s="193">
        <f>O102*$B102*Indicators!$B$260+O102*$C102*Indicators!$C$260+O102*$D102*Indicators!$D$260+O102*$E102*Indicators!$E$260+O102*$F102*Indicators!$F$260+O102*$G102*Indicators!$G$260+O102*$H102*Indicators!$H$260+O102*$I102*Indicators!$I$260</f>
        <v>1.5563321193093329E-3</v>
      </c>
      <c r="Z102" s="193">
        <f>P102*$B102*Indicators!$B$261+P102*$C102*Indicators!$C$261+P102*$D102*Indicators!$D$261+P102*$E102*Indicators!$E$261+P102*$F102*Indicators!$F$261+P102*$G102*Indicators!$G$261+P102*$H102*Indicators!$H$261+P102*$I102*Indicators!$I$261</f>
        <v>3.4384537050253148E-3</v>
      </c>
      <c r="AA102" s="193">
        <f>Q102*$B102*Indicators!$B$262+Q102*$C102*Indicators!$C$262+Q102*$D102*Indicators!$D$262+Q102*$E102*Indicators!$E$262+Q102*$F102*Indicators!$F$262+Q102*$G102*Indicators!$G$262+Q102*$H102*Indicators!$H$262+Q102*$I102*Indicators!$I$262</f>
        <v>2.7801816791290716E-3</v>
      </c>
      <c r="AB102" s="193">
        <f>R102*$B102*Indicators!$B$263+R102*$C102*Indicators!$C$263+R102*$D102*Indicators!$D$263+R102*$E102*Indicators!$E$263+R102*$F102*Indicators!$F$263+R102*$G102*Indicators!$G$263+R102*$H102*Indicators!$H$263+R102*$I102*Indicators!$I$263</f>
        <v>4.1584612103743104E-3</v>
      </c>
      <c r="AC102" s="193">
        <f>S102*$B102*Indicators!$B$264+S102*$C102*Indicators!$C$264+S102*$D102*Indicators!$D$264+S102*$E102*Indicators!$E$264+S102*$F102*Indicators!$F$264+S102*$G102*Indicators!$G$264+S102*$H102*Indicators!$H$264+S102*$I102*Indicators!$I$264</f>
        <v>2.9819483665591874E-3</v>
      </c>
      <c r="AE102" s="177">
        <f t="shared" si="2"/>
        <v>2.7974197136263963</v>
      </c>
    </row>
    <row r="103" spans="1:31" hidden="1" x14ac:dyDescent="0.25">
      <c r="A103" s="174">
        <f>Indicators!A115</f>
        <v>38869</v>
      </c>
      <c r="B103" s="193">
        <f>(Indicators!B115-Indicators!B114)/Indicators!B114</f>
        <v>6.8054395801025805E-2</v>
      </c>
      <c r="C103" s="193">
        <f>(Indicators!C115-Indicators!C114)/-100</f>
        <v>-9.0500000000000025E-3</v>
      </c>
      <c r="D103" s="193">
        <f>(Indicators!D115-Indicators!D114)/-100</f>
        <v>-9.4806671161349991E-3</v>
      </c>
      <c r="E103" s="193">
        <f>(Indicators!E115-Indicators!E114)/-Indicators!E114</f>
        <v>-7.5768721494777189E-2</v>
      </c>
      <c r="F103" s="193">
        <f>(Indicators!F115-Indicators!F114)/Indicators!F114</f>
        <v>-7.1597633136094629E-2</v>
      </c>
      <c r="G103" s="193">
        <f>(Indicators!G115-Indicators!G114)/Indicators!G114</f>
        <v>-0.10425889177224862</v>
      </c>
      <c r="H103" s="193">
        <f>(Indicators!H115-Indicators!H114)/Indicators!H114</f>
        <v>1.7451758254650368E-2</v>
      </c>
      <c r="I103" s="193">
        <f>(Indicators!I115-Indicators!I114)/Indicators!I114</f>
        <v>1.1500261369576581E-2</v>
      </c>
      <c r="J103" s="174"/>
      <c r="K103" s="193">
        <f>'Port Shepstone'!C$75/100</f>
        <v>6.9203191320757182E-2</v>
      </c>
      <c r="L103" s="193">
        <f>'Port Shepstone'!D$75/100</f>
        <v>3.3502361294493042E-2</v>
      </c>
      <c r="M103" s="193">
        <f>'Port Shepstone'!E$75/100</f>
        <v>0.12457246071029178</v>
      </c>
      <c r="N103" s="193">
        <f>'Port Shepstone'!F$75/100</f>
        <v>2.4570255717315314E-2</v>
      </c>
      <c r="O103" s="193">
        <f>'Port Shepstone'!G$75/100</f>
        <v>6.4513114206269359E-2</v>
      </c>
      <c r="P103" s="193">
        <f>'Port Shepstone'!H$75/100</f>
        <v>0.20797311088368242</v>
      </c>
      <c r="Q103" s="193">
        <f>'Port Shepstone'!I$75/100</f>
        <v>7.7862357656863349E-2</v>
      </c>
      <c r="R103" s="193">
        <f>'Port Shepstone'!J$75/100</f>
        <v>0.19690191280379257</v>
      </c>
      <c r="S103" s="193">
        <f>'Port Shepstone'!K$75/100</f>
        <v>0.20090123540653507</v>
      </c>
      <c r="T103" s="193"/>
      <c r="U103" s="193">
        <f>K103*$B103*Indicators!$B$256+K103*$C103*Indicators!$C$256+K103*$D103*Indicators!$D$256+K103*$E103*Indicators!$E$256+K103*$F103*Indicators!$F$256+K103*$G103*Indicators!$G$256+K103*$H103*Indicators!$H$256+K103*$I103*Indicators!$I$256</f>
        <v>-1.3468968722940386E-3</v>
      </c>
      <c r="V103" s="193">
        <f>L103*$B103*Indicators!$B$257+L103*$C103*Indicators!$C$257+L103*$D103*Indicators!$D$257+L103*$E103*Indicators!$E$257+L103*$F103*Indicators!$F$257+L103*$G103*Indicators!$G$257+L103*$H103*Indicators!$H$257+L103*$I103*Indicators!$I$257</f>
        <v>-8.8995866334266286E-4</v>
      </c>
      <c r="W103" s="193">
        <f>M103*$B103*Indicators!$B$258+M103*$C103*Indicators!$C$258+M103*$D103*Indicators!$D$258+M103*$E103*Indicators!$E$258+M103*$F103*Indicators!$F$258+M103*$G103*Indicators!$G$258+M103*$H103*Indicators!$H$258+M103*$I103*Indicators!$I$258</f>
        <v>2.242722996329354E-3</v>
      </c>
      <c r="X103" s="193">
        <f>N103*$B103*Indicators!$B$259+N103*$C103*Indicators!$C$259+N103*$D103*Indicators!$D$259+N103*$E103*Indicators!$E$259+N103*$F103*Indicators!$F$259+N103*$G103*Indicators!$G$259+N103*$H103*Indicators!$H$259+N103*$I103*Indicators!$I$259</f>
        <v>-4.372354559449649E-5</v>
      </c>
      <c r="Y103" s="193">
        <f>O103*$B103*Indicators!$B$260+O103*$C103*Indicators!$C$260+O103*$D103*Indicators!$D$260+O103*$E103*Indicators!$E$260+O103*$F103*Indicators!$F$260+O103*$G103*Indicators!$G$260+O103*$H103*Indicators!$H$260+O103*$I103*Indicators!$I$260</f>
        <v>-1.556311019432072E-4</v>
      </c>
      <c r="Z103" s="193">
        <f>P103*$B103*Indicators!$B$261+P103*$C103*Indicators!$C$261+P103*$D103*Indicators!$D$261+P103*$E103*Indicators!$E$261+P103*$F103*Indicators!$F$261+P103*$G103*Indicators!$G$261+P103*$H103*Indicators!$H$261+P103*$I103*Indicators!$I$261</f>
        <v>-3.061627130406439E-4</v>
      </c>
      <c r="AA103" s="193">
        <f>Q103*$B103*Indicators!$B$262+Q103*$C103*Indicators!$C$262+Q103*$D103*Indicators!$D$262+Q103*$E103*Indicators!$E$262+Q103*$F103*Indicators!$F$262+Q103*$G103*Indicators!$G$262+Q103*$H103*Indicators!$H$262+Q103*$I103*Indicators!$I$262</f>
        <v>-1.0934106388284228E-3</v>
      </c>
      <c r="AB103" s="193">
        <f>R103*$B103*Indicators!$B$263+R103*$C103*Indicators!$C$263+R103*$D103*Indicators!$D$263+R103*$E103*Indicators!$E$263+R103*$F103*Indicators!$F$263+R103*$G103*Indicators!$G$263+R103*$H103*Indicators!$H$263+R103*$I103*Indicators!$I$263</f>
        <v>1.8184704141224783E-4</v>
      </c>
      <c r="AC103" s="193">
        <f>S103*$B103*Indicators!$B$264+S103*$C103*Indicators!$C$264+S103*$D103*Indicators!$D$264+S103*$E103*Indicators!$E$264+S103*$F103*Indicators!$F$264+S103*$G103*Indicators!$G$264+S103*$H103*Indicators!$H$264+S103*$I103*Indicators!$I$264</f>
        <v>1.517275782599949E-3</v>
      </c>
      <c r="AE103" s="177">
        <f t="shared" si="2"/>
        <v>1.0606228529807908E-2</v>
      </c>
    </row>
    <row r="104" spans="1:31" hidden="1" x14ac:dyDescent="0.25">
      <c r="A104" s="174">
        <f>Indicators!A116</f>
        <v>38899</v>
      </c>
      <c r="B104" s="193">
        <f>(Indicators!B116-Indicators!B115)/Indicators!B115</f>
        <v>-3.3534372033283036E-2</v>
      </c>
      <c r="C104" s="193">
        <f>(Indicators!C116-Indicators!C115)/-100</f>
        <v>0</v>
      </c>
      <c r="D104" s="193">
        <f>(Indicators!D116-Indicators!D115)/-100</f>
        <v>-1.1398273766257373E-3</v>
      </c>
      <c r="E104" s="193">
        <f>(Indicators!E116-Indicators!E115)/-Indicators!E115</f>
        <v>-1.6411378555798529E-2</v>
      </c>
      <c r="F104" s="193">
        <f>(Indicators!F116-Indicators!F115)/Indicators!F115</f>
        <v>1.083492670490758E-2</v>
      </c>
      <c r="G104" s="193">
        <f>(Indicators!G116-Indicators!G115)/Indicators!G115</f>
        <v>8.5207907293796875E-2</v>
      </c>
      <c r="H104" s="193">
        <f>(Indicators!H116-Indicators!H115)/Indicators!H115</f>
        <v>2.8853849130122473E-2</v>
      </c>
      <c r="I104" s="193">
        <f>(Indicators!I116-Indicators!I115)/Indicators!I115</f>
        <v>-5.503875968992248E-2</v>
      </c>
      <c r="J104" s="174"/>
      <c r="K104" s="193">
        <f>'Port Shepstone'!C$75/100</f>
        <v>6.9203191320757182E-2</v>
      </c>
      <c r="L104" s="193">
        <f>'Port Shepstone'!D$75/100</f>
        <v>3.3502361294493042E-2</v>
      </c>
      <c r="M104" s="193">
        <f>'Port Shepstone'!E$75/100</f>
        <v>0.12457246071029178</v>
      </c>
      <c r="N104" s="193">
        <f>'Port Shepstone'!F$75/100</f>
        <v>2.4570255717315314E-2</v>
      </c>
      <c r="O104" s="193">
        <f>'Port Shepstone'!G$75/100</f>
        <v>6.4513114206269359E-2</v>
      </c>
      <c r="P104" s="193">
        <f>'Port Shepstone'!H$75/100</f>
        <v>0.20797311088368242</v>
      </c>
      <c r="Q104" s="193">
        <f>'Port Shepstone'!I$75/100</f>
        <v>7.7862357656863349E-2</v>
      </c>
      <c r="R104" s="193">
        <f>'Port Shepstone'!J$75/100</f>
        <v>0.19690191280379257</v>
      </c>
      <c r="S104" s="193">
        <f>'Port Shepstone'!K$75/100</f>
        <v>0.20090123540653507</v>
      </c>
      <c r="T104" s="193"/>
      <c r="U104" s="193">
        <f>K104*$B104*Indicators!$B$256+K104*$C104*Indicators!$C$256+K104*$D104*Indicators!$D$256+K104*$E104*Indicators!$E$256+K104*$F104*Indicators!$F$256+K104*$G104*Indicators!$G$256+K104*$H104*Indicators!$H$256+K104*$I104*Indicators!$I$256</f>
        <v>-5.4124078770410866E-4</v>
      </c>
      <c r="V104" s="193">
        <f>L104*$B104*Indicators!$B$257+L104*$C104*Indicators!$C$257+L104*$D104*Indicators!$D$257+L104*$E104*Indicators!$E$257+L104*$F104*Indicators!$F$257+L104*$G104*Indicators!$G$257+L104*$H104*Indicators!$H$257+L104*$I104*Indicators!$I$257</f>
        <v>3.8105456799066511E-4</v>
      </c>
      <c r="W104" s="193">
        <f>M104*$B104*Indicators!$B$258+M104*$C104*Indicators!$C$258+M104*$D104*Indicators!$D$258+M104*$E104*Indicators!$E$258+M104*$F104*Indicators!$F$258+M104*$G104*Indicators!$G$258+M104*$H104*Indicators!$H$258+M104*$I104*Indicators!$I$258</f>
        <v>-2.6854741180780406E-3</v>
      </c>
      <c r="X104" s="193">
        <f>N104*$B104*Indicators!$B$259+N104*$C104*Indicators!$C$259+N104*$D104*Indicators!$D$259+N104*$E104*Indicators!$E$259+N104*$F104*Indicators!$F$259+N104*$G104*Indicators!$G$259+N104*$H104*Indicators!$H$259+N104*$I104*Indicators!$I$259</f>
        <v>-7.6970501049856282E-4</v>
      </c>
      <c r="Y104" s="193">
        <f>O104*$B104*Indicators!$B$260+O104*$C104*Indicators!$C$260+O104*$D104*Indicators!$D$260+O104*$E104*Indicators!$E$260+O104*$F104*Indicators!$F$260+O104*$G104*Indicators!$G$260+O104*$H104*Indicators!$H$260+O104*$I104*Indicators!$I$260</f>
        <v>-1.6070197278749733E-6</v>
      </c>
      <c r="Z104" s="193">
        <f>P104*$B104*Indicators!$B$261+P104*$C104*Indicators!$C$261+P104*$D104*Indicators!$D$261+P104*$E104*Indicators!$E$261+P104*$F104*Indicators!$F$261+P104*$G104*Indicators!$G$261+P104*$H104*Indicators!$H$261+P104*$I104*Indicators!$I$261</f>
        <v>4.1405818951937212E-4</v>
      </c>
      <c r="AA104" s="193">
        <f>Q104*$B104*Indicators!$B$262+Q104*$C104*Indicators!$C$262+Q104*$D104*Indicators!$D$262+Q104*$E104*Indicators!$E$262+Q104*$F104*Indicators!$F$262+Q104*$G104*Indicators!$G$262+Q104*$H104*Indicators!$H$262+Q104*$I104*Indicators!$I$262</f>
        <v>-6.3254909466543591E-4</v>
      </c>
      <c r="AB104" s="193">
        <f>R104*$B104*Indicators!$B$263+R104*$C104*Indicators!$C$263+R104*$D104*Indicators!$D$263+R104*$E104*Indicators!$E$263+R104*$F104*Indicators!$F$263+R104*$G104*Indicators!$G$263+R104*$H104*Indicators!$H$263+R104*$I104*Indicators!$I$263</f>
        <v>1.5666677076374316E-4</v>
      </c>
      <c r="AC104" s="193">
        <f>S104*$B104*Indicators!$B$264+S104*$C104*Indicators!$C$264+S104*$D104*Indicators!$D$264+S104*$E104*Indicators!$E$264+S104*$F104*Indicators!$F$264+S104*$G104*Indicators!$G$264+S104*$H104*Indicators!$H$264+S104*$I104*Indicators!$I$264</f>
        <v>4.6665621746542075E-4</v>
      </c>
      <c r="AE104" s="177">
        <f t="shared" si="2"/>
        <v>-0.32121402849348218</v>
      </c>
    </row>
    <row r="105" spans="1:31" hidden="1" x14ac:dyDescent="0.25">
      <c r="A105" s="174">
        <f>Indicators!A117</f>
        <v>38930</v>
      </c>
      <c r="B105" s="193">
        <f>(Indicators!B117-Indicators!B116)/Indicators!B116</f>
        <v>4.0591685204980743E-2</v>
      </c>
      <c r="C105" s="193">
        <f>(Indicators!C117-Indicators!C116)/-100</f>
        <v>-1.25E-3</v>
      </c>
      <c r="D105" s="193">
        <f>(Indicators!D117-Indicators!D116)/-100</f>
        <v>-4.4581184206557009E-3</v>
      </c>
      <c r="E105" s="193">
        <f>(Indicators!E117-Indicators!E116)/-Indicators!E116</f>
        <v>6.4585575888051638E-2</v>
      </c>
      <c r="F105" s="193">
        <f>(Indicators!F117-Indicators!F116)/Indicators!F116</f>
        <v>-0.18158890290037824</v>
      </c>
      <c r="G105" s="193">
        <f>(Indicators!G117-Indicators!G116)/Indicators!G116</f>
        <v>-2.9208542713567699E-2</v>
      </c>
      <c r="H105" s="193">
        <f>(Indicators!H117-Indicators!H116)/Indicators!H116</f>
        <v>2.3088564552428692E-2</v>
      </c>
      <c r="I105" s="193">
        <f>(Indicators!I117-Indicators!I116)/Indicators!I116</f>
        <v>-2.5704129067541701E-2</v>
      </c>
      <c r="J105" s="174"/>
      <c r="K105" s="193">
        <f>'Port Shepstone'!C$75/100</f>
        <v>6.9203191320757182E-2</v>
      </c>
      <c r="L105" s="193">
        <f>'Port Shepstone'!D$75/100</f>
        <v>3.3502361294493042E-2</v>
      </c>
      <c r="M105" s="193">
        <f>'Port Shepstone'!E$75/100</f>
        <v>0.12457246071029178</v>
      </c>
      <c r="N105" s="193">
        <f>'Port Shepstone'!F$75/100</f>
        <v>2.4570255717315314E-2</v>
      </c>
      <c r="O105" s="193">
        <f>'Port Shepstone'!G$75/100</f>
        <v>6.4513114206269359E-2</v>
      </c>
      <c r="P105" s="193">
        <f>'Port Shepstone'!H$75/100</f>
        <v>0.20797311088368242</v>
      </c>
      <c r="Q105" s="193">
        <f>'Port Shepstone'!I$75/100</f>
        <v>7.7862357656863349E-2</v>
      </c>
      <c r="R105" s="193">
        <f>'Port Shepstone'!J$75/100</f>
        <v>0.19690191280379257</v>
      </c>
      <c r="S105" s="193">
        <f>'Port Shepstone'!K$75/100</f>
        <v>0.20090123540653507</v>
      </c>
      <c r="T105" s="193"/>
      <c r="U105" s="193">
        <f>K105*$B105*Indicators!$B$256+K105*$C105*Indicators!$C$256+K105*$D105*Indicators!$D$256+K105*$E105*Indicators!$E$256+K105*$F105*Indicators!$F$256+K105*$G105*Indicators!$G$256+K105*$H105*Indicators!$H$256+K105*$I105*Indicators!$I$256</f>
        <v>-2.4549254772198558E-3</v>
      </c>
      <c r="V105" s="193">
        <f>L105*$B105*Indicators!$B$257+L105*$C105*Indicators!$C$257+L105*$D105*Indicators!$D$257+L105*$E105*Indicators!$E$257+L105*$F105*Indicators!$F$257+L105*$G105*Indicators!$G$257+L105*$H105*Indicators!$H$257+L105*$I105*Indicators!$I$257</f>
        <v>6.0700256661874735E-5</v>
      </c>
      <c r="W105" s="193">
        <f>M105*$B105*Indicators!$B$258+M105*$C105*Indicators!$C$258+M105*$D105*Indicators!$D$258+M105*$E105*Indicators!$E$258+M105*$F105*Indicators!$F$258+M105*$G105*Indicators!$G$258+M105*$H105*Indicators!$H$258+M105*$I105*Indicators!$I$258</f>
        <v>2.1626741042204897E-3</v>
      </c>
      <c r="X105" s="193">
        <f>N105*$B105*Indicators!$B$259+N105*$C105*Indicators!$C$259+N105*$D105*Indicators!$D$259+N105*$E105*Indicators!$E$259+N105*$F105*Indicators!$F$259+N105*$G105*Indicators!$G$259+N105*$H105*Indicators!$H$259+N105*$I105*Indicators!$I$259</f>
        <v>1.5104981655890615E-4</v>
      </c>
      <c r="Y105" s="193">
        <f>O105*$B105*Indicators!$B$260+O105*$C105*Indicators!$C$260+O105*$D105*Indicators!$D$260+O105*$E105*Indicators!$E$260+O105*$F105*Indicators!$F$260+O105*$G105*Indicators!$G$260+O105*$H105*Indicators!$H$260+O105*$I105*Indicators!$I$260</f>
        <v>1.19785085908143E-3</v>
      </c>
      <c r="Z105" s="193">
        <f>P105*$B105*Indicators!$B$261+P105*$C105*Indicators!$C$261+P105*$D105*Indicators!$D$261+P105*$E105*Indicators!$E$261+P105*$F105*Indicators!$F$261+P105*$G105*Indicators!$G$261+P105*$H105*Indicators!$H$261+P105*$I105*Indicators!$I$261</f>
        <v>3.1114323799882179E-3</v>
      </c>
      <c r="AA105" s="193">
        <f>Q105*$B105*Indicators!$B$262+Q105*$C105*Indicators!$C$262+Q105*$D105*Indicators!$D$262+Q105*$E105*Indicators!$E$262+Q105*$F105*Indicators!$F$262+Q105*$G105*Indicators!$G$262+Q105*$H105*Indicators!$H$262+Q105*$I105*Indicators!$I$262</f>
        <v>1.9299220485261464E-3</v>
      </c>
      <c r="AB105" s="193">
        <f>R105*$B105*Indicators!$B$263+R105*$C105*Indicators!$C$263+R105*$D105*Indicators!$D$263+R105*$E105*Indicators!$E$263+R105*$F105*Indicators!$F$263+R105*$G105*Indicators!$G$263+R105*$H105*Indicators!$H$263+R105*$I105*Indicators!$I$263</f>
        <v>3.0078297462256356E-3</v>
      </c>
      <c r="AC105" s="193">
        <f>S105*$B105*Indicators!$B$264+S105*$C105*Indicators!$C$264+S105*$D105*Indicators!$D$264+S105*$E105*Indicators!$E$264+S105*$F105*Indicators!$F$264+S105*$G105*Indicators!$G$264+S105*$H105*Indicators!$H$264+S105*$I105*Indicators!$I$264</f>
        <v>1.6818261588093786E-3</v>
      </c>
      <c r="AE105" s="177">
        <f t="shared" si="2"/>
        <v>1.0848359892852222</v>
      </c>
    </row>
    <row r="106" spans="1:31" hidden="1" x14ac:dyDescent="0.25">
      <c r="A106" s="174">
        <f>Indicators!A118</f>
        <v>38961</v>
      </c>
      <c r="B106" s="193">
        <f>(Indicators!B118-Indicators!B117)/Indicators!B117</f>
        <v>7.6545060802931886E-2</v>
      </c>
      <c r="C106" s="193">
        <f>(Indicators!C118-Indicators!C117)/-100</f>
        <v>1.4499999999999958E-3</v>
      </c>
      <c r="D106" s="193">
        <f>(Indicators!D118-Indicators!D117)/-100</f>
        <v>1.7539133818202757E-3</v>
      </c>
      <c r="E106" s="193">
        <f>(Indicators!E118-Indicators!E117)/-Indicators!E117</f>
        <v>0.13521288837744533</v>
      </c>
      <c r="F106" s="193">
        <f>(Indicators!F118-Indicators!F117)/Indicators!F117</f>
        <v>-5.1617873651771951E-2</v>
      </c>
      <c r="G106" s="193">
        <f>(Indicators!G118-Indicators!G117)/Indicators!G117</f>
        <v>-1.9572953736654838E-2</v>
      </c>
      <c r="H106" s="193">
        <f>(Indicators!H118-Indicators!H117)/Indicators!H117</f>
        <v>2.3521755676566933E-2</v>
      </c>
      <c r="I106" s="193">
        <f>(Indicators!I118-Indicators!I117)/Indicators!I117</f>
        <v>-3.003087285994948E-2</v>
      </c>
      <c r="J106" s="174"/>
      <c r="K106" s="193">
        <f>'Port Shepstone'!C$75/100</f>
        <v>6.9203191320757182E-2</v>
      </c>
      <c r="L106" s="193">
        <f>'Port Shepstone'!D$75/100</f>
        <v>3.3502361294493042E-2</v>
      </c>
      <c r="M106" s="193">
        <f>'Port Shepstone'!E$75/100</f>
        <v>0.12457246071029178</v>
      </c>
      <c r="N106" s="193">
        <f>'Port Shepstone'!F$75/100</f>
        <v>2.4570255717315314E-2</v>
      </c>
      <c r="O106" s="193">
        <f>'Port Shepstone'!G$75/100</f>
        <v>6.4513114206269359E-2</v>
      </c>
      <c r="P106" s="193">
        <f>'Port Shepstone'!H$75/100</f>
        <v>0.20797311088368242</v>
      </c>
      <c r="Q106" s="193">
        <f>'Port Shepstone'!I$75/100</f>
        <v>7.7862357656863349E-2</v>
      </c>
      <c r="R106" s="193">
        <f>'Port Shepstone'!J$75/100</f>
        <v>0.19690191280379257</v>
      </c>
      <c r="S106" s="193">
        <f>'Port Shepstone'!K$75/100</f>
        <v>0.20090123540653507</v>
      </c>
      <c r="T106" s="193"/>
      <c r="U106" s="193">
        <f>K106*$B106*Indicators!$B$256+K106*$C106*Indicators!$C$256+K106*$D106*Indicators!$D$256+K106*$E106*Indicators!$E$256+K106*$F106*Indicators!$F$256+K106*$G106*Indicators!$G$256+K106*$H106*Indicators!$H$256+K106*$I106*Indicators!$I$256</f>
        <v>1.5911365564250551E-3</v>
      </c>
      <c r="V106" s="193">
        <f>L106*$B106*Indicators!$B$257+L106*$C106*Indicators!$C$257+L106*$D106*Indicators!$D$257+L106*$E106*Indicators!$E$257+L106*$F106*Indicators!$F$257+L106*$G106*Indicators!$G$257+L106*$H106*Indicators!$H$257+L106*$I106*Indicators!$I$257</f>
        <v>7.5881009092501584E-4</v>
      </c>
      <c r="W106" s="193">
        <f>M106*$B106*Indicators!$B$258+M106*$C106*Indicators!$C$258+M106*$D106*Indicators!$D$258+M106*$E106*Indicators!$E$258+M106*$F106*Indicators!$F$258+M106*$G106*Indicators!$G$258+M106*$H106*Indicators!$H$258+M106*$I106*Indicators!$I$258</f>
        <v>4.6136353567920261E-3</v>
      </c>
      <c r="X106" s="193">
        <f>N106*$B106*Indicators!$B$259+N106*$C106*Indicators!$C$259+N106*$D106*Indicators!$D$259+N106*$E106*Indicators!$E$259+N106*$F106*Indicators!$F$259+N106*$G106*Indicators!$G$259+N106*$H106*Indicators!$H$259+N106*$I106*Indicators!$I$259</f>
        <v>5.4531271147682456E-4</v>
      </c>
      <c r="Y106" s="193">
        <f>O106*$B106*Indicators!$B$260+O106*$C106*Indicators!$C$260+O106*$D106*Indicators!$D$260+O106*$E106*Indicators!$E$260+O106*$F106*Indicators!$F$260+O106*$G106*Indicators!$G$260+O106*$H106*Indicators!$H$260+O106*$I106*Indicators!$I$260</f>
        <v>2.2000142041311488E-3</v>
      </c>
      <c r="Z106" s="193">
        <f>P106*$B106*Indicators!$B$261+P106*$C106*Indicators!$C$261+P106*$D106*Indicators!$D$261+P106*$E106*Indicators!$E$261+P106*$F106*Indicators!$F$261+P106*$G106*Indicators!$G$261+P106*$H106*Indicators!$H$261+P106*$I106*Indicators!$I$261</f>
        <v>5.805468838135569E-3</v>
      </c>
      <c r="AA106" s="193">
        <f>Q106*$B106*Indicators!$B$262+Q106*$C106*Indicators!$C$262+Q106*$D106*Indicators!$D$262+Q106*$E106*Indicators!$E$262+Q106*$F106*Indicators!$F$262+Q106*$G106*Indicators!$G$262+Q106*$H106*Indicators!$H$262+Q106*$I106*Indicators!$I$262</f>
        <v>3.9230970536373398E-3</v>
      </c>
      <c r="AB106" s="193">
        <f>R106*$B106*Indicators!$B$263+R106*$C106*Indicators!$C$263+R106*$D106*Indicators!$D$263+R106*$E106*Indicators!$E$263+R106*$F106*Indicators!$F$263+R106*$G106*Indicators!$G$263+R106*$H106*Indicators!$H$263+R106*$I106*Indicators!$I$263</f>
        <v>5.3978039253289103E-3</v>
      </c>
      <c r="AC106" s="193">
        <f>S106*$B106*Indicators!$B$264+S106*$C106*Indicators!$C$264+S106*$D106*Indicators!$D$264+S106*$E106*Indicators!$E$264+S106*$F106*Indicators!$F$264+S106*$G106*Indicators!$G$264+S106*$H106*Indicators!$H$264+S106*$I106*Indicators!$I$264</f>
        <v>2.8262327373781725E-3</v>
      </c>
      <c r="AE106" s="177">
        <f t="shared" si="2"/>
        <v>2.7661511474230061</v>
      </c>
    </row>
    <row r="107" spans="1:31" hidden="1" x14ac:dyDescent="0.25">
      <c r="A107" s="174">
        <f>Indicators!A119</f>
        <v>38991</v>
      </c>
      <c r="B107" s="193">
        <f>(Indicators!B119-Indicators!B118)/Indicators!B118</f>
        <v>-5.096067053513862E-2</v>
      </c>
      <c r="C107" s="193">
        <f>(Indicators!C119-Indicators!C118)/-100</f>
        <v>5.4499999999999991E-3</v>
      </c>
      <c r="D107" s="193">
        <f>(Indicators!D119-Indicators!D118)/-100</f>
        <v>-1.5026931693597589E-3</v>
      </c>
      <c r="E107" s="193">
        <f>(Indicators!E119-Indicators!E118)/-Indicators!E118</f>
        <v>6.9028609447771103E-2</v>
      </c>
      <c r="F107" s="193">
        <f>(Indicators!F119-Indicators!F118)/Indicators!F118</f>
        <v>-6.4987814784727913E-2</v>
      </c>
      <c r="G107" s="193">
        <f>(Indicators!G119-Indicators!G118)/Indicators!G118</f>
        <v>-1.1549249298796328E-3</v>
      </c>
      <c r="H107" s="193">
        <f>(Indicators!H119-Indicators!H118)/Indicators!H118</f>
        <v>2.0414958549333704E-2</v>
      </c>
      <c r="I107" s="193">
        <f>(Indicators!I119-Indicators!I118)/Indicators!I118</f>
        <v>3.8773148148148147E-2</v>
      </c>
      <c r="J107" s="174"/>
      <c r="K107" s="193">
        <f>'Port Shepstone'!C$75/100</f>
        <v>6.9203191320757182E-2</v>
      </c>
      <c r="L107" s="193">
        <f>'Port Shepstone'!D$75/100</f>
        <v>3.3502361294493042E-2</v>
      </c>
      <c r="M107" s="193">
        <f>'Port Shepstone'!E$75/100</f>
        <v>0.12457246071029178</v>
      </c>
      <c r="N107" s="193">
        <f>'Port Shepstone'!F$75/100</f>
        <v>2.4570255717315314E-2</v>
      </c>
      <c r="O107" s="193">
        <f>'Port Shepstone'!G$75/100</f>
        <v>6.4513114206269359E-2</v>
      </c>
      <c r="P107" s="193">
        <f>'Port Shepstone'!H$75/100</f>
        <v>0.20797311088368242</v>
      </c>
      <c r="Q107" s="193">
        <f>'Port Shepstone'!I$75/100</f>
        <v>7.7862357656863349E-2</v>
      </c>
      <c r="R107" s="193">
        <f>'Port Shepstone'!J$75/100</f>
        <v>0.19690191280379257</v>
      </c>
      <c r="S107" s="193">
        <f>'Port Shepstone'!K$75/100</f>
        <v>0.20090123540653507</v>
      </c>
      <c r="T107" s="193"/>
      <c r="U107" s="193">
        <f>K107*$B107*Indicators!$B$256+K107*$C107*Indicators!$C$256+K107*$D107*Indicators!$D$256+K107*$E107*Indicators!$E$256+K107*$F107*Indicators!$F$256+K107*$G107*Indicators!$G$256+K107*$H107*Indicators!$H$256+K107*$I107*Indicators!$I$256</f>
        <v>-8.5399519283083504E-4</v>
      </c>
      <c r="V107" s="193">
        <f>L107*$B107*Indicators!$B$257+L107*$C107*Indicators!$C$257+L107*$D107*Indicators!$D$257+L107*$E107*Indicators!$E$257+L107*$F107*Indicators!$F$257+L107*$G107*Indicators!$G$257+L107*$H107*Indicators!$H$257+L107*$I107*Indicators!$I$257</f>
        <v>-3.6607378836488733E-5</v>
      </c>
      <c r="W107" s="193">
        <f>M107*$B107*Indicators!$B$258+M107*$C107*Indicators!$C$258+M107*$D107*Indicators!$D$258+M107*$E107*Indicators!$E$258+M107*$F107*Indicators!$F$258+M107*$G107*Indicators!$G$258+M107*$H107*Indicators!$H$258+M107*$I107*Indicators!$I$258</f>
        <v>-1.5245541048138035E-5</v>
      </c>
      <c r="X107" s="193">
        <f>N107*$B107*Indicators!$B$259+N107*$C107*Indicators!$C$259+N107*$D107*Indicators!$D$259+N107*$E107*Indicators!$E$259+N107*$F107*Indicators!$F$259+N107*$G107*Indicators!$G$259+N107*$H107*Indicators!$H$259+N107*$I107*Indicators!$I$259</f>
        <v>7.453409211264679E-4</v>
      </c>
      <c r="Y107" s="193">
        <f>O107*$B107*Indicators!$B$260+O107*$C107*Indicators!$C$260+O107*$D107*Indicators!$D$260+O107*$E107*Indicators!$E$260+O107*$F107*Indicators!$F$260+O107*$G107*Indicators!$G$260+O107*$H107*Indicators!$H$260+O107*$I107*Indicators!$I$260</f>
        <v>9.5518762147024866E-4</v>
      </c>
      <c r="Z107" s="193">
        <f>P107*$B107*Indicators!$B$261+P107*$C107*Indicators!$C$261+P107*$D107*Indicators!$D$261+P107*$E107*Indicators!$E$261+P107*$F107*Indicators!$F$261+P107*$G107*Indicators!$G$261+P107*$H107*Indicators!$H$261+P107*$I107*Indicators!$I$261</f>
        <v>1.7714099101917835E-3</v>
      </c>
      <c r="AA107" s="193">
        <f>Q107*$B107*Indicators!$B$262+Q107*$C107*Indicators!$C$262+Q107*$D107*Indicators!$D$262+Q107*$E107*Indicators!$E$262+Q107*$F107*Indicators!$F$262+Q107*$G107*Indicators!$G$262+Q107*$H107*Indicators!$H$262+Q107*$I107*Indicators!$I$262</f>
        <v>1.9086051678783105E-3</v>
      </c>
      <c r="AB107" s="193">
        <f>R107*$B107*Indicators!$B$263+R107*$C107*Indicators!$C$263+R107*$D107*Indicators!$D$263+R107*$E107*Indicators!$E$263+R107*$F107*Indicators!$F$263+R107*$G107*Indicators!$G$263+R107*$H107*Indicators!$H$263+R107*$I107*Indicators!$I$263</f>
        <v>2.2894119242067058E-3</v>
      </c>
      <c r="AC107" s="193">
        <f>S107*$B107*Indicators!$B$264+S107*$C107*Indicators!$C$264+S107*$D107*Indicators!$D$264+S107*$E107*Indicators!$E$264+S107*$F107*Indicators!$F$264+S107*$G107*Indicators!$G$264+S107*$H107*Indicators!$H$264+S107*$I107*Indicators!$I$264</f>
        <v>9.1893014311870448E-4</v>
      </c>
      <c r="AE107" s="177">
        <f t="shared" si="2"/>
        <v>0.76830375752767588</v>
      </c>
    </row>
    <row r="108" spans="1:31" hidden="1" x14ac:dyDescent="0.25">
      <c r="A108" s="174">
        <f>Indicators!A120</f>
        <v>39022</v>
      </c>
      <c r="B108" s="193">
        <f>(Indicators!B120-Indicators!B119)/Indicators!B119</f>
        <v>-2.7473572651430675E-2</v>
      </c>
      <c r="C108" s="193">
        <f>(Indicators!C120-Indicators!C119)/-100</f>
        <v>6.0000000000000493E-4</v>
      </c>
      <c r="D108" s="193">
        <f>(Indicators!D120-Indicators!D119)/-100</f>
        <v>-4.1708375041702441E-5</v>
      </c>
      <c r="E108" s="193">
        <f>(Indicators!E120-Indicators!E119)/-Indicators!E119</f>
        <v>-0.14275504734679295</v>
      </c>
      <c r="F108" s="193">
        <f>(Indicators!F120-Indicators!F119)/Indicators!F119</f>
        <v>1.9113814074717694E-2</v>
      </c>
      <c r="G108" s="193">
        <f>(Indicators!G120-Indicators!G119)/Indicators!G119</f>
        <v>6.8797489263296957E-2</v>
      </c>
      <c r="H108" s="193">
        <f>(Indicators!H120-Indicators!H119)/Indicators!H119</f>
        <v>2.3709337829123708E-2</v>
      </c>
      <c r="I108" s="193">
        <f>(Indicators!I120-Indicators!I119)/Indicators!I119</f>
        <v>-4.094707520891365E-2</v>
      </c>
      <c r="J108" s="174"/>
      <c r="K108" s="193">
        <f>'Port Shepstone'!C$75/100</f>
        <v>6.9203191320757182E-2</v>
      </c>
      <c r="L108" s="193">
        <f>'Port Shepstone'!D$75/100</f>
        <v>3.3502361294493042E-2</v>
      </c>
      <c r="M108" s="193">
        <f>'Port Shepstone'!E$75/100</f>
        <v>0.12457246071029178</v>
      </c>
      <c r="N108" s="193">
        <f>'Port Shepstone'!F$75/100</f>
        <v>2.4570255717315314E-2</v>
      </c>
      <c r="O108" s="193">
        <f>'Port Shepstone'!G$75/100</f>
        <v>6.4513114206269359E-2</v>
      </c>
      <c r="P108" s="193">
        <f>'Port Shepstone'!H$75/100</f>
        <v>0.20797311088368242</v>
      </c>
      <c r="Q108" s="193">
        <f>'Port Shepstone'!I$75/100</f>
        <v>7.7862357656863349E-2</v>
      </c>
      <c r="R108" s="193">
        <f>'Port Shepstone'!J$75/100</f>
        <v>0.19690191280379257</v>
      </c>
      <c r="S108" s="193">
        <f>'Port Shepstone'!K$75/100</f>
        <v>0.20090123540653507</v>
      </c>
      <c r="T108" s="193"/>
      <c r="U108" s="193">
        <f>K108*$B108*Indicators!$B$256+K108*$C108*Indicators!$C$256+K108*$D108*Indicators!$D$256+K108*$E108*Indicators!$E$256+K108*$F108*Indicators!$F$256+K108*$G108*Indicators!$G$256+K108*$H108*Indicators!$H$256+K108*$I108*Indicators!$I$256</f>
        <v>-1.7214879306527097E-3</v>
      </c>
      <c r="V108" s="193">
        <f>L108*$B108*Indicators!$B$257+L108*$C108*Indicators!$C$257+L108*$D108*Indicators!$D$257+L108*$E108*Indicators!$E$257+L108*$F108*Indicators!$F$257+L108*$G108*Indicators!$G$257+L108*$H108*Indicators!$H$257+L108*$I108*Indicators!$I$257</f>
        <v>-1.0680538932726039E-4</v>
      </c>
      <c r="W108" s="193">
        <f>M108*$B108*Indicators!$B$258+M108*$C108*Indicators!$C$258+M108*$D108*Indicators!$D$258+M108*$E108*Indicators!$E$258+M108*$F108*Indicators!$F$258+M108*$G108*Indicators!$G$258+M108*$H108*Indicators!$H$258+M108*$I108*Indicators!$I$258</f>
        <v>-3.6863260635470341E-3</v>
      </c>
      <c r="X108" s="193">
        <f>N108*$B108*Indicators!$B$259+N108*$C108*Indicators!$C$259+N108*$D108*Indicators!$D$259+N108*$E108*Indicators!$E$259+N108*$F108*Indicators!$F$259+N108*$G108*Indicators!$G$259+N108*$H108*Indicators!$H$259+N108*$I108*Indicators!$I$259</f>
        <v>-1.2131086108461144E-3</v>
      </c>
      <c r="Y108" s="193">
        <f>O108*$B108*Indicators!$B$260+O108*$C108*Indicators!$C$260+O108*$D108*Indicators!$D$260+O108*$E108*Indicators!$E$260+O108*$F108*Indicators!$F$260+O108*$G108*Indicators!$G$260+O108*$H108*Indicators!$H$260+O108*$I108*Indicators!$I$260</f>
        <v>-1.220545388352152E-3</v>
      </c>
      <c r="Z108" s="193">
        <f>P108*$B108*Indicators!$B$261+P108*$C108*Indicators!$C$261+P108*$D108*Indicators!$D$261+P108*$E108*Indicators!$E$261+P108*$F108*Indicators!$F$261+P108*$G108*Indicators!$G$261+P108*$H108*Indicators!$H$261+P108*$I108*Indicators!$I$261</f>
        <v>-2.2656318707338146E-3</v>
      </c>
      <c r="AA108" s="193">
        <f>Q108*$B108*Indicators!$B$262+Q108*$C108*Indicators!$C$262+Q108*$D108*Indicators!$D$262+Q108*$E108*Indicators!$E$262+Q108*$F108*Indicators!$F$262+Q108*$G108*Indicators!$G$262+Q108*$H108*Indicators!$H$262+Q108*$I108*Indicators!$I$262</f>
        <v>-3.4890809415841083E-3</v>
      </c>
      <c r="AB108" s="193">
        <f>R108*$B108*Indicators!$B$263+R108*$C108*Indicators!$C$263+R108*$D108*Indicators!$D$263+R108*$E108*Indicators!$E$263+R108*$F108*Indicators!$F$263+R108*$G108*Indicators!$G$263+R108*$H108*Indicators!$H$263+R108*$I108*Indicators!$I$263</f>
        <v>-2.3139096140118451E-3</v>
      </c>
      <c r="AC108" s="193">
        <f>S108*$B108*Indicators!$B$264+S108*$C108*Indicators!$C$264+S108*$D108*Indicators!$D$264+S108*$E108*Indicators!$E$264+S108*$F108*Indicators!$F$264+S108*$G108*Indicators!$G$264+S108*$H108*Indicators!$H$264+S108*$I108*Indicators!$I$264</f>
        <v>5.0622061632527731E-4</v>
      </c>
      <c r="AE108" s="177">
        <f t="shared" si="2"/>
        <v>-1.5510675192729761</v>
      </c>
    </row>
    <row r="109" spans="1:31" hidden="1" x14ac:dyDescent="0.25">
      <c r="A109" s="174">
        <f>Indicators!A121</f>
        <v>39052</v>
      </c>
      <c r="B109" s="193">
        <f>(Indicators!B121-Indicators!B120)/Indicators!B120</f>
        <v>-1.5074885436459256E-2</v>
      </c>
      <c r="C109" s="193">
        <f>(Indicators!C121-Indicators!C120)/-100</f>
        <v>1.7500000000000072E-3</v>
      </c>
      <c r="D109" s="193">
        <f>(Indicators!D121-Indicators!D120)/-100</f>
        <v>-3.861003861003862E-3</v>
      </c>
      <c r="E109" s="193">
        <f>(Indicators!E121-Indicators!E120)/-Indicators!E120</f>
        <v>6.7229518449030704E-2</v>
      </c>
      <c r="F109" s="193">
        <f>(Indicators!F121-Indicators!F120)/Indicators!F120</f>
        <v>-2.557544757033345E-3</v>
      </c>
      <c r="G109" s="193">
        <f>(Indicators!G121-Indicators!G120)/Indicators!G120</f>
        <v>-1.754114828838561E-2</v>
      </c>
      <c r="H109" s="193">
        <f>(Indicators!H121-Indicators!H120)/Indicators!H120</f>
        <v>2.0315759835524992E-2</v>
      </c>
      <c r="I109" s="193">
        <f>(Indicators!I121-Indicators!I120)/Indicators!I120</f>
        <v>-4.0662213186174849E-3</v>
      </c>
      <c r="J109" s="174"/>
      <c r="K109" s="193">
        <f>'Port Shepstone'!C$75/100</f>
        <v>6.9203191320757182E-2</v>
      </c>
      <c r="L109" s="193">
        <f>'Port Shepstone'!D$75/100</f>
        <v>3.3502361294493042E-2</v>
      </c>
      <c r="M109" s="193">
        <f>'Port Shepstone'!E$75/100</f>
        <v>0.12457246071029178</v>
      </c>
      <c r="N109" s="193">
        <f>'Port Shepstone'!F$75/100</f>
        <v>2.4570255717315314E-2</v>
      </c>
      <c r="O109" s="193">
        <f>'Port Shepstone'!G$75/100</f>
        <v>6.4513114206269359E-2</v>
      </c>
      <c r="P109" s="193">
        <f>'Port Shepstone'!H$75/100</f>
        <v>0.20797311088368242</v>
      </c>
      <c r="Q109" s="193">
        <f>'Port Shepstone'!I$75/100</f>
        <v>7.7862357656863349E-2</v>
      </c>
      <c r="R109" s="193">
        <f>'Port Shepstone'!J$75/100</f>
        <v>0.19690191280379257</v>
      </c>
      <c r="S109" s="193">
        <f>'Port Shepstone'!K$75/100</f>
        <v>0.20090123540653507</v>
      </c>
      <c r="T109" s="193"/>
      <c r="U109" s="193">
        <f>K109*$B109*Indicators!$B$256+K109*$C109*Indicators!$C$256+K109*$D109*Indicators!$D$256+K109*$E109*Indicators!$E$256+K109*$F109*Indicators!$F$256+K109*$G109*Indicators!$G$256+K109*$H109*Indicators!$H$256+K109*$I109*Indicators!$I$256</f>
        <v>6.4601218591816309E-4</v>
      </c>
      <c r="V109" s="193">
        <f>L109*$B109*Indicators!$B$257+L109*$C109*Indicators!$C$257+L109*$D109*Indicators!$D$257+L109*$E109*Indicators!$E$257+L109*$F109*Indicators!$F$257+L109*$G109*Indicators!$G$257+L109*$H109*Indicators!$H$257+L109*$I109*Indicators!$I$257</f>
        <v>-1.8859207397123139E-4</v>
      </c>
      <c r="W109" s="193">
        <f>M109*$B109*Indicators!$B$258+M109*$C109*Indicators!$C$258+M109*$D109*Indicators!$D$258+M109*$E109*Indicators!$E$258+M109*$F109*Indicators!$F$258+M109*$G109*Indicators!$G$258+M109*$H109*Indicators!$H$258+M109*$I109*Indicators!$I$258</f>
        <v>3.5154640770570031E-4</v>
      </c>
      <c r="X109" s="193">
        <f>N109*$B109*Indicators!$B$259+N109*$C109*Indicators!$C$259+N109*$D109*Indicators!$D$259+N109*$E109*Indicators!$E$259+N109*$F109*Indicators!$F$259+N109*$G109*Indicators!$G$259+N109*$H109*Indicators!$H$259+N109*$I109*Indicators!$I$259</f>
        <v>2.906988103905975E-4</v>
      </c>
      <c r="Y109" s="193">
        <f>O109*$B109*Indicators!$B$260+O109*$C109*Indicators!$C$260+O109*$D109*Indicators!$D$260+O109*$E109*Indicators!$E$260+O109*$F109*Indicators!$F$260+O109*$G109*Indicators!$G$260+O109*$H109*Indicators!$H$260+O109*$I109*Indicators!$I$260</f>
        <v>9.4235955665517425E-4</v>
      </c>
      <c r="Z109" s="193">
        <f>P109*$B109*Indicators!$B$261+P109*$C109*Indicators!$C$261+P109*$D109*Indicators!$D$261+P109*$E109*Indicators!$E$261+P109*$F109*Indicators!$F$261+P109*$G109*Indicators!$G$261+P109*$H109*Indicators!$H$261+P109*$I109*Indicators!$I$261</f>
        <v>2.1077456042969834E-3</v>
      </c>
      <c r="AA109" s="193">
        <f>Q109*$B109*Indicators!$B$262+Q109*$C109*Indicators!$C$262+Q109*$D109*Indicators!$D$262+Q109*$E109*Indicators!$E$262+Q109*$F109*Indicators!$F$262+Q109*$G109*Indicators!$G$262+Q109*$H109*Indicators!$H$262+Q109*$I109*Indicators!$I$262</f>
        <v>1.7349132036647559E-3</v>
      </c>
      <c r="AB109" s="193">
        <f>R109*$B109*Indicators!$B$263+R109*$C109*Indicators!$C$263+R109*$D109*Indicators!$D$263+R109*$E109*Indicators!$E$263+R109*$F109*Indicators!$F$263+R109*$G109*Indicators!$G$263+R109*$H109*Indicators!$H$263+R109*$I109*Indicators!$I$263</f>
        <v>2.231544470937622E-3</v>
      </c>
      <c r="AC109" s="193">
        <f>S109*$B109*Indicators!$B$264+S109*$C109*Indicators!$C$264+S109*$D109*Indicators!$D$264+S109*$E109*Indicators!$E$264+S109*$F109*Indicators!$F$264+S109*$G109*Indicators!$G$264+S109*$H109*Indicators!$H$264+S109*$I109*Indicators!$I$264</f>
        <v>8.4865253722632157E-4</v>
      </c>
      <c r="AE109" s="177">
        <f t="shared" si="2"/>
        <v>0.89648807028240873</v>
      </c>
    </row>
    <row r="110" spans="1:31" hidden="1" x14ac:dyDescent="0.25">
      <c r="A110" s="174">
        <f>Indicators!A122</f>
        <v>39083</v>
      </c>
      <c r="B110" s="193">
        <f>(Indicators!B122-Indicators!B121)/Indicators!B121</f>
        <v>2.8738811580634686E-2</v>
      </c>
      <c r="C110" s="193">
        <f>(Indicators!C122-Indicators!C121)/-100</f>
        <v>4.9999999999999828E-4</v>
      </c>
      <c r="D110" s="193">
        <f>(Indicators!D122-Indicators!D121)/-100</f>
        <v>-1.9008930051873563E-3</v>
      </c>
      <c r="E110" s="193">
        <f>(Indicators!E122-Indicators!E121)/-Indicators!E121</f>
        <v>5.5983908816627501E-2</v>
      </c>
      <c r="F110" s="193">
        <f>(Indicators!F122-Indicators!F121)/Indicators!F121</f>
        <v>-6.8376068376068286E-2</v>
      </c>
      <c r="G110" s="193">
        <f>(Indicators!G122-Indicators!G121)/Indicators!G121</f>
        <v>1.5573383671543144E-2</v>
      </c>
      <c r="H110" s="193">
        <f>(Indicators!H122-Indicators!H121)/Indicators!H121</f>
        <v>1.4511877276081213E-2</v>
      </c>
      <c r="I110" s="193">
        <f>(Indicators!I122-Indicators!I121)/Indicators!I121</f>
        <v>3.2662583843686206E-2</v>
      </c>
      <c r="J110" s="174"/>
      <c r="K110" s="193">
        <f>'Port Shepstone'!C$76/100</f>
        <v>6.7436704626955654E-2</v>
      </c>
      <c r="L110" s="193">
        <f>'Port Shepstone'!D$76/100</f>
        <v>2.8966660255685502E-2</v>
      </c>
      <c r="M110" s="193">
        <f>'Port Shepstone'!E$76/100</f>
        <v>0.12501269223852632</v>
      </c>
      <c r="N110" s="193">
        <f>'Port Shepstone'!F$76/100</f>
        <v>2.3392893034246763E-2</v>
      </c>
      <c r="O110" s="193">
        <f>'Port Shepstone'!G$76/100</f>
        <v>7.0725244470755289E-2</v>
      </c>
      <c r="P110" s="193">
        <f>'Port Shepstone'!H$76/100</f>
        <v>0.21023381548241113</v>
      </c>
      <c r="Q110" s="193">
        <f>'Port Shepstone'!I$76/100</f>
        <v>8.1280810246869659E-2</v>
      </c>
      <c r="R110" s="193">
        <f>'Port Shepstone'!J$76/100</f>
        <v>0.19857182013253921</v>
      </c>
      <c r="S110" s="193">
        <f>'Port Shepstone'!K$76/100</f>
        <v>0.19437935951201049</v>
      </c>
      <c r="T110" s="193"/>
      <c r="U110" s="193">
        <f>K110*$B110*Indicators!$B$256+K110*$C110*Indicators!$C$256+K110*$D110*Indicators!$D$256+K110*$E110*Indicators!$E$256+K110*$F110*Indicators!$F$256+K110*$G110*Indicators!$G$256+K110*$H110*Indicators!$H$256+K110*$I110*Indicators!$I$256</f>
        <v>-8.2855696654254011E-5</v>
      </c>
      <c r="V110" s="193">
        <f>L110*$B110*Indicators!$B$257+L110*$C110*Indicators!$C$257+L110*$D110*Indicators!$D$257+L110*$E110*Indicators!$E$257+L110*$F110*Indicators!$F$257+L110*$G110*Indicators!$G$257+L110*$H110*Indicators!$H$257+L110*$I110*Indicators!$I$257</f>
        <v>7.8157566340276638E-4</v>
      </c>
      <c r="W110" s="193">
        <f>M110*$B110*Indicators!$B$258+M110*$C110*Indicators!$C$258+M110*$D110*Indicators!$D$258+M110*$E110*Indicators!$E$258+M110*$F110*Indicators!$F$258+M110*$G110*Indicators!$G$258+M110*$H110*Indicators!$H$258+M110*$I110*Indicators!$I$258</f>
        <v>2.9560044636581066E-3</v>
      </c>
      <c r="X110" s="193">
        <f>N110*$B110*Indicators!$B$259+N110*$C110*Indicators!$C$259+N110*$D110*Indicators!$D$259+N110*$E110*Indicators!$E$259+N110*$F110*Indicators!$F$259+N110*$G110*Indicators!$G$259+N110*$H110*Indicators!$H$259+N110*$I110*Indicators!$I$259</f>
        <v>7.4349860995313801E-4</v>
      </c>
      <c r="Y110" s="193">
        <f>O110*$B110*Indicators!$B$260+O110*$C110*Indicators!$C$260+O110*$D110*Indicators!$D$260+O110*$E110*Indicators!$E$260+O110*$F110*Indicators!$F$260+O110*$G110*Indicators!$G$260+O110*$H110*Indicators!$H$260+O110*$I110*Indicators!$I$260</f>
        <v>1.2177522493204498E-3</v>
      </c>
      <c r="Z110" s="193">
        <f>P110*$B110*Indicators!$B$261+P110*$C110*Indicators!$C$261+P110*$D110*Indicators!$D$261+P110*$E110*Indicators!$E$261+P110*$F110*Indicators!$F$261+P110*$G110*Indicators!$G$261+P110*$H110*Indicators!$H$261+P110*$I110*Indicators!$I$261</f>
        <v>2.5007444289559047E-3</v>
      </c>
      <c r="AA110" s="193">
        <f>Q110*$B110*Indicators!$B$262+Q110*$C110*Indicators!$C$262+Q110*$D110*Indicators!$D$262+Q110*$E110*Indicators!$E$262+Q110*$F110*Indicators!$F$262+Q110*$G110*Indicators!$G$262+Q110*$H110*Indicators!$H$262+Q110*$I110*Indicators!$I$262</f>
        <v>2.0927856551582963E-3</v>
      </c>
      <c r="AB110" s="193">
        <f>R110*$B110*Indicators!$B$263+R110*$C110*Indicators!$C$263+R110*$D110*Indicators!$D$263+R110*$E110*Indicators!$E$263+R110*$F110*Indicators!$F$263+R110*$G110*Indicators!$G$263+R110*$H110*Indicators!$H$263+R110*$I110*Indicators!$I$263</f>
        <v>2.8681465711969901E-3</v>
      </c>
      <c r="AC110" s="193">
        <f>S110*$B110*Indicators!$B$264+S110*$C110*Indicators!$C$264+S110*$D110*Indicators!$D$264+S110*$E110*Indicators!$E$264+S110*$F110*Indicators!$F$264+S110*$G110*Indicators!$G$264+S110*$H110*Indicators!$H$264+S110*$I110*Indicators!$I$264</f>
        <v>1.6824301232124007E-3</v>
      </c>
      <c r="AE110" s="177">
        <f t="shared" si="2"/>
        <v>1.4760082068203797</v>
      </c>
    </row>
    <row r="111" spans="1:31" hidden="1" x14ac:dyDescent="0.25">
      <c r="A111" s="174">
        <f>Indicators!A123</f>
        <v>39114</v>
      </c>
      <c r="B111" s="193">
        <f>(Indicators!B123-Indicators!B122)/Indicators!B122</f>
        <v>-8.4111247466320954E-4</v>
      </c>
      <c r="C111" s="193">
        <f>(Indicators!C123-Indicators!C122)/-100</f>
        <v>1.6999999999999993E-3</v>
      </c>
      <c r="D111" s="193">
        <f>(Indicators!D123-Indicators!D122)/-100</f>
        <v>2.3446865524291826E-3</v>
      </c>
      <c r="E111" s="193">
        <f>(Indicators!E123-Indicators!E122)/-Indicators!E122</f>
        <v>-6.0369318181818156E-2</v>
      </c>
      <c r="F111" s="193">
        <f>(Indicators!F123-Indicators!F122)/Indicators!F122</f>
        <v>-3.027522935779817E-2</v>
      </c>
      <c r="G111" s="193">
        <f>(Indicators!G123-Indicators!G122)/Indicators!G122</f>
        <v>5.9944237918215508E-2</v>
      </c>
      <c r="H111" s="193">
        <f>(Indicators!H123-Indicators!H122)/Indicators!H122</f>
        <v>3.0641691704681926E-2</v>
      </c>
      <c r="I111" s="193">
        <f>(Indicators!I123-Indicators!I122)/Indicators!I122</f>
        <v>-6.0717311493928269E-2</v>
      </c>
      <c r="J111" s="174"/>
      <c r="K111" s="193">
        <f>'Port Shepstone'!C$76/100</f>
        <v>6.7436704626955654E-2</v>
      </c>
      <c r="L111" s="193">
        <f>'Port Shepstone'!D$76/100</f>
        <v>2.8966660255685502E-2</v>
      </c>
      <c r="M111" s="193">
        <f>'Port Shepstone'!E$76/100</f>
        <v>0.12501269223852632</v>
      </c>
      <c r="N111" s="193">
        <f>'Port Shepstone'!F$76/100</f>
        <v>2.3392893034246763E-2</v>
      </c>
      <c r="O111" s="193">
        <f>'Port Shepstone'!G$76/100</f>
        <v>7.0725244470755289E-2</v>
      </c>
      <c r="P111" s="193">
        <f>'Port Shepstone'!H$76/100</f>
        <v>0.21023381548241113</v>
      </c>
      <c r="Q111" s="193">
        <f>'Port Shepstone'!I$76/100</f>
        <v>8.1280810246869659E-2</v>
      </c>
      <c r="R111" s="193">
        <f>'Port Shepstone'!J$76/100</f>
        <v>0.19857182013253921</v>
      </c>
      <c r="S111" s="193">
        <f>'Port Shepstone'!K$76/100</f>
        <v>0.19437935951201049</v>
      </c>
      <c r="T111" s="193"/>
      <c r="U111" s="193">
        <f>K111*$B111*Indicators!$B$256+K111*$C111*Indicators!$C$256+K111*$D111*Indicators!$D$256+K111*$E111*Indicators!$E$256+K111*$F111*Indicators!$F$256+K111*$G111*Indicators!$G$256+K111*$H111*Indicators!$H$256+K111*$I111*Indicators!$I$256</f>
        <v>-1.4174896442960836E-3</v>
      </c>
      <c r="V111" s="193">
        <f>L111*$B111*Indicators!$B$257+L111*$C111*Indicators!$C$257+L111*$D111*Indicators!$D$257+L111*$E111*Indicators!$E$257+L111*$F111*Indicators!$F$257+L111*$G111*Indicators!$G$257+L111*$H111*Indicators!$H$257+L111*$I111*Indicators!$I$257</f>
        <v>1.6061918413739508E-4</v>
      </c>
      <c r="W111" s="193">
        <f>M111*$B111*Indicators!$B$258+M111*$C111*Indicators!$C$258+M111*$D111*Indicators!$D$258+M111*$E111*Indicators!$E$258+M111*$F111*Indicators!$F$258+M111*$G111*Indicators!$G$258+M111*$H111*Indicators!$H$258+M111*$I111*Indicators!$I$258</f>
        <v>-1.8693622899917872E-3</v>
      </c>
      <c r="X111" s="193">
        <f>N111*$B111*Indicators!$B$259+N111*$C111*Indicators!$C$259+N111*$D111*Indicators!$D$259+N111*$E111*Indicators!$E$259+N111*$F111*Indicators!$F$259+N111*$G111*Indicators!$G$259+N111*$H111*Indicators!$H$259+N111*$I111*Indicators!$I$259</f>
        <v>-9.1817636488524489E-4</v>
      </c>
      <c r="Y111" s="193">
        <f>O111*$B111*Indicators!$B$260+O111*$C111*Indicators!$C$260+O111*$D111*Indicators!$D$260+O111*$E111*Indicators!$E$260+O111*$F111*Indicators!$F$260+O111*$G111*Indicators!$G$260+O111*$H111*Indicators!$H$260+O111*$I111*Indicators!$I$260</f>
        <v>-1.5831127284562184E-4</v>
      </c>
      <c r="Z111" s="193">
        <f>P111*$B111*Indicators!$B$261+P111*$C111*Indicators!$C$261+P111*$D111*Indicators!$D$261+P111*$E111*Indicators!$E$261+P111*$F111*Indicators!$F$261+P111*$G111*Indicators!$G$261+P111*$H111*Indicators!$H$261+P111*$I111*Indicators!$I$261</f>
        <v>5.4730530177192634E-4</v>
      </c>
      <c r="AA111" s="193">
        <f>Q111*$B111*Indicators!$B$262+Q111*$C111*Indicators!$C$262+Q111*$D111*Indicators!$D$262+Q111*$E111*Indicators!$E$262+Q111*$F111*Indicators!$F$262+Q111*$G111*Indicators!$G$262+Q111*$H111*Indicators!$H$262+Q111*$I111*Indicators!$I$262</f>
        <v>-1.4276024029516812E-3</v>
      </c>
      <c r="AB111" s="193">
        <f>R111*$B111*Indicators!$B$263+R111*$C111*Indicators!$C$263+R111*$D111*Indicators!$D$263+R111*$E111*Indicators!$E$263+R111*$F111*Indicators!$F$263+R111*$G111*Indicators!$G$263+R111*$H111*Indicators!$H$263+R111*$I111*Indicators!$I$263</f>
        <v>1.7177803323552916E-4</v>
      </c>
      <c r="AC111" s="193">
        <f>S111*$B111*Indicators!$B$264+S111*$C111*Indicators!$C$264+S111*$D111*Indicators!$D$264+S111*$E111*Indicators!$E$264+S111*$F111*Indicators!$F$264+S111*$G111*Indicators!$G$264+S111*$H111*Indicators!$H$264+S111*$I111*Indicators!$I$264</f>
        <v>1.3871820789650249E-3</v>
      </c>
      <c r="AE111" s="177">
        <f t="shared" si="2"/>
        <v>-0.35240573768605421</v>
      </c>
    </row>
    <row r="112" spans="1:31" hidden="1" x14ac:dyDescent="0.25">
      <c r="A112" s="174">
        <f>Indicators!A124</f>
        <v>39142</v>
      </c>
      <c r="B112" s="193">
        <f>(Indicators!B124-Indicators!B123)/Indicators!B123</f>
        <v>5.4925340178299817E-3</v>
      </c>
      <c r="C112" s="193">
        <f>(Indicators!C124-Indicators!C123)/-100</f>
        <v>-2.0999999999999994E-3</v>
      </c>
      <c r="D112" s="193">
        <f>(Indicators!D124-Indicators!D123)/-100</f>
        <v>-3.5043453882814823E-3</v>
      </c>
      <c r="E112" s="193">
        <f>(Indicators!E124-Indicators!E123)/-Indicators!E123</f>
        <v>-0.15087073007367724</v>
      </c>
      <c r="F112" s="193">
        <f>(Indicators!F124-Indicators!F123)/Indicators!F123</f>
        <v>-1.892147587511836E-2</v>
      </c>
      <c r="G112" s="193">
        <f>(Indicators!G124-Indicators!G123)/Indicators!G123</f>
        <v>-3.2003507233669411E-2</v>
      </c>
      <c r="H112" s="193">
        <f>(Indicators!H124-Indicators!H123)/Indicators!H123</f>
        <v>1.3129935641476E-2</v>
      </c>
      <c r="I112" s="193">
        <f>(Indicators!I124-Indicators!I123)/Indicators!I123</f>
        <v>9.7414311485267593E-2</v>
      </c>
      <c r="J112" s="174"/>
      <c r="K112" s="193">
        <f>'Port Shepstone'!C$76/100</f>
        <v>6.7436704626955654E-2</v>
      </c>
      <c r="L112" s="193">
        <f>'Port Shepstone'!D$76/100</f>
        <v>2.8966660255685502E-2</v>
      </c>
      <c r="M112" s="193">
        <f>'Port Shepstone'!E$76/100</f>
        <v>0.12501269223852632</v>
      </c>
      <c r="N112" s="193">
        <f>'Port Shepstone'!F$76/100</f>
        <v>2.3392893034246763E-2</v>
      </c>
      <c r="O112" s="193">
        <f>'Port Shepstone'!G$76/100</f>
        <v>7.0725244470755289E-2</v>
      </c>
      <c r="P112" s="193">
        <f>'Port Shepstone'!H$76/100</f>
        <v>0.21023381548241113</v>
      </c>
      <c r="Q112" s="193">
        <f>'Port Shepstone'!I$76/100</f>
        <v>8.1280810246869659E-2</v>
      </c>
      <c r="R112" s="193">
        <f>'Port Shepstone'!J$76/100</f>
        <v>0.19857182013253921</v>
      </c>
      <c r="S112" s="193">
        <f>'Port Shepstone'!K$76/100</f>
        <v>0.19437935951201049</v>
      </c>
      <c r="T112" s="193"/>
      <c r="U112" s="193">
        <f>K112*$B112*Indicators!$B$256+K112*$C112*Indicators!$C$256+K112*$D112*Indicators!$D$256+K112*$E112*Indicators!$E$256+K112*$F112*Indicators!$F$256+K112*$G112*Indicators!$G$256+K112*$H112*Indicators!$H$256+K112*$I112*Indicators!$I$256</f>
        <v>-1.4502289534540842E-3</v>
      </c>
      <c r="V112" s="193">
        <f>L112*$B112*Indicators!$B$257+L112*$C112*Indicators!$C$257+L112*$D112*Indicators!$D$257+L112*$E112*Indicators!$E$257+L112*$F112*Indicators!$F$257+L112*$G112*Indicators!$G$257+L112*$H112*Indicators!$H$257+L112*$I112*Indicators!$I$257</f>
        <v>-1.9575244345013771E-4</v>
      </c>
      <c r="W112" s="193">
        <f>M112*$B112*Indicators!$B$258+M112*$C112*Indicators!$C$258+M112*$D112*Indicators!$D$258+M112*$E112*Indicators!$E$258+M112*$F112*Indicators!$F$258+M112*$G112*Indicators!$G$258+M112*$H112*Indicators!$H$258+M112*$I112*Indicators!$I$258</f>
        <v>8.7958336331974839E-4</v>
      </c>
      <c r="X112" s="193">
        <f>N112*$B112*Indicators!$B$259+N112*$C112*Indicators!$C$259+N112*$D112*Indicators!$D$259+N112*$E112*Indicators!$E$259+N112*$F112*Indicators!$F$259+N112*$G112*Indicators!$G$259+N112*$H112*Indicators!$H$259+N112*$I112*Indicators!$I$259</f>
        <v>4.7054896563499362E-4</v>
      </c>
      <c r="Y112" s="193">
        <f>O112*$B112*Indicators!$B$260+O112*$C112*Indicators!$C$260+O112*$D112*Indicators!$D$260+O112*$E112*Indicators!$E$260+O112*$F112*Indicators!$F$260+O112*$G112*Indicators!$G$260+O112*$H112*Indicators!$H$260+O112*$I112*Indicators!$I$260</f>
        <v>-1.0079828593441251E-3</v>
      </c>
      <c r="Z112" s="193">
        <f>P112*$B112*Indicators!$B$261+P112*$C112*Indicators!$C$261+P112*$D112*Indicators!$D$261+P112*$E112*Indicators!$E$261+P112*$F112*Indicators!$F$261+P112*$G112*Indicators!$G$261+P112*$H112*Indicators!$H$261+P112*$I112*Indicators!$I$261</f>
        <v>-2.6681204024694722E-3</v>
      </c>
      <c r="AA112" s="193">
        <f>Q112*$B112*Indicators!$B$262+Q112*$C112*Indicators!$C$262+Q112*$D112*Indicators!$D$262+Q112*$E112*Indicators!$E$262+Q112*$F112*Indicators!$F$262+Q112*$G112*Indicators!$G$262+Q112*$H112*Indicators!$H$262+Q112*$I112*Indicators!$I$262</f>
        <v>-2.6916125587058953E-3</v>
      </c>
      <c r="AB112" s="193">
        <f>R112*$B112*Indicators!$B$263+R112*$C112*Indicators!$C$263+R112*$D112*Indicators!$D$263+R112*$E112*Indicators!$E$263+R112*$F112*Indicators!$F$263+R112*$G112*Indicators!$G$263+R112*$H112*Indicators!$H$263+R112*$I112*Indicators!$I$263</f>
        <v>-1.3529805893546195E-3</v>
      </c>
      <c r="AC112" s="193">
        <f>S112*$B112*Indicators!$B$264+S112*$C112*Indicators!$C$264+S112*$D112*Indicators!$D$264+S112*$E112*Indicators!$E$264+S112*$F112*Indicators!$F$264+S112*$G112*Indicators!$G$264+S112*$H112*Indicators!$H$264+S112*$I112*Indicators!$I$264</f>
        <v>1.5400833306081373E-3</v>
      </c>
      <c r="AE112" s="177">
        <f t="shared" si="2"/>
        <v>-0.64764621472154538</v>
      </c>
    </row>
    <row r="113" spans="1:31" hidden="1" x14ac:dyDescent="0.25">
      <c r="A113" s="174">
        <f>Indicators!A125</f>
        <v>39173</v>
      </c>
      <c r="B113" s="193">
        <f>(Indicators!B125-Indicators!B124)/Indicators!B124</f>
        <v>-3.5671150150974475E-2</v>
      </c>
      <c r="C113" s="193">
        <f>(Indicators!C125-Indicators!C124)/-100</f>
        <v>1.899999999999995E-3</v>
      </c>
      <c r="D113" s="193">
        <f>(Indicators!D125-Indicators!D124)/-100</f>
        <v>-8.8271216551314684E-3</v>
      </c>
      <c r="E113" s="193">
        <f>(Indicators!E125-Indicators!E124)/-Indicators!E124</f>
        <v>2.2697512003491956E-2</v>
      </c>
      <c r="F113" s="193">
        <f>(Indicators!F125-Indicators!F124)/Indicators!F124</f>
        <v>-7.5216972034715474E-2</v>
      </c>
      <c r="G113" s="193">
        <f>(Indicators!G125-Indicators!G124)/Indicators!G124</f>
        <v>2.717391304347826E-2</v>
      </c>
      <c r="H113" s="193">
        <f>(Indicators!H125-Indicators!H124)/Indicators!H124</f>
        <v>2.0859781375335631E-2</v>
      </c>
      <c r="I113" s="193">
        <f>(Indicators!I125-Indicators!I124)/Indicators!I124</f>
        <v>-6.4109589041095885E-2</v>
      </c>
      <c r="J113" s="174"/>
      <c r="K113" s="193">
        <f>'Port Shepstone'!C$76/100</f>
        <v>6.7436704626955654E-2</v>
      </c>
      <c r="L113" s="193">
        <f>'Port Shepstone'!D$76/100</f>
        <v>2.8966660255685502E-2</v>
      </c>
      <c r="M113" s="193">
        <f>'Port Shepstone'!E$76/100</f>
        <v>0.12501269223852632</v>
      </c>
      <c r="N113" s="193">
        <f>'Port Shepstone'!F$76/100</f>
        <v>2.3392893034246763E-2</v>
      </c>
      <c r="O113" s="193">
        <f>'Port Shepstone'!G$76/100</f>
        <v>7.0725244470755289E-2</v>
      </c>
      <c r="P113" s="193">
        <f>'Port Shepstone'!H$76/100</f>
        <v>0.21023381548241113</v>
      </c>
      <c r="Q113" s="193">
        <f>'Port Shepstone'!I$76/100</f>
        <v>8.1280810246869659E-2</v>
      </c>
      <c r="R113" s="193">
        <f>'Port Shepstone'!J$76/100</f>
        <v>0.19857182013253921</v>
      </c>
      <c r="S113" s="193">
        <f>'Port Shepstone'!K$76/100</f>
        <v>0.19437935951201049</v>
      </c>
      <c r="T113" s="193"/>
      <c r="U113" s="193">
        <f>K113*$B113*Indicators!$B$256+K113*$C113*Indicators!$C$256+K113*$D113*Indicators!$D$256+K113*$E113*Indicators!$E$256+K113*$F113*Indicators!$F$256+K113*$G113*Indicators!$G$256+K113*$H113*Indicators!$H$256+K113*$I113*Indicators!$I$256</f>
        <v>-1.9647609489153689E-3</v>
      </c>
      <c r="V113" s="193">
        <f>L113*$B113*Indicators!$B$257+L113*$C113*Indicators!$C$257+L113*$D113*Indicators!$D$257+L113*$E113*Indicators!$E$257+L113*$F113*Indicators!$F$257+L113*$G113*Indicators!$G$257+L113*$H113*Indicators!$H$257+L113*$I113*Indicators!$I$257</f>
        <v>-3.0078824851821558E-4</v>
      </c>
      <c r="W113" s="193">
        <f>M113*$B113*Indicators!$B$258+M113*$C113*Indicators!$C$258+M113*$D113*Indicators!$D$258+M113*$E113*Indicators!$E$258+M113*$F113*Indicators!$F$258+M113*$G113*Indicators!$G$258+M113*$H113*Indicators!$H$258+M113*$I113*Indicators!$I$258</f>
        <v>-2.6268225832324476E-3</v>
      </c>
      <c r="X113" s="193">
        <f>N113*$B113*Indicators!$B$259+N113*$C113*Indicators!$C$259+N113*$D113*Indicators!$D$259+N113*$E113*Indicators!$E$259+N113*$F113*Indicators!$F$259+N113*$G113*Indicators!$G$259+N113*$H113*Indicators!$H$259+N113*$I113*Indicators!$I$259</f>
        <v>-6.8641263270730881E-4</v>
      </c>
      <c r="Y113" s="193">
        <f>O113*$B113*Indicators!$B$260+O113*$C113*Indicators!$C$260+O113*$D113*Indicators!$D$260+O113*$E113*Indicators!$E$260+O113*$F113*Indicators!$F$260+O113*$G113*Indicators!$G$260+O113*$H113*Indicators!$H$260+O113*$I113*Indicators!$I$260</f>
        <v>1.8227696026634321E-4</v>
      </c>
      <c r="Z113" s="193">
        <f>P113*$B113*Indicators!$B$261+P113*$C113*Indicators!$C$261+P113*$D113*Indicators!$D$261+P113*$E113*Indicators!$E$261+P113*$F113*Indicators!$F$261+P113*$G113*Indicators!$G$261+P113*$H113*Indicators!$H$261+P113*$I113*Indicators!$I$261</f>
        <v>5.9226170656175785E-4</v>
      </c>
      <c r="AA113" s="193">
        <f>Q113*$B113*Indicators!$B$262+Q113*$C113*Indicators!$C$262+Q113*$D113*Indicators!$D$262+Q113*$E113*Indicators!$E$262+Q113*$F113*Indicators!$F$262+Q113*$G113*Indicators!$G$262+Q113*$H113*Indicators!$H$262+Q113*$I113*Indicators!$I$262</f>
        <v>4.0674851231357737E-5</v>
      </c>
      <c r="AB113" s="193">
        <f>R113*$B113*Indicators!$B$263+R113*$C113*Indicators!$C$263+R113*$D113*Indicators!$D$263+R113*$E113*Indicators!$E$263+R113*$F113*Indicators!$F$263+R113*$G113*Indicators!$G$263+R113*$H113*Indicators!$H$263+R113*$I113*Indicators!$I$263</f>
        <v>3.0528014234859906E-4</v>
      </c>
      <c r="AC113" s="193">
        <f>S113*$B113*Indicators!$B$264+S113*$C113*Indicators!$C$264+S113*$D113*Indicators!$D$264+S113*$E113*Indicators!$E$264+S113*$F113*Indicators!$F$264+S113*$G113*Indicators!$G$264+S113*$H113*Indicators!$H$264+S113*$I113*Indicators!$I$264</f>
        <v>-3.1393906842647125E-4</v>
      </c>
      <c r="AE113" s="177">
        <f t="shared" si="2"/>
        <v>-0.47722298213917536</v>
      </c>
    </row>
    <row r="114" spans="1:31" hidden="1" x14ac:dyDescent="0.25">
      <c r="A114" s="174">
        <f>Indicators!A126</f>
        <v>39203</v>
      </c>
      <c r="B114" s="193">
        <f>(Indicators!B126-Indicators!B125)/Indicators!B125</f>
        <v>1.3777202146283144E-2</v>
      </c>
      <c r="C114" s="193">
        <f>(Indicators!C126-Indicators!C125)/-100</f>
        <v>-3.3999999999999985E-3</v>
      </c>
      <c r="D114" s="193">
        <f>(Indicators!D126-Indicators!D125)/-100</f>
        <v>4.21132617865414E-4</v>
      </c>
      <c r="E114" s="193">
        <f>(Indicators!E126-Indicators!E125)/-Indicators!E125</f>
        <v>1.4887598630348542E-4</v>
      </c>
      <c r="F114" s="193">
        <f>(Indicators!F126-Indicators!F125)/Indicators!F125</f>
        <v>-5.213764337851929E-2</v>
      </c>
      <c r="G114" s="193">
        <f>(Indicators!G126-Indicators!G125)/Indicators!G125</f>
        <v>-3.7477954144620809E-2</v>
      </c>
      <c r="H114" s="193">
        <f>(Indicators!H126-Indicators!H125)/Indicators!H125</f>
        <v>8.6574994978966691E-3</v>
      </c>
      <c r="I114" s="193">
        <f>(Indicators!I126-Indicators!I125)/Indicators!I125</f>
        <v>8.3723653395784539E-2</v>
      </c>
      <c r="J114" s="174"/>
      <c r="K114" s="193">
        <f>'Port Shepstone'!C$76/100</f>
        <v>6.7436704626955654E-2</v>
      </c>
      <c r="L114" s="193">
        <f>'Port Shepstone'!D$76/100</f>
        <v>2.8966660255685502E-2</v>
      </c>
      <c r="M114" s="193">
        <f>'Port Shepstone'!E$76/100</f>
        <v>0.12501269223852632</v>
      </c>
      <c r="N114" s="193">
        <f>'Port Shepstone'!F$76/100</f>
        <v>2.3392893034246763E-2</v>
      </c>
      <c r="O114" s="193">
        <f>'Port Shepstone'!G$76/100</f>
        <v>7.0725244470755289E-2</v>
      </c>
      <c r="P114" s="193">
        <f>'Port Shepstone'!H$76/100</f>
        <v>0.21023381548241113</v>
      </c>
      <c r="Q114" s="193">
        <f>'Port Shepstone'!I$76/100</f>
        <v>8.1280810246869659E-2</v>
      </c>
      <c r="R114" s="193">
        <f>'Port Shepstone'!J$76/100</f>
        <v>0.19857182013253921</v>
      </c>
      <c r="S114" s="193">
        <f>'Port Shepstone'!K$76/100</f>
        <v>0.19437935951201049</v>
      </c>
      <c r="T114" s="193"/>
      <c r="U114" s="193">
        <f>K114*$B114*Indicators!$B$256+K114*$C114*Indicators!$C$256+K114*$D114*Indicators!$D$256+K114*$E114*Indicators!$E$256+K114*$F114*Indicators!$F$256+K114*$G114*Indicators!$G$256+K114*$H114*Indicators!$H$256+K114*$I114*Indicators!$I$256</f>
        <v>-3.7871406797154684E-4</v>
      </c>
      <c r="V114" s="193">
        <f>L114*$B114*Indicators!$B$257+L114*$C114*Indicators!$C$257+L114*$D114*Indicators!$D$257+L114*$E114*Indicators!$E$257+L114*$F114*Indicators!$F$257+L114*$G114*Indicators!$G$257+L114*$H114*Indicators!$H$257+L114*$I114*Indicators!$I$257</f>
        <v>1.7094956290706942E-4</v>
      </c>
      <c r="W114" s="193">
        <f>M114*$B114*Indicators!$B$258+M114*$C114*Indicators!$C$258+M114*$D114*Indicators!$D$258+M114*$E114*Indicators!$E$258+M114*$F114*Indicators!$F$258+M114*$G114*Indicators!$G$258+M114*$H114*Indicators!$H$258+M114*$I114*Indicators!$I$258</f>
        <v>2.7238322453574573E-3</v>
      </c>
      <c r="X114" s="193">
        <f>N114*$B114*Indicators!$B$259+N114*$C114*Indicators!$C$259+N114*$D114*Indicators!$D$259+N114*$E114*Indicators!$E$259+N114*$F114*Indicators!$F$259+N114*$G114*Indicators!$G$259+N114*$H114*Indicators!$H$259+N114*$I114*Indicators!$I$259</f>
        <v>1.0289628034466421E-3</v>
      </c>
      <c r="Y114" s="193">
        <f>O114*$B114*Indicators!$B$260+O114*$C114*Indicators!$C$260+O114*$D114*Indicators!$D$260+O114*$E114*Indicators!$E$260+O114*$F114*Indicators!$F$260+O114*$G114*Indicators!$G$260+O114*$H114*Indicators!$H$260+O114*$I114*Indicators!$I$260</f>
        <v>5.0961763721444058E-4</v>
      </c>
      <c r="Z114" s="193">
        <f>P114*$B114*Indicators!$B$261+P114*$C114*Indicators!$C$261+P114*$D114*Indicators!$D$261+P114*$E114*Indicators!$E$261+P114*$F114*Indicators!$F$261+P114*$G114*Indicators!$G$261+P114*$H114*Indicators!$H$261+P114*$I114*Indicators!$I$261</f>
        <v>5.1532706503847395E-4</v>
      </c>
      <c r="AA114" s="193">
        <f>Q114*$B114*Indicators!$B$262+Q114*$C114*Indicators!$C$262+Q114*$D114*Indicators!$D$262+Q114*$E114*Indicators!$E$262+Q114*$F114*Indicators!$F$262+Q114*$G114*Indicators!$G$262+Q114*$H114*Indicators!$H$262+Q114*$I114*Indicators!$I$262</f>
        <v>8.8501484591259902E-4</v>
      </c>
      <c r="AB114" s="193">
        <f>R114*$B114*Indicators!$B$263+R114*$C114*Indicators!$C$263+R114*$D114*Indicators!$D$263+R114*$E114*Indicators!$E$263+R114*$F114*Indicators!$F$263+R114*$G114*Indicators!$G$263+R114*$H114*Indicators!$H$263+R114*$I114*Indicators!$I$263</f>
        <v>1.3955932513720231E-3</v>
      </c>
      <c r="AC114" s="193">
        <f>S114*$B114*Indicators!$B$264+S114*$C114*Indicators!$C$264+S114*$D114*Indicators!$D$264+S114*$E114*Indicators!$E$264+S114*$F114*Indicators!$F$264+S114*$G114*Indicators!$G$264+S114*$H114*Indicators!$H$264+S114*$I114*Indicators!$I$264</f>
        <v>1.3714201011598881E-3</v>
      </c>
      <c r="AE114" s="177">
        <f t="shared" si="2"/>
        <v>0.8222003444437046</v>
      </c>
    </row>
    <row r="115" spans="1:31" hidden="1" x14ac:dyDescent="0.25">
      <c r="A115" s="174">
        <f>Indicators!A127</f>
        <v>39234</v>
      </c>
      <c r="B115" s="193">
        <f>(Indicators!B127-Indicators!B126)/Indicators!B126</f>
        <v>-9.616869533476442E-3</v>
      </c>
      <c r="C115" s="193">
        <f>(Indicators!C127-Indicators!C126)/-100</f>
        <v>-5.0000000000000001E-3</v>
      </c>
      <c r="D115" s="193">
        <f>(Indicators!D127-Indicators!D126)/-100</f>
        <v>-9.7768264376216327E-4</v>
      </c>
      <c r="E115" s="193">
        <f>(Indicators!E127-Indicators!E126)/-Indicators!E126</f>
        <v>-8.3085169743895154E-2</v>
      </c>
      <c r="F115" s="193">
        <f>(Indicators!F127-Indicators!F126)/Indicators!F126</f>
        <v>1.8701870187018695E-2</v>
      </c>
      <c r="G115" s="193">
        <f>(Indicators!G127-Indicators!G126)/Indicators!G126</f>
        <v>-8.3982287372117888E-3</v>
      </c>
      <c r="H115" s="193">
        <f>(Indicators!H127-Indicators!H126)/Indicators!H126</f>
        <v>1.9866741312988802E-2</v>
      </c>
      <c r="I115" s="193">
        <f>(Indicators!I127-Indicators!I126)/Indicators!I126</f>
        <v>-1.5937331172339277E-2</v>
      </c>
      <c r="J115" s="174"/>
      <c r="K115" s="193">
        <f>'Port Shepstone'!C$76/100</f>
        <v>6.7436704626955654E-2</v>
      </c>
      <c r="L115" s="193">
        <f>'Port Shepstone'!D$76/100</f>
        <v>2.8966660255685502E-2</v>
      </c>
      <c r="M115" s="193">
        <f>'Port Shepstone'!E$76/100</f>
        <v>0.12501269223852632</v>
      </c>
      <c r="N115" s="193">
        <f>'Port Shepstone'!F$76/100</f>
        <v>2.3392893034246763E-2</v>
      </c>
      <c r="O115" s="193">
        <f>'Port Shepstone'!G$76/100</f>
        <v>7.0725244470755289E-2</v>
      </c>
      <c r="P115" s="193">
        <f>'Port Shepstone'!H$76/100</f>
        <v>0.21023381548241113</v>
      </c>
      <c r="Q115" s="193">
        <f>'Port Shepstone'!I$76/100</f>
        <v>8.1280810246869659E-2</v>
      </c>
      <c r="R115" s="193">
        <f>'Port Shepstone'!J$76/100</f>
        <v>0.19857182013253921</v>
      </c>
      <c r="S115" s="193">
        <f>'Port Shepstone'!K$76/100</f>
        <v>0.19437935951201049</v>
      </c>
      <c r="T115" s="193"/>
      <c r="U115" s="193">
        <f>K115*$B115*Indicators!$B$256+K115*$C115*Indicators!$C$256+K115*$D115*Indicators!$D$256+K115*$E115*Indicators!$E$256+K115*$F115*Indicators!$F$256+K115*$G115*Indicators!$G$256+K115*$H115*Indicators!$H$256+K115*$I115*Indicators!$I$256</f>
        <v>-6.9287762605308714E-4</v>
      </c>
      <c r="V115" s="193">
        <f>L115*$B115*Indicators!$B$257+L115*$C115*Indicators!$C$257+L115*$D115*Indicators!$D$257+L115*$E115*Indicators!$E$257+L115*$F115*Indicators!$F$257+L115*$G115*Indicators!$G$257+L115*$H115*Indicators!$H$257+L115*$I115*Indicators!$I$257</f>
        <v>-5.138782730980155E-4</v>
      </c>
      <c r="W115" s="193">
        <f>M115*$B115*Indicators!$B$258+M115*$C115*Indicators!$C$258+M115*$D115*Indicators!$D$258+M115*$E115*Indicators!$E$258+M115*$F115*Indicators!$F$258+M115*$G115*Indicators!$G$258+M115*$H115*Indicators!$H$258+M115*$I115*Indicators!$I$258</f>
        <v>-1.7406889212752425E-3</v>
      </c>
      <c r="X115" s="193">
        <f>N115*$B115*Indicators!$B$259+N115*$C115*Indicators!$C$259+N115*$D115*Indicators!$D$259+N115*$E115*Indicators!$E$259+N115*$F115*Indicators!$F$259+N115*$G115*Indicators!$G$259+N115*$H115*Indicators!$H$259+N115*$I115*Indicators!$I$259</f>
        <v>-5.5814498851180692E-4</v>
      </c>
      <c r="Y115" s="193">
        <f>O115*$B115*Indicators!$B$260+O115*$C115*Indicators!$C$260+O115*$D115*Indicators!$D$260+O115*$E115*Indicators!$E$260+O115*$F115*Indicators!$F$260+O115*$G115*Indicators!$G$260+O115*$H115*Indicators!$H$260+O115*$I115*Indicators!$I$260</f>
        <v>-6.9728547859938621E-4</v>
      </c>
      <c r="Z115" s="193">
        <f>P115*$B115*Indicators!$B$261+P115*$C115*Indicators!$C$261+P115*$D115*Indicators!$D$261+P115*$E115*Indicators!$E$261+P115*$F115*Indicators!$F$261+P115*$G115*Indicators!$G$261+P115*$H115*Indicators!$H$261+P115*$I115*Indicators!$I$261</f>
        <v>-1.3137627027703261E-3</v>
      </c>
      <c r="AA115" s="193">
        <f>Q115*$B115*Indicators!$B$262+Q115*$C115*Indicators!$C$262+Q115*$D115*Indicators!$D$262+Q115*$E115*Indicators!$E$262+Q115*$F115*Indicators!$F$262+Q115*$G115*Indicators!$G$262+Q115*$H115*Indicators!$H$262+Q115*$I115*Indicators!$I$262</f>
        <v>-1.9999461165575933E-3</v>
      </c>
      <c r="AB115" s="193">
        <f>R115*$B115*Indicators!$B$263+R115*$C115*Indicators!$C$263+R115*$D115*Indicators!$D$263+R115*$E115*Indicators!$E$263+R115*$F115*Indicators!$F$263+R115*$G115*Indicators!$G$263+R115*$H115*Indicators!$H$263+R115*$I115*Indicators!$I$263</f>
        <v>-1.1824587225314836E-3</v>
      </c>
      <c r="AC115" s="193">
        <f>S115*$B115*Indicators!$B$264+S115*$C115*Indicators!$C$264+S115*$D115*Indicators!$D$264+S115*$E115*Indicators!$E$264+S115*$F115*Indicators!$F$264+S115*$G115*Indicators!$G$264+S115*$H115*Indicators!$H$264+S115*$I115*Indicators!$I$264</f>
        <v>4.3850668591347317E-4</v>
      </c>
      <c r="AE115" s="177">
        <f t="shared" si="2"/>
        <v>-0.8260536143483469</v>
      </c>
    </row>
    <row r="116" spans="1:31" hidden="1" x14ac:dyDescent="0.25">
      <c r="A116" s="174">
        <f>Indicators!A128</f>
        <v>39264</v>
      </c>
      <c r="B116" s="193">
        <f>(Indicators!B128-Indicators!B127)/Indicators!B127</f>
        <v>4.1250850533000229E-3</v>
      </c>
      <c r="C116" s="193">
        <f>(Indicators!C128-Indicators!C127)/-100</f>
        <v>-7.4999999999999286E-4</v>
      </c>
      <c r="D116" s="193">
        <f>(Indicators!D128-Indicators!D127)/-100</f>
        <v>-6.325377414182043E-5</v>
      </c>
      <c r="E116" s="193">
        <f>(Indicators!E128-Indicators!E127)/-Indicators!E127</f>
        <v>-6.6400879846026925E-2</v>
      </c>
      <c r="F116" s="193">
        <f>(Indicators!F128-Indicators!F127)/Indicators!F127</f>
        <v>6.9114470842332673E-2</v>
      </c>
      <c r="G116" s="193">
        <f>(Indicators!G128-Indicators!G127)/Indicators!G127</f>
        <v>2.5100092392978241E-2</v>
      </c>
      <c r="H116" s="193">
        <f>(Indicators!H128-Indicators!H127)/Indicators!H127</f>
        <v>1.5959427790091636E-2</v>
      </c>
      <c r="I116" s="193">
        <f>(Indicators!I128-Indicators!I127)/Indicators!I127</f>
        <v>4.4468844359044746E-2</v>
      </c>
      <c r="J116" s="174"/>
      <c r="K116" s="193">
        <f>'Port Shepstone'!C$76/100</f>
        <v>6.7436704626955654E-2</v>
      </c>
      <c r="L116" s="193">
        <f>'Port Shepstone'!D$76/100</f>
        <v>2.8966660255685502E-2</v>
      </c>
      <c r="M116" s="193">
        <f>'Port Shepstone'!E$76/100</f>
        <v>0.12501269223852632</v>
      </c>
      <c r="N116" s="193">
        <f>'Port Shepstone'!F$76/100</f>
        <v>2.3392893034246763E-2</v>
      </c>
      <c r="O116" s="193">
        <f>'Port Shepstone'!G$76/100</f>
        <v>7.0725244470755289E-2</v>
      </c>
      <c r="P116" s="193">
        <f>'Port Shepstone'!H$76/100</f>
        <v>0.21023381548241113</v>
      </c>
      <c r="Q116" s="193">
        <f>'Port Shepstone'!I$76/100</f>
        <v>8.1280810246869659E-2</v>
      </c>
      <c r="R116" s="193">
        <f>'Port Shepstone'!J$76/100</f>
        <v>0.19857182013253921</v>
      </c>
      <c r="S116" s="193">
        <f>'Port Shepstone'!K$76/100</f>
        <v>0.19437935951201049</v>
      </c>
      <c r="T116" s="193"/>
      <c r="U116" s="193">
        <f>K116*$B116*Indicators!$B$256+K116*$C116*Indicators!$C$256+K116*$D116*Indicators!$D$256+K116*$E116*Indicators!$E$256+K116*$F116*Indicators!$F$256+K116*$G116*Indicators!$G$256+K116*$H116*Indicators!$H$256+K116*$I116*Indicators!$I$256</f>
        <v>1.0349171399678195E-3</v>
      </c>
      <c r="V116" s="193">
        <f>L116*$B116*Indicators!$B$257+L116*$C116*Indicators!$C$257+L116*$D116*Indicators!$D$257+L116*$E116*Indicators!$E$257+L116*$F116*Indicators!$F$257+L116*$G116*Indicators!$G$257+L116*$H116*Indicators!$H$257+L116*$I116*Indicators!$I$257</f>
        <v>3.9195492925734666E-4</v>
      </c>
      <c r="W116" s="193">
        <f>M116*$B116*Indicators!$B$258+M116*$C116*Indicators!$C$258+M116*$D116*Indicators!$D$258+M116*$E116*Indicators!$E$258+M116*$F116*Indicators!$F$258+M116*$G116*Indicators!$G$258+M116*$H116*Indicators!$H$258+M116*$I116*Indicators!$I$258</f>
        <v>6.4259533443205023E-4</v>
      </c>
      <c r="X116" s="193">
        <f>N116*$B116*Indicators!$B$259+N116*$C116*Indicators!$C$259+N116*$D116*Indicators!$D$259+N116*$E116*Indicators!$E$259+N116*$F116*Indicators!$F$259+N116*$G116*Indicators!$G$259+N116*$H116*Indicators!$H$259+N116*$I116*Indicators!$I$259</f>
        <v>2.5549799193188655E-4</v>
      </c>
      <c r="Y116" s="193">
        <f>O116*$B116*Indicators!$B$260+O116*$C116*Indicators!$C$260+O116*$D116*Indicators!$D$260+O116*$E116*Indicators!$E$260+O116*$F116*Indicators!$F$260+O116*$G116*Indicators!$G$260+O116*$H116*Indicators!$H$260+O116*$I116*Indicators!$I$260</f>
        <v>-1.9574472396015311E-4</v>
      </c>
      <c r="Z116" s="193">
        <f>P116*$B116*Indicators!$B$261+P116*$C116*Indicators!$C$261+P116*$D116*Indicators!$D$261+P116*$E116*Indicators!$E$261+P116*$F116*Indicators!$F$261+P116*$G116*Indicators!$G$261+P116*$H116*Indicators!$H$261+P116*$I116*Indicators!$I$261</f>
        <v>-5.2829093886114947E-4</v>
      </c>
      <c r="AA116" s="193">
        <f>Q116*$B116*Indicators!$B$262+Q116*$C116*Indicators!$C$262+Q116*$D116*Indicators!$D$262+Q116*$E116*Indicators!$E$262+Q116*$F116*Indicators!$F$262+Q116*$G116*Indicators!$G$262+Q116*$H116*Indicators!$H$262+Q116*$I116*Indicators!$I$262</f>
        <v>-9.7742700789293533E-4</v>
      </c>
      <c r="AB116" s="193">
        <f>R116*$B116*Indicators!$B$263+R116*$C116*Indicators!$C$263+R116*$D116*Indicators!$D$263+R116*$E116*Indicators!$E$263+R116*$F116*Indicators!$F$263+R116*$G116*Indicators!$G$263+R116*$H116*Indicators!$H$263+R116*$I116*Indicators!$I$263</f>
        <v>1.0223781883382369E-4</v>
      </c>
      <c r="AC116" s="193">
        <f>S116*$B116*Indicators!$B$264+S116*$C116*Indicators!$C$264+S116*$D116*Indicators!$D$264+S116*$E116*Indicators!$E$264+S116*$F116*Indicators!$F$264+S116*$G116*Indicators!$G$264+S116*$H116*Indicators!$H$264+S116*$I116*Indicators!$I$264</f>
        <v>1.3895457914088972E-3</v>
      </c>
      <c r="AE116" s="177">
        <f t="shared" si="2"/>
        <v>0.21152863351175857</v>
      </c>
    </row>
    <row r="117" spans="1:31" hidden="1" x14ac:dyDescent="0.25">
      <c r="A117" s="174">
        <f>Indicators!A129</f>
        <v>39295</v>
      </c>
      <c r="B117" s="193">
        <f>(Indicators!B129-Indicators!B128)/Indicators!B128</f>
        <v>1.2564410249170667E-2</v>
      </c>
      <c r="C117" s="193">
        <f>(Indicators!C129-Indicators!C128)/-100</f>
        <v>-4.4999999999999928E-4</v>
      </c>
      <c r="D117" s="193">
        <f>(Indicators!D129-Indicators!D128)/-100</f>
        <v>3.510770505385299E-3</v>
      </c>
      <c r="E117" s="193">
        <f>(Indicators!E129-Indicators!E128)/-Indicators!E128</f>
        <v>7.0130204976150551E-2</v>
      </c>
      <c r="F117" s="193">
        <f>(Indicators!F129-Indicators!F128)/Indicators!F128</f>
        <v>-2.9292929292929384E-2</v>
      </c>
      <c r="G117" s="193">
        <f>(Indicators!G129-Indicators!G128)/Indicators!G128</f>
        <v>1.3519603424965859E-3</v>
      </c>
      <c r="H117" s="193">
        <f>(Indicators!H129-Indicators!H128)/Indicators!H128</f>
        <v>1.6071351006993209E-2</v>
      </c>
      <c r="I117" s="193">
        <f>(Indicators!I129-Indicators!I128)/Indicators!I128</f>
        <v>-1.7608409986859395E-2</v>
      </c>
      <c r="J117" s="174"/>
      <c r="K117" s="193">
        <f>'Port Shepstone'!C$76/100</f>
        <v>6.7436704626955654E-2</v>
      </c>
      <c r="L117" s="193">
        <f>'Port Shepstone'!D$76/100</f>
        <v>2.8966660255685502E-2</v>
      </c>
      <c r="M117" s="193">
        <f>'Port Shepstone'!E$76/100</f>
        <v>0.12501269223852632</v>
      </c>
      <c r="N117" s="193">
        <f>'Port Shepstone'!F$76/100</f>
        <v>2.3392893034246763E-2</v>
      </c>
      <c r="O117" s="193">
        <f>'Port Shepstone'!G$76/100</f>
        <v>7.0725244470755289E-2</v>
      </c>
      <c r="P117" s="193">
        <f>'Port Shepstone'!H$76/100</f>
        <v>0.21023381548241113</v>
      </c>
      <c r="Q117" s="193">
        <f>'Port Shepstone'!I$76/100</f>
        <v>8.1280810246869659E-2</v>
      </c>
      <c r="R117" s="193">
        <f>'Port Shepstone'!J$76/100</f>
        <v>0.19857182013253921</v>
      </c>
      <c r="S117" s="193">
        <f>'Port Shepstone'!K$76/100</f>
        <v>0.19437935951201049</v>
      </c>
      <c r="T117" s="193"/>
      <c r="U117" s="193">
        <f>K117*$B117*Indicators!$B$256+K117*$C117*Indicators!$C$256+K117*$D117*Indicators!$D$256+K117*$E117*Indicators!$E$256+K117*$F117*Indicators!$F$256+K117*$G117*Indicators!$G$256+K117*$H117*Indicators!$H$256+K117*$I117*Indicators!$I$256</f>
        <v>4.0301111616389984E-4</v>
      </c>
      <c r="V117" s="193">
        <f>L117*$B117*Indicators!$B$257+L117*$C117*Indicators!$C$257+L117*$D117*Indicators!$D$257+L117*$E117*Indicators!$E$257+L117*$F117*Indicators!$F$257+L117*$G117*Indicators!$G$257+L117*$H117*Indicators!$H$257+L117*$I117*Indicators!$I$257</f>
        <v>2.2598182744247602E-4</v>
      </c>
      <c r="W117" s="193">
        <f>M117*$B117*Indicators!$B$258+M117*$C117*Indicators!$C$258+M117*$D117*Indicators!$D$258+M117*$E117*Indicators!$E$258+M117*$F117*Indicators!$F$258+M117*$G117*Indicators!$G$258+M117*$H117*Indicators!$H$258+M117*$I117*Indicators!$I$258</f>
        <v>1.197816075568255E-3</v>
      </c>
      <c r="X117" s="193">
        <f>N117*$B117*Indicators!$B$259+N117*$C117*Indicators!$C$259+N117*$D117*Indicators!$D$259+N117*$E117*Indicators!$E$259+N117*$F117*Indicators!$F$259+N117*$G117*Indicators!$G$259+N117*$H117*Indicators!$H$259+N117*$I117*Indicators!$I$259</f>
        <v>1.9272119488620559E-4</v>
      </c>
      <c r="Y117" s="193">
        <f>O117*$B117*Indicators!$B$260+O117*$C117*Indicators!$C$260+O117*$D117*Indicators!$D$260+O117*$E117*Indicators!$E$260+O117*$F117*Indicators!$F$260+O117*$G117*Indicators!$G$260+O117*$H117*Indicators!$H$260+O117*$I117*Indicators!$I$260</f>
        <v>1.1268676982629452E-3</v>
      </c>
      <c r="Z117" s="193">
        <f>P117*$B117*Indicators!$B$261+P117*$C117*Indicators!$C$261+P117*$D117*Indicators!$D$261+P117*$E117*Indicators!$E$261+P117*$F117*Indicators!$F$261+P117*$G117*Indicators!$G$261+P117*$H117*Indicators!$H$261+P117*$I117*Indicators!$I$261</f>
        <v>2.697710518193808E-3</v>
      </c>
      <c r="AA117" s="193">
        <f>Q117*$B117*Indicators!$B$262+Q117*$C117*Indicators!$C$262+Q117*$D117*Indicators!$D$262+Q117*$E117*Indicators!$E$262+Q117*$F117*Indicators!$F$262+Q117*$G117*Indicators!$G$262+Q117*$H117*Indicators!$H$262+Q117*$I117*Indicators!$I$262</f>
        <v>1.9515529669424216E-3</v>
      </c>
      <c r="AB117" s="193">
        <f>R117*$B117*Indicators!$B$263+R117*$C117*Indicators!$C$263+R117*$D117*Indicators!$D$263+R117*$E117*Indicators!$E$263+R117*$F117*Indicators!$F$263+R117*$G117*Indicators!$G$263+R117*$H117*Indicators!$H$263+R117*$I117*Indicators!$I$263</f>
        <v>2.4630894987042618E-3</v>
      </c>
      <c r="AC117" s="193">
        <f>S117*$B117*Indicators!$B$264+S117*$C117*Indicators!$C$264+S117*$D117*Indicators!$D$264+S117*$E117*Indicators!$E$264+S117*$F117*Indicators!$F$264+S117*$G117*Indicators!$G$264+S117*$H117*Indicators!$H$264+S117*$I117*Indicators!$I$264</f>
        <v>1.1161418188170248E-3</v>
      </c>
      <c r="AE117" s="177">
        <f t="shared" si="2"/>
        <v>1.1374892714981297</v>
      </c>
    </row>
    <row r="118" spans="1:31" hidden="1" x14ac:dyDescent="0.25">
      <c r="A118" s="174">
        <f>Indicators!A130</f>
        <v>39326</v>
      </c>
      <c r="B118" s="193">
        <f>(Indicators!B130-Indicators!B129)/Indicators!B129</f>
        <v>-4.1003834088532622E-2</v>
      </c>
      <c r="C118" s="193">
        <f>(Indicators!C130-Indicators!C129)/-100</f>
        <v>3.4999999999999966E-3</v>
      </c>
      <c r="D118" s="193">
        <f>(Indicators!D130-Indicators!D129)/-100</f>
        <v>-4.9884553968321567E-3</v>
      </c>
      <c r="E118" s="193">
        <f>(Indicators!E130-Indicators!E129)/-Indicators!E129</f>
        <v>-0.11063357826147241</v>
      </c>
      <c r="F118" s="193">
        <f>(Indicators!F130-Indicators!F129)/Indicators!F129</f>
        <v>2.4973985431841855E-2</v>
      </c>
      <c r="G118" s="193">
        <f>(Indicators!G130-Indicators!G129)/Indicators!G129</f>
        <v>0.10111011101110107</v>
      </c>
      <c r="H118" s="193">
        <f>(Indicators!H130-Indicators!H129)/Indicators!H129</f>
        <v>2.259999715006341E-2</v>
      </c>
      <c r="I118" s="193">
        <f>(Indicators!I130-Indicators!I129)/Indicators!I129</f>
        <v>-4.2001070090957729E-2</v>
      </c>
      <c r="J118" s="174"/>
      <c r="K118" s="193">
        <f>'Port Shepstone'!C$76/100</f>
        <v>6.7436704626955654E-2</v>
      </c>
      <c r="L118" s="193">
        <f>'Port Shepstone'!D$76/100</f>
        <v>2.8966660255685502E-2</v>
      </c>
      <c r="M118" s="193">
        <f>'Port Shepstone'!E$76/100</f>
        <v>0.12501269223852632</v>
      </c>
      <c r="N118" s="193">
        <f>'Port Shepstone'!F$76/100</f>
        <v>2.3392893034246763E-2</v>
      </c>
      <c r="O118" s="193">
        <f>'Port Shepstone'!G$76/100</f>
        <v>7.0725244470755289E-2</v>
      </c>
      <c r="P118" s="193">
        <f>'Port Shepstone'!H$76/100</f>
        <v>0.21023381548241113</v>
      </c>
      <c r="Q118" s="193">
        <f>'Port Shepstone'!I$76/100</f>
        <v>8.1280810246869659E-2</v>
      </c>
      <c r="R118" s="193">
        <f>'Port Shepstone'!J$76/100</f>
        <v>0.19857182013253921</v>
      </c>
      <c r="S118" s="193">
        <f>'Port Shepstone'!K$76/100</f>
        <v>0.19437935951201049</v>
      </c>
      <c r="T118" s="193"/>
      <c r="U118" s="193">
        <f>K118*$B118*Indicators!$B$256+K118*$C118*Indicators!$C$256+K118*$D118*Indicators!$D$256+K118*$E118*Indicators!$E$256+K118*$F118*Indicators!$F$256+K118*$G118*Indicators!$G$256+K118*$H118*Indicators!$H$256+K118*$I118*Indicators!$I$256</f>
        <v>-1.3835171459787899E-3</v>
      </c>
      <c r="V118" s="193">
        <f>L118*$B118*Indicators!$B$257+L118*$C118*Indicators!$C$257+L118*$D118*Indicators!$D$257+L118*$E118*Indicators!$E$257+L118*$F118*Indicators!$F$257+L118*$G118*Indicators!$G$257+L118*$H118*Indicators!$H$257+L118*$I118*Indicators!$I$257</f>
        <v>2.5141098128529042E-4</v>
      </c>
      <c r="W118" s="193">
        <f>M118*$B118*Indicators!$B$258+M118*$C118*Indicators!$C$258+M118*$D118*Indicators!$D$258+M118*$E118*Indicators!$E$258+M118*$F118*Indicators!$F$258+M118*$G118*Indicators!$G$258+M118*$H118*Indicators!$H$258+M118*$I118*Indicators!$I$258</f>
        <v>-3.8884368874323098E-3</v>
      </c>
      <c r="X118" s="193">
        <f>N118*$B118*Indicators!$B$259+N118*$C118*Indicators!$C$259+N118*$D118*Indicators!$D$259+N118*$E118*Indicators!$E$259+N118*$F118*Indicators!$F$259+N118*$G118*Indicators!$G$259+N118*$H118*Indicators!$H$259+N118*$I118*Indicators!$I$259</f>
        <v>-1.053664025220506E-3</v>
      </c>
      <c r="Y118" s="193">
        <f>O118*$B118*Indicators!$B$260+O118*$C118*Indicators!$C$260+O118*$D118*Indicators!$D$260+O118*$E118*Indicators!$E$260+O118*$F118*Indicators!$F$260+O118*$G118*Indicators!$G$260+O118*$H118*Indicators!$H$260+O118*$I118*Indicators!$I$260</f>
        <v>-1.0937178159183187E-3</v>
      </c>
      <c r="Z118" s="193">
        <f>P118*$B118*Indicators!$B$261+P118*$C118*Indicators!$C$261+P118*$D118*Indicators!$D$261+P118*$E118*Indicators!$E$261+P118*$F118*Indicators!$F$261+P118*$G118*Indicators!$G$261+P118*$H118*Indicators!$H$261+P118*$I118*Indicators!$I$261</f>
        <v>-1.9523222474567795E-3</v>
      </c>
      <c r="AA118" s="193">
        <f>Q118*$B118*Indicators!$B$262+Q118*$C118*Indicators!$C$262+Q118*$D118*Indicators!$D$262+Q118*$E118*Indicators!$E$262+Q118*$F118*Indicators!$F$262+Q118*$G118*Indicators!$G$262+Q118*$H118*Indicators!$H$262+Q118*$I118*Indicators!$I$262</f>
        <v>-2.9886474375920183E-3</v>
      </c>
      <c r="AB118" s="193">
        <f>R118*$B118*Indicators!$B$263+R118*$C118*Indicators!$C$263+R118*$D118*Indicators!$D$263+R118*$E118*Indicators!$E$263+R118*$F118*Indicators!$F$263+R118*$G118*Indicators!$G$263+R118*$H118*Indicators!$H$263+R118*$I118*Indicators!$I$263</f>
        <v>-1.9375925602207274E-3</v>
      </c>
      <c r="AC118" s="193">
        <f>S118*$B118*Indicators!$B$264+S118*$C118*Indicators!$C$264+S118*$D118*Indicators!$D$264+S118*$E118*Indicators!$E$264+S118*$F118*Indicators!$F$264+S118*$G118*Indicators!$G$264+S118*$H118*Indicators!$H$264+S118*$I118*Indicators!$I$264</f>
        <v>1.5683909778335323E-4</v>
      </c>
      <c r="AE118" s="177">
        <f t="shared" si="2"/>
        <v>-1.3889648040750806</v>
      </c>
    </row>
    <row r="119" spans="1:31" hidden="1" x14ac:dyDescent="0.25">
      <c r="A119" s="174">
        <f>Indicators!A131</f>
        <v>39356</v>
      </c>
      <c r="B119" s="193">
        <f>(Indicators!B131-Indicators!B130)/Indicators!B130</f>
        <v>-4.8514189346359669E-2</v>
      </c>
      <c r="C119" s="193">
        <f>(Indicators!C131-Indicators!C130)/-100</f>
        <v>2.1499999999999987E-3</v>
      </c>
      <c r="D119" s="193">
        <f>(Indicators!D131-Indicators!D130)/-100</f>
        <v>-7.1627374375491651E-3</v>
      </c>
      <c r="E119" s="193">
        <f>(Indicators!E131-Indicators!E130)/-Indicators!E130</f>
        <v>-0.12245662214455127</v>
      </c>
      <c r="F119" s="193">
        <f>(Indicators!F131-Indicators!F130)/Indicators!F130</f>
        <v>1.4213197969543205E-2</v>
      </c>
      <c r="G119" s="193">
        <f>(Indicators!G131-Indicators!G130)/Indicators!G130</f>
        <v>7.0708446866484989E-2</v>
      </c>
      <c r="H119" s="193">
        <f>(Indicators!H131-Indicators!H130)/Indicators!H130</f>
        <v>1.4729672039149067E-2</v>
      </c>
      <c r="I119" s="193">
        <f>(Indicators!I131-Indicators!I130)/Indicators!I130</f>
        <v>3.1276179838034067E-2</v>
      </c>
      <c r="J119" s="174"/>
      <c r="K119" s="193">
        <f>'Port Shepstone'!C$76/100</f>
        <v>6.7436704626955654E-2</v>
      </c>
      <c r="L119" s="193">
        <f>'Port Shepstone'!D$76/100</f>
        <v>2.8966660255685502E-2</v>
      </c>
      <c r="M119" s="193">
        <f>'Port Shepstone'!E$76/100</f>
        <v>0.12501269223852632</v>
      </c>
      <c r="N119" s="193">
        <f>'Port Shepstone'!F$76/100</f>
        <v>2.3392893034246763E-2</v>
      </c>
      <c r="O119" s="193">
        <f>'Port Shepstone'!G$76/100</f>
        <v>7.0725244470755289E-2</v>
      </c>
      <c r="P119" s="193">
        <f>'Port Shepstone'!H$76/100</f>
        <v>0.21023381548241113</v>
      </c>
      <c r="Q119" s="193">
        <f>'Port Shepstone'!I$76/100</f>
        <v>8.1280810246869659E-2</v>
      </c>
      <c r="R119" s="193">
        <f>'Port Shepstone'!J$76/100</f>
        <v>0.19857182013253921</v>
      </c>
      <c r="S119" s="193">
        <f>'Port Shepstone'!K$76/100</f>
        <v>0.19437935951201049</v>
      </c>
      <c r="T119" s="193"/>
      <c r="U119" s="193">
        <f>K119*$B119*Indicators!$B$256+K119*$C119*Indicators!$C$256+K119*$D119*Indicators!$D$256+K119*$E119*Indicators!$E$256+K119*$F119*Indicators!$F$256+K119*$G119*Indicators!$G$256+K119*$H119*Indicators!$H$256+K119*$I119*Indicators!$I$256</f>
        <v>-1.5122397457370922E-3</v>
      </c>
      <c r="V119" s="193">
        <f>L119*$B119*Indicators!$B$257+L119*$C119*Indicators!$C$257+L119*$D119*Indicators!$D$257+L119*$E119*Indicators!$E$257+L119*$F119*Indicators!$F$257+L119*$G119*Indicators!$G$257+L119*$H119*Indicators!$H$257+L119*$I119*Indicators!$I$257</f>
        <v>2.2416416904346882E-4</v>
      </c>
      <c r="W119" s="193">
        <f>M119*$B119*Indicators!$B$258+M119*$C119*Indicators!$C$258+M119*$D119*Indicators!$D$258+M119*$E119*Indicators!$E$258+M119*$F119*Indicators!$F$258+M119*$G119*Indicators!$G$258+M119*$H119*Indicators!$H$258+M119*$I119*Indicators!$I$258</f>
        <v>-2.6784672116004198E-3</v>
      </c>
      <c r="X119" s="193">
        <f>N119*$B119*Indicators!$B$259+N119*$C119*Indicators!$C$259+N119*$D119*Indicators!$D$259+N119*$E119*Indicators!$E$259+N119*$F119*Indicators!$F$259+N119*$G119*Indicators!$G$259+N119*$H119*Indicators!$H$259+N119*$I119*Indicators!$I$259</f>
        <v>-2.9199764938942543E-4</v>
      </c>
      <c r="Y119" s="193">
        <f>O119*$B119*Indicators!$B$260+O119*$C119*Indicators!$C$260+O119*$D119*Indicators!$D$260+O119*$E119*Indicators!$E$260+O119*$F119*Indicators!$F$260+O119*$G119*Indicators!$G$260+O119*$H119*Indicators!$H$260+O119*$I119*Indicators!$I$260</f>
        <v>-1.2241461538283634E-3</v>
      </c>
      <c r="Z119" s="193">
        <f>P119*$B119*Indicators!$B$261+P119*$C119*Indicators!$C$261+P119*$D119*Indicators!$D$261+P119*$E119*Indicators!$E$261+P119*$F119*Indicators!$F$261+P119*$G119*Indicators!$G$261+P119*$H119*Indicators!$H$261+P119*$I119*Indicators!$I$261</f>
        <v>-2.9631847931955225E-3</v>
      </c>
      <c r="AA119" s="193">
        <f>Q119*$B119*Indicators!$B$262+Q119*$C119*Indicators!$C$262+Q119*$D119*Indicators!$D$262+Q119*$E119*Indicators!$E$262+Q119*$F119*Indicators!$F$262+Q119*$G119*Indicators!$G$262+Q119*$H119*Indicators!$H$262+Q119*$I119*Indicators!$I$262</f>
        <v>-2.9099446046314263E-3</v>
      </c>
      <c r="AB119" s="193">
        <f>R119*$B119*Indicators!$B$263+R119*$C119*Indicators!$C$263+R119*$D119*Indicators!$D$263+R119*$E119*Indicators!$E$263+R119*$F119*Indicators!$F$263+R119*$G119*Indicators!$G$263+R119*$H119*Indicators!$H$263+R119*$I119*Indicators!$I$263</f>
        <v>-2.1998072751972571E-3</v>
      </c>
      <c r="AC119" s="193">
        <f>S119*$B119*Indicators!$B$264+S119*$C119*Indicators!$C$264+S119*$D119*Indicators!$D$264+S119*$E119*Indicators!$E$264+S119*$F119*Indicators!$F$264+S119*$G119*Indicators!$G$264+S119*$H119*Indicators!$H$264+S119*$I119*Indicators!$I$264</f>
        <v>8.7712554983612658E-5</v>
      </c>
      <c r="AE119" s="177">
        <f t="shared" si="2"/>
        <v>-1.3467910709552424</v>
      </c>
    </row>
    <row r="120" spans="1:31" hidden="1" x14ac:dyDescent="0.25">
      <c r="A120" s="174">
        <f>Indicators!A132</f>
        <v>39387</v>
      </c>
      <c r="B120" s="193">
        <f>(Indicators!B132-Indicators!B131)/Indicators!B131</f>
        <v>3.992543584885485E-2</v>
      </c>
      <c r="C120" s="193">
        <f>(Indicators!C132-Indicators!C131)/-100</f>
        <v>-4.6499999999999988E-3</v>
      </c>
      <c r="D120" s="193">
        <f>(Indicators!D132-Indicators!D131)/-100</f>
        <v>-5.1861267088206195E-3</v>
      </c>
      <c r="E120" s="193">
        <f>(Indicators!E132-Indicators!E131)/-Indicators!E131</f>
        <v>1.1120996441281139E-2</v>
      </c>
      <c r="F120" s="193">
        <f>(Indicators!F132-Indicators!F131)/Indicators!F131</f>
        <v>-9.0090090090089951E-3</v>
      </c>
      <c r="G120" s="193">
        <f>(Indicators!G132-Indicators!G131)/Indicators!G131</f>
        <v>1.272426517368622E-2</v>
      </c>
      <c r="H120" s="193">
        <f>(Indicators!H132-Indicators!H131)/Indicators!H131</f>
        <v>1.3254966633188538E-2</v>
      </c>
      <c r="I120" s="193">
        <f>(Indicators!I132-Indicators!I131)/Indicators!I131</f>
        <v>-3.2223124830760896E-2</v>
      </c>
      <c r="J120" s="174"/>
      <c r="K120" s="193">
        <f>'Port Shepstone'!C$76/100</f>
        <v>6.7436704626955654E-2</v>
      </c>
      <c r="L120" s="193">
        <f>'Port Shepstone'!D$76/100</f>
        <v>2.8966660255685502E-2</v>
      </c>
      <c r="M120" s="193">
        <f>'Port Shepstone'!E$76/100</f>
        <v>0.12501269223852632</v>
      </c>
      <c r="N120" s="193">
        <f>'Port Shepstone'!F$76/100</f>
        <v>2.3392893034246763E-2</v>
      </c>
      <c r="O120" s="193">
        <f>'Port Shepstone'!G$76/100</f>
        <v>7.0725244470755289E-2</v>
      </c>
      <c r="P120" s="193">
        <f>'Port Shepstone'!H$76/100</f>
        <v>0.21023381548241113</v>
      </c>
      <c r="Q120" s="193">
        <f>'Port Shepstone'!I$76/100</f>
        <v>8.1280810246869659E-2</v>
      </c>
      <c r="R120" s="193">
        <f>'Port Shepstone'!J$76/100</f>
        <v>0.19857182013253921</v>
      </c>
      <c r="S120" s="193">
        <f>'Port Shepstone'!K$76/100</f>
        <v>0.19437935951201049</v>
      </c>
      <c r="T120" s="193"/>
      <c r="U120" s="193">
        <f>K120*$B120*Indicators!$B$256+K120*$C120*Indicators!$C$256+K120*$D120*Indicators!$D$256+K120*$E120*Indicators!$E$256+K120*$F120*Indicators!$F$256+K120*$G120*Indicators!$G$256+K120*$H120*Indicators!$H$256+K120*$I120*Indicators!$I$256</f>
        <v>3.5042095735639473E-4</v>
      </c>
      <c r="V120" s="193">
        <f>L120*$B120*Indicators!$B$257+L120*$C120*Indicators!$C$257+L120*$D120*Indicators!$D$257+L120*$E120*Indicators!$E$257+L120*$F120*Indicators!$F$257+L120*$G120*Indicators!$G$257+L120*$H120*Indicators!$H$257+L120*$I120*Indicators!$I$257</f>
        <v>3.3991829794604038E-4</v>
      </c>
      <c r="W120" s="193">
        <f>M120*$B120*Indicators!$B$258+M120*$C120*Indicators!$C$258+M120*$D120*Indicators!$D$258+M120*$E120*Indicators!$E$258+M120*$F120*Indicators!$F$258+M120*$G120*Indicators!$G$258+M120*$H120*Indicators!$H$258+M120*$I120*Indicators!$I$258</f>
        <v>1.0973073511001824E-3</v>
      </c>
      <c r="X120" s="193">
        <f>N120*$B120*Indicators!$B$259+N120*$C120*Indicators!$C$259+N120*$D120*Indicators!$D$259+N120*$E120*Indicators!$E$259+N120*$F120*Indicators!$F$259+N120*$G120*Indicators!$G$259+N120*$H120*Indicators!$H$259+N120*$I120*Indicators!$I$259</f>
        <v>-2.1196602648103325E-4</v>
      </c>
      <c r="Y120" s="193">
        <f>O120*$B120*Indicators!$B$260+O120*$C120*Indicators!$C$260+O120*$D120*Indicators!$D$260+O120*$E120*Indicators!$E$260+O120*$F120*Indicators!$F$260+O120*$G120*Indicators!$G$260+O120*$H120*Indicators!$H$260+O120*$I120*Indicators!$I$260</f>
        <v>4.3230198355273172E-4</v>
      </c>
      <c r="Z120" s="193">
        <f>P120*$B120*Indicators!$B$261+P120*$C120*Indicators!$C$261+P120*$D120*Indicators!$D$261+P120*$E120*Indicators!$E$261+P120*$F120*Indicators!$F$261+P120*$G120*Indicators!$G$261+P120*$H120*Indicators!$H$261+P120*$I120*Indicators!$I$261</f>
        <v>1.2096137992470594E-3</v>
      </c>
      <c r="AA120" s="193">
        <f>Q120*$B120*Indicators!$B$262+Q120*$C120*Indicators!$C$262+Q120*$D120*Indicators!$D$262+Q120*$E120*Indicators!$E$262+Q120*$F120*Indicators!$F$262+Q120*$G120*Indicators!$G$262+Q120*$H120*Indicators!$H$262+Q120*$I120*Indicators!$I$262</f>
        <v>4.3151256240735376E-4</v>
      </c>
      <c r="AB120" s="193">
        <f>R120*$B120*Indicators!$B$263+R120*$C120*Indicators!$C$263+R120*$D120*Indicators!$D$263+R120*$E120*Indicators!$E$263+R120*$F120*Indicators!$F$263+R120*$G120*Indicators!$G$263+R120*$H120*Indicators!$H$263+R120*$I120*Indicators!$I$263</f>
        <v>1.0571694254903027E-3</v>
      </c>
      <c r="AC120" s="193">
        <f>S120*$B120*Indicators!$B$264+S120*$C120*Indicators!$C$264+S120*$D120*Indicators!$D$264+S120*$E120*Indicators!$E$264+S120*$F120*Indicators!$F$264+S120*$G120*Indicators!$G$264+S120*$H120*Indicators!$H$264+S120*$I120*Indicators!$I$264</f>
        <v>7.1787251869602769E-4</v>
      </c>
      <c r="AE120" s="177">
        <f t="shared" si="2"/>
        <v>0.54241508693150586</v>
      </c>
    </row>
    <row r="121" spans="1:31" hidden="1" x14ac:dyDescent="0.25">
      <c r="A121" s="174">
        <f>Indicators!A133</f>
        <v>39417</v>
      </c>
      <c r="B121" s="193">
        <f>(Indicators!B133-Indicators!B132)/Indicators!B132</f>
        <v>3.5263003232441992E-3</v>
      </c>
      <c r="C121" s="193">
        <f>(Indicators!C133-Indicators!C132)/-100</f>
        <v>9.9999999999997863E-5</v>
      </c>
      <c r="D121" s="193">
        <f>(Indicators!D133-Indicators!D132)/-100</f>
        <v>-5.5319376487260466E-3</v>
      </c>
      <c r="E121" s="193">
        <f>(Indicators!E133-Indicators!E132)/-Indicators!E132</f>
        <v>-6.016644174538905E-2</v>
      </c>
      <c r="F121" s="193">
        <f>(Indicators!F133-Indicators!F132)/Indicators!F132</f>
        <v>5.5555555555555448E-2</v>
      </c>
      <c r="G121" s="193">
        <f>(Indicators!G133-Indicators!G132)/Indicators!G132</f>
        <v>5.4906395275788472E-2</v>
      </c>
      <c r="H121" s="193">
        <f>(Indicators!H133-Indicators!H132)/Indicators!H132</f>
        <v>1.1561188608714723E-2</v>
      </c>
      <c r="I121" s="193">
        <f>(Indicators!I133-Indicators!I132)/Indicators!I132</f>
        <v>-1.3989927252378288E-2</v>
      </c>
      <c r="J121" s="174"/>
      <c r="K121" s="193">
        <f>'Port Shepstone'!C$76/100</f>
        <v>6.7436704626955654E-2</v>
      </c>
      <c r="L121" s="193">
        <f>'Port Shepstone'!D$76/100</f>
        <v>2.8966660255685502E-2</v>
      </c>
      <c r="M121" s="193">
        <f>'Port Shepstone'!E$76/100</f>
        <v>0.12501269223852632</v>
      </c>
      <c r="N121" s="193">
        <f>'Port Shepstone'!F$76/100</f>
        <v>2.3392893034246763E-2</v>
      </c>
      <c r="O121" s="193">
        <f>'Port Shepstone'!G$76/100</f>
        <v>7.0725244470755289E-2</v>
      </c>
      <c r="P121" s="193">
        <f>'Port Shepstone'!H$76/100</f>
        <v>0.21023381548241113</v>
      </c>
      <c r="Q121" s="193">
        <f>'Port Shepstone'!I$76/100</f>
        <v>8.1280810246869659E-2</v>
      </c>
      <c r="R121" s="193">
        <f>'Port Shepstone'!J$76/100</f>
        <v>0.19857182013253921</v>
      </c>
      <c r="S121" s="193">
        <f>'Port Shepstone'!K$76/100</f>
        <v>0.19437935951201049</v>
      </c>
      <c r="T121" s="193"/>
      <c r="U121" s="193">
        <f>K121*$B121*Indicators!$B$256+K121*$C121*Indicators!$C$256+K121*$D121*Indicators!$D$256+K121*$E121*Indicators!$E$256+K121*$F121*Indicators!$F$256+K121*$G121*Indicators!$G$256+K121*$H121*Indicators!$H$256+K121*$I121*Indicators!$I$256</f>
        <v>4.6625464007547091E-4</v>
      </c>
      <c r="V121" s="193">
        <f>L121*$B121*Indicators!$B$257+L121*$C121*Indicators!$C$257+L121*$D121*Indicators!$D$257+L121*$E121*Indicators!$E$257+L121*$F121*Indicators!$F$257+L121*$G121*Indicators!$G$257+L121*$H121*Indicators!$H$257+L121*$I121*Indicators!$I$257</f>
        <v>4.1149512052663739E-4</v>
      </c>
      <c r="W121" s="193">
        <f>M121*$B121*Indicators!$B$258+M121*$C121*Indicators!$C$258+M121*$D121*Indicators!$D$258+M121*$E121*Indicators!$E$258+M121*$F121*Indicators!$F$258+M121*$G121*Indicators!$G$258+M121*$H121*Indicators!$H$258+M121*$I121*Indicators!$I$258</f>
        <v>-8.3519761228901591E-4</v>
      </c>
      <c r="X121" s="193">
        <f>N121*$B121*Indicators!$B$259+N121*$C121*Indicators!$C$259+N121*$D121*Indicators!$D$259+N121*$E121*Indicators!$E$259+N121*$F121*Indicators!$F$259+N121*$G121*Indicators!$G$259+N121*$H121*Indicators!$H$259+N121*$I121*Indicators!$I$259</f>
        <v>-4.1618529843131223E-4</v>
      </c>
      <c r="Y121" s="193">
        <f>O121*$B121*Indicators!$B$260+O121*$C121*Indicators!$C$260+O121*$D121*Indicators!$D$260+O121*$E121*Indicators!$E$260+O121*$F121*Indicators!$F$260+O121*$G121*Indicators!$G$260+O121*$H121*Indicators!$H$260+O121*$I121*Indicators!$I$260</f>
        <v>-4.545277909244984E-4</v>
      </c>
      <c r="Z121" s="193">
        <f>P121*$B121*Indicators!$B$261+P121*$C121*Indicators!$C$261+P121*$D121*Indicators!$D$261+P121*$E121*Indicators!$E$261+P121*$F121*Indicators!$F$261+P121*$G121*Indicators!$G$261+P121*$H121*Indicators!$H$261+P121*$I121*Indicators!$I$261</f>
        <v>-8.0837099412222691E-4</v>
      </c>
      <c r="AA121" s="193">
        <f>Q121*$B121*Indicators!$B$262+Q121*$C121*Indicators!$C$262+Q121*$D121*Indicators!$D$262+Q121*$E121*Indicators!$E$262+Q121*$F121*Indicators!$F$262+Q121*$G121*Indicators!$G$262+Q121*$H121*Indicators!$H$262+Q121*$I121*Indicators!$I$262</f>
        <v>-1.4075602136337715E-3</v>
      </c>
      <c r="AB121" s="193">
        <f>R121*$B121*Indicators!$B$263+R121*$C121*Indicators!$C$263+R121*$D121*Indicators!$D$263+R121*$E121*Indicators!$E$263+R121*$F121*Indicators!$F$263+R121*$G121*Indicators!$G$263+R121*$H121*Indicators!$H$263+R121*$I121*Indicators!$I$263</f>
        <v>-6.7779466297096958E-4</v>
      </c>
      <c r="AC121" s="193">
        <f>S121*$B121*Indicators!$B$264+S121*$C121*Indicators!$C$264+S121*$D121*Indicators!$D$264+S121*$E121*Indicators!$E$264+S121*$F121*Indicators!$F$264+S121*$G121*Indicators!$G$264+S121*$H121*Indicators!$H$264+S121*$I121*Indicators!$I$264</f>
        <v>3.9849765414790136E-4</v>
      </c>
      <c r="AE121" s="177">
        <f t="shared" si="2"/>
        <v>-0.33233891576217844</v>
      </c>
    </row>
    <row r="122" spans="1:31" hidden="1" x14ac:dyDescent="0.25">
      <c r="A122" s="174">
        <f>Indicators!A134</f>
        <v>39448</v>
      </c>
      <c r="B122" s="193">
        <f>(Indicators!B134-Indicators!B133)/Indicators!B133</f>
        <v>9.187408491947284E-2</v>
      </c>
      <c r="C122" s="193">
        <f>(Indicators!C134-Indicators!C133)/-100</f>
        <v>-2.3000000000000043E-3</v>
      </c>
      <c r="D122" s="193">
        <f>(Indicators!D134-Indicators!D133)/-100</f>
        <v>-2.8383702874285712E-3</v>
      </c>
      <c r="E122" s="193">
        <f>(Indicators!E134-Indicators!E133)/-Indicators!E133</f>
        <v>3.405112973374344E-2</v>
      </c>
      <c r="F122" s="193">
        <f>(Indicators!F134-Indicators!F133)/Indicators!F133</f>
        <v>0.11578947368421062</v>
      </c>
      <c r="G122" s="193">
        <f>(Indicators!G134-Indicators!G133)/Indicators!G133</f>
        <v>9.8141972367794164E-2</v>
      </c>
      <c r="H122" s="193">
        <f>(Indicators!H134-Indicators!H133)/Indicators!H133</f>
        <v>2.811863026729507E-2</v>
      </c>
      <c r="I122" s="193">
        <f>(Indicators!I134-Indicators!I133)/Indicators!I133</f>
        <v>7.9455164585698068E-3</v>
      </c>
      <c r="J122" s="174"/>
      <c r="K122" s="193">
        <f>'Port Shepstone'!C$77/100</f>
        <v>8.0027383073848296E-2</v>
      </c>
      <c r="L122" s="193">
        <f>'Port Shepstone'!D$77/100</f>
        <v>2.7656801096832995E-2</v>
      </c>
      <c r="M122" s="193">
        <f>'Port Shepstone'!E$77/100</f>
        <v>0.12234155664619975</v>
      </c>
      <c r="N122" s="193">
        <f>'Port Shepstone'!F$77/100</f>
        <v>2.1340123887821302E-2</v>
      </c>
      <c r="O122" s="193">
        <f>'Port Shepstone'!G$77/100</f>
        <v>7.3954588730474044E-2</v>
      </c>
      <c r="P122" s="193">
        <f>'Port Shepstone'!H$77/100</f>
        <v>0.20295869767667837</v>
      </c>
      <c r="Q122" s="193">
        <f>'Port Shepstone'!I$77/100</f>
        <v>8.1367521152088076E-2</v>
      </c>
      <c r="R122" s="193">
        <f>'Port Shepstone'!J$77/100</f>
        <v>0.19854995991933447</v>
      </c>
      <c r="S122" s="193">
        <f>'Port Shepstone'!K$77/100</f>
        <v>0.19180336781672255</v>
      </c>
      <c r="T122" s="193"/>
      <c r="U122" s="193">
        <f>K122*$B122*Indicators!$B$256+K122*$C122*Indicators!$C$256+K122*$D122*Indicators!$D$256+K122*$E122*Indicators!$E$256+K122*$F122*Indicators!$F$256+K122*$G122*Indicators!$G$256+K122*$H122*Indicators!$H$256+K122*$I122*Indicators!$I$256</f>
        <v>4.9597720494939709E-3</v>
      </c>
      <c r="V122" s="193">
        <f>L122*$B122*Indicators!$B$257+L122*$C122*Indicators!$C$257+L122*$D122*Indicators!$D$257+L122*$E122*Indicators!$E$257+L122*$F122*Indicators!$F$257+L122*$G122*Indicators!$G$257+L122*$H122*Indicators!$H$257+L122*$I122*Indicators!$I$257</f>
        <v>1.9861242372603218E-3</v>
      </c>
      <c r="W122" s="193">
        <f>M122*$B122*Indicators!$B$258+M122*$C122*Indicators!$C$258+M122*$D122*Indicators!$D$258+M122*$E122*Indicators!$E$258+M122*$F122*Indicators!$F$258+M122*$G122*Indicators!$G$258+M122*$H122*Indicators!$H$258+M122*$I122*Indicators!$I$258</f>
        <v>4.8153747414149944E-3</v>
      </c>
      <c r="X122" s="193">
        <f>N122*$B122*Indicators!$B$259+N122*$C122*Indicators!$C$259+N122*$D122*Indicators!$D$259+N122*$E122*Indicators!$E$259+N122*$F122*Indicators!$F$259+N122*$G122*Indicators!$G$259+N122*$H122*Indicators!$H$259+N122*$I122*Indicators!$I$259</f>
        <v>4.8069348604338065E-4</v>
      </c>
      <c r="Y122" s="193">
        <f>O122*$B122*Indicators!$B$260+O122*$C122*Indicators!$C$260+O122*$D122*Indicators!$D$260+O122*$E122*Indicators!$E$260+O122*$F122*Indicators!$F$260+O122*$G122*Indicators!$G$260+O122*$H122*Indicators!$H$260+O122*$I122*Indicators!$I$260</f>
        <v>1.6383977850815501E-3</v>
      </c>
      <c r="Z122" s="193">
        <f>P122*$B122*Indicators!$B$261+P122*$C122*Indicators!$C$261+P122*$D122*Indicators!$D$261+P122*$E122*Indicators!$E$261+P122*$F122*Indicators!$F$261+P122*$G122*Indicators!$G$261+P122*$H122*Indicators!$H$261+P122*$I122*Indicators!$I$261</f>
        <v>3.703895762900992E-3</v>
      </c>
      <c r="AA122" s="193">
        <f>Q122*$B122*Indicators!$B$262+Q122*$C122*Indicators!$C$262+Q122*$D122*Indicators!$D$262+Q122*$E122*Indicators!$E$262+Q122*$F122*Indicators!$F$262+Q122*$G122*Indicators!$G$262+Q122*$H122*Indicators!$H$262+Q122*$I122*Indicators!$I$262</f>
        <v>2.0404686317493821E-3</v>
      </c>
      <c r="AB122" s="193">
        <f>R122*$B122*Indicators!$B$263+R122*$C122*Indicators!$C$263+R122*$D122*Indicators!$D$263+R122*$E122*Indicators!$E$263+R122*$F122*Indicators!$F$263+R122*$G122*Indicators!$G$263+R122*$H122*Indicators!$H$263+R122*$I122*Indicators!$I$263</f>
        <v>4.0378210562941651E-3</v>
      </c>
      <c r="AC122" s="193">
        <f>S122*$B122*Indicators!$B$264+S122*$C122*Indicators!$C$264+S122*$D122*Indicators!$D$264+S122*$E122*Indicators!$E$264+S122*$F122*Indicators!$F$264+S122*$G122*Indicators!$G$264+S122*$H122*Indicators!$H$264+S122*$I122*Indicators!$I$264</f>
        <v>3.193065619011011E-3</v>
      </c>
      <c r="AE122" s="177">
        <f t="shared" si="2"/>
        <v>2.6855613369249767</v>
      </c>
    </row>
    <row r="123" spans="1:31" hidden="1" x14ac:dyDescent="0.25">
      <c r="A123" s="174">
        <f>Indicators!A135</f>
        <v>39479</v>
      </c>
      <c r="B123" s="193">
        <f>(Indicators!B135-Indicators!B134)/Indicators!B134</f>
        <v>3.8042239356352738E-2</v>
      </c>
      <c r="C123" s="193">
        <f>(Indicators!C135-Indicators!C134)/-100</f>
        <v>-2.5499999999999902E-3</v>
      </c>
      <c r="D123" s="193">
        <f>(Indicators!D135-Indicators!D134)/-100</f>
        <v>-5.2066947712828696E-3</v>
      </c>
      <c r="E123" s="193">
        <f>(Indicators!E135-Indicators!E134)/-Indicators!E134</f>
        <v>-0.10081265099934102</v>
      </c>
      <c r="F123" s="193">
        <f>(Indicators!F135-Indicators!F134)/Indicators!F134</f>
        <v>0.16723842195540303</v>
      </c>
      <c r="G123" s="193">
        <f>(Indicators!G135-Indicators!G134)/Indicators!G134</f>
        <v>5.2386117136659388E-2</v>
      </c>
      <c r="H123" s="193">
        <f>(Indicators!H135-Indicators!H134)/Indicators!H134</f>
        <v>1.2920747653586777E-2</v>
      </c>
      <c r="I123" s="193">
        <f>(Indicators!I135-Indicators!I134)/Indicators!I134</f>
        <v>-4.5608108108108107E-2</v>
      </c>
      <c r="J123" s="174"/>
      <c r="K123" s="193">
        <f>'Port Shepstone'!C$77/100</f>
        <v>8.0027383073848296E-2</v>
      </c>
      <c r="L123" s="193">
        <f>'Port Shepstone'!D$77/100</f>
        <v>2.7656801096832995E-2</v>
      </c>
      <c r="M123" s="193">
        <f>'Port Shepstone'!E$77/100</f>
        <v>0.12234155664619975</v>
      </c>
      <c r="N123" s="193">
        <f>'Port Shepstone'!F$77/100</f>
        <v>2.1340123887821302E-2</v>
      </c>
      <c r="O123" s="193">
        <f>'Port Shepstone'!G$77/100</f>
        <v>7.3954588730474044E-2</v>
      </c>
      <c r="P123" s="193">
        <f>'Port Shepstone'!H$77/100</f>
        <v>0.20295869767667837</v>
      </c>
      <c r="Q123" s="193">
        <f>'Port Shepstone'!I$77/100</f>
        <v>8.1367521152088076E-2</v>
      </c>
      <c r="R123" s="193">
        <f>'Port Shepstone'!J$77/100</f>
        <v>0.19854995991933447</v>
      </c>
      <c r="S123" s="193">
        <f>'Port Shepstone'!K$77/100</f>
        <v>0.19180336781672255</v>
      </c>
      <c r="T123" s="193"/>
      <c r="U123" s="193">
        <f>K123*$B123*Indicators!$B$256+K123*$C123*Indicators!$C$256+K123*$D123*Indicators!$D$256+K123*$E123*Indicators!$E$256+K123*$F123*Indicators!$F$256+K123*$G123*Indicators!$G$256+K123*$H123*Indicators!$H$256+K123*$I123*Indicators!$I$256</f>
        <v>3.0226274696681875E-3</v>
      </c>
      <c r="V123" s="193">
        <f>L123*$B123*Indicators!$B$257+L123*$C123*Indicators!$C$257+L123*$D123*Indicators!$D$257+L123*$E123*Indicators!$E$257+L123*$F123*Indicators!$F$257+L123*$G123*Indicators!$G$257+L123*$H123*Indicators!$H$257+L123*$I123*Indicators!$I$257</f>
        <v>3.640805443575391E-4</v>
      </c>
      <c r="W123" s="193">
        <f>M123*$B123*Indicators!$B$258+M123*$C123*Indicators!$C$258+M123*$D123*Indicators!$D$258+M123*$E123*Indicators!$E$258+M123*$F123*Indicators!$F$258+M123*$G123*Indicators!$G$258+M123*$H123*Indicators!$H$258+M123*$I123*Indicators!$I$258</f>
        <v>-6.565291931658622E-4</v>
      </c>
      <c r="X123" s="193">
        <f>N123*$B123*Indicators!$B$259+N123*$C123*Indicators!$C$259+N123*$D123*Indicators!$D$259+N123*$E123*Indicators!$E$259+N123*$F123*Indicators!$F$259+N123*$G123*Indicators!$G$259+N123*$H123*Indicators!$H$259+N123*$I123*Indicators!$I$259</f>
        <v>-8.164330267356188E-4</v>
      </c>
      <c r="Y123" s="193">
        <f>O123*$B123*Indicators!$B$260+O123*$C123*Indicators!$C$260+O123*$D123*Indicators!$D$260+O123*$E123*Indicators!$E$260+O123*$F123*Indicators!$F$260+O123*$G123*Indicators!$G$260+O123*$H123*Indicators!$H$260+O123*$I123*Indicators!$I$260</f>
        <v>-8.1405693260070788E-4</v>
      </c>
      <c r="Z123" s="193">
        <f>P123*$B123*Indicators!$B$261+P123*$C123*Indicators!$C$261+P123*$D123*Indicators!$D$261+P123*$E123*Indicators!$E$261+P123*$F123*Indicators!$F$261+P123*$G123*Indicators!$G$261+P123*$H123*Indicators!$H$261+P123*$I123*Indicators!$I$261</f>
        <v>-1.0108750064460913E-3</v>
      </c>
      <c r="AA123" s="193">
        <f>Q123*$B123*Indicators!$B$262+Q123*$C123*Indicators!$C$262+Q123*$D123*Indicators!$D$262+Q123*$E123*Indicators!$E$262+Q123*$F123*Indicators!$F$262+Q123*$G123*Indicators!$G$262+Q123*$H123*Indicators!$H$262+Q123*$I123*Indicators!$I$262</f>
        <v>-2.3960214312255686E-3</v>
      </c>
      <c r="AB123" s="193">
        <f>R123*$B123*Indicators!$B$263+R123*$C123*Indicators!$C$263+R123*$D123*Indicators!$D$263+R123*$E123*Indicators!$E$263+R123*$F123*Indicators!$F$263+R123*$G123*Indicators!$G$263+R123*$H123*Indicators!$H$263+R123*$I123*Indicators!$I$263</f>
        <v>-1.2100412378454224E-3</v>
      </c>
      <c r="AC123" s="193">
        <f>S123*$B123*Indicators!$B$264+S123*$C123*Indicators!$C$264+S123*$D123*Indicators!$D$264+S123*$E123*Indicators!$E$264+S123*$F123*Indicators!$F$264+S123*$G123*Indicators!$G$264+S123*$H123*Indicators!$H$264+S123*$I123*Indicators!$I$264</f>
        <v>6.6482957619842559E-4</v>
      </c>
      <c r="AE123" s="177">
        <f t="shared" si="2"/>
        <v>-0.28524192377951185</v>
      </c>
    </row>
    <row r="124" spans="1:31" hidden="1" x14ac:dyDescent="0.25">
      <c r="A124" s="174">
        <f>Indicators!A136</f>
        <v>39508</v>
      </c>
      <c r="B124" s="193">
        <f>(Indicators!B136-Indicators!B135)/Indicators!B135</f>
        <v>5.0883583940474278E-2</v>
      </c>
      <c r="C124" s="193">
        <f>(Indicators!C136-Indicators!C135)/-100</f>
        <v>-2.4500000000000099E-3</v>
      </c>
      <c r="D124" s="193">
        <f>(Indicators!D136-Indicators!D135)/-100</f>
        <v>-7.7773613193404499E-3</v>
      </c>
      <c r="E124" s="193">
        <f>(Indicators!E136-Indicators!E135)/-Indicators!E135</f>
        <v>-3.2920989624900072E-3</v>
      </c>
      <c r="F124" s="193">
        <f>(Indicators!F136-Indicators!F135)/Indicators!F135</f>
        <v>-5.3637031594415775E-2</v>
      </c>
      <c r="G124" s="193">
        <f>(Indicators!G136-Indicators!G135)/Indicators!G135</f>
        <v>-3.9781510872925807E-2</v>
      </c>
      <c r="H124" s="193">
        <f>(Indicators!H136-Indicators!H135)/Indicators!H135</f>
        <v>2.5546365322673081E-2</v>
      </c>
      <c r="I124" s="193">
        <f>(Indicators!I136-Indicators!I135)/Indicators!I135</f>
        <v>-7.9646017699115043E-3</v>
      </c>
      <c r="J124" s="174"/>
      <c r="K124" s="193">
        <f>'Port Shepstone'!C$77/100</f>
        <v>8.0027383073848296E-2</v>
      </c>
      <c r="L124" s="193">
        <f>'Port Shepstone'!D$77/100</f>
        <v>2.7656801096832995E-2</v>
      </c>
      <c r="M124" s="193">
        <f>'Port Shepstone'!E$77/100</f>
        <v>0.12234155664619975</v>
      </c>
      <c r="N124" s="193">
        <f>'Port Shepstone'!F$77/100</f>
        <v>2.1340123887821302E-2</v>
      </c>
      <c r="O124" s="193">
        <f>'Port Shepstone'!G$77/100</f>
        <v>7.3954588730474044E-2</v>
      </c>
      <c r="P124" s="193">
        <f>'Port Shepstone'!H$77/100</f>
        <v>0.20295869767667837</v>
      </c>
      <c r="Q124" s="193">
        <f>'Port Shepstone'!I$77/100</f>
        <v>8.1367521152088076E-2</v>
      </c>
      <c r="R124" s="193">
        <f>'Port Shepstone'!J$77/100</f>
        <v>0.19854995991933447</v>
      </c>
      <c r="S124" s="193">
        <f>'Port Shepstone'!K$77/100</f>
        <v>0.19180336781672255</v>
      </c>
      <c r="T124" s="193"/>
      <c r="U124" s="193">
        <f>K124*$B124*Indicators!$B$256+K124*$C124*Indicators!$C$256+K124*$D124*Indicators!$D$256+K124*$E124*Indicators!$E$256+K124*$F124*Indicators!$F$256+K124*$G124*Indicators!$G$256+K124*$H124*Indicators!$H$256+K124*$I124*Indicators!$I$256</f>
        <v>-4.1537806558511703E-4</v>
      </c>
      <c r="V124" s="193">
        <f>L124*$B124*Indicators!$B$257+L124*$C124*Indicators!$C$257+L124*$D124*Indicators!$D$257+L124*$E124*Indicators!$E$257+L124*$F124*Indicators!$F$257+L124*$G124*Indicators!$G$257+L124*$H124*Indicators!$H$257+L124*$I124*Indicators!$I$257</f>
        <v>-7.106855938974544E-5</v>
      </c>
      <c r="W124" s="193">
        <f>M124*$B124*Indicators!$B$258+M124*$C124*Indicators!$C$258+M124*$D124*Indicators!$D$258+M124*$E124*Indicators!$E$258+M124*$F124*Indicators!$F$258+M124*$G124*Indicators!$G$258+M124*$H124*Indicators!$H$258+M124*$I124*Indicators!$I$258</f>
        <v>2.1486716193110625E-3</v>
      </c>
      <c r="X124" s="193">
        <f>N124*$B124*Indicators!$B$259+N124*$C124*Indicators!$C$259+N124*$D124*Indicators!$D$259+N124*$E124*Indicators!$E$259+N124*$F124*Indicators!$F$259+N124*$G124*Indicators!$G$259+N124*$H124*Indicators!$H$259+N124*$I124*Indicators!$I$259</f>
        <v>5.3156246535897183E-5</v>
      </c>
      <c r="Y124" s="193">
        <f>O124*$B124*Indicators!$B$260+O124*$C124*Indicators!$C$260+O124*$D124*Indicators!$D$260+O124*$E124*Indicators!$E$260+O124*$F124*Indicators!$F$260+O124*$G124*Indicators!$G$260+O124*$H124*Indicators!$H$260+O124*$I124*Indicators!$I$260</f>
        <v>7.6524414000970586E-4</v>
      </c>
      <c r="Z124" s="193">
        <f>P124*$B124*Indicators!$B$261+P124*$C124*Indicators!$C$261+P124*$D124*Indicators!$D$261+P124*$E124*Indicators!$E$261+P124*$F124*Indicators!$F$261+P124*$G124*Indicators!$G$261+P124*$H124*Indicators!$H$261+P124*$I124*Indicators!$I$261</f>
        <v>1.7723911320240708E-3</v>
      </c>
      <c r="AA124" s="193">
        <f>Q124*$B124*Indicators!$B$262+Q124*$C124*Indicators!$C$262+Q124*$D124*Indicators!$D$262+Q124*$E124*Indicators!$E$262+Q124*$F124*Indicators!$F$262+Q124*$G124*Indicators!$G$262+Q124*$H124*Indicators!$H$262+Q124*$I124*Indicators!$I$262</f>
        <v>5.814364769892883E-4</v>
      </c>
      <c r="AB124" s="193">
        <f>R124*$B124*Indicators!$B$263+R124*$C124*Indicators!$C$263+R124*$D124*Indicators!$D$263+R124*$E124*Indicators!$E$263+R124*$F124*Indicators!$F$263+R124*$G124*Indicators!$G$263+R124*$H124*Indicators!$H$263+R124*$I124*Indicators!$I$263</f>
        <v>2.0628530501948412E-3</v>
      </c>
      <c r="AC124" s="193">
        <f>S124*$B124*Indicators!$B$264+S124*$C124*Indicators!$C$264+S124*$D124*Indicators!$D$264+S124*$E124*Indicators!$E$264+S124*$F124*Indicators!$F$264+S124*$G124*Indicators!$G$264+S124*$H124*Indicators!$H$264+S124*$I124*Indicators!$I$264</f>
        <v>1.9067298691486513E-3</v>
      </c>
      <c r="AE124" s="177">
        <f t="shared" si="2"/>
        <v>0.88040359092386544</v>
      </c>
    </row>
    <row r="125" spans="1:31" hidden="1" x14ac:dyDescent="0.25">
      <c r="A125" s="174">
        <f>Indicators!A137</f>
        <v>39539</v>
      </c>
      <c r="B125" s="193">
        <f>(Indicators!B137-Indicators!B136)/Indicators!B136</f>
        <v>-7.0201964327420624E-2</v>
      </c>
      <c r="C125" s="193">
        <f>(Indicators!C137-Indicators!C136)/-100</f>
        <v>-2.6999999999999958E-3</v>
      </c>
      <c r="D125" s="193">
        <f>(Indicators!D137-Indicators!D136)/-100</f>
        <v>-5.0348495964782107E-3</v>
      </c>
      <c r="E125" s="193">
        <f>(Indicators!E137-Indicators!E136)/-Indicators!E136</f>
        <v>-0.11325444963706872</v>
      </c>
      <c r="F125" s="193">
        <f>(Indicators!F137-Indicators!F136)/Indicators!F136</f>
        <v>-2.7950310559006302E-2</v>
      </c>
      <c r="G125" s="193">
        <f>(Indicators!G137-Indicators!G136)/Indicators!G136</f>
        <v>-6.4613072877535732E-2</v>
      </c>
      <c r="H125" s="193">
        <f>(Indicators!H137-Indicators!H136)/Indicators!H136</f>
        <v>7.7042252637689289E-3</v>
      </c>
      <c r="I125" s="193">
        <f>(Indicators!I137-Indicators!I136)/Indicators!I136</f>
        <v>-1.2191495688373476E-2</v>
      </c>
      <c r="J125" s="174"/>
      <c r="K125" s="193">
        <f>'Port Shepstone'!C$77/100</f>
        <v>8.0027383073848296E-2</v>
      </c>
      <c r="L125" s="193">
        <f>'Port Shepstone'!D$77/100</f>
        <v>2.7656801096832995E-2</v>
      </c>
      <c r="M125" s="193">
        <f>'Port Shepstone'!E$77/100</f>
        <v>0.12234155664619975</v>
      </c>
      <c r="N125" s="193">
        <f>'Port Shepstone'!F$77/100</f>
        <v>2.1340123887821302E-2</v>
      </c>
      <c r="O125" s="193">
        <f>'Port Shepstone'!G$77/100</f>
        <v>7.3954588730474044E-2</v>
      </c>
      <c r="P125" s="193">
        <f>'Port Shepstone'!H$77/100</f>
        <v>0.20295869767667837</v>
      </c>
      <c r="Q125" s="193">
        <f>'Port Shepstone'!I$77/100</f>
        <v>8.1367521152088076E-2</v>
      </c>
      <c r="R125" s="193">
        <f>'Port Shepstone'!J$77/100</f>
        <v>0.19854995991933447</v>
      </c>
      <c r="S125" s="193">
        <f>'Port Shepstone'!K$77/100</f>
        <v>0.19180336781672255</v>
      </c>
      <c r="T125" s="193"/>
      <c r="U125" s="193">
        <f>K125*$B125*Indicators!$B$256+K125*$C125*Indicators!$C$256+K125*$D125*Indicators!$D$256+K125*$E125*Indicators!$E$256+K125*$F125*Indicators!$F$256+K125*$G125*Indicators!$G$256+K125*$H125*Indicators!$H$256+K125*$I125*Indicators!$I$256</f>
        <v>-3.3935917561094299E-3</v>
      </c>
      <c r="V125" s="193">
        <f>L125*$B125*Indicators!$B$257+L125*$C125*Indicators!$C$257+L125*$D125*Indicators!$D$257+L125*$E125*Indicators!$E$257+L125*$F125*Indicators!$F$257+L125*$G125*Indicators!$G$257+L125*$H125*Indicators!$H$257+L125*$I125*Indicators!$I$257</f>
        <v>-1.6779260240944219E-3</v>
      </c>
      <c r="W125" s="193">
        <f>M125*$B125*Indicators!$B$258+M125*$C125*Indicators!$C$258+M125*$D125*Indicators!$D$258+M125*$E125*Indicators!$E$258+M125*$F125*Indicators!$F$258+M125*$G125*Indicators!$G$258+M125*$H125*Indicators!$H$258+M125*$I125*Indicators!$I$258</f>
        <v>-4.6925023533384725E-3</v>
      </c>
      <c r="X125" s="193">
        <f>N125*$B125*Indicators!$B$259+N125*$C125*Indicators!$C$259+N125*$D125*Indicators!$D$259+N125*$E125*Indicators!$E$259+N125*$F125*Indicators!$F$259+N125*$G125*Indicators!$G$259+N125*$H125*Indicators!$H$259+N125*$I125*Indicators!$I$259</f>
        <v>-7.5508089326910873E-4</v>
      </c>
      <c r="Y125" s="193">
        <f>O125*$B125*Indicators!$B$260+O125*$C125*Indicators!$C$260+O125*$D125*Indicators!$D$260+O125*$E125*Indicators!$E$260+O125*$F125*Indicators!$F$260+O125*$G125*Indicators!$G$260+O125*$H125*Indicators!$H$260+O125*$I125*Indicators!$I$260</f>
        <v>-1.7468189259273012E-3</v>
      </c>
      <c r="Z125" s="193">
        <f>P125*$B125*Indicators!$B$261+P125*$C125*Indicators!$C$261+P125*$D125*Indicators!$D$261+P125*$E125*Indicators!$E$261+P125*$F125*Indicators!$F$261+P125*$G125*Indicators!$G$261+P125*$H125*Indicators!$H$261+P125*$I125*Indicators!$I$261</f>
        <v>-3.7286668770553531E-3</v>
      </c>
      <c r="AA125" s="193">
        <f>Q125*$B125*Indicators!$B$262+Q125*$C125*Indicators!$C$262+Q125*$D125*Indicators!$D$262+Q125*$E125*Indicators!$E$262+Q125*$F125*Indicators!$F$262+Q125*$G125*Indicators!$G$262+Q125*$H125*Indicators!$H$262+Q125*$I125*Indicators!$I$262</f>
        <v>-3.3945163500905661E-3</v>
      </c>
      <c r="AB125" s="193">
        <f>R125*$B125*Indicators!$B$263+R125*$C125*Indicators!$C$263+R125*$D125*Indicators!$D$263+R125*$E125*Indicators!$E$263+R125*$F125*Indicators!$F$263+R125*$G125*Indicators!$G$263+R125*$H125*Indicators!$H$263+R125*$I125*Indicators!$I$263</f>
        <v>-3.5922519584561633E-3</v>
      </c>
      <c r="AC125" s="193">
        <f>S125*$B125*Indicators!$B$264+S125*$C125*Indicators!$C$264+S125*$D125*Indicators!$D$264+S125*$E125*Indicators!$E$264+S125*$F125*Indicators!$F$264+S125*$G125*Indicators!$G$264+S125*$H125*Indicators!$H$264+S125*$I125*Indicators!$I$264</f>
        <v>-1.3945013139174962E-3</v>
      </c>
      <c r="AE125" s="177">
        <f t="shared" si="2"/>
        <v>-2.4375856452258313</v>
      </c>
    </row>
    <row r="126" spans="1:31" hidden="1" x14ac:dyDescent="0.25">
      <c r="A126" s="174">
        <f>Indicators!A138</f>
        <v>39569</v>
      </c>
      <c r="B126" s="193">
        <f>(Indicators!B138-Indicators!B137)/Indicators!B137</f>
        <v>2.2871496562664791E-3</v>
      </c>
      <c r="C126" s="193">
        <f>(Indicators!C138-Indicators!C137)/-100</f>
        <v>-6.3000000000000079E-3</v>
      </c>
      <c r="D126" s="193">
        <f>(Indicators!D138-Indicators!D137)/-100</f>
        <v>-6.4279926777300747E-3</v>
      </c>
      <c r="E126" s="193">
        <f>(Indicators!E138-Indicators!E137)/-Indicators!E137</f>
        <v>-0.13987138263665605</v>
      </c>
      <c r="F126" s="193">
        <f>(Indicators!F138-Indicators!F137)/Indicators!F137</f>
        <v>-0.12699680511182107</v>
      </c>
      <c r="G126" s="193">
        <f>(Indicators!G138-Indicators!G137)/Indicators!G137</f>
        <v>7.2289156626505506E-3</v>
      </c>
      <c r="H126" s="193">
        <f>(Indicators!H138-Indicators!H137)/Indicators!H137</f>
        <v>8.032371674445345E-3</v>
      </c>
      <c r="I126" s="193">
        <f>(Indicators!I138-Indicators!I137)/Indicators!I137</f>
        <v>2.8597230583985552E-2</v>
      </c>
      <c r="J126" s="174"/>
      <c r="K126" s="193">
        <f>'Port Shepstone'!C$77/100</f>
        <v>8.0027383073848296E-2</v>
      </c>
      <c r="L126" s="193">
        <f>'Port Shepstone'!D$77/100</f>
        <v>2.7656801096832995E-2</v>
      </c>
      <c r="M126" s="193">
        <f>'Port Shepstone'!E$77/100</f>
        <v>0.12234155664619975</v>
      </c>
      <c r="N126" s="193">
        <f>'Port Shepstone'!F$77/100</f>
        <v>2.1340123887821302E-2</v>
      </c>
      <c r="O126" s="193">
        <f>'Port Shepstone'!G$77/100</f>
        <v>7.3954588730474044E-2</v>
      </c>
      <c r="P126" s="193">
        <f>'Port Shepstone'!H$77/100</f>
        <v>0.20295869767667837</v>
      </c>
      <c r="Q126" s="193">
        <f>'Port Shepstone'!I$77/100</f>
        <v>8.1367521152088076E-2</v>
      </c>
      <c r="R126" s="193">
        <f>'Port Shepstone'!J$77/100</f>
        <v>0.19854995991933447</v>
      </c>
      <c r="S126" s="193">
        <f>'Port Shepstone'!K$77/100</f>
        <v>0.19180336781672255</v>
      </c>
      <c r="T126" s="193"/>
      <c r="U126" s="193">
        <f>K126*$B126*Indicators!$B$256+K126*$C126*Indicators!$C$256+K126*$D126*Indicators!$D$256+K126*$E126*Indicators!$E$256+K126*$F126*Indicators!$F$256+K126*$G126*Indicators!$G$256+K126*$H126*Indicators!$H$256+K126*$I126*Indicators!$I$256</f>
        <v>-4.7440337258156948E-3</v>
      </c>
      <c r="V126" s="193">
        <f>L126*$B126*Indicators!$B$257+L126*$C126*Indicators!$C$257+L126*$D126*Indicators!$D$257+L126*$E126*Indicators!$E$257+L126*$F126*Indicators!$F$257+L126*$G126*Indicators!$G$257+L126*$H126*Indicators!$H$257+L126*$I126*Indicators!$I$257</f>
        <v>-1.2970987124809178E-4</v>
      </c>
      <c r="W126" s="193">
        <f>M126*$B126*Indicators!$B$258+M126*$C126*Indicators!$C$258+M126*$D126*Indicators!$D$258+M126*$E126*Indicators!$E$258+M126*$F126*Indicators!$F$258+M126*$G126*Indicators!$G$258+M126*$H126*Indicators!$H$258+M126*$I126*Indicators!$I$258</f>
        <v>-1.0087492273569481E-3</v>
      </c>
      <c r="X126" s="193">
        <f>N126*$B126*Indicators!$B$259+N126*$C126*Indicators!$C$259+N126*$D126*Indicators!$D$259+N126*$E126*Indicators!$E$259+N126*$F126*Indicators!$F$259+N126*$G126*Indicators!$G$259+N126*$H126*Indicators!$H$259+N126*$I126*Indicators!$I$259</f>
        <v>-2.8339916567325917E-4</v>
      </c>
      <c r="Y126" s="193">
        <f>O126*$B126*Indicators!$B$260+O126*$C126*Indicators!$C$260+O126*$D126*Indicators!$D$260+O126*$E126*Indicators!$E$260+O126*$F126*Indicators!$F$260+O126*$G126*Indicators!$G$260+O126*$H126*Indicators!$H$260+O126*$I126*Indicators!$I$260</f>
        <v>-1.4380631492264418E-3</v>
      </c>
      <c r="Z126" s="193">
        <f>P126*$B126*Indicators!$B$261+P126*$C126*Indicators!$C$261+P126*$D126*Indicators!$D$261+P126*$E126*Indicators!$E$261+P126*$F126*Indicators!$F$261+P126*$G126*Indicators!$G$261+P126*$H126*Indicators!$H$261+P126*$I126*Indicators!$I$261</f>
        <v>-3.0932790839658807E-3</v>
      </c>
      <c r="AA126" s="193">
        <f>Q126*$B126*Indicators!$B$262+Q126*$C126*Indicators!$C$262+Q126*$D126*Indicators!$D$262+Q126*$E126*Indicators!$E$262+Q126*$F126*Indicators!$F$262+Q126*$G126*Indicators!$G$262+Q126*$H126*Indicators!$H$262+Q126*$I126*Indicators!$I$262</f>
        <v>-3.1871089845755159E-3</v>
      </c>
      <c r="AB126" s="193">
        <f>R126*$B126*Indicators!$B$263+R126*$C126*Indicators!$C$263+R126*$D126*Indicators!$D$263+R126*$E126*Indicators!$E$263+R126*$F126*Indicators!$F$263+R126*$G126*Indicators!$G$263+R126*$H126*Indicators!$H$263+R126*$I126*Indicators!$I$263</f>
        <v>-2.534817753335303E-3</v>
      </c>
      <c r="AC126" s="193">
        <f>S126*$B126*Indicators!$B$264+S126*$C126*Indicators!$C$264+S126*$D126*Indicators!$D$264+S126*$E126*Indicators!$E$264+S126*$F126*Indicators!$F$264+S126*$G126*Indicators!$G$264+S126*$H126*Indicators!$H$264+S126*$I126*Indicators!$I$264</f>
        <v>1.108027842897008E-4</v>
      </c>
      <c r="AE126" s="177">
        <f t="shared" si="2"/>
        <v>-1.6308358176907436</v>
      </c>
    </row>
    <row r="127" spans="1:31" hidden="1" x14ac:dyDescent="0.25">
      <c r="A127" s="174">
        <f>Indicators!A139</f>
        <v>39600</v>
      </c>
      <c r="B127" s="193">
        <f>(Indicators!B139-Indicators!B138)/Indicators!B138</f>
        <v>4.4016197749726343E-2</v>
      </c>
      <c r="C127" s="193">
        <f>(Indicators!C139-Indicators!C138)/-100</f>
        <v>-5.8499999999999906E-3</v>
      </c>
      <c r="D127" s="193">
        <f>(Indicators!D139-Indicators!D138)/-100</f>
        <v>-4.6120311282512464E-3</v>
      </c>
      <c r="E127" s="193">
        <f>(Indicators!E139-Indicators!E138)/-Indicators!E138</f>
        <v>-0.10868202476100927</v>
      </c>
      <c r="F127" s="193">
        <f>(Indicators!F139-Indicators!F138)/Indicators!F138</f>
        <v>0.10430009149130838</v>
      </c>
      <c r="G127" s="193">
        <f>(Indicators!G139-Indicators!G138)/Indicators!G138</f>
        <v>4.4429254955570749E-2</v>
      </c>
      <c r="H127" s="193">
        <f>(Indicators!H139-Indicators!H138)/Indicators!H138</f>
        <v>2.1171324657478112E-2</v>
      </c>
      <c r="I127" s="193">
        <f>(Indicators!I139-Indicators!I138)/Indicators!I138</f>
        <v>-2.4582967515364356E-2</v>
      </c>
      <c r="J127" s="174"/>
      <c r="K127" s="193">
        <f>'Port Shepstone'!C$77/100</f>
        <v>8.0027383073848296E-2</v>
      </c>
      <c r="L127" s="193">
        <f>'Port Shepstone'!D$77/100</f>
        <v>2.7656801096832995E-2</v>
      </c>
      <c r="M127" s="193">
        <f>'Port Shepstone'!E$77/100</f>
        <v>0.12234155664619975</v>
      </c>
      <c r="N127" s="193">
        <f>'Port Shepstone'!F$77/100</f>
        <v>2.1340123887821302E-2</v>
      </c>
      <c r="O127" s="193">
        <f>'Port Shepstone'!G$77/100</f>
        <v>7.3954588730474044E-2</v>
      </c>
      <c r="P127" s="193">
        <f>'Port Shepstone'!H$77/100</f>
        <v>0.20295869767667837</v>
      </c>
      <c r="Q127" s="193">
        <f>'Port Shepstone'!I$77/100</f>
        <v>8.1367521152088076E-2</v>
      </c>
      <c r="R127" s="193">
        <f>'Port Shepstone'!J$77/100</f>
        <v>0.19854995991933447</v>
      </c>
      <c r="S127" s="193">
        <f>'Port Shepstone'!K$77/100</f>
        <v>0.19180336781672255</v>
      </c>
      <c r="T127" s="193"/>
      <c r="U127" s="193">
        <f>K127*$B127*Indicators!$B$256+K127*$C127*Indicators!$C$256+K127*$D127*Indicators!$D$256+K127*$E127*Indicators!$E$256+K127*$F127*Indicators!$F$256+K127*$G127*Indicators!$G$256+K127*$H127*Indicators!$H$256+K127*$I127*Indicators!$I$256</f>
        <v>1.6767510397719047E-3</v>
      </c>
      <c r="V127" s="193">
        <f>L127*$B127*Indicators!$B$257+L127*$C127*Indicators!$C$257+L127*$D127*Indicators!$D$257+L127*$E127*Indicators!$E$257+L127*$F127*Indicators!$F$257+L127*$G127*Indicators!$G$257+L127*$H127*Indicators!$H$257+L127*$I127*Indicators!$I$257</f>
        <v>4.2015563198549667E-4</v>
      </c>
      <c r="W127" s="193">
        <f>M127*$B127*Indicators!$B$258+M127*$C127*Indicators!$C$258+M127*$D127*Indicators!$D$258+M127*$E127*Indicators!$E$258+M127*$F127*Indicators!$F$258+M127*$G127*Indicators!$G$258+M127*$H127*Indicators!$H$258+M127*$I127*Indicators!$I$258</f>
        <v>4.1278548020360598E-5</v>
      </c>
      <c r="X127" s="193">
        <f>N127*$B127*Indicators!$B$259+N127*$C127*Indicators!$C$259+N127*$D127*Indicators!$D$259+N127*$E127*Indicators!$E$259+N127*$F127*Indicators!$F$259+N127*$G127*Indicators!$G$259+N127*$H127*Indicators!$H$259+N127*$I127*Indicators!$I$259</f>
        <v>-5.9821143231869015E-4</v>
      </c>
      <c r="Y127" s="193">
        <f>O127*$B127*Indicators!$B$260+O127*$C127*Indicators!$C$260+O127*$D127*Indicators!$D$260+O127*$E127*Indicators!$E$260+O127*$F127*Indicators!$F$260+O127*$G127*Indicators!$G$260+O127*$H127*Indicators!$H$260+O127*$I127*Indicators!$I$260</f>
        <v>-6.651947563272282E-4</v>
      </c>
      <c r="Z127" s="193">
        <f>P127*$B127*Indicators!$B$261+P127*$C127*Indicators!$C$261+P127*$D127*Indicators!$D$261+P127*$E127*Indicators!$E$261+P127*$F127*Indicators!$F$261+P127*$G127*Indicators!$G$261+P127*$H127*Indicators!$H$261+P127*$I127*Indicators!$I$261</f>
        <v>-8.4099138307639214E-4</v>
      </c>
      <c r="AA127" s="193">
        <f>Q127*$B127*Indicators!$B$262+Q127*$C127*Indicators!$C$262+Q127*$D127*Indicators!$D$262+Q127*$E127*Indicators!$E$262+Q127*$F127*Indicators!$F$262+Q127*$G127*Indicators!$G$262+Q127*$H127*Indicators!$H$262+Q127*$I127*Indicators!$I$262</f>
        <v>-2.2830280197723052E-3</v>
      </c>
      <c r="AB127" s="193">
        <f>R127*$B127*Indicators!$B$263+R127*$C127*Indicators!$C$263+R127*$D127*Indicators!$D$263+R127*$E127*Indicators!$E$263+R127*$F127*Indicators!$F$263+R127*$G127*Indicators!$G$263+R127*$H127*Indicators!$H$263+R127*$I127*Indicators!$I$263</f>
        <v>-7.6502030071426766E-4</v>
      </c>
      <c r="AC127" s="193">
        <f>S127*$B127*Indicators!$B$264+S127*$C127*Indicators!$C$264+S127*$D127*Indicators!$D$264+S127*$E127*Indicators!$E$264+S127*$F127*Indicators!$F$264+S127*$G127*Indicators!$G$264+S127*$H127*Indicators!$H$264+S127*$I127*Indicators!$I$264</f>
        <v>1.2570720936237257E-3</v>
      </c>
      <c r="AE127" s="177">
        <f t="shared" si="2"/>
        <v>-0.1757188578807396</v>
      </c>
    </row>
    <row r="128" spans="1:31" hidden="1" x14ac:dyDescent="0.25">
      <c r="A128" s="174">
        <f>Indicators!A140</f>
        <v>39630</v>
      </c>
      <c r="B128" s="193">
        <f>(Indicators!B140-Indicators!B139)/Indicators!B139</f>
        <v>-7.5994946304485111E-2</v>
      </c>
      <c r="C128" s="193">
        <f>(Indicators!C140-Indicators!C139)/-100</f>
        <v>1.4949999999999993E-2</v>
      </c>
      <c r="D128" s="193">
        <f>(Indicators!D140-Indicators!D139)/-100</f>
        <v>-1.2670708792592435E-2</v>
      </c>
      <c r="E128" s="193">
        <f>(Indicators!E140-Indicators!E139)/-Indicators!E139</f>
        <v>0.12029118665630087</v>
      </c>
      <c r="F128" s="193">
        <f>(Indicators!F140-Indicators!F139)/Indicators!F139</f>
        <v>9.4449047224523658E-2</v>
      </c>
      <c r="G128" s="193">
        <f>(Indicators!G140-Indicators!G139)/Indicators!G139</f>
        <v>-1.1125654450261707E-2</v>
      </c>
      <c r="H128" s="193">
        <f>(Indicators!H140-Indicators!H139)/Indicators!H139</f>
        <v>4.2762105485357315E-3</v>
      </c>
      <c r="I128" s="193">
        <f>(Indicators!I140-Indicators!I139)/Indicators!I139</f>
        <v>7.1407140714071407E-2</v>
      </c>
      <c r="J128" s="174"/>
      <c r="K128" s="193">
        <f>'Port Shepstone'!C$77/100</f>
        <v>8.0027383073848296E-2</v>
      </c>
      <c r="L128" s="193">
        <f>'Port Shepstone'!D$77/100</f>
        <v>2.7656801096832995E-2</v>
      </c>
      <c r="M128" s="193">
        <f>'Port Shepstone'!E$77/100</f>
        <v>0.12234155664619975</v>
      </c>
      <c r="N128" s="193">
        <f>'Port Shepstone'!F$77/100</f>
        <v>2.1340123887821302E-2</v>
      </c>
      <c r="O128" s="193">
        <f>'Port Shepstone'!G$77/100</f>
        <v>7.3954588730474044E-2</v>
      </c>
      <c r="P128" s="193">
        <f>'Port Shepstone'!H$77/100</f>
        <v>0.20295869767667837</v>
      </c>
      <c r="Q128" s="193">
        <f>'Port Shepstone'!I$77/100</f>
        <v>8.1367521152088076E-2</v>
      </c>
      <c r="R128" s="193">
        <f>'Port Shepstone'!J$77/100</f>
        <v>0.19854995991933447</v>
      </c>
      <c r="S128" s="193">
        <f>'Port Shepstone'!K$77/100</f>
        <v>0.19180336781672255</v>
      </c>
      <c r="T128" s="193"/>
      <c r="U128" s="193">
        <f>K128*$B128*Indicators!$B$256+K128*$C128*Indicators!$C$256+K128*$D128*Indicators!$D$256+K128*$E128*Indicators!$E$256+K128*$F128*Indicators!$F$256+K128*$G128*Indicators!$G$256+K128*$H128*Indicators!$H$256+K128*$I128*Indicators!$I$256</f>
        <v>3.2480620744589081E-3</v>
      </c>
      <c r="V128" s="193">
        <f>L128*$B128*Indicators!$B$257+L128*$C128*Indicators!$C$257+L128*$D128*Indicators!$D$257+L128*$E128*Indicators!$E$257+L128*$F128*Indicators!$F$257+L128*$G128*Indicators!$G$257+L128*$H128*Indicators!$H$257+L128*$I128*Indicators!$I$257</f>
        <v>-2.5947579343427521E-5</v>
      </c>
      <c r="W128" s="193">
        <f>M128*$B128*Indicators!$B$258+M128*$C128*Indicators!$C$258+M128*$D128*Indicators!$D$258+M128*$E128*Indicators!$E$258+M128*$F128*Indicators!$F$258+M128*$G128*Indicators!$G$258+M128*$H128*Indicators!$H$258+M128*$I128*Indicators!$I$258</f>
        <v>3.0541361091330241E-4</v>
      </c>
      <c r="X128" s="193">
        <f>N128*$B128*Indicators!$B$259+N128*$C128*Indicators!$C$259+N128*$D128*Indicators!$D$259+N128*$E128*Indicators!$E$259+N128*$F128*Indicators!$F$259+N128*$G128*Indicators!$G$259+N128*$H128*Indicators!$H$259+N128*$I128*Indicators!$I$259</f>
        <v>1.1247077270545227E-3</v>
      </c>
      <c r="Y128" s="193">
        <f>O128*$B128*Indicators!$B$260+O128*$C128*Indicators!$C$260+O128*$D128*Indicators!$D$260+O128*$E128*Indicators!$E$260+O128*$F128*Indicators!$F$260+O128*$G128*Indicators!$G$260+O128*$H128*Indicators!$H$260+O128*$I128*Indicators!$I$260</f>
        <v>1.3692938142230199E-3</v>
      </c>
      <c r="Z128" s="193">
        <f>P128*$B128*Indicators!$B$261+P128*$C128*Indicators!$C$261+P128*$D128*Indicators!$D$261+P128*$E128*Indicators!$E$261+P128*$F128*Indicators!$F$261+P128*$G128*Indicators!$G$261+P128*$H128*Indicators!$H$261+P128*$I128*Indicators!$I$261</f>
        <v>1.6636595309145066E-3</v>
      </c>
      <c r="AA128" s="193">
        <f>Q128*$B128*Indicators!$B$262+Q128*$C128*Indicators!$C$262+Q128*$D128*Indicators!$D$262+Q128*$E128*Indicators!$E$262+Q128*$F128*Indicators!$F$262+Q128*$G128*Indicators!$G$262+Q128*$H128*Indicators!$H$262+Q128*$I128*Indicators!$I$262</f>
        <v>3.1087882676851097E-3</v>
      </c>
      <c r="AB128" s="193">
        <f>R128*$B128*Indicators!$B$263+R128*$C128*Indicators!$C$263+R128*$D128*Indicators!$D$263+R128*$E128*Indicators!$E$263+R128*$F128*Indicators!$F$263+R128*$G128*Indicators!$G$263+R128*$H128*Indicators!$H$263+R128*$I128*Indicators!$I$263</f>
        <v>2.63044414387124E-3</v>
      </c>
      <c r="AC128" s="193">
        <f>S128*$B128*Indicators!$B$264+S128*$C128*Indicators!$C$264+S128*$D128*Indicators!$D$264+S128*$E128*Indicators!$E$264+S128*$F128*Indicators!$F$264+S128*$G128*Indicators!$G$264+S128*$H128*Indicators!$H$264+S128*$I128*Indicators!$I$264</f>
        <v>-9.1904863661217053E-6</v>
      </c>
      <c r="AE128" s="177">
        <f t="shared" si="2"/>
        <v>1.3415231103411061</v>
      </c>
    </row>
    <row r="129" spans="1:31" hidden="1" x14ac:dyDescent="0.25">
      <c r="A129" s="174">
        <f>Indicators!A141</f>
        <v>39661</v>
      </c>
      <c r="B129" s="193">
        <f>(Indicators!B141-Indicators!B140)/Indicators!B140</f>
        <v>5.2888493881178646E-2</v>
      </c>
      <c r="C129" s="193">
        <f>(Indicators!C141-Indicators!C140)/-100</f>
        <v>6.0000000000000493E-4</v>
      </c>
      <c r="D129" s="193">
        <f>(Indicators!D141-Indicators!D140)/-100</f>
        <v>-2.7977648426627155E-3</v>
      </c>
      <c r="E129" s="193">
        <f>(Indicators!E141-Indicators!E140)/-Indicators!E140</f>
        <v>8.9901181007471659E-2</v>
      </c>
      <c r="F129" s="193">
        <f>(Indicators!F141-Indicators!F140)/Indicators!F140</f>
        <v>3.5579106737320121E-2</v>
      </c>
      <c r="G129" s="193">
        <f>(Indicators!G141-Indicators!G140)/Indicators!G140</f>
        <v>-7.9307302007500524E-2</v>
      </c>
      <c r="H129" s="193">
        <f>(Indicators!H141-Indicators!H140)/Indicators!H140</f>
        <v>1.0991765891424496E-2</v>
      </c>
      <c r="I129" s="193">
        <f>(Indicators!I141-Indicators!I140)/Indicators!I140</f>
        <v>1.1201344161299357E-3</v>
      </c>
      <c r="J129" s="174"/>
      <c r="K129" s="193">
        <f>'Port Shepstone'!C$77/100</f>
        <v>8.0027383073848296E-2</v>
      </c>
      <c r="L129" s="193">
        <f>'Port Shepstone'!D$77/100</f>
        <v>2.7656801096832995E-2</v>
      </c>
      <c r="M129" s="193">
        <f>'Port Shepstone'!E$77/100</f>
        <v>0.12234155664619975</v>
      </c>
      <c r="N129" s="193">
        <f>'Port Shepstone'!F$77/100</f>
        <v>2.1340123887821302E-2</v>
      </c>
      <c r="O129" s="193">
        <f>'Port Shepstone'!G$77/100</f>
        <v>7.3954588730474044E-2</v>
      </c>
      <c r="P129" s="193">
        <f>'Port Shepstone'!H$77/100</f>
        <v>0.20295869767667837</v>
      </c>
      <c r="Q129" s="193">
        <f>'Port Shepstone'!I$77/100</f>
        <v>8.1367521152088076E-2</v>
      </c>
      <c r="R129" s="193">
        <f>'Port Shepstone'!J$77/100</f>
        <v>0.19854995991933447</v>
      </c>
      <c r="S129" s="193">
        <f>'Port Shepstone'!K$77/100</f>
        <v>0.19180336781672255</v>
      </c>
      <c r="T129" s="193"/>
      <c r="U129" s="193">
        <f>K129*$B129*Indicators!$B$256+K129*$C129*Indicators!$C$256+K129*$D129*Indicators!$D$256+K129*$E129*Indicators!$E$256+K129*$F129*Indicators!$F$256+K129*$G129*Indicators!$G$256+K129*$H129*Indicators!$H$256+K129*$I129*Indicators!$I$256</f>
        <v>3.0125132491003524E-3</v>
      </c>
      <c r="V129" s="193">
        <f>L129*$B129*Indicators!$B$257+L129*$C129*Indicators!$C$257+L129*$D129*Indicators!$D$257+L129*$E129*Indicators!$E$257+L129*$F129*Indicators!$F$257+L129*$G129*Indicators!$G$257+L129*$H129*Indicators!$H$257+L129*$I129*Indicators!$I$257</f>
        <v>-1.8370276908518754E-4</v>
      </c>
      <c r="W129" s="193">
        <f>M129*$B129*Indicators!$B$258+M129*$C129*Indicators!$C$258+M129*$D129*Indicators!$D$258+M129*$E129*Indicators!$E$258+M129*$F129*Indicators!$F$258+M129*$G129*Indicators!$G$258+M129*$H129*Indicators!$H$258+M129*$I129*Indicators!$I$258</f>
        <v>3.5239758914800143E-3</v>
      </c>
      <c r="X129" s="193">
        <f>N129*$B129*Indicators!$B$259+N129*$C129*Indicators!$C$259+N129*$D129*Indicators!$D$259+N129*$E129*Indicators!$E$259+N129*$F129*Indicators!$F$259+N129*$G129*Indicators!$G$259+N129*$H129*Indicators!$H$259+N129*$I129*Indicators!$I$259</f>
        <v>5.2962860873021096E-4</v>
      </c>
      <c r="Y129" s="193">
        <f>O129*$B129*Indicators!$B$260+O129*$C129*Indicators!$C$260+O129*$D129*Indicators!$D$260+O129*$E129*Indicators!$E$260+O129*$F129*Indicators!$F$260+O129*$G129*Indicators!$G$260+O129*$H129*Indicators!$H$260+O129*$I129*Indicators!$I$260</f>
        <v>1.6290558944454842E-3</v>
      </c>
      <c r="Z129" s="193">
        <f>P129*$B129*Indicators!$B$261+P129*$C129*Indicators!$C$261+P129*$D129*Indicators!$D$261+P129*$E129*Indicators!$E$261+P129*$F129*Indicators!$F$261+P129*$G129*Indicators!$G$261+P129*$H129*Indicators!$H$261+P129*$I129*Indicators!$I$261</f>
        <v>3.3848144530679082E-3</v>
      </c>
      <c r="AA129" s="193">
        <f>Q129*$B129*Indicators!$B$262+Q129*$C129*Indicators!$C$262+Q129*$D129*Indicators!$D$262+Q129*$E129*Indicators!$E$262+Q129*$F129*Indicators!$F$262+Q129*$G129*Indicators!$G$262+Q129*$H129*Indicators!$H$262+Q129*$I129*Indicators!$I$262</f>
        <v>2.7998396269753108E-3</v>
      </c>
      <c r="AB129" s="193">
        <f>R129*$B129*Indicators!$B$263+R129*$C129*Indicators!$C$263+R129*$D129*Indicators!$D$263+R129*$E129*Indicators!$E$263+R129*$F129*Indicators!$F$263+R129*$G129*Indicators!$G$263+R129*$H129*Indicators!$H$263+R129*$I129*Indicators!$I$263</f>
        <v>3.4870788397761074E-3</v>
      </c>
      <c r="AC129" s="193">
        <f>S129*$B129*Indicators!$B$264+S129*$C129*Indicators!$C$264+S129*$D129*Indicators!$D$264+S129*$E129*Indicators!$E$264+S129*$F129*Indicators!$F$264+S129*$G129*Indicators!$G$264+S129*$H129*Indicators!$H$264+S129*$I129*Indicators!$I$264</f>
        <v>1.5905932804610606E-3</v>
      </c>
      <c r="AE129" s="177">
        <f t="shared" si="2"/>
        <v>1.977379707495126</v>
      </c>
    </row>
    <row r="130" spans="1:31" hidden="1" x14ac:dyDescent="0.25">
      <c r="A130" s="174">
        <f>Indicators!A142</f>
        <v>39692</v>
      </c>
      <c r="B130" s="193">
        <f>(Indicators!B142-Indicators!B141)/Indicators!B141</f>
        <v>8.419152500551913E-2</v>
      </c>
      <c r="C130" s="193">
        <f>(Indicators!C142-Indicators!C141)/-100</f>
        <v>3.000000000000007E-3</v>
      </c>
      <c r="D130" s="193">
        <f>(Indicators!D142-Indicators!D141)/-100</f>
        <v>5.7299575312358894E-3</v>
      </c>
      <c r="E130" s="193">
        <f>(Indicators!E142-Indicators!E141)/-Indicators!E141</f>
        <v>0.16278248587570621</v>
      </c>
      <c r="F130" s="193">
        <f>(Indicators!F142-Indicators!F141)/Indicators!F141</f>
        <v>2.4853801169590635E-2</v>
      </c>
      <c r="G130" s="193">
        <f>(Indicators!G142-Indicators!G141)/Indicators!G141</f>
        <v>8.4461483167605128E-2</v>
      </c>
      <c r="H130" s="193">
        <f>(Indicators!H142-Indicators!H141)/Indicators!H141</f>
        <v>5.5392708368300061E-3</v>
      </c>
      <c r="I130" s="193">
        <f>(Indicators!I142-Indicators!I141)/Indicators!I141</f>
        <v>-3.2167832167832165E-2</v>
      </c>
      <c r="J130" s="174"/>
      <c r="K130" s="193">
        <f>'Port Shepstone'!C$77/100</f>
        <v>8.0027383073848296E-2</v>
      </c>
      <c r="L130" s="193">
        <f>'Port Shepstone'!D$77/100</f>
        <v>2.7656801096832995E-2</v>
      </c>
      <c r="M130" s="193">
        <f>'Port Shepstone'!E$77/100</f>
        <v>0.12234155664619975</v>
      </c>
      <c r="N130" s="193">
        <f>'Port Shepstone'!F$77/100</f>
        <v>2.1340123887821302E-2</v>
      </c>
      <c r="O130" s="193">
        <f>'Port Shepstone'!G$77/100</f>
        <v>7.3954588730474044E-2</v>
      </c>
      <c r="P130" s="193">
        <f>'Port Shepstone'!H$77/100</f>
        <v>0.20295869767667837</v>
      </c>
      <c r="Q130" s="193">
        <f>'Port Shepstone'!I$77/100</f>
        <v>8.1367521152088076E-2</v>
      </c>
      <c r="R130" s="193">
        <f>'Port Shepstone'!J$77/100</f>
        <v>0.19854995991933447</v>
      </c>
      <c r="S130" s="193">
        <f>'Port Shepstone'!K$77/100</f>
        <v>0.19180336781672255</v>
      </c>
      <c r="T130" s="193"/>
      <c r="U130" s="193">
        <f>K130*$B130*Indicators!$B$256+K130*$C130*Indicators!$C$256+K130*$D130*Indicators!$D$256+K130*$E130*Indicators!$E$256+K130*$F130*Indicators!$F$256+K130*$G130*Indicators!$G$256+K130*$H130*Indicators!$H$256+K130*$I130*Indicators!$I$256</f>
        <v>4.0441410960371524E-3</v>
      </c>
      <c r="V130" s="193">
        <f>L130*$B130*Indicators!$B$257+L130*$C130*Indicators!$C$257+L130*$D130*Indicators!$D$257+L130*$E130*Indicators!$E$257+L130*$F130*Indicators!$F$257+L130*$G130*Indicators!$G$257+L130*$H130*Indicators!$H$257+L130*$I130*Indicators!$I$257</f>
        <v>1.9051866706538256E-3</v>
      </c>
      <c r="W130" s="193">
        <f>M130*$B130*Indicators!$B$258+M130*$C130*Indicators!$C$258+M130*$D130*Indicators!$D$258+M130*$E130*Indicators!$E$258+M130*$F130*Indicators!$F$258+M130*$G130*Indicators!$G$258+M130*$H130*Indicators!$H$258+M130*$I130*Indicators!$I$258</f>
        <v>4.9856803502337553E-3</v>
      </c>
      <c r="X130" s="193">
        <f>N130*$B130*Indicators!$B$259+N130*$C130*Indicators!$C$259+N130*$D130*Indicators!$D$259+N130*$E130*Indicators!$E$259+N130*$F130*Indicators!$F$259+N130*$G130*Indicators!$G$259+N130*$H130*Indicators!$H$259+N130*$I130*Indicators!$I$259</f>
        <v>5.5232846998438034E-4</v>
      </c>
      <c r="Y130" s="193">
        <f>O130*$B130*Indicators!$B$260+O130*$C130*Indicators!$C$260+O130*$D130*Indicators!$D$260+O130*$E130*Indicators!$E$260+O130*$F130*Indicators!$F$260+O130*$G130*Indicators!$G$260+O130*$H130*Indicators!$H$260+O130*$I130*Indicators!$I$260</f>
        <v>2.5412949341459515E-3</v>
      </c>
      <c r="Z130" s="193">
        <f>P130*$B130*Indicators!$B$261+P130*$C130*Indicators!$C$261+P130*$D130*Indicators!$D$261+P130*$E130*Indicators!$E$261+P130*$F130*Indicators!$F$261+P130*$G130*Indicators!$G$261+P130*$H130*Indicators!$H$261+P130*$I130*Indicators!$I$261</f>
        <v>5.7393087358412597E-3</v>
      </c>
      <c r="AA130" s="193">
        <f>Q130*$B130*Indicators!$B$262+Q130*$C130*Indicators!$C$262+Q130*$D130*Indicators!$D$262+Q130*$E130*Indicators!$E$262+Q130*$F130*Indicators!$F$262+Q130*$G130*Indicators!$G$262+Q130*$H130*Indicators!$H$262+Q130*$I130*Indicators!$I$262</f>
        <v>4.5824532056924988E-3</v>
      </c>
      <c r="AB130" s="193">
        <f>R130*$B130*Indicators!$B$263+R130*$C130*Indicators!$C$263+R130*$D130*Indicators!$D$263+R130*$E130*Indicators!$E$263+R130*$F130*Indicators!$F$263+R130*$G130*Indicators!$G$263+R130*$H130*Indicators!$H$263+R130*$I130*Indicators!$I$263</f>
        <v>5.2365142493001294E-3</v>
      </c>
      <c r="AC130" s="193">
        <f>S130*$B130*Indicators!$B$264+S130*$C130*Indicators!$C$264+S130*$D130*Indicators!$D$264+S130*$E130*Indicators!$E$264+S130*$F130*Indicators!$F$264+S130*$G130*Indicators!$G$264+S130*$H130*Indicators!$H$264+S130*$I130*Indicators!$I$264</f>
        <v>2.0462606836317838E-3</v>
      </c>
      <c r="AE130" s="177">
        <f t="shared" si="2"/>
        <v>3.1633168395520737</v>
      </c>
    </row>
    <row r="131" spans="1:31" hidden="1" x14ac:dyDescent="0.25">
      <c r="A131" s="174">
        <f>Indicators!A143</f>
        <v>39722</v>
      </c>
      <c r="B131" s="193">
        <f>(Indicators!B143-Indicators!B142)/Indicators!B142</f>
        <v>0.16612366145221963</v>
      </c>
      <c r="C131" s="193">
        <f>(Indicators!C143-Indicators!C142)/-100</f>
        <v>-2.2500000000000141E-3</v>
      </c>
      <c r="D131" s="193">
        <f>(Indicators!D143-Indicators!D142)/-100</f>
        <v>9.9785745530329532E-3</v>
      </c>
      <c r="E131" s="193">
        <f>(Indicators!E143-Indicators!E142)/-Indicators!E142</f>
        <v>0.36303247574862935</v>
      </c>
      <c r="F131" s="193">
        <f>(Indicators!F143-Indicators!F142)/Indicators!F142</f>
        <v>-0.16547788873038519</v>
      </c>
      <c r="G131" s="193">
        <f>(Indicators!G143-Indicators!G142)/Indicators!G142</f>
        <v>-0.18614670790985416</v>
      </c>
      <c r="H131" s="193">
        <f>(Indicators!H143-Indicators!H142)/Indicators!H142</f>
        <v>9.9239456716337538E-3</v>
      </c>
      <c r="I131" s="193">
        <f>(Indicators!I143-Indicators!I142)/Indicators!I142</f>
        <v>3.3236994219653176E-2</v>
      </c>
      <c r="J131" s="174"/>
      <c r="K131" s="193">
        <f>'Port Shepstone'!C$77/100</f>
        <v>8.0027383073848296E-2</v>
      </c>
      <c r="L131" s="193">
        <f>'Port Shepstone'!D$77/100</f>
        <v>2.7656801096832995E-2</v>
      </c>
      <c r="M131" s="193">
        <f>'Port Shepstone'!E$77/100</f>
        <v>0.12234155664619975</v>
      </c>
      <c r="N131" s="193">
        <f>'Port Shepstone'!F$77/100</f>
        <v>2.1340123887821302E-2</v>
      </c>
      <c r="O131" s="193">
        <f>'Port Shepstone'!G$77/100</f>
        <v>7.3954588730474044E-2</v>
      </c>
      <c r="P131" s="193">
        <f>'Port Shepstone'!H$77/100</f>
        <v>0.20295869767667837</v>
      </c>
      <c r="Q131" s="193">
        <f>'Port Shepstone'!I$77/100</f>
        <v>8.1367521152088076E-2</v>
      </c>
      <c r="R131" s="193">
        <f>'Port Shepstone'!J$77/100</f>
        <v>0.19854995991933447</v>
      </c>
      <c r="S131" s="193">
        <f>'Port Shepstone'!K$77/100</f>
        <v>0.19180336781672255</v>
      </c>
      <c r="T131" s="193"/>
      <c r="U131" s="193">
        <f>K131*$B131*Indicators!$B$256+K131*$C131*Indicators!$C$256+K131*$D131*Indicators!$D$256+K131*$E131*Indicators!$E$256+K131*$F131*Indicators!$F$256+K131*$G131*Indicators!$G$256+K131*$H131*Indicators!$H$256+K131*$I131*Indicators!$I$256</f>
        <v>3.9391214047777446E-3</v>
      </c>
      <c r="V131" s="193">
        <f>L131*$B131*Indicators!$B$257+L131*$C131*Indicators!$C$257+L131*$D131*Indicators!$D$257+L131*$E131*Indicators!$E$257+L131*$F131*Indicators!$F$257+L131*$G131*Indicators!$G$257+L131*$H131*Indicators!$H$257+L131*$I131*Indicators!$I$257</f>
        <v>5.0692321346623172E-4</v>
      </c>
      <c r="W131" s="193">
        <f>M131*$B131*Indicators!$B$258+M131*$C131*Indicators!$C$258+M131*$D131*Indicators!$D$258+M131*$E131*Indicators!$E$258+M131*$F131*Indicators!$F$258+M131*$G131*Indicators!$G$258+M131*$H131*Indicators!$H$258+M131*$I131*Indicators!$I$258</f>
        <v>1.2495385622936141E-2</v>
      </c>
      <c r="X131" s="193">
        <f>N131*$B131*Indicators!$B$259+N131*$C131*Indicators!$C$259+N131*$D131*Indicators!$D$259+N131*$E131*Indicators!$E$259+N131*$F131*Indicators!$F$259+N131*$G131*Indicators!$G$259+N131*$H131*Indicators!$H$259+N131*$I131*Indicators!$I$259</f>
        <v>2.2880066002483978E-3</v>
      </c>
      <c r="Y131" s="193">
        <f>O131*$B131*Indicators!$B$260+O131*$C131*Indicators!$C$260+O131*$D131*Indicators!$D$260+O131*$E131*Indicators!$E$260+O131*$F131*Indicators!$F$260+O131*$G131*Indicators!$G$260+O131*$H131*Indicators!$H$260+O131*$I131*Indicators!$I$260</f>
        <v>5.6227029205311672E-3</v>
      </c>
      <c r="Z131" s="193">
        <f>P131*$B131*Indicators!$B$261+P131*$C131*Indicators!$C$261+P131*$D131*Indicators!$D$261+P131*$E131*Indicators!$E$261+P131*$F131*Indicators!$F$261+P131*$G131*Indicators!$G$261+P131*$H131*Indicators!$H$261+P131*$I131*Indicators!$I$261</f>
        <v>1.1488439544493086E-2</v>
      </c>
      <c r="AA131" s="193">
        <f>Q131*$B131*Indicators!$B$262+Q131*$C131*Indicators!$C$262+Q131*$D131*Indicators!$D$262+Q131*$E131*Indicators!$E$262+Q131*$F131*Indicators!$F$262+Q131*$G131*Indicators!$G$262+Q131*$H131*Indicators!$H$262+Q131*$I131*Indicators!$I$262</f>
        <v>1.0689939206491462E-2</v>
      </c>
      <c r="AB131" s="193">
        <f>R131*$B131*Indicators!$B$263+R131*$C131*Indicators!$C$263+R131*$D131*Indicators!$D$263+R131*$E131*Indicators!$E$263+R131*$F131*Indicators!$F$263+R131*$G131*Indicators!$G$263+R131*$H131*Indicators!$H$263+R131*$I131*Indicators!$I$263</f>
        <v>1.1469239345659969E-2</v>
      </c>
      <c r="AC131" s="193">
        <f>S131*$B131*Indicators!$B$264+S131*$C131*Indicators!$C$264+S131*$D131*Indicators!$D$264+S131*$E131*Indicators!$E$264+S131*$F131*Indicators!$F$264+S131*$G131*Indicators!$G$264+S131*$H131*Indicators!$H$264+S131*$I131*Indicators!$I$264</f>
        <v>4.3078296948853845E-3</v>
      </c>
      <c r="AE131" s="177">
        <f t="shared" ref="AE131:AE164" si="3">SUM(U131:AD131)*100</f>
        <v>6.280758755348959</v>
      </c>
    </row>
    <row r="132" spans="1:31" hidden="1" x14ac:dyDescent="0.25">
      <c r="A132" s="174">
        <f>Indicators!A144</f>
        <v>39753</v>
      </c>
      <c r="B132" s="193">
        <f>(Indicators!B144-Indicators!B143)/Indicators!B143</f>
        <v>3.2386626264701408E-2</v>
      </c>
      <c r="C132" s="193">
        <f>(Indicators!C144-Indicators!C143)/-100</f>
        <v>8.0000000000000071E-3</v>
      </c>
      <c r="D132" s="193">
        <f>(Indicators!D144-Indicators!D143)/-100</f>
        <v>3.8706956617404311E-3</v>
      </c>
      <c r="E132" s="193">
        <f>(Indicators!E144-Indicators!E143)/-Indicators!E143</f>
        <v>0.20145671246482363</v>
      </c>
      <c r="F132" s="193">
        <f>(Indicators!F144-Indicators!F143)/Indicators!F143</f>
        <v>1.1111111111111179E-2</v>
      </c>
      <c r="G132" s="193">
        <f>(Indicators!G144-Indicators!G143)/Indicators!G143</f>
        <v>9.7597393783086697E-2</v>
      </c>
      <c r="H132" s="193">
        <f>(Indicators!H144-Indicators!H143)/Indicators!H143</f>
        <v>8.8310436455298832E-3</v>
      </c>
      <c r="I132" s="193">
        <f>(Indicators!I144-Indicators!I143)/Indicators!I143</f>
        <v>-4.195804195804196E-2</v>
      </c>
      <c r="J132" s="174"/>
      <c r="K132" s="193">
        <f>'Port Shepstone'!C$77/100</f>
        <v>8.0027383073848296E-2</v>
      </c>
      <c r="L132" s="193">
        <f>'Port Shepstone'!D$77/100</f>
        <v>2.7656801096832995E-2</v>
      </c>
      <c r="M132" s="193">
        <f>'Port Shepstone'!E$77/100</f>
        <v>0.12234155664619975</v>
      </c>
      <c r="N132" s="193">
        <f>'Port Shepstone'!F$77/100</f>
        <v>2.1340123887821302E-2</v>
      </c>
      <c r="O132" s="193">
        <f>'Port Shepstone'!G$77/100</f>
        <v>7.3954588730474044E-2</v>
      </c>
      <c r="P132" s="193">
        <f>'Port Shepstone'!H$77/100</f>
        <v>0.20295869767667837</v>
      </c>
      <c r="Q132" s="193">
        <f>'Port Shepstone'!I$77/100</f>
        <v>8.1367521152088076E-2</v>
      </c>
      <c r="R132" s="193">
        <f>'Port Shepstone'!J$77/100</f>
        <v>0.19854995991933447</v>
      </c>
      <c r="S132" s="193">
        <f>'Port Shepstone'!K$77/100</f>
        <v>0.19180336781672255</v>
      </c>
      <c r="T132" s="193"/>
      <c r="U132" s="193">
        <f>K132*$B132*Indicators!$B$256+K132*$C132*Indicators!$C$256+K132*$D132*Indicators!$D$256+K132*$E132*Indicators!$E$256+K132*$F132*Indicators!$F$256+K132*$G132*Indicators!$G$256+K132*$H132*Indicators!$H$256+K132*$I132*Indicators!$I$256</f>
        <v>3.4074295643131344E-3</v>
      </c>
      <c r="V132" s="193">
        <f>L132*$B132*Indicators!$B$257+L132*$C132*Indicators!$C$257+L132*$D132*Indicators!$D$257+L132*$E132*Indicators!$E$257+L132*$F132*Indicators!$F$257+L132*$G132*Indicators!$G$257+L132*$H132*Indicators!$H$257+L132*$I132*Indicators!$I$257</f>
        <v>1.6734856056682622E-3</v>
      </c>
      <c r="W132" s="193">
        <f>M132*$B132*Indicators!$B$258+M132*$C132*Indicators!$C$258+M132*$D132*Indicators!$D$258+M132*$E132*Indicators!$E$258+M132*$F132*Indicators!$F$258+M132*$G132*Indicators!$G$258+M132*$H132*Indicators!$H$258+M132*$I132*Indicators!$I$258</f>
        <v>3.1522551415947868E-3</v>
      </c>
      <c r="X132" s="193">
        <f>N132*$B132*Indicators!$B$259+N132*$C132*Indicators!$C$259+N132*$D132*Indicators!$D$259+N132*$E132*Indicators!$E$259+N132*$F132*Indicators!$F$259+N132*$G132*Indicators!$G$259+N132*$H132*Indicators!$H$259+N132*$I132*Indicators!$I$259</f>
        <v>5.1275245769697028E-4</v>
      </c>
      <c r="Y132" s="193">
        <f>O132*$B132*Indicators!$B$260+O132*$C132*Indicators!$C$260+O132*$D132*Indicators!$D$260+O132*$E132*Indicators!$E$260+O132*$F132*Indicators!$F$260+O132*$G132*Indicators!$G$260+O132*$H132*Indicators!$H$260+O132*$I132*Indicators!$I$260</f>
        <v>2.721207167119048E-3</v>
      </c>
      <c r="Z132" s="193">
        <f>P132*$B132*Indicators!$B$261+P132*$C132*Indicators!$C$261+P132*$D132*Indicators!$D$261+P132*$E132*Indicators!$E$261+P132*$F132*Indicators!$F$261+P132*$G132*Indicators!$G$261+P132*$H132*Indicators!$H$261+P132*$I132*Indicators!$I$261</f>
        <v>5.9195408518633603E-3</v>
      </c>
      <c r="AA132" s="193">
        <f>Q132*$B132*Indicators!$B$262+Q132*$C132*Indicators!$C$262+Q132*$D132*Indicators!$D$262+Q132*$E132*Indicators!$E$262+Q132*$F132*Indicators!$F$262+Q132*$G132*Indicators!$G$262+Q132*$H132*Indicators!$H$262+Q132*$I132*Indicators!$I$262</f>
        <v>5.1451247080060367E-3</v>
      </c>
      <c r="AB132" s="193">
        <f>R132*$B132*Indicators!$B$263+R132*$C132*Indicators!$C$263+R132*$D132*Indicators!$D$263+R132*$E132*Indicators!$E$263+R132*$F132*Indicators!$F$263+R132*$G132*Indicators!$G$263+R132*$H132*Indicators!$H$263+R132*$I132*Indicators!$I$263</f>
        <v>5.3852337189456484E-3</v>
      </c>
      <c r="AC132" s="193">
        <f>S132*$B132*Indicators!$B$264+S132*$C132*Indicators!$C$264+S132*$D132*Indicators!$D$264+S132*$E132*Indicators!$E$264+S132*$F132*Indicators!$F$264+S132*$G132*Indicators!$G$264+S132*$H132*Indicators!$H$264+S132*$I132*Indicators!$I$264</f>
        <v>1.4124808076463667E-3</v>
      </c>
      <c r="AE132" s="177">
        <f t="shared" si="3"/>
        <v>2.9329510022853613</v>
      </c>
    </row>
    <row r="133" spans="1:31" hidden="1" x14ac:dyDescent="0.25">
      <c r="A133" s="174">
        <f>Indicators!A145</f>
        <v>39783</v>
      </c>
      <c r="B133" s="193">
        <f>(Indicators!B145-Indicators!B144)/Indicators!B144</f>
        <v>-7.0979424523421014E-2</v>
      </c>
      <c r="C133" s="193">
        <f>(Indicators!C145-Indicators!C144)/-100</f>
        <v>1.0750000000000003E-2</v>
      </c>
      <c r="D133" s="193">
        <f>(Indicators!D145-Indicators!D144)/-100</f>
        <v>2.245705182744711E-2</v>
      </c>
      <c r="E133" s="193">
        <f>(Indicators!E145-Indicators!E144)/-Indicators!E144</f>
        <v>0.23237976782752903</v>
      </c>
      <c r="F133" s="193">
        <f>(Indicators!F145-Indicators!F144)/Indicators!F144</f>
        <v>-4.3110735418427706E-2</v>
      </c>
      <c r="G133" s="193">
        <f>(Indicators!G145-Indicators!G144)/Indicators!G144</f>
        <v>8.1375216423447874E-2</v>
      </c>
      <c r="H133" s="193">
        <f>(Indicators!H145-Indicators!H144)/Indicators!H144</f>
        <v>-1.0821680354292842E-2</v>
      </c>
      <c r="I133" s="193">
        <f>(Indicators!I145-Indicators!I144)/Indicators!I144</f>
        <v>-4.8759124087591241E-2</v>
      </c>
      <c r="J133" s="174"/>
      <c r="K133" s="193">
        <f>'Port Shepstone'!C$77/100</f>
        <v>8.0027383073848296E-2</v>
      </c>
      <c r="L133" s="193">
        <f>'Port Shepstone'!D$77/100</f>
        <v>2.7656801096832995E-2</v>
      </c>
      <c r="M133" s="193">
        <f>'Port Shepstone'!E$77/100</f>
        <v>0.12234155664619975</v>
      </c>
      <c r="N133" s="193">
        <f>'Port Shepstone'!F$77/100</f>
        <v>2.1340123887821302E-2</v>
      </c>
      <c r="O133" s="193">
        <f>'Port Shepstone'!G$77/100</f>
        <v>7.3954588730474044E-2</v>
      </c>
      <c r="P133" s="193">
        <f>'Port Shepstone'!H$77/100</f>
        <v>0.20295869767667837</v>
      </c>
      <c r="Q133" s="193">
        <f>'Port Shepstone'!I$77/100</f>
        <v>8.1367521152088076E-2</v>
      </c>
      <c r="R133" s="193">
        <f>'Port Shepstone'!J$77/100</f>
        <v>0.19854995991933447</v>
      </c>
      <c r="S133" s="193">
        <f>'Port Shepstone'!K$77/100</f>
        <v>0.19180336781672255</v>
      </c>
      <c r="T133" s="193"/>
      <c r="U133" s="193">
        <f>K133*$B133*Indicators!$B$256+K133*$C133*Indicators!$C$256+K133*$D133*Indicators!$D$256+K133*$E133*Indicators!$E$256+K133*$F133*Indicators!$F$256+K133*$G133*Indicators!$G$256+K133*$H133*Indicators!$H$256+K133*$I133*Indicators!$I$256</f>
        <v>7.6749538524737305E-4</v>
      </c>
      <c r="V133" s="193">
        <f>L133*$B133*Indicators!$B$257+L133*$C133*Indicators!$C$257+L133*$D133*Indicators!$D$257+L133*$E133*Indicators!$E$257+L133*$F133*Indicators!$F$257+L133*$G133*Indicators!$G$257+L133*$H133*Indicators!$H$257+L133*$I133*Indicators!$I$257</f>
        <v>6.8429594459459495E-4</v>
      </c>
      <c r="W133" s="193">
        <f>M133*$B133*Indicators!$B$258+M133*$C133*Indicators!$C$258+M133*$D133*Indicators!$D$258+M133*$E133*Indicators!$E$258+M133*$F133*Indicators!$F$258+M133*$G133*Indicators!$G$258+M133*$H133*Indicators!$H$258+M133*$I133*Indicators!$I$258</f>
        <v>-1.121378066827492E-3</v>
      </c>
      <c r="X133" s="193">
        <f>N133*$B133*Indicators!$B$259+N133*$C133*Indicators!$C$259+N133*$D133*Indicators!$D$259+N133*$E133*Indicators!$E$259+N133*$F133*Indicators!$F$259+N133*$G133*Indicators!$G$259+N133*$H133*Indicators!$H$259+N133*$I133*Indicators!$I$259</f>
        <v>3.3240729131934316E-4</v>
      </c>
      <c r="Y133" s="193">
        <f>O133*$B133*Indicators!$B$260+O133*$C133*Indicators!$C$260+O133*$D133*Indicators!$D$260+O133*$E133*Indicators!$E$260+O133*$F133*Indicators!$F$260+O133*$G133*Indicators!$G$260+O133*$H133*Indicators!$H$260+O133*$I133*Indicators!$I$260</f>
        <v>2.037098936375107E-3</v>
      </c>
      <c r="Z133" s="193">
        <f>P133*$B133*Indicators!$B$261+P133*$C133*Indicators!$C$261+P133*$D133*Indicators!$D$261+P133*$E133*Indicators!$E$261+P133*$F133*Indicators!$F$261+P133*$G133*Indicators!$G$261+P133*$H133*Indicators!$H$261+P133*$I133*Indicators!$I$261</f>
        <v>4.4018747088316827E-3</v>
      </c>
      <c r="AA133" s="193">
        <f>Q133*$B133*Indicators!$B$262+Q133*$C133*Indicators!$C$262+Q133*$D133*Indicators!$D$262+Q133*$E133*Indicators!$E$262+Q133*$F133*Indicators!$F$262+Q133*$G133*Indicators!$G$262+Q133*$H133*Indicators!$H$262+Q133*$I133*Indicators!$I$262</f>
        <v>4.8797277869339611E-3</v>
      </c>
      <c r="AB133" s="193">
        <f>R133*$B133*Indicators!$B$263+R133*$C133*Indicators!$C$263+R133*$D133*Indicators!$D$263+R133*$E133*Indicators!$E$263+R133*$F133*Indicators!$F$263+R133*$G133*Indicators!$G$263+R133*$H133*Indicators!$H$263+R133*$I133*Indicators!$I$263</f>
        <v>3.2688827007747844E-3</v>
      </c>
      <c r="AC133" s="193">
        <f>S133*$B133*Indicators!$B$264+S133*$C133*Indicators!$C$264+S133*$D133*Indicators!$D$264+S133*$E133*Indicators!$E$264+S133*$F133*Indicators!$F$264+S133*$G133*Indicators!$G$264+S133*$H133*Indicators!$H$264+S133*$I133*Indicators!$I$264</f>
        <v>-8.6858009297677828E-4</v>
      </c>
      <c r="AE133" s="177">
        <f t="shared" si="3"/>
        <v>1.4381824594272576</v>
      </c>
    </row>
    <row r="134" spans="1:31" hidden="1" x14ac:dyDescent="0.25">
      <c r="A134" s="174">
        <f>Indicators!A146</f>
        <v>39814</v>
      </c>
      <c r="B134" s="193">
        <f>(Indicators!B146-Indicators!B145)/Indicators!B145</f>
        <v>9.4405294835821427E-2</v>
      </c>
      <c r="C134" s="193">
        <f>(Indicators!C146-Indicators!C145)/-100</f>
        <v>-6.7499999999999982E-3</v>
      </c>
      <c r="D134" s="193">
        <f>(Indicators!D146-Indicators!D145)/-100</f>
        <v>1.7704657999534648E-2</v>
      </c>
      <c r="E134" s="193">
        <f>(Indicators!E146-Indicators!E145)/-Indicators!E145</f>
        <v>-0.21577099648933301</v>
      </c>
      <c r="F134" s="193">
        <f>(Indicators!F146-Indicators!F145)/Indicators!F145</f>
        <v>8.1272084805653705E-2</v>
      </c>
      <c r="G134" s="193">
        <f>(Indicators!G146-Indicators!G145)/Indicators!G145</f>
        <v>3.9913083257090552E-2</v>
      </c>
      <c r="H134" s="193">
        <f>(Indicators!H146-Indicators!H145)/Indicators!H145</f>
        <v>5.0984563585919646E-3</v>
      </c>
      <c r="I134" s="193">
        <f>(Indicators!I146-Indicators!I145)/Indicators!I145</f>
        <v>3.3763044812768567E-2</v>
      </c>
      <c r="J134" s="174"/>
      <c r="K134" s="193">
        <f>'Port Shepstone'!C$78/100</f>
        <v>7.3011949257092715E-2</v>
      </c>
      <c r="L134" s="193">
        <f>'Port Shepstone'!D$78/100</f>
        <v>2.4627374540764115E-2</v>
      </c>
      <c r="M134" s="193">
        <f>'Port Shepstone'!E$78/100</f>
        <v>0.1121336840398255</v>
      </c>
      <c r="N134" s="193">
        <f>'Port Shepstone'!F$78/100</f>
        <v>2.0340123901115583E-2</v>
      </c>
      <c r="O134" s="193">
        <f>'Port Shepstone'!G$78/100</f>
        <v>8.1703527097087517E-2</v>
      </c>
      <c r="P134" s="193">
        <f>'Port Shepstone'!H$78/100</f>
        <v>0.20443003510219365</v>
      </c>
      <c r="Q134" s="193">
        <f>'Port Shepstone'!I$78/100</f>
        <v>8.4112622754508037E-2</v>
      </c>
      <c r="R134" s="193">
        <f>'Port Shepstone'!J$78/100</f>
        <v>0.20375965845241725</v>
      </c>
      <c r="S134" s="193">
        <f>'Port Shepstone'!K$78/100</f>
        <v>0.19588102485499553</v>
      </c>
      <c r="T134" s="193"/>
      <c r="U134" s="193">
        <f>K134*$B134*Indicators!$B$256+K134*$C134*Indicators!$C$256+K134*$D134*Indicators!$D$256+K134*$E134*Indicators!$E$256+K134*$F134*Indicators!$F$256+K134*$G134*Indicators!$G$256+K134*$H134*Indicators!$H$256+K134*$I134*Indicators!$I$256</f>
        <v>7.30319335514333E-4</v>
      </c>
      <c r="V134" s="193">
        <f>L134*$B134*Indicators!$B$257+L134*$C134*Indicators!$C$257+L134*$D134*Indicators!$D$257+L134*$E134*Indicators!$E$257+L134*$F134*Indicators!$F$257+L134*$G134*Indicators!$G$257+L134*$H134*Indicators!$H$257+L134*$I134*Indicators!$I$257</f>
        <v>7.2557986203600027E-4</v>
      </c>
      <c r="W134" s="193">
        <f>M134*$B134*Indicators!$B$258+M134*$C134*Indicators!$C$258+M134*$D134*Indicators!$D$258+M134*$E134*Indicators!$E$258+M134*$F134*Indicators!$F$258+M134*$G134*Indicators!$G$258+M134*$H134*Indicators!$H$258+M134*$I134*Indicators!$I$258</f>
        <v>2.0478347935988786E-3</v>
      </c>
      <c r="X134" s="193">
        <f>N134*$B134*Indicators!$B$259+N134*$C134*Indicators!$C$259+N134*$D134*Indicators!$D$259+N134*$E134*Indicators!$E$259+N134*$F134*Indicators!$F$259+N134*$G134*Indicators!$G$259+N134*$H134*Indicators!$H$259+N134*$I134*Indicators!$I$259</f>
        <v>-3.2085668534446792E-4</v>
      </c>
      <c r="Y134" s="193">
        <f>O134*$B134*Indicators!$B$260+O134*$C134*Indicators!$C$260+O134*$D134*Indicators!$D$260+O134*$E134*Indicators!$E$260+O134*$F134*Indicators!$F$260+O134*$G134*Indicators!$G$260+O134*$H134*Indicators!$H$260+O134*$I134*Indicators!$I$260</f>
        <v>-1.6309629516914276E-3</v>
      </c>
      <c r="Z134" s="193">
        <f>P134*$B134*Indicators!$B$261+P134*$C134*Indicators!$C$261+P134*$D134*Indicators!$D$261+P134*$E134*Indicators!$E$261+P134*$F134*Indicators!$F$261+P134*$G134*Indicators!$G$261+P134*$H134*Indicators!$H$261+P134*$I134*Indicators!$I$261</f>
        <v>-1.9796032484999766E-3</v>
      </c>
      <c r="AA134" s="193">
        <f>Q134*$B134*Indicators!$B$262+Q134*$C134*Indicators!$C$262+Q134*$D134*Indicators!$D$262+Q134*$E134*Indicators!$E$262+Q134*$F134*Indicators!$F$262+Q134*$G134*Indicators!$G$262+Q134*$H134*Indicators!$H$262+Q134*$I134*Indicators!$I$262</f>
        <v>-4.2455264200513404E-3</v>
      </c>
      <c r="AB134" s="193">
        <f>R134*$B134*Indicators!$B$263+R134*$C134*Indicators!$C$263+R134*$D134*Indicators!$D$263+R134*$E134*Indicators!$E$263+R134*$F134*Indicators!$F$263+R134*$G134*Indicators!$G$263+R134*$H134*Indicators!$H$263+R134*$I134*Indicators!$I$263</f>
        <v>-1.937940836222836E-3</v>
      </c>
      <c r="AC134" s="193">
        <f>S134*$B134*Indicators!$B$264+S134*$C134*Indicators!$C$264+S134*$D134*Indicators!$D$264+S134*$E134*Indicators!$E$264+S134*$F134*Indicators!$F$264+S134*$G134*Indicators!$G$264+S134*$H134*Indicators!$H$264+S134*$I134*Indicators!$I$264</f>
        <v>2.7103372279465047E-3</v>
      </c>
      <c r="AE134" s="177">
        <f t="shared" si="3"/>
        <v>-0.39008189227143314</v>
      </c>
    </row>
    <row r="135" spans="1:31" hidden="1" x14ac:dyDescent="0.25">
      <c r="A135" s="174">
        <f>Indicators!A147</f>
        <v>39845</v>
      </c>
      <c r="B135" s="193">
        <f>(Indicators!B147-Indicators!B146)/Indicators!B146</f>
        <v>-1.5500689898129968E-2</v>
      </c>
      <c r="C135" s="193">
        <f>(Indicators!C147-Indicators!C146)/-100</f>
        <v>-6.6500000000000092E-3</v>
      </c>
      <c r="D135" s="193">
        <f>(Indicators!D147-Indicators!D146)/-100</f>
        <v>-4.8001776392269232E-3</v>
      </c>
      <c r="E135" s="193">
        <f>(Indicators!E147-Indicators!E146)/-Indicators!E146</f>
        <v>9.9955575299867355E-3</v>
      </c>
      <c r="F135" s="193">
        <f>(Indicators!F147-Indicators!F146)/Indicators!F146</f>
        <v>8.7418300653594794E-2</v>
      </c>
      <c r="G135" s="193">
        <f>(Indicators!G147-Indicators!G146)/Indicators!G146</f>
        <v>4.091059056417029E-2</v>
      </c>
      <c r="H135" s="193">
        <f>(Indicators!H147-Indicators!H146)/Indicators!H146</f>
        <v>3.5667091553331074E-4</v>
      </c>
      <c r="I135" s="193">
        <f>(Indicators!I147-Indicators!I146)/Indicators!I146</f>
        <v>-5.1068883610451303E-2</v>
      </c>
      <c r="J135" s="174"/>
      <c r="K135" s="193">
        <f>'Port Shepstone'!C$78/100</f>
        <v>7.3011949257092715E-2</v>
      </c>
      <c r="L135" s="193">
        <f>'Port Shepstone'!D$78/100</f>
        <v>2.4627374540764115E-2</v>
      </c>
      <c r="M135" s="193">
        <f>'Port Shepstone'!E$78/100</f>
        <v>0.1121336840398255</v>
      </c>
      <c r="N135" s="193">
        <f>'Port Shepstone'!F$78/100</f>
        <v>2.0340123901115583E-2</v>
      </c>
      <c r="O135" s="193">
        <f>'Port Shepstone'!G$78/100</f>
        <v>8.1703527097087517E-2</v>
      </c>
      <c r="P135" s="193">
        <f>'Port Shepstone'!H$78/100</f>
        <v>0.20443003510219365</v>
      </c>
      <c r="Q135" s="193">
        <f>'Port Shepstone'!I$78/100</f>
        <v>8.4112622754508037E-2</v>
      </c>
      <c r="R135" s="193">
        <f>'Port Shepstone'!J$78/100</f>
        <v>0.20375965845241725</v>
      </c>
      <c r="S135" s="193">
        <f>'Port Shepstone'!K$78/100</f>
        <v>0.19588102485499553</v>
      </c>
      <c r="T135" s="193"/>
      <c r="U135" s="193">
        <f>K135*$B135*Indicators!$B$256+K135*$C135*Indicators!$C$256+K135*$D135*Indicators!$D$256+K135*$E135*Indicators!$E$256+K135*$F135*Indicators!$F$256+K135*$G135*Indicators!$G$256+K135*$H135*Indicators!$H$256+K135*$I135*Indicators!$I$256</f>
        <v>1.4507287784489467E-3</v>
      </c>
      <c r="V135" s="193">
        <f>L135*$B135*Indicators!$B$257+L135*$C135*Indicators!$C$257+L135*$D135*Indicators!$D$257+L135*$E135*Indicators!$E$257+L135*$F135*Indicators!$F$257+L135*$G135*Indicators!$G$257+L135*$H135*Indicators!$H$257+L135*$I135*Indicators!$I$257</f>
        <v>6.1563714967442177E-5</v>
      </c>
      <c r="W135" s="193">
        <f>M135*$B135*Indicators!$B$258+M135*$C135*Indicators!$C$258+M135*$D135*Indicators!$D$258+M135*$E135*Indicators!$E$258+M135*$F135*Indicators!$F$258+M135*$G135*Indicators!$G$258+M135*$H135*Indicators!$H$258+M135*$I135*Indicators!$I$258</f>
        <v>-1.8136282525586407E-3</v>
      </c>
      <c r="X135" s="193">
        <f>N135*$B135*Indicators!$B$259+N135*$C135*Indicators!$C$259+N135*$D135*Indicators!$D$259+N135*$E135*Indicators!$E$259+N135*$F135*Indicators!$F$259+N135*$G135*Indicators!$G$259+N135*$H135*Indicators!$H$259+N135*$I135*Indicators!$I$259</f>
        <v>-5.2115955818025255E-4</v>
      </c>
      <c r="Y135" s="193">
        <f>O135*$B135*Indicators!$B$260+O135*$C135*Indicators!$C$260+O135*$D135*Indicators!$D$260+O135*$E135*Indicators!$E$260+O135*$F135*Indicators!$F$260+O135*$G135*Indicators!$G$260+O135*$H135*Indicators!$H$260+O135*$I135*Indicators!$I$260</f>
        <v>-4.0624595307732709E-4</v>
      </c>
      <c r="Z135" s="193">
        <f>P135*$B135*Indicators!$B$261+P135*$C135*Indicators!$C$261+P135*$D135*Indicators!$D$261+P135*$E135*Indicators!$E$261+P135*$F135*Indicators!$F$261+P135*$G135*Indicators!$G$261+P135*$H135*Indicators!$H$261+P135*$I135*Indicators!$I$261</f>
        <v>-7.6638388173771424E-4</v>
      </c>
      <c r="AA135" s="193">
        <f>Q135*$B135*Indicators!$B$262+Q135*$C135*Indicators!$C$262+Q135*$D135*Indicators!$D$262+Q135*$E135*Indicators!$E$262+Q135*$F135*Indicators!$F$262+Q135*$G135*Indicators!$G$262+Q135*$H135*Indicators!$H$262+Q135*$I135*Indicators!$I$262</f>
        <v>-4.5395361054598806E-4</v>
      </c>
      <c r="AB135" s="193">
        <f>R135*$B135*Indicators!$B$263+R135*$C135*Indicators!$C$263+R135*$D135*Indicators!$D$263+R135*$E135*Indicators!$E$263+R135*$F135*Indicators!$F$263+R135*$G135*Indicators!$G$263+R135*$H135*Indicators!$H$263+R135*$I135*Indicators!$I$263</f>
        <v>-1.1827176207047005E-3</v>
      </c>
      <c r="AC135" s="193">
        <f>S135*$B135*Indicators!$B$264+S135*$C135*Indicators!$C$264+S135*$D135*Indicators!$D$264+S135*$E135*Indicators!$E$264+S135*$F135*Indicators!$F$264+S135*$G135*Indicators!$G$264+S135*$H135*Indicators!$H$264+S135*$I135*Indicators!$I$264</f>
        <v>-1.4268066744116746E-3</v>
      </c>
      <c r="AE135" s="177">
        <f t="shared" si="3"/>
        <v>-0.50586030577999086</v>
      </c>
    </row>
    <row r="136" spans="1:31" hidden="1" x14ac:dyDescent="0.25">
      <c r="A136" s="174">
        <f>Indicators!A148</f>
        <v>39873</v>
      </c>
      <c r="B136" s="193">
        <f>(Indicators!B148-Indicators!B147)/Indicators!B147</f>
        <v>-5.26315789473683E-2</v>
      </c>
      <c r="C136" s="193">
        <f>(Indicators!C148-Indicators!C147)/-100</f>
        <v>-3.9999999999999145E-4</v>
      </c>
      <c r="D136" s="193">
        <f>(Indicators!D148-Indicators!D147)/-100</f>
        <v>-8.7088769711025189E-4</v>
      </c>
      <c r="E136" s="193">
        <f>(Indicators!E148-Indicators!E147)/-Indicators!E147</f>
        <v>-4.8911824096926175E-2</v>
      </c>
      <c r="F136" s="193">
        <f>(Indicators!F148-Indicators!F147)/Indicators!F147</f>
        <v>-2.8549962434260012E-2</v>
      </c>
      <c r="G136" s="193">
        <f>(Indicators!G148-Indicators!G147)/Indicators!G147</f>
        <v>-3.1378763866878018E-2</v>
      </c>
      <c r="H136" s="193">
        <f>(Indicators!H148-Indicators!H147)/Indicators!H147</f>
        <v>-1.8331981017632177E-4</v>
      </c>
      <c r="I136" s="193">
        <f>(Indicators!I148-Indicators!I147)/Indicators!I147</f>
        <v>0.11170212765957446</v>
      </c>
      <c r="J136" s="174"/>
      <c r="K136" s="193">
        <f>'Port Shepstone'!C$78/100</f>
        <v>7.3011949257092715E-2</v>
      </c>
      <c r="L136" s="193">
        <f>'Port Shepstone'!D$78/100</f>
        <v>2.4627374540764115E-2</v>
      </c>
      <c r="M136" s="193">
        <f>'Port Shepstone'!E$78/100</f>
        <v>0.1121336840398255</v>
      </c>
      <c r="N136" s="193">
        <f>'Port Shepstone'!F$78/100</f>
        <v>2.0340123901115583E-2</v>
      </c>
      <c r="O136" s="193">
        <f>'Port Shepstone'!G$78/100</f>
        <v>8.1703527097087517E-2</v>
      </c>
      <c r="P136" s="193">
        <f>'Port Shepstone'!H$78/100</f>
        <v>0.20443003510219365</v>
      </c>
      <c r="Q136" s="193">
        <f>'Port Shepstone'!I$78/100</f>
        <v>8.4112622754508037E-2</v>
      </c>
      <c r="R136" s="193">
        <f>'Port Shepstone'!J$78/100</f>
        <v>0.20375965845241725</v>
      </c>
      <c r="S136" s="193">
        <f>'Port Shepstone'!K$78/100</f>
        <v>0.19588102485499553</v>
      </c>
      <c r="T136" s="193"/>
      <c r="U136" s="193">
        <f>K136*$B136*Indicators!$B$256+K136*$C136*Indicators!$C$256+K136*$D136*Indicators!$D$256+K136*$E136*Indicators!$E$256+K136*$F136*Indicators!$F$256+K136*$G136*Indicators!$G$256+K136*$H136*Indicators!$H$256+K136*$I136*Indicators!$I$256</f>
        <v>-1.355979438012454E-3</v>
      </c>
      <c r="V136" s="193">
        <f>L136*$B136*Indicators!$B$257+L136*$C136*Indicators!$C$257+L136*$D136*Indicators!$D$257+L136*$E136*Indicators!$E$257+L136*$F136*Indicators!$F$257+L136*$G136*Indicators!$G$257+L136*$H136*Indicators!$H$257+L136*$I136*Indicators!$I$257</f>
        <v>-2.6823486454909042E-4</v>
      </c>
      <c r="W136" s="193">
        <f>M136*$B136*Indicators!$B$258+M136*$C136*Indicators!$C$258+M136*$D136*Indicators!$D$258+M136*$E136*Indicators!$E$258+M136*$F136*Indicators!$F$258+M136*$G136*Indicators!$G$258+M136*$H136*Indicators!$H$258+M136*$I136*Indicators!$I$258</f>
        <v>-1.2488170005263118E-4</v>
      </c>
      <c r="X136" s="193">
        <f>N136*$B136*Indicators!$B$259+N136*$C136*Indicators!$C$259+N136*$D136*Indicators!$D$259+N136*$E136*Indicators!$E$259+N136*$F136*Indicators!$F$259+N136*$G136*Indicators!$G$259+N136*$H136*Indicators!$H$259+N136*$I136*Indicators!$I$259</f>
        <v>8.2832438671826274E-4</v>
      </c>
      <c r="Y136" s="193">
        <f>O136*$B136*Indicators!$B$260+O136*$C136*Indicators!$C$260+O136*$D136*Indicators!$D$260+O136*$E136*Indicators!$E$260+O136*$F136*Indicators!$F$260+O136*$G136*Indicators!$G$260+O136*$H136*Indicators!$H$260+O136*$I136*Indicators!$I$260</f>
        <v>-5.9454920021877926E-4</v>
      </c>
      <c r="Z136" s="193">
        <f>P136*$B136*Indicators!$B$261+P136*$C136*Indicators!$C$261+P136*$D136*Indicators!$D$261+P136*$E136*Indicators!$E$261+P136*$F136*Indicators!$F$261+P136*$G136*Indicators!$G$261+P136*$H136*Indicators!$H$261+P136*$I136*Indicators!$I$261</f>
        <v>-2.1494484890938201E-3</v>
      </c>
      <c r="AA136" s="193">
        <f>Q136*$B136*Indicators!$B$262+Q136*$C136*Indicators!$C$262+Q136*$D136*Indicators!$D$262+Q136*$E136*Indicators!$E$262+Q136*$F136*Indicators!$F$262+Q136*$G136*Indicators!$G$262+Q136*$H136*Indicators!$H$262+Q136*$I136*Indicators!$I$262</f>
        <v>-7.5451084123729902E-4</v>
      </c>
      <c r="AB136" s="193">
        <f>R136*$B136*Indicators!$B$263+R136*$C136*Indicators!$C$263+R136*$D136*Indicators!$D$263+R136*$E136*Indicators!$E$263+R136*$F136*Indicators!$F$263+R136*$G136*Indicators!$G$263+R136*$H136*Indicators!$H$263+R136*$I136*Indicators!$I$263</f>
        <v>-9.8850302795142325E-4</v>
      </c>
      <c r="AC136" s="193">
        <f>S136*$B136*Indicators!$B$264+S136*$C136*Indicators!$C$264+S136*$D136*Indicators!$D$264+S136*$E136*Indicators!$E$264+S136*$F136*Indicators!$F$264+S136*$G136*Indicators!$G$264+S136*$H136*Indicators!$H$264+S136*$I136*Indicators!$I$264</f>
        <v>-9.2504802691412234E-6</v>
      </c>
      <c r="AE136" s="177">
        <f t="shared" si="3"/>
        <v>-0.54170336546663755</v>
      </c>
    </row>
    <row r="137" spans="1:31" hidden="1" x14ac:dyDescent="0.25">
      <c r="A137" s="174">
        <f>Indicators!A149</f>
        <v>39904</v>
      </c>
      <c r="B137" s="193">
        <f>(Indicators!B149-Indicators!B148)/Indicators!B148</f>
        <v>-0.11306263770853009</v>
      </c>
      <c r="C137" s="193">
        <f>(Indicators!C149-Indicators!C148)/-100</f>
        <v>8.9999999999999857E-4</v>
      </c>
      <c r="D137" s="193">
        <f>(Indicators!D149-Indicators!D148)/-100</f>
        <v>2.6288579038070024E-3</v>
      </c>
      <c r="E137" s="193">
        <f>(Indicators!E149-Indicators!E148)/-Indicators!E148</f>
        <v>-4.6844919786096208E-2</v>
      </c>
      <c r="F137" s="193">
        <f>(Indicators!F149-Indicators!F148)/Indicators!F148</f>
        <v>4.1763341067285457E-2</v>
      </c>
      <c r="G137" s="193">
        <f>(Indicators!G149-Indicators!G148)/Indicators!G148</f>
        <v>-1.9088132635253056E-2</v>
      </c>
      <c r="H137" s="193">
        <f>(Indicators!H149-Indicators!H148)/Indicators!H148</f>
        <v>-1.462044247166791E-3</v>
      </c>
      <c r="I137" s="193">
        <f>(Indicators!I149-Indicators!I148)/Indicators!I148</f>
        <v>-4.0247678018575851E-2</v>
      </c>
      <c r="J137" s="174"/>
      <c r="K137" s="193">
        <f>'Port Shepstone'!C$78/100</f>
        <v>7.3011949257092715E-2</v>
      </c>
      <c r="L137" s="193">
        <f>'Port Shepstone'!D$78/100</f>
        <v>2.4627374540764115E-2</v>
      </c>
      <c r="M137" s="193">
        <f>'Port Shepstone'!E$78/100</f>
        <v>0.1121336840398255</v>
      </c>
      <c r="N137" s="193">
        <f>'Port Shepstone'!F$78/100</f>
        <v>2.0340123901115583E-2</v>
      </c>
      <c r="O137" s="193">
        <f>'Port Shepstone'!G$78/100</f>
        <v>8.1703527097087517E-2</v>
      </c>
      <c r="P137" s="193">
        <f>'Port Shepstone'!H$78/100</f>
        <v>0.20443003510219365</v>
      </c>
      <c r="Q137" s="193">
        <f>'Port Shepstone'!I$78/100</f>
        <v>8.4112622754508037E-2</v>
      </c>
      <c r="R137" s="193">
        <f>'Port Shepstone'!J$78/100</f>
        <v>0.20375965845241725</v>
      </c>
      <c r="S137" s="193">
        <f>'Port Shepstone'!K$78/100</f>
        <v>0.19588102485499553</v>
      </c>
      <c r="T137" s="193"/>
      <c r="U137" s="193">
        <f>K137*$B137*Indicators!$B$256+K137*$C137*Indicators!$C$256+K137*$D137*Indicators!$D$256+K137*$E137*Indicators!$E$256+K137*$F137*Indicators!$F$256+K137*$G137*Indicators!$G$256+K137*$H137*Indicators!$H$256+K137*$I137*Indicators!$I$256</f>
        <v>-1.5472500525182569E-3</v>
      </c>
      <c r="V137" s="193">
        <f>L137*$B137*Indicators!$B$257+L137*$C137*Indicators!$C$257+L137*$D137*Indicators!$D$257+L137*$E137*Indicators!$E$257+L137*$F137*Indicators!$F$257+L137*$G137*Indicators!$G$257+L137*$H137*Indicators!$H$257+L137*$I137*Indicators!$I$257</f>
        <v>-1.3369726809836046E-3</v>
      </c>
      <c r="W137" s="193">
        <f>M137*$B137*Indicators!$B$258+M137*$C137*Indicators!$C$258+M137*$D137*Indicators!$D$258+M137*$E137*Indicators!$E$258+M137*$F137*Indicators!$F$258+M137*$G137*Indicators!$G$258+M137*$H137*Indicators!$H$258+M137*$I137*Indicators!$I$258</f>
        <v>-5.8467301597626628E-3</v>
      </c>
      <c r="X137" s="193">
        <f>N137*$B137*Indicators!$B$259+N137*$C137*Indicators!$C$259+N137*$D137*Indicators!$D$259+N137*$E137*Indicators!$E$259+N137*$F137*Indicators!$F$259+N137*$G137*Indicators!$G$259+N137*$H137*Indicators!$H$259+N137*$I137*Indicators!$I$259</f>
        <v>-8.2924342505425277E-4</v>
      </c>
      <c r="Y137" s="193">
        <f>O137*$B137*Indicators!$B$260+O137*$C137*Indicators!$C$260+O137*$D137*Indicators!$D$260+O137*$E137*Indicators!$E$260+O137*$F137*Indicators!$F$260+O137*$G137*Indicators!$G$260+O137*$H137*Indicators!$H$260+O137*$I137*Indicators!$I$260</f>
        <v>-1.6545873698292537E-3</v>
      </c>
      <c r="Z137" s="193">
        <f>P137*$B137*Indicators!$B$261+P137*$C137*Indicators!$C$261+P137*$D137*Indicators!$D$261+P137*$E137*Indicators!$E$261+P137*$F137*Indicators!$F$261+P137*$G137*Indicators!$G$261+P137*$H137*Indicators!$H$261+P137*$I137*Indicators!$I$261</f>
        <v>-3.1718332345975877E-3</v>
      </c>
      <c r="AA137" s="193">
        <f>Q137*$B137*Indicators!$B$262+Q137*$C137*Indicators!$C$262+Q137*$D137*Indicators!$D$262+Q137*$E137*Indicators!$E$262+Q137*$F137*Indicators!$F$262+Q137*$G137*Indicators!$G$262+Q137*$H137*Indicators!$H$262+Q137*$I137*Indicators!$I$262</f>
        <v>-2.4589509847256323E-3</v>
      </c>
      <c r="AB137" s="193">
        <f>R137*$B137*Indicators!$B$263+R137*$C137*Indicators!$C$263+R137*$D137*Indicators!$D$263+R137*$E137*Indicators!$E$263+R137*$F137*Indicators!$F$263+R137*$G137*Indicators!$G$263+R137*$H137*Indicators!$H$263+R137*$I137*Indicators!$I$263</f>
        <v>-3.6399354658959581E-3</v>
      </c>
      <c r="AC137" s="193">
        <f>S137*$B137*Indicators!$B$264+S137*$C137*Indicators!$C$264+S137*$D137*Indicators!$D$264+S137*$E137*Indicators!$E$264+S137*$F137*Indicators!$F$264+S137*$G137*Indicators!$G$264+S137*$H137*Indicators!$H$264+S137*$I137*Indicators!$I$264</f>
        <v>-2.5300951743782362E-3</v>
      </c>
      <c r="AE137" s="177">
        <f t="shared" si="3"/>
        <v>-2.3015598547745446</v>
      </c>
    </row>
    <row r="138" spans="1:31" hidden="1" x14ac:dyDescent="0.25">
      <c r="A138" s="174">
        <f>Indicators!A150</f>
        <v>39934</v>
      </c>
      <c r="B138" s="193">
        <f>(Indicators!B150-Indicators!B149)/Indicators!B149</f>
        <v>-5.4889157025575556E-2</v>
      </c>
      <c r="C138" s="193">
        <f>(Indicators!C150-Indicators!C149)/-100</f>
        <v>-2.7999999999999935E-3</v>
      </c>
      <c r="D138" s="193">
        <f>(Indicators!D150-Indicators!D149)/-100</f>
        <v>3.5249882500389962E-3</v>
      </c>
      <c r="E138" s="193">
        <f>(Indicators!E150-Indicators!E149)/-Indicators!E149</f>
        <v>-0.31548835308541068</v>
      </c>
      <c r="F138" s="193">
        <f>(Indicators!F150-Indicators!F149)/Indicators!F149</f>
        <v>0.14847809948032664</v>
      </c>
      <c r="G138" s="193">
        <f>(Indicators!G150-Indicators!G149)/Indicators!G149</f>
        <v>6.7496942066051432E-2</v>
      </c>
      <c r="H138" s="193">
        <f>(Indicators!H150-Indicators!H149)/Indicators!H149</f>
        <v>-1.1836426430693915E-2</v>
      </c>
      <c r="I138" s="193">
        <f>(Indicators!I150-Indicators!I149)/Indicators!I149</f>
        <v>5.0733137829912026E-2</v>
      </c>
      <c r="J138" s="174"/>
      <c r="K138" s="193">
        <f>'Port Shepstone'!C$78/100</f>
        <v>7.3011949257092715E-2</v>
      </c>
      <c r="L138" s="193">
        <f>'Port Shepstone'!D$78/100</f>
        <v>2.4627374540764115E-2</v>
      </c>
      <c r="M138" s="193">
        <f>'Port Shepstone'!E$78/100</f>
        <v>0.1121336840398255</v>
      </c>
      <c r="N138" s="193">
        <f>'Port Shepstone'!F$78/100</f>
        <v>2.0340123901115583E-2</v>
      </c>
      <c r="O138" s="193">
        <f>'Port Shepstone'!G$78/100</f>
        <v>8.1703527097087517E-2</v>
      </c>
      <c r="P138" s="193">
        <f>'Port Shepstone'!H$78/100</f>
        <v>0.20443003510219365</v>
      </c>
      <c r="Q138" s="193">
        <f>'Port Shepstone'!I$78/100</f>
        <v>8.4112622754508037E-2</v>
      </c>
      <c r="R138" s="193">
        <f>'Port Shepstone'!J$78/100</f>
        <v>0.20375965845241725</v>
      </c>
      <c r="S138" s="193">
        <f>'Port Shepstone'!K$78/100</f>
        <v>0.19588102485499553</v>
      </c>
      <c r="T138" s="193"/>
      <c r="U138" s="193">
        <f>K138*$B138*Indicators!$B$256+K138*$C138*Indicators!$C$256+K138*$D138*Indicators!$D$256+K138*$E138*Indicators!$E$256+K138*$F138*Indicators!$F$256+K138*$G138*Indicators!$G$256+K138*$H138*Indicators!$H$256+K138*$I138*Indicators!$I$256</f>
        <v>-1.2628266329567743E-3</v>
      </c>
      <c r="V138" s="193">
        <f>L138*$B138*Indicators!$B$257+L138*$C138*Indicators!$C$257+L138*$D138*Indicators!$D$257+L138*$E138*Indicators!$E$257+L138*$F138*Indicators!$F$257+L138*$G138*Indicators!$G$257+L138*$H138*Indicators!$H$257+L138*$I138*Indicators!$I$257</f>
        <v>-2.6770394551717058E-4</v>
      </c>
      <c r="W138" s="193">
        <f>M138*$B138*Indicators!$B$258+M138*$C138*Indicators!$C$258+M138*$D138*Indicators!$D$258+M138*$E138*Indicators!$E$258+M138*$F138*Indicators!$F$258+M138*$G138*Indicators!$G$258+M138*$H138*Indicators!$H$258+M138*$I138*Indicators!$I$258</f>
        <v>-4.7298891649327802E-3</v>
      </c>
      <c r="X138" s="193">
        <f>N138*$B138*Indicators!$B$259+N138*$C138*Indicators!$C$259+N138*$D138*Indicators!$D$259+N138*$E138*Indicators!$E$259+N138*$F138*Indicators!$F$259+N138*$G138*Indicators!$G$259+N138*$H138*Indicators!$H$259+N138*$I138*Indicators!$I$259</f>
        <v>-9.0243862949268116E-4</v>
      </c>
      <c r="Y138" s="193">
        <f>O138*$B138*Indicators!$B$260+O138*$C138*Indicators!$C$260+O138*$D138*Indicators!$D$260+O138*$E138*Indicators!$E$260+O138*$F138*Indicators!$F$260+O138*$G138*Indicators!$G$260+O138*$H138*Indicators!$H$260+O138*$I138*Indicators!$I$260</f>
        <v>-4.437640540281642E-3</v>
      </c>
      <c r="Z138" s="193">
        <f>P138*$B138*Indicators!$B$261+P138*$C138*Indicators!$C$261+P138*$D138*Indicators!$D$261+P138*$E138*Indicators!$E$261+P138*$F138*Indicators!$F$261+P138*$G138*Indicators!$G$261+P138*$H138*Indicators!$H$261+P138*$I138*Indicators!$I$261</f>
        <v>-8.2327777470451134E-3</v>
      </c>
      <c r="AA138" s="193">
        <f>Q138*$B138*Indicators!$B$262+Q138*$C138*Indicators!$C$262+Q138*$D138*Indicators!$D$262+Q138*$E138*Indicators!$E$262+Q138*$F138*Indicators!$F$262+Q138*$G138*Indicators!$G$262+Q138*$H138*Indicators!$H$262+Q138*$I138*Indicators!$I$262</f>
        <v>-8.212495257709642E-3</v>
      </c>
      <c r="AB138" s="193">
        <f>R138*$B138*Indicators!$B$263+R138*$C138*Indicators!$C$263+R138*$D138*Indicators!$D$263+R138*$E138*Indicators!$E$263+R138*$F138*Indicators!$F$263+R138*$G138*Indicators!$G$263+R138*$H138*Indicators!$H$263+R138*$I138*Indicators!$I$263</f>
        <v>-7.881326441185315E-3</v>
      </c>
      <c r="AC138" s="193">
        <f>S138*$B138*Indicators!$B$264+S138*$C138*Indicators!$C$264+S138*$D138*Indicators!$D$264+S138*$E138*Indicators!$E$264+S138*$F138*Indicators!$F$264+S138*$G138*Indicators!$G$264+S138*$H138*Indicators!$H$264+S138*$I138*Indicators!$I$264</f>
        <v>-1.3277186256615346E-3</v>
      </c>
      <c r="AE138" s="177">
        <f t="shared" si="3"/>
        <v>-3.7254816984782653</v>
      </c>
    </row>
    <row r="139" spans="1:31" hidden="1" x14ac:dyDescent="0.25">
      <c r="A139" s="174">
        <f>Indicators!A151</f>
        <v>39965</v>
      </c>
      <c r="B139" s="193">
        <f>(Indicators!B151-Indicators!B150)/Indicators!B150</f>
        <v>-3.046536661075918E-2</v>
      </c>
      <c r="C139" s="193">
        <f>(Indicators!C151-Indicators!C150)/-100</f>
        <v>-1.6000000000000014E-3</v>
      </c>
      <c r="D139" s="193">
        <f>(Indicators!D151-Indicators!D150)/-100</f>
        <v>6.7827963619547663E-3</v>
      </c>
      <c r="E139" s="193">
        <f>(Indicators!E151-Indicators!E150)/-Indicators!E150</f>
        <v>-5.0636843740292099E-2</v>
      </c>
      <c r="F139" s="193">
        <f>(Indicators!F151-Indicators!F150)/Indicators!F150</f>
        <v>7.1751777634130418E-2</v>
      </c>
      <c r="G139" s="193">
        <f>(Indicators!G151-Indicators!G150)/Indicators!G150</f>
        <v>-2.2604166666666713E-2</v>
      </c>
      <c r="H139" s="193">
        <f>(Indicators!H151-Indicators!H150)/Indicators!H150</f>
        <v>4.3546828595158304E-3</v>
      </c>
      <c r="I139" s="193">
        <f>(Indicators!I151-Indicators!I150)/Indicators!I150</f>
        <v>-1.5071169411108009E-2</v>
      </c>
      <c r="J139" s="174"/>
      <c r="K139" s="193">
        <f>'Port Shepstone'!C$78/100</f>
        <v>7.3011949257092715E-2</v>
      </c>
      <c r="L139" s="193">
        <f>'Port Shepstone'!D$78/100</f>
        <v>2.4627374540764115E-2</v>
      </c>
      <c r="M139" s="193">
        <f>'Port Shepstone'!E$78/100</f>
        <v>0.1121336840398255</v>
      </c>
      <c r="N139" s="193">
        <f>'Port Shepstone'!F$78/100</f>
        <v>2.0340123901115583E-2</v>
      </c>
      <c r="O139" s="193">
        <f>'Port Shepstone'!G$78/100</f>
        <v>8.1703527097087517E-2</v>
      </c>
      <c r="P139" s="193">
        <f>'Port Shepstone'!H$78/100</f>
        <v>0.20443003510219365</v>
      </c>
      <c r="Q139" s="193">
        <f>'Port Shepstone'!I$78/100</f>
        <v>8.4112622754508037E-2</v>
      </c>
      <c r="R139" s="193">
        <f>'Port Shepstone'!J$78/100</f>
        <v>0.20375965845241725</v>
      </c>
      <c r="S139" s="193">
        <f>'Port Shepstone'!K$78/100</f>
        <v>0.19588102485499553</v>
      </c>
      <c r="T139" s="193"/>
      <c r="U139" s="193">
        <f>K139*$B139*Indicators!$B$256+K139*$C139*Indicators!$C$256+K139*$D139*Indicators!$D$256+K139*$E139*Indicators!$E$256+K139*$F139*Indicators!$F$256+K139*$G139*Indicators!$G$256+K139*$H139*Indicators!$H$256+K139*$I139*Indicators!$I$256</f>
        <v>4.5509159013489974E-4</v>
      </c>
      <c r="V139" s="193">
        <f>L139*$B139*Indicators!$B$257+L139*$C139*Indicators!$C$257+L139*$D139*Indicators!$D$257+L139*$E139*Indicators!$E$257+L139*$F139*Indicators!$F$257+L139*$G139*Indicators!$G$257+L139*$H139*Indicators!$H$257+L139*$I139*Indicators!$I$257</f>
        <v>-6.4669502809256427E-4</v>
      </c>
      <c r="W139" s="193">
        <f>M139*$B139*Indicators!$B$258+M139*$C139*Indicators!$C$258+M139*$D139*Indicators!$D$258+M139*$E139*Indicators!$E$258+M139*$F139*Indicators!$F$258+M139*$G139*Indicators!$G$258+M139*$H139*Indicators!$H$258+M139*$I139*Indicators!$I$258</f>
        <v>-2.0504976797354681E-3</v>
      </c>
      <c r="X139" s="193">
        <f>N139*$B139*Indicators!$B$259+N139*$C139*Indicators!$C$259+N139*$D139*Indicators!$D$259+N139*$E139*Indicators!$E$259+N139*$F139*Indicators!$F$259+N139*$G139*Indicators!$G$259+N139*$H139*Indicators!$H$259+N139*$I139*Indicators!$I$259</f>
        <v>-4.071051799626071E-4</v>
      </c>
      <c r="Y139" s="193">
        <f>O139*$B139*Indicators!$B$260+O139*$C139*Indicators!$C$260+O139*$D139*Indicators!$D$260+O139*$E139*Indicators!$E$260+O139*$F139*Indicators!$F$260+O139*$G139*Indicators!$G$260+O139*$H139*Indicators!$H$260+O139*$I139*Indicators!$I$260</f>
        <v>-8.0812445542344116E-4</v>
      </c>
      <c r="Z139" s="193">
        <f>P139*$B139*Indicators!$B$261+P139*$C139*Indicators!$C$261+P139*$D139*Indicators!$D$261+P139*$E139*Indicators!$E$261+P139*$F139*Indicators!$F$261+P139*$G139*Indicators!$G$261+P139*$H139*Indicators!$H$261+P139*$I139*Indicators!$I$261</f>
        <v>-1.2725751384197947E-3</v>
      </c>
      <c r="AA139" s="193">
        <f>Q139*$B139*Indicators!$B$262+Q139*$C139*Indicators!$C$262+Q139*$D139*Indicators!$D$262+Q139*$E139*Indicators!$E$262+Q139*$F139*Indicators!$F$262+Q139*$G139*Indicators!$G$262+Q139*$H139*Indicators!$H$262+Q139*$I139*Indicators!$I$262</f>
        <v>-1.5573864689017586E-3</v>
      </c>
      <c r="AB139" s="193">
        <f>R139*$B139*Indicators!$B$263+R139*$C139*Indicators!$C$263+R139*$D139*Indicators!$D$263+R139*$E139*Indicators!$E$263+R139*$F139*Indicators!$F$263+R139*$G139*Indicators!$G$263+R139*$H139*Indicators!$H$263+R139*$I139*Indicators!$I$263</f>
        <v>-1.5157874587607965E-3</v>
      </c>
      <c r="AC139" s="193">
        <f>S139*$B139*Indicators!$B$264+S139*$C139*Indicators!$C$264+S139*$D139*Indicators!$D$264+S139*$E139*Indicators!$E$264+S139*$F139*Indicators!$F$264+S139*$G139*Indicators!$G$264+S139*$H139*Indicators!$H$264+S139*$I139*Indicators!$I$264</f>
        <v>-3.3243575986459942E-4</v>
      </c>
      <c r="AE139" s="177">
        <f t="shared" si="3"/>
        <v>-0.81355155790261302</v>
      </c>
    </row>
    <row r="140" spans="1:31" hidden="1" x14ac:dyDescent="0.25">
      <c r="A140" s="174">
        <f>Indicators!A152</f>
        <v>39995</v>
      </c>
      <c r="B140" s="193">
        <f>(Indicators!B152-Indicators!B151)/Indicators!B151</f>
        <v>5.034856700232339E-3</v>
      </c>
      <c r="C140" s="193">
        <f>(Indicators!C152-Indicators!C151)/-100</f>
        <v>8.0000000000000069E-4</v>
      </c>
      <c r="D140" s="193">
        <f>(Indicators!D152-Indicators!D151)/-100</f>
        <v>1.9584623793041534E-3</v>
      </c>
      <c r="E140" s="193">
        <f>(Indicators!E152-Indicators!E151)/-Indicators!E151</f>
        <v>-2.9716144293317637E-2</v>
      </c>
      <c r="F140" s="193">
        <f>(Indicators!F152-Indicators!F151)/Indicators!F151</f>
        <v>7.3582629674306552E-2</v>
      </c>
      <c r="G140" s="193">
        <f>(Indicators!G152-Indicators!G151)/Indicators!G151</f>
        <v>-3.8367259938185115E-3</v>
      </c>
      <c r="H140" s="193">
        <f>(Indicators!H152-Indicators!H151)/Indicators!H151</f>
        <v>3.1715438403995908E-3</v>
      </c>
      <c r="I140" s="193">
        <f>(Indicators!I152-Indicators!I151)/Indicators!I151</f>
        <v>4.5338622839331252E-2</v>
      </c>
      <c r="J140" s="174"/>
      <c r="K140" s="193">
        <f>'Port Shepstone'!C$78/100</f>
        <v>7.3011949257092715E-2</v>
      </c>
      <c r="L140" s="193">
        <f>'Port Shepstone'!D$78/100</f>
        <v>2.4627374540764115E-2</v>
      </c>
      <c r="M140" s="193">
        <f>'Port Shepstone'!E$78/100</f>
        <v>0.1121336840398255</v>
      </c>
      <c r="N140" s="193">
        <f>'Port Shepstone'!F$78/100</f>
        <v>2.0340123901115583E-2</v>
      </c>
      <c r="O140" s="193">
        <f>'Port Shepstone'!G$78/100</f>
        <v>8.1703527097087517E-2</v>
      </c>
      <c r="P140" s="193">
        <f>'Port Shepstone'!H$78/100</f>
        <v>0.20443003510219365</v>
      </c>
      <c r="Q140" s="193">
        <f>'Port Shepstone'!I$78/100</f>
        <v>8.4112622754508037E-2</v>
      </c>
      <c r="R140" s="193">
        <f>'Port Shepstone'!J$78/100</f>
        <v>0.20375965845241725</v>
      </c>
      <c r="S140" s="193">
        <f>'Port Shepstone'!K$78/100</f>
        <v>0.19588102485499553</v>
      </c>
      <c r="T140" s="193"/>
      <c r="U140" s="193">
        <f>K140*$B140*Indicators!$B$256+K140*$C140*Indicators!$C$256+K140*$D140*Indicators!$D$256+K140*$E140*Indicators!$E$256+K140*$F140*Indicators!$F$256+K140*$G140*Indicators!$G$256+K140*$H140*Indicators!$H$256+K140*$I140*Indicators!$I$256</f>
        <v>1.6173740642420466E-3</v>
      </c>
      <c r="V140" s="193">
        <f>L140*$B140*Indicators!$B$257+L140*$C140*Indicators!$C$257+L140*$D140*Indicators!$D$257+L140*$E140*Indicators!$E$257+L140*$F140*Indicators!$F$257+L140*$G140*Indicators!$G$257+L140*$H140*Indicators!$H$257+L140*$I140*Indicators!$I$257</f>
        <v>1.4953438291412591E-4</v>
      </c>
      <c r="W140" s="193">
        <f>M140*$B140*Indicators!$B$258+M140*$C140*Indicators!$C$258+M140*$D140*Indicators!$D$258+M140*$E140*Indicators!$E$258+M140*$F140*Indicators!$F$258+M140*$G140*Indicators!$G$258+M140*$H140*Indicators!$H$258+M140*$I140*Indicators!$I$258</f>
        <v>9.4566680781017418E-4</v>
      </c>
      <c r="X140" s="193">
        <f>N140*$B140*Indicators!$B$259+N140*$C140*Indicators!$C$259+N140*$D140*Indicators!$D$259+N140*$E140*Indicators!$E$259+N140*$F140*Indicators!$F$259+N140*$G140*Indicators!$G$259+N140*$H140*Indicators!$H$259+N140*$I140*Indicators!$I$259</f>
        <v>3.5970788537751551E-4</v>
      </c>
      <c r="Y140" s="193">
        <f>O140*$B140*Indicators!$B$260+O140*$C140*Indicators!$C$260+O140*$D140*Indicators!$D$260+O140*$E140*Indicators!$E$260+O140*$F140*Indicators!$F$260+O140*$G140*Indicators!$G$260+O140*$H140*Indicators!$H$260+O140*$I140*Indicators!$I$260</f>
        <v>-2.4486174662852807E-5</v>
      </c>
      <c r="Z140" s="193">
        <f>P140*$B140*Indicators!$B$261+P140*$C140*Indicators!$C$261+P140*$D140*Indicators!$D$261+P140*$E140*Indicators!$E$261+P140*$F140*Indicators!$F$261+P140*$G140*Indicators!$G$261+P140*$H140*Indicators!$H$261+P140*$I140*Indicators!$I$261</f>
        <v>-2.0515582782880881E-4</v>
      </c>
      <c r="AA140" s="193">
        <f>Q140*$B140*Indicators!$B$262+Q140*$C140*Indicators!$C$262+Q140*$D140*Indicators!$D$262+Q140*$E140*Indicators!$E$262+Q140*$F140*Indicators!$F$262+Q140*$G140*Indicators!$G$262+Q140*$H140*Indicators!$H$262+Q140*$I140*Indicators!$I$262</f>
        <v>-2.4286176777534702E-4</v>
      </c>
      <c r="AB140" s="193">
        <f>R140*$B140*Indicators!$B$263+R140*$C140*Indicators!$C$263+R140*$D140*Indicators!$D$263+R140*$E140*Indicators!$E$263+R140*$F140*Indicators!$F$263+R140*$G140*Indicators!$G$263+R140*$H140*Indicators!$H$263+R140*$I140*Indicators!$I$263</f>
        <v>2.4983211603153623E-4</v>
      </c>
      <c r="AC140" s="193">
        <f>S140*$B140*Indicators!$B$264+S140*$C140*Indicators!$C$264+S140*$D140*Indicators!$D$264+S140*$E140*Indicators!$E$264+S140*$F140*Indicators!$F$264+S140*$G140*Indicators!$G$264+S140*$H140*Indicators!$H$264+S140*$I140*Indicators!$I$264</f>
        <v>8.6061747231608581E-4</v>
      </c>
      <c r="AE140" s="177">
        <f t="shared" si="3"/>
        <v>0.37102289584244758</v>
      </c>
    </row>
    <row r="141" spans="1:31" hidden="1" x14ac:dyDescent="0.25">
      <c r="A141" s="174">
        <f>Indicators!A153</f>
        <v>40026</v>
      </c>
      <c r="B141" s="193">
        <f>(Indicators!B153-Indicators!B152)/Indicators!B152</f>
        <v>-6.9364161849709051E-4</v>
      </c>
      <c r="C141" s="193">
        <f>(Indicators!C153-Indicators!C152)/-100</f>
        <v>1.6999999999999993E-3</v>
      </c>
      <c r="D141" s="193">
        <f>(Indicators!D153-Indicators!D152)/-100</f>
        <v>2.3017788504512992E-3</v>
      </c>
      <c r="E141" s="193">
        <f>(Indicators!E153-Indicators!E152)/-Indicators!E152</f>
        <v>1.6223977027997265E-2</v>
      </c>
      <c r="F141" s="193">
        <f>(Indicators!F153-Indicators!F152)/Indicators!F152</f>
        <v>0.22022471910112348</v>
      </c>
      <c r="G141" s="193">
        <f>(Indicators!G153-Indicators!G152)/Indicators!G152</f>
        <v>2.342997753289823E-2</v>
      </c>
      <c r="H141" s="193">
        <f>(Indicators!H153-Indicators!H152)/Indicators!H152</f>
        <v>-1.1830295928464398E-3</v>
      </c>
      <c r="I141" s="193">
        <f>(Indicators!I153-Indicators!I152)/Indicators!I152</f>
        <v>-1.8704255895906751E-2</v>
      </c>
      <c r="J141" s="174"/>
      <c r="K141" s="193">
        <f>'Port Shepstone'!C$78/100</f>
        <v>7.3011949257092715E-2</v>
      </c>
      <c r="L141" s="193">
        <f>'Port Shepstone'!D$78/100</f>
        <v>2.4627374540764115E-2</v>
      </c>
      <c r="M141" s="193">
        <f>'Port Shepstone'!E$78/100</f>
        <v>0.1121336840398255</v>
      </c>
      <c r="N141" s="193">
        <f>'Port Shepstone'!F$78/100</f>
        <v>2.0340123901115583E-2</v>
      </c>
      <c r="O141" s="193">
        <f>'Port Shepstone'!G$78/100</f>
        <v>8.1703527097087517E-2</v>
      </c>
      <c r="P141" s="193">
        <f>'Port Shepstone'!H$78/100</f>
        <v>0.20443003510219365</v>
      </c>
      <c r="Q141" s="193">
        <f>'Port Shepstone'!I$78/100</f>
        <v>8.4112622754508037E-2</v>
      </c>
      <c r="R141" s="193">
        <f>'Port Shepstone'!J$78/100</f>
        <v>0.20375965845241725</v>
      </c>
      <c r="S141" s="193">
        <f>'Port Shepstone'!K$78/100</f>
        <v>0.19588102485499553</v>
      </c>
      <c r="T141" s="193"/>
      <c r="U141" s="193">
        <f>K141*$B141*Indicators!$B$256+K141*$C141*Indicators!$C$256+K141*$D141*Indicators!$D$256+K141*$E141*Indicators!$E$256+K141*$F141*Indicators!$F$256+K141*$G141*Indicators!$G$256+K141*$H141*Indicators!$H$256+K141*$I141*Indicators!$I$256</f>
        <v>4.917881126553808E-3</v>
      </c>
      <c r="V141" s="193">
        <f>L141*$B141*Indicators!$B$257+L141*$C141*Indicators!$C$257+L141*$D141*Indicators!$D$257+L141*$E141*Indicators!$E$257+L141*$F141*Indicators!$F$257+L141*$G141*Indicators!$G$257+L141*$H141*Indicators!$H$257+L141*$I141*Indicators!$I$257</f>
        <v>1.7351081408297831E-4</v>
      </c>
      <c r="W141" s="193">
        <f>M141*$B141*Indicators!$B$258+M141*$C141*Indicators!$C$258+M141*$D141*Indicators!$D$258+M141*$E141*Indicators!$E$258+M141*$F141*Indicators!$F$258+M141*$G141*Indicators!$G$258+M141*$H141*Indicators!$H$258+M141*$I141*Indicators!$I$258</f>
        <v>-2.2700814627010302E-4</v>
      </c>
      <c r="X141" s="193">
        <f>N141*$B141*Indicators!$B$259+N141*$C141*Indicators!$C$259+N141*$D141*Indicators!$D$259+N141*$E141*Indicators!$E$259+N141*$F141*Indicators!$F$259+N141*$G141*Indicators!$G$259+N141*$H141*Indicators!$H$259+N141*$I141*Indicators!$I$259</f>
        <v>-1.2397123923068025E-4</v>
      </c>
      <c r="Y141" s="193">
        <f>O141*$B141*Indicators!$B$260+O141*$C141*Indicators!$C$260+O141*$D141*Indicators!$D$260+O141*$E141*Indicators!$E$260+O141*$F141*Indicators!$F$260+O141*$G141*Indicators!$G$260+O141*$H141*Indicators!$H$260+O141*$I141*Indicators!$I$260</f>
        <v>1.4823377817978076E-4</v>
      </c>
      <c r="Z141" s="193">
        <f>P141*$B141*Indicators!$B$261+P141*$C141*Indicators!$C$261+P141*$D141*Indicators!$D$261+P141*$E141*Indicators!$E$261+P141*$F141*Indicators!$F$261+P141*$G141*Indicators!$G$261+P141*$H141*Indicators!$H$261+P141*$I141*Indicators!$I$261</f>
        <v>4.727714231180176E-4</v>
      </c>
      <c r="AA141" s="193">
        <f>Q141*$B141*Indicators!$B$262+Q141*$C141*Indicators!$C$262+Q141*$D141*Indicators!$D$262+Q141*$E141*Indicators!$E$262+Q141*$F141*Indicators!$F$262+Q141*$G141*Indicators!$G$262+Q141*$H141*Indicators!$H$262+Q141*$I141*Indicators!$I$262</f>
        <v>2.7428918719181743E-4</v>
      </c>
      <c r="AB141" s="193">
        <f>R141*$B141*Indicators!$B$263+R141*$C141*Indicators!$C$263+R141*$D141*Indicators!$D$263+R141*$E141*Indicators!$E$263+R141*$F141*Indicators!$F$263+R141*$G141*Indicators!$G$263+R141*$H141*Indicators!$H$263+R141*$I141*Indicators!$I$263</f>
        <v>2.2170879650733094E-4</v>
      </c>
      <c r="AC141" s="193">
        <f>S141*$B141*Indicators!$B$264+S141*$C141*Indicators!$C$264+S141*$D141*Indicators!$D$264+S141*$E141*Indicators!$E$264+S141*$F141*Indicators!$F$264+S141*$G141*Indicators!$G$264+S141*$H141*Indicators!$H$264+S141*$I141*Indicators!$I$264</f>
        <v>-5.9573308705595694E-5</v>
      </c>
      <c r="AE141" s="177">
        <f t="shared" si="3"/>
        <v>0.57978424314273536</v>
      </c>
    </row>
    <row r="142" spans="1:31" hidden="1" x14ac:dyDescent="0.25">
      <c r="A142" s="174">
        <f>Indicators!A154</f>
        <v>40057</v>
      </c>
      <c r="B142" s="193">
        <f>(Indicators!B154-Indicators!B153)/Indicators!B153</f>
        <v>-3.4950383053113328E-2</v>
      </c>
      <c r="C142" s="193">
        <f>(Indicators!C154-Indicators!C153)/-100</f>
        <v>-8.9999999999999857E-4</v>
      </c>
      <c r="D142" s="193">
        <f>(Indicators!D154-Indicators!D153)/-100</f>
        <v>2.4654051850253288E-3</v>
      </c>
      <c r="E142" s="193">
        <f>(Indicators!E154-Indicators!E153)/-Indicators!E153</f>
        <v>2.3058960887332142E-2</v>
      </c>
      <c r="F142" s="193">
        <f>(Indicators!F154-Indicators!F153)/Indicators!F153</f>
        <v>7.9650092081031326E-2</v>
      </c>
      <c r="G142" s="193">
        <f>(Indicators!G154-Indicators!G153)/Indicators!G153</f>
        <v>3.7737821450972216E-2</v>
      </c>
      <c r="H142" s="193">
        <f>(Indicators!H154-Indicators!H153)/Indicators!H153</f>
        <v>-4.0885074352068713E-3</v>
      </c>
      <c r="I142" s="193">
        <f>(Indicators!I154-Indicators!I153)/Indicators!I153</f>
        <v>-2.9005524861878452E-2</v>
      </c>
      <c r="J142" s="174"/>
      <c r="K142" s="193">
        <f>'Port Shepstone'!C$78/100</f>
        <v>7.3011949257092715E-2</v>
      </c>
      <c r="L142" s="193">
        <f>'Port Shepstone'!D$78/100</f>
        <v>2.4627374540764115E-2</v>
      </c>
      <c r="M142" s="193">
        <f>'Port Shepstone'!E$78/100</f>
        <v>0.1121336840398255</v>
      </c>
      <c r="N142" s="193">
        <f>'Port Shepstone'!F$78/100</f>
        <v>2.0340123901115583E-2</v>
      </c>
      <c r="O142" s="193">
        <f>'Port Shepstone'!G$78/100</f>
        <v>8.1703527097087517E-2</v>
      </c>
      <c r="P142" s="193">
        <f>'Port Shepstone'!H$78/100</f>
        <v>0.20443003510219365</v>
      </c>
      <c r="Q142" s="193">
        <f>'Port Shepstone'!I$78/100</f>
        <v>8.4112622754508037E-2</v>
      </c>
      <c r="R142" s="193">
        <f>'Port Shepstone'!J$78/100</f>
        <v>0.20375965845241725</v>
      </c>
      <c r="S142" s="193">
        <f>'Port Shepstone'!K$78/100</f>
        <v>0.19588102485499553</v>
      </c>
      <c r="T142" s="193"/>
      <c r="U142" s="193">
        <f>K142*$B142*Indicators!$B$256+K142*$C142*Indicators!$C$256+K142*$D142*Indicators!$D$256+K142*$E142*Indicators!$E$256+K142*$F142*Indicators!$F$256+K142*$G142*Indicators!$G$256+K142*$H142*Indicators!$H$256+K142*$I142*Indicators!$I$256</f>
        <v>1.3236301155728561E-3</v>
      </c>
      <c r="V142" s="193">
        <f>L142*$B142*Indicators!$B$257+L142*$C142*Indicators!$C$257+L142*$D142*Indicators!$D$257+L142*$E142*Indicators!$E$257+L142*$F142*Indicators!$F$257+L142*$G142*Indicators!$G$257+L142*$H142*Indicators!$H$257+L142*$I142*Indicators!$I$257</f>
        <v>2.7454714876901787E-5</v>
      </c>
      <c r="W142" s="193">
        <f>M142*$B142*Indicators!$B$258+M142*$C142*Indicators!$C$258+M142*$D142*Indicators!$D$258+M142*$E142*Indicators!$E$258+M142*$F142*Indicators!$F$258+M142*$G142*Indicators!$G$258+M142*$H142*Indicators!$H$258+M142*$I142*Indicators!$I$258</f>
        <v>-1.8158282271517712E-3</v>
      </c>
      <c r="X142" s="193">
        <f>N142*$B142*Indicators!$B$259+N142*$C142*Indicators!$C$259+N142*$D142*Indicators!$D$259+N142*$E142*Indicators!$E$259+N142*$F142*Indicators!$F$259+N142*$G142*Indicators!$G$259+N142*$H142*Indicators!$H$259+N142*$I142*Indicators!$I$259</f>
        <v>-2.7899712063639368E-4</v>
      </c>
      <c r="Y142" s="193">
        <f>O142*$B142*Indicators!$B$260+O142*$C142*Indicators!$C$260+O142*$D142*Indicators!$D$260+O142*$E142*Indicators!$E$260+O142*$F142*Indicators!$F$260+O142*$G142*Indicators!$G$260+O142*$H142*Indicators!$H$260+O142*$I142*Indicators!$I$260</f>
        <v>-2.2358024164385884E-4</v>
      </c>
      <c r="Z142" s="193">
        <f>P142*$B142*Indicators!$B$261+P142*$C142*Indicators!$C$261+P142*$D142*Indicators!$D$261+P142*$E142*Indicators!$E$261+P142*$F142*Indicators!$F$261+P142*$G142*Indicators!$G$261+P142*$H142*Indicators!$H$261+P142*$I142*Indicators!$I$261</f>
        <v>-4.1564470205431459E-4</v>
      </c>
      <c r="AA142" s="193">
        <f>Q142*$B142*Indicators!$B$262+Q142*$C142*Indicators!$C$262+Q142*$D142*Indicators!$D$262+Q142*$E142*Indicators!$E$262+Q142*$F142*Indicators!$F$262+Q142*$G142*Indicators!$G$262+Q142*$H142*Indicators!$H$262+Q142*$I142*Indicators!$I$262</f>
        <v>-1.9267131244056994E-5</v>
      </c>
      <c r="AB142" s="193">
        <f>R142*$B142*Indicators!$B$263+R142*$C142*Indicators!$C$263+R142*$D142*Indicators!$D$263+R142*$E142*Indicators!$E$263+R142*$F142*Indicators!$F$263+R142*$G142*Indicators!$G$263+R142*$H142*Indicators!$H$263+R142*$I142*Indicators!$I$263</f>
        <v>-8.0167814799690998E-4</v>
      </c>
      <c r="AC142" s="193">
        <f>S142*$B142*Indicators!$B$264+S142*$C142*Indicators!$C$264+S142*$D142*Indicators!$D$264+S142*$E142*Indicators!$E$264+S142*$F142*Indicators!$F$264+S142*$G142*Indicators!$G$264+S142*$H142*Indicators!$H$264+S142*$I142*Indicators!$I$264</f>
        <v>-1.1740688938968254E-3</v>
      </c>
      <c r="AE142" s="177">
        <f t="shared" si="3"/>
        <v>-0.33779796341743729</v>
      </c>
    </row>
    <row r="143" spans="1:31" hidden="1" x14ac:dyDescent="0.25">
      <c r="A143" s="174">
        <f>Indicators!A155</f>
        <v>40087</v>
      </c>
      <c r="B143" s="193">
        <f>(Indicators!B155-Indicators!B154)/Indicators!B154</f>
        <v>4.346204563314994E-2</v>
      </c>
      <c r="C143" s="193">
        <f>(Indicators!C155-Indicators!C154)/-100</f>
        <v>-1.8000000000000149E-3</v>
      </c>
      <c r="D143" s="193">
        <f>(Indicators!D155-Indicators!D154)/-100</f>
        <v>3.1619616487711167E-3</v>
      </c>
      <c r="E143" s="193">
        <f>(Indicators!E155-Indicators!E154)/-Indicators!E154</f>
        <v>-0.12877203465790268</v>
      </c>
      <c r="F143" s="193">
        <f>(Indicators!F155-Indicators!F154)/Indicators!F154</f>
        <v>-1.2366737739872033E-2</v>
      </c>
      <c r="G143" s="193">
        <f>(Indicators!G155-Indicators!G154)/Indicators!G154</f>
        <v>5.4497834189583871E-2</v>
      </c>
      <c r="H143" s="193">
        <f>(Indicators!H155-Indicators!H154)/Indicators!H154</f>
        <v>2.0099217044136053E-4</v>
      </c>
      <c r="I143" s="193">
        <f>(Indicators!I155-Indicators!I154)/Indicators!I154</f>
        <v>3.2432432432432434E-2</v>
      </c>
      <c r="J143" s="174"/>
      <c r="K143" s="193">
        <f>'Port Shepstone'!C$78/100</f>
        <v>7.3011949257092715E-2</v>
      </c>
      <c r="L143" s="193">
        <f>'Port Shepstone'!D$78/100</f>
        <v>2.4627374540764115E-2</v>
      </c>
      <c r="M143" s="193">
        <f>'Port Shepstone'!E$78/100</f>
        <v>0.1121336840398255</v>
      </c>
      <c r="N143" s="193">
        <f>'Port Shepstone'!F$78/100</f>
        <v>2.0340123901115583E-2</v>
      </c>
      <c r="O143" s="193">
        <f>'Port Shepstone'!G$78/100</f>
        <v>8.1703527097087517E-2</v>
      </c>
      <c r="P143" s="193">
        <f>'Port Shepstone'!H$78/100</f>
        <v>0.20443003510219365</v>
      </c>
      <c r="Q143" s="193">
        <f>'Port Shepstone'!I$78/100</f>
        <v>8.4112622754508037E-2</v>
      </c>
      <c r="R143" s="193">
        <f>'Port Shepstone'!J$78/100</f>
        <v>0.20375965845241725</v>
      </c>
      <c r="S143" s="193">
        <f>'Port Shepstone'!K$78/100</f>
        <v>0.19588102485499553</v>
      </c>
      <c r="T143" s="193"/>
      <c r="U143" s="193">
        <f>K143*$B143*Indicators!$B$256+K143*$C143*Indicators!$C$256+K143*$D143*Indicators!$D$256+K143*$E143*Indicators!$E$256+K143*$F143*Indicators!$F$256+K143*$G143*Indicators!$G$256+K143*$H143*Indicators!$H$256+K143*$I143*Indicators!$I$256</f>
        <v>-1.0452438984516366E-3</v>
      </c>
      <c r="V143" s="193">
        <f>L143*$B143*Indicators!$B$257+L143*$C143*Indicators!$C$257+L143*$D143*Indicators!$D$257+L143*$E143*Indicators!$E$257+L143*$F143*Indicators!$F$257+L143*$G143*Indicators!$G$257+L143*$H143*Indicators!$H$257+L143*$I143*Indicators!$I$257</f>
        <v>7.0057567190021141E-4</v>
      </c>
      <c r="W143" s="193">
        <f>M143*$B143*Indicators!$B$258+M143*$C143*Indicators!$C$258+M143*$D143*Indicators!$D$258+M143*$E143*Indicators!$E$258+M143*$F143*Indicators!$F$258+M143*$G143*Indicators!$G$258+M143*$H143*Indicators!$H$258+M143*$I143*Indicators!$I$258</f>
        <v>9.6874490734064587E-4</v>
      </c>
      <c r="X143" s="193">
        <f>N143*$B143*Indicators!$B$259+N143*$C143*Indicators!$C$259+N143*$D143*Indicators!$D$259+N143*$E143*Indicators!$E$259+N143*$F143*Indicators!$F$259+N143*$G143*Indicators!$G$259+N143*$H143*Indicators!$H$259+N143*$I143*Indicators!$I$259</f>
        <v>-1.0381169762633787E-4</v>
      </c>
      <c r="Y143" s="193">
        <f>O143*$B143*Indicators!$B$260+O143*$C143*Indicators!$C$260+O143*$D143*Indicators!$D$260+O143*$E143*Indicators!$E$260+O143*$F143*Indicators!$F$260+O143*$G143*Indicators!$G$260+O143*$H143*Indicators!$H$260+O143*$I143*Indicators!$I$260</f>
        <v>-1.1039359969753871E-3</v>
      </c>
      <c r="Z143" s="193">
        <f>P143*$B143*Indicators!$B$261+P143*$C143*Indicators!$C$261+P143*$D143*Indicators!$D$261+P143*$E143*Indicators!$E$261+P143*$F143*Indicators!$F$261+P143*$G143*Indicators!$G$261+P143*$H143*Indicators!$H$261+P143*$I143*Indicators!$I$261</f>
        <v>-1.7332311319195166E-3</v>
      </c>
      <c r="AA143" s="193">
        <f>Q143*$B143*Indicators!$B$262+Q143*$C143*Indicators!$C$262+Q143*$D143*Indicators!$D$262+Q143*$E143*Indicators!$E$262+Q143*$F143*Indicators!$F$262+Q143*$G143*Indicators!$G$262+Q143*$H143*Indicators!$H$262+Q143*$I143*Indicators!$I$262</f>
        <v>-2.6113409712222226E-3</v>
      </c>
      <c r="AB143" s="193">
        <f>R143*$B143*Indicators!$B$263+R143*$C143*Indicators!$C$263+R143*$D143*Indicators!$D$263+R143*$E143*Indicators!$E$263+R143*$F143*Indicators!$F$263+R143*$G143*Indicators!$G$263+R143*$H143*Indicators!$H$263+R143*$I143*Indicators!$I$263</f>
        <v>-1.4595066883311086E-3</v>
      </c>
      <c r="AC143" s="193">
        <f>S143*$B143*Indicators!$B$264+S143*$C143*Indicators!$C$264+S143*$D143*Indicators!$D$264+S143*$E143*Indicators!$E$264+S143*$F143*Indicators!$F$264+S143*$G143*Indicators!$G$264+S143*$H143*Indicators!$H$264+S143*$I143*Indicators!$I$264</f>
        <v>1.1812636869660751E-3</v>
      </c>
      <c r="AE143" s="177">
        <f t="shared" si="3"/>
        <v>-0.52064861183192768</v>
      </c>
    </row>
    <row r="144" spans="1:31" hidden="1" x14ac:dyDescent="0.25">
      <c r="A144" s="174">
        <f>Indicators!A156</f>
        <v>40118</v>
      </c>
      <c r="B144" s="193">
        <f>(Indicators!B156-Indicators!B155)/Indicators!B155</f>
        <v>-5.4378350778657047E-2</v>
      </c>
      <c r="C144" s="193">
        <f>(Indicators!C156-Indicators!C155)/-100</f>
        <v>-8.9999999999999857E-4</v>
      </c>
      <c r="D144" s="193">
        <f>(Indicators!D156-Indicators!D155)/-100</f>
        <v>1.0293715266966252E-3</v>
      </c>
      <c r="E144" s="193">
        <f>(Indicators!E156-Indicators!E155)/-Indicators!E155</f>
        <v>-5.9555320275278302E-3</v>
      </c>
      <c r="F144" s="193">
        <f>(Indicators!F156-Indicators!F155)/Indicators!F155</f>
        <v>-1.6839378238341994E-2</v>
      </c>
      <c r="G144" s="193">
        <f>(Indicators!G156-Indicators!G155)/Indicators!G155</f>
        <v>0.12504776461597258</v>
      </c>
      <c r="H144" s="193">
        <f>(Indicators!H156-Indicators!H155)/Indicators!H155</f>
        <v>1.3217683971623889E-4</v>
      </c>
      <c r="I144" s="193">
        <f>(Indicators!I156-Indicators!I155)/Indicators!I155</f>
        <v>-3.830256268944613E-2</v>
      </c>
      <c r="J144" s="174"/>
      <c r="K144" s="193">
        <f>'Port Shepstone'!C$78/100</f>
        <v>7.3011949257092715E-2</v>
      </c>
      <c r="L144" s="193">
        <f>'Port Shepstone'!D$78/100</f>
        <v>2.4627374540764115E-2</v>
      </c>
      <c r="M144" s="193">
        <f>'Port Shepstone'!E$78/100</f>
        <v>0.1121336840398255</v>
      </c>
      <c r="N144" s="193">
        <f>'Port Shepstone'!F$78/100</f>
        <v>2.0340123901115583E-2</v>
      </c>
      <c r="O144" s="193">
        <f>'Port Shepstone'!G$78/100</f>
        <v>8.1703527097087517E-2</v>
      </c>
      <c r="P144" s="193">
        <f>'Port Shepstone'!H$78/100</f>
        <v>0.20443003510219365</v>
      </c>
      <c r="Q144" s="193">
        <f>'Port Shepstone'!I$78/100</f>
        <v>8.4112622754508037E-2</v>
      </c>
      <c r="R144" s="193">
        <f>'Port Shepstone'!J$78/100</f>
        <v>0.20375965845241725</v>
      </c>
      <c r="S144" s="193">
        <f>'Port Shepstone'!K$78/100</f>
        <v>0.19588102485499553</v>
      </c>
      <c r="T144" s="193"/>
      <c r="U144" s="193">
        <f>K144*$B144*Indicators!$B$256+K144*$C144*Indicators!$C$256+K144*$D144*Indicators!$D$256+K144*$E144*Indicators!$E$256+K144*$F144*Indicators!$F$256+K144*$G144*Indicators!$G$256+K144*$H144*Indicators!$H$256+K144*$I144*Indicators!$I$256</f>
        <v>-1.4623886633154579E-3</v>
      </c>
      <c r="V144" s="193">
        <f>L144*$B144*Indicators!$B$257+L144*$C144*Indicators!$C$257+L144*$D144*Indicators!$D$257+L144*$E144*Indicators!$E$257+L144*$F144*Indicators!$F$257+L144*$G144*Indicators!$G$257+L144*$H144*Indicators!$H$257+L144*$I144*Indicators!$I$257</f>
        <v>6.2675522718467331E-4</v>
      </c>
      <c r="W144" s="193">
        <f>M144*$B144*Indicators!$B$258+M144*$C144*Indicators!$C$258+M144*$D144*Indicators!$D$258+M144*$E144*Indicators!$E$258+M144*$F144*Indicators!$F$258+M144*$G144*Indicators!$G$258+M144*$H144*Indicators!$H$258+M144*$I144*Indicators!$I$258</f>
        <v>-3.0728893033126802E-3</v>
      </c>
      <c r="X144" s="193">
        <f>N144*$B144*Indicators!$B$259+N144*$C144*Indicators!$C$259+N144*$D144*Indicators!$D$259+N144*$E144*Indicators!$E$259+N144*$F144*Indicators!$F$259+N144*$G144*Indicators!$G$259+N144*$H144*Indicators!$H$259+N144*$I144*Indicators!$I$259</f>
        <v>-5.2397250554802428E-4</v>
      </c>
      <c r="Y144" s="193">
        <f>O144*$B144*Indicators!$B$260+O144*$C144*Indicators!$C$260+O144*$D144*Indicators!$D$260+O144*$E144*Indicators!$E$260+O144*$F144*Indicators!$F$260+O144*$G144*Indicators!$G$260+O144*$H144*Indicators!$H$260+O144*$I144*Indicators!$I$260</f>
        <v>-6.8416105459361205E-4</v>
      </c>
      <c r="Z144" s="193">
        <f>P144*$B144*Indicators!$B$261+P144*$C144*Indicators!$C$261+P144*$D144*Indicators!$D$261+P144*$E144*Indicators!$E$261+P144*$F144*Indicators!$F$261+P144*$G144*Indicators!$G$261+P144*$H144*Indicators!$H$261+P144*$I144*Indicators!$I$261</f>
        <v>-1.2489591185863124E-3</v>
      </c>
      <c r="AA144" s="193">
        <f>Q144*$B144*Indicators!$B$262+Q144*$C144*Indicators!$C$262+Q144*$D144*Indicators!$D$262+Q144*$E144*Indicators!$E$262+Q144*$F144*Indicators!$F$262+Q144*$G144*Indicators!$G$262+Q144*$H144*Indicators!$H$262+Q144*$I144*Indicators!$I$262</f>
        <v>-9.3410250680342607E-4</v>
      </c>
      <c r="AB144" s="193">
        <f>R144*$B144*Indicators!$B$263+R144*$C144*Indicators!$C$263+R144*$D144*Indicators!$D$263+R144*$E144*Indicators!$E$263+R144*$F144*Indicators!$F$263+R144*$G144*Indicators!$G$263+R144*$H144*Indicators!$H$263+R144*$I144*Indicators!$I$263</f>
        <v>-1.654717150970039E-3</v>
      </c>
      <c r="AC144" s="193">
        <f>S144*$B144*Indicators!$B$264+S144*$C144*Indicators!$C$264+S144*$D144*Indicators!$D$264+S144*$E144*Indicators!$E$264+S144*$F144*Indicators!$F$264+S144*$G144*Indicators!$G$264+S144*$H144*Indicators!$H$264+S144*$I144*Indicators!$I$264</f>
        <v>-1.4539143422142829E-3</v>
      </c>
      <c r="AE144" s="177">
        <f t="shared" si="3"/>
        <v>-1.0408349418159162</v>
      </c>
    </row>
    <row r="145" spans="1:31" hidden="1" x14ac:dyDescent="0.25">
      <c r="A145" s="174">
        <f>Indicators!A157</f>
        <v>40148</v>
      </c>
      <c r="B145" s="193">
        <f>(Indicators!B157-Indicators!B156)/Indicators!B156</f>
        <v>-4.1171706263498876E-3</v>
      </c>
      <c r="C145" s="193">
        <f>(Indicators!C157-Indicators!C156)/-100</f>
        <v>-1.9999999999999573E-4</v>
      </c>
      <c r="D145" s="193">
        <f>(Indicators!D157-Indicators!D156)/-100</f>
        <v>-6.8602753167841613E-3</v>
      </c>
      <c r="E145" s="193">
        <f>(Indicators!E157-Indicators!E156)/-Indicators!E156</f>
        <v>-2.2233916589922346E-2</v>
      </c>
      <c r="F145" s="193">
        <f>(Indicators!F157-Indicators!F156)/Indicators!F156</f>
        <v>9.3544137022397847E-2</v>
      </c>
      <c r="G145" s="193">
        <f>(Indicators!G157-Indicators!G156)/Indicators!G156</f>
        <v>-7.1834932495542278E-2</v>
      </c>
      <c r="H145" s="193">
        <f>(Indicators!H157-Indicators!H156)/Indicators!H156</f>
        <v>-1.3968063634200052E-5</v>
      </c>
      <c r="I145" s="193">
        <f>(Indicators!I157-Indicators!I156)/Indicators!I156</f>
        <v>2.5787965616045844E-3</v>
      </c>
      <c r="J145" s="174"/>
      <c r="K145" s="193">
        <f>'Port Shepstone'!C$78/100</f>
        <v>7.3011949257092715E-2</v>
      </c>
      <c r="L145" s="193">
        <f>'Port Shepstone'!D$78/100</f>
        <v>2.4627374540764115E-2</v>
      </c>
      <c r="M145" s="193">
        <f>'Port Shepstone'!E$78/100</f>
        <v>0.1121336840398255</v>
      </c>
      <c r="N145" s="193">
        <f>'Port Shepstone'!F$78/100</f>
        <v>2.0340123901115583E-2</v>
      </c>
      <c r="O145" s="193">
        <f>'Port Shepstone'!G$78/100</f>
        <v>8.1703527097087517E-2</v>
      </c>
      <c r="P145" s="193">
        <f>'Port Shepstone'!H$78/100</f>
        <v>0.20443003510219365</v>
      </c>
      <c r="Q145" s="193">
        <f>'Port Shepstone'!I$78/100</f>
        <v>8.4112622754508037E-2</v>
      </c>
      <c r="R145" s="193">
        <f>'Port Shepstone'!J$78/100</f>
        <v>0.20375965845241725</v>
      </c>
      <c r="S145" s="193">
        <f>'Port Shepstone'!K$78/100</f>
        <v>0.19588102485499553</v>
      </c>
      <c r="T145" s="193"/>
      <c r="U145" s="193">
        <f>K145*$B145*Indicators!$B$256+K145*$C145*Indicators!$C$256+K145*$D145*Indicators!$D$256+K145*$E145*Indicators!$E$256+K145*$F145*Indicators!$F$256+K145*$G145*Indicators!$G$256+K145*$H145*Indicators!$H$256+K145*$I145*Indicators!$I$256</f>
        <v>1.7013196457177212E-3</v>
      </c>
      <c r="V145" s="193">
        <f>L145*$B145*Indicators!$B$257+L145*$C145*Indicators!$C$257+L145*$D145*Indicators!$D$257+L145*$E145*Indicators!$E$257+L145*$F145*Indicators!$F$257+L145*$G145*Indicators!$G$257+L145*$H145*Indicators!$H$257+L145*$I145*Indicators!$I$257</f>
        <v>-7.8011534736969459E-4</v>
      </c>
      <c r="W145" s="193">
        <f>M145*$B145*Indicators!$B$258+M145*$C145*Indicators!$C$258+M145*$D145*Indicators!$D$258+M145*$E145*Indicators!$E$258+M145*$F145*Indicators!$F$258+M145*$G145*Indicators!$G$258+M145*$H145*Indicators!$H$258+M145*$I145*Indicators!$I$258</f>
        <v>-3.9617420821637427E-4</v>
      </c>
      <c r="X145" s="193">
        <f>N145*$B145*Indicators!$B$259+N145*$C145*Indicators!$C$259+N145*$D145*Indicators!$D$259+N145*$E145*Indicators!$E$259+N145*$F145*Indicators!$F$259+N145*$G145*Indicators!$G$259+N145*$H145*Indicators!$H$259+N145*$I145*Indicators!$I$259</f>
        <v>-7.980473387647967E-5</v>
      </c>
      <c r="Y145" s="193">
        <f>O145*$B145*Indicators!$B$260+O145*$C145*Indicators!$C$260+O145*$D145*Indicators!$D$260+O145*$E145*Indicators!$E$260+O145*$F145*Indicators!$F$260+O145*$G145*Indicators!$G$260+O145*$H145*Indicators!$H$260+O145*$I145*Indicators!$I$260</f>
        <v>-3.5688776110209976E-4</v>
      </c>
      <c r="Z145" s="193">
        <f>P145*$B145*Indicators!$B$261+P145*$C145*Indicators!$C$261+P145*$D145*Indicators!$D$261+P145*$E145*Indicators!$E$261+P145*$F145*Indicators!$F$261+P145*$G145*Indicators!$G$261+P145*$H145*Indicators!$H$261+P145*$I145*Indicators!$I$261</f>
        <v>-8.3420860861644535E-4</v>
      </c>
      <c r="AA145" s="193">
        <f>Q145*$B145*Indicators!$B$262+Q145*$C145*Indicators!$C$262+Q145*$D145*Indicators!$D$262+Q145*$E145*Indicators!$E$262+Q145*$F145*Indicators!$F$262+Q145*$G145*Indicators!$G$262+Q145*$H145*Indicators!$H$262+Q145*$I145*Indicators!$I$262</f>
        <v>-6.3528863725619293E-4</v>
      </c>
      <c r="AB145" s="193">
        <f>R145*$B145*Indicators!$B$263+R145*$C145*Indicators!$C$263+R145*$D145*Indicators!$D$263+R145*$E145*Indicators!$E$263+R145*$F145*Indicators!$F$263+R145*$G145*Indicators!$G$263+R145*$H145*Indicators!$H$263+R145*$I145*Indicators!$I$263</f>
        <v>-6.6555786777122965E-4</v>
      </c>
      <c r="AC145" s="193">
        <f>S145*$B145*Indicators!$B$264+S145*$C145*Indicators!$C$264+S145*$D145*Indicators!$D$264+S145*$E145*Indicators!$E$264+S145*$F145*Indicators!$F$264+S145*$G145*Indicators!$G$264+S145*$H145*Indicators!$H$264+S145*$I145*Indicators!$I$264</f>
        <v>-3.3868274180389135E-4</v>
      </c>
      <c r="AE145" s="177">
        <f t="shared" si="3"/>
        <v>-0.23854002602946861</v>
      </c>
    </row>
    <row r="146" spans="1:31" x14ac:dyDescent="0.25">
      <c r="A146" s="174">
        <f>Indicators!A158</f>
        <v>40179</v>
      </c>
      <c r="B146" s="193">
        <f>(Indicators!B158-Indicators!B157)/Indicators!B157</f>
        <v>2.6309725516773935E-2</v>
      </c>
      <c r="C146" s="193">
        <f>(Indicators!C158-Indicators!C157)/-100</f>
        <v>3.0000000000001136E-4</v>
      </c>
      <c r="D146" s="193">
        <f>(Indicators!D158-Indicators!D157)/-100</f>
        <v>-1.8775887608858E-3</v>
      </c>
      <c r="E146" s="193">
        <f>(Indicators!E158-Indicators!E157)/-Indicators!E157</f>
        <v>7.0141570141570173E-2</v>
      </c>
      <c r="F146" s="193">
        <f>(Indicators!F158-Indicators!F157)/Indicators!F157</f>
        <v>-0.12008032128514051</v>
      </c>
      <c r="G146" s="193">
        <f>(Indicators!G158-Indicators!G157)/Indicators!G157</f>
        <v>-6.1293568749426573E-3</v>
      </c>
      <c r="H146" s="193">
        <f>(Indicators!H158-Indicators!H157)/Indicators!H157</f>
        <v>2.8371682471393274E-3</v>
      </c>
      <c r="I146" s="193">
        <f>(Indicators!I158-Indicators!I157)/Indicators!I157</f>
        <v>1.1717633609602743E-2</v>
      </c>
      <c r="J146" s="174"/>
      <c r="K146" s="193">
        <f>'Port Shepstone'!C$79/100</f>
        <v>7.3178136562233181E-2</v>
      </c>
      <c r="L146" s="193">
        <f>'Port Shepstone'!D$79/100</f>
        <v>2.2904309745217833E-2</v>
      </c>
      <c r="M146" s="193">
        <f>'Port Shepstone'!E$79/100</f>
        <v>0.11651672205048781</v>
      </c>
      <c r="N146" s="193">
        <f>'Port Shepstone'!F$79/100</f>
        <v>1.9809671312057849E-2</v>
      </c>
      <c r="O146" s="193">
        <f>'Port Shepstone'!G$79/100</f>
        <v>8.0629750418304683E-2</v>
      </c>
      <c r="P146" s="193">
        <f>'Port Shepstone'!H$79/100</f>
        <v>0.20812126194074387</v>
      </c>
      <c r="Q146" s="193">
        <f>'Port Shepstone'!I$79/100</f>
        <v>8.4364932501306292E-2</v>
      </c>
      <c r="R146" s="193">
        <f>'Port Shepstone'!J$79/100</f>
        <v>0.20026029885089888</v>
      </c>
      <c r="S146" s="193">
        <f>'Port Shepstone'!K$79/100</f>
        <v>0.19421491661874962</v>
      </c>
      <c r="T146" s="193"/>
      <c r="U146" s="193">
        <f>K146*$B146*Indicators!$B$256+K146*$C146*Indicators!$C$256+K146*$D146*Indicators!$D$256+K146*$E146*Indicators!$E$256+K146*$F146*Indicators!$F$256+K146*$G146*Indicators!$G$256+K146*$H146*Indicators!$H$256+K146*$I146*Indicators!$I$256</f>
        <v>-1.2938506520286325E-3</v>
      </c>
      <c r="V146" s="193">
        <f>L146*$B146*Indicators!$B$257+L146*$C146*Indicators!$C$257+L146*$D146*Indicators!$D$257+L146*$E146*Indicators!$E$257+L146*$F146*Indicators!$F$257+L146*$G146*Indicators!$G$257+L146*$H146*Indicators!$H$257+L146*$I146*Indicators!$I$257</f>
        <v>3.3895764219219642E-4</v>
      </c>
      <c r="W146" s="193">
        <f>M146*$B146*Indicators!$B$258+M146*$C146*Indicators!$C$258+M146*$D146*Indicators!$D$258+M146*$E146*Indicators!$E$258+M146*$F146*Indicators!$F$258+M146*$G146*Indicators!$G$258+M146*$H146*Indicators!$H$258+M146*$I146*Indicators!$I$258</f>
        <v>2.192369909595229E-3</v>
      </c>
      <c r="X146" s="193">
        <f>N146*$B146*Indicators!$B$259+N146*$C146*Indicators!$C$259+N146*$D146*Indicators!$D$259+N146*$E146*Indicators!$E$259+N146*$F146*Indicators!$F$259+N146*$G146*Indicators!$G$259+N146*$H146*Indicators!$H$259+N146*$I146*Indicators!$I$259</f>
        <v>4.5013398792602931E-4</v>
      </c>
      <c r="Y146" s="193">
        <f>O146*$B146*Indicators!$B$260+O146*$C146*Indicators!$C$260+O146*$D146*Indicators!$D$260+O146*$E146*Indicators!$E$260+O146*$F146*Indicators!$F$260+O146*$G146*Indicators!$G$260+O146*$H146*Indicators!$H$260+O146*$I146*Indicators!$I$260</f>
        <v>1.1684445245586301E-3</v>
      </c>
      <c r="Z146" s="193">
        <f>P146*$B146*Indicators!$B$261+P146*$C146*Indicators!$C$261+P146*$D146*Indicators!$D$261+P146*$E146*Indicators!$E$261+P146*$F146*Indicators!$F$261+P146*$G146*Indicators!$G$261+P146*$H146*Indicators!$H$261+P146*$I146*Indicators!$I$261</f>
        <v>2.0986747998461646E-3</v>
      </c>
      <c r="AA146" s="193">
        <f>Q146*$B146*Indicators!$B$262+Q146*$C146*Indicators!$C$262+Q146*$D146*Indicators!$D$262+Q146*$E146*Indicators!$E$262+Q146*$F146*Indicators!$F$262+Q146*$G146*Indicators!$G$262+Q146*$H146*Indicators!$H$262+Q146*$I146*Indicators!$I$262</f>
        <v>2.1331573403240286E-3</v>
      </c>
      <c r="AB146" s="193">
        <f>R146*$B146*Indicators!$B$263+R146*$C146*Indicators!$C$263+R146*$D146*Indicators!$D$263+R146*$E146*Indicators!$E$263+R146*$F146*Indicators!$F$263+R146*$G146*Indicators!$G$263+R146*$H146*Indicators!$H$263+R146*$I146*Indicators!$I$263</f>
        <v>2.2027437007945167E-3</v>
      </c>
      <c r="AC146" s="193">
        <f>S146*$B146*Indicators!$B$264+S146*$C146*Indicators!$C$264+S146*$D146*Indicators!$D$264+S146*$E146*Indicators!$E$264+S146*$F146*Indicators!$F$264+S146*$G146*Indicators!$G$264+S146*$H146*Indicators!$H$264+S146*$I146*Indicators!$I$264</f>
        <v>7.3752861215562729E-4</v>
      </c>
      <c r="AE146" s="177">
        <f t="shared" si="3"/>
        <v>1.002815986536379</v>
      </c>
    </row>
    <row r="147" spans="1:31" x14ac:dyDescent="0.25">
      <c r="A147" s="174">
        <f>Indicators!A159</f>
        <v>40210</v>
      </c>
      <c r="B147" s="193">
        <f>(Indicators!B159-Indicators!B158)/Indicators!B158</f>
        <v>9.3771461778223535E-3</v>
      </c>
      <c r="C147" s="193">
        <f>(Indicators!C159-Indicators!C158)/-100</f>
        <v>2.6999999999999958E-3</v>
      </c>
      <c r="D147" s="193">
        <f>(Indicators!D159-Indicators!D158)/-100</f>
        <v>6.4227035100820999E-3</v>
      </c>
      <c r="E147" s="193">
        <f>(Indicators!E159-Indicators!E158)/-Indicators!E158</f>
        <v>-6.0207612456747328E-2</v>
      </c>
      <c r="F147" s="193">
        <f>(Indicators!F159-Indicators!F158)/Indicators!F158</f>
        <v>3.1948881789137509E-3</v>
      </c>
      <c r="G147" s="193">
        <f>(Indicators!G159-Indicators!G158)/Indicators!G158</f>
        <v>1.951399116347553E-2</v>
      </c>
      <c r="H147" s="193">
        <f>(Indicators!H159-Indicators!H158)/Indicators!H158</f>
        <v>4.956488757363482E-3</v>
      </c>
      <c r="I147" s="193">
        <f>(Indicators!I159-Indicators!I158)/Indicators!I158</f>
        <v>-7.3163841807909608E-2</v>
      </c>
      <c r="J147" s="174"/>
      <c r="K147" s="193">
        <f>'Port Shepstone'!C$79/100</f>
        <v>7.3178136562233181E-2</v>
      </c>
      <c r="L147" s="193">
        <f>'Port Shepstone'!D$79/100</f>
        <v>2.2904309745217833E-2</v>
      </c>
      <c r="M147" s="193">
        <f>'Port Shepstone'!E$79/100</f>
        <v>0.11651672205048781</v>
      </c>
      <c r="N147" s="193">
        <f>'Port Shepstone'!F$79/100</f>
        <v>1.9809671312057849E-2</v>
      </c>
      <c r="O147" s="193">
        <f>'Port Shepstone'!G$79/100</f>
        <v>8.0629750418304683E-2</v>
      </c>
      <c r="P147" s="193">
        <f>'Port Shepstone'!H$79/100</f>
        <v>0.20812126194074387</v>
      </c>
      <c r="Q147" s="193">
        <f>'Port Shepstone'!I$79/100</f>
        <v>8.4364932501306292E-2</v>
      </c>
      <c r="R147" s="193">
        <f>'Port Shepstone'!J$79/100</f>
        <v>0.20026029885089888</v>
      </c>
      <c r="S147" s="193">
        <f>'Port Shepstone'!K$79/100</f>
        <v>0.19421491661874962</v>
      </c>
      <c r="T147" s="193"/>
      <c r="U147" s="193">
        <f>K147*$B147*Indicators!$B$256+K147*$C147*Indicators!$C$256+K147*$D147*Indicators!$D$256+K147*$E147*Indicators!$E$256+K147*$F147*Indicators!$F$256+K147*$G147*Indicators!$G$256+K147*$H147*Indicators!$H$256+K147*$I147*Indicators!$I$256</f>
        <v>-8.9041120180918755E-4</v>
      </c>
      <c r="V147" s="193">
        <f>L147*$B147*Indicators!$B$257+L147*$C147*Indicators!$C$257+L147*$D147*Indicators!$D$257+L147*$E147*Indicators!$E$257+L147*$F147*Indicators!$F$257+L147*$G147*Indicators!$G$257+L147*$H147*Indicators!$H$257+L147*$I147*Indicators!$I$257</f>
        <v>-2.2983992209225015E-4</v>
      </c>
      <c r="W147" s="193">
        <f>M147*$B147*Indicators!$B$258+M147*$C147*Indicators!$C$258+M147*$D147*Indicators!$D$258+M147*$E147*Indicators!$E$258+M147*$F147*Indicators!$F$258+M147*$G147*Indicators!$G$258+M147*$H147*Indicators!$H$258+M147*$I147*Indicators!$I$258</f>
        <v>-1.8659855212394831E-3</v>
      </c>
      <c r="X147" s="193">
        <f>N147*$B147*Indicators!$B$259+N147*$C147*Indicators!$C$259+N147*$D147*Indicators!$D$259+N147*$E147*Indicators!$E$259+N147*$F147*Indicators!$F$259+N147*$G147*Indicators!$G$259+N147*$H147*Indicators!$H$259+N147*$I147*Indicators!$I$259</f>
        <v>-9.2578408414351748E-4</v>
      </c>
      <c r="Y147" s="193">
        <f>O147*$B147*Indicators!$B$260+O147*$C147*Indicators!$C$260+O147*$D147*Indicators!$D$260+O147*$E147*Indicators!$E$260+O147*$F147*Indicators!$F$260+O147*$G147*Indicators!$G$260+O147*$H147*Indicators!$H$260+O147*$I147*Indicators!$I$260</f>
        <v>-7.1054180310695775E-4</v>
      </c>
      <c r="Z147" s="193">
        <f>P147*$B147*Indicators!$B$261+P147*$C147*Indicators!$C$261+P147*$D147*Indicators!$D$261+P147*$E147*Indicators!$E$261+P147*$F147*Indicators!$F$261+P147*$G147*Indicators!$G$261+P147*$H147*Indicators!$H$261+P147*$I147*Indicators!$I$261</f>
        <v>-3.3598758050432115E-4</v>
      </c>
      <c r="AA147" s="193">
        <f>Q147*$B147*Indicators!$B$262+Q147*$C147*Indicators!$C$262+Q147*$D147*Indicators!$D$262+Q147*$E147*Indicators!$E$262+Q147*$F147*Indicators!$F$262+Q147*$G147*Indicators!$G$262+Q147*$H147*Indicators!$H$262+Q147*$I147*Indicators!$I$262</f>
        <v>-1.8785864491720631E-3</v>
      </c>
      <c r="AB147" s="193">
        <f>R147*$B147*Indicators!$B$263+R147*$C147*Indicators!$C$263+R147*$D147*Indicators!$D$263+R147*$E147*Indicators!$E$263+R147*$F147*Indicators!$F$263+R147*$G147*Indicators!$G$263+R147*$H147*Indicators!$H$263+R147*$I147*Indicators!$I$263</f>
        <v>-1.1348794672611045E-3</v>
      </c>
      <c r="AC147" s="193">
        <f>S147*$B147*Indicators!$B$264+S147*$C147*Indicators!$C$264+S147*$D147*Indicators!$D$264+S147*$E147*Indicators!$E$264+S147*$F147*Indicators!$F$264+S147*$G147*Indicators!$G$264+S147*$H147*Indicators!$H$264+S147*$I147*Indicators!$I$264</f>
        <v>1.9343997125339466E-4</v>
      </c>
      <c r="AE147" s="177">
        <f t="shared" si="3"/>
        <v>-0.77785760580754904</v>
      </c>
    </row>
    <row r="148" spans="1:31" x14ac:dyDescent="0.25">
      <c r="A148" s="174">
        <f>Indicators!A160</f>
        <v>40238</v>
      </c>
      <c r="B148" s="193">
        <f>(Indicators!B160-Indicators!B159)/Indicators!B159</f>
        <v>-4.9145578729751588E-2</v>
      </c>
      <c r="C148" s="193">
        <f>(Indicators!C160-Indicators!C159)/-100</f>
        <v>2.5999999999999977E-3</v>
      </c>
      <c r="D148" s="193">
        <f>(Indicators!D160-Indicators!D159)/-100</f>
        <v>4.7202797202797612E-3</v>
      </c>
      <c r="E148" s="193">
        <f>(Indicators!E160-Indicators!E159)/-Indicators!E159</f>
        <v>-6.0052219321148938E-2</v>
      </c>
      <c r="F148" s="193">
        <f>(Indicators!F160-Indicators!F159)/Indicators!F159</f>
        <v>-0.17424931756141956</v>
      </c>
      <c r="G148" s="193">
        <f>(Indicators!G160-Indicators!G159)/Indicators!G159</f>
        <v>-2.9794149512458964E-3</v>
      </c>
      <c r="H148" s="193">
        <f>(Indicators!H160-Indicators!H159)/Indicators!H159</f>
        <v>-2.0736757261596592E-4</v>
      </c>
      <c r="I148" s="193">
        <f>(Indicators!I160-Indicators!I159)/Indicators!I159</f>
        <v>0.10606522401706797</v>
      </c>
      <c r="J148" s="174"/>
      <c r="K148" s="193">
        <f>'Port Shepstone'!C$79/100</f>
        <v>7.3178136562233181E-2</v>
      </c>
      <c r="L148" s="193">
        <f>'Port Shepstone'!D$79/100</f>
        <v>2.2904309745217833E-2</v>
      </c>
      <c r="M148" s="193">
        <f>'Port Shepstone'!E$79/100</f>
        <v>0.11651672205048781</v>
      </c>
      <c r="N148" s="193">
        <f>'Port Shepstone'!F$79/100</f>
        <v>1.9809671312057849E-2</v>
      </c>
      <c r="O148" s="193">
        <f>'Port Shepstone'!G$79/100</f>
        <v>8.0629750418304683E-2</v>
      </c>
      <c r="P148" s="193">
        <f>'Port Shepstone'!H$79/100</f>
        <v>0.20812126194074387</v>
      </c>
      <c r="Q148" s="193">
        <f>'Port Shepstone'!I$79/100</f>
        <v>8.4364932501306292E-2</v>
      </c>
      <c r="R148" s="193">
        <f>'Port Shepstone'!J$79/100</f>
        <v>0.20026029885089888</v>
      </c>
      <c r="S148" s="193">
        <f>'Port Shepstone'!K$79/100</f>
        <v>0.19421491661874962</v>
      </c>
      <c r="T148" s="193"/>
      <c r="U148" s="193">
        <f>K148*$B148*Indicators!$B$256+K148*$C148*Indicators!$C$256+K148*$D148*Indicators!$D$256+K148*$E148*Indicators!$E$256+K148*$F148*Indicators!$F$256+K148*$G148*Indicators!$G$256+K148*$H148*Indicators!$H$256+K148*$I148*Indicators!$I$256</f>
        <v>-4.6360027595774445E-3</v>
      </c>
      <c r="V148" s="193">
        <f>L148*$B148*Indicators!$B$257+L148*$C148*Indicators!$C$257+L148*$D148*Indicators!$D$257+L148*$E148*Indicators!$E$257+L148*$F148*Indicators!$F$257+L148*$G148*Indicators!$G$257+L148*$H148*Indicators!$H$257+L148*$I148*Indicators!$I$257</f>
        <v>-1.6665558916780009E-5</v>
      </c>
      <c r="W148" s="193">
        <f>M148*$B148*Indicators!$B$258+M148*$C148*Indicators!$C$258+M148*$D148*Indicators!$D$258+M148*$E148*Indicators!$E$258+M148*$F148*Indicators!$F$258+M148*$G148*Indicators!$G$258+M148*$H148*Indicators!$H$258+M148*$I148*Indicators!$I$258</f>
        <v>-1.4656084492193277E-4</v>
      </c>
      <c r="X148" s="193">
        <f>N148*$B148*Indicators!$B$259+N148*$C148*Indicators!$C$259+N148*$D148*Indicators!$D$259+N148*$E148*Indicators!$E$259+N148*$F148*Indicators!$F$259+N148*$G148*Indicators!$G$259+N148*$H148*Indicators!$H$259+N148*$I148*Indicators!$I$259</f>
        <v>7.2211971975203511E-4</v>
      </c>
      <c r="Y148" s="193">
        <f>O148*$B148*Indicators!$B$260+O148*$C148*Indicators!$C$260+O148*$D148*Indicators!$D$260+O148*$E148*Indicators!$E$260+O148*$F148*Indicators!$F$260+O148*$G148*Indicators!$G$260+O148*$H148*Indicators!$H$260+O148*$I148*Indicators!$I$260</f>
        <v>-5.9902356186195341E-4</v>
      </c>
      <c r="Z148" s="193">
        <f>P148*$B148*Indicators!$B$261+P148*$C148*Indicators!$C$261+P148*$D148*Indicators!$D$261+P148*$E148*Indicators!$E$261+P148*$F148*Indicators!$F$261+P148*$G148*Indicators!$G$261+P148*$H148*Indicators!$H$261+P148*$I148*Indicators!$I$261</f>
        <v>-1.8975592905893361E-3</v>
      </c>
      <c r="AA148" s="193">
        <f>Q148*$B148*Indicators!$B$262+Q148*$C148*Indicators!$C$262+Q148*$D148*Indicators!$D$262+Q148*$E148*Indicators!$E$262+Q148*$F148*Indicators!$F$262+Q148*$G148*Indicators!$G$262+Q148*$H148*Indicators!$H$262+Q148*$I148*Indicators!$I$262</f>
        <v>-9.5949476296223048E-4</v>
      </c>
      <c r="AB148" s="193">
        <f>R148*$B148*Indicators!$B$263+R148*$C148*Indicators!$C$263+R148*$D148*Indicators!$D$263+R148*$E148*Indicators!$E$263+R148*$F148*Indicators!$F$263+R148*$G148*Indicators!$G$263+R148*$H148*Indicators!$H$263+R148*$I148*Indicators!$I$263</f>
        <v>-8.6045860710665936E-4</v>
      </c>
      <c r="AC148" s="193">
        <f>S148*$B148*Indicators!$B$264+S148*$C148*Indicators!$C$264+S148*$D148*Indicators!$D$264+S148*$E148*Indicators!$E$264+S148*$F148*Indicators!$F$264+S148*$G148*Indicators!$G$264+S148*$H148*Indicators!$H$264+S148*$I148*Indicators!$I$264</f>
        <v>4.2349514224711358E-4</v>
      </c>
      <c r="AE148" s="177">
        <f t="shared" si="3"/>
        <v>-0.79701505239371895</v>
      </c>
    </row>
    <row r="149" spans="1:31" x14ac:dyDescent="0.25">
      <c r="A149" s="174">
        <f>Indicators!A161</f>
        <v>40269</v>
      </c>
      <c r="B149" s="193">
        <f>(Indicators!B161-Indicators!B160)/Indicators!B160</f>
        <v>1.4655291041695278E-2</v>
      </c>
      <c r="C149" s="193">
        <f>(Indicators!C161-Indicators!C160)/-100</f>
        <v>4.9999999999998939E-4</v>
      </c>
      <c r="D149" s="193">
        <f>(Indicators!D161-Indicators!D160)/-100</f>
        <v>2.1527718276067899E-3</v>
      </c>
      <c r="E149" s="193">
        <f>(Indicators!E161-Indicators!E160)/-Indicators!E160</f>
        <v>-5.3448275862069003E-2</v>
      </c>
      <c r="F149" s="193">
        <f>(Indicators!F161-Indicators!F160)/Indicators!F160</f>
        <v>-6.9421487603305687E-2</v>
      </c>
      <c r="G149" s="193">
        <f>(Indicators!G161-Indicators!G160)/Indicators!G160</f>
        <v>5.7864710676446704E-2</v>
      </c>
      <c r="H149" s="193">
        <f>(Indicators!H161-Indicators!H160)/Indicators!H160</f>
        <v>-1.190611392012933E-3</v>
      </c>
      <c r="I149" s="193">
        <f>(Indicators!I161-Indicators!I160)/Indicators!I160</f>
        <v>-5.4284926977128688E-2</v>
      </c>
      <c r="J149" s="174"/>
      <c r="K149" s="193">
        <f>'Port Shepstone'!C$79/100</f>
        <v>7.3178136562233181E-2</v>
      </c>
      <c r="L149" s="193">
        <f>'Port Shepstone'!D$79/100</f>
        <v>2.2904309745217833E-2</v>
      </c>
      <c r="M149" s="193">
        <f>'Port Shepstone'!E$79/100</f>
        <v>0.11651672205048781</v>
      </c>
      <c r="N149" s="193">
        <f>'Port Shepstone'!F$79/100</f>
        <v>1.9809671312057849E-2</v>
      </c>
      <c r="O149" s="193">
        <f>'Port Shepstone'!G$79/100</f>
        <v>8.0629750418304683E-2</v>
      </c>
      <c r="P149" s="193">
        <f>'Port Shepstone'!H$79/100</f>
        <v>0.20812126194074387</v>
      </c>
      <c r="Q149" s="193">
        <f>'Port Shepstone'!I$79/100</f>
        <v>8.4364932501306292E-2</v>
      </c>
      <c r="R149" s="193">
        <f>'Port Shepstone'!J$79/100</f>
        <v>0.20026029885089888</v>
      </c>
      <c r="S149" s="193">
        <f>'Port Shepstone'!K$79/100</f>
        <v>0.19421491661874962</v>
      </c>
      <c r="T149" s="193"/>
      <c r="U149" s="193">
        <f>K149*$B149*Indicators!$B$256+K149*$C149*Indicators!$C$256+K149*$D149*Indicators!$D$256+K149*$E149*Indicators!$E$256+K149*$F149*Indicators!$F$256+K149*$G149*Indicators!$G$256+K149*$H149*Indicators!$H$256+K149*$I149*Indicators!$I$256</f>
        <v>-2.289437399227775E-3</v>
      </c>
      <c r="V149" s="193">
        <f>L149*$B149*Indicators!$B$257+L149*$C149*Indicators!$C$257+L149*$D149*Indicators!$D$257+L149*$E149*Indicators!$E$257+L149*$F149*Indicators!$F$257+L149*$G149*Indicators!$G$257+L149*$H149*Indicators!$H$257+L149*$I149*Indicators!$I$257</f>
        <v>2.5974995732248564E-4</v>
      </c>
      <c r="W149" s="193">
        <f>M149*$B149*Indicators!$B$258+M149*$C149*Indicators!$C$258+M149*$D149*Indicators!$D$258+M149*$E149*Indicators!$E$258+M149*$F149*Indicators!$F$258+M149*$G149*Indicators!$G$258+M149*$H149*Indicators!$H$258+M149*$I149*Indicators!$I$258</f>
        <v>-1.2798061200134149E-3</v>
      </c>
      <c r="X149" s="193">
        <f>N149*$B149*Indicators!$B$259+N149*$C149*Indicators!$C$259+N149*$D149*Indicators!$D$259+N149*$E149*Indicators!$E$259+N149*$F149*Indicators!$F$259+N149*$G149*Indicators!$G$259+N149*$H149*Indicators!$H$259+N149*$I149*Indicators!$I$259</f>
        <v>-7.2014122099597216E-4</v>
      </c>
      <c r="Y149" s="193">
        <f>O149*$B149*Indicators!$B$260+O149*$C149*Indicators!$C$260+O149*$D149*Indicators!$D$260+O149*$E149*Indicators!$E$260+O149*$F149*Indicators!$F$260+O149*$G149*Indicators!$G$260+O149*$H149*Indicators!$H$260+O149*$I149*Indicators!$I$260</f>
        <v>-7.4645933297469978E-4</v>
      </c>
      <c r="Z149" s="193">
        <f>P149*$B149*Indicators!$B$261+P149*$C149*Indicators!$C$261+P149*$D149*Indicators!$D$261+P149*$E149*Indicators!$E$261+P149*$F149*Indicators!$F$261+P149*$G149*Indicators!$G$261+P149*$H149*Indicators!$H$261+P149*$I149*Indicators!$I$261</f>
        <v>-7.4328364314708883E-4</v>
      </c>
      <c r="AA149" s="193">
        <f>Q149*$B149*Indicators!$B$262+Q149*$C149*Indicators!$C$262+Q149*$D149*Indicators!$D$262+Q149*$E149*Indicators!$E$262+Q149*$F149*Indicators!$F$262+Q149*$G149*Indicators!$G$262+Q149*$H149*Indicators!$H$262+Q149*$I149*Indicators!$I$262</f>
        <v>-1.680574043400498E-3</v>
      </c>
      <c r="AB149" s="193">
        <f>R149*$B149*Indicators!$B$263+R149*$C149*Indicators!$C$263+R149*$D149*Indicators!$D$263+R149*$E149*Indicators!$E$263+R149*$F149*Indicators!$F$263+R149*$G149*Indicators!$G$263+R149*$H149*Indicators!$H$263+R149*$I149*Indicators!$I$263</f>
        <v>-1.313797891021192E-3</v>
      </c>
      <c r="AC149" s="193">
        <f>S149*$B149*Indicators!$B$264+S149*$C149*Indicators!$C$264+S149*$D149*Indicators!$D$264+S149*$E149*Indicators!$E$264+S149*$F149*Indicators!$F$264+S149*$G149*Indicators!$G$264+S149*$H149*Indicators!$H$264+S149*$I149*Indicators!$I$264</f>
        <v>-1.942821726169503E-4</v>
      </c>
      <c r="AE149" s="177">
        <f t="shared" si="3"/>
        <v>-0.87080318660751055</v>
      </c>
    </row>
    <row r="150" spans="1:31" x14ac:dyDescent="0.25">
      <c r="A150" s="174">
        <f>Indicators!A162</f>
        <v>40299</v>
      </c>
      <c r="B150" s="193">
        <f>(Indicators!B162-Indicators!B161)/Indicators!B161</f>
        <v>2.8412558486471857E-2</v>
      </c>
      <c r="C150" s="193">
        <f>(Indicators!C162-Indicators!C161)/-100</f>
        <v>-2.1999999999999884E-3</v>
      </c>
      <c r="D150" s="193">
        <f>(Indicators!D162-Indicators!D161)/-100</f>
        <v>2.0338310432066729E-3</v>
      </c>
      <c r="E150" s="193">
        <f>(Indicators!E162-Indicators!E161)/-Indicators!E161</f>
        <v>0.13946691606266082</v>
      </c>
      <c r="F150" s="193">
        <f>(Indicators!F162-Indicators!F161)/Indicators!F161</f>
        <v>-0.10538780343398467</v>
      </c>
      <c r="G150" s="193">
        <f>(Indicators!G162-Indicators!G161)/Indicators!G161</f>
        <v>4.0318438623523287E-2</v>
      </c>
      <c r="H150" s="193">
        <f>(Indicators!H162-Indicators!H161)/Indicators!H161</f>
        <v>4.0554665254522292E-3</v>
      </c>
      <c r="I150" s="193">
        <f>(Indicators!I162-Indicators!I161)/Indicators!I161</f>
        <v>3.4382284382284384E-2</v>
      </c>
      <c r="J150" s="174"/>
      <c r="K150" s="193">
        <f>'Port Shepstone'!C$79/100</f>
        <v>7.3178136562233181E-2</v>
      </c>
      <c r="L150" s="193">
        <f>'Port Shepstone'!D$79/100</f>
        <v>2.2904309745217833E-2</v>
      </c>
      <c r="M150" s="193">
        <f>'Port Shepstone'!E$79/100</f>
        <v>0.11651672205048781</v>
      </c>
      <c r="N150" s="193">
        <f>'Port Shepstone'!F$79/100</f>
        <v>1.9809671312057849E-2</v>
      </c>
      <c r="O150" s="193">
        <f>'Port Shepstone'!G$79/100</f>
        <v>8.0629750418304683E-2</v>
      </c>
      <c r="P150" s="193">
        <f>'Port Shepstone'!H$79/100</f>
        <v>0.20812126194074387</v>
      </c>
      <c r="Q150" s="193">
        <f>'Port Shepstone'!I$79/100</f>
        <v>8.4364932501306292E-2</v>
      </c>
      <c r="R150" s="193">
        <f>'Port Shepstone'!J$79/100</f>
        <v>0.20026029885089888</v>
      </c>
      <c r="S150" s="193">
        <f>'Port Shepstone'!K$79/100</f>
        <v>0.19421491661874962</v>
      </c>
      <c r="T150" s="193"/>
      <c r="U150" s="193">
        <f>K150*$B150*Indicators!$B$256+K150*$C150*Indicators!$C$256+K150*$D150*Indicators!$D$256+K150*$E150*Indicators!$E$256+K150*$F150*Indicators!$F$256+K150*$G150*Indicators!$G$256+K150*$H150*Indicators!$H$256+K150*$I150*Indicators!$I$256</f>
        <v>5.9520707235995515E-5</v>
      </c>
      <c r="V150" s="193">
        <f>L150*$B150*Indicators!$B$257+L150*$C150*Indicators!$C$257+L150*$D150*Indicators!$D$257+L150*$E150*Indicators!$E$257+L150*$F150*Indicators!$F$257+L150*$G150*Indicators!$G$257+L150*$H150*Indicators!$H$257+L150*$I150*Indicators!$I$257</f>
        <v>1.0415572574581228E-3</v>
      </c>
      <c r="W150" s="193">
        <f>M150*$B150*Indicators!$B$258+M150*$C150*Indicators!$C$258+M150*$D150*Indicators!$D$258+M150*$E150*Indicators!$E$258+M150*$F150*Indicators!$F$258+M150*$G150*Indicators!$G$258+M150*$H150*Indicators!$H$258+M150*$I150*Indicators!$I$258</f>
        <v>3.5927677421553339E-3</v>
      </c>
      <c r="X150" s="193">
        <f>N150*$B150*Indicators!$B$259+N150*$C150*Indicators!$C$259+N150*$D150*Indicators!$D$259+N150*$E150*Indicators!$E$259+N150*$F150*Indicators!$F$259+N150*$G150*Indicators!$G$259+N150*$H150*Indicators!$H$259+N150*$I150*Indicators!$I$259</f>
        <v>9.57263132249883E-4</v>
      </c>
      <c r="Y150" s="193">
        <f>O150*$B150*Indicators!$B$260+O150*$C150*Indicators!$C$260+O150*$D150*Indicators!$D$260+O150*$E150*Indicators!$E$260+O150*$F150*Indicators!$F$260+O150*$G150*Indicators!$G$260+O150*$H150*Indicators!$H$260+O150*$I150*Indicators!$I$260</f>
        <v>2.115759365237853E-3</v>
      </c>
      <c r="Z150" s="193">
        <f>P150*$B150*Indicators!$B$261+P150*$C150*Indicators!$C$261+P150*$D150*Indicators!$D$261+P150*$E150*Indicators!$E$261+P150*$F150*Indicators!$F$261+P150*$G150*Indicators!$G$261+P150*$H150*Indicators!$H$261+P150*$I150*Indicators!$I$261</f>
        <v>3.6293393374332533E-3</v>
      </c>
      <c r="AA150" s="193">
        <f>Q150*$B150*Indicators!$B$262+Q150*$C150*Indicators!$C$262+Q150*$D150*Indicators!$D$262+Q150*$E150*Indicators!$E$262+Q150*$F150*Indicators!$F$262+Q150*$G150*Indicators!$G$262+Q150*$H150*Indicators!$H$262+Q150*$I150*Indicators!$I$262</f>
        <v>4.1080690194463558E-3</v>
      </c>
      <c r="AB150" s="193">
        <f>R150*$B150*Indicators!$B$263+R150*$C150*Indicators!$C$263+R150*$D150*Indicators!$D$263+R150*$E150*Indicators!$E$263+R150*$F150*Indicators!$F$263+R150*$G150*Indicators!$G$263+R150*$H150*Indicators!$H$263+R150*$I150*Indicators!$I$263</f>
        <v>3.8364035143401147E-3</v>
      </c>
      <c r="AC150" s="193">
        <f>S150*$B150*Indicators!$B$264+S150*$C150*Indicators!$C$264+S150*$D150*Indicators!$D$264+S150*$E150*Indicators!$E$264+S150*$F150*Indicators!$F$264+S150*$G150*Indicators!$G$264+S150*$H150*Indicators!$H$264+S150*$I150*Indicators!$I$264</f>
        <v>1.0514360998863388E-3</v>
      </c>
      <c r="AE150" s="177">
        <f t="shared" si="3"/>
        <v>2.0392116175443249</v>
      </c>
    </row>
    <row r="151" spans="1:31" x14ac:dyDescent="0.25">
      <c r="A151" s="174">
        <f>Indicators!A163</f>
        <v>40330</v>
      </c>
      <c r="B151" s="193">
        <f>(Indicators!B163-Indicators!B162)/Indicators!B162</f>
        <v>1.1829091388632423E-2</v>
      </c>
      <c r="C151" s="193">
        <f>(Indicators!C163-Indicators!C162)/-100</f>
        <v>-9.9999999999999655E-4</v>
      </c>
      <c r="D151" s="193">
        <f>(Indicators!D163-Indicators!D162)/-100</f>
        <v>4.878769958604234E-3</v>
      </c>
      <c r="E151" s="193">
        <f>(Indicators!E163-Indicators!E162)/-Indicators!E162</f>
        <v>1.0868088574921655E-3</v>
      </c>
      <c r="F151" s="193">
        <f>(Indicators!F163-Indicators!F162)/Indicators!F162</f>
        <v>7.8755790866975595E-2</v>
      </c>
      <c r="G151" s="193">
        <f>(Indicators!G163-Indicators!G162)/Indicators!G162</f>
        <v>2.1805315559944048E-2</v>
      </c>
      <c r="H151" s="193">
        <f>(Indicators!H163-Indicators!H162)/Indicators!H162</f>
        <v>4.125748124140358E-3</v>
      </c>
      <c r="I151" s="193">
        <f>(Indicators!I163-Indicators!I162)/Indicators!I162</f>
        <v>2.5352112676056337E-3</v>
      </c>
      <c r="J151" s="174"/>
      <c r="K151" s="193">
        <f>'Port Shepstone'!C$79/100</f>
        <v>7.3178136562233181E-2</v>
      </c>
      <c r="L151" s="193">
        <f>'Port Shepstone'!D$79/100</f>
        <v>2.2904309745217833E-2</v>
      </c>
      <c r="M151" s="193">
        <f>'Port Shepstone'!E$79/100</f>
        <v>0.11651672205048781</v>
      </c>
      <c r="N151" s="193">
        <f>'Port Shepstone'!F$79/100</f>
        <v>1.9809671312057849E-2</v>
      </c>
      <c r="O151" s="193">
        <f>'Port Shepstone'!G$79/100</f>
        <v>8.0629750418304683E-2</v>
      </c>
      <c r="P151" s="193">
        <f>'Port Shepstone'!H$79/100</f>
        <v>0.20812126194074387</v>
      </c>
      <c r="Q151" s="193">
        <f>'Port Shepstone'!I$79/100</f>
        <v>8.4364932501306292E-2</v>
      </c>
      <c r="R151" s="193">
        <f>'Port Shepstone'!J$79/100</f>
        <v>0.20026029885089888</v>
      </c>
      <c r="S151" s="193">
        <f>'Port Shepstone'!K$79/100</f>
        <v>0.19421491661874962</v>
      </c>
      <c r="T151" s="193"/>
      <c r="U151" s="193">
        <f>K151*$B151*Indicators!$B$256+K151*$C151*Indicators!$C$256+K151*$D151*Indicators!$D$256+K151*$E151*Indicators!$E$256+K151*$F151*Indicators!$F$256+K151*$G151*Indicators!$G$256+K151*$H151*Indicators!$H$256+K151*$I151*Indicators!$I$256</f>
        <v>1.9711733586678321E-3</v>
      </c>
      <c r="V151" s="193">
        <f>L151*$B151*Indicators!$B$257+L151*$C151*Indicators!$C$257+L151*$D151*Indicators!$D$257+L151*$E151*Indicators!$E$257+L151*$F151*Indicators!$F$257+L151*$G151*Indicators!$G$257+L151*$H151*Indicators!$H$257+L151*$I151*Indicators!$I$257</f>
        <v>2.9515814612093426E-4</v>
      </c>
      <c r="W151" s="193">
        <f>M151*$B151*Indicators!$B$258+M151*$C151*Indicators!$C$258+M151*$D151*Indicators!$D$258+M151*$E151*Indicators!$E$258+M151*$F151*Indicators!$F$258+M151*$G151*Indicators!$G$258+M151*$H151*Indicators!$H$258+M151*$I151*Indicators!$I$258</f>
        <v>6.0733391007583115E-4</v>
      </c>
      <c r="X151" s="193">
        <f>N151*$B151*Indicators!$B$259+N151*$C151*Indicators!$C$259+N151*$D151*Indicators!$D$259+N151*$E151*Indicators!$E$259+N151*$F151*Indicators!$F$259+N151*$G151*Indicators!$G$259+N151*$H151*Indicators!$H$259+N151*$I151*Indicators!$I$259</f>
        <v>6.4864586765355062E-5</v>
      </c>
      <c r="Y151" s="193">
        <f>O151*$B151*Indicators!$B$260+O151*$C151*Indicators!$C$260+O151*$D151*Indicators!$D$260+O151*$E151*Indicators!$E$260+O151*$F151*Indicators!$F$260+O151*$G151*Indicators!$G$260+O151*$H151*Indicators!$H$260+O151*$I151*Indicators!$I$260</f>
        <v>2.336885980091448E-4</v>
      </c>
      <c r="Z151" s="193">
        <f>P151*$B151*Indicators!$B$261+P151*$C151*Indicators!$C$261+P151*$D151*Indicators!$D$261+P151*$E151*Indicators!$E$261+P151*$F151*Indicators!$F$261+P151*$G151*Indicators!$G$261+P151*$H151*Indicators!$H$261+P151*$I151*Indicators!$I$261</f>
        <v>6.13704032765259E-4</v>
      </c>
      <c r="AA151" s="193">
        <f>Q151*$B151*Indicators!$B$262+Q151*$C151*Indicators!$C$262+Q151*$D151*Indicators!$D$262+Q151*$E151*Indicators!$E$262+Q151*$F151*Indicators!$F$262+Q151*$G151*Indicators!$G$262+Q151*$H151*Indicators!$H$262+Q151*$I151*Indicators!$I$262</f>
        <v>2.4259132489997233E-4</v>
      </c>
      <c r="AB151" s="193">
        <f>R151*$B151*Indicators!$B$263+R151*$C151*Indicators!$C$263+R151*$D151*Indicators!$D$263+R151*$E151*Indicators!$E$263+R151*$F151*Indicators!$F$263+R151*$G151*Indicators!$G$263+R151*$H151*Indicators!$H$263+R151*$I151*Indicators!$I$263</f>
        <v>5.5951766671961218E-4</v>
      </c>
      <c r="AC151" s="193">
        <f>S151*$B151*Indicators!$B$264+S151*$C151*Indicators!$C$264+S151*$D151*Indicators!$D$264+S151*$E151*Indicators!$E$264+S151*$F151*Indicators!$F$264+S151*$G151*Indicators!$G$264+S151*$H151*Indicators!$H$264+S151*$I151*Indicators!$I$264</f>
        <v>6.1627269972120758E-4</v>
      </c>
      <c r="AE151" s="177">
        <f t="shared" si="3"/>
        <v>0.52043043237451481</v>
      </c>
    </row>
    <row r="152" spans="1:31" x14ac:dyDescent="0.25">
      <c r="A152" s="174">
        <f>Indicators!A164</f>
        <v>40360</v>
      </c>
      <c r="B152" s="193">
        <f>(Indicators!B164-Indicators!B163)/Indicators!B163</f>
        <v>-4.6671966843483965E-2</v>
      </c>
      <c r="C152" s="193">
        <f>(Indicators!C164-Indicators!C163)/-100</f>
        <v>5.899999999999999E-3</v>
      </c>
      <c r="D152" s="193">
        <f>(Indicators!D164-Indicators!D163)/-100</f>
        <v>7.9748256400128618E-3</v>
      </c>
      <c r="E152" s="193">
        <f>(Indicators!E164-Indicators!E163)/-Indicators!E163</f>
        <v>-5.2087583299333579E-2</v>
      </c>
      <c r="F152" s="193">
        <f>(Indicators!F164-Indicators!F163)/Indicators!F163</f>
        <v>8.5276073619631937E-2</v>
      </c>
      <c r="G152" s="193">
        <f>(Indicators!G164-Indicators!G163)/Indicators!G163</f>
        <v>-5.9832501207923945E-2</v>
      </c>
      <c r="H152" s="193">
        <f>(Indicators!H164-Indicators!H163)/Indicators!H163</f>
        <v>7.8898419013560608E-3</v>
      </c>
      <c r="I152" s="193">
        <f>(Indicators!I164-Indicators!I163)/Indicators!I163</f>
        <v>3.5122225344197809E-2</v>
      </c>
      <c r="J152" s="174"/>
      <c r="K152" s="193">
        <f>'Port Shepstone'!C$79/100</f>
        <v>7.3178136562233181E-2</v>
      </c>
      <c r="L152" s="193">
        <f>'Port Shepstone'!D$79/100</f>
        <v>2.2904309745217833E-2</v>
      </c>
      <c r="M152" s="193">
        <f>'Port Shepstone'!E$79/100</f>
        <v>0.11651672205048781</v>
      </c>
      <c r="N152" s="193">
        <f>'Port Shepstone'!F$79/100</f>
        <v>1.9809671312057849E-2</v>
      </c>
      <c r="O152" s="193">
        <f>'Port Shepstone'!G$79/100</f>
        <v>8.0629750418304683E-2</v>
      </c>
      <c r="P152" s="193">
        <f>'Port Shepstone'!H$79/100</f>
        <v>0.20812126194074387</v>
      </c>
      <c r="Q152" s="193">
        <f>'Port Shepstone'!I$79/100</f>
        <v>8.4364932501306292E-2</v>
      </c>
      <c r="R152" s="193">
        <f>'Port Shepstone'!J$79/100</f>
        <v>0.20026029885089888</v>
      </c>
      <c r="S152" s="193">
        <f>'Port Shepstone'!K$79/100</f>
        <v>0.19421491661874962</v>
      </c>
      <c r="T152" s="193"/>
      <c r="U152" s="193">
        <f>K152*$B152*Indicators!$B$256+K152*$C152*Indicators!$C$256+K152*$D152*Indicators!$D$256+K152*$E152*Indicators!$E$256+K152*$F152*Indicators!$F$256+K152*$G152*Indicators!$G$256+K152*$H152*Indicators!$H$256+K152*$I152*Indicators!$I$256</f>
        <v>8.7675040490836458E-4</v>
      </c>
      <c r="V152" s="193">
        <f>L152*$B152*Indicators!$B$257+L152*$C152*Indicators!$C$257+L152*$D152*Indicators!$D$257+L152*$E152*Indicators!$E$257+L152*$F152*Indicators!$F$257+L152*$G152*Indicators!$G$257+L152*$H152*Indicators!$H$257+L152*$I152*Indicators!$I$257</f>
        <v>-8.2727856023127985E-4</v>
      </c>
      <c r="W152" s="193">
        <f>M152*$B152*Indicators!$B$258+M152*$C152*Indicators!$C$258+M152*$D152*Indicators!$D$258+M152*$E152*Indicators!$E$258+M152*$F152*Indicators!$F$258+M152*$G152*Indicators!$G$258+M152*$H152*Indicators!$H$258+M152*$I152*Indicators!$I$258</f>
        <v>-1.4158851280714809E-3</v>
      </c>
      <c r="X152" s="193">
        <f>N152*$B152*Indicators!$B$259+N152*$C152*Indicators!$C$259+N152*$D152*Indicators!$D$259+N152*$E152*Indicators!$E$259+N152*$F152*Indicators!$F$259+N152*$G152*Indicators!$G$259+N152*$H152*Indicators!$H$259+N152*$I152*Indicators!$I$259</f>
        <v>7.842896097181375E-5</v>
      </c>
      <c r="Y152" s="193">
        <f>O152*$B152*Indicators!$B$260+O152*$C152*Indicators!$C$260+O152*$D152*Indicators!$D$260+O152*$E152*Indicators!$E$260+O152*$F152*Indicators!$F$260+O152*$G152*Indicators!$G$260+O152*$H152*Indicators!$H$260+O152*$I152*Indicators!$I$260</f>
        <v>-4.6682914348529319E-4</v>
      </c>
      <c r="Z152" s="193">
        <f>P152*$B152*Indicators!$B$261+P152*$C152*Indicators!$C$261+P152*$D152*Indicators!$D$261+P152*$E152*Indicators!$E$261+P152*$F152*Indicators!$F$261+P152*$G152*Indicators!$G$261+P152*$H152*Indicators!$H$261+P152*$I152*Indicators!$I$261</f>
        <v>-8.8316869608752945E-4</v>
      </c>
      <c r="AA152" s="193">
        <f>Q152*$B152*Indicators!$B$262+Q152*$C152*Indicators!$C$262+Q152*$D152*Indicators!$D$262+Q152*$E152*Indicators!$E$262+Q152*$F152*Indicators!$F$262+Q152*$G152*Indicators!$G$262+Q152*$H152*Indicators!$H$262+Q152*$I152*Indicators!$I$262</f>
        <v>-1.1157935720355599E-3</v>
      </c>
      <c r="AB152" s="193">
        <f>R152*$B152*Indicators!$B$263+R152*$C152*Indicators!$C$263+R152*$D152*Indicators!$D$263+R152*$E152*Indicators!$E$263+R152*$F152*Indicators!$F$263+R152*$G152*Indicators!$G$263+R152*$H152*Indicators!$H$263+R152*$I152*Indicators!$I$263</f>
        <v>-5.7883409257325686E-4</v>
      </c>
      <c r="AC152" s="193">
        <f>S152*$B152*Indicators!$B$264+S152*$C152*Indicators!$C$264+S152*$D152*Indicators!$D$264+S152*$E152*Indicators!$E$264+S152*$F152*Indicators!$F$264+S152*$G152*Indicators!$G$264+S152*$H152*Indicators!$H$264+S152*$I152*Indicators!$I$264</f>
        <v>6.0514110670503306E-4</v>
      </c>
      <c r="AE152" s="177">
        <f t="shared" si="3"/>
        <v>-0.3727468719899189</v>
      </c>
    </row>
    <row r="153" spans="1:31" x14ac:dyDescent="0.25">
      <c r="A153" s="174">
        <f>Indicators!A165</f>
        <v>40391</v>
      </c>
      <c r="B153" s="193">
        <f>(Indicators!B165-Indicators!B164)/Indicators!B164</f>
        <v>4.8396357968992438E-3</v>
      </c>
      <c r="C153" s="193">
        <f>(Indicators!C165-Indicators!C164)/-100</f>
        <v>3.5999999999999943E-3</v>
      </c>
      <c r="D153" s="193">
        <f>(Indicators!D165-Indicators!D164)/-100</f>
        <v>1.9551051199690316E-3</v>
      </c>
      <c r="E153" s="193">
        <f>(Indicators!E165-Indicators!E164)/-Indicators!E164</f>
        <v>3.1928645294725944E-2</v>
      </c>
      <c r="F153" s="193">
        <f>(Indicators!F165-Indicators!F164)/Indicators!F164</f>
        <v>5.1441492368569819E-2</v>
      </c>
      <c r="G153" s="193">
        <f>(Indicators!G165-Indicators!G164)/Indicators!G164</f>
        <v>5.9871520342612498E-2</v>
      </c>
      <c r="H153" s="193">
        <f>(Indicators!H165-Indicators!H164)/Indicators!H164</f>
        <v>7.4787290153251959E-3</v>
      </c>
      <c r="I153" s="193">
        <f>(Indicators!I165-Indicators!I164)/Indicators!I164</f>
        <v>-2.4158523344191097E-2</v>
      </c>
      <c r="J153" s="174"/>
      <c r="K153" s="193">
        <f>'Port Shepstone'!C$79/100</f>
        <v>7.3178136562233181E-2</v>
      </c>
      <c r="L153" s="193">
        <f>'Port Shepstone'!D$79/100</f>
        <v>2.2904309745217833E-2</v>
      </c>
      <c r="M153" s="193">
        <f>'Port Shepstone'!E$79/100</f>
        <v>0.11651672205048781</v>
      </c>
      <c r="N153" s="193">
        <f>'Port Shepstone'!F$79/100</f>
        <v>1.9809671312057849E-2</v>
      </c>
      <c r="O153" s="193">
        <f>'Port Shepstone'!G$79/100</f>
        <v>8.0629750418304683E-2</v>
      </c>
      <c r="P153" s="193">
        <f>'Port Shepstone'!H$79/100</f>
        <v>0.20812126194074387</v>
      </c>
      <c r="Q153" s="193">
        <f>'Port Shepstone'!I$79/100</f>
        <v>8.4364932501306292E-2</v>
      </c>
      <c r="R153" s="193">
        <f>'Port Shepstone'!J$79/100</f>
        <v>0.20026029885089888</v>
      </c>
      <c r="S153" s="193">
        <f>'Port Shepstone'!K$79/100</f>
        <v>0.19421491661874962</v>
      </c>
      <c r="T153" s="193"/>
      <c r="U153" s="193">
        <f>K153*$B153*Indicators!$B$256+K153*$C153*Indicators!$C$256+K153*$D153*Indicators!$D$256+K153*$E153*Indicators!$E$256+K153*$F153*Indicators!$F$256+K153*$G153*Indicators!$G$256+K153*$H153*Indicators!$H$256+K153*$I153*Indicators!$I$256</f>
        <v>1.5441458263824774E-3</v>
      </c>
      <c r="V153" s="193">
        <f>L153*$B153*Indicators!$B$257+L153*$C153*Indicators!$C$257+L153*$D153*Indicators!$D$257+L153*$E153*Indicators!$E$257+L153*$F153*Indicators!$F$257+L153*$G153*Indicators!$G$257+L153*$H153*Indicators!$H$257+L153*$I153*Indicators!$I$257</f>
        <v>5.4424439176666397E-4</v>
      </c>
      <c r="W153" s="193">
        <f>M153*$B153*Indicators!$B$258+M153*$C153*Indicators!$C$258+M153*$D153*Indicators!$D$258+M153*$E153*Indicators!$E$258+M153*$F153*Indicators!$F$258+M153*$G153*Indicators!$G$258+M153*$H153*Indicators!$H$258+M153*$I153*Indicators!$I$258</f>
        <v>1.888340545023212E-4</v>
      </c>
      <c r="X153" s="193">
        <f>N153*$B153*Indicators!$B$259+N153*$C153*Indicators!$C$259+N153*$D153*Indicators!$D$259+N153*$E153*Indicators!$E$259+N153*$F153*Indicators!$F$259+N153*$G153*Indicators!$G$259+N153*$H153*Indicators!$H$259+N153*$I153*Indicators!$I$259</f>
        <v>-8.2882493541246117E-5</v>
      </c>
      <c r="Y153" s="193">
        <f>O153*$B153*Indicators!$B$260+O153*$C153*Indicators!$C$260+O153*$D153*Indicators!$D$260+O153*$E153*Indicators!$E$260+O153*$F153*Indicators!$F$260+O153*$G153*Indicators!$G$260+O153*$H153*Indicators!$H$260+O153*$I153*Indicators!$I$260</f>
        <v>6.1153339287612718E-4</v>
      </c>
      <c r="Z153" s="193">
        <f>P153*$B153*Indicators!$B$261+P153*$C153*Indicators!$C$261+P153*$D153*Indicators!$D$261+P153*$E153*Indicators!$E$261+P153*$F153*Indicators!$F$261+P153*$G153*Indicators!$G$261+P153*$H153*Indicators!$H$261+P153*$I153*Indicators!$I$261</f>
        <v>1.4979593151179765E-3</v>
      </c>
      <c r="AA153" s="193">
        <f>Q153*$B153*Indicators!$B$262+Q153*$C153*Indicators!$C$262+Q153*$D153*Indicators!$D$262+Q153*$E153*Indicators!$E$262+Q153*$F153*Indicators!$F$262+Q153*$G153*Indicators!$G$262+Q153*$H153*Indicators!$H$262+Q153*$I153*Indicators!$I$262</f>
        <v>8.4853921341510041E-4</v>
      </c>
      <c r="AB153" s="193">
        <f>R153*$B153*Indicators!$B$263+R153*$C153*Indicators!$C$263+R153*$D153*Indicators!$D$263+R153*$E153*Indicators!$E$263+R153*$F153*Indicators!$F$263+R153*$G153*Indicators!$G$263+R153*$H153*Indicators!$H$263+R153*$I153*Indicators!$I$263</f>
        <v>1.2352117631323632E-3</v>
      </c>
      <c r="AC153" s="193">
        <f>S153*$B153*Indicators!$B$264+S153*$C153*Indicators!$C$264+S153*$D153*Indicators!$D$264+S153*$E153*Indicators!$E$264+S153*$F153*Indicators!$F$264+S153*$G153*Indicators!$G$264+S153*$H153*Indicators!$H$264+S153*$I153*Indicators!$I$264</f>
        <v>6.1579279657822199E-4</v>
      </c>
      <c r="AE153" s="177">
        <f t="shared" si="3"/>
        <v>0.70033782602300054</v>
      </c>
    </row>
    <row r="154" spans="1:31" x14ac:dyDescent="0.25">
      <c r="A154" s="174">
        <f>Indicators!A166</f>
        <v>40422</v>
      </c>
      <c r="B154" s="193">
        <f>(Indicators!B166-Indicators!B165)/Indicators!B165</f>
        <v>-5.3088435374149555E-2</v>
      </c>
      <c r="C154" s="193">
        <f>(Indicators!C166-Indicators!C165)/-100</f>
        <v>0</v>
      </c>
      <c r="D154" s="193">
        <f>(Indicators!D166-Indicators!D165)/-100</f>
        <v>4.7953552930024741E-3</v>
      </c>
      <c r="E154" s="193">
        <f>(Indicators!E166-Indicators!E165)/-Indicators!E165</f>
        <v>-5.9286954199492557E-2</v>
      </c>
      <c r="F154" s="193">
        <f>(Indicators!F166-Indicators!F165)/Indicators!F165</f>
        <v>0.21881720430107526</v>
      </c>
      <c r="G154" s="193">
        <f>(Indicators!G166-Indicators!G165)/Indicators!G165</f>
        <v>5.9398739292064004E-2</v>
      </c>
      <c r="H154" s="193">
        <f>(Indicators!H166-Indicators!H165)/Indicators!H165</f>
        <v>9.9834807964258448E-3</v>
      </c>
      <c r="I154" s="193">
        <f>(Indicators!I166-Indicators!I165)/Indicators!I165</f>
        <v>-3.3657858136300414E-2</v>
      </c>
      <c r="J154" s="174"/>
      <c r="K154" s="193">
        <f>'Port Shepstone'!C$79/100</f>
        <v>7.3178136562233181E-2</v>
      </c>
      <c r="L154" s="193">
        <f>'Port Shepstone'!D$79/100</f>
        <v>2.2904309745217833E-2</v>
      </c>
      <c r="M154" s="193">
        <f>'Port Shepstone'!E$79/100</f>
        <v>0.11651672205048781</v>
      </c>
      <c r="N154" s="193">
        <f>'Port Shepstone'!F$79/100</f>
        <v>1.9809671312057849E-2</v>
      </c>
      <c r="O154" s="193">
        <f>'Port Shepstone'!G$79/100</f>
        <v>8.0629750418304683E-2</v>
      </c>
      <c r="P154" s="193">
        <f>'Port Shepstone'!H$79/100</f>
        <v>0.20812126194074387</v>
      </c>
      <c r="Q154" s="193">
        <f>'Port Shepstone'!I$79/100</f>
        <v>8.4364932501306292E-2</v>
      </c>
      <c r="R154" s="193">
        <f>'Port Shepstone'!J$79/100</f>
        <v>0.20026029885089888</v>
      </c>
      <c r="S154" s="193">
        <f>'Port Shepstone'!K$79/100</f>
        <v>0.19421491661874962</v>
      </c>
      <c r="T154" s="193"/>
      <c r="U154" s="193">
        <f>K154*$B154*Indicators!$B$256+K154*$C154*Indicators!$C$256+K154*$D154*Indicators!$D$256+K154*$E154*Indicators!$E$256+K154*$F154*Indicators!$F$256+K154*$G154*Indicators!$G$256+K154*$H154*Indicators!$H$256+K154*$I154*Indicators!$I$256</f>
        <v>3.1828229847915804E-3</v>
      </c>
      <c r="V154" s="193">
        <f>L154*$B154*Indicators!$B$257+L154*$C154*Indicators!$C$257+L154*$D154*Indicators!$D$257+L154*$E154*Indicators!$E$257+L154*$F154*Indicators!$F$257+L154*$G154*Indicators!$G$257+L154*$H154*Indicators!$H$257+L154*$I154*Indicators!$I$257</f>
        <v>-1.1056601892765728E-4</v>
      </c>
      <c r="W154" s="193">
        <f>M154*$B154*Indicators!$B$258+M154*$C154*Indicators!$C$258+M154*$D154*Indicators!$D$258+M154*$E154*Indicators!$E$258+M154*$F154*Indicators!$F$258+M154*$G154*Indicators!$G$258+M154*$H154*Indicators!$H$258+M154*$I154*Indicators!$I$258</f>
        <v>-3.4958632809336558E-3</v>
      </c>
      <c r="X154" s="193">
        <f>N154*$B154*Indicators!$B$259+N154*$C154*Indicators!$C$259+N154*$D154*Indicators!$D$259+N154*$E154*Indicators!$E$259+N154*$F154*Indicators!$F$259+N154*$G154*Indicators!$G$259+N154*$H154*Indicators!$H$259+N154*$I154*Indicators!$I$259</f>
        <v>-6.4890634613262992E-4</v>
      </c>
      <c r="Y154" s="193">
        <f>O154*$B154*Indicators!$B$260+O154*$C154*Indicators!$C$260+O154*$D154*Indicators!$D$260+O154*$E154*Indicators!$E$260+O154*$F154*Indicators!$F$260+O154*$G154*Indicators!$G$260+O154*$H154*Indicators!$H$260+O154*$I154*Indicators!$I$260</f>
        <v>-1.0006313129930955E-3</v>
      </c>
      <c r="Z154" s="193">
        <f>P154*$B154*Indicators!$B$261+P154*$C154*Indicators!$C$261+P154*$D154*Indicators!$D$261+P154*$E154*Indicators!$E$261+P154*$F154*Indicators!$F$261+P154*$G154*Indicators!$G$261+P154*$H154*Indicators!$H$261+P154*$I154*Indicators!$I$261</f>
        <v>-1.6197240544297982E-3</v>
      </c>
      <c r="AA154" s="193">
        <f>Q154*$B154*Indicators!$B$262+Q154*$C154*Indicators!$C$262+Q154*$D154*Indicators!$D$262+Q154*$E154*Indicators!$E$262+Q154*$F154*Indicators!$F$262+Q154*$G154*Indicators!$G$262+Q154*$H154*Indicators!$H$262+Q154*$I154*Indicators!$I$262</f>
        <v>-2.0234493671841252E-3</v>
      </c>
      <c r="AB154" s="193">
        <f>R154*$B154*Indicators!$B$263+R154*$C154*Indicators!$C$263+R154*$D154*Indicators!$D$263+R154*$E154*Indicators!$E$263+R154*$F154*Indicators!$F$263+R154*$G154*Indicators!$G$263+R154*$H154*Indicators!$H$263+R154*$I154*Indicators!$I$263</f>
        <v>-1.8916291636365836E-3</v>
      </c>
      <c r="AC154" s="193">
        <f>S154*$B154*Indicators!$B$264+S154*$C154*Indicators!$C$264+S154*$D154*Indicators!$D$264+S154*$E154*Indicators!$E$264+S154*$F154*Indicators!$F$264+S154*$G154*Indicators!$G$264+S154*$H154*Indicators!$H$264+S154*$I154*Indicators!$I$264</f>
        <v>-5.8995133772602663E-4</v>
      </c>
      <c r="AE154" s="177">
        <f t="shared" si="3"/>
        <v>-0.81978978971719907</v>
      </c>
    </row>
    <row r="155" spans="1:31" x14ac:dyDescent="0.25">
      <c r="A155" s="174">
        <f>Indicators!A167</f>
        <v>40452</v>
      </c>
      <c r="B155" s="193">
        <f>(Indicators!B167-Indicators!B166)/Indicators!B166</f>
        <v>4.26736400471266E-3</v>
      </c>
      <c r="C155" s="193">
        <f>(Indicators!C167-Indicators!C166)/-100</f>
        <v>1.200000000000001E-3</v>
      </c>
      <c r="D155" s="193">
        <f>(Indicators!D167-Indicators!D166)/-100</f>
        <v>-1.8029078616538952E-3</v>
      </c>
      <c r="E155" s="193">
        <f>(Indicators!E167-Indicators!E166)/-Indicators!E166</f>
        <v>-3.3782932055968821E-2</v>
      </c>
      <c r="F155" s="193">
        <f>(Indicators!F167-Indicators!F166)/Indicators!F166</f>
        <v>0.18835465372739299</v>
      </c>
      <c r="G155" s="193">
        <f>(Indicators!G167-Indicators!G166)/Indicators!G166</f>
        <v>2.6088946525287829E-2</v>
      </c>
      <c r="H155" s="193">
        <f>(Indicators!H167-Indicators!H166)/Indicators!H166</f>
        <v>-7.3105981989907652E-4</v>
      </c>
      <c r="I155" s="193">
        <f>(Indicators!I167-Indicators!I166)/Indicators!I166</f>
        <v>2.9648819804260217E-2</v>
      </c>
      <c r="J155" s="174"/>
      <c r="K155" s="193">
        <f>'Port Shepstone'!C$79/100</f>
        <v>7.3178136562233181E-2</v>
      </c>
      <c r="L155" s="193">
        <f>'Port Shepstone'!D$79/100</f>
        <v>2.2904309745217833E-2</v>
      </c>
      <c r="M155" s="193">
        <f>'Port Shepstone'!E$79/100</f>
        <v>0.11651672205048781</v>
      </c>
      <c r="N155" s="193">
        <f>'Port Shepstone'!F$79/100</f>
        <v>1.9809671312057849E-2</v>
      </c>
      <c r="O155" s="193">
        <f>'Port Shepstone'!G$79/100</f>
        <v>8.0629750418304683E-2</v>
      </c>
      <c r="P155" s="193">
        <f>'Port Shepstone'!H$79/100</f>
        <v>0.20812126194074387</v>
      </c>
      <c r="Q155" s="193">
        <f>'Port Shepstone'!I$79/100</f>
        <v>8.4364932501306292E-2</v>
      </c>
      <c r="R155" s="193">
        <f>'Port Shepstone'!J$79/100</f>
        <v>0.20026029885089888</v>
      </c>
      <c r="S155" s="193">
        <f>'Port Shepstone'!K$79/100</f>
        <v>0.19421491661874962</v>
      </c>
      <c r="T155" s="193"/>
      <c r="U155" s="193">
        <f>K155*$B155*Indicators!$B$256+K155*$C155*Indicators!$C$256+K155*$D155*Indicators!$D$256+K155*$E155*Indicators!$E$256+K155*$F155*Indicators!$F$256+K155*$G155*Indicators!$G$256+K155*$H155*Indicators!$H$256+K155*$I155*Indicators!$I$256</f>
        <v>3.9476256540612285E-3</v>
      </c>
      <c r="V155" s="193">
        <f>L155*$B155*Indicators!$B$257+L155*$C155*Indicators!$C$257+L155*$D155*Indicators!$D$257+L155*$E155*Indicators!$E$257+L155*$F155*Indicators!$F$257+L155*$G155*Indicators!$G$257+L155*$H155*Indicators!$H$257+L155*$I155*Indicators!$I$257</f>
        <v>3.2678170942873548E-4</v>
      </c>
      <c r="W155" s="193">
        <f>M155*$B155*Indicators!$B$258+M155*$C155*Indicators!$C$258+M155*$D155*Indicators!$D$258+M155*$E155*Indicators!$E$258+M155*$F155*Indicators!$F$258+M155*$G155*Indicators!$G$258+M155*$H155*Indicators!$H$258+M155*$I155*Indicators!$I$258</f>
        <v>4.8025824997731322E-4</v>
      </c>
      <c r="X155" s="193">
        <f>N155*$B155*Indicators!$B$259+N155*$C155*Indicators!$C$259+N155*$D155*Indicators!$D$259+N155*$E155*Indicators!$E$259+N155*$F155*Indicators!$F$259+N155*$G155*Indicators!$G$259+N155*$H155*Indicators!$H$259+N155*$I155*Indicators!$I$259</f>
        <v>1.6622906358666826E-4</v>
      </c>
      <c r="Y155" s="193">
        <f>O155*$B155*Indicators!$B$260+O155*$C155*Indicators!$C$260+O155*$D155*Indicators!$D$260+O155*$E155*Indicators!$E$260+O155*$F155*Indicators!$F$260+O155*$G155*Indicators!$G$260+O155*$H155*Indicators!$H$260+O155*$I155*Indicators!$I$260</f>
        <v>-2.5784355268199279E-4</v>
      </c>
      <c r="Z155" s="193">
        <f>P155*$B155*Indicators!$B$261+P155*$C155*Indicators!$C$261+P155*$D155*Indicators!$D$261+P155*$E155*Indicators!$E$261+P155*$F155*Indicators!$F$261+P155*$G155*Indicators!$G$261+P155*$H155*Indicators!$H$261+P155*$I155*Indicators!$I$261</f>
        <v>-6.3995276189137264E-4</v>
      </c>
      <c r="AA155" s="193">
        <f>Q155*$B155*Indicators!$B$262+Q155*$C155*Indicators!$C$262+Q155*$D155*Indicators!$D$262+Q155*$E155*Indicators!$E$262+Q155*$F155*Indicators!$F$262+Q155*$G155*Indicators!$G$262+Q155*$H155*Indicators!$H$262+Q155*$I155*Indicators!$I$262</f>
        <v>-5.7619257768199599E-4</v>
      </c>
      <c r="AB155" s="193">
        <f>R155*$B155*Indicators!$B$263+R155*$C155*Indicators!$C$263+R155*$D155*Indicators!$D$263+R155*$E155*Indicators!$E$263+R155*$F155*Indicators!$F$263+R155*$G155*Indicators!$G$263+R155*$H155*Indicators!$H$263+R155*$I155*Indicators!$I$263</f>
        <v>-2.9012201074440897E-4</v>
      </c>
      <c r="AC155" s="193">
        <f>S155*$B155*Indicators!$B$264+S155*$C155*Indicators!$C$264+S155*$D155*Indicators!$D$264+S155*$E155*Indicators!$E$264+S155*$F155*Indicators!$F$264+S155*$G155*Indicators!$G$264+S155*$H155*Indicators!$H$264+S155*$I155*Indicators!$I$264</f>
        <v>3.3973585612803866E-4</v>
      </c>
      <c r="AE155" s="177">
        <f t="shared" si="3"/>
        <v>0.34965196301822127</v>
      </c>
    </row>
    <row r="156" spans="1:31" x14ac:dyDescent="0.25">
      <c r="A156" s="174">
        <f>Indicators!A168</f>
        <v>40483</v>
      </c>
      <c r="B156" s="193">
        <f>(Indicators!B168-Indicators!B167)/Indicators!B167</f>
        <v>1.6195722154660558E-2</v>
      </c>
      <c r="C156" s="193">
        <f>(Indicators!C168-Indicators!C167)/-100</f>
        <v>-5.4000000000000003E-3</v>
      </c>
      <c r="D156" s="193">
        <f>(Indicators!D168-Indicators!D167)/-100</f>
        <v>-9.1659028414293521E-4</v>
      </c>
      <c r="E156" s="193">
        <f>(Indicators!E168-Indicators!E167)/-Indicators!E167</f>
        <v>-5.4627484453115348E-2</v>
      </c>
      <c r="F156" s="193">
        <f>(Indicators!F168-Indicators!F167)/Indicators!F167</f>
        <v>-1.9302152932442449E-2</v>
      </c>
      <c r="G156" s="193">
        <f>(Indicators!G168-Indicators!G167)/Indicators!G167</f>
        <v>1.7247788268530257E-2</v>
      </c>
      <c r="H156" s="193">
        <f>(Indicators!H168-Indicators!H167)/Indicators!H167</f>
        <v>3.9886375496125549E-3</v>
      </c>
      <c r="I156" s="193">
        <f>(Indicators!I168-Indicators!I167)/Indicators!I167</f>
        <v>-4.0257198769918928E-2</v>
      </c>
      <c r="J156" s="174"/>
      <c r="K156" s="193">
        <f>'Port Shepstone'!C$79/100</f>
        <v>7.3178136562233181E-2</v>
      </c>
      <c r="L156" s="193">
        <f>'Port Shepstone'!D$79/100</f>
        <v>2.2904309745217833E-2</v>
      </c>
      <c r="M156" s="193">
        <f>'Port Shepstone'!E$79/100</f>
        <v>0.11651672205048781</v>
      </c>
      <c r="N156" s="193">
        <f>'Port Shepstone'!F$79/100</f>
        <v>1.9809671312057849E-2</v>
      </c>
      <c r="O156" s="193">
        <f>'Port Shepstone'!G$79/100</f>
        <v>8.0629750418304683E-2</v>
      </c>
      <c r="P156" s="193">
        <f>'Port Shepstone'!H$79/100</f>
        <v>0.20812126194074387</v>
      </c>
      <c r="Q156" s="193">
        <f>'Port Shepstone'!I$79/100</f>
        <v>8.4364932501306292E-2</v>
      </c>
      <c r="R156" s="193">
        <f>'Port Shepstone'!J$79/100</f>
        <v>0.20026029885089888</v>
      </c>
      <c r="S156" s="193">
        <f>'Port Shepstone'!K$79/100</f>
        <v>0.19421491661874962</v>
      </c>
      <c r="T156" s="193"/>
      <c r="U156" s="193">
        <f>K156*$B156*Indicators!$B$256+K156*$C156*Indicators!$C$256+K156*$D156*Indicators!$D$256+K156*$E156*Indicators!$E$256+K156*$F156*Indicators!$F$256+K156*$G156*Indicators!$G$256+K156*$H156*Indicators!$H$256+K156*$I156*Indicators!$I$256</f>
        <v>-1.1156530484089013E-3</v>
      </c>
      <c r="V156" s="193">
        <f>L156*$B156*Indicators!$B$257+L156*$C156*Indicators!$C$257+L156*$D156*Indicators!$D$257+L156*$E156*Indicators!$E$257+L156*$F156*Indicators!$F$257+L156*$G156*Indicators!$G$257+L156*$H156*Indicators!$H$257+L156*$I156*Indicators!$I$257</f>
        <v>-4.0228127469537484E-5</v>
      </c>
      <c r="W156" s="193">
        <f>M156*$B156*Indicators!$B$258+M156*$C156*Indicators!$C$258+M156*$D156*Indicators!$D$258+M156*$E156*Indicators!$E$258+M156*$F156*Indicators!$F$258+M156*$G156*Indicators!$G$258+M156*$H156*Indicators!$H$258+M156*$I156*Indicators!$I$258</f>
        <v>-9.9885721762002174E-4</v>
      </c>
      <c r="X156" s="193">
        <f>N156*$B156*Indicators!$B$259+N156*$C156*Indicators!$C$259+N156*$D156*Indicators!$D$259+N156*$E156*Indicators!$E$259+N156*$F156*Indicators!$F$259+N156*$G156*Indicators!$G$259+N156*$H156*Indicators!$H$259+N156*$I156*Indicators!$I$259</f>
        <v>-5.814433658407808E-4</v>
      </c>
      <c r="Y156" s="193">
        <f>O156*$B156*Indicators!$B$260+O156*$C156*Indicators!$C$260+O156*$D156*Indicators!$D$260+O156*$E156*Indicators!$E$260+O156*$F156*Indicators!$F$260+O156*$G156*Indicators!$G$260+O156*$H156*Indicators!$H$260+O156*$I156*Indicators!$I$260</f>
        <v>-7.3393054178764062E-4</v>
      </c>
      <c r="Z156" s="193">
        <f>P156*$B156*Indicators!$B$261+P156*$C156*Indicators!$C$261+P156*$D156*Indicators!$D$261+P156*$E156*Indicators!$E$261+P156*$F156*Indicators!$F$261+P156*$G156*Indicators!$G$261+P156*$H156*Indicators!$H$261+P156*$I156*Indicators!$I$261</f>
        <v>-1.0238181871454076E-3</v>
      </c>
      <c r="AA156" s="193">
        <f>Q156*$B156*Indicators!$B$262+Q156*$C156*Indicators!$C$262+Q156*$D156*Indicators!$D$262+Q156*$E156*Indicators!$E$262+Q156*$F156*Indicators!$F$262+Q156*$G156*Indicators!$G$262+Q156*$H156*Indicators!$H$262+Q156*$I156*Indicators!$I$262</f>
        <v>-1.617134403951444E-3</v>
      </c>
      <c r="AB156" s="193">
        <f>R156*$B156*Indicators!$B$263+R156*$C156*Indicators!$C$263+R156*$D156*Indicators!$D$263+R156*$E156*Indicators!$E$263+R156*$F156*Indicators!$F$263+R156*$G156*Indicators!$G$263+R156*$H156*Indicators!$H$263+R156*$I156*Indicators!$I$263</f>
        <v>-1.3299494580965568E-3</v>
      </c>
      <c r="AC156" s="193">
        <f>S156*$B156*Indicators!$B$264+S156*$C156*Indicators!$C$264+S156*$D156*Indicators!$D$264+S156*$E156*Indicators!$E$264+S156*$F156*Indicators!$F$264+S156*$G156*Indicators!$G$264+S156*$H156*Indicators!$H$264+S156*$I156*Indicators!$I$264</f>
        <v>-2.4665576313041533E-4</v>
      </c>
      <c r="AE156" s="177">
        <f t="shared" si="3"/>
        <v>-0.76876701134507064</v>
      </c>
    </row>
    <row r="157" spans="1:31" x14ac:dyDescent="0.25">
      <c r="A157" s="174">
        <f>Indicators!A169</f>
        <v>40513</v>
      </c>
      <c r="B157" s="193">
        <f>(Indicators!B169-Indicators!B168)/Indicators!B168</f>
        <v>-6.8297971194052856E-2</v>
      </c>
      <c r="C157" s="193">
        <f>(Indicators!C169-Indicators!C168)/-100</f>
        <v>2.1499999999999987E-3</v>
      </c>
      <c r="D157" s="193">
        <f>(Indicators!D169-Indicators!D168)/-100</f>
        <v>7.4702108157659102E-4</v>
      </c>
      <c r="E157" s="193">
        <f>(Indicators!E169-Indicators!E168)/-Indicators!E168</f>
        <v>-7.9315527806682856E-2</v>
      </c>
      <c r="F157" s="193">
        <f>(Indicators!F169-Indicators!F168)/Indicators!F168</f>
        <v>6.1317183951551751E-2</v>
      </c>
      <c r="G157" s="193">
        <f>(Indicators!G169-Indicators!G168)/Indicators!G168</f>
        <v>2.6894686837681762E-2</v>
      </c>
      <c r="H157" s="193">
        <f>(Indicators!H169-Indicators!H168)/Indicators!H168</f>
        <v>-1.4795046155397901E-3</v>
      </c>
      <c r="I157" s="193">
        <f>(Indicators!I169-Indicators!I168)/Indicators!I168</f>
        <v>-1.8060005825808332E-2</v>
      </c>
      <c r="J157" s="174"/>
      <c r="K157" s="193">
        <f>'Port Shepstone'!C$79/100</f>
        <v>7.3178136562233181E-2</v>
      </c>
      <c r="L157" s="193">
        <f>'Port Shepstone'!D$79/100</f>
        <v>2.2904309745217833E-2</v>
      </c>
      <c r="M157" s="193">
        <f>'Port Shepstone'!E$79/100</f>
        <v>0.11651672205048781</v>
      </c>
      <c r="N157" s="193">
        <f>'Port Shepstone'!F$79/100</f>
        <v>1.9809671312057849E-2</v>
      </c>
      <c r="O157" s="193">
        <f>'Port Shepstone'!G$79/100</f>
        <v>8.0629750418304683E-2</v>
      </c>
      <c r="P157" s="193">
        <f>'Port Shepstone'!H$79/100</f>
        <v>0.20812126194074387</v>
      </c>
      <c r="Q157" s="193">
        <f>'Port Shepstone'!I$79/100</f>
        <v>8.4364932501306292E-2</v>
      </c>
      <c r="R157" s="193">
        <f>'Port Shepstone'!J$79/100</f>
        <v>0.20026029885089888</v>
      </c>
      <c r="S157" s="193">
        <f>'Port Shepstone'!K$79/100</f>
        <v>0.19421491661874962</v>
      </c>
      <c r="T157" s="193"/>
      <c r="U157" s="193">
        <f>K157*$B157*Indicators!$B$256+K157*$C157*Indicators!$C$256+K157*$D157*Indicators!$D$256+K157*$E157*Indicators!$E$256+K157*$F157*Indicators!$F$256+K157*$G157*Indicators!$G$256+K157*$H157*Indicators!$H$256+K157*$I157*Indicators!$I$256</f>
        <v>-7.3825606864911955E-4</v>
      </c>
      <c r="V157" s="193">
        <f>L157*$B157*Indicators!$B$257+L157*$C157*Indicators!$C$257+L157*$D157*Indicators!$D$257+L157*$E157*Indicators!$E$257+L157*$F157*Indicators!$F$257+L157*$G157*Indicators!$G$257+L157*$H157*Indicators!$H$257+L157*$I157*Indicators!$I$257</f>
        <v>-4.8729080616312777E-4</v>
      </c>
      <c r="W157" s="193">
        <f>M157*$B157*Indicators!$B$258+M157*$C157*Indicators!$C$258+M157*$D157*Indicators!$D$258+M157*$E157*Indicators!$E$258+M157*$F157*Indicators!$F$258+M157*$G157*Indicators!$G$258+M157*$H157*Indicators!$H$258+M157*$I157*Indicators!$I$258</f>
        <v>-4.0930510606994892E-3</v>
      </c>
      <c r="X157" s="193">
        <f>N157*$B157*Indicators!$B$259+N157*$C157*Indicators!$C$259+N157*$D157*Indicators!$D$259+N157*$E157*Indicators!$E$259+N157*$F157*Indicators!$F$259+N157*$G157*Indicators!$G$259+N157*$H157*Indicators!$H$259+N157*$I157*Indicators!$I$259</f>
        <v>-6.2848173111691393E-4</v>
      </c>
      <c r="Y157" s="193">
        <f>O157*$B157*Indicators!$B$260+O157*$C157*Indicators!$C$260+O157*$D157*Indicators!$D$260+O157*$E157*Indicators!$E$260+O157*$F157*Indicators!$F$260+O157*$G157*Indicators!$G$260+O157*$H157*Indicators!$H$260+O157*$I157*Indicators!$I$260</f>
        <v>-1.5605304319738797E-3</v>
      </c>
      <c r="Z157" s="193">
        <f>P157*$B157*Indicators!$B$261+P157*$C157*Indicators!$C$261+P157*$D157*Indicators!$D$261+P157*$E157*Indicators!$E$261+P157*$F157*Indicators!$F$261+P157*$G157*Indicators!$G$261+P157*$H157*Indicators!$H$261+P157*$I157*Indicators!$I$261</f>
        <v>-2.9614244174112877E-3</v>
      </c>
      <c r="AA157" s="193">
        <f>Q157*$B157*Indicators!$B$262+Q157*$C157*Indicators!$C$262+Q157*$D157*Indicators!$D$262+Q157*$E157*Indicators!$E$262+Q157*$F157*Indicators!$F$262+Q157*$G157*Indicators!$G$262+Q157*$H157*Indicators!$H$262+Q157*$I157*Indicators!$I$262</f>
        <v>-2.7183777372549686E-3</v>
      </c>
      <c r="AB157" s="193">
        <f>R157*$B157*Indicators!$B$263+R157*$C157*Indicators!$C$263+R157*$D157*Indicators!$D$263+R157*$E157*Indicators!$E$263+R157*$F157*Indicators!$F$263+R157*$G157*Indicators!$G$263+R157*$H157*Indicators!$H$263+R157*$I157*Indicators!$I$263</f>
        <v>-3.0601775201757257E-3</v>
      </c>
      <c r="AC157" s="193">
        <f>S157*$B157*Indicators!$B$264+S157*$C157*Indicators!$C$264+S157*$D157*Indicators!$D$264+S157*$E157*Indicators!$E$264+S157*$F157*Indicators!$F$264+S157*$G157*Indicators!$G$264+S157*$H157*Indicators!$H$264+S157*$I157*Indicators!$I$264</f>
        <v>-1.4128639118414054E-3</v>
      </c>
      <c r="AE157" s="177">
        <f t="shared" si="3"/>
        <v>-1.7660453685285915</v>
      </c>
    </row>
    <row r="158" spans="1:31" x14ac:dyDescent="0.25">
      <c r="A158" s="174">
        <f>Indicators!A170</f>
        <v>40544</v>
      </c>
      <c r="B158" s="193">
        <f>(Indicators!B170-Indicators!B169)/Indicators!B169</f>
        <v>8.3141924564796799E-2</v>
      </c>
      <c r="C158" s="193">
        <f>(Indicators!C170-Indicators!C169)/-100</f>
        <v>-4.8000000000000039E-3</v>
      </c>
      <c r="D158" s="193">
        <f>(Indicators!D170-Indicators!D169)/-100</f>
        <v>0</v>
      </c>
      <c r="E158" s="193">
        <f>(Indicators!E170-Indicators!E169)/-Indicators!E169</f>
        <v>-7.1023031601499836E-2</v>
      </c>
      <c r="F158" s="193">
        <f>(Indicators!F170-Indicators!F169)/Indicators!F169</f>
        <v>6.062767475035661E-2</v>
      </c>
      <c r="G158" s="193">
        <f>(Indicators!G170-Indicators!G169)/Indicators!G169</f>
        <v>-4.6900576471425426E-2</v>
      </c>
      <c r="H158" s="193">
        <f>(Indicators!H170-Indicators!H169)/Indicators!H169</f>
        <v>7.5615496847722284E-3</v>
      </c>
      <c r="I158" s="193">
        <f>(Indicators!I170-Indicators!I169)/Indicators!I169</f>
        <v>1.3645802432512608E-2</v>
      </c>
      <c r="J158" s="174"/>
      <c r="K158" s="193">
        <f>'Port Shepstone'!C$80/100</f>
        <v>7.9301953055766108E-2</v>
      </c>
      <c r="L158" s="193">
        <f>'Port Shepstone'!D$80/100</f>
        <v>1.9692182557812746E-2</v>
      </c>
      <c r="M158" s="193">
        <f>'Port Shepstone'!E$80/100</f>
        <v>0.11374611518457346</v>
      </c>
      <c r="N158" s="193">
        <f>'Port Shepstone'!F$80/100</f>
        <v>1.8912361788545315E-2</v>
      </c>
      <c r="O158" s="193">
        <f>'Port Shepstone'!G$80/100</f>
        <v>7.8214679635677381E-2</v>
      </c>
      <c r="P158" s="193">
        <f>'Port Shepstone'!H$80/100</f>
        <v>0.20904519596216953</v>
      </c>
      <c r="Q158" s="193">
        <f>'Port Shepstone'!I$80/100</f>
        <v>8.379660205423986E-2</v>
      </c>
      <c r="R158" s="193">
        <f>'Port Shepstone'!J$80/100</f>
        <v>0.20123039952106389</v>
      </c>
      <c r="S158" s="193">
        <f>'Port Shepstone'!K$80/100</f>
        <v>0.19606051024015175</v>
      </c>
      <c r="T158" s="193"/>
      <c r="U158" s="193">
        <f>K158*$B158*Indicators!$B$256+K158*$C158*Indicators!$C$256+K158*$D158*Indicators!$D$256+K158*$E158*Indicators!$E$256+K158*$F158*Indicators!$F$256+K158*$G158*Indicators!$G$256+K158*$H158*Indicators!$H$256+K158*$I158*Indicators!$I$256</f>
        <v>1.9120169658499741E-3</v>
      </c>
      <c r="V158" s="193">
        <f>L158*$B158*Indicators!$B$257+L158*$C158*Indicators!$C$257+L158*$D158*Indicators!$D$257+L158*$E158*Indicators!$E$257+L158*$F158*Indicators!$F$257+L158*$G158*Indicators!$G$257+L158*$H158*Indicators!$H$257+L158*$I158*Indicators!$I$257</f>
        <v>3.5627177563748471E-5</v>
      </c>
      <c r="W158" s="193">
        <f>M158*$B158*Indicators!$B$258+M158*$C158*Indicators!$C$258+M158*$D158*Indicators!$D$258+M158*$E158*Indicators!$E$258+M158*$F158*Indicators!$F$258+M158*$G158*Indicators!$G$258+M158*$H158*Indicators!$H$258+M158*$I158*Indicators!$I$258</f>
        <v>2.789360254164402E-3</v>
      </c>
      <c r="X158" s="193">
        <f>N158*$B158*Indicators!$B$259+N158*$C158*Indicators!$C$259+N158*$D158*Indicators!$D$259+N158*$E158*Indicators!$E$259+N158*$F158*Indicators!$F$259+N158*$G158*Indicators!$G$259+N158*$H158*Indicators!$H$259+N158*$I158*Indicators!$I$259</f>
        <v>2.7397247675309117E-5</v>
      </c>
      <c r="Y158" s="193">
        <f>O158*$B158*Indicators!$B$260+O158*$C158*Indicators!$C$260+O158*$D158*Indicators!$D$260+O158*$E158*Indicators!$E$260+O158*$F158*Indicators!$F$260+O158*$G158*Indicators!$G$260+O158*$H158*Indicators!$H$260+O158*$I158*Indicators!$I$260</f>
        <v>-6.4801429657685507E-5</v>
      </c>
      <c r="Z158" s="193">
        <f>P158*$B158*Indicators!$B$261+P158*$C158*Indicators!$C$261+P158*$D158*Indicators!$D$261+P158*$E158*Indicators!$E$261+P158*$F158*Indicators!$F$261+P158*$G158*Indicators!$G$261+P158*$H158*Indicators!$H$261+P158*$I158*Indicators!$I$261</f>
        <v>2.973201151269748E-4</v>
      </c>
      <c r="AA158" s="193">
        <f>Q158*$B158*Indicators!$B$262+Q158*$C158*Indicators!$C$262+Q158*$D158*Indicators!$D$262+Q158*$E158*Indicators!$E$262+Q158*$F158*Indicators!$F$262+Q158*$G158*Indicators!$G$262+Q158*$H158*Indicators!$H$262+Q158*$I158*Indicators!$I$262</f>
        <v>-9.2811665444860652E-4</v>
      </c>
      <c r="AB158" s="193">
        <f>R158*$B158*Indicators!$B$263+R158*$C158*Indicators!$C$263+R158*$D158*Indicators!$D$263+R158*$E158*Indicators!$E$263+R158*$F158*Indicators!$F$263+R158*$G158*Indicators!$G$263+R158*$H158*Indicators!$H$263+R158*$I158*Indicators!$I$263</f>
        <v>4.9958350906386621E-4</v>
      </c>
      <c r="AC158" s="193">
        <f>S158*$B158*Indicators!$B$264+S158*$C158*Indicators!$C$264+S158*$D158*Indicators!$D$264+S158*$E158*Indicators!$E$264+S158*$F158*Indicators!$F$264+S158*$G158*Indicators!$G$264+S158*$H158*Indicators!$H$264+S158*$I158*Indicators!$I$264</f>
        <v>1.8792296942473188E-3</v>
      </c>
      <c r="AE158" s="177">
        <f t="shared" si="3"/>
        <v>0.64476168795853006</v>
      </c>
    </row>
    <row r="159" spans="1:31" x14ac:dyDescent="0.25">
      <c r="A159" s="174">
        <f>Indicators!A171</f>
        <v>40575</v>
      </c>
      <c r="B159" s="193">
        <f>(Indicators!B171-Indicators!B170)/Indicators!B170</f>
        <v>-2.3131225759647305E-2</v>
      </c>
      <c r="C159" s="193">
        <f>(Indicators!C171-Indicators!C170)/-100</f>
        <v>-1.9999999999999573E-4</v>
      </c>
      <c r="D159" s="193">
        <f>(Indicators!D171-Indicators!D170)/-100</f>
        <v>-2.0000000000000018E-3</v>
      </c>
      <c r="E159" s="193">
        <f>(Indicators!E171-Indicators!E170)/-Indicators!E170</f>
        <v>-0.1201240248049609</v>
      </c>
      <c r="F159" s="193">
        <f>(Indicators!F171-Indicators!F170)/Indicators!F170</f>
        <v>-1.4458641560188289E-2</v>
      </c>
      <c r="G159" s="193">
        <f>(Indicators!G171-Indicators!G170)/Indicators!G170</f>
        <v>5.3315412186379828E-2</v>
      </c>
      <c r="H159" s="193">
        <f>(Indicators!H171-Indicators!H170)/Indicators!H170</f>
        <v>8.4613161535844993E-3</v>
      </c>
      <c r="I159" s="193">
        <f>(Indicators!I171-Indicators!I170)/Indicators!I170</f>
        <v>-4.7117354404448343E-2</v>
      </c>
      <c r="J159" s="174"/>
      <c r="K159" s="193">
        <f>'Port Shepstone'!C$80/100</f>
        <v>7.9301953055766108E-2</v>
      </c>
      <c r="L159" s="193">
        <f>'Port Shepstone'!D$80/100</f>
        <v>1.9692182557812746E-2</v>
      </c>
      <c r="M159" s="193">
        <f>'Port Shepstone'!E$80/100</f>
        <v>0.11374611518457346</v>
      </c>
      <c r="N159" s="193">
        <f>'Port Shepstone'!F$80/100</f>
        <v>1.8912361788545315E-2</v>
      </c>
      <c r="O159" s="193">
        <f>'Port Shepstone'!G$80/100</f>
        <v>7.8214679635677381E-2</v>
      </c>
      <c r="P159" s="193">
        <f>'Port Shepstone'!H$80/100</f>
        <v>0.20904519596216953</v>
      </c>
      <c r="Q159" s="193">
        <f>'Port Shepstone'!I$80/100</f>
        <v>8.379660205423986E-2</v>
      </c>
      <c r="R159" s="193">
        <f>'Port Shepstone'!J$80/100</f>
        <v>0.20123039952106389</v>
      </c>
      <c r="S159" s="193">
        <f>'Port Shepstone'!K$80/100</f>
        <v>0.19606051024015175</v>
      </c>
      <c r="T159" s="193"/>
      <c r="U159" s="193">
        <f>K159*$B159*Indicators!$B$256+K159*$C159*Indicators!$C$256+K159*$D159*Indicators!$D$256+K159*$E159*Indicators!$E$256+K159*$F159*Indicators!$F$256+K159*$G159*Indicators!$G$256+K159*$H159*Indicators!$H$256+K159*$I159*Indicators!$I$256</f>
        <v>-2.5716178949456063E-3</v>
      </c>
      <c r="V159" s="193">
        <f>L159*$B159*Indicators!$B$257+L159*$C159*Indicators!$C$257+L159*$D159*Indicators!$D$257+L159*$E159*Indicators!$E$257+L159*$F159*Indicators!$F$257+L159*$G159*Indicators!$G$257+L159*$H159*Indicators!$H$257+L159*$I159*Indicators!$I$257</f>
        <v>-1.388116956843597E-4</v>
      </c>
      <c r="W159" s="193">
        <f>M159*$B159*Indicators!$B$258+M159*$C159*Indicators!$C$258+M159*$D159*Indicators!$D$258+M159*$E159*Indicators!$E$258+M159*$F159*Indicators!$F$258+M159*$G159*Indicators!$G$258+M159*$H159*Indicators!$H$258+M159*$I159*Indicators!$I$258</f>
        <v>-3.2788080667561087E-3</v>
      </c>
      <c r="X159" s="193">
        <f>N159*$B159*Indicators!$B$259+N159*$C159*Indicators!$C$259+N159*$D159*Indicators!$D$259+N159*$E159*Indicators!$E$259+N159*$F159*Indicators!$F$259+N159*$G159*Indicators!$G$259+N159*$H159*Indicators!$H$259+N159*$I159*Indicators!$I$259</f>
        <v>-9.2974065341379212E-4</v>
      </c>
      <c r="Y159" s="193">
        <f>O159*$B159*Indicators!$B$260+O159*$C159*Indicators!$C$260+O159*$D159*Indicators!$D$260+O159*$E159*Indicators!$E$260+O159*$F159*Indicators!$F$260+O159*$G159*Indicators!$G$260+O159*$H159*Indicators!$H$260+O159*$I159*Indicators!$I$260</f>
        <v>-1.5962989747692292E-3</v>
      </c>
      <c r="Z159" s="193">
        <f>P159*$B159*Indicators!$B$261+P159*$C159*Indicators!$C$261+P159*$D159*Indicators!$D$261+P159*$E159*Indicators!$E$261+P159*$F159*Indicators!$F$261+P159*$G159*Indicators!$G$261+P159*$H159*Indicators!$H$261+P159*$I159*Indicators!$I$261</f>
        <v>-2.6507340614350559E-3</v>
      </c>
      <c r="AA159" s="193">
        <f>Q159*$B159*Indicators!$B$262+Q159*$C159*Indicators!$C$262+Q159*$D159*Indicators!$D$262+Q159*$E159*Indicators!$E$262+Q159*$F159*Indicators!$F$262+Q159*$G159*Indicators!$G$262+Q159*$H159*Indicators!$H$262+Q159*$I159*Indicators!$I$262</f>
        <v>-3.4867600387867045E-3</v>
      </c>
      <c r="AB159" s="193">
        <f>R159*$B159*Indicators!$B$263+R159*$C159*Indicators!$C$263+R159*$D159*Indicators!$D$263+R159*$E159*Indicators!$E$263+R159*$F159*Indicators!$F$263+R159*$G159*Indicators!$G$263+R159*$H159*Indicators!$H$263+R159*$I159*Indicators!$I$263</f>
        <v>-2.9003333318724928E-3</v>
      </c>
      <c r="AC159" s="193">
        <f>S159*$B159*Indicators!$B$264+S159*$C159*Indicators!$C$264+S159*$D159*Indicators!$D$264+S159*$E159*Indicators!$E$264+S159*$F159*Indicators!$F$264+S159*$G159*Indicators!$G$264+S159*$H159*Indicators!$H$264+S159*$I159*Indicators!$I$264</f>
        <v>-5.0987407087713598E-4</v>
      </c>
      <c r="AE159" s="177">
        <f t="shared" si="3"/>
        <v>-1.8062978788540482</v>
      </c>
    </row>
    <row r="160" spans="1:31" x14ac:dyDescent="0.25">
      <c r="A160" s="174">
        <f>Indicators!A172</f>
        <v>40603</v>
      </c>
      <c r="B160" s="193">
        <f>(Indicators!B172-Indicators!B171)/Indicators!B171</f>
        <v>-2.7420736932305081E-2</v>
      </c>
      <c r="C160" s="193">
        <f>(Indicators!C172-Indicators!C171)/-100</f>
        <v>-6.0000000000000493E-4</v>
      </c>
      <c r="D160" s="193">
        <f>(Indicators!D172-Indicators!D171)/-100</f>
        <v>0</v>
      </c>
      <c r="E160" s="193">
        <f>(Indicators!E172-Indicators!E171)/-Indicators!E171</f>
        <v>-4.6432717206893501E-2</v>
      </c>
      <c r="F160" s="193">
        <f>(Indicators!F172-Indicators!F171)/Indicators!F171</f>
        <v>-0.1163425452064142</v>
      </c>
      <c r="G160" s="193">
        <f>(Indicators!G172-Indicators!G171)/Indicators!G171</f>
        <v>1.0066638309939067E-2</v>
      </c>
      <c r="H160" s="193">
        <f>(Indicators!H172-Indicators!H171)/Indicators!H171</f>
        <v>1.8315473506472296E-3</v>
      </c>
      <c r="I160" s="193">
        <f>(Indicators!I172-Indicators!I171)/Indicators!I171</f>
        <v>0.11517199017199017</v>
      </c>
      <c r="J160" s="174"/>
      <c r="K160" s="193">
        <f>'Port Shepstone'!C$80/100</f>
        <v>7.9301953055766108E-2</v>
      </c>
      <c r="L160" s="193">
        <f>'Port Shepstone'!D$80/100</f>
        <v>1.9692182557812746E-2</v>
      </c>
      <c r="M160" s="193">
        <f>'Port Shepstone'!E$80/100</f>
        <v>0.11374611518457346</v>
      </c>
      <c r="N160" s="193">
        <f>'Port Shepstone'!F$80/100</f>
        <v>1.8912361788545315E-2</v>
      </c>
      <c r="O160" s="193">
        <f>'Port Shepstone'!G$80/100</f>
        <v>7.8214679635677381E-2</v>
      </c>
      <c r="P160" s="193">
        <f>'Port Shepstone'!H$80/100</f>
        <v>0.20904519596216953</v>
      </c>
      <c r="Q160" s="193">
        <f>'Port Shepstone'!I$80/100</f>
        <v>8.379660205423986E-2</v>
      </c>
      <c r="R160" s="193">
        <f>'Port Shepstone'!J$80/100</f>
        <v>0.20123039952106389</v>
      </c>
      <c r="S160" s="193">
        <f>'Port Shepstone'!K$80/100</f>
        <v>0.19606051024015175</v>
      </c>
      <c r="T160" s="193"/>
      <c r="U160" s="193">
        <f>K160*$B160*Indicators!$B$256+K160*$C160*Indicators!$C$256+K160*$D160*Indicators!$D$256+K160*$E160*Indicators!$E$256+K160*$F160*Indicators!$F$256+K160*$G160*Indicators!$G$256+K160*$H160*Indicators!$H$256+K160*$I160*Indicators!$I$256</f>
        <v>-3.0883002816736566E-3</v>
      </c>
      <c r="V160" s="193">
        <f>L160*$B160*Indicators!$B$257+L160*$C160*Indicators!$C$257+L160*$D160*Indicators!$D$257+L160*$E160*Indicators!$E$257+L160*$F160*Indicators!$F$257+L160*$G160*Indicators!$G$257+L160*$H160*Indicators!$H$257+L160*$I160*Indicators!$I$257</f>
        <v>2.7946280128824893E-4</v>
      </c>
      <c r="W160" s="193">
        <f>M160*$B160*Indicators!$B$258+M160*$C160*Indicators!$C$258+M160*$D160*Indicators!$D$258+M160*$E160*Indicators!$E$258+M160*$F160*Indicators!$F$258+M160*$G160*Indicators!$G$258+M160*$H160*Indicators!$H$258+M160*$I160*Indicators!$I$258</f>
        <v>1.0074519722805197E-3</v>
      </c>
      <c r="X160" s="193">
        <f>N160*$B160*Indicators!$B$259+N160*$C160*Indicators!$C$259+N160*$D160*Indicators!$D$259+N160*$E160*Indicators!$E$259+N160*$F160*Indicators!$F$259+N160*$G160*Indicators!$G$259+N160*$H160*Indicators!$H$259+N160*$I160*Indicators!$I$259</f>
        <v>8.6449413171327987E-4</v>
      </c>
      <c r="Y160" s="193">
        <f>O160*$B160*Indicators!$B$260+O160*$C160*Indicators!$C$260+O160*$D160*Indicators!$D$260+O160*$E160*Indicators!$E$260+O160*$F160*Indicators!$F$260+O160*$G160*Indicators!$G$260+O160*$H160*Indicators!$H$260+O160*$I160*Indicators!$I$260</f>
        <v>-2.7992389043472808E-4</v>
      </c>
      <c r="Z160" s="193">
        <f>P160*$B160*Indicators!$B$261+P160*$C160*Indicators!$C$261+P160*$D160*Indicators!$D$261+P160*$E160*Indicators!$E$261+P160*$F160*Indicators!$F$261+P160*$G160*Indicators!$G$261+P160*$H160*Indicators!$H$261+P160*$I160*Indicators!$I$261</f>
        <v>-1.4920514267457322E-3</v>
      </c>
      <c r="AA160" s="193">
        <f>Q160*$B160*Indicators!$B$262+Q160*$C160*Indicators!$C$262+Q160*$D160*Indicators!$D$262+Q160*$E160*Indicators!$E$262+Q160*$F160*Indicators!$F$262+Q160*$G160*Indicators!$G$262+Q160*$H160*Indicators!$H$262+Q160*$I160*Indicators!$I$262</f>
        <v>-4.1130559642563332E-4</v>
      </c>
      <c r="AB160" s="193">
        <f>R160*$B160*Indicators!$B$263+R160*$C160*Indicators!$C$263+R160*$D160*Indicators!$D$263+R160*$E160*Indicators!$E$263+R160*$F160*Indicators!$F$263+R160*$G160*Indicators!$G$263+R160*$H160*Indicators!$H$263+R160*$I160*Indicators!$I$263</f>
        <v>-2.5904021081254633E-4</v>
      </c>
      <c r="AC160" s="193">
        <f>S160*$B160*Indicators!$B$264+S160*$C160*Indicators!$C$264+S160*$D160*Indicators!$D$264+S160*$E160*Indicators!$E$264+S160*$F160*Indicators!$F$264+S160*$G160*Indicators!$G$264+S160*$H160*Indicators!$H$264+S160*$I160*Indicators!$I$264</f>
        <v>6.5797711579247209E-4</v>
      </c>
      <c r="AE160" s="177">
        <f t="shared" si="3"/>
        <v>-0.27212353850177756</v>
      </c>
    </row>
    <row r="161" spans="1:31" x14ac:dyDescent="0.25">
      <c r="A161" s="174">
        <f>Indicators!A173</f>
        <v>40634</v>
      </c>
      <c r="B161" s="193">
        <f>(Indicators!B173-Indicators!B172)/Indicators!B172</f>
        <v>-3.0910425844346504E-2</v>
      </c>
      <c r="C161" s="193">
        <f>(Indicators!C173-Indicators!C172)/-100</f>
        <v>2.7000000000000136E-3</v>
      </c>
      <c r="D161" s="193">
        <f>(Indicators!D173-Indicators!D172)/-100</f>
        <v>-3.9999999999999949E-3</v>
      </c>
      <c r="E161" s="193">
        <f>(Indicators!E173-Indicators!E172)/-Indicators!E172</f>
        <v>-7.065449270415565E-2</v>
      </c>
      <c r="F161" s="193">
        <f>(Indicators!F173-Indicators!F172)/Indicators!F172</f>
        <v>-7.6833976833976775E-2</v>
      </c>
      <c r="G161" s="193">
        <f>(Indicators!G173-Indicators!G172)/Indicators!G172</f>
        <v>7.8607523862998324E-2</v>
      </c>
      <c r="H161" s="193">
        <f>(Indicators!H173-Indicators!H172)/Indicators!H172</f>
        <v>5.6278757047501784E-3</v>
      </c>
      <c r="I161" s="193">
        <f>(Indicators!I173-Indicators!I172)/Indicators!I172</f>
        <v>-5.480583861195263E-2</v>
      </c>
      <c r="J161" s="174"/>
      <c r="K161" s="193">
        <f>'Port Shepstone'!C$80/100</f>
        <v>7.9301953055766108E-2</v>
      </c>
      <c r="L161" s="193">
        <f>'Port Shepstone'!D$80/100</f>
        <v>1.9692182557812746E-2</v>
      </c>
      <c r="M161" s="193">
        <f>'Port Shepstone'!E$80/100</f>
        <v>0.11374611518457346</v>
      </c>
      <c r="N161" s="193">
        <f>'Port Shepstone'!F$80/100</f>
        <v>1.8912361788545315E-2</v>
      </c>
      <c r="O161" s="193">
        <f>'Port Shepstone'!G$80/100</f>
        <v>7.8214679635677381E-2</v>
      </c>
      <c r="P161" s="193">
        <f>'Port Shepstone'!H$80/100</f>
        <v>0.20904519596216953</v>
      </c>
      <c r="Q161" s="193">
        <f>'Port Shepstone'!I$80/100</f>
        <v>8.379660205423986E-2</v>
      </c>
      <c r="R161" s="193">
        <f>'Port Shepstone'!J$80/100</f>
        <v>0.20123039952106389</v>
      </c>
      <c r="S161" s="193">
        <f>'Port Shepstone'!K$80/100</f>
        <v>0.19606051024015175</v>
      </c>
      <c r="T161" s="193"/>
      <c r="U161" s="193">
        <f>K161*$B161*Indicators!$B$256+K161*$C161*Indicators!$C$256+K161*$D161*Indicators!$D$256+K161*$E161*Indicators!$E$256+K161*$F161*Indicators!$F$256+K161*$G161*Indicators!$G$256+K161*$H161*Indicators!$H$256+K161*$I161*Indicators!$I$256</f>
        <v>-3.5682089429087162E-3</v>
      </c>
      <c r="V161" s="193">
        <f>L161*$B161*Indicators!$B$257+L161*$C161*Indicators!$C$257+L161*$D161*Indicators!$D$257+L161*$E161*Indicators!$E$257+L161*$F161*Indicators!$F$257+L161*$G161*Indicators!$G$257+L161*$H161*Indicators!$H$257+L161*$I161*Indicators!$I$257</f>
        <v>8.1589926809025651E-5</v>
      </c>
      <c r="W161" s="193">
        <f>M161*$B161*Indicators!$B$258+M161*$C161*Indicators!$C$258+M161*$D161*Indicators!$D$258+M161*$E161*Indicators!$E$258+M161*$F161*Indicators!$F$258+M161*$G161*Indicators!$G$258+M161*$H161*Indicators!$H$258+M161*$I161*Indicators!$I$258</f>
        <v>-3.1783483743467967E-3</v>
      </c>
      <c r="X161" s="193">
        <f>N161*$B161*Indicators!$B$259+N161*$C161*Indicators!$C$259+N161*$D161*Indicators!$D$259+N161*$E161*Indicators!$E$259+N161*$F161*Indicators!$F$259+N161*$G161*Indicators!$G$259+N161*$H161*Indicators!$H$259+N161*$I161*Indicators!$I$259</f>
        <v>-8.345471666123263E-4</v>
      </c>
      <c r="Y161" s="193">
        <f>O161*$B161*Indicators!$B$260+O161*$C161*Indicators!$C$260+O161*$D161*Indicators!$D$260+O161*$E161*Indicators!$E$260+O161*$F161*Indicators!$F$260+O161*$G161*Indicators!$G$260+O161*$H161*Indicators!$H$260+O161*$I161*Indicators!$I$260</f>
        <v>-1.1209059704596815E-3</v>
      </c>
      <c r="Z161" s="193">
        <f>P161*$B161*Indicators!$B$261+P161*$C161*Indicators!$C$261+P161*$D161*Indicators!$D$261+P161*$E161*Indicators!$E$261+P161*$F161*Indicators!$F$261+P161*$G161*Indicators!$G$261+P161*$H161*Indicators!$H$261+P161*$I161*Indicators!$I$261</f>
        <v>-1.7987341817832679E-3</v>
      </c>
      <c r="AA161" s="193">
        <f>Q161*$B161*Indicators!$B$262+Q161*$C161*Indicators!$C$262+Q161*$D161*Indicators!$D$262+Q161*$E161*Indicators!$E$262+Q161*$F161*Indicators!$F$262+Q161*$G161*Indicators!$G$262+Q161*$H161*Indicators!$H$262+Q161*$I161*Indicators!$I$262</f>
        <v>-2.3884041963084168E-3</v>
      </c>
      <c r="AB161" s="193">
        <f>R161*$B161*Indicators!$B$263+R161*$C161*Indicators!$C$263+R161*$D161*Indicators!$D$263+R161*$E161*Indicators!$E$263+R161*$F161*Indicators!$F$263+R161*$G161*Indicators!$G$263+R161*$H161*Indicators!$H$263+R161*$I161*Indicators!$I$263</f>
        <v>-2.1458044829869381E-3</v>
      </c>
      <c r="AC161" s="193">
        <f>S161*$B161*Indicators!$B$264+S161*$C161*Indicators!$C$264+S161*$D161*Indicators!$D$264+S161*$E161*Indicators!$E$264+S161*$F161*Indicators!$F$264+S161*$G161*Indicators!$G$264+S161*$H161*Indicators!$H$264+S161*$I161*Indicators!$I$264</f>
        <v>-7.8384439174097203E-4</v>
      </c>
      <c r="AE161" s="177">
        <f t="shared" si="3"/>
        <v>-1.5737207780338092</v>
      </c>
    </row>
    <row r="162" spans="1:31" x14ac:dyDescent="0.25">
      <c r="A162" s="174">
        <f>Indicators!A174</f>
        <v>40664</v>
      </c>
      <c r="B162" s="193">
        <f>(Indicators!B174-Indicators!B173)/Indicators!B173</f>
        <v>4.9246155011743342E-2</v>
      </c>
      <c r="C162" s="193">
        <f>(Indicators!C174-Indicators!C173)/-100</f>
        <v>1.25E-3</v>
      </c>
      <c r="D162" s="193">
        <f>(Indicators!D174-Indicators!D173)/-100</f>
        <v>-1.0000000000000052E-3</v>
      </c>
      <c r="E162" s="193">
        <f>(Indicators!E174-Indicators!E173)/-Indicators!E173</f>
        <v>7.2128795728062467E-2</v>
      </c>
      <c r="F162" s="193">
        <f>(Indicators!F174-Indicators!F173)/Indicators!F173</f>
        <v>-8.6156419907988238E-2</v>
      </c>
      <c r="G162" s="193">
        <f>(Indicators!G174-Indicators!G173)/Indicators!G173</f>
        <v>2.1473191046329741E-3</v>
      </c>
      <c r="H162" s="193">
        <f>(Indicators!H174-Indicators!H173)/Indicators!H173</f>
        <v>-7.3252364717230772E-4</v>
      </c>
      <c r="I162" s="193">
        <f>(Indicators!I174-Indicators!I173)/Indicators!I173</f>
        <v>5.5944055944055944E-2</v>
      </c>
      <c r="J162" s="174"/>
      <c r="K162" s="193">
        <f>'Port Shepstone'!C$80/100</f>
        <v>7.9301953055766108E-2</v>
      </c>
      <c r="L162" s="193">
        <f>'Port Shepstone'!D$80/100</f>
        <v>1.9692182557812746E-2</v>
      </c>
      <c r="M162" s="193">
        <f>'Port Shepstone'!E$80/100</f>
        <v>0.11374611518457346</v>
      </c>
      <c r="N162" s="193">
        <f>'Port Shepstone'!F$80/100</f>
        <v>1.8912361788545315E-2</v>
      </c>
      <c r="O162" s="193">
        <f>'Port Shepstone'!G$80/100</f>
        <v>7.8214679635677381E-2</v>
      </c>
      <c r="P162" s="193">
        <f>'Port Shepstone'!H$80/100</f>
        <v>0.20904519596216953</v>
      </c>
      <c r="Q162" s="193">
        <f>'Port Shepstone'!I$80/100</f>
        <v>8.379660205423986E-2</v>
      </c>
      <c r="R162" s="193">
        <f>'Port Shepstone'!J$80/100</f>
        <v>0.20123039952106389</v>
      </c>
      <c r="S162" s="193">
        <f>'Port Shepstone'!K$80/100</f>
        <v>0.19606051024015175</v>
      </c>
      <c r="T162" s="193"/>
      <c r="U162" s="193">
        <f>K162*$B162*Indicators!$B$256+K162*$C162*Indicators!$C$256+K162*$D162*Indicators!$D$256+K162*$E162*Indicators!$E$256+K162*$F162*Indicators!$F$256+K162*$G162*Indicators!$G$256+K162*$H162*Indicators!$H$256+K162*$I162*Indicators!$I$256</f>
        <v>5.8800210609208804E-5</v>
      </c>
      <c r="V162" s="193">
        <f>L162*$B162*Indicators!$B$257+L162*$C162*Indicators!$C$257+L162*$D162*Indicators!$D$257+L162*$E162*Indicators!$E$257+L162*$F162*Indicators!$F$257+L162*$G162*Indicators!$G$257+L162*$H162*Indicators!$H$257+L162*$I162*Indicators!$I$257</f>
        <v>6.7021289620598995E-4</v>
      </c>
      <c r="W162" s="193">
        <f>M162*$B162*Indicators!$B$258+M162*$C162*Indicators!$C$258+M162*$D162*Indicators!$D$258+M162*$E162*Indicators!$E$258+M162*$F162*Indicators!$F$258+M162*$G162*Indicators!$G$258+M162*$H162*Indicators!$H$258+M162*$I162*Indicators!$I$258</f>
        <v>4.0680834752111761E-3</v>
      </c>
      <c r="X162" s="193">
        <f>N162*$B162*Indicators!$B$259+N162*$C162*Indicators!$C$259+N162*$D162*Indicators!$D$259+N162*$E162*Indicators!$E$259+N162*$F162*Indicators!$F$259+N162*$G162*Indicators!$G$259+N162*$H162*Indicators!$H$259+N162*$I162*Indicators!$I$259</f>
        <v>8.9382942832918794E-4</v>
      </c>
      <c r="Y162" s="193">
        <f>O162*$B162*Indicators!$B$260+O162*$C162*Indicators!$C$260+O162*$D162*Indicators!$D$260+O162*$E162*Indicators!$E$260+O162*$F162*Indicators!$F$260+O162*$G162*Indicators!$G$260+O162*$H162*Indicators!$H$260+O162*$I162*Indicators!$I$260</f>
        <v>1.4545099481521914E-3</v>
      </c>
      <c r="Z162" s="193">
        <f>P162*$B162*Indicators!$B$261+P162*$C162*Indicators!$C$261+P162*$D162*Indicators!$D$261+P162*$E162*Indicators!$E$261+P162*$F162*Indicators!$F$261+P162*$G162*Indicators!$G$261+P162*$H162*Indicators!$H$261+P162*$I162*Indicators!$I$261</f>
        <v>2.5486506329286387E-3</v>
      </c>
      <c r="AA162" s="193">
        <f>Q162*$B162*Indicators!$B$262+Q162*$C162*Indicators!$C$262+Q162*$D162*Indicators!$D$262+Q162*$E162*Indicators!$E$262+Q162*$F162*Indicators!$F$262+Q162*$G162*Indicators!$G$262+Q162*$H162*Indicators!$H$262+Q162*$I162*Indicators!$I$262</f>
        <v>2.69499551422592E-3</v>
      </c>
      <c r="AB162" s="193">
        <f>R162*$B162*Indicators!$B$263+R162*$C162*Indicators!$C$263+R162*$D162*Indicators!$D$263+R162*$E162*Indicators!$E$263+R162*$F162*Indicators!$F$263+R162*$G162*Indicators!$G$263+R162*$H162*Indicators!$H$263+R162*$I162*Indicators!$I$263</f>
        <v>3.0290086713292393E-3</v>
      </c>
      <c r="AC162" s="193">
        <f>S162*$B162*Indicators!$B$264+S162*$C162*Indicators!$C$264+S162*$D162*Indicators!$D$264+S162*$E162*Indicators!$E$264+S162*$F162*Indicators!$F$264+S162*$G162*Indicators!$G$264+S162*$H162*Indicators!$H$264+S162*$I162*Indicators!$I$264</f>
        <v>1.5174223187353229E-3</v>
      </c>
      <c r="AE162" s="177">
        <f t="shared" si="3"/>
        <v>1.6935513095726877</v>
      </c>
    </row>
    <row r="163" spans="1:31" x14ac:dyDescent="0.25">
      <c r="A163" s="174">
        <f>Indicators!A175</f>
        <v>40695</v>
      </c>
      <c r="B163" s="193">
        <f>(Indicators!B175-Indicators!B174)/Indicators!B174</f>
        <v>-1.9293811827568834E-2</v>
      </c>
      <c r="C163" s="193">
        <f>(Indicators!C175-Indicators!C174)/-100</f>
        <v>-9.5000000000000639E-4</v>
      </c>
      <c r="D163" s="193">
        <f>(Indicators!D175-Indicators!D174)/-100</f>
        <v>-3.9999999999999949E-3</v>
      </c>
      <c r="E163" s="193">
        <f>(Indicators!E175-Indicators!E174)/-Indicators!E174</f>
        <v>3.8653152379316269E-2</v>
      </c>
      <c r="F163" s="193">
        <f>(Indicators!F175-Indicators!F174)/Indicators!F174</f>
        <v>0.14050343249427918</v>
      </c>
      <c r="G163" s="193">
        <f>(Indicators!G175-Indicators!G174)/Indicators!G174</f>
        <v>-2.4024413999090971E-2</v>
      </c>
      <c r="H163" s="193">
        <f>(Indicators!H175-Indicators!H174)/Indicators!H174</f>
        <v>4.937453050111622E-3</v>
      </c>
      <c r="I163" s="193">
        <f>(Indicators!I175-Indicators!I174)/Indicators!I174</f>
        <v>-2.6766004415011039E-2</v>
      </c>
      <c r="J163" s="174"/>
      <c r="K163" s="193">
        <f>'Port Shepstone'!C$80/100</f>
        <v>7.9301953055766108E-2</v>
      </c>
      <c r="L163" s="193">
        <f>'Port Shepstone'!D$80/100</f>
        <v>1.9692182557812746E-2</v>
      </c>
      <c r="M163" s="193">
        <f>'Port Shepstone'!E$80/100</f>
        <v>0.11374611518457346</v>
      </c>
      <c r="N163" s="193">
        <f>'Port Shepstone'!F$80/100</f>
        <v>1.8912361788545315E-2</v>
      </c>
      <c r="O163" s="193">
        <f>'Port Shepstone'!G$80/100</f>
        <v>7.8214679635677381E-2</v>
      </c>
      <c r="P163" s="193">
        <f>'Port Shepstone'!H$80/100</f>
        <v>0.20904519596216953</v>
      </c>
      <c r="Q163" s="193">
        <f>'Port Shepstone'!I$80/100</f>
        <v>8.379660205423986E-2</v>
      </c>
      <c r="R163" s="193">
        <f>'Port Shepstone'!J$80/100</f>
        <v>0.20123039952106389</v>
      </c>
      <c r="S163" s="193">
        <f>'Port Shepstone'!K$80/100</f>
        <v>0.19606051024015175</v>
      </c>
      <c r="T163" s="193"/>
      <c r="U163" s="193">
        <f>K163*$B163*Indicators!$B$256+K163*$C163*Indicators!$C$256+K163*$D163*Indicators!$D$256+K163*$E163*Indicators!$E$256+K163*$F163*Indicators!$F$256+K163*$G163*Indicators!$G$256+K163*$H163*Indicators!$H$256+K163*$I163*Indicators!$I$256</f>
        <v>3.403700748011673E-3</v>
      </c>
      <c r="V163" s="193">
        <f>L163*$B163*Indicators!$B$257+L163*$C163*Indicators!$C$257+L163*$D163*Indicators!$D$257+L163*$E163*Indicators!$E$257+L163*$F163*Indicators!$F$257+L163*$G163*Indicators!$G$257+L163*$H163*Indicators!$H$257+L163*$I163*Indicators!$I$257</f>
        <v>-3.3251815369707917E-4</v>
      </c>
      <c r="W163" s="193">
        <f>M163*$B163*Indicators!$B$258+M163*$C163*Indicators!$C$258+M163*$D163*Indicators!$D$258+M163*$E163*Indicators!$E$258+M163*$F163*Indicators!$F$258+M163*$G163*Indicators!$G$258+M163*$H163*Indicators!$H$258+M163*$I163*Indicators!$I$258</f>
        <v>-9.2554923642285895E-4</v>
      </c>
      <c r="X163" s="193">
        <f>N163*$B163*Indicators!$B$259+N163*$C163*Indicators!$C$259+N163*$D163*Indicators!$D$259+N163*$E163*Indicators!$E$259+N163*$F163*Indicators!$F$259+N163*$G163*Indicators!$G$259+N163*$H163*Indicators!$H$259+N163*$I163*Indicators!$I$259</f>
        <v>-1.3873177381137274E-4</v>
      </c>
      <c r="Y163" s="193">
        <f>O163*$B163*Indicators!$B$260+O163*$C163*Indicators!$C$260+O163*$D163*Indicators!$D$260+O163*$E163*Indicators!$E$260+O163*$F163*Indicators!$F$260+O163*$G163*Indicators!$G$260+O163*$H163*Indicators!$H$260+O163*$I163*Indicators!$I$260</f>
        <v>2.6018327242055621E-4</v>
      </c>
      <c r="Z163" s="193">
        <f>P163*$B163*Indicators!$B$261+P163*$C163*Indicators!$C$261+P163*$D163*Indicators!$D$261+P163*$E163*Indicators!$E$261+P163*$F163*Indicators!$F$261+P163*$G163*Indicators!$G$261+P163*$H163*Indicators!$H$261+P163*$I163*Indicators!$I$261</f>
        <v>4.2599173961033334E-4</v>
      </c>
      <c r="AA163" s="193">
        <f>Q163*$B163*Indicators!$B$262+Q163*$C163*Indicators!$C$262+Q163*$D163*Indicators!$D$262+Q163*$E163*Indicators!$E$262+Q163*$F163*Indicators!$F$262+Q163*$G163*Indicators!$G$262+Q163*$H163*Indicators!$H$262+Q163*$I163*Indicators!$I$262</f>
        <v>6.1904360165268774E-4</v>
      </c>
      <c r="AB163" s="193">
        <f>R163*$B163*Indicators!$B$263+R163*$C163*Indicators!$C$263+R163*$D163*Indicators!$D$263+R163*$E163*Indicators!$E$263+R163*$F163*Indicators!$F$263+R163*$G163*Indicators!$G$263+R163*$H163*Indicators!$H$263+R163*$I163*Indicators!$I$263</f>
        <v>2.7093052258644288E-4</v>
      </c>
      <c r="AC163" s="193">
        <f>S163*$B163*Indicators!$B$264+S163*$C163*Indicators!$C$264+S163*$D163*Indicators!$D$264+S163*$E163*Indicators!$E$264+S163*$F163*Indicators!$F$264+S163*$G163*Indicators!$G$264+S163*$H163*Indicators!$H$264+S163*$I163*Indicators!$I$264</f>
        <v>-5.7228994183339168E-4</v>
      </c>
      <c r="AE163" s="177">
        <f t="shared" si="3"/>
        <v>0.30107607785169904</v>
      </c>
    </row>
    <row r="164" spans="1:31" x14ac:dyDescent="0.25">
      <c r="A164" s="174">
        <f>Indicators!A176</f>
        <v>40725</v>
      </c>
      <c r="B164" s="193">
        <f>(Indicators!B176-Indicators!B175)/Indicators!B175</f>
        <v>-8.5113902428248702E-3</v>
      </c>
      <c r="C164" s="193">
        <f>(Indicators!C176-Indicators!C175)/-100</f>
        <v>1.8500000000000051E-3</v>
      </c>
      <c r="D164" s="193">
        <f>(Indicators!D176-Indicators!D175)/-100</f>
        <v>-4.0000000000000036E-3</v>
      </c>
      <c r="E164" s="193">
        <f>(Indicators!E176-Indicators!E175)/-Indicators!E175</f>
        <v>-3.8867047891350912E-2</v>
      </c>
      <c r="F164" s="193">
        <f>(Indicators!F176-Indicators!F175)/Indicators!F175</f>
        <v>0.18258426966292121</v>
      </c>
      <c r="G164" s="193">
        <f>(Indicators!G176-Indicators!G175)/Indicators!G175</f>
        <v>7.6575078171778416E-2</v>
      </c>
      <c r="H164" s="193">
        <f>(Indicators!H176-Indicators!H175)/Indicators!H175</f>
        <v>1.2704618252316596E-2</v>
      </c>
      <c r="I164" s="193">
        <f>(Indicators!I176-Indicators!I175)/Indicators!I175</f>
        <v>3.1755032605613839E-2</v>
      </c>
      <c r="J164" s="174"/>
      <c r="K164" s="193">
        <f>'Port Shepstone'!C$80/100</f>
        <v>7.9301953055766108E-2</v>
      </c>
      <c r="L164" s="193">
        <f>'Port Shepstone'!D$80/100</f>
        <v>1.9692182557812746E-2</v>
      </c>
      <c r="M164" s="193">
        <f>'Port Shepstone'!E$80/100</f>
        <v>0.11374611518457346</v>
      </c>
      <c r="N164" s="193">
        <f>'Port Shepstone'!F$80/100</f>
        <v>1.8912361788545315E-2</v>
      </c>
      <c r="O164" s="193">
        <f>'Port Shepstone'!G$80/100</f>
        <v>7.8214679635677381E-2</v>
      </c>
      <c r="P164" s="193">
        <f>'Port Shepstone'!H$80/100</f>
        <v>0.20904519596216953</v>
      </c>
      <c r="Q164" s="193">
        <f>'Port Shepstone'!I$80/100</f>
        <v>8.379660205423986E-2</v>
      </c>
      <c r="R164" s="193">
        <f>'Port Shepstone'!J$80/100</f>
        <v>0.20123039952106389</v>
      </c>
      <c r="S164" s="193">
        <f>'Port Shepstone'!K$80/100</f>
        <v>0.19606051024015175</v>
      </c>
      <c r="T164" s="193"/>
      <c r="U164" s="193">
        <f>K164*$B164*Indicators!$B$256+K164*$C164*Indicators!$C$256+K164*$D164*Indicators!$D$256+K164*$E164*Indicators!$E$256+K164*$F164*Indicators!$F$256+K164*$G164*Indicators!$G$256+K164*$H164*Indicators!$H$256+K164*$I164*Indicators!$I$256</f>
        <v>3.9858326664493982E-3</v>
      </c>
      <c r="V164" s="193">
        <f>L164*$B164*Indicators!$B$257+L164*$C164*Indicators!$C$257+L164*$D164*Indicators!$D$257+L164*$E164*Indicators!$E$257+L164*$F164*Indicators!$F$257+L164*$G164*Indicators!$G$257+L164*$H164*Indicators!$H$257+L164*$I164*Indicators!$I$257</f>
        <v>6.0141729193406441E-4</v>
      </c>
      <c r="W164" s="193">
        <f>M164*$B164*Indicators!$B$258+M164*$C164*Indicators!$C$258+M164*$D164*Indicators!$D$258+M164*$E164*Indicators!$E$258+M164*$F164*Indicators!$F$258+M164*$G164*Indicators!$G$258+M164*$H164*Indicators!$H$258+M164*$I164*Indicators!$I$258</f>
        <v>1.0530353411857115E-4</v>
      </c>
      <c r="X164" s="193">
        <f>N164*$B164*Indicators!$B$259+N164*$C164*Indicators!$C$259+N164*$D164*Indicators!$D$259+N164*$E164*Indicators!$E$259+N164*$F164*Indicators!$F$259+N164*$G164*Indicators!$G$259+N164*$H164*Indicators!$H$259+N164*$I164*Indicators!$I$259</f>
        <v>1.5916510397289002E-4</v>
      </c>
      <c r="Y164" s="193">
        <f>O164*$B164*Indicators!$B$260+O164*$C164*Indicators!$C$260+O164*$D164*Indicators!$D$260+O164*$E164*Indicators!$E$260+O164*$F164*Indicators!$F$260+O164*$G164*Indicators!$G$260+O164*$H164*Indicators!$H$260+O164*$I164*Indicators!$I$260</f>
        <v>-8.8152566594143516E-5</v>
      </c>
      <c r="Z164" s="193">
        <f>P164*$B164*Indicators!$B$261+P164*$C164*Indicators!$C$261+P164*$D164*Indicators!$D$261+P164*$E164*Indicators!$E$261+P164*$F164*Indicators!$F$261+P164*$G164*Indicators!$G$261+P164*$H164*Indicators!$H$261+P164*$I164*Indicators!$I$261</f>
        <v>-3.5834302775324123E-4</v>
      </c>
      <c r="AA164" s="193">
        <f>Q164*$B164*Indicators!$B$262+Q164*$C164*Indicators!$C$262+Q164*$D164*Indicators!$D$262+Q164*$E164*Indicators!$E$262+Q164*$F164*Indicators!$F$262+Q164*$G164*Indicators!$G$262+Q164*$H164*Indicators!$H$262+Q164*$I164*Indicators!$I$262</f>
        <v>-5.7189726868936029E-4</v>
      </c>
      <c r="AB164" s="193">
        <f>R164*$B164*Indicators!$B$263+R164*$C164*Indicators!$C$263+R164*$D164*Indicators!$D$263+R164*$E164*Indicators!$E$263+R164*$F164*Indicators!$F$263+R164*$G164*Indicators!$G$263+R164*$H164*Indicators!$H$263+R164*$I164*Indicators!$I$263</f>
        <v>1.8287683734352834E-4</v>
      </c>
      <c r="AC164" s="193">
        <f>S164*$B164*Indicators!$B$264+S164*$C164*Indicators!$C$264+S164*$D164*Indicators!$D$264+S164*$E164*Indicators!$E$264+S164*$F164*Indicators!$F$264+S164*$G164*Indicators!$G$264+S164*$H164*Indicators!$H$264+S164*$I164*Indicators!$I$264</f>
        <v>8.6178359665637402E-4</v>
      </c>
      <c r="AE164" s="177">
        <f t="shared" si="3"/>
        <v>0.48779861674380826</v>
      </c>
    </row>
    <row r="165" spans="1:31" x14ac:dyDescent="0.25">
      <c r="A165" s="174">
        <f>Indicators!A177</f>
        <v>40756</v>
      </c>
      <c r="B165" s="193">
        <f>(Indicators!B177-Indicators!B176)/Indicators!B176</f>
        <v>5.0125499398493922E-2</v>
      </c>
      <c r="C165" s="193">
        <f>(Indicators!C177-Indicators!C176)/-100</f>
        <v>5.0499999999999903E-3</v>
      </c>
      <c r="D165" s="193">
        <f>(Indicators!D177-Indicators!D176)/-100</f>
        <v>-2.9999999999999983E-3</v>
      </c>
      <c r="E165" s="193">
        <f>(Indicators!E177-Indicators!E176)/-Indicators!E176</f>
        <v>4.1283220091166235E-3</v>
      </c>
      <c r="F165" s="193">
        <f>(Indicators!F177-Indicators!F176)/Indicators!F176</f>
        <v>-2.0359687818120052E-2</v>
      </c>
      <c r="G165" s="193">
        <f>(Indicators!G177-Indicators!G176)/Indicators!G176</f>
        <v>0.13465579038437761</v>
      </c>
      <c r="H165" s="193">
        <f>(Indicators!H177-Indicators!H176)/Indicators!H176</f>
        <v>6.5703946098209379E-3</v>
      </c>
      <c r="I165" s="193">
        <f>(Indicators!I177-Indicators!I176)/Indicators!I176</f>
        <v>-1.7862050013740038E-2</v>
      </c>
      <c r="J165" s="174"/>
      <c r="K165" s="193">
        <f>'Port Shepstone'!C$80/100</f>
        <v>7.9301953055766108E-2</v>
      </c>
      <c r="L165" s="193">
        <f>'Port Shepstone'!D$80/100</f>
        <v>1.9692182557812746E-2</v>
      </c>
      <c r="M165" s="193">
        <f>'Port Shepstone'!E$80/100</f>
        <v>0.11374611518457346</v>
      </c>
      <c r="N165" s="193">
        <f>'Port Shepstone'!F$80/100</f>
        <v>1.8912361788545315E-2</v>
      </c>
      <c r="O165" s="193">
        <f>'Port Shepstone'!G$80/100</f>
        <v>7.8214679635677381E-2</v>
      </c>
      <c r="P165" s="193">
        <f>'Port Shepstone'!H$80/100</f>
        <v>0.20904519596216953</v>
      </c>
      <c r="Q165" s="193">
        <f>'Port Shepstone'!I$80/100</f>
        <v>8.379660205423986E-2</v>
      </c>
      <c r="R165" s="193">
        <f>'Port Shepstone'!J$80/100</f>
        <v>0.20123039952106389</v>
      </c>
      <c r="S165" s="193">
        <f>'Port Shepstone'!K$80/100</f>
        <v>0.19606051024015175</v>
      </c>
      <c r="T165" s="193"/>
      <c r="U165" s="193">
        <f>K165*$B165*Indicators!$B$256+K165*$C165*Indicators!$C$256+K165*$D165*Indicators!$D$256+K165*$E165*Indicators!$E$256+K165*$F165*Indicators!$F$256+K165*$G165*Indicators!$G$256+K165*$H165*Indicators!$H$256+K165*$I165*Indicators!$I$256</f>
        <v>3.3323344714452177E-4</v>
      </c>
      <c r="V165" s="193">
        <f>L165*$B165*Indicators!$B$257+L165*$C165*Indicators!$C$257+L165*$D165*Indicators!$D$257+L165*$E165*Indicators!$E$257+L165*$F165*Indicators!$F$257+L165*$G165*Indicators!$G$257+L165*$H165*Indicators!$H$257+L165*$I165*Indicators!$I$257</f>
        <v>1.2945717252939206E-3</v>
      </c>
      <c r="W165" s="193">
        <f>M165*$B165*Indicators!$B$258+M165*$C165*Indicators!$C$258+M165*$D165*Indicators!$D$258+M165*$E165*Indicators!$E$258+M165*$F165*Indicators!$F$258+M165*$G165*Indicators!$G$258+M165*$H165*Indicators!$H$258+M165*$I165*Indicators!$I$258</f>
        <v>1.8087209345789882E-3</v>
      </c>
      <c r="X165" s="193">
        <f>N165*$B165*Indicators!$B$259+N165*$C165*Indicators!$C$259+N165*$D165*Indicators!$D$259+N165*$E165*Indicators!$E$259+N165*$F165*Indicators!$F$259+N165*$G165*Indicators!$G$259+N165*$H165*Indicators!$H$259+N165*$I165*Indicators!$I$259</f>
        <v>-4.4127669164912805E-5</v>
      </c>
      <c r="Y165" s="193">
        <f>O165*$B165*Indicators!$B$260+O165*$C165*Indicators!$C$260+O165*$D165*Indicators!$D$260+O165*$E165*Indicators!$E$260+O165*$F165*Indicators!$F$260+O165*$G165*Indicators!$G$260+O165*$H165*Indicators!$H$260+O165*$I165*Indicators!$I$260</f>
        <v>6.1983679783997943E-4</v>
      </c>
      <c r="Z165" s="193">
        <f>P165*$B165*Indicators!$B$261+P165*$C165*Indicators!$C$261+P165*$D165*Indicators!$D$261+P165*$E165*Indicators!$E$261+P165*$F165*Indicators!$F$261+P165*$G165*Indicators!$G$261+P165*$H165*Indicators!$H$261+P165*$I165*Indicators!$I$261</f>
        <v>1.7215876962605819E-3</v>
      </c>
      <c r="AA165" s="193">
        <f>Q165*$B165*Indicators!$B$262+Q165*$C165*Indicators!$C$262+Q165*$D165*Indicators!$D$262+Q165*$E165*Indicators!$E$262+Q165*$F165*Indicators!$F$262+Q165*$G165*Indicators!$G$262+Q165*$H165*Indicators!$H$262+Q165*$I165*Indicators!$I$262</f>
        <v>5.4374948581425249E-4</v>
      </c>
      <c r="AB165" s="193">
        <f>R165*$B165*Indicators!$B$263+R165*$C165*Indicators!$C$263+R165*$D165*Indicators!$D$263+R165*$E165*Indicators!$E$263+R165*$F165*Indicators!$F$263+R165*$G165*Indicators!$G$263+R165*$H165*Indicators!$H$263+R165*$I165*Indicators!$I$263</f>
        <v>1.6039869937140394E-3</v>
      </c>
      <c r="AC165" s="193">
        <f>S165*$B165*Indicators!$B$264+S165*$C165*Indicators!$C$264+S165*$D165*Indicators!$D$264+S165*$E165*Indicators!$E$264+S165*$F165*Indicators!$F$264+S165*$G165*Indicators!$G$264+S165*$H165*Indicators!$H$264+S165*$I165*Indicators!$I$264</f>
        <v>1.423020088439232E-3</v>
      </c>
      <c r="AE165" s="177">
        <f t="shared" ref="AE165:AE179" si="4">SUM(U165:AD165)*100</f>
        <v>0.93045794999206022</v>
      </c>
    </row>
    <row r="166" spans="1:31" x14ac:dyDescent="0.25">
      <c r="A166" s="174">
        <f>Indicators!A178</f>
        <v>40787</v>
      </c>
      <c r="B166" s="193">
        <f>(Indicators!B178-Indicators!B177)/Indicators!B177</f>
        <v>0.12689163578762774</v>
      </c>
      <c r="C166" s="193">
        <f>(Indicators!C178-Indicators!C177)/-100</f>
        <v>-4.2999999999999974E-3</v>
      </c>
      <c r="D166" s="193">
        <f>(Indicators!D178-Indicators!D177)/-100</f>
        <v>0</v>
      </c>
      <c r="E166" s="193">
        <f>(Indicators!E178-Indicators!E177)/-Indicators!E177</f>
        <v>8.4895068658778924E-2</v>
      </c>
      <c r="F166" s="193">
        <f>(Indicators!F178-Indicators!F177)/Indicators!F177</f>
        <v>-7.7242812608243866E-2</v>
      </c>
      <c r="G166" s="193">
        <f>(Indicators!G178-Indicators!G177)/Indicators!G177</f>
        <v>-0.11938347584554208</v>
      </c>
      <c r="H166" s="193">
        <f>(Indicators!H178-Indicators!H177)/Indicators!H177</f>
        <v>3.3217885524694062E-3</v>
      </c>
      <c r="I166" s="193">
        <f>(Indicators!I178-Indicators!I177)/Indicators!I177</f>
        <v>-5.4001119194180193E-2</v>
      </c>
      <c r="J166" s="174"/>
      <c r="K166" s="193">
        <f>'Port Shepstone'!C$80/100</f>
        <v>7.9301953055766108E-2</v>
      </c>
      <c r="L166" s="193">
        <f>'Port Shepstone'!D$80/100</f>
        <v>1.9692182557812746E-2</v>
      </c>
      <c r="M166" s="193">
        <f>'Port Shepstone'!E$80/100</f>
        <v>0.11374611518457346</v>
      </c>
      <c r="N166" s="193">
        <f>'Port Shepstone'!F$80/100</f>
        <v>1.8912361788545315E-2</v>
      </c>
      <c r="O166" s="193">
        <f>'Port Shepstone'!G$80/100</f>
        <v>7.8214679635677381E-2</v>
      </c>
      <c r="P166" s="193">
        <f>'Port Shepstone'!H$80/100</f>
        <v>0.20904519596216953</v>
      </c>
      <c r="Q166" s="193">
        <f>'Port Shepstone'!I$80/100</f>
        <v>8.379660205423986E-2</v>
      </c>
      <c r="R166" s="193">
        <f>'Port Shepstone'!J$80/100</f>
        <v>0.20123039952106389</v>
      </c>
      <c r="S166" s="193">
        <f>'Port Shepstone'!K$80/100</f>
        <v>0.19606051024015175</v>
      </c>
      <c r="T166" s="193"/>
      <c r="U166" s="193">
        <f>K166*$B166*Indicators!$B$256+K166*$C166*Indicators!$C$256+K166*$D166*Indicators!$D$256+K166*$E166*Indicators!$E$256+K166*$F166*Indicators!$F$256+K166*$G166*Indicators!$G$256+K166*$H166*Indicators!$H$256+K166*$I166*Indicators!$I$256</f>
        <v>9.690488011065224E-4</v>
      </c>
      <c r="V166" s="193">
        <f>L166*$B166*Indicators!$B$257+L166*$C166*Indicators!$C$257+L166*$D166*Indicators!$D$257+L166*$E166*Indicators!$E$257+L166*$F166*Indicators!$F$257+L166*$G166*Indicators!$G$257+L166*$H166*Indicators!$H$257+L166*$I166*Indicators!$I$257</f>
        <v>-2.3623956366875052E-4</v>
      </c>
      <c r="W166" s="193">
        <f>M166*$B166*Indicators!$B$258+M166*$C166*Indicators!$C$258+M166*$D166*Indicators!$D$258+M166*$E166*Indicators!$E$258+M166*$F166*Indicators!$F$258+M166*$G166*Indicators!$G$258+M166*$H166*Indicators!$H$258+M166*$I166*Indicators!$I$258</f>
        <v>4.7288280333974749E-3</v>
      </c>
      <c r="X166" s="193">
        <f>N166*$B166*Indicators!$B$259+N166*$C166*Indicators!$C$259+N166*$D166*Indicators!$D$259+N166*$E166*Indicators!$E$259+N166*$F166*Indicators!$F$259+N166*$G166*Indicators!$G$259+N166*$H166*Indicators!$H$259+N166*$I166*Indicators!$I$259</f>
        <v>5.2667080214288935E-5</v>
      </c>
      <c r="Y166" s="193">
        <f>O166*$B166*Indicators!$B$260+O166*$C166*Indicators!$C$260+O166*$D166*Indicators!$D$260+O166*$E166*Indicators!$E$260+O166*$F166*Indicators!$F$260+O166*$G166*Indicators!$G$260+O166*$H166*Indicators!$H$260+O166*$I166*Indicators!$I$260</f>
        <v>1.7543477934445111E-3</v>
      </c>
      <c r="Z166" s="193">
        <f>P166*$B166*Indicators!$B$261+P166*$C166*Indicators!$C$261+P166*$D166*Indicators!$D$261+P166*$E166*Indicators!$E$261+P166*$F166*Indicators!$F$261+P166*$G166*Indicators!$G$261+P166*$H166*Indicators!$H$261+P166*$I166*Indicators!$I$261</f>
        <v>4.2862872781190163E-3</v>
      </c>
      <c r="AA166" s="193">
        <f>Q166*$B166*Indicators!$B$262+Q166*$C166*Indicators!$C$262+Q166*$D166*Indicators!$D$262+Q166*$E166*Indicators!$E$262+Q166*$F166*Indicators!$F$262+Q166*$G166*Indicators!$G$262+Q166*$H166*Indicators!$H$262+Q166*$I166*Indicators!$I$262</f>
        <v>2.7285790876023053E-3</v>
      </c>
      <c r="AB166" s="193">
        <f>R166*$B166*Indicators!$B$263+R166*$C166*Indicators!$C$263+R166*$D166*Indicators!$D$263+R166*$E166*Indicators!$E$263+R166*$F166*Indicators!$F$263+R166*$G166*Indicators!$G$263+R166*$H166*Indicators!$H$263+R166*$I166*Indicators!$I$263</f>
        <v>3.6161406753806892E-3</v>
      </c>
      <c r="AC166" s="193">
        <f>S166*$B166*Indicators!$B$264+S166*$C166*Indicators!$C$264+S166*$D166*Indicators!$D$264+S166*$E166*Indicators!$E$264+S166*$F166*Indicators!$F$264+S166*$G166*Indicators!$G$264+S166*$H166*Indicators!$H$264+S166*$I166*Indicators!$I$264</f>
        <v>1.8587799362761543E-3</v>
      </c>
      <c r="AE166" s="177">
        <f t="shared" si="4"/>
        <v>1.9758439121872213</v>
      </c>
    </row>
    <row r="167" spans="1:31" x14ac:dyDescent="0.25">
      <c r="A167" s="174">
        <f>Indicators!A179</f>
        <v>40817</v>
      </c>
      <c r="B167" s="193">
        <f>(Indicators!B179-Indicators!B178)/Indicators!B178</f>
        <v>-3.3534978287607715E-2</v>
      </c>
      <c r="C167" s="193">
        <f>(Indicators!C179-Indicators!C178)/-100</f>
        <v>4.1999999999999989E-3</v>
      </c>
      <c r="D167" s="193">
        <f>(Indicators!D179-Indicators!D178)/-100</f>
        <v>-4.0000000000000036E-3</v>
      </c>
      <c r="E167" s="193">
        <f>(Indicators!E179-Indicators!E178)/-Indicators!E178</f>
        <v>-2.9067572668931792E-2</v>
      </c>
      <c r="F167" s="193">
        <f>(Indicators!F179-Indicators!F178)/Indicators!F178</f>
        <v>-1.2762762762762758E-2</v>
      </c>
      <c r="G167" s="193">
        <f>(Indicators!G179-Indicators!G178)/Indicators!G178</f>
        <v>7.8854598305399218E-2</v>
      </c>
      <c r="H167" s="193">
        <f>(Indicators!H179-Indicators!H178)/Indicators!H178</f>
        <v>6.0397177249367157E-3</v>
      </c>
      <c r="I167" s="193">
        <f>(Indicators!I179-Indicators!I178)/Indicators!I178</f>
        <v>4.9097900029577049E-2</v>
      </c>
      <c r="J167" s="174"/>
      <c r="K167" s="193">
        <f>'Port Shepstone'!C$80/100</f>
        <v>7.9301953055766108E-2</v>
      </c>
      <c r="L167" s="193">
        <f>'Port Shepstone'!D$80/100</f>
        <v>1.9692182557812746E-2</v>
      </c>
      <c r="M167" s="193">
        <f>'Port Shepstone'!E$80/100</f>
        <v>0.11374611518457346</v>
      </c>
      <c r="N167" s="193">
        <f>'Port Shepstone'!F$80/100</f>
        <v>1.8912361788545315E-2</v>
      </c>
      <c r="O167" s="193">
        <f>'Port Shepstone'!G$80/100</f>
        <v>7.8214679635677381E-2</v>
      </c>
      <c r="P167" s="193">
        <f>'Port Shepstone'!H$80/100</f>
        <v>0.20904519596216953</v>
      </c>
      <c r="Q167" s="193">
        <f>'Port Shepstone'!I$80/100</f>
        <v>8.379660205423986E-2</v>
      </c>
      <c r="R167" s="193">
        <f>'Port Shepstone'!J$80/100</f>
        <v>0.20123039952106389</v>
      </c>
      <c r="S167" s="193">
        <f>'Port Shepstone'!K$80/100</f>
        <v>0.19606051024015175</v>
      </c>
      <c r="T167" s="193"/>
      <c r="U167" s="193">
        <f>K167*$B167*Indicators!$B$256+K167*$C167*Indicators!$C$256+K167*$D167*Indicators!$D$256+K167*$E167*Indicators!$E$256+K167*$F167*Indicators!$F$256+K167*$G167*Indicators!$G$256+K167*$H167*Indicators!$H$256+K167*$I167*Indicators!$I$256</f>
        <v>-8.5055373708644026E-4</v>
      </c>
      <c r="V167" s="193">
        <f>L167*$B167*Indicators!$B$257+L167*$C167*Indicators!$C$257+L167*$D167*Indicators!$D$257+L167*$E167*Indicators!$E$257+L167*$F167*Indicators!$F$257+L167*$G167*Indicators!$G$257+L167*$H167*Indicators!$H$257+L167*$I167*Indicators!$I$257</f>
        <v>5.591431511542328E-4</v>
      </c>
      <c r="W167" s="193">
        <f>M167*$B167*Indicators!$B$258+M167*$C167*Indicators!$C$258+M167*$D167*Indicators!$D$258+M167*$E167*Indicators!$E$258+M167*$F167*Indicators!$F$258+M167*$G167*Indicators!$G$258+M167*$H167*Indicators!$H$258+M167*$I167*Indicators!$I$258</f>
        <v>-4.0726203801125455E-4</v>
      </c>
      <c r="X167" s="193">
        <f>N167*$B167*Indicators!$B$259+N167*$C167*Indicators!$C$259+N167*$D167*Indicators!$D$259+N167*$E167*Indicators!$E$259+N167*$F167*Indicators!$F$259+N167*$G167*Indicators!$G$259+N167*$H167*Indicators!$H$259+N167*$I167*Indicators!$I$259</f>
        <v>3.0252042617739136E-4</v>
      </c>
      <c r="Y167" s="193">
        <f>O167*$B167*Indicators!$B$260+O167*$C167*Indicators!$C$260+O167*$D167*Indicators!$D$260+O167*$E167*Indicators!$E$260+O167*$F167*Indicators!$F$260+O167*$G167*Indicators!$G$260+O167*$H167*Indicators!$H$260+O167*$I167*Indicators!$I$260</f>
        <v>-2.0232756429822339E-4</v>
      </c>
      <c r="Z167" s="193">
        <f>P167*$B167*Indicators!$B$261+P167*$C167*Indicators!$C$261+P167*$D167*Indicators!$D$261+P167*$E167*Indicators!$E$261+P167*$F167*Indicators!$F$261+P167*$G167*Indicators!$G$261+P167*$H167*Indicators!$H$261+P167*$I167*Indicators!$I$261</f>
        <v>-8.5297247810810087E-4</v>
      </c>
      <c r="AA167" s="193">
        <f>Q167*$B167*Indicators!$B$262+Q167*$C167*Indicators!$C$262+Q167*$D167*Indicators!$D$262+Q167*$E167*Indicators!$E$262+Q167*$F167*Indicators!$F$262+Q167*$G167*Indicators!$G$262+Q167*$H167*Indicators!$H$262+Q167*$I167*Indicators!$I$262</f>
        <v>-4.6222508043788701E-4</v>
      </c>
      <c r="AB167" s="193">
        <f>R167*$B167*Indicators!$B$263+R167*$C167*Indicators!$C$263+R167*$D167*Indicators!$D$263+R167*$E167*Indicators!$E$263+R167*$F167*Indicators!$F$263+R167*$G167*Indicators!$G$263+R167*$H167*Indicators!$H$263+R167*$I167*Indicators!$I$263</f>
        <v>-1.8582516134979044E-4</v>
      </c>
      <c r="AC167" s="193">
        <f>S167*$B167*Indicators!$B$264+S167*$C167*Indicators!$C$264+S167*$D167*Indicators!$D$264+S167*$E167*Indicators!$E$264+S167*$F167*Indicators!$F$264+S167*$G167*Indicators!$G$264+S167*$H167*Indicators!$H$264+S167*$I167*Indicators!$I$264</f>
        <v>3.1042505469803969E-4</v>
      </c>
      <c r="AE167" s="177">
        <f t="shared" si="4"/>
        <v>-0.17890774272620324</v>
      </c>
    </row>
    <row r="168" spans="1:31" x14ac:dyDescent="0.25">
      <c r="A168" s="174">
        <f>Indicators!A180</f>
        <v>40848</v>
      </c>
      <c r="B168" s="193">
        <f>(Indicators!B180-Indicators!B179)/Indicators!B179</f>
        <v>8.1785834870010066E-2</v>
      </c>
      <c r="C168" s="193">
        <f>(Indicators!C180-Indicators!C179)/-100</f>
        <v>-4.4999999999999928E-4</v>
      </c>
      <c r="D168" s="193">
        <f>(Indicators!D180-Indicators!D179)/-100</f>
        <v>-2.9999999999999983E-3</v>
      </c>
      <c r="E168" s="193">
        <f>(Indicators!E180-Indicators!E179)/-Indicators!E179</f>
        <v>-2.311078503301537E-2</v>
      </c>
      <c r="F168" s="193">
        <f>(Indicators!F180-Indicators!F179)/Indicators!F179</f>
        <v>-6.7680608365019046E-2</v>
      </c>
      <c r="G168" s="193">
        <f>(Indicators!G180-Indicators!G179)/Indicators!G179</f>
        <v>-1.6051364365971106E-2</v>
      </c>
      <c r="H168" s="193">
        <f>(Indicators!H180-Indicators!H179)/Indicators!H179</f>
        <v>3.8283559508594431E-3</v>
      </c>
      <c r="I168" s="193">
        <f>(Indicators!I180-Indicators!I179)/Indicators!I179</f>
        <v>-3.3267550042289255E-2</v>
      </c>
      <c r="J168" s="174"/>
      <c r="K168" s="193">
        <f>'Port Shepstone'!C$80/100</f>
        <v>7.9301953055766108E-2</v>
      </c>
      <c r="L168" s="193">
        <f>'Port Shepstone'!D$80/100</f>
        <v>1.9692182557812746E-2</v>
      </c>
      <c r="M168" s="193">
        <f>'Port Shepstone'!E$80/100</f>
        <v>0.11374611518457346</v>
      </c>
      <c r="N168" s="193">
        <f>'Port Shepstone'!F$80/100</f>
        <v>1.8912361788545315E-2</v>
      </c>
      <c r="O168" s="193">
        <f>'Port Shepstone'!G$80/100</f>
        <v>7.8214679635677381E-2</v>
      </c>
      <c r="P168" s="193">
        <f>'Port Shepstone'!H$80/100</f>
        <v>0.20904519596216953</v>
      </c>
      <c r="Q168" s="193">
        <f>'Port Shepstone'!I$80/100</f>
        <v>8.379660205423986E-2</v>
      </c>
      <c r="R168" s="193">
        <f>'Port Shepstone'!J$80/100</f>
        <v>0.20123039952106389</v>
      </c>
      <c r="S168" s="193">
        <f>'Port Shepstone'!K$80/100</f>
        <v>0.19606051024015175</v>
      </c>
      <c r="T168" s="193"/>
      <c r="U168" s="193">
        <f>K168*$B168*Indicators!$B$256+K168*$C168*Indicators!$C$256+K168*$D168*Indicators!$D$256+K168*$E168*Indicators!$E$256+K168*$F168*Indicators!$F$256+K168*$G168*Indicators!$G$256+K168*$H168*Indicators!$H$256+K168*$I168*Indicators!$I$256</f>
        <v>-8.207290127628192E-4</v>
      </c>
      <c r="V168" s="193">
        <f>L168*$B168*Indicators!$B$257+L168*$C168*Indicators!$C$257+L168*$D168*Indicators!$D$257+L168*$E168*Indicators!$E$257+L168*$F168*Indicators!$F$257+L168*$G168*Indicators!$G$257+L168*$H168*Indicators!$H$257+L168*$I168*Indicators!$I$257</f>
        <v>1.8019560478310363E-4</v>
      </c>
      <c r="W168" s="193">
        <f>M168*$B168*Indicators!$B$258+M168*$C168*Indicators!$C$258+M168*$D168*Indicators!$D$258+M168*$E168*Indicators!$E$258+M168*$F168*Indicators!$F$258+M168*$G168*Indicators!$G$258+M168*$H168*Indicators!$H$258+M168*$I168*Indicators!$I$258</f>
        <v>2.2525472243669492E-3</v>
      </c>
      <c r="X168" s="193">
        <f>N168*$B168*Indicators!$B$259+N168*$C168*Indicators!$C$259+N168*$D168*Indicators!$D$259+N168*$E168*Indicators!$E$259+N168*$F168*Indicators!$F$259+N168*$G168*Indicators!$G$259+N168*$H168*Indicators!$H$259+N168*$I168*Indicators!$I$259</f>
        <v>-2.4334560396623223E-4</v>
      </c>
      <c r="Y168" s="193">
        <f>O168*$B168*Indicators!$B$260+O168*$C168*Indicators!$C$260+O168*$D168*Indicators!$D$260+O168*$E168*Indicators!$E$260+O168*$F168*Indicators!$F$260+O168*$G168*Indicators!$G$260+O168*$H168*Indicators!$H$260+O168*$I168*Indicators!$I$260</f>
        <v>2.942510563722268E-4</v>
      </c>
      <c r="Z168" s="193">
        <f>P168*$B168*Indicators!$B$261+P168*$C168*Indicators!$C$261+P168*$D168*Indicators!$D$261+P168*$E168*Indicators!$E$261+P168*$F168*Indicators!$F$261+P168*$G168*Indicators!$G$261+P168*$H168*Indicators!$H$261+P168*$I168*Indicators!$I$261</f>
        <v>1.2682968481752064E-3</v>
      </c>
      <c r="AA168" s="193">
        <f>Q168*$B168*Indicators!$B$262+Q168*$C168*Indicators!$C$262+Q168*$D168*Indicators!$D$262+Q168*$E168*Indicators!$E$262+Q168*$F168*Indicators!$F$262+Q168*$G168*Indicators!$G$262+Q168*$H168*Indicators!$H$262+Q168*$I168*Indicators!$I$262</f>
        <v>-1.4293486713944654E-4</v>
      </c>
      <c r="AB168" s="193">
        <f>R168*$B168*Indicators!$B$263+R168*$C168*Indicators!$C$263+R168*$D168*Indicators!$D$263+R168*$E168*Indicators!$E$263+R168*$F168*Indicators!$F$263+R168*$G168*Indicators!$G$263+R168*$H168*Indicators!$H$263+R168*$I168*Indicators!$I$263</f>
        <v>9.8504982422603486E-4</v>
      </c>
      <c r="AC168" s="193">
        <f>S168*$B168*Indicators!$B$264+S168*$C168*Indicators!$C$264+S168*$D168*Indicators!$D$264+S168*$E168*Indicators!$E$264+S168*$F168*Indicators!$F$264+S168*$G168*Indicators!$G$264+S168*$H168*Indicators!$H$264+S168*$I168*Indicators!$I$264</f>
        <v>1.3540355995415583E-3</v>
      </c>
      <c r="AE168" s="177">
        <f t="shared" si="4"/>
        <v>0.51273666735965806</v>
      </c>
    </row>
    <row r="169" spans="1:31" x14ac:dyDescent="0.25">
      <c r="A169" s="174">
        <f>Indicators!A181</f>
        <v>40878</v>
      </c>
      <c r="B169" s="193">
        <f>(Indicators!B181-Indicators!B180)/Indicators!B180</f>
        <v>-2.0539229808892629E-2</v>
      </c>
      <c r="C169" s="193">
        <f>(Indicators!C181-Indicators!C180)/-100</f>
        <v>-1.4999999999999682E-4</v>
      </c>
      <c r="D169" s="193">
        <f>(Indicators!D181-Indicators!D180)/-100</f>
        <v>0</v>
      </c>
      <c r="E169" s="193">
        <f>(Indicators!E181-Indicators!E180)/-Indicators!E180</f>
        <v>2.8953029759770561E-2</v>
      </c>
      <c r="F169" s="193">
        <f>(Indicators!F181-Indicators!F180)/Indicators!F180</f>
        <v>-4.4861337683523565E-2</v>
      </c>
      <c r="G169" s="193">
        <f>(Indicators!G181-Indicators!G180)/Indicators!G180</f>
        <v>-9.8986250291307434E-2</v>
      </c>
      <c r="H169" s="193">
        <f>(Indicators!H181-Indicators!H180)/Indicators!H180</f>
        <v>1.1796576405682239E-2</v>
      </c>
      <c r="I169" s="193">
        <f>(Indicators!I181-Indicators!I180)/Indicators!I180</f>
        <v>1.079031787693205E-2</v>
      </c>
      <c r="J169" s="174"/>
      <c r="K169" s="193">
        <f>'Port Shepstone'!C$80/100</f>
        <v>7.9301953055766108E-2</v>
      </c>
      <c r="L169" s="193">
        <f>'Port Shepstone'!D$80/100</f>
        <v>1.9692182557812746E-2</v>
      </c>
      <c r="M169" s="193">
        <f>'Port Shepstone'!E$80/100</f>
        <v>0.11374611518457346</v>
      </c>
      <c r="N169" s="193">
        <f>'Port Shepstone'!F$80/100</f>
        <v>1.8912361788545315E-2</v>
      </c>
      <c r="O169" s="193">
        <f>'Port Shepstone'!G$80/100</f>
        <v>7.8214679635677381E-2</v>
      </c>
      <c r="P169" s="193">
        <f>'Port Shepstone'!H$80/100</f>
        <v>0.20904519596216953</v>
      </c>
      <c r="Q169" s="193">
        <f>'Port Shepstone'!I$80/100</f>
        <v>8.379660205423986E-2</v>
      </c>
      <c r="R169" s="193">
        <f>'Port Shepstone'!J$80/100</f>
        <v>0.20123039952106389</v>
      </c>
      <c r="S169" s="193">
        <f>'Port Shepstone'!K$80/100</f>
        <v>0.19606051024015175</v>
      </c>
      <c r="T169" s="193"/>
      <c r="U169" s="193">
        <f>K169*$B169*Indicators!$B$256+K169*$C169*Indicators!$C$256+K169*$D169*Indicators!$D$256+K169*$E169*Indicators!$E$256+K169*$F169*Indicators!$F$256+K169*$G169*Indicators!$G$256+K169*$H169*Indicators!$H$256+K169*$I169*Indicators!$I$256</f>
        <v>-8.4189722088217559E-4</v>
      </c>
      <c r="V169" s="193">
        <f>L169*$B169*Indicators!$B$257+L169*$C169*Indicators!$C$257+L169*$D169*Indicators!$D$257+L169*$E169*Indicators!$E$257+L169*$F169*Indicators!$F$257+L169*$G169*Indicators!$G$257+L169*$H169*Indicators!$H$257+L169*$I169*Indicators!$I$257</f>
        <v>-8.0152898681698937E-4</v>
      </c>
      <c r="W169" s="193">
        <f>M169*$B169*Indicators!$B$258+M169*$C169*Indicators!$C$258+M169*$D169*Indicators!$D$258+M169*$E169*Indicators!$E$258+M169*$F169*Indicators!$F$258+M169*$G169*Indicators!$G$258+M169*$H169*Indicators!$H$258+M169*$I169*Indicators!$I$258</f>
        <v>-1.1212025564749612E-4</v>
      </c>
      <c r="X169" s="193">
        <f>N169*$B169*Indicators!$B$259+N169*$C169*Indicators!$C$259+N169*$D169*Indicators!$D$259+N169*$E169*Indicators!$E$259+N169*$F169*Indicators!$F$259+N169*$G169*Indicators!$G$259+N169*$H169*Indicators!$H$259+N169*$I169*Indicators!$I$259</f>
        <v>1.9487296736048231E-4</v>
      </c>
      <c r="Y169" s="193">
        <f>O169*$B169*Indicators!$B$260+O169*$C169*Indicators!$C$260+O169*$D169*Indicators!$D$260+O169*$E169*Indicators!$E$260+O169*$F169*Indicators!$F$260+O169*$G169*Indicators!$G$260+O169*$H169*Indicators!$H$260+O169*$I169*Indicators!$I$260</f>
        <v>4.945138996472248E-4</v>
      </c>
      <c r="Z169" s="193">
        <f>P169*$B169*Indicators!$B$261+P169*$C169*Indicators!$C$261+P169*$D169*Indicators!$D$261+P169*$E169*Indicators!$E$261+P169*$F169*Indicators!$F$261+P169*$G169*Indicators!$G$261+P169*$H169*Indicators!$H$261+P169*$I169*Indicators!$I$261</f>
        <v>7.8141597976590072E-4</v>
      </c>
      <c r="AA169" s="193">
        <f>Q169*$B169*Indicators!$B$262+Q169*$C169*Indicators!$C$262+Q169*$D169*Indicators!$D$262+Q169*$E169*Indicators!$E$262+Q169*$F169*Indicators!$F$262+Q169*$G169*Indicators!$G$262+Q169*$H169*Indicators!$H$262+Q169*$I169*Indicators!$I$262</f>
        <v>8.4134579022303486E-4</v>
      </c>
      <c r="AB169" s="193">
        <f>R169*$B169*Indicators!$B$263+R169*$C169*Indicators!$C$263+R169*$D169*Indicators!$D$263+R169*$E169*Indicators!$E$263+R169*$F169*Indicators!$F$263+R169*$G169*Indicators!$G$263+R169*$H169*Indicators!$H$263+R169*$I169*Indicators!$I$263</f>
        <v>9.7946257038126539E-4</v>
      </c>
      <c r="AC169" s="193">
        <f>S169*$B169*Indicators!$B$264+S169*$C169*Indicators!$C$264+S169*$D169*Indicators!$D$264+S169*$E169*Indicators!$E$264+S169*$F169*Indicators!$F$264+S169*$G169*Indicators!$G$264+S169*$H169*Indicators!$H$264+S169*$I169*Indicators!$I$264</f>
        <v>3.8664423377100489E-4</v>
      </c>
      <c r="AE169" s="177">
        <f t="shared" si="4"/>
        <v>0.19227089778022519</v>
      </c>
    </row>
    <row r="170" spans="1:31" x14ac:dyDescent="0.25">
      <c r="A170" s="174">
        <f>Indicators!A182</f>
        <v>40909</v>
      </c>
      <c r="B170" s="193">
        <f>(Indicators!B182-Indicators!B181)/Indicators!B181</f>
        <v>-3.995440785361485E-2</v>
      </c>
      <c r="C170" s="193">
        <f>(Indicators!C182-Indicators!C181)/-100</f>
        <v>2.4500000000000012E-3</v>
      </c>
      <c r="D170" s="193">
        <f>(Indicators!D182-Indicators!D181)/-100</f>
        <v>-9.9999999999999655E-4</v>
      </c>
      <c r="E170" s="193">
        <f>(Indicators!E182-Indicators!E181)/-Indicators!E181</f>
        <v>-1.9846764515831308E-2</v>
      </c>
      <c r="F170" s="193">
        <f>(Indicators!F182-Indicators!F181)/Indicators!F181</f>
        <v>2.561912894961562E-2</v>
      </c>
      <c r="G170" s="193">
        <f>(Indicators!G182-Indicators!G181)/Indicators!G181</f>
        <v>0.11949563530552858</v>
      </c>
      <c r="H170" s="193">
        <f>(Indicators!H182-Indicators!H181)/Indicators!H181</f>
        <v>5.9664846385927978E-3</v>
      </c>
      <c r="I170" s="193">
        <f>(Indicators!I182-Indicators!I181)/Indicators!I181</f>
        <v>1.7599538372763995E-2</v>
      </c>
      <c r="J170" s="174"/>
      <c r="K170" s="193">
        <f>'Port Shepstone'!C$81/100</f>
        <v>7.9762353450769582E-2</v>
      </c>
      <c r="L170" s="193">
        <f>'Port Shepstone'!D$81/100</f>
        <v>1.8593153859550914E-2</v>
      </c>
      <c r="M170" s="193">
        <f>'Port Shepstone'!E$81/100</f>
        <v>0.11158108677433196</v>
      </c>
      <c r="N170" s="193">
        <f>'Port Shepstone'!F$81/100</f>
        <v>1.8285730047944836E-2</v>
      </c>
      <c r="O170" s="193">
        <f>'Port Shepstone'!G$81/100</f>
        <v>7.7523393282242489E-2</v>
      </c>
      <c r="P170" s="193">
        <f>'Port Shepstone'!H$81/100</f>
        <v>0.20916346444243422</v>
      </c>
      <c r="Q170" s="193">
        <f>'Port Shepstone'!I$81/100</f>
        <v>8.3499676113180724E-2</v>
      </c>
      <c r="R170" s="193">
        <f>'Port Shepstone'!J$81/100</f>
        <v>0.19997293763006666</v>
      </c>
      <c r="S170" s="193">
        <f>'Port Shepstone'!K$81/100</f>
        <v>0.20161820439947853</v>
      </c>
      <c r="T170" s="193"/>
      <c r="U170" s="193">
        <f>K170*$B170*Indicators!$B$256+K170*$C170*Indicators!$C$256+K170*$D170*Indicators!$D$256+K170*$E170*Indicators!$E$256+K170*$F170*Indicators!$F$256+K170*$G170*Indicators!$G$256+K170*$H170*Indicators!$H$256+K170*$I170*Indicators!$I$256</f>
        <v>-1.1800691195762378E-4</v>
      </c>
      <c r="V170" s="193">
        <f>L170*$B170*Indicators!$B$257+L170*$C170*Indicators!$C$257+L170*$D170*Indicators!$D$257+L170*$E170*Indicators!$E$257+L170*$F170*Indicators!$F$257+L170*$G170*Indicators!$G$257+L170*$H170*Indicators!$H$257+L170*$I170*Indicators!$I$257</f>
        <v>6.9440154767399945E-4</v>
      </c>
      <c r="W170" s="193">
        <f>M170*$B170*Indicators!$B$258+M170*$C170*Indicators!$C$258+M170*$D170*Indicators!$D$258+M170*$E170*Indicators!$E$258+M170*$F170*Indicators!$F$258+M170*$G170*Indicators!$G$258+M170*$H170*Indicators!$H$258+M170*$I170*Indicators!$I$258</f>
        <v>-1.2733815568967348E-3</v>
      </c>
      <c r="X170" s="193">
        <f>N170*$B170*Indicators!$B$259+N170*$C170*Indicators!$C$259+N170*$D170*Indicators!$D$259+N170*$E170*Indicators!$E$259+N170*$F170*Indicators!$F$259+N170*$G170*Indicators!$G$259+N170*$H170*Indicators!$H$259+N170*$I170*Indicators!$I$259</f>
        <v>2.7504004722538956E-5</v>
      </c>
      <c r="Y170" s="193">
        <f>O170*$B170*Indicators!$B$260+O170*$C170*Indicators!$C$260+O170*$D170*Indicators!$D$260+O170*$E170*Indicators!$E$260+O170*$F170*Indicators!$F$260+O170*$G170*Indicators!$G$260+O170*$H170*Indicators!$H$260+O170*$I170*Indicators!$I$260</f>
        <v>-2.8431961495848149E-4</v>
      </c>
      <c r="Z170" s="193">
        <f>P170*$B170*Indicators!$B$261+P170*$C170*Indicators!$C$261+P170*$D170*Indicators!$D$261+P170*$E170*Indicators!$E$261+P170*$F170*Indicators!$F$261+P170*$G170*Indicators!$G$261+P170*$H170*Indicators!$H$261+P170*$I170*Indicators!$I$261</f>
        <v>-8.0130441179269388E-4</v>
      </c>
      <c r="AA170" s="193">
        <f>Q170*$B170*Indicators!$B$262+Q170*$C170*Indicators!$C$262+Q170*$D170*Indicators!$D$262+Q170*$E170*Indicators!$E$262+Q170*$F170*Indicators!$F$262+Q170*$G170*Indicators!$G$262+Q170*$H170*Indicators!$H$262+Q170*$I170*Indicators!$I$262</f>
        <v>-5.5161717815479833E-4</v>
      </c>
      <c r="AB170" s="193">
        <f>R170*$B170*Indicators!$B$263+R170*$C170*Indicators!$C$263+R170*$D170*Indicators!$D$263+R170*$E170*Indicators!$E$263+R170*$F170*Indicators!$F$263+R170*$G170*Indicators!$G$263+R170*$H170*Indicators!$H$263+R170*$I170*Indicators!$I$263</f>
        <v>-5.1046990337128115E-4</v>
      </c>
      <c r="AC170" s="193">
        <f>S170*$B170*Indicators!$B$264+S170*$C170*Indicators!$C$264+S170*$D170*Indicators!$D$264+S170*$E170*Indicators!$E$264+S170*$F170*Indicators!$F$264+S170*$G170*Indicators!$G$264+S170*$H170*Indicators!$H$264+S170*$I170*Indicators!$I$264</f>
        <v>-1.3468468546450237E-4</v>
      </c>
      <c r="AE170" s="177">
        <f t="shared" si="4"/>
        <v>-0.29518787101995769</v>
      </c>
    </row>
    <row r="171" spans="1:31" x14ac:dyDescent="0.25">
      <c r="A171" s="174">
        <f>Indicators!A183</f>
        <v>40940</v>
      </c>
      <c r="B171" s="193">
        <f>(Indicators!B183-Indicators!B182)/Indicators!B182</f>
        <v>-4.5115085596108995E-2</v>
      </c>
      <c r="C171" s="193">
        <f>(Indicators!C183-Indicators!C182)/-100</f>
        <v>-5.0000000000000706E-4</v>
      </c>
      <c r="D171" s="193">
        <f>(Indicators!D183-Indicators!D182)/-100</f>
        <v>-2.0000000000000018E-3</v>
      </c>
      <c r="E171" s="193">
        <f>(Indicators!E183-Indicators!E182)/-Indicators!E182</f>
        <v>-0.10400072411296157</v>
      </c>
      <c r="F171" s="193">
        <f>(Indicators!F183-Indicators!F182)/Indicators!F182</f>
        <v>-2.4979184013322143E-2</v>
      </c>
      <c r="G171" s="193">
        <f>(Indicators!G183-Indicators!G182)/Indicators!G182</f>
        <v>3.0959394674522116E-2</v>
      </c>
      <c r="H171" s="193">
        <f>(Indicators!H183-Indicators!H182)/Indicators!H182</f>
        <v>1.6689764100959792E-2</v>
      </c>
      <c r="I171" s="193">
        <f>(Indicators!I183-Indicators!I182)/Indicators!I182</f>
        <v>-7.2582931669974482E-2</v>
      </c>
      <c r="J171" s="174"/>
      <c r="K171" s="193">
        <f>'Port Shepstone'!C$81/100</f>
        <v>7.9762353450769582E-2</v>
      </c>
      <c r="L171" s="193">
        <f>'Port Shepstone'!D$81/100</f>
        <v>1.8593153859550914E-2</v>
      </c>
      <c r="M171" s="193">
        <f>'Port Shepstone'!E$81/100</f>
        <v>0.11158108677433196</v>
      </c>
      <c r="N171" s="193">
        <f>'Port Shepstone'!F$81/100</f>
        <v>1.8285730047944836E-2</v>
      </c>
      <c r="O171" s="193">
        <f>'Port Shepstone'!G$81/100</f>
        <v>7.7523393282242489E-2</v>
      </c>
      <c r="P171" s="193">
        <f>'Port Shepstone'!H$81/100</f>
        <v>0.20916346444243422</v>
      </c>
      <c r="Q171" s="193">
        <f>'Port Shepstone'!I$81/100</f>
        <v>8.3499676113180724E-2</v>
      </c>
      <c r="R171" s="193">
        <f>'Port Shepstone'!J$81/100</f>
        <v>0.19997293763006666</v>
      </c>
      <c r="S171" s="193">
        <f>'Port Shepstone'!K$81/100</f>
        <v>0.20161820439947853</v>
      </c>
      <c r="T171" s="193"/>
      <c r="U171" s="193">
        <f>K171*$B171*Indicators!$B$256+K171*$C171*Indicators!$C$256+K171*$D171*Indicators!$D$256+K171*$E171*Indicators!$E$256+K171*$F171*Indicators!$F$256+K171*$G171*Indicators!$G$256+K171*$H171*Indicators!$H$256+K171*$I171*Indicators!$I$256</f>
        <v>-3.0696185623250495E-3</v>
      </c>
      <c r="V171" s="193">
        <f>L171*$B171*Indicators!$B$257+L171*$C171*Indicators!$C$257+L171*$D171*Indicators!$D$257+L171*$E171*Indicators!$E$257+L171*$F171*Indicators!$F$257+L171*$G171*Indicators!$G$257+L171*$H171*Indicators!$H$257+L171*$I171*Indicators!$I$257</f>
        <v>-4.8467567264692021E-4</v>
      </c>
      <c r="W171" s="193">
        <f>M171*$B171*Indicators!$B$258+M171*$C171*Indicators!$C$258+M171*$D171*Indicators!$D$258+M171*$E171*Indicators!$E$258+M171*$F171*Indicators!$F$258+M171*$G171*Indicators!$G$258+M171*$H171*Indicators!$H$258+M171*$I171*Indicators!$I$258</f>
        <v>-4.37821447555617E-3</v>
      </c>
      <c r="X171" s="193">
        <f>N171*$B171*Indicators!$B$259+N171*$C171*Indicators!$C$259+N171*$D171*Indicators!$D$259+N171*$E171*Indicators!$E$259+N171*$F171*Indicators!$F$259+N171*$G171*Indicators!$G$259+N171*$H171*Indicators!$H$259+N171*$I171*Indicators!$I$259</f>
        <v>-1.0982252722814975E-3</v>
      </c>
      <c r="Y171" s="193">
        <f>O171*$B171*Indicators!$B$260+O171*$C171*Indicators!$C$260+O171*$D171*Indicators!$D$260+O171*$E171*Indicators!$E$260+O171*$F171*Indicators!$F$260+O171*$G171*Indicators!$G$260+O171*$H171*Indicators!$H$260+O171*$I171*Indicators!$I$260</f>
        <v>-1.479443609584283E-3</v>
      </c>
      <c r="Z171" s="193">
        <f>P171*$B171*Indicators!$B$261+P171*$C171*Indicators!$C$261+P171*$D171*Indicators!$D$261+P171*$E171*Indicators!$E$261+P171*$F171*Indicators!$F$261+P171*$G171*Indicators!$G$261+P171*$H171*Indicators!$H$261+P171*$I171*Indicators!$I$261</f>
        <v>-2.3665047082222675E-3</v>
      </c>
      <c r="AA171" s="193">
        <f>Q171*$B171*Indicators!$B$262+Q171*$C171*Indicators!$C$262+Q171*$D171*Indicators!$D$262+Q171*$E171*Indicators!$E$262+Q171*$F171*Indicators!$F$262+Q171*$G171*Indicators!$G$262+Q171*$H171*Indicators!$H$262+Q171*$I171*Indicators!$I$262</f>
        <v>-3.3343145892455665E-3</v>
      </c>
      <c r="AB171" s="193">
        <f>R171*$B171*Indicators!$B$263+R171*$C171*Indicators!$C$263+R171*$D171*Indicators!$D$263+R171*$E171*Indicators!$E$263+R171*$F171*Indicators!$F$263+R171*$G171*Indicators!$G$263+R171*$H171*Indicators!$H$263+R171*$I171*Indicators!$I$263</f>
        <v>-2.7813832597779944E-3</v>
      </c>
      <c r="AC171" s="193">
        <f>S171*$B171*Indicators!$B$264+S171*$C171*Indicators!$C$264+S171*$D171*Indicators!$D$264+S171*$E171*Indicators!$E$264+S171*$F171*Indicators!$F$264+S171*$G171*Indicators!$G$264+S171*$H171*Indicators!$H$264+S171*$I171*Indicators!$I$264</f>
        <v>-7.4774665915292591E-4</v>
      </c>
      <c r="AE171" s="177">
        <f t="shared" si="4"/>
        <v>-1.9740126808792675</v>
      </c>
    </row>
    <row r="172" spans="1:31" x14ac:dyDescent="0.25">
      <c r="A172" s="174">
        <f>Indicators!A184</f>
        <v>40969</v>
      </c>
      <c r="B172" s="193">
        <f>(Indicators!B184-Indicators!B183)/Indicators!B183</f>
        <v>3.1323948181125438E-2</v>
      </c>
      <c r="C172" s="193">
        <f>(Indicators!C184-Indicators!C183)/-100</f>
        <v>-9.9999999999999655E-4</v>
      </c>
      <c r="D172" s="193">
        <f>(Indicators!D184-Indicators!D183)/-100</f>
        <v>2.0000000000000018E-3</v>
      </c>
      <c r="E172" s="193">
        <f>(Indicators!E184-Indicators!E183)/-Indicators!E183</f>
        <v>-1.5905550545216019E-2</v>
      </c>
      <c r="F172" s="193">
        <f>(Indicators!F184-Indicators!F183)/Indicators!F183</f>
        <v>1.5798462852262912E-2</v>
      </c>
      <c r="G172" s="193">
        <f>(Indicators!G184-Indicators!G183)/Indicators!G183</f>
        <v>-6.8631295870917139E-2</v>
      </c>
      <c r="H172" s="193">
        <f>(Indicators!H184-Indicators!H183)/Indicators!H183</f>
        <v>1.131613843166999E-2</v>
      </c>
      <c r="I172" s="193">
        <f>(Indicators!I184-Indicators!I183)/Indicators!I183</f>
        <v>3.3628859675940079E-3</v>
      </c>
      <c r="J172" s="174"/>
      <c r="K172" s="193">
        <f>'Port Shepstone'!C$81/100</f>
        <v>7.9762353450769582E-2</v>
      </c>
      <c r="L172" s="193">
        <f>'Port Shepstone'!D$81/100</f>
        <v>1.8593153859550914E-2</v>
      </c>
      <c r="M172" s="193">
        <f>'Port Shepstone'!E$81/100</f>
        <v>0.11158108677433196</v>
      </c>
      <c r="N172" s="193">
        <f>'Port Shepstone'!F$81/100</f>
        <v>1.8285730047944836E-2</v>
      </c>
      <c r="O172" s="193">
        <f>'Port Shepstone'!G$81/100</f>
        <v>7.7523393282242489E-2</v>
      </c>
      <c r="P172" s="193">
        <f>'Port Shepstone'!H$81/100</f>
        <v>0.20916346444243422</v>
      </c>
      <c r="Q172" s="193">
        <f>'Port Shepstone'!I$81/100</f>
        <v>8.3499676113180724E-2</v>
      </c>
      <c r="R172" s="193">
        <f>'Port Shepstone'!J$81/100</f>
        <v>0.19997293763006666</v>
      </c>
      <c r="S172" s="193">
        <f>'Port Shepstone'!K$81/100</f>
        <v>0.20161820439947853</v>
      </c>
      <c r="T172" s="193"/>
      <c r="U172" s="193">
        <f>K172*$B172*Indicators!$B$256+K172*$C172*Indicators!$C$256+K172*$D172*Indicators!$D$256+K172*$E172*Indicators!$E$256+K172*$F172*Indicators!$F$256+K172*$G172*Indicators!$G$256+K172*$H172*Indicators!$H$256+K172*$I172*Indicators!$I$256</f>
        <v>7.7377695337021513E-4</v>
      </c>
      <c r="V172" s="193">
        <f>L172*$B172*Indicators!$B$257+L172*$C172*Indicators!$C$257+L172*$D172*Indicators!$D$257+L172*$E172*Indicators!$E$257+L172*$F172*Indicators!$F$257+L172*$G172*Indicators!$G$257+L172*$H172*Indicators!$H$257+L172*$I172*Indicators!$I$257</f>
        <v>-3.5277370468653646E-4</v>
      </c>
      <c r="W172" s="193">
        <f>M172*$B172*Indicators!$B$258+M172*$C172*Indicators!$C$258+M172*$D172*Indicators!$D$258+M172*$E172*Indicators!$E$258+M172*$F172*Indicators!$F$258+M172*$G172*Indicators!$G$258+M172*$H172*Indicators!$H$258+M172*$I172*Indicators!$I$258</f>
        <v>1.2359856894260421E-3</v>
      </c>
      <c r="X172" s="193">
        <f>N172*$B172*Indicators!$B$259+N172*$C172*Indicators!$C$259+N172*$D172*Indicators!$D$259+N172*$E172*Indicators!$E$259+N172*$F172*Indicators!$F$259+N172*$G172*Indicators!$G$259+N172*$H172*Indicators!$H$259+N172*$I172*Indicators!$I$259</f>
        <v>5.1462289590624121E-5</v>
      </c>
      <c r="Y172" s="193">
        <f>O172*$B172*Indicators!$B$260+O172*$C172*Indicators!$C$260+O172*$D172*Indicators!$D$260+O172*$E172*Indicators!$E$260+O172*$F172*Indicators!$F$260+O172*$G172*Indicators!$G$260+O172*$H172*Indicators!$H$260+O172*$I172*Indicators!$I$260</f>
        <v>3.2633845012231948E-4</v>
      </c>
      <c r="Z172" s="193">
        <f>P172*$B172*Indicators!$B$261+P172*$C172*Indicators!$C$261+P172*$D172*Indicators!$D$261+P172*$E172*Indicators!$E$261+P172*$F172*Indicators!$F$261+P172*$G172*Indicators!$G$261+P172*$H172*Indicators!$H$261+P172*$I172*Indicators!$I$261</f>
        <v>9.2468539940947453E-4</v>
      </c>
      <c r="AA172" s="193">
        <f>Q172*$B172*Indicators!$B$262+Q172*$C172*Indicators!$C$262+Q172*$D172*Indicators!$D$262+Q172*$E172*Indicators!$E$262+Q172*$F172*Indicators!$F$262+Q172*$G172*Indicators!$G$262+Q172*$H172*Indicators!$H$262+Q172*$I172*Indicators!$I$262</f>
        <v>8.0180224782032527E-5</v>
      </c>
      <c r="AB172" s="193">
        <f>R172*$B172*Indicators!$B$263+R172*$C172*Indicators!$C$263+R172*$D172*Indicators!$D$263+R172*$E172*Indicators!$E$263+R172*$F172*Indicators!$F$263+R172*$G172*Indicators!$G$263+R172*$H172*Indicators!$H$263+R172*$I172*Indicators!$I$263</f>
        <v>9.9083102897121644E-4</v>
      </c>
      <c r="AC172" s="193">
        <f>S172*$B172*Indicators!$B$264+S172*$C172*Indicators!$C$264+S172*$D172*Indicators!$D$264+S172*$E172*Indicators!$E$264+S172*$F172*Indicators!$F$264+S172*$G172*Indicators!$G$264+S172*$H172*Indicators!$H$264+S172*$I172*Indicators!$I$264</f>
        <v>1.3599915338361522E-3</v>
      </c>
      <c r="AE172" s="177">
        <f t="shared" si="4"/>
        <v>0.53904778648215401</v>
      </c>
    </row>
    <row r="173" spans="1:31" x14ac:dyDescent="0.25">
      <c r="A173" s="174">
        <f>Indicators!A185</f>
        <v>41000</v>
      </c>
      <c r="B173" s="193">
        <f>(Indicators!B185-Indicators!B184)/Indicators!B184</f>
        <v>4.1611573461927086E-3</v>
      </c>
      <c r="C173" s="193">
        <f>(Indicators!C185-Indicators!C184)/-100</f>
        <v>2.9000000000000002E-3</v>
      </c>
      <c r="D173" s="193">
        <f>(Indicators!D185-Indicators!D184)/-100</f>
        <v>9.9999999999999655E-4</v>
      </c>
      <c r="E173" s="193">
        <f>(Indicators!E185-Indicators!E184)/-Indicators!E184</f>
        <v>3.4864014203857582E-2</v>
      </c>
      <c r="F173" s="193">
        <f>(Indicators!F185-Indicators!F184)/Indicators!F184</f>
        <v>-5.5065153425809109E-2</v>
      </c>
      <c r="G173" s="193">
        <f>(Indicators!G185-Indicators!G184)/Indicators!G184</f>
        <v>8.4215591915294964E-4</v>
      </c>
      <c r="H173" s="193">
        <f>(Indicators!H185-Indicators!H184)/Indicators!H184</f>
        <v>-8.1070074896708588E-3</v>
      </c>
      <c r="I173" s="193">
        <f>(Indicators!I185-Indicators!I184)/Indicators!I184</f>
        <v>-3.9000609384521635E-2</v>
      </c>
      <c r="J173" s="174"/>
      <c r="K173" s="193">
        <f>'Port Shepstone'!C$81/100</f>
        <v>7.9762353450769582E-2</v>
      </c>
      <c r="L173" s="193">
        <f>'Port Shepstone'!D$81/100</f>
        <v>1.8593153859550914E-2</v>
      </c>
      <c r="M173" s="193">
        <f>'Port Shepstone'!E$81/100</f>
        <v>0.11158108677433196</v>
      </c>
      <c r="N173" s="193">
        <f>'Port Shepstone'!F$81/100</f>
        <v>1.8285730047944836E-2</v>
      </c>
      <c r="O173" s="193">
        <f>'Port Shepstone'!G$81/100</f>
        <v>7.7523393282242489E-2</v>
      </c>
      <c r="P173" s="193">
        <f>'Port Shepstone'!H$81/100</f>
        <v>0.20916346444243422</v>
      </c>
      <c r="Q173" s="193">
        <f>'Port Shepstone'!I$81/100</f>
        <v>8.3499676113180724E-2</v>
      </c>
      <c r="R173" s="193">
        <f>'Port Shepstone'!J$81/100</f>
        <v>0.19997293763006666</v>
      </c>
      <c r="S173" s="193">
        <f>'Port Shepstone'!K$81/100</f>
        <v>0.20161820439947853</v>
      </c>
      <c r="T173" s="193"/>
      <c r="U173" s="193">
        <f>K173*$B173*Indicators!$B$256+K173*$C173*Indicators!$C$256+K173*$D173*Indicators!$D$256+K173*$E173*Indicators!$E$256+K173*$F173*Indicators!$F$256+K173*$G173*Indicators!$G$256+K173*$H173*Indicators!$H$256+K173*$I173*Indicators!$I$256</f>
        <v>-1.0649216692404327E-3</v>
      </c>
      <c r="V173" s="193">
        <f>L173*$B173*Indicators!$B$257+L173*$C173*Indicators!$C$257+L173*$D173*Indicators!$D$257+L173*$E173*Indicators!$E$257+L173*$F173*Indicators!$F$257+L173*$G173*Indicators!$G$257+L173*$H173*Indicators!$H$257+L173*$I173*Indicators!$I$257</f>
        <v>-5.0731622692256549E-5</v>
      </c>
      <c r="W173" s="193">
        <f>M173*$B173*Indicators!$B$258+M173*$C173*Indicators!$C$258+M173*$D173*Indicators!$D$258+M173*$E173*Indicators!$E$258+M173*$F173*Indicators!$F$258+M173*$G173*Indicators!$G$258+M173*$H173*Indicators!$H$258+M173*$I173*Indicators!$I$258</f>
        <v>-3.389851419051804E-4</v>
      </c>
      <c r="X173" s="193">
        <f>N173*$B173*Indicators!$B$259+N173*$C173*Indicators!$C$259+N173*$D173*Indicators!$D$259+N173*$E173*Indicators!$E$259+N173*$F173*Indicators!$F$259+N173*$G173*Indicators!$G$259+N173*$H173*Indicators!$H$259+N173*$I173*Indicators!$I$259</f>
        <v>-2.3272407472544178E-4</v>
      </c>
      <c r="Y173" s="193">
        <f>O173*$B173*Indicators!$B$260+O173*$C173*Indicators!$C$260+O173*$D173*Indicators!$D$260+O173*$E173*Indicators!$E$260+O173*$F173*Indicators!$F$260+O173*$G173*Indicators!$G$260+O173*$H173*Indicators!$H$260+O173*$I173*Indicators!$I$260</f>
        <v>1.7315509994077384E-4</v>
      </c>
      <c r="Z173" s="193">
        <f>P173*$B173*Indicators!$B$261+P173*$C173*Indicators!$C$261+P173*$D173*Indicators!$D$261+P173*$E173*Indicators!$E$261+P173*$F173*Indicators!$F$261+P173*$G173*Indicators!$G$261+P173*$H173*Indicators!$H$261+P173*$I173*Indicators!$I$261</f>
        <v>6.4647517428436177E-4</v>
      </c>
      <c r="AA173" s="193">
        <f>Q173*$B173*Indicators!$B$262+Q173*$C173*Indicators!$C$262+Q173*$D173*Indicators!$D$262+Q173*$E173*Indicators!$E$262+Q173*$F173*Indicators!$F$262+Q173*$G173*Indicators!$G$262+Q173*$H173*Indicators!$H$262+Q173*$I173*Indicators!$I$262</f>
        <v>5.0382515192214951E-4</v>
      </c>
      <c r="AB173" s="193">
        <f>R173*$B173*Indicators!$B$263+R173*$C173*Indicators!$C$263+R173*$D173*Indicators!$D$263+R173*$E173*Indicators!$E$263+R173*$F173*Indicators!$F$263+R173*$G173*Indicators!$G$263+R173*$H173*Indicators!$H$263+R173*$I173*Indicators!$I$263</f>
        <v>1.2705969276680307E-4</v>
      </c>
      <c r="AC173" s="193">
        <f>S173*$B173*Indicators!$B$264+S173*$C173*Indicators!$C$264+S173*$D173*Indicators!$D$264+S173*$E173*Indicators!$E$264+S173*$F173*Indicators!$F$264+S173*$G173*Indicators!$G$264+S173*$H173*Indicators!$H$264+S173*$I173*Indicators!$I$264</f>
        <v>-5.5465510408413024E-4</v>
      </c>
      <c r="AE173" s="177">
        <f t="shared" si="4"/>
        <v>-7.9150249373335313E-2</v>
      </c>
    </row>
    <row r="174" spans="1:31" x14ac:dyDescent="0.25">
      <c r="A174" s="174">
        <f>Indicators!A186</f>
        <v>41030</v>
      </c>
      <c r="B174" s="193">
        <f>(Indicators!B186-Indicators!B185)/Indicators!B185</f>
        <v>0.10175180408711253</v>
      </c>
      <c r="C174" s="193">
        <f>(Indicators!C186-Indicators!C185)/-100</f>
        <v>-1.9999999999999573E-4</v>
      </c>
      <c r="D174" s="193">
        <f>(Indicators!D186-Indicators!D185)/-100</f>
        <v>-9.9999999999999655E-4</v>
      </c>
      <c r="E174" s="193">
        <f>(Indicators!E186-Indicators!E185)/-Indicators!E185</f>
        <v>0.14173425871728407</v>
      </c>
      <c r="F174" s="193">
        <f>(Indicators!F186-Indicators!F185)/Indicators!F185</f>
        <v>-9.8309608540925297E-2</v>
      </c>
      <c r="G174" s="193">
        <f>(Indicators!G186-Indicators!G185)/Indicators!G185</f>
        <v>-5.9045558360379863E-2</v>
      </c>
      <c r="H174" s="193">
        <f>(Indicators!H186-Indicators!H185)/Indicators!H185</f>
        <v>2.7569992289193132E-3</v>
      </c>
      <c r="I174" s="193">
        <f>(Indicators!I186-Indicators!I185)/Indicators!I185</f>
        <v>5.1997463538363979E-2</v>
      </c>
      <c r="J174" s="174"/>
      <c r="K174" s="193">
        <f>'Port Shepstone'!C$81/100</f>
        <v>7.9762353450769582E-2</v>
      </c>
      <c r="L174" s="193">
        <f>'Port Shepstone'!D$81/100</f>
        <v>1.8593153859550914E-2</v>
      </c>
      <c r="M174" s="193">
        <f>'Port Shepstone'!E$81/100</f>
        <v>0.11158108677433196</v>
      </c>
      <c r="N174" s="193">
        <f>'Port Shepstone'!F$81/100</f>
        <v>1.8285730047944836E-2</v>
      </c>
      <c r="O174" s="193">
        <f>'Port Shepstone'!G$81/100</f>
        <v>7.7523393282242489E-2</v>
      </c>
      <c r="P174" s="193">
        <f>'Port Shepstone'!H$81/100</f>
        <v>0.20916346444243422</v>
      </c>
      <c r="Q174" s="193">
        <f>'Port Shepstone'!I$81/100</f>
        <v>8.3499676113180724E-2</v>
      </c>
      <c r="R174" s="193">
        <f>'Port Shepstone'!J$81/100</f>
        <v>0.19997293763006666</v>
      </c>
      <c r="S174" s="193">
        <f>'Port Shepstone'!K$81/100</f>
        <v>0.20161820439947853</v>
      </c>
      <c r="T174" s="193"/>
      <c r="U174" s="193">
        <f>K174*$B174*Indicators!$B$256+K174*$C174*Indicators!$C$256+K174*$D174*Indicators!$D$256+K174*$E174*Indicators!$E$256+K174*$F174*Indicators!$F$256+K174*$G174*Indicators!$G$256+K174*$H174*Indicators!$H$256+K174*$I174*Indicators!$I$256</f>
        <v>1.5408331311147056E-3</v>
      </c>
      <c r="V174" s="193">
        <f>L174*$B174*Indicators!$B$257+L174*$C174*Indicators!$C$257+L174*$D174*Indicators!$D$257+L174*$E174*Indicators!$E$257+L174*$F174*Indicators!$F$257+L174*$G174*Indicators!$G$257+L174*$H174*Indicators!$H$257+L174*$I174*Indicators!$I$257</f>
        <v>5.8531688006153906E-4</v>
      </c>
      <c r="W174" s="193">
        <f>M174*$B174*Indicators!$B$258+M174*$C174*Indicators!$C$258+M174*$D174*Indicators!$D$258+M174*$E174*Indicators!$E$258+M174*$F174*Indicators!$F$258+M174*$G174*Indicators!$G$258+M174*$H174*Indicators!$H$258+M174*$I174*Indicators!$I$258</f>
        <v>6.7363454679680761E-3</v>
      </c>
      <c r="X174" s="193">
        <f>N174*$B174*Indicators!$B$259+N174*$C174*Indicators!$C$259+N174*$D174*Indicators!$D$259+N174*$E174*Indicators!$E$259+N174*$F174*Indicators!$F$259+N174*$G174*Indicators!$G$259+N174*$H174*Indicators!$H$259+N174*$I174*Indicators!$I$259</f>
        <v>1.1837535021143502E-3</v>
      </c>
      <c r="Y174" s="193">
        <f>O174*$B174*Indicators!$B$260+O174*$C174*Indicators!$C$260+O174*$D174*Indicators!$D$260+O174*$E174*Indicators!$E$260+O174*$F174*Indicators!$F$260+O174*$G174*Indicators!$G$260+O174*$H174*Indicators!$H$260+O174*$I174*Indicators!$I$260</f>
        <v>2.6902394430620888E-3</v>
      </c>
      <c r="Z174" s="193">
        <f>P174*$B174*Indicators!$B$261+P174*$C174*Indicators!$C$261+P174*$D174*Indicators!$D$261+P174*$E174*Indicators!$E$261+P174*$F174*Indicators!$F$261+P174*$G174*Indicators!$G$261+P174*$H174*Indicators!$H$261+P174*$I174*Indicators!$I$261</f>
        <v>5.1805305861085862E-3</v>
      </c>
      <c r="AA174" s="193">
        <f>Q174*$B174*Indicators!$B$262+Q174*$C174*Indicators!$C$262+Q174*$D174*Indicators!$D$262+Q174*$E174*Indicators!$E$262+Q174*$F174*Indicators!$F$262+Q174*$G174*Indicators!$G$262+Q174*$H174*Indicators!$H$262+Q174*$I174*Indicators!$I$262</f>
        <v>4.8685825679230625E-3</v>
      </c>
      <c r="AB174" s="193">
        <f>R174*$B174*Indicators!$B$263+R174*$C174*Indicators!$C$263+R174*$D174*Indicators!$D$263+R174*$E174*Indicators!$E$263+R174*$F174*Indicators!$F$263+R174*$G174*Indicators!$G$263+R174*$H174*Indicators!$H$263+R174*$I174*Indicators!$I$263</f>
        <v>5.5203687728094921E-3</v>
      </c>
      <c r="AC174" s="193">
        <f>S174*$B174*Indicators!$B$264+S174*$C174*Indicators!$C$264+S174*$D174*Indicators!$D$264+S174*$E174*Indicators!$E$264+S174*$F174*Indicators!$F$264+S174*$G174*Indicators!$G$264+S174*$H174*Indicators!$H$264+S174*$I174*Indicators!$I$264</f>
        <v>2.688004820073509E-3</v>
      </c>
      <c r="AE174" s="177">
        <f t="shared" si="4"/>
        <v>3.0993975171235411</v>
      </c>
    </row>
    <row r="175" spans="1:31" x14ac:dyDescent="0.25">
      <c r="A175" s="174">
        <f>Indicators!A187</f>
        <v>41061</v>
      </c>
      <c r="B175" s="193">
        <f>(Indicators!B187-Indicators!B186)/Indicators!B186</f>
        <v>-1.5782998418184865E-2</v>
      </c>
      <c r="C175" s="193">
        <f>(Indicators!C187-Indicators!C186)/-100</f>
        <v>4.8999999999999929E-3</v>
      </c>
      <c r="D175" s="193">
        <f>(Indicators!D187-Indicators!D186)/-100</f>
        <v>3.9999999999999949E-3</v>
      </c>
      <c r="E175" s="193">
        <f>(Indicators!E187-Indicators!E186)/-Indicators!E186</f>
        <v>6.1574434918160635E-2</v>
      </c>
      <c r="F175" s="193">
        <f>(Indicators!F187-Indicators!F186)/Indicators!F186</f>
        <v>-8.3867784903797812E-3</v>
      </c>
      <c r="G175" s="193">
        <f>(Indicators!G187-Indicators!G186)/Indicators!G186</f>
        <v>-8.0226883671018333E-3</v>
      </c>
      <c r="H175" s="193">
        <f>(Indicators!H187-Indicators!H186)/Indicators!H186</f>
        <v>5.491843374510889E-3</v>
      </c>
      <c r="I175" s="193">
        <f>(Indicators!I187-Indicators!I186)/Indicators!I186</f>
        <v>-9.0415913200723324E-4</v>
      </c>
      <c r="J175" s="193"/>
      <c r="K175" s="193">
        <f>'Port Shepstone'!C$81/100</f>
        <v>7.9762353450769582E-2</v>
      </c>
      <c r="L175" s="193">
        <f>'Port Shepstone'!D$81/100</f>
        <v>1.8593153859550914E-2</v>
      </c>
      <c r="M175" s="193">
        <f>'Port Shepstone'!E$81/100</f>
        <v>0.11158108677433196</v>
      </c>
      <c r="N175" s="193">
        <f>'Port Shepstone'!F$81/100</f>
        <v>1.8285730047944836E-2</v>
      </c>
      <c r="O175" s="193">
        <f>'Port Shepstone'!G$81/100</f>
        <v>7.7523393282242489E-2</v>
      </c>
      <c r="P175" s="193">
        <f>'Port Shepstone'!H$81/100</f>
        <v>0.20916346444243422</v>
      </c>
      <c r="Q175" s="193">
        <f>'Port Shepstone'!I$81/100</f>
        <v>8.3499676113180724E-2</v>
      </c>
      <c r="R175" s="193">
        <f>'Port Shepstone'!J$81/100</f>
        <v>0.19997293763006666</v>
      </c>
      <c r="S175" s="193">
        <f>'Port Shepstone'!K$81/100</f>
        <v>0.20161820439947853</v>
      </c>
      <c r="T175" s="193"/>
      <c r="U175" s="193">
        <f>K175*$B175*Indicators!$B$256+K175*$C175*Indicators!$C$256+K175*$D175*Indicators!$D$256+K175*$E175*Indicators!$E$256+K175*$F175*Indicators!$F$256+K175*$G175*Indicators!$G$256+K175*$H175*Indicators!$H$256+K175*$I175*Indicators!$I$256</f>
        <v>4.755329665961997E-4</v>
      </c>
      <c r="V175" s="193">
        <f>L175*$B175*Indicators!$B$257+L175*$C175*Indicators!$C$257+L175*$D175*Indicators!$D$257+L175*$E175*Indicators!$E$257+L175*$F175*Indicators!$F$257+L175*$G175*Indicators!$G$257+L175*$H175*Indicators!$H$257+L175*$I175*Indicators!$I$257</f>
        <v>-3.6579486803168634E-5</v>
      </c>
      <c r="W175" s="193">
        <f>M175*$B175*Indicators!$B$258+M175*$C175*Indicators!$C$258+M175*$D175*Indicators!$D$258+M175*$E175*Indicators!$E$258+M175*$F175*Indicators!$F$258+M175*$G175*Indicators!$G$258+M175*$H175*Indicators!$H$258+M175*$I175*Indicators!$I$258</f>
        <v>2.4344165184053817E-4</v>
      </c>
      <c r="X175" s="193">
        <f>N175*$B175*Indicators!$B$259+N175*$C175*Indicators!$C$259+N175*$D175*Indicators!$D$259+N175*$E175*Indicators!$E$259+N175*$F175*Indicators!$F$259+N175*$G175*Indicators!$G$259+N175*$H175*Indicators!$H$259+N175*$I175*Indicators!$I$259</f>
        <v>2.0623911561983113E-4</v>
      </c>
      <c r="Y175" s="193">
        <f>O175*$B175*Indicators!$B$260+O175*$C175*Indicators!$C$260+O175*$D175*Indicators!$D$260+O175*$E175*Indicators!$E$260+O175*$F175*Indicators!$F$260+O175*$G175*Indicators!$G$260+O175*$H175*Indicators!$H$260+O175*$I175*Indicators!$I$260</f>
        <v>8.6285168215804856E-4</v>
      </c>
      <c r="Z175" s="193">
        <f>P175*$B175*Indicators!$B$261+P175*$C175*Indicators!$C$261+P175*$D175*Indicators!$D$261+P175*$E175*Indicators!$E$261+P175*$F175*Indicators!$F$261+P175*$G175*Indicators!$G$261+P175*$H175*Indicators!$H$261+P175*$I175*Indicators!$I$261</f>
        <v>1.7710089096827698E-3</v>
      </c>
      <c r="AA175" s="193">
        <f>Q175*$B175*Indicators!$B$262+Q175*$C175*Indicators!$C$262+Q175*$D175*Indicators!$D$262+Q175*$E175*Indicators!$E$262+Q175*$F175*Indicators!$F$262+Q175*$G175*Indicators!$G$262+Q175*$H175*Indicators!$H$262+Q175*$I175*Indicators!$I$262</f>
        <v>1.6100393683298802E-3</v>
      </c>
      <c r="AB175" s="193">
        <f>R175*$B175*Indicators!$B$263+R175*$C175*Indicators!$C$263+R175*$D175*Indicators!$D$263+R175*$E175*Indicators!$E$263+R175*$F175*Indicators!$F$263+R175*$G175*Indicators!$G$263+R175*$H175*Indicators!$H$263+R175*$I175*Indicators!$I$263</f>
        <v>1.6590732185035931E-3</v>
      </c>
      <c r="AC175" s="193">
        <f>S175*$B175*Indicators!$B$264+S175*$C175*Indicators!$C$264+S175*$D175*Indicators!$D$264+S175*$E175*Indicators!$E$264+S175*$F175*Indicators!$F$264+S175*$G175*Indicators!$G$264+S175*$H175*Indicators!$H$264+S175*$I175*Indicators!$I$264</f>
        <v>5.119177369225465E-4</v>
      </c>
      <c r="AD175" s="193"/>
      <c r="AE175" s="177">
        <f t="shared" si="4"/>
        <v>0.73035251628502385</v>
      </c>
    </row>
    <row r="176" spans="1:31" x14ac:dyDescent="0.25">
      <c r="A176" s="174">
        <f>Indicators!A188</f>
        <v>41091</v>
      </c>
      <c r="B176" s="193">
        <f>(Indicators!B188-Indicators!B187)/Indicators!B187</f>
        <v>-2.5798233291268981E-2</v>
      </c>
      <c r="C176" s="193">
        <f>(Indicators!C188-Indicators!C187)/-100</f>
        <v>5.899999999999999E-3</v>
      </c>
      <c r="D176" s="193">
        <f>(Indicators!D188-Indicators!D187)/-100</f>
        <v>2.0000000000000018E-3</v>
      </c>
      <c r="E176" s="193">
        <f>(Indicators!E188-Indicators!E187)/-Indicators!E187</f>
        <v>-9.8733388704318997E-2</v>
      </c>
      <c r="F176" s="193">
        <f>(Indicators!F188-Indicators!F187)/Indicators!F187</f>
        <v>0.13233830845771144</v>
      </c>
      <c r="G176" s="193">
        <f>(Indicators!G188-Indicators!G187)/Indicators!G187</f>
        <v>4.5009658725048349E-2</v>
      </c>
      <c r="H176" s="193">
        <f>(Indicators!H188-Indicators!H187)/Indicators!H187</f>
        <v>4.7828849427009176E-3</v>
      </c>
      <c r="I176" s="193">
        <f>(Indicators!I188-Indicators!I187)/Indicators!I187</f>
        <v>3.8009049773755653E-2</v>
      </c>
      <c r="J176" s="193"/>
      <c r="K176" s="193">
        <f>'Port Shepstone'!C$81/100</f>
        <v>7.9762353450769582E-2</v>
      </c>
      <c r="L176" s="193">
        <f>'Port Shepstone'!D$81/100</f>
        <v>1.8593153859550914E-2</v>
      </c>
      <c r="M176" s="193">
        <f>'Port Shepstone'!E$81/100</f>
        <v>0.11158108677433196</v>
      </c>
      <c r="N176" s="193">
        <f>'Port Shepstone'!F$81/100</f>
        <v>1.8285730047944836E-2</v>
      </c>
      <c r="O176" s="193">
        <f>'Port Shepstone'!G$81/100</f>
        <v>7.7523393282242489E-2</v>
      </c>
      <c r="P176" s="193">
        <f>'Port Shepstone'!H$81/100</f>
        <v>0.20916346444243422</v>
      </c>
      <c r="Q176" s="193">
        <f>'Port Shepstone'!I$81/100</f>
        <v>8.3499676113180724E-2</v>
      </c>
      <c r="R176" s="193">
        <f>'Port Shepstone'!J$81/100</f>
        <v>0.19997293763006666</v>
      </c>
      <c r="S176" s="193">
        <f>'Port Shepstone'!K$81/100</f>
        <v>0.20161820439947853</v>
      </c>
      <c r="T176" s="193"/>
      <c r="U176" s="193">
        <f>K176*$B176*Indicators!$B$256+K176*$C176*Indicators!$C$256+K176*$D176*Indicators!$D$256+K176*$E176*Indicators!$E$256+K176*$F176*Indicators!$F$256+K176*$G176*Indicators!$G$256+K176*$H176*Indicators!$H$256+K176*$I176*Indicators!$I$256</f>
        <v>1.7520743946221377E-3</v>
      </c>
      <c r="V176" s="193">
        <f>L176*$B176*Indicators!$B$257+L176*$C176*Indicators!$C$257+L176*$D176*Indicators!$D$257+L176*$E176*Indicators!$E$257+L176*$F176*Indicators!$F$257+L176*$G176*Indicators!$G$257+L176*$H176*Indicators!$H$257+L176*$I176*Indicators!$I$257</f>
        <v>1.4861256104386369E-4</v>
      </c>
      <c r="W176" s="193">
        <f>M176*$B176*Indicators!$B$258+M176*$C176*Indicators!$C$258+M176*$D176*Indicators!$D$258+M176*$E176*Indicators!$E$258+M176*$F176*Indicators!$F$258+M176*$G176*Indicators!$G$258+M176*$H176*Indicators!$H$258+M176*$I176*Indicators!$I$258</f>
        <v>-1.0647761416216596E-3</v>
      </c>
      <c r="X176" s="193">
        <f>N176*$B176*Indicators!$B$259+N176*$C176*Indicators!$C$259+N176*$D176*Indicators!$D$259+N176*$E176*Indicators!$E$259+N176*$F176*Indicators!$F$259+N176*$G176*Indicators!$G$259+N176*$H176*Indicators!$H$259+N176*$I176*Indicators!$I$259</f>
        <v>-4.4776042049905068E-5</v>
      </c>
      <c r="Y176" s="193">
        <f>O176*$B176*Indicators!$B$260+O176*$C176*Indicators!$C$260+O176*$D176*Indicators!$D$260+O176*$E176*Indicators!$E$260+O176*$F176*Indicators!$F$260+O176*$G176*Indicators!$G$260+O176*$H176*Indicators!$H$260+O176*$I176*Indicators!$I$260</f>
        <v>-9.3683250534283146E-4</v>
      </c>
      <c r="Z176" s="193">
        <f>P176*$B176*Indicators!$B$261+P176*$C176*Indicators!$C$261+P176*$D176*Indicators!$D$261+P176*$E176*Indicators!$E$261+P176*$F176*Indicators!$F$261+P176*$G176*Indicators!$G$261+P176*$H176*Indicators!$H$261+P176*$I176*Indicators!$I$261</f>
        <v>-1.8390574129114625E-3</v>
      </c>
      <c r="AA176" s="193">
        <f>Q176*$B176*Indicators!$B$262+Q176*$C176*Indicators!$C$262+Q176*$D176*Indicators!$D$262+Q176*$E176*Indicators!$E$262+Q176*$F176*Indicators!$F$262+Q176*$G176*Indicators!$G$262+Q176*$H176*Indicators!$H$262+Q176*$I176*Indicators!$I$262</f>
        <v>-2.1761984496170947E-3</v>
      </c>
      <c r="AB176" s="193">
        <f>R176*$B176*Indicators!$B$263+R176*$C176*Indicators!$C$263+R176*$D176*Indicators!$D$263+R176*$E176*Indicators!$E$263+R176*$F176*Indicators!$F$263+R176*$G176*Indicators!$G$263+R176*$H176*Indicators!$H$263+R176*$I176*Indicators!$I$263</f>
        <v>-1.3703833914065525E-3</v>
      </c>
      <c r="AC176" s="193">
        <f>S176*$B176*Indicators!$B$264+S176*$C176*Indicators!$C$264+S176*$D176*Indicators!$D$264+S176*$E176*Indicators!$E$264+S176*$F176*Indicators!$F$264+S176*$G176*Indicators!$G$264+S176*$H176*Indicators!$H$264+S176*$I176*Indicators!$I$264</f>
        <v>6.4931034707301405E-4</v>
      </c>
      <c r="AD176" s="193"/>
      <c r="AE176" s="177">
        <f t="shared" si="4"/>
        <v>-0.48820266402104906</v>
      </c>
    </row>
    <row r="177" spans="1:31" x14ac:dyDescent="0.25">
      <c r="A177" s="174">
        <f>Indicators!A189</f>
        <v>41122</v>
      </c>
      <c r="B177" s="193">
        <f>(Indicators!B189-Indicators!B188)/Indicators!B188</f>
        <v>3.5707739120871204E-2</v>
      </c>
      <c r="C177" s="193">
        <f>(Indicators!C189-Indicators!C188)/-100</f>
        <v>-2.9999999999999363E-4</v>
      </c>
      <c r="D177" s="193">
        <f>(Indicators!D189-Indicators!D188)/-100</f>
        <v>5.9999999999999967E-3</v>
      </c>
      <c r="E177" s="193">
        <f>(Indicators!E189-Indicators!E188)/-Indicators!E188</f>
        <v>-7.937257866389498E-2</v>
      </c>
      <c r="F177" s="193">
        <f>(Indicators!F189-Indicators!F188)/Indicators!F188</f>
        <v>-9.6660808435852494E-2</v>
      </c>
      <c r="G177" s="193">
        <f>(Indicators!G189-Indicators!G188)/Indicators!G188</f>
        <v>2.0580442417893807E-2</v>
      </c>
      <c r="H177" s="193">
        <f>(Indicators!H189-Indicators!H188)/Indicators!H188</f>
        <v>1.1588507590202456E-2</v>
      </c>
      <c r="I177" s="193">
        <f>(Indicators!I189-Indicators!I188)/Indicators!I188</f>
        <v>-1.4530659691950015E-3</v>
      </c>
      <c r="J177" s="193"/>
      <c r="K177" s="193">
        <f>'Port Shepstone'!C$81/100</f>
        <v>7.9762353450769582E-2</v>
      </c>
      <c r="L177" s="193">
        <f>'Port Shepstone'!D$81/100</f>
        <v>1.8593153859550914E-2</v>
      </c>
      <c r="M177" s="193">
        <f>'Port Shepstone'!E$81/100</f>
        <v>0.11158108677433196</v>
      </c>
      <c r="N177" s="193">
        <f>'Port Shepstone'!F$81/100</f>
        <v>1.8285730047944836E-2</v>
      </c>
      <c r="O177" s="193">
        <f>'Port Shepstone'!G$81/100</f>
        <v>7.7523393282242489E-2</v>
      </c>
      <c r="P177" s="193">
        <f>'Port Shepstone'!H$81/100</f>
        <v>0.20916346444243422</v>
      </c>
      <c r="Q177" s="193">
        <f>'Port Shepstone'!I$81/100</f>
        <v>8.3499676113180724E-2</v>
      </c>
      <c r="R177" s="193">
        <f>'Port Shepstone'!J$81/100</f>
        <v>0.19997293763006666</v>
      </c>
      <c r="S177" s="193">
        <f>'Port Shepstone'!K$81/100</f>
        <v>0.20161820439947853</v>
      </c>
      <c r="T177" s="193"/>
      <c r="U177" s="193">
        <f>K177*$B177*Indicators!$B$256+K177*$C177*Indicators!$C$256+K177*$D177*Indicators!$D$256+K177*$E177*Indicators!$E$256+K177*$F177*Indicators!$F$256+K177*$G177*Indicators!$G$256+K177*$H177*Indicators!$H$256+K177*$I177*Indicators!$I$256</f>
        <v>-2.7149053306233851E-3</v>
      </c>
      <c r="V177" s="193">
        <f>L177*$B177*Indicators!$B$257+L177*$C177*Indicators!$C$257+L177*$D177*Indicators!$D$257+L177*$E177*Indicators!$E$257+L177*$F177*Indicators!$F$257+L177*$G177*Indicators!$G$257+L177*$H177*Indicators!$H$257+L177*$I177*Indicators!$I$257</f>
        <v>1.9925590662535535E-4</v>
      </c>
      <c r="W177" s="193">
        <f>M177*$B177*Indicators!$B$258+M177*$C177*Indicators!$C$258+M177*$D177*Indicators!$D$258+M177*$E177*Indicators!$E$258+M177*$F177*Indicators!$F$258+M177*$G177*Indicators!$G$258+M177*$H177*Indicators!$H$258+M177*$I177*Indicators!$I$258</f>
        <v>6.3251841126360574E-4</v>
      </c>
      <c r="X177" s="193">
        <f>N177*$B177*Indicators!$B$259+N177*$C177*Indicators!$C$259+N177*$D177*Indicators!$D$259+N177*$E177*Indicators!$E$259+N177*$F177*Indicators!$F$259+N177*$G177*Indicators!$G$259+N177*$H177*Indicators!$H$259+N177*$I177*Indicators!$I$259</f>
        <v>-2.1186622233109403E-4</v>
      </c>
      <c r="Y177" s="193">
        <f>O177*$B177*Indicators!$B$260+O177*$C177*Indicators!$C$260+O177*$D177*Indicators!$D$260+O177*$E177*Indicators!$E$260+O177*$F177*Indicators!$F$260+O177*$G177*Indicators!$G$260+O177*$H177*Indicators!$H$260+O177*$I177*Indicators!$I$260</f>
        <v>-3.4274750464427587E-4</v>
      </c>
      <c r="Z177" s="193">
        <f>P177*$B177*Indicators!$B$261+P177*$C177*Indicators!$C$261+P177*$D177*Indicators!$D$261+P177*$E177*Indicators!$E$261+P177*$F177*Indicators!$F$261+P177*$G177*Indicators!$G$261+P177*$H177*Indicators!$H$261+P177*$I177*Indicators!$I$261</f>
        <v>-7.8301818928671533E-5</v>
      </c>
      <c r="AA177" s="193">
        <f>Q177*$B177*Indicators!$B$262+Q177*$C177*Indicators!$C$262+Q177*$D177*Indicators!$D$262+Q177*$E177*Indicators!$E$262+Q177*$F177*Indicators!$F$262+Q177*$G177*Indicators!$G$262+Q177*$H177*Indicators!$H$262+Q177*$I177*Indicators!$I$262</f>
        <v>-1.4636328206736476E-3</v>
      </c>
      <c r="AB177" s="193">
        <f>R177*$B177*Indicators!$B$263+R177*$C177*Indicators!$C$263+R177*$D177*Indicators!$D$263+R177*$E177*Indicators!$E$263+R177*$F177*Indicators!$F$263+R177*$G177*Indicators!$G$263+R177*$H177*Indicators!$H$263+R177*$I177*Indicators!$I$263</f>
        <v>-9.3504341182689907E-5</v>
      </c>
      <c r="AC177" s="193">
        <f>S177*$B177*Indicators!$B$264+S177*$C177*Indicators!$C$264+S177*$D177*Indicators!$D$264+S177*$E177*Indicators!$E$264+S177*$F177*Indicators!$F$264+S177*$G177*Indicators!$G$264+S177*$H177*Indicators!$H$264+S177*$I177*Indicators!$I$264</f>
        <v>1.6269929583116859E-3</v>
      </c>
      <c r="AD177" s="193"/>
      <c r="AE177" s="177">
        <f t="shared" si="4"/>
        <v>-0.24461907621831178</v>
      </c>
    </row>
    <row r="178" spans="1:31" x14ac:dyDescent="0.25">
      <c r="A178" s="174">
        <f>Indicators!A190</f>
        <v>41153</v>
      </c>
      <c r="B178" s="193">
        <f>(Indicators!B190-Indicators!B189)/Indicators!B189</f>
        <v>-2.8423772609819105E-2</v>
      </c>
      <c r="C178" s="193">
        <f>(Indicators!C190-Indicators!C189)/-100</f>
        <v>1.4499999999999958E-3</v>
      </c>
      <c r="D178" s="193">
        <f>(Indicators!D190-Indicators!D189)/-100</f>
        <v>-9.9999999999999655E-4</v>
      </c>
      <c r="E178" s="193">
        <f>(Indicators!E190-Indicators!E189)/-Indicators!E189</f>
        <v>1.9434474306224275E-2</v>
      </c>
      <c r="F178" s="193">
        <f>(Indicators!F190-Indicators!F189)/Indicators!F189</f>
        <v>-1.7023346303501843E-2</v>
      </c>
      <c r="G178" s="193">
        <f>(Indicators!G190-Indicators!G189)/Indicators!G189</f>
        <v>7.3839280323612852E-2</v>
      </c>
      <c r="H178" s="193">
        <f>(Indicators!H190-Indicators!H189)/Indicators!H189</f>
        <v>1.2472338192685875E-2</v>
      </c>
      <c r="I178" s="193">
        <f>(Indicators!I190-Indicators!I189)/Indicators!I189</f>
        <v>-3.4924330616996506E-2</v>
      </c>
      <c r="J178" s="193"/>
      <c r="K178" s="193">
        <f>'Port Shepstone'!C$81/100</f>
        <v>7.9762353450769582E-2</v>
      </c>
      <c r="L178" s="193">
        <f>'Port Shepstone'!D$81/100</f>
        <v>1.8593153859550914E-2</v>
      </c>
      <c r="M178" s="193">
        <f>'Port Shepstone'!E$81/100</f>
        <v>0.11158108677433196</v>
      </c>
      <c r="N178" s="193">
        <f>'Port Shepstone'!F$81/100</f>
        <v>1.8285730047944836E-2</v>
      </c>
      <c r="O178" s="193">
        <f>'Port Shepstone'!G$81/100</f>
        <v>7.7523393282242489E-2</v>
      </c>
      <c r="P178" s="193">
        <f>'Port Shepstone'!H$81/100</f>
        <v>0.20916346444243422</v>
      </c>
      <c r="Q178" s="193">
        <f>'Port Shepstone'!I$81/100</f>
        <v>8.3499676113180724E-2</v>
      </c>
      <c r="R178" s="193">
        <f>'Port Shepstone'!J$81/100</f>
        <v>0.19997293763006666</v>
      </c>
      <c r="S178" s="193">
        <f>'Port Shepstone'!K$81/100</f>
        <v>0.20161820439947853</v>
      </c>
      <c r="T178" s="193"/>
      <c r="U178" s="193">
        <f>K178*$B178*Indicators!$B$256+K178*$C178*Indicators!$C$256+K178*$D178*Indicators!$D$256+K178*$E178*Indicators!$E$256+K178*$F178*Indicators!$F$256+K178*$G178*Indicators!$G$256+K178*$H178*Indicators!$H$256+K178*$I178*Indicators!$I$256</f>
        <v>-7.1304436531814067E-4</v>
      </c>
      <c r="V178" s="193">
        <f>L178*$B178*Indicators!$B$257+L178*$C178*Indicators!$C$257+L178*$D178*Indicators!$D$257+L178*$E178*Indicators!$E$257+L178*$F178*Indicators!$F$257+L178*$G178*Indicators!$G$257+L178*$H178*Indicators!$H$257+L178*$I178*Indicators!$I$257</f>
        <v>2.968798933279845E-4</v>
      </c>
      <c r="W178" s="193">
        <f>M178*$B178*Indicators!$B$258+M178*$C178*Indicators!$C$258+M178*$D178*Indicators!$D$258+M178*$E178*Indicators!$E$258+M178*$F178*Indicators!$F$258+M178*$G178*Indicators!$G$258+M178*$H178*Indicators!$H$258+M178*$I178*Indicators!$I$258</f>
        <v>-1.5066242140934832E-3</v>
      </c>
      <c r="X178" s="193">
        <f>N178*$B178*Indicators!$B$259+N178*$C178*Indicators!$C$259+N178*$D178*Indicators!$D$259+N178*$E178*Indicators!$E$259+N178*$F178*Indicators!$F$259+N178*$G178*Indicators!$G$259+N178*$H178*Indicators!$H$259+N178*$I178*Indicators!$I$259</f>
        <v>-2.7699066416315971E-4</v>
      </c>
      <c r="Y178" s="193">
        <f>O178*$B178*Indicators!$B$260+O178*$C178*Indicators!$C$260+O178*$D178*Indicators!$D$260+O178*$E178*Indicators!$E$260+O178*$F178*Indicators!$F$260+O178*$G178*Indicators!$G$260+O178*$H178*Indicators!$H$260+O178*$I178*Indicators!$I$260</f>
        <v>1.8631032850239857E-4</v>
      </c>
      <c r="Z178" s="193">
        <f>P178*$B178*Indicators!$B$261+P178*$C178*Indicators!$C$261+P178*$D178*Indicators!$D$261+P178*$E178*Indicators!$E$261+P178*$F178*Indicators!$F$261+P178*$G178*Indicators!$G$261+P178*$H178*Indicators!$H$261+P178*$I178*Indicators!$I$261</f>
        <v>5.2848385422737585E-4</v>
      </c>
      <c r="AA178" s="193">
        <f>Q178*$B178*Indicators!$B$262+Q178*$C178*Indicators!$C$262+Q178*$D178*Indicators!$D$262+Q178*$E178*Indicators!$E$262+Q178*$F178*Indicators!$F$262+Q178*$G178*Indicators!$G$262+Q178*$H178*Indicators!$H$262+Q178*$I178*Indicators!$I$262</f>
        <v>1.8202926117172287E-4</v>
      </c>
      <c r="AB178" s="193">
        <f>R178*$B178*Indicators!$B$263+R178*$C178*Indicators!$C$263+R178*$D178*Indicators!$D$263+R178*$E178*Indicators!$E$263+R178*$F178*Indicators!$F$263+R178*$G178*Indicators!$G$263+R178*$H178*Indicators!$H$263+R178*$I178*Indicators!$I$263</f>
        <v>3.0077031602386616E-4</v>
      </c>
      <c r="AC178" s="193">
        <f>S178*$B178*Indicators!$B$264+S178*$C178*Indicators!$C$264+S178*$D178*Indicators!$D$264+S178*$E178*Indicators!$E$264+S178*$F178*Indicators!$F$264+S178*$G178*Indicators!$G$264+S178*$H178*Indicators!$H$264+S178*$I178*Indicators!$I$264</f>
        <v>-1.0875131385316061E-4</v>
      </c>
      <c r="AD178" s="193"/>
      <c r="AE178" s="177">
        <f t="shared" si="4"/>
        <v>-0.11109369041745962</v>
      </c>
    </row>
    <row r="179" spans="1:31" x14ac:dyDescent="0.25">
      <c r="A179" s="174">
        <f>Indicators!A191</f>
        <v>41183</v>
      </c>
      <c r="B179" s="193">
        <f>(Indicators!B191-Indicators!B190)/Indicators!B190</f>
        <v>4.9232488098707665E-2</v>
      </c>
      <c r="C179" s="193">
        <f>(Indicators!C191-Indicators!C190)/-100</f>
        <v>-4.9999999999998932E-5</v>
      </c>
      <c r="D179" s="193">
        <f>(Indicators!D191-Indicators!D190)/-100</f>
        <v>-5.0000000000000001E-3</v>
      </c>
      <c r="E179" s="193">
        <f>(Indicators!E191-Indicators!E190)/-Indicators!E190</f>
        <v>2.7140433889831318E-2</v>
      </c>
      <c r="F179" s="193">
        <f>(Indicators!F191-Indicators!F190)/Indicators!F190</f>
        <v>8.9064819396338299E-3</v>
      </c>
      <c r="G179" s="193">
        <f>(Indicators!G191-Indicators!G190)/Indicators!G190</f>
        <v>-3.8569661531541614E-2</v>
      </c>
      <c r="H179" s="193">
        <f>(Indicators!H191-Indicators!H190)/Indicators!H190</f>
        <v>3.4623938422296682E-3</v>
      </c>
      <c r="I179" s="193">
        <f>(Indicators!I191-Indicators!I190)/Indicators!I190</f>
        <v>4.2822677925211099E-2</v>
      </c>
      <c r="J179" s="193"/>
      <c r="K179" s="193">
        <f>'Port Shepstone'!C$81/100</f>
        <v>7.9762353450769582E-2</v>
      </c>
      <c r="L179" s="193">
        <f>'Port Shepstone'!D$81/100</f>
        <v>1.8593153859550914E-2</v>
      </c>
      <c r="M179" s="193">
        <f>'Port Shepstone'!E$81/100</f>
        <v>0.11158108677433196</v>
      </c>
      <c r="N179" s="193">
        <f>'Port Shepstone'!F$81/100</f>
        <v>1.8285730047944836E-2</v>
      </c>
      <c r="O179" s="193">
        <f>'Port Shepstone'!G$81/100</f>
        <v>7.7523393282242489E-2</v>
      </c>
      <c r="P179" s="193">
        <f>'Port Shepstone'!H$81/100</f>
        <v>0.20916346444243422</v>
      </c>
      <c r="Q179" s="193">
        <f>'Port Shepstone'!I$81/100</f>
        <v>8.3499676113180724E-2</v>
      </c>
      <c r="R179" s="193">
        <f>'Port Shepstone'!J$81/100</f>
        <v>0.19997293763006666</v>
      </c>
      <c r="S179" s="193">
        <f>'Port Shepstone'!K$81/100</f>
        <v>0.20161820439947853</v>
      </c>
      <c r="T179" s="193"/>
      <c r="U179" s="193">
        <f>K179*$B179*Indicators!$B$256+K179*$C179*Indicators!$C$256+K179*$D179*Indicators!$D$256+K179*$E179*Indicators!$E$256+K179*$F179*Indicators!$F$256+K179*$G179*Indicators!$G$256+K179*$H179*Indicators!$H$256+K179*$I179*Indicators!$I$256</f>
        <v>1.6470423150666868E-3</v>
      </c>
      <c r="V179" s="193">
        <f>L179*$B179*Indicators!$B$257+L179*$C179*Indicators!$C$257+L179*$D179*Indicators!$D$257+L179*$E179*Indicators!$E$257+L179*$F179*Indicators!$F$257+L179*$G179*Indicators!$G$257+L179*$H179*Indicators!$H$257+L179*$I179*Indicators!$I$257</f>
        <v>1.9746786154678137E-4</v>
      </c>
      <c r="W179" s="193">
        <f>M179*$B179*Indicators!$B$258+M179*$C179*Indicators!$C$258+M179*$D179*Indicators!$D$258+M179*$E179*Indicators!$E$258+M179*$F179*Indicators!$F$258+M179*$G179*Indicators!$G$258+M179*$H179*Indicators!$H$258+M179*$I179*Indicators!$I$258</f>
        <v>3.1907938677365839E-3</v>
      </c>
      <c r="X179" s="193">
        <f>N179*$B179*Indicators!$B$259+N179*$C179*Indicators!$C$259+N179*$D179*Indicators!$D$259+N179*$E179*Indicators!$E$259+N179*$F179*Indicators!$F$259+N179*$G179*Indicators!$G$259+N179*$H179*Indicators!$H$259+N179*$I179*Indicators!$I$259</f>
        <v>5.8251778550488234E-4</v>
      </c>
      <c r="Y179" s="193">
        <f>O179*$B179*Indicators!$B$260+O179*$C179*Indicators!$C$260+O179*$D179*Indicators!$D$260+O179*$E179*Indicators!$E$260+O179*$F179*Indicators!$F$260+O179*$G179*Indicators!$G$260+O179*$H179*Indicators!$H$260+O179*$I179*Indicators!$I$260</f>
        <v>9.0385810668590599E-4</v>
      </c>
      <c r="Z179" s="193">
        <f>P179*$B179*Indicators!$B$261+P179*$C179*Indicators!$C$261+P179*$D179*Indicators!$D$261+P179*$E179*Indicators!$E$261+P179*$F179*Indicators!$F$261+P179*$G179*Indicators!$G$261+P179*$H179*Indicators!$H$261+P179*$I179*Indicators!$I$261</f>
        <v>1.5656702430275082E-3</v>
      </c>
      <c r="AA179" s="193">
        <f>Q179*$B179*Indicators!$B$262+Q179*$C179*Indicators!$C$262+Q179*$D179*Indicators!$D$262+Q179*$E179*Indicators!$E$262+Q179*$F179*Indicators!$F$262+Q179*$G179*Indicators!$G$262+Q179*$H179*Indicators!$H$262+Q179*$I179*Indicators!$I$262</f>
        <v>1.4637598046286296E-3</v>
      </c>
      <c r="AB179" s="193">
        <f>R179*$B179*Indicators!$B$263+R179*$C179*Indicators!$C$263+R179*$D179*Indicators!$D$263+R179*$E179*Indicators!$E$263+R179*$F179*Indicators!$F$263+R179*$G179*Indicators!$G$263+R179*$H179*Indicators!$H$263+R179*$I179*Indicators!$I$263</f>
        <v>2.0596501167738555E-3</v>
      </c>
      <c r="AC179" s="193">
        <f>S179*$B179*Indicators!$B$264+S179*$C179*Indicators!$C$264+S179*$D179*Indicators!$D$264+S179*$E179*Indicators!$E$264+S179*$F179*Indicators!$F$264+S179*$G179*Indicators!$G$264+S179*$H179*Indicators!$H$264+S179*$I179*Indicators!$I$264</f>
        <v>1.4285861222427037E-3</v>
      </c>
      <c r="AD179" s="193"/>
      <c r="AE179" s="177">
        <f t="shared" si="4"/>
        <v>1.3039346223213539</v>
      </c>
    </row>
    <row r="180" spans="1:31" x14ac:dyDescent="0.25">
      <c r="A180" s="174">
        <f>Indicators!A192</f>
        <v>41214</v>
      </c>
      <c r="B180" s="193">
        <f>(Indicators!B192-Indicators!B191)/Indicators!B191</f>
        <v>1.6632329452070747E-2</v>
      </c>
      <c r="C180" s="193">
        <f>(Indicators!C192-Indicators!C191)/-100</f>
        <v>-8.9999999999999857E-4</v>
      </c>
      <c r="D180" s="193">
        <f>(Indicators!D192-Indicators!D191)/-100</f>
        <v>-9.9999999999999655E-4</v>
      </c>
      <c r="E180" s="193">
        <f>(Indicators!E192-Indicators!E191)/-Indicators!E191</f>
        <v>-1.5692392401578489E-2</v>
      </c>
      <c r="F180" s="193">
        <f>(Indicators!F192-Indicators!F191)/Indicators!F191</f>
        <v>-5.2967140755272278E-2</v>
      </c>
      <c r="G180" s="193">
        <f>(Indicators!G192-Indicators!G191)/Indicators!G191</f>
        <v>9.8245614035087445E-3</v>
      </c>
      <c r="H180" s="193">
        <f>(Indicators!H192-Indicators!H191)/Indicators!H191</f>
        <v>1.6441157819665975E-2</v>
      </c>
      <c r="I180" s="193">
        <f>(Indicators!I192-Indicators!I191)/Indicators!I191</f>
        <v>-1.0410641989589358E-2</v>
      </c>
      <c r="J180" s="193"/>
      <c r="K180" s="193">
        <f>'Port Shepstone'!C$81/100</f>
        <v>7.9762353450769582E-2</v>
      </c>
      <c r="L180" s="193">
        <f>'Port Shepstone'!D$81/100</f>
        <v>1.8593153859550914E-2</v>
      </c>
      <c r="M180" s="193">
        <f>'Port Shepstone'!E$81/100</f>
        <v>0.11158108677433196</v>
      </c>
      <c r="N180" s="193">
        <f>'Port Shepstone'!F$81/100</f>
        <v>1.8285730047944836E-2</v>
      </c>
      <c r="O180" s="193">
        <f>'Port Shepstone'!G$81/100</f>
        <v>7.7523393282242489E-2</v>
      </c>
      <c r="P180" s="193">
        <f>'Port Shepstone'!H$81/100</f>
        <v>0.20916346444243422</v>
      </c>
      <c r="Q180" s="193">
        <f>'Port Shepstone'!I$81/100</f>
        <v>8.3499676113180724E-2</v>
      </c>
      <c r="R180" s="193">
        <f>'Port Shepstone'!J$81/100</f>
        <v>0.19997293763006666</v>
      </c>
      <c r="S180" s="193">
        <f>'Port Shepstone'!K$81/100</f>
        <v>0.20161820439947853</v>
      </c>
      <c r="T180" s="193"/>
      <c r="U180" s="193">
        <f>K180*$B180*Indicators!$B$256+K180*$C180*Indicators!$C$256+K180*$D180*Indicators!$D$256+K180*$E180*Indicators!$E$256+K180*$F180*Indicators!$F$256+K180*$G180*Indicators!$G$256+K180*$H180*Indicators!$H$256+K180*$I180*Indicators!$I$256</f>
        <v>-1.1613493277840966E-3</v>
      </c>
      <c r="V180" s="193">
        <f>L180*$B180*Indicators!$B$257+L180*$C180*Indicators!$C$257+L180*$D180*Indicators!$D$257+L180*$E180*Indicators!$E$257+L180*$F180*Indicators!$F$257+L180*$G180*Indicators!$G$257+L180*$H180*Indicators!$H$257+L180*$I180*Indicators!$I$257</f>
        <v>9.7951630582217991E-5</v>
      </c>
      <c r="W180" s="193">
        <f>M180*$B180*Indicators!$B$258+M180*$C180*Indicators!$C$258+M180*$D180*Indicators!$D$258+M180*$E180*Indicators!$E$258+M180*$F180*Indicators!$F$258+M180*$G180*Indicators!$G$258+M180*$H180*Indicators!$H$258+M180*$I180*Indicators!$I$258</f>
        <v>3.9991369505522681E-4</v>
      </c>
      <c r="X180" s="193">
        <f>N180*$B180*Indicators!$B$259+N180*$C180*Indicators!$C$259+N180*$D180*Indicators!$D$259+N180*$E180*Indicators!$E$259+N180*$F180*Indicators!$F$259+N180*$G180*Indicators!$G$259+N180*$H180*Indicators!$H$259+N180*$I180*Indicators!$I$259</f>
        <v>-9.3832323131095197E-5</v>
      </c>
      <c r="Y180" s="193">
        <f>O180*$B180*Indicators!$B$260+O180*$C180*Indicators!$C$260+O180*$D180*Indicators!$D$260+O180*$E180*Indicators!$E$260+O180*$F180*Indicators!$F$260+O180*$G180*Indicators!$G$260+O180*$H180*Indicators!$H$260+O180*$I180*Indicators!$I$260</f>
        <v>2.597955685006508E-4</v>
      </c>
      <c r="Z180" s="193">
        <f>P180*$B180*Indicators!$B$261+P180*$C180*Indicators!$C$261+P180*$D180*Indicators!$D$261+P180*$E180*Indicators!$E$261+P180*$F180*Indicators!$F$261+P180*$G180*Indicators!$G$261+P180*$H180*Indicators!$H$261+P180*$I180*Indicators!$I$261</f>
        <v>7.7166324704756135E-4</v>
      </c>
      <c r="AA180" s="193">
        <f>Q180*$B180*Indicators!$B$262+Q180*$C180*Indicators!$C$262+Q180*$D180*Indicators!$D$262+Q180*$E180*Indicators!$E$262+Q180*$F180*Indicators!$F$262+Q180*$G180*Indicators!$G$262+Q180*$H180*Indicators!$H$262+Q180*$I180*Indicators!$I$262</f>
        <v>-8.9955654830490317E-5</v>
      </c>
      <c r="AB180" s="193">
        <f>R180*$B180*Indicators!$B$263+R180*$C180*Indicators!$C$263+R180*$D180*Indicators!$D$263+R180*$E180*Indicators!$E$263+R180*$F180*Indicators!$F$263+R180*$G180*Indicators!$G$263+R180*$H180*Indicators!$H$263+R180*$I180*Indicators!$I$263</f>
        <v>8.1805108330873901E-4</v>
      </c>
      <c r="AC180" s="193">
        <f>S180*$B180*Indicators!$B$264+S180*$C180*Indicators!$C$264+S180*$D180*Indicators!$D$264+S180*$E180*Indicators!$E$264+S180*$F180*Indicators!$F$264+S180*$G180*Indicators!$G$264+S180*$H180*Indicators!$H$264+S180*$I180*Indicators!$I$264</f>
        <v>1.121006932770484E-3</v>
      </c>
      <c r="AD180" s="193"/>
      <c r="AE180" s="177">
        <f t="shared" ref="AE180:AE193" si="5">SUM(U180:AD180)*100</f>
        <v>0.21232448515191979</v>
      </c>
    </row>
    <row r="181" spans="1:31" x14ac:dyDescent="0.25">
      <c r="A181" s="174">
        <f>Indicators!A193</f>
        <v>41244</v>
      </c>
      <c r="B181" s="193">
        <f>(Indicators!B193-Indicators!B192)/Indicators!B192</f>
        <v>-3.5407297774235777E-2</v>
      </c>
      <c r="C181" s="193">
        <f>(Indicators!C193-Indicators!C192)/-100</f>
        <v>2.0500000000000006E-3</v>
      </c>
      <c r="D181" s="193">
        <f>(Indicators!D193-Indicators!D192)/-100</f>
        <v>0</v>
      </c>
      <c r="E181" s="193">
        <f>(Indicators!E193-Indicators!E192)/-Indicators!E192</f>
        <v>5.4210336104085894E-4</v>
      </c>
      <c r="F181" s="193">
        <f>(Indicators!F193-Indicators!F192)/Indicators!F192</f>
        <v>-5.6965302951838132E-3</v>
      </c>
      <c r="G181" s="193">
        <f>(Indicators!G193-Indicators!G192)/Indicators!G192</f>
        <v>-4.0247857308315961E-2</v>
      </c>
      <c r="H181" s="193">
        <f>(Indicators!H193-Indicators!H192)/Indicators!H192</f>
        <v>1.3153493805663205E-2</v>
      </c>
      <c r="I181" s="193">
        <f>(Indicators!I193-Indicators!I192)/Indicators!I192</f>
        <v>-1.9579193454120396E-2</v>
      </c>
      <c r="J181" s="193"/>
      <c r="K181" s="193">
        <f>'Port Shepstone'!C$81/100</f>
        <v>7.9762353450769582E-2</v>
      </c>
      <c r="L181" s="193">
        <f>'Port Shepstone'!D$81/100</f>
        <v>1.8593153859550914E-2</v>
      </c>
      <c r="M181" s="193">
        <f>'Port Shepstone'!E$81/100</f>
        <v>0.11158108677433196</v>
      </c>
      <c r="N181" s="193">
        <f>'Port Shepstone'!F$81/100</f>
        <v>1.8285730047944836E-2</v>
      </c>
      <c r="O181" s="193">
        <f>'Port Shepstone'!G$81/100</f>
        <v>7.7523393282242489E-2</v>
      </c>
      <c r="P181" s="193">
        <f>'Port Shepstone'!H$81/100</f>
        <v>0.20916346444243422</v>
      </c>
      <c r="Q181" s="193">
        <f>'Port Shepstone'!I$81/100</f>
        <v>8.3499676113180724E-2</v>
      </c>
      <c r="R181" s="193">
        <f>'Port Shepstone'!J$81/100</f>
        <v>0.19997293763006666</v>
      </c>
      <c r="S181" s="193">
        <f>'Port Shepstone'!K$81/100</f>
        <v>0.20161820439947853</v>
      </c>
      <c r="T181" s="193"/>
      <c r="U181" s="193">
        <f>K181*$B181*Indicators!$B$256+K181*$C181*Indicators!$C$256+K181*$D181*Indicators!$D$256+K181*$E181*Indicators!$E$256+K181*$F181*Indicators!$F$256+K181*$G181*Indicators!$G$256+K181*$H181*Indicators!$H$256+K181*$I181*Indicators!$I$256</f>
        <v>-6.9746173325805033E-4</v>
      </c>
      <c r="V181" s="193">
        <f>L181*$B181*Indicators!$B$257+L181*$C181*Indicators!$C$257+L181*$D181*Indicators!$D$257+L181*$E181*Indicators!$E$257+L181*$F181*Indicators!$F$257+L181*$G181*Indicators!$G$257+L181*$H181*Indicators!$H$257+L181*$I181*Indicators!$I$257</f>
        <v>-5.6863369210821127E-4</v>
      </c>
      <c r="W181" s="193">
        <f>M181*$B181*Indicators!$B$258+M181*$C181*Indicators!$C$258+M181*$D181*Indicators!$D$258+M181*$E181*Indicators!$E$258+M181*$F181*Indicators!$F$258+M181*$G181*Indicators!$G$258+M181*$H181*Indicators!$H$258+M181*$I181*Indicators!$I$258</f>
        <v>-1.6211429974762861E-3</v>
      </c>
      <c r="X181" s="193">
        <f>N181*$B181*Indicators!$B$259+N181*$C181*Indicators!$C$259+N181*$D181*Indicators!$D$259+N181*$E181*Indicators!$E$259+N181*$F181*Indicators!$F$259+N181*$G181*Indicators!$G$259+N181*$H181*Indicators!$H$259+N181*$I181*Indicators!$I$259</f>
        <v>-2.1584578974665755E-4</v>
      </c>
      <c r="Y181" s="193">
        <f>O181*$B181*Indicators!$B$260+O181*$C181*Indicators!$C$260+O181*$D181*Indicators!$D$260+O181*$E181*Indicators!$E$260+O181*$F181*Indicators!$F$260+O181*$G181*Indicators!$G$260+O181*$H181*Indicators!$H$260+O181*$I181*Indicators!$I$260</f>
        <v>9.5101199208101346E-6</v>
      </c>
      <c r="Z181" s="193">
        <f>P181*$B181*Indicators!$B$261+P181*$C181*Indicators!$C$261+P181*$D181*Indicators!$D$261+P181*$E181*Indicators!$E$261+P181*$F181*Indicators!$F$261+P181*$G181*Indicators!$G$261+P181*$H181*Indicators!$H$261+P181*$I181*Indicators!$I$261</f>
        <v>1.0862988402381504E-4</v>
      </c>
      <c r="AA181" s="193">
        <f>Q181*$B181*Indicators!$B$262+Q181*$C181*Indicators!$C$262+Q181*$D181*Indicators!$D$262+Q181*$E181*Indicators!$E$262+Q181*$F181*Indicators!$F$262+Q181*$G181*Indicators!$G$262+Q181*$H181*Indicators!$H$262+Q181*$I181*Indicators!$I$262</f>
        <v>-1.9165842258444046E-4</v>
      </c>
      <c r="AB181" s="193">
        <f>R181*$B181*Indicators!$B$263+R181*$C181*Indicators!$C$263+R181*$D181*Indicators!$D$263+R181*$E181*Indicators!$E$263+R181*$F181*Indicators!$F$263+R181*$G181*Indicators!$G$263+R181*$H181*Indicators!$H$263+R181*$I181*Indicators!$I$263</f>
        <v>3.9608445317390714E-5</v>
      </c>
      <c r="AC181" s="193">
        <f>S181*$B181*Indicators!$B$264+S181*$C181*Indicators!$C$264+S181*$D181*Indicators!$D$264+S181*$E181*Indicators!$E$264+S181*$F181*Indicators!$F$264+S181*$G181*Indicators!$G$264+S181*$H181*Indicators!$H$264+S181*$I181*Indicators!$I$264</f>
        <v>2.9004531081473512E-5</v>
      </c>
      <c r="AD181" s="193"/>
      <c r="AE181" s="177">
        <f t="shared" si="5"/>
        <v>-0.31079896548301567</v>
      </c>
    </row>
    <row r="182" spans="1:31" x14ac:dyDescent="0.25">
      <c r="A182" s="174">
        <f>Indicators!A194</f>
        <v>41275</v>
      </c>
      <c r="B182" s="193">
        <f>(Indicators!B194-Indicators!B193)/Indicators!B193</f>
        <v>6.3239893773974626E-2</v>
      </c>
      <c r="C182" s="193">
        <f>(Indicators!C194-Indicators!C193)/-100</f>
        <v>-1.4999999999999682E-4</v>
      </c>
      <c r="D182" s="193">
        <f>(Indicators!D194-Indicators!D193)/-100</f>
        <v>1.9999999999999931E-3</v>
      </c>
      <c r="E182" s="193">
        <f>(Indicators!E194-Indicators!E193)/-Indicators!E193</f>
        <v>-3.8691014283131452E-2</v>
      </c>
      <c r="F182" s="193">
        <f>(Indicators!F194-Indicators!F193)/Indicators!F193</f>
        <v>-1.8229166666666557E-2</v>
      </c>
      <c r="G182" s="193">
        <f>(Indicators!G194-Indicators!G193)/Indicators!G193</f>
        <v>1.2731551318409544E-2</v>
      </c>
      <c r="H182" s="193">
        <f>(Indicators!H194-Indicators!H193)/Indicators!H193</f>
        <v>-4.6017373390078789E-3</v>
      </c>
      <c r="I182" s="193">
        <f>(Indicators!I194-Indicators!I193)/Indicators!I193</f>
        <v>1.6095380029806261E-2</v>
      </c>
      <c r="J182" s="193"/>
      <c r="K182" s="193">
        <f>'Port Shepstone'!C$82/100</f>
        <v>8.1760531524060334E-2</v>
      </c>
      <c r="L182" s="193">
        <f>'Port Shepstone'!D$82/100</f>
        <v>1.8917880224666169E-2</v>
      </c>
      <c r="M182" s="193">
        <f>'Port Shepstone'!E$82/100</f>
        <v>0.10841753932940029</v>
      </c>
      <c r="N182" s="193">
        <f>'Port Shepstone'!F$82/100</f>
        <v>1.7813014978781173E-2</v>
      </c>
      <c r="O182" s="193">
        <f>'Port Shepstone'!G$82/100</f>
        <v>7.7286504832934533E-2</v>
      </c>
      <c r="P182" s="193">
        <f>'Port Shepstone'!H$82/100</f>
        <v>0.20525621773057623</v>
      </c>
      <c r="Q182" s="193">
        <f>'Port Shepstone'!I$82/100</f>
        <v>8.2508298342491931E-2</v>
      </c>
      <c r="R182" s="193">
        <f>'Port Shepstone'!J$82/100</f>
        <v>0.20124596381764254</v>
      </c>
      <c r="S182" s="193">
        <f>'Port Shepstone'!K$82/100</f>
        <v>0.20679404921944675</v>
      </c>
      <c r="T182" s="193"/>
      <c r="U182" s="193">
        <f>K182*$B182*Indicators!$B$256+K182*$C182*Indicators!$C$256+K182*$D182*Indicators!$D$256+K182*$E182*Indicators!$E$256+K182*$F182*Indicators!$F$256+K182*$G182*Indicators!$G$256+K182*$H182*Indicators!$H$256+K182*$I182*Indicators!$I$256</f>
        <v>1.2380285932380285E-4</v>
      </c>
      <c r="V182" s="193">
        <f>L182*$B182*Indicators!$B$257+L182*$C182*Indicators!$C$257+L182*$D182*Indicators!$D$257+L182*$E182*Indicators!$E$257+L182*$F182*Indicators!$F$257+L182*$G182*Indicators!$G$257+L182*$H182*Indicators!$H$257+L182*$I182*Indicators!$I$257</f>
        <v>4.4295390283430292E-4</v>
      </c>
      <c r="W182" s="193">
        <f>M182*$B182*Indicators!$B$258+M182*$C182*Indicators!$C$258+M182*$D182*Indicators!$D$258+M182*$E182*Indicators!$E$258+M182*$F182*Indicators!$F$258+M182*$G182*Indicators!$G$258+M182*$H182*Indicators!$H$258+M182*$I182*Indicators!$I$258</f>
        <v>2.286933951716013E-3</v>
      </c>
      <c r="X182" s="193">
        <f>N182*$B182*Indicators!$B$259+N182*$C182*Indicators!$C$259+N182*$D182*Indicators!$D$259+N182*$E182*Indicators!$E$259+N182*$F182*Indicators!$F$259+N182*$G182*Indicators!$G$259+N182*$H182*Indicators!$H$259+N182*$I182*Indicators!$I$259</f>
        <v>1.1161283916208062E-4</v>
      </c>
      <c r="Y182" s="193">
        <f>O182*$B182*Indicators!$B$260+O182*$C182*Indicators!$C$260+O182*$D182*Indicators!$D$260+O182*$E182*Indicators!$E$260+O182*$F182*Indicators!$F$260+O182*$G182*Indicators!$G$260+O182*$H182*Indicators!$H$260+O182*$I182*Indicators!$I$260</f>
        <v>7.6965792668424489E-6</v>
      </c>
      <c r="Z182" s="193">
        <f>P182*$B182*Indicators!$B$261+P182*$C182*Indicators!$C$261+P182*$D182*Indicators!$D$261+P182*$E182*Indicators!$E$261+P182*$F182*Indicators!$F$261+P182*$G182*Indicators!$G$261+P182*$H182*Indicators!$H$261+P182*$I182*Indicators!$I$261</f>
        <v>3.3907375074421252E-4</v>
      </c>
      <c r="AA182" s="193">
        <f>Q182*$B182*Indicators!$B$262+Q182*$C182*Indicators!$C$262+Q182*$D182*Indicators!$D$262+Q182*$E182*Indicators!$E$262+Q182*$F182*Indicators!$F$262+Q182*$G182*Indicators!$G$262+Q182*$H182*Indicators!$H$262+Q182*$I182*Indicators!$I$262</f>
        <v>-3.6502697361920973E-4</v>
      </c>
      <c r="AB182" s="193">
        <f>R182*$B182*Indicators!$B$263+R182*$C182*Indicators!$C$263+R182*$D182*Indicators!$D$263+R182*$E182*Indicators!$E$263+R182*$F182*Indicators!$F$263+R182*$G182*Indicators!$G$263+R182*$H182*Indicators!$H$263+R182*$I182*Indicators!$I$263</f>
        <v>4.0785226458908951E-4</v>
      </c>
      <c r="AC182" s="193">
        <f>S182*$B182*Indicators!$B$264+S182*$C182*Indicators!$C$264+S182*$D182*Indicators!$D$264+S182*$E182*Indicators!$E$264+S182*$F182*Indicators!$F$264+S182*$G182*Indicators!$G$264+S182*$H182*Indicators!$H$264+S182*$I182*Indicators!$I$264</f>
        <v>1.2605621738476917E-3</v>
      </c>
      <c r="AD182" s="193"/>
      <c r="AE182" s="177">
        <f t="shared" si="5"/>
        <v>0.4615461347864826</v>
      </c>
    </row>
    <row r="183" spans="1:31" x14ac:dyDescent="0.25">
      <c r="A183" s="174">
        <f>Indicators!A195</f>
        <v>41306</v>
      </c>
      <c r="B183" s="193">
        <f>(Indicators!B195-Indicators!B194)/Indicators!B194</f>
        <v>-2.0236892643451004E-2</v>
      </c>
      <c r="C183" s="193">
        <f>(Indicators!C195-Indicators!C194)/-100</f>
        <v>-3.0000000000000247E-4</v>
      </c>
      <c r="D183" s="193">
        <f>(Indicators!D195-Indicators!D194)/-100</f>
        <v>-5.0000000000000001E-3</v>
      </c>
      <c r="E183" s="193">
        <f>(Indicators!E195-Indicators!E194)/-Indicators!E194</f>
        <v>2.6370757180156666E-2</v>
      </c>
      <c r="F183" s="193">
        <f>(Indicators!F195-Indicators!F194)/Indicators!F194</f>
        <v>-3.3952254641909839E-2</v>
      </c>
      <c r="G183" s="193">
        <f>(Indicators!G195-Indicators!G194)/Indicators!G194</f>
        <v>-4.8319828408007706E-2</v>
      </c>
      <c r="H183" s="193">
        <f>(Indicators!H195-Indicators!H194)/Indicators!H194</f>
        <v>8.2256478108385777E-3</v>
      </c>
      <c r="I183" s="193">
        <f>(Indicators!I195-Indicators!I194)/Indicators!I194</f>
        <v>-7.9788794367849802E-2</v>
      </c>
      <c r="J183" s="193"/>
      <c r="K183" s="193">
        <f>'Port Shepstone'!C$82/100</f>
        <v>8.1760531524060334E-2</v>
      </c>
      <c r="L183" s="193">
        <f>'Port Shepstone'!D$82/100</f>
        <v>1.8917880224666169E-2</v>
      </c>
      <c r="M183" s="193">
        <f>'Port Shepstone'!E$82/100</f>
        <v>0.10841753932940029</v>
      </c>
      <c r="N183" s="193">
        <f>'Port Shepstone'!F$82/100</f>
        <v>1.7813014978781173E-2</v>
      </c>
      <c r="O183" s="193">
        <f>'Port Shepstone'!G$82/100</f>
        <v>7.7286504832934533E-2</v>
      </c>
      <c r="P183" s="193">
        <f>'Port Shepstone'!H$82/100</f>
        <v>0.20525621773057623</v>
      </c>
      <c r="Q183" s="193">
        <f>'Port Shepstone'!I$82/100</f>
        <v>8.2508298342491931E-2</v>
      </c>
      <c r="R183" s="193">
        <f>'Port Shepstone'!J$82/100</f>
        <v>0.20124596381764254</v>
      </c>
      <c r="S183" s="193">
        <f>'Port Shepstone'!K$82/100</f>
        <v>0.20679404921944675</v>
      </c>
      <c r="T183" s="193"/>
      <c r="U183" s="193">
        <f>K183*$B183*Indicators!$B$256+K183*$C183*Indicators!$C$256+K183*$D183*Indicators!$D$256+K183*$E183*Indicators!$E$256+K183*$F183*Indicators!$F$256+K183*$G183*Indicators!$G$256+K183*$H183*Indicators!$H$256+K183*$I183*Indicators!$I$256</f>
        <v>-1.2746928786242528E-3</v>
      </c>
      <c r="V183" s="193">
        <f>L183*$B183*Indicators!$B$257+L183*$C183*Indicators!$C$257+L183*$D183*Indicators!$D$257+L183*$E183*Indicators!$E$257+L183*$F183*Indicators!$F$257+L183*$G183*Indicators!$G$257+L183*$H183*Indicators!$H$257+L183*$I183*Indicators!$I$257</f>
        <v>-7.3249431231161915E-4</v>
      </c>
      <c r="W183" s="193">
        <f>M183*$B183*Indicators!$B$258+M183*$C183*Indicators!$C$258+M183*$D183*Indicators!$D$258+M183*$E183*Indicators!$E$258+M183*$F183*Indicators!$F$258+M183*$G183*Indicators!$G$258+M183*$H183*Indicators!$H$258+M183*$I183*Indicators!$I$258</f>
        <v>-2.1565366140264336E-3</v>
      </c>
      <c r="X183" s="193">
        <f>N183*$B183*Indicators!$B$259+N183*$C183*Indicators!$C$259+N183*$D183*Indicators!$D$259+N183*$E183*Indicators!$E$259+N183*$F183*Indicators!$F$259+N183*$G183*Indicators!$G$259+N183*$H183*Indicators!$H$259+N183*$I183*Indicators!$I$259</f>
        <v>-6.4280705345740367E-4</v>
      </c>
      <c r="Y183" s="193">
        <f>O183*$B183*Indicators!$B$260+O183*$C183*Indicators!$C$260+O183*$D183*Indicators!$D$260+O183*$E183*Indicators!$E$260+O183*$F183*Indicators!$F$260+O183*$G183*Indicators!$G$260+O183*$H183*Indicators!$H$260+O183*$I183*Indicators!$I$260</f>
        <v>-1.3897741413072936E-5</v>
      </c>
      <c r="Z183" s="193">
        <f>P183*$B183*Indicators!$B$261+P183*$C183*Indicators!$C$261+P183*$D183*Indicators!$D$261+P183*$E183*Indicators!$E$261+P183*$F183*Indicators!$F$261+P183*$G183*Indicators!$G$261+P183*$H183*Indicators!$H$261+P183*$I183*Indicators!$I$261</f>
        <v>3.21184602404435E-4</v>
      </c>
      <c r="AA183" s="193">
        <f>Q183*$B183*Indicators!$B$262+Q183*$C183*Indicators!$C$262+Q183*$D183*Indicators!$D$262+Q183*$E183*Indicators!$E$262+Q183*$F183*Indicators!$F$262+Q183*$G183*Indicators!$G$262+Q183*$H183*Indicators!$H$262+Q183*$I183*Indicators!$I$262</f>
        <v>-8.3020838647187992E-5</v>
      </c>
      <c r="AB183" s="193">
        <f>R183*$B183*Indicators!$B$263+R183*$C183*Indicators!$C$263+R183*$D183*Indicators!$D$263+R183*$E183*Indicators!$E$263+R183*$F183*Indicators!$F$263+R183*$G183*Indicators!$G$263+R183*$H183*Indicators!$H$263+R183*$I183*Indicators!$I$263</f>
        <v>-3.0455737475332885E-4</v>
      </c>
      <c r="AC183" s="193">
        <f>S183*$B183*Indicators!$B$264+S183*$C183*Indicators!$C$264+S183*$D183*Indicators!$D$264+S183*$E183*Indicators!$E$264+S183*$F183*Indicators!$F$264+S183*$G183*Indicators!$G$264+S183*$H183*Indicators!$H$264+S183*$I183*Indicators!$I$264</f>
        <v>-9.6168220972969189E-4</v>
      </c>
      <c r="AD183" s="193"/>
      <c r="AE183" s="177">
        <f t="shared" si="5"/>
        <v>-0.58485044205585557</v>
      </c>
    </row>
    <row r="184" spans="1:31" x14ac:dyDescent="0.25">
      <c r="A184" s="174">
        <f>Indicators!A196</f>
        <v>41334</v>
      </c>
      <c r="B184" s="193">
        <f>(Indicators!B196-Indicators!B195)/Indicators!B195</f>
        <v>4.8515748923634756E-2</v>
      </c>
      <c r="C184" s="193">
        <f>(Indicators!C196-Indicators!C195)/-100</f>
        <v>-1.0000000000000052E-3</v>
      </c>
      <c r="D184" s="193">
        <f>(Indicators!D196-Indicators!D195)/-100</f>
        <v>0</v>
      </c>
      <c r="E184" s="193">
        <f>(Indicators!E196-Indicators!E195)/-Indicators!E195</f>
        <v>2.5654777867167286E-2</v>
      </c>
      <c r="F184" s="193">
        <f>(Indicators!F196-Indicators!F195)/Indicators!F195</f>
        <v>7.1389346512904447E-3</v>
      </c>
      <c r="G184" s="193">
        <f>(Indicators!G196-Indicators!G195)/Indicators!G195</f>
        <v>5.6971138796720316E-3</v>
      </c>
      <c r="H184" s="193">
        <f>(Indicators!H196-Indicators!H195)/Indicators!H195</f>
        <v>1.3302654621143977E-2</v>
      </c>
      <c r="I184" s="193">
        <f>(Indicators!I196-Indicators!I195)/Indicators!I195</f>
        <v>0.10105196047178833</v>
      </c>
      <c r="J184" s="193"/>
      <c r="K184" s="193">
        <f>'Port Shepstone'!C$82/100</f>
        <v>8.1760531524060334E-2</v>
      </c>
      <c r="L184" s="193">
        <f>'Port Shepstone'!D$82/100</f>
        <v>1.8917880224666169E-2</v>
      </c>
      <c r="M184" s="193">
        <f>'Port Shepstone'!E$82/100</f>
        <v>0.10841753932940029</v>
      </c>
      <c r="N184" s="193">
        <f>'Port Shepstone'!F$82/100</f>
        <v>1.7813014978781173E-2</v>
      </c>
      <c r="O184" s="193">
        <f>'Port Shepstone'!G$82/100</f>
        <v>7.7286504832934533E-2</v>
      </c>
      <c r="P184" s="193">
        <f>'Port Shepstone'!H$82/100</f>
        <v>0.20525621773057623</v>
      </c>
      <c r="Q184" s="193">
        <f>'Port Shepstone'!I$82/100</f>
        <v>8.2508298342491931E-2</v>
      </c>
      <c r="R184" s="193">
        <f>'Port Shepstone'!J$82/100</f>
        <v>0.20124596381764254</v>
      </c>
      <c r="S184" s="193">
        <f>'Port Shepstone'!K$82/100</f>
        <v>0.20679404921944675</v>
      </c>
      <c r="T184" s="193"/>
      <c r="U184" s="193">
        <f>K184*$B184*Indicators!$B$256+K184*$C184*Indicators!$C$256+K184*$D184*Indicators!$D$256+K184*$E184*Indicators!$E$256+K184*$F184*Indicators!$F$256+K184*$G184*Indicators!$G$256+K184*$H184*Indicators!$H$256+K184*$I184*Indicators!$I$256</f>
        <v>2.0865749360879857E-3</v>
      </c>
      <c r="V184" s="193">
        <f>L184*$B184*Indicators!$B$257+L184*$C184*Indicators!$C$257+L184*$D184*Indicators!$D$257+L184*$E184*Indicators!$E$257+L184*$F184*Indicators!$F$257+L184*$G184*Indicators!$G$257+L184*$H184*Indicators!$H$257+L184*$I184*Indicators!$I$257</f>
        <v>7.4932664376770432E-4</v>
      </c>
      <c r="W184" s="193">
        <f>M184*$B184*Indicators!$B$258+M184*$C184*Indicators!$C$258+M184*$D184*Indicators!$D$258+M184*$E184*Indicators!$E$258+M184*$F184*Indicators!$F$258+M184*$G184*Indicators!$G$258+M184*$H184*Indicators!$H$258+M184*$I184*Indicators!$I$258</f>
        <v>4.4328297097423553E-3</v>
      </c>
      <c r="X184" s="193">
        <f>N184*$B184*Indicators!$B$259+N184*$C184*Indicators!$C$259+N184*$D184*Indicators!$D$259+N184*$E184*Indicators!$E$259+N184*$F184*Indicators!$F$259+N184*$G184*Indicators!$G$259+N184*$H184*Indicators!$H$259+N184*$I184*Indicators!$I$259</f>
        <v>1.1006443953264244E-3</v>
      </c>
      <c r="Y184" s="193">
        <f>O184*$B184*Indicators!$B$260+O184*$C184*Indicators!$C$260+O184*$D184*Indicators!$D$260+O184*$E184*Indicators!$E$260+O184*$F184*Indicators!$F$260+O184*$G184*Indicators!$G$260+O184*$H184*Indicators!$H$260+O184*$I184*Indicators!$I$260</f>
        <v>1.3481228777283058E-3</v>
      </c>
      <c r="Z184" s="193">
        <f>P184*$B184*Indicators!$B$261+P184*$C184*Indicators!$C$261+P184*$D184*Indicators!$D$261+P184*$E184*Indicators!$E$261+P184*$F184*Indicators!$F$261+P184*$G184*Indicators!$G$261+P184*$H184*Indicators!$H$261+P184*$I184*Indicators!$I$261</f>
        <v>2.1331696467387839E-3</v>
      </c>
      <c r="AA184" s="193">
        <f>Q184*$B184*Indicators!$B$262+Q184*$C184*Indicators!$C$262+Q184*$D184*Indicators!$D$262+Q184*$E184*Indicators!$E$262+Q184*$F184*Indicators!$F$262+Q184*$G184*Indicators!$G$262+Q184*$H184*Indicators!$H$262+Q184*$I184*Indicators!$I$262</f>
        <v>2.0720915583496459E-3</v>
      </c>
      <c r="AB184" s="193">
        <f>R184*$B184*Indicators!$B$263+R184*$C184*Indicators!$C$263+R184*$D184*Indicators!$D$263+R184*$E184*Indicators!$E$263+R184*$F184*Indicators!$F$263+R184*$G184*Indicators!$G$263+R184*$H184*Indicators!$H$263+R184*$I184*Indicators!$I$263</f>
        <v>3.2421624519615171E-3</v>
      </c>
      <c r="AC184" s="193">
        <f>S184*$B184*Indicators!$B$264+S184*$C184*Indicators!$C$264+S184*$D184*Indicators!$D$264+S184*$E184*Indicators!$E$264+S184*$F184*Indicators!$F$264+S184*$G184*Indicators!$G$264+S184*$H184*Indicators!$H$264+S184*$I184*Indicators!$I$264</f>
        <v>2.8010190485749115E-3</v>
      </c>
      <c r="AD184" s="193"/>
      <c r="AE184" s="177">
        <f t="shared" si="5"/>
        <v>1.9965941268277629</v>
      </c>
    </row>
    <row r="185" spans="1:31" x14ac:dyDescent="0.25">
      <c r="A185" s="174">
        <f>Indicators!A197</f>
        <v>41365</v>
      </c>
      <c r="B185" s="193">
        <f>(Indicators!B197-Indicators!B196)/Indicators!B196</f>
        <v>-3.0904886429945468E-2</v>
      </c>
      <c r="C185" s="193">
        <f>(Indicators!C197-Indicators!C196)/-100</f>
        <v>3.6500000000000022E-3</v>
      </c>
      <c r="D185" s="193">
        <f>(Indicators!D197-Indicators!D196)/-100</f>
        <v>0</v>
      </c>
      <c r="E185" s="193">
        <f>(Indicators!E197-Indicators!E196)/-Indicators!E196</f>
        <v>4.5871559633027525E-2</v>
      </c>
      <c r="F185" s="193">
        <f>(Indicators!F197-Indicators!F196)/Indicators!F196</f>
        <v>-3.7077426390403477E-2</v>
      </c>
      <c r="G185" s="193">
        <f>(Indicators!G197-Indicators!G196)/Indicators!G196</f>
        <v>-8.0241533864541886E-2</v>
      </c>
      <c r="H185" s="193">
        <f>(Indicators!H197-Indicators!H196)/Indicators!H196</f>
        <v>-2.6557936225788344E-3</v>
      </c>
      <c r="I185" s="193">
        <f>(Indicators!I197-Indicators!I196)/Indicators!I196</f>
        <v>-2.9530978575564564E-2</v>
      </c>
      <c r="K185" s="193">
        <f>'Port Shepstone'!C$82/100</f>
        <v>8.1760531524060334E-2</v>
      </c>
      <c r="L185" s="193">
        <f>'Port Shepstone'!D$82/100</f>
        <v>1.8917880224666169E-2</v>
      </c>
      <c r="M185" s="193">
        <f>'Port Shepstone'!E$82/100</f>
        <v>0.10841753932940029</v>
      </c>
      <c r="N185" s="193">
        <f>'Port Shepstone'!F$82/100</f>
        <v>1.7813014978781173E-2</v>
      </c>
      <c r="O185" s="193">
        <f>'Port Shepstone'!G$82/100</f>
        <v>7.7286504832934533E-2</v>
      </c>
      <c r="P185" s="193">
        <f>'Port Shepstone'!H$82/100</f>
        <v>0.20525621773057623</v>
      </c>
      <c r="Q185" s="193">
        <f>'Port Shepstone'!I$82/100</f>
        <v>8.2508298342491931E-2</v>
      </c>
      <c r="R185" s="193">
        <f>'Port Shepstone'!J$82/100</f>
        <v>0.20124596381764254</v>
      </c>
      <c r="S185" s="193">
        <f>'Port Shepstone'!K$82/100</f>
        <v>0.20679404921944675</v>
      </c>
      <c r="U185" s="193">
        <f>K185*$B185*Indicators!$B$256+K185*$C185*Indicators!$C$256+K185*$D185*Indicators!$D$256+K185*$E185*Indicators!$E$256+K185*$F185*Indicators!$F$256+K185*$G185*Indicators!$G$256+K185*$H185*Indicators!$H$256+K185*$I185*Indicators!$I$256</f>
        <v>-9.6224768463876913E-4</v>
      </c>
      <c r="V185" s="193">
        <f>L185*$B185*Indicators!$B$257+L185*$C185*Indicators!$C$257+L185*$D185*Indicators!$D$257+L185*$E185*Indicators!$E$257+L185*$F185*Indicators!$F$257+L185*$G185*Indicators!$G$257+L185*$H185*Indicators!$H$257+L185*$I185*Indicators!$I$257</f>
        <v>-8.0754980866506283E-4</v>
      </c>
      <c r="W185" s="193">
        <f>M185*$B185*Indicators!$B$258+M185*$C185*Indicators!$C$258+M185*$D185*Indicators!$D$258+M185*$E185*Indicators!$E$258+M185*$F185*Indicators!$F$258+M185*$G185*Indicators!$G$258+M185*$H185*Indicators!$H$258+M185*$I185*Indicators!$I$258</f>
        <v>-1.2653768104073711E-3</v>
      </c>
      <c r="X185" s="193">
        <f>N185*$B185*Indicators!$B$259+N185*$C185*Indicators!$C$259+N185*$D185*Indicators!$D$259+N185*$E185*Indicators!$E$259+N185*$F185*Indicators!$F$259+N185*$G185*Indicators!$G$259+N185*$H185*Indicators!$H$259+N185*$I185*Indicators!$I$259</f>
        <v>-1.5612654049740636E-4</v>
      </c>
      <c r="Y185" s="193">
        <f>O185*$B185*Indicators!$B$260+O185*$C185*Indicators!$C$260+O185*$D185*Indicators!$D$260+O185*$E185*Indicators!$E$260+O185*$F185*Indicators!$F$260+O185*$G185*Indicators!$G$260+O185*$H185*Indicators!$H$260+O185*$I185*Indicators!$I$260</f>
        <v>2.0186912672587245E-4</v>
      </c>
      <c r="Z185" s="193">
        <f>P185*$B185*Indicators!$B$261+P185*$C185*Indicators!$C$261+P185*$D185*Indicators!$D$261+P185*$E185*Indicators!$E$261+P185*$F185*Indicators!$F$261+P185*$G185*Indicators!$G$261+P185*$H185*Indicators!$H$261+P185*$I185*Indicators!$I$261</f>
        <v>4.3313555300735125E-4</v>
      </c>
      <c r="AA185" s="193">
        <f>Q185*$B185*Indicators!$B$262+Q185*$C185*Indicators!$C$262+Q185*$D185*Indicators!$D$262+Q185*$E185*Indicators!$E$262+Q185*$F185*Indicators!$F$262+Q185*$G185*Indicators!$G$262+Q185*$H185*Indicators!$H$262+Q185*$I185*Indicators!$I$262</f>
        <v>6.5319531552550934E-4</v>
      </c>
      <c r="AB185" s="193">
        <f>R185*$B185*Indicators!$B$263+R185*$C185*Indicators!$C$263+R185*$D185*Indicators!$D$263+R185*$E185*Indicators!$E$263+R185*$F185*Indicators!$F$263+R185*$G185*Indicators!$G$263+R185*$H185*Indicators!$H$263+R185*$I185*Indicators!$I$263</f>
        <v>1.0080013968796168E-4</v>
      </c>
      <c r="AC185" s="193">
        <f>S185*$B185*Indicators!$B$264+S185*$C185*Indicators!$C$264+S185*$D185*Indicators!$D$264+S185*$E185*Indicators!$E$264+S185*$F185*Indicators!$F$264+S185*$G185*Indicators!$G$264+S185*$H185*Indicators!$H$264+S185*$I185*Indicators!$I$264</f>
        <v>-8.4501748965767638E-4</v>
      </c>
      <c r="AE185" s="177">
        <f t="shared" si="5"/>
        <v>-0.2647318198919591</v>
      </c>
    </row>
    <row r="186" spans="1:31" x14ac:dyDescent="0.25">
      <c r="A186" s="174">
        <f>Indicators!A198</f>
        <v>41395</v>
      </c>
      <c r="B186" s="193">
        <f>(Indicators!B198-Indicators!B197)/Indicators!B197</f>
        <v>0.11838496019268083</v>
      </c>
      <c r="C186" s="193">
        <f>(Indicators!C198-Indicators!C197)/-100</f>
        <v>-6.9500000000000031E-3</v>
      </c>
      <c r="D186" s="193">
        <f>(Indicators!D198-Indicators!D197)/-100</f>
        <v>3.000000000000007E-3</v>
      </c>
      <c r="E186" s="193">
        <f>(Indicators!E198-Indicators!E197)/-Indicators!E197</f>
        <v>1.9230769230769232E-2</v>
      </c>
      <c r="F186" s="193">
        <f>(Indicators!F198-Indicators!F197)/Indicators!F197</f>
        <v>-1.3023782559456423E-2</v>
      </c>
      <c r="G186" s="193">
        <f>(Indicators!G198-Indicators!G197)/Indicators!G197</f>
        <v>-4.2504230118443287E-2</v>
      </c>
      <c r="H186" s="193">
        <f>(Indicators!H198-Indicators!H197)/Indicators!H197</f>
        <v>7.6304236592151147E-3</v>
      </c>
      <c r="I186" s="193">
        <f>(Indicators!I198-Indicators!I197)/Indicators!I197</f>
        <v>3.0727923627684964E-2</v>
      </c>
      <c r="K186" s="193">
        <f>'Port Shepstone'!C$82/100</f>
        <v>8.1760531524060334E-2</v>
      </c>
      <c r="L186" s="193">
        <f>'Port Shepstone'!D$82/100</f>
        <v>1.8917880224666169E-2</v>
      </c>
      <c r="M186" s="193">
        <f>'Port Shepstone'!E$82/100</f>
        <v>0.10841753932940029</v>
      </c>
      <c r="N186" s="193">
        <f>'Port Shepstone'!F$82/100</f>
        <v>1.7813014978781173E-2</v>
      </c>
      <c r="O186" s="193">
        <f>'Port Shepstone'!G$82/100</f>
        <v>7.7286504832934533E-2</v>
      </c>
      <c r="P186" s="193">
        <f>'Port Shepstone'!H$82/100</f>
        <v>0.20525621773057623</v>
      </c>
      <c r="Q186" s="193">
        <f>'Port Shepstone'!I$82/100</f>
        <v>8.2508298342491931E-2</v>
      </c>
      <c r="R186" s="193">
        <f>'Port Shepstone'!J$82/100</f>
        <v>0.20124596381764254</v>
      </c>
      <c r="S186" s="193">
        <f>'Port Shepstone'!K$82/100</f>
        <v>0.20679404921944675</v>
      </c>
      <c r="U186" s="193">
        <f>K186*$B186*Indicators!$B$256+K186*$C186*Indicators!$C$256+K186*$D186*Indicators!$D$256+K186*$E186*Indicators!$E$256+K186*$F186*Indicators!$F$256+K186*$G186*Indicators!$G$256+K186*$H186*Indicators!$H$256+K186*$I186*Indicators!$I$256</f>
        <v>2.1025018531812254E-3</v>
      </c>
      <c r="V186" s="193">
        <f>L186*$B186*Indicators!$B$257+L186*$C186*Indicators!$C$257+L186*$D186*Indicators!$D$257+L186*$E186*Indicators!$E$257+L186*$F186*Indicators!$F$257+L186*$G186*Indicators!$G$257+L186*$H186*Indicators!$H$257+L186*$I186*Indicators!$I$257</f>
        <v>5.0288375007099466E-4</v>
      </c>
      <c r="W186" s="193">
        <f>M186*$B186*Indicators!$B$258+M186*$C186*Indicators!$C$258+M186*$D186*Indicators!$D$258+M186*$E186*Indicators!$E$258+M186*$F186*Indicators!$F$258+M186*$G186*Indicators!$G$258+M186*$H186*Indicators!$H$258+M186*$I186*Indicators!$I$258</f>
        <v>5.315325995767871E-3</v>
      </c>
      <c r="X186" s="193">
        <f>N186*$B186*Indicators!$B$259+N186*$C186*Indicators!$C$259+N186*$D186*Indicators!$D$259+N186*$E186*Indicators!$E$259+N186*$F186*Indicators!$F$259+N186*$G186*Indicators!$G$259+N186*$H186*Indicators!$H$259+N186*$I186*Indicators!$I$259</f>
        <v>5.6314339954839231E-4</v>
      </c>
      <c r="Y186" s="193">
        <f>O186*$B186*Indicators!$B$260+O186*$C186*Indicators!$C$260+O186*$D186*Indicators!$D$260+O186*$E186*Indicators!$E$260+O186*$F186*Indicators!$F$260+O186*$G186*Indicators!$G$260+O186*$H186*Indicators!$H$260+O186*$I186*Indicators!$I$260</f>
        <v>1.2956027329477208E-3</v>
      </c>
      <c r="Z186" s="193">
        <f>P186*$B186*Indicators!$B$261+P186*$C186*Indicators!$C$261+P186*$D186*Indicators!$D$261+P186*$E186*Indicators!$E$261+P186*$F186*Indicators!$F$261+P186*$G186*Indicators!$G$261+P186*$H186*Indicators!$H$261+P186*$I186*Indicators!$I$261</f>
        <v>2.8400643681709917E-3</v>
      </c>
      <c r="AA186" s="193">
        <f>Q186*$B186*Indicators!$B$262+Q186*$C186*Indicators!$C$262+Q186*$D186*Indicators!$D$262+Q186*$E186*Indicators!$E$262+Q186*$F186*Indicators!$F$262+Q186*$G186*Indicators!$G$262+Q186*$H186*Indicators!$H$262+Q186*$I186*Indicators!$I$262</f>
        <v>1.7422950531678942E-3</v>
      </c>
      <c r="AB186" s="193">
        <f>R186*$B186*Indicators!$B$263+R186*$C186*Indicators!$C$263+R186*$D186*Indicators!$D$263+R186*$E186*Indicators!$E$263+R186*$F186*Indicators!$F$263+R186*$G186*Indicators!$G$263+R186*$H186*Indicators!$H$263+R186*$I186*Indicators!$I$263</f>
        <v>3.1101751120070137E-3</v>
      </c>
      <c r="AC186" s="193">
        <f>S186*$B186*Indicators!$B$264+S186*$C186*Indicators!$C$264+S186*$D186*Indicators!$D$264+S186*$E186*Indicators!$E$264+S186*$F186*Indicators!$F$264+S186*$G186*Indicators!$G$264+S186*$H186*Indicators!$H$264+S186*$I186*Indicators!$I$264</f>
        <v>2.8602758825765451E-3</v>
      </c>
      <c r="AE186" s="177">
        <f t="shared" si="5"/>
        <v>2.0332268147438652</v>
      </c>
    </row>
    <row r="187" spans="1:31" x14ac:dyDescent="0.25">
      <c r="A187" s="174">
        <f>Indicators!A199</f>
        <v>41426</v>
      </c>
      <c r="B187" s="193">
        <f>(Indicators!B199-Indicators!B198)/Indicators!B198</f>
        <v>-9.381947975553015E-3</v>
      </c>
      <c r="C187" s="193">
        <f>(Indicators!C199-Indicators!C198)/-100</f>
        <v>-5.749999999999993E-3</v>
      </c>
      <c r="D187" s="193">
        <f>(Indicators!D199-Indicators!D198)/-100</f>
        <v>9.9999999999999655E-4</v>
      </c>
      <c r="E187" s="193">
        <f>(Indicators!E199-Indicators!E198)/-Indicators!E198</f>
        <v>-9.8039215686274508E-3</v>
      </c>
      <c r="F187" s="193">
        <f>(Indicators!F199-Indicators!F198)/Indicators!F198</f>
        <v>-2.9259896729776136E-2</v>
      </c>
      <c r="G187" s="193">
        <f>(Indicators!G199-Indicators!G198)/Indicators!G198</f>
        <v>-0.15049127023397194</v>
      </c>
      <c r="H187" s="193">
        <f>(Indicators!H199-Indicators!H198)/Indicators!H198</f>
        <v>7.7006583495346148E-3</v>
      </c>
      <c r="I187" s="193">
        <f>(Indicators!I199-Indicators!I198)/Indicators!I198</f>
        <v>-7.8147612156295228E-3</v>
      </c>
      <c r="K187" s="193">
        <f>'Port Shepstone'!C$82/100</f>
        <v>8.1760531524060334E-2</v>
      </c>
      <c r="L187" s="193">
        <f>'Port Shepstone'!D$82/100</f>
        <v>1.8917880224666169E-2</v>
      </c>
      <c r="M187" s="193">
        <f>'Port Shepstone'!E$82/100</f>
        <v>0.10841753932940029</v>
      </c>
      <c r="N187" s="193">
        <f>'Port Shepstone'!F$82/100</f>
        <v>1.7813014978781173E-2</v>
      </c>
      <c r="O187" s="193">
        <f>'Port Shepstone'!G$82/100</f>
        <v>7.7286504832934533E-2</v>
      </c>
      <c r="P187" s="193">
        <f>'Port Shepstone'!H$82/100</f>
        <v>0.20525621773057623</v>
      </c>
      <c r="Q187" s="193">
        <f>'Port Shepstone'!I$82/100</f>
        <v>8.2508298342491931E-2</v>
      </c>
      <c r="R187" s="193">
        <f>'Port Shepstone'!J$82/100</f>
        <v>0.20124596381764254</v>
      </c>
      <c r="S187" s="193">
        <f>'Port Shepstone'!K$82/100</f>
        <v>0.20679404921944675</v>
      </c>
      <c r="U187" s="193">
        <f>K187*$B187*Indicators!$B$256+K187*$C187*Indicators!$C$256+K187*$D187*Indicators!$D$256+K187*$E187*Indicators!$E$256+K187*$F187*Indicators!$F$256+K187*$G187*Indicators!$G$256+K187*$H187*Indicators!$H$256+K187*$I187*Indicators!$I$256</f>
        <v>-1.0384519854059393E-3</v>
      </c>
      <c r="V187" s="193">
        <f>L187*$B187*Indicators!$B$257+L187*$C187*Indicators!$C$257+L187*$D187*Indicators!$D$257+L187*$E187*Indicators!$E$257+L187*$F187*Indicators!$F$257+L187*$G187*Indicators!$G$257+L187*$H187*Indicators!$H$257+L187*$I187*Indicators!$I$257</f>
        <v>-1.2401509852093893E-3</v>
      </c>
      <c r="W187" s="193">
        <f>M187*$B187*Indicators!$B$258+M187*$C187*Indicators!$C$258+M187*$D187*Indicators!$D$258+M187*$E187*Indicators!$E$258+M187*$F187*Indicators!$F$258+M187*$G187*Indicators!$G$258+M187*$H187*Indicators!$H$258+M187*$I187*Indicators!$I$258</f>
        <v>-6.6752249159809246E-4</v>
      </c>
      <c r="X187" s="193">
        <f>N187*$B187*Indicators!$B$259+N187*$C187*Indicators!$C$259+N187*$D187*Indicators!$D$259+N187*$E187*Indicators!$E$259+N187*$F187*Indicators!$F$259+N187*$G187*Indicators!$G$259+N187*$H187*Indicators!$H$259+N187*$I187*Indicators!$I$259</f>
        <v>-1.1175518443200879E-4</v>
      </c>
      <c r="Y187" s="193">
        <f>O187*$B187*Indicators!$B$260+O187*$C187*Indicators!$C$260+O187*$D187*Indicators!$D$260+O187*$E187*Indicators!$E$260+O187*$F187*Indicators!$F$260+O187*$G187*Indicators!$G$260+O187*$H187*Indicators!$H$260+O187*$I187*Indicators!$I$260</f>
        <v>-1.6340868026189941E-4</v>
      </c>
      <c r="Z187" s="193">
        <f>P187*$B187*Indicators!$B$261+P187*$C187*Indicators!$C$261+P187*$D187*Indicators!$D$261+P187*$E187*Indicators!$E$261+P187*$F187*Indicators!$F$261+P187*$G187*Indicators!$G$261+P187*$H187*Indicators!$H$261+P187*$I187*Indicators!$I$261</f>
        <v>-3.7067679457252855E-4</v>
      </c>
      <c r="AA187" s="193">
        <f>Q187*$B187*Indicators!$B$262+Q187*$C187*Indicators!$C$262+Q187*$D187*Indicators!$D$262+Q187*$E187*Indicators!$E$262+Q187*$F187*Indicators!$F$262+Q187*$G187*Indicators!$G$262+Q187*$H187*Indicators!$H$262+Q187*$I187*Indicators!$I$262</f>
        <v>-3.4411865691094353E-4</v>
      </c>
      <c r="AB187" s="193">
        <f>R187*$B187*Indicators!$B$263+R187*$C187*Indicators!$C$263+R187*$D187*Indicators!$D$263+R187*$E187*Indicators!$E$263+R187*$F187*Indicators!$F$263+R187*$G187*Indicators!$G$263+R187*$H187*Indicators!$H$263+R187*$I187*Indicators!$I$263</f>
        <v>-3.8470732077851982E-4</v>
      </c>
      <c r="AC187" s="193">
        <f>S187*$B187*Indicators!$B$264+S187*$C187*Indicators!$C$264+S187*$D187*Indicators!$D$264+S187*$E187*Indicators!$E$264+S187*$F187*Indicators!$F$264+S187*$G187*Indicators!$G$264+S187*$H187*Indicators!$H$264+S187*$I187*Indicators!$I$264</f>
        <v>-1.7189452459974094E-4</v>
      </c>
      <c r="AE187" s="177">
        <f t="shared" si="5"/>
        <v>-0.44926866237690616</v>
      </c>
    </row>
    <row r="188" spans="1:31" x14ac:dyDescent="0.25">
      <c r="A188" s="174">
        <f>Indicators!A200</f>
        <v>41456</v>
      </c>
      <c r="B188" s="193">
        <f>(Indicators!B200-Indicators!B199)/Indicators!B199</f>
        <v>-1.4080396143239679E-2</v>
      </c>
      <c r="C188" s="193">
        <f>(Indicators!C200-Indicators!C199)/-100</f>
        <v>-8.9999999999999857E-4</v>
      </c>
      <c r="D188" s="193">
        <f>(Indicators!D200-Indicators!D199)/-100</f>
        <v>-7.9999999999999984E-3</v>
      </c>
      <c r="E188" s="193">
        <f>(Indicators!E200-Indicators!E199)/-Indicators!E199</f>
        <v>-3.8834951456310676E-2</v>
      </c>
      <c r="F188" s="193">
        <f>(Indicators!F200-Indicators!F199)/Indicators!F199</f>
        <v>1.0638297872340408E-2</v>
      </c>
      <c r="G188" s="193">
        <f>(Indicators!G200-Indicators!G199)/Indicators!G199</f>
        <v>0.10500915293726082</v>
      </c>
      <c r="H188" s="193">
        <f>(Indicators!H200-Indicators!H199)/Indicators!H199</f>
        <v>-3.1132991909317963E-3</v>
      </c>
      <c r="I188" s="193">
        <f>(Indicators!I200-Indicators!I199)/Indicators!I199</f>
        <v>6.0676779463243874E-2</v>
      </c>
      <c r="K188" s="193">
        <f>'Port Shepstone'!C$82/100</f>
        <v>8.1760531524060334E-2</v>
      </c>
      <c r="L188" s="193">
        <f>'Port Shepstone'!D$82/100</f>
        <v>1.8917880224666169E-2</v>
      </c>
      <c r="M188" s="193">
        <f>'Port Shepstone'!E$82/100</f>
        <v>0.10841753932940029</v>
      </c>
      <c r="N188" s="193">
        <f>'Port Shepstone'!F$82/100</f>
        <v>1.7813014978781173E-2</v>
      </c>
      <c r="O188" s="193">
        <f>'Port Shepstone'!G$82/100</f>
        <v>7.7286504832934533E-2</v>
      </c>
      <c r="P188" s="193">
        <f>'Port Shepstone'!H$82/100</f>
        <v>0.20525621773057623</v>
      </c>
      <c r="Q188" s="193">
        <f>'Port Shepstone'!I$82/100</f>
        <v>8.2508298342491931E-2</v>
      </c>
      <c r="R188" s="193">
        <f>'Port Shepstone'!J$82/100</f>
        <v>0.20124596381764254</v>
      </c>
      <c r="S188" s="193">
        <f>'Port Shepstone'!K$82/100</f>
        <v>0.20679404921944675</v>
      </c>
      <c r="U188" s="193">
        <f>K188*$B188*Indicators!$B$256+K188*$C188*Indicators!$C$256+K188*$D188*Indicators!$D$256+K188*$E188*Indicators!$E$256+K188*$F188*Indicators!$F$256+K188*$G188*Indicators!$G$256+K188*$H188*Indicators!$H$256+K188*$I188*Indicators!$I$256</f>
        <v>-1.7772443525895868E-4</v>
      </c>
      <c r="V188" s="193">
        <f>L188*$B188*Indicators!$B$257+L188*$C188*Indicators!$C$257+L188*$D188*Indicators!$D$257+L188*$E188*Indicators!$E$257+L188*$F188*Indicators!$F$257+L188*$G188*Indicators!$G$257+L188*$H188*Indicators!$H$257+L188*$I188*Indicators!$I$257</f>
        <v>8.7081657002090814E-4</v>
      </c>
      <c r="W188" s="193">
        <f>M188*$B188*Indicators!$B$258+M188*$C188*Indicators!$C$258+M188*$D188*Indicators!$D$258+M188*$E188*Indicators!$E$258+M188*$F188*Indicators!$F$258+M188*$G188*Indicators!$G$258+M188*$H188*Indicators!$H$258+M188*$I188*Indicators!$I$258</f>
        <v>2.6371397460014261E-4</v>
      </c>
      <c r="X188" s="193">
        <f>N188*$B188*Indicators!$B$259+N188*$C188*Indicators!$C$259+N188*$D188*Indicators!$D$259+N188*$E188*Indicators!$E$259+N188*$F188*Indicators!$F$259+N188*$G188*Indicators!$G$259+N188*$H188*Indicators!$H$259+N188*$I188*Indicators!$I$259</f>
        <v>3.6351072940480489E-4</v>
      </c>
      <c r="Y188" s="193">
        <f>O188*$B188*Indicators!$B$260+O188*$C188*Indicators!$C$260+O188*$D188*Indicators!$D$260+O188*$E188*Indicators!$E$260+O188*$F188*Indicators!$F$260+O188*$G188*Indicators!$G$260+O188*$H188*Indicators!$H$260+O188*$I188*Indicators!$I$260</f>
        <v>-4.7944166356914385E-4</v>
      </c>
      <c r="Z188" s="193">
        <f>P188*$B188*Indicators!$B$261+P188*$C188*Indicators!$C$261+P188*$D188*Indicators!$D$261+P188*$E188*Indicators!$E$261+P188*$F188*Indicators!$F$261+P188*$G188*Indicators!$G$261+P188*$H188*Indicators!$H$261+P188*$I188*Indicators!$I$261</f>
        <v>-1.6389420719208772E-3</v>
      </c>
      <c r="AA188" s="193">
        <f>Q188*$B188*Indicators!$B$262+Q188*$C188*Indicators!$C$262+Q188*$D188*Indicators!$D$262+Q188*$E188*Indicators!$E$262+Q188*$F188*Indicators!$F$262+Q188*$G188*Indicators!$G$262+Q188*$H188*Indicators!$H$262+Q188*$I188*Indicators!$I$262</f>
        <v>-7.0903563466784953E-4</v>
      </c>
      <c r="AB188" s="193">
        <f>R188*$B188*Indicators!$B$263+R188*$C188*Indicators!$C$263+R188*$D188*Indicators!$D$263+R188*$E188*Indicators!$E$263+R188*$F188*Indicators!$F$263+R188*$G188*Indicators!$G$263+R188*$H188*Indicators!$H$263+R188*$I188*Indicators!$I$263</f>
        <v>-8.6670308317635429E-4</v>
      </c>
      <c r="AC188" s="193">
        <f>S188*$B188*Indicators!$B$264+S188*$C188*Indicators!$C$264+S188*$D188*Indicators!$D$264+S188*$E188*Indicators!$E$264+S188*$F188*Indicators!$F$264+S188*$G188*Indicators!$G$264+S188*$H188*Indicators!$H$264+S188*$I188*Indicators!$I$264</f>
        <v>-2.5294849546002741E-4</v>
      </c>
      <c r="AE188" s="177">
        <f t="shared" si="5"/>
        <v>-0.26267541100273556</v>
      </c>
    </row>
    <row r="189" spans="1:31" x14ac:dyDescent="0.25">
      <c r="A189" s="174">
        <f>Indicators!A201</f>
        <v>41487</v>
      </c>
      <c r="B189" s="193">
        <f>(Indicators!B201-Indicators!B200)/Indicators!B200</f>
        <v>5.5482395696158586E-2</v>
      </c>
      <c r="C189" s="193">
        <f>(Indicators!C201-Indicators!C200)/-100</f>
        <v>-3.9500000000000047E-3</v>
      </c>
      <c r="D189" s="193">
        <f>(Indicators!D201-Indicators!D200)/-100</f>
        <v>-1.0000000000000052E-3</v>
      </c>
      <c r="E189" s="193">
        <f>(Indicators!E201-Indicators!E200)/-Indicators!E200</f>
        <v>-7.476635514018691E-2</v>
      </c>
      <c r="F189" s="193">
        <f>(Indicators!F201-Indicators!F200)/Indicators!F200</f>
        <v>8.187134502923802E-3</v>
      </c>
      <c r="G189" s="193">
        <f>(Indicators!G201-Indicators!G200)/Indicators!G200</f>
        <v>6.0240963855421686E-2</v>
      </c>
      <c r="H189" s="193">
        <f>(Indicators!H201-Indicators!H200)/Indicators!H200</f>
        <v>1.5077756963294296E-2</v>
      </c>
      <c r="I189" s="193">
        <f>(Indicators!I201-Indicators!I200)/Indicators!I200</f>
        <v>-1.65016501650165E-2</v>
      </c>
      <c r="K189" s="193">
        <f>'Port Shepstone'!C$82/100</f>
        <v>8.1760531524060334E-2</v>
      </c>
      <c r="L189" s="193">
        <f>'Port Shepstone'!D$82/100</f>
        <v>1.8917880224666169E-2</v>
      </c>
      <c r="M189" s="193">
        <f>'Port Shepstone'!E$82/100</f>
        <v>0.10841753932940029</v>
      </c>
      <c r="N189" s="193">
        <f>'Port Shepstone'!F$82/100</f>
        <v>1.7813014978781173E-2</v>
      </c>
      <c r="O189" s="193">
        <f>'Port Shepstone'!G$82/100</f>
        <v>7.7286504832934533E-2</v>
      </c>
      <c r="P189" s="193">
        <f>'Port Shepstone'!H$82/100</f>
        <v>0.20525621773057623</v>
      </c>
      <c r="Q189" s="193">
        <f>'Port Shepstone'!I$82/100</f>
        <v>8.2508298342491931E-2</v>
      </c>
      <c r="R189" s="193">
        <f>'Port Shepstone'!J$82/100</f>
        <v>0.20124596381764254</v>
      </c>
      <c r="S189" s="193">
        <f>'Port Shepstone'!K$82/100</f>
        <v>0.20679404921944675</v>
      </c>
      <c r="U189" s="193">
        <f>K189*$B189*Indicators!$B$256+K189*$C189*Indicators!$C$256+K189*$D189*Indicators!$D$256+K189*$E189*Indicators!$E$256+K189*$F189*Indicators!$F$256+K189*$G189*Indicators!$G$256+K189*$H189*Indicators!$H$256+K189*$I189*Indicators!$I$256</f>
        <v>4.7828504611801268E-5</v>
      </c>
      <c r="V189" s="193">
        <f>L189*$B189*Indicators!$B$257+L189*$C189*Indicators!$C$257+L189*$D189*Indicators!$D$257+L189*$E189*Indicators!$E$257+L189*$F189*Indicators!$F$257+L189*$G189*Indicators!$G$257+L189*$H189*Indicators!$H$257+L189*$I189*Indicators!$I$257</f>
        <v>5.6685798703744726E-4</v>
      </c>
      <c r="W189" s="193">
        <f>M189*$B189*Indicators!$B$258+M189*$C189*Indicators!$C$258+M189*$D189*Indicators!$D$258+M189*$E189*Indicators!$E$258+M189*$F189*Indicators!$F$258+M189*$G189*Indicators!$G$258+M189*$H189*Indicators!$H$258+M189*$I189*Indicators!$I$258</f>
        <v>1.0093291978913333E-3</v>
      </c>
      <c r="X189" s="193">
        <f>N189*$B189*Indicators!$B$259+N189*$C189*Indicators!$C$259+N189*$D189*Indicators!$D$259+N189*$E189*Indicators!$E$259+N189*$F189*Indicators!$F$259+N189*$G189*Indicators!$G$259+N189*$H189*Indicators!$H$259+N189*$I189*Indicators!$I$259</f>
        <v>-2.9205472717068362E-4</v>
      </c>
      <c r="Y189" s="193">
        <f>O189*$B189*Indicators!$B$260+O189*$C189*Indicators!$C$260+O189*$D189*Indicators!$D$260+O189*$E189*Indicators!$E$260+O189*$F189*Indicators!$F$260+O189*$G189*Indicators!$G$260+O189*$H189*Indicators!$H$260+O189*$I189*Indicators!$I$260</f>
        <v>-2.5144925691882969E-4</v>
      </c>
      <c r="Z189" s="193">
        <f>P189*$B189*Indicators!$B$261+P189*$C189*Indicators!$C$261+P189*$D189*Indicators!$D$261+P189*$E189*Indicators!$E$261+P189*$F189*Indicators!$F$261+P189*$G189*Indicators!$G$261+P189*$H189*Indicators!$H$261+P189*$I189*Indicators!$I$261</f>
        <v>5.3067619142916148E-5</v>
      </c>
      <c r="AA189" s="193">
        <f>Q189*$B189*Indicators!$B$262+Q189*$C189*Indicators!$C$262+Q189*$D189*Indicators!$D$262+Q189*$E189*Indicators!$E$262+Q189*$F189*Indicators!$F$262+Q189*$G189*Indicators!$G$262+Q189*$H189*Indicators!$H$262+Q189*$I189*Indicators!$I$262</f>
        <v>-1.3536542941287547E-3</v>
      </c>
      <c r="AB189" s="193">
        <f>R189*$B189*Indicators!$B$263+R189*$C189*Indicators!$C$263+R189*$D189*Indicators!$D$263+R189*$E189*Indicators!$E$263+R189*$F189*Indicators!$F$263+R189*$G189*Indicators!$G$263+R189*$H189*Indicators!$H$263+R189*$I189*Indicators!$I$263</f>
        <v>5.7827753270847621E-5</v>
      </c>
      <c r="AC189" s="193">
        <f>S189*$B189*Indicators!$B$264+S189*$C189*Indicators!$C$264+S189*$D189*Indicators!$D$264+S189*$E189*Indicators!$E$264+S189*$F189*Indicators!$F$264+S189*$G189*Indicators!$G$264+S189*$H189*Indicators!$H$264+S189*$I189*Indicators!$I$264</f>
        <v>1.5848663156052243E-3</v>
      </c>
      <c r="AE189" s="177">
        <f t="shared" si="5"/>
        <v>0.14226190993413021</v>
      </c>
    </row>
    <row r="190" spans="1:31" x14ac:dyDescent="0.25">
      <c r="A190" s="174">
        <f>Indicators!A202</f>
        <v>41518</v>
      </c>
      <c r="B190" s="193">
        <f>(Indicators!B202-Indicators!B201)/Indicators!B201</f>
        <v>-2.068785422751793E-2</v>
      </c>
      <c r="C190" s="193">
        <f>(Indicators!C202-Indicators!C201)/-100</f>
        <v>5.9499999999999978E-3</v>
      </c>
      <c r="D190" s="193">
        <f>(Indicators!D202-Indicators!D201)/-100</f>
        <v>4.0000000000000036E-3</v>
      </c>
      <c r="E190" s="193">
        <f>(Indicators!E202-Indicators!E201)/-Indicators!E201</f>
        <v>5.2173913043478258E-2</v>
      </c>
      <c r="F190" s="193">
        <f>(Indicators!F202-Indicators!F201)/Indicators!F201</f>
        <v>2.2041763341067437E-2</v>
      </c>
      <c r="G190" s="193">
        <f>(Indicators!G202-Indicators!G201)/Indicators!G201</f>
        <v>-5.042613636363636E-2</v>
      </c>
      <c r="H190" s="193">
        <f>(Indicators!H202-Indicators!H201)/Indicators!H201</f>
        <v>6.4541507558717372E-3</v>
      </c>
      <c r="I190" s="193">
        <f>(Indicators!I202-Indicators!I201)/Indicators!I201</f>
        <v>-5.0055928411633109E-2</v>
      </c>
      <c r="K190" s="193">
        <f>'Port Shepstone'!C$82/100</f>
        <v>8.1760531524060334E-2</v>
      </c>
      <c r="L190" s="193">
        <f>'Port Shepstone'!D$82/100</f>
        <v>1.8917880224666169E-2</v>
      </c>
      <c r="M190" s="193">
        <f>'Port Shepstone'!E$82/100</f>
        <v>0.10841753932940029</v>
      </c>
      <c r="N190" s="193">
        <f>'Port Shepstone'!F$82/100</f>
        <v>1.7813014978781173E-2</v>
      </c>
      <c r="O190" s="193">
        <f>'Port Shepstone'!G$82/100</f>
        <v>7.7286504832934533E-2</v>
      </c>
      <c r="P190" s="193">
        <f>'Port Shepstone'!H$82/100</f>
        <v>0.20525621773057623</v>
      </c>
      <c r="Q190" s="193">
        <f>'Port Shepstone'!I$82/100</f>
        <v>8.2508298342491931E-2</v>
      </c>
      <c r="R190" s="193">
        <f>'Port Shepstone'!J$82/100</f>
        <v>0.20124596381764254</v>
      </c>
      <c r="S190" s="193">
        <f>'Port Shepstone'!K$82/100</f>
        <v>0.20679404921944675</v>
      </c>
      <c r="U190" s="193">
        <f>K190*$B190*Indicators!$B$256+K190*$C190*Indicators!$C$256+K190*$D190*Indicators!$D$256+K190*$E190*Indicators!$E$256+K190*$F190*Indicators!$F$256+K190*$G190*Indicators!$G$256+K190*$H190*Indicators!$H$256+K190*$I190*Indicators!$I$256</f>
        <v>7.1789541812841034E-4</v>
      </c>
      <c r="V190" s="193">
        <f>L190*$B190*Indicators!$B$257+L190*$C190*Indicators!$C$257+L190*$D190*Indicators!$D$257+L190*$E190*Indicators!$E$257+L190*$F190*Indicators!$F$257+L190*$G190*Indicators!$G$257+L190*$H190*Indicators!$H$257+L190*$I190*Indicators!$I$257</f>
        <v>-5.8968177554672471E-4</v>
      </c>
      <c r="W190" s="193">
        <f>M190*$B190*Indicators!$B$258+M190*$C190*Indicators!$C$258+M190*$D190*Indicators!$D$258+M190*$E190*Indicators!$E$258+M190*$F190*Indicators!$F$258+M190*$G190*Indicators!$G$258+M190*$H190*Indicators!$H$258+M190*$I190*Indicators!$I$258</f>
        <v>-1.0840808837759362E-3</v>
      </c>
      <c r="X190" s="193">
        <f>N190*$B190*Indicators!$B$259+N190*$C190*Indicators!$C$259+N190*$D190*Indicators!$D$259+N190*$E190*Indicators!$E$259+N190*$F190*Indicators!$F$259+N190*$G190*Indicators!$G$259+N190*$H190*Indicators!$H$259+N190*$I190*Indicators!$I$259</f>
        <v>-2.7644110474004107E-4</v>
      </c>
      <c r="Y190" s="193">
        <f>O190*$B190*Indicators!$B$260+O190*$C190*Indicators!$C$260+O190*$D190*Indicators!$D$260+O190*$E190*Indicators!$E$260+O190*$F190*Indicators!$F$260+O190*$G190*Indicators!$G$260+O190*$H190*Indicators!$H$260+O190*$I190*Indicators!$I$260</f>
        <v>5.7004596429504955E-4</v>
      </c>
      <c r="Z190" s="193">
        <f>P190*$B190*Indicators!$B$261+P190*$C190*Indicators!$C$261+P190*$D190*Indicators!$D$261+P190*$E190*Indicators!$E$261+P190*$F190*Indicators!$F$261+P190*$G190*Indicators!$G$261+P190*$H190*Indicators!$H$261+P190*$I190*Indicators!$I$261</f>
        <v>1.569110625192327E-3</v>
      </c>
      <c r="AA190" s="193">
        <f>Q190*$B190*Indicators!$B$262+Q190*$C190*Indicators!$C$262+Q190*$D190*Indicators!$D$262+Q190*$E190*Indicators!$E$262+Q190*$F190*Indicators!$F$262+Q190*$G190*Indicators!$G$262+Q190*$H190*Indicators!$H$262+Q190*$I190*Indicators!$I$262</f>
        <v>9.4543171612635206E-4</v>
      </c>
      <c r="AB190" s="193">
        <f>R190*$B190*Indicators!$B$263+R190*$C190*Indicators!$C$263+R190*$D190*Indicators!$D$263+R190*$E190*Indicators!$E$263+R190*$F190*Indicators!$F$263+R190*$G190*Indicators!$G$263+R190*$H190*Indicators!$H$263+R190*$I190*Indicators!$I$263</f>
        <v>1.0192211894486203E-3</v>
      </c>
      <c r="AC190" s="193">
        <f>S190*$B190*Indicators!$B$264+S190*$C190*Indicators!$C$264+S190*$D190*Indicators!$D$264+S190*$E190*Indicators!$E$264+S190*$F190*Indicators!$F$264+S190*$G190*Indicators!$G$264+S190*$H190*Indicators!$H$264+S190*$I190*Indicators!$I$264</f>
        <v>5.1111916877869803E-5</v>
      </c>
      <c r="AE190" s="177">
        <f t="shared" si="5"/>
        <v>0.29226130660059274</v>
      </c>
    </row>
    <row r="191" spans="1:31" x14ac:dyDescent="0.25">
      <c r="A191" s="174">
        <f>Indicators!A203</f>
        <v>41548</v>
      </c>
      <c r="B191" s="193">
        <f>(Indicators!B203-Indicators!B202)/Indicators!B202</f>
        <v>-1.8142313959804451E-2</v>
      </c>
      <c r="C191" s="193">
        <f>(Indicators!C203-Indicators!C202)/-100</f>
        <v>1.4500000000000047E-3</v>
      </c>
      <c r="D191" s="193">
        <f>(Indicators!D203-Indicators!D202)/-100</f>
        <v>5.0000000000000001E-3</v>
      </c>
      <c r="E191" s="193">
        <f>(Indicators!E203-Indicators!E202)/-Indicators!E202</f>
        <v>0</v>
      </c>
      <c r="F191" s="193">
        <f>(Indicators!F203-Indicators!F202)/Indicators!F202</f>
        <v>6.7536889897843233E-2</v>
      </c>
      <c r="G191" s="193">
        <f>(Indicators!G203-Indicators!G202)/Indicators!G202</f>
        <v>4.4876589379207179E-3</v>
      </c>
      <c r="H191" s="193">
        <f>(Indicators!H203-Indicators!H202)/Indicators!H202</f>
        <v>-2.1754243574348621E-3</v>
      </c>
      <c r="I191" s="193">
        <f>(Indicators!I203-Indicators!I202)/Indicators!I202</f>
        <v>3.620841919340595E-2</v>
      </c>
      <c r="K191" s="193">
        <f>'Port Shepstone'!C$82/100</f>
        <v>8.1760531524060334E-2</v>
      </c>
      <c r="L191" s="193">
        <f>'Port Shepstone'!D$82/100</f>
        <v>1.8917880224666169E-2</v>
      </c>
      <c r="M191" s="193">
        <f>'Port Shepstone'!E$82/100</f>
        <v>0.10841753932940029</v>
      </c>
      <c r="N191" s="193">
        <f>'Port Shepstone'!F$82/100</f>
        <v>1.7813014978781173E-2</v>
      </c>
      <c r="O191" s="193">
        <f>'Port Shepstone'!G$82/100</f>
        <v>7.7286504832934533E-2</v>
      </c>
      <c r="P191" s="193">
        <f>'Port Shepstone'!H$82/100</f>
        <v>0.20525621773057623</v>
      </c>
      <c r="Q191" s="193">
        <f>'Port Shepstone'!I$82/100</f>
        <v>8.2508298342491931E-2</v>
      </c>
      <c r="R191" s="193">
        <f>'Port Shepstone'!J$82/100</f>
        <v>0.20124596381764254</v>
      </c>
      <c r="S191" s="193">
        <f>'Port Shepstone'!K$82/100</f>
        <v>0.20679404921944675</v>
      </c>
      <c r="U191" s="193">
        <f>K191*$B191*Indicators!$B$256+K191*$C191*Indicators!$C$256+K191*$D191*Indicators!$D$256+K191*$E191*Indicators!$E$256+K191*$F191*Indicators!$F$256+K191*$G191*Indicators!$G$256+K191*$H191*Indicators!$H$256+K191*$I191*Indicators!$I$256</f>
        <v>1.6112331508613691E-3</v>
      </c>
      <c r="V191" s="193">
        <f>L191*$B191*Indicators!$B$257+L191*$C191*Indicators!$C$257+L191*$D191*Indicators!$D$257+L191*$E191*Indicators!$E$257+L191*$F191*Indicators!$F$257+L191*$G191*Indicators!$G$257+L191*$H191*Indicators!$H$257+L191*$I191*Indicators!$I$257</f>
        <v>6.7991868448805294E-5</v>
      </c>
      <c r="W191" s="193">
        <f>M191*$B191*Indicators!$B$258+M191*$C191*Indicators!$C$258+M191*$D191*Indicators!$D$258+M191*$E191*Indicators!$E$258+M191*$F191*Indicators!$F$258+M191*$G191*Indicators!$G$258+M191*$H191*Indicators!$H$258+M191*$I191*Indicators!$I$258</f>
        <v>1.3165483500394428E-4</v>
      </c>
      <c r="X191" s="193">
        <f>N191*$B191*Indicators!$B$259+N191*$C191*Indicators!$C$259+N191*$D191*Indicators!$D$259+N191*$E191*Indicators!$E$259+N191*$F191*Indicators!$F$259+N191*$G191*Indicators!$G$259+N191*$H191*Indicators!$H$259+N191*$I191*Indicators!$I$259</f>
        <v>2.9204323635772687E-4</v>
      </c>
      <c r="Y191" s="193">
        <f>O191*$B191*Indicators!$B$260+O191*$C191*Indicators!$C$260+O191*$D191*Indicators!$D$260+O191*$E191*Indicators!$E$260+O191*$F191*Indicators!$F$260+O191*$G191*Indicators!$G$260+O191*$H191*Indicators!$H$260+O191*$I191*Indicators!$I$260</f>
        <v>2.1529103180122192E-5</v>
      </c>
      <c r="Z191" s="193">
        <f>P191*$B191*Indicators!$B$261+P191*$C191*Indicators!$C$261+P191*$D191*Indicators!$D$261+P191*$E191*Indicators!$E$261+P191*$F191*Indicators!$F$261+P191*$G191*Indicators!$G$261+P191*$H191*Indicators!$H$261+P191*$I191*Indicators!$I$261</f>
        <v>-1.7458837008967775E-4</v>
      </c>
      <c r="AA191" s="193">
        <f>Q191*$B191*Indicators!$B$262+Q191*$C191*Indicators!$C$262+Q191*$D191*Indicators!$D$262+Q191*$E191*Indicators!$E$262+Q191*$F191*Indicators!$F$262+Q191*$G191*Indicators!$G$262+Q191*$H191*Indicators!$H$262+Q191*$I191*Indicators!$I$262</f>
        <v>1.7834380335970159E-4</v>
      </c>
      <c r="AB191" s="193">
        <f>R191*$B191*Indicators!$B$263+R191*$C191*Indicators!$C$263+R191*$D191*Indicators!$D$263+R191*$E191*Indicators!$E$263+R191*$F191*Indicators!$F$263+R191*$G191*Indicators!$G$263+R191*$H191*Indicators!$H$263+R191*$I191*Indicators!$I$263</f>
        <v>7.0649862161167322E-5</v>
      </c>
      <c r="AC191" s="193">
        <f>S191*$B191*Indicators!$B$264+S191*$C191*Indicators!$C$264+S191*$D191*Indicators!$D$264+S191*$E191*Indicators!$E$264+S191*$F191*Indicators!$F$264+S191*$G191*Indicators!$G$264+S191*$H191*Indicators!$H$264+S191*$I191*Indicators!$I$264</f>
        <v>1.7599461015107762E-4</v>
      </c>
      <c r="AE191" s="177">
        <f t="shared" si="5"/>
        <v>0.23748520994342368</v>
      </c>
    </row>
    <row r="192" spans="1:31" x14ac:dyDescent="0.25">
      <c r="A192" s="174">
        <f>Indicators!A204</f>
        <v>41579</v>
      </c>
      <c r="B192" s="193">
        <f>(Indicators!B204-Indicators!B203)/Indicators!B203</f>
        <v>2.5387756744251515E-2</v>
      </c>
      <c r="C192" s="193">
        <f>(Indicators!C204-Indicators!C203)/-100</f>
        <v>-4.5500000000000011E-3</v>
      </c>
      <c r="D192" s="193">
        <f>(Indicators!D204-Indicators!D203)/-100</f>
        <v>2.0000000000000018E-3</v>
      </c>
      <c r="E192" s="193">
        <f>(Indicators!E204-Indicators!E203)/-Indicators!E203</f>
        <v>-1.834862385321101E-2</v>
      </c>
      <c r="F192" s="193">
        <f>(Indicators!F204-Indicators!F203)/Indicators!F203</f>
        <v>-5.635300372142471E-2</v>
      </c>
      <c r="G192" s="193">
        <f>(Indicators!G204-Indicators!G203)/Indicators!G203</f>
        <v>-7.2226358897989576E-2</v>
      </c>
      <c r="H192" s="193">
        <f>(Indicators!H204-Indicators!H203)/Indicators!H203</f>
        <v>1.2474289695543326E-2</v>
      </c>
      <c r="I192" s="193">
        <f>(Indicators!I204-Indicators!I203)/Indicators!I203</f>
        <v>-4.2329545454545453E-2</v>
      </c>
      <c r="K192" s="193">
        <f>'Port Shepstone'!C$82/100</f>
        <v>8.1760531524060334E-2</v>
      </c>
      <c r="L192" s="193">
        <f>'Port Shepstone'!D$82/100</f>
        <v>1.8917880224666169E-2</v>
      </c>
      <c r="M192" s="193">
        <f>'Port Shepstone'!E$82/100</f>
        <v>0.10841753932940029</v>
      </c>
      <c r="N192" s="193">
        <f>'Port Shepstone'!F$82/100</f>
        <v>1.7813014978781173E-2</v>
      </c>
      <c r="O192" s="193">
        <f>'Port Shepstone'!G$82/100</f>
        <v>7.7286504832934533E-2</v>
      </c>
      <c r="P192" s="193">
        <f>'Port Shepstone'!H$82/100</f>
        <v>0.20525621773057623</v>
      </c>
      <c r="Q192" s="193">
        <f>'Port Shepstone'!I$82/100</f>
        <v>8.2508298342491931E-2</v>
      </c>
      <c r="R192" s="193">
        <f>'Port Shepstone'!J$82/100</f>
        <v>0.20124596381764254</v>
      </c>
      <c r="S192" s="193">
        <f>'Port Shepstone'!K$82/100</f>
        <v>0.20679404921944675</v>
      </c>
      <c r="U192" s="193">
        <f>K192*$B192*Indicators!$B$256+K192*$C192*Indicators!$C$256+K192*$D192*Indicators!$D$256+K192*$E192*Indicators!$E$256+K192*$F192*Indicators!$F$256+K192*$G192*Indicators!$G$256+K192*$H192*Indicators!$H$256+K192*$I192*Indicators!$I$256</f>
        <v>-1.4260304386197182E-3</v>
      </c>
      <c r="V192" s="193">
        <f>L192*$B192*Indicators!$B$257+L192*$C192*Indicators!$C$257+L192*$D192*Indicators!$D$257+L192*$E192*Indicators!$E$257+L192*$F192*Indicators!$F$257+L192*$G192*Indicators!$G$257+L192*$H192*Indicators!$H$257+L192*$I192*Indicators!$I$257</f>
        <v>-5.9733184130913465E-4</v>
      </c>
      <c r="W192" s="193">
        <f>M192*$B192*Indicators!$B$258+M192*$C192*Indicators!$C$258+M192*$D192*Indicators!$D$258+M192*$E192*Indicators!$E$258+M192*$F192*Indicators!$F$258+M192*$G192*Indicators!$G$258+M192*$H192*Indicators!$H$258+M192*$I192*Indicators!$I$258</f>
        <v>-1.0599198378007807E-4</v>
      </c>
      <c r="X192" s="193">
        <f>N192*$B192*Indicators!$B$259+N192*$C192*Indicators!$C$259+N192*$D192*Indicators!$D$259+N192*$E192*Indicators!$E$259+N192*$F192*Indicators!$F$259+N192*$G192*Indicators!$G$259+N192*$H192*Indicators!$H$259+N192*$I192*Indicators!$I$259</f>
        <v>-3.7720471529471941E-4</v>
      </c>
      <c r="Y192" s="193">
        <f>O192*$B192*Indicators!$B$260+O192*$C192*Indicators!$C$260+O192*$D192*Indicators!$D$260+O192*$E192*Indicators!$E$260+O192*$F192*Indicators!$F$260+O192*$G192*Indicators!$G$260+O192*$H192*Indicators!$H$260+O192*$I192*Indicators!$I$260</f>
        <v>1.9112313669671755E-5</v>
      </c>
      <c r="Z192" s="193">
        <f>P192*$B192*Indicators!$B$261+P192*$C192*Indicators!$C$261+P192*$D192*Indicators!$D$261+P192*$E192*Indicators!$E$261+P192*$F192*Indicators!$F$261+P192*$G192*Indicators!$G$261+P192*$H192*Indicators!$H$261+P192*$I192*Indicators!$I$261</f>
        <v>5.3982092013375586E-4</v>
      </c>
      <c r="AA192" s="193">
        <f>Q192*$B192*Indicators!$B$262+Q192*$C192*Indicators!$C$262+Q192*$D192*Indicators!$D$262+Q192*$E192*Indicators!$E$262+Q192*$F192*Indicators!$F$262+Q192*$G192*Indicators!$G$262+Q192*$H192*Indicators!$H$262+Q192*$I192*Indicators!$I$262</f>
        <v>-4.4669234371396571E-4</v>
      </c>
      <c r="AB192" s="193">
        <f>R192*$B192*Indicators!$B$263+R192*$C192*Indicators!$C$263+R192*$D192*Indicators!$D$263+R192*$E192*Indicators!$E$263+R192*$F192*Indicators!$F$263+R192*$G192*Indicators!$G$263+R192*$H192*Indicators!$H$263+R192*$I192*Indicators!$I$263</f>
        <v>1.8861233086161957E-4</v>
      </c>
      <c r="AC192" s="193">
        <f>S192*$B192*Indicators!$B$264+S192*$C192*Indicators!$C$264+S192*$D192*Indicators!$D$264+S192*$E192*Indicators!$E$264+S192*$F192*Indicators!$F$264+S192*$G192*Indicators!$G$264+S192*$H192*Indicators!$H$264+S192*$I192*Indicators!$I$264</f>
        <v>6.146095559551618E-4</v>
      </c>
      <c r="AE192" s="177">
        <f t="shared" si="5"/>
        <v>-0.1591096202097407</v>
      </c>
    </row>
    <row r="193" spans="1:31" x14ac:dyDescent="0.25">
      <c r="A193" s="174">
        <v>41609</v>
      </c>
      <c r="B193" s="193">
        <f>(Indicators!B205-Indicators!B204)/Indicators!B204</f>
        <v>2.083537697906641E-2</v>
      </c>
      <c r="C193" s="193">
        <f>(Indicators!C205-Indicators!C204)/-100</f>
        <v>7.0000000000000281E-4</v>
      </c>
      <c r="D193" s="193">
        <f>(Indicators!D205-Indicators!D204)/-100</f>
        <v>-1.0000000000000052E-3</v>
      </c>
      <c r="E193" s="193">
        <f>(Indicators!E205-Indicators!E204)/-Indicators!E204</f>
        <v>0</v>
      </c>
      <c r="F193" s="193">
        <f>(Indicators!F205-Indicators!F204)/Indicators!F204</f>
        <v>-6.8169014084507096E-2</v>
      </c>
      <c r="G193" s="193">
        <f>(Indicators!G205-Indicators!G204)/Indicators!G204</f>
        <v>-3.9325842696629212E-2</v>
      </c>
      <c r="H193" s="193">
        <f>(Indicators!H205-Indicators!H204)/Indicators!H204</f>
        <v>4.6576769974878097E-3</v>
      </c>
      <c r="I193" s="193">
        <f>(Indicators!I205-Indicators!I204)/Indicators!I204</f>
        <v>-1.1865915158706615E-2</v>
      </c>
      <c r="K193" s="193">
        <f>'Port Shepstone'!C$82/100</f>
        <v>8.1760531524060334E-2</v>
      </c>
      <c r="L193" s="193">
        <f>'Port Shepstone'!D$82/100</f>
        <v>1.8917880224666169E-2</v>
      </c>
      <c r="M193" s="193">
        <f>'Port Shepstone'!E$82/100</f>
        <v>0.10841753932940029</v>
      </c>
      <c r="N193" s="193">
        <f>'Port Shepstone'!F$82/100</f>
        <v>1.7813014978781173E-2</v>
      </c>
      <c r="O193" s="193">
        <f>'Port Shepstone'!G$82/100</f>
        <v>7.7286504832934533E-2</v>
      </c>
      <c r="P193" s="193">
        <f>'Port Shepstone'!H$82/100</f>
        <v>0.20525621773057623</v>
      </c>
      <c r="Q193" s="193">
        <f>'Port Shepstone'!I$82/100</f>
        <v>8.2508298342491931E-2</v>
      </c>
      <c r="R193" s="193">
        <f>'Port Shepstone'!J$82/100</f>
        <v>0.20124596381764254</v>
      </c>
      <c r="S193" s="193">
        <f>'Port Shepstone'!K$82/100</f>
        <v>0.20679404921944675</v>
      </c>
      <c r="U193" s="193">
        <f>K193*$B193*Indicators!$B$256+K193*$C193*Indicators!$C$256+K193*$D193*Indicators!$D$256+K193*$E193*Indicators!$E$256+K193*$F193*Indicators!$F$256+K193*$G193*Indicators!$G$256+K193*$H193*Indicators!$H$256+K193*$I193*Indicators!$I$256</f>
        <v>-1.3692546053465484E-3</v>
      </c>
      <c r="V193" s="193">
        <f>L193*$B193*Indicators!$B$257+L193*$C193*Indicators!$C$257+L193*$D193*Indicators!$D$257+L193*$E193*Indicators!$E$257+L193*$F193*Indicators!$F$257+L193*$G193*Indicators!$G$257+L193*$H193*Indicators!$H$257+L193*$I193*Indicators!$I$257</f>
        <v>-2.2423187525552667E-4</v>
      </c>
      <c r="W193" s="193">
        <f>M193*$B193*Indicators!$B$258+M193*$C193*Indicators!$C$258+M193*$D193*Indicators!$D$258+M193*$E193*Indicators!$E$258+M193*$F193*Indicators!$F$258+M193*$G193*Indicators!$G$258+M193*$H193*Indicators!$H$258+M193*$I193*Indicators!$I$258</f>
        <v>5.9358240784062829E-4</v>
      </c>
      <c r="X193" s="193">
        <f>N193*$B193*Indicators!$B$259+N193*$C193*Indicators!$C$259+N193*$D193*Indicators!$D$259+N193*$E193*Indicators!$E$259+N193*$F193*Indicators!$F$259+N193*$G193*Indicators!$G$259+N193*$H193*Indicators!$H$259+N193*$I193*Indicators!$I$259</f>
        <v>-6.054024222025175E-5</v>
      </c>
      <c r="Y193" s="193">
        <f>O193*$B193*Indicators!$B$260+O193*$C193*Indicators!$C$260+O193*$D193*Indicators!$D$260+O193*$E193*Indicators!$E$260+O193*$F193*Indicators!$F$260+O193*$G193*Indicators!$G$260+O193*$H193*Indicators!$H$260+O193*$I193*Indicators!$I$260</f>
        <v>2.3166977916043414E-4</v>
      </c>
      <c r="Z193" s="193">
        <f>P193*$B193*Indicators!$B$261+P193*$C193*Indicators!$C$261+P193*$D193*Indicators!$D$261+P193*$E193*Indicators!$E$261+P193*$F193*Indicators!$F$261+P193*$G193*Indicators!$G$261+P193*$H193*Indicators!$H$261+P193*$I193*Indicators!$I$261</f>
        <v>6.7589988814802863E-4</v>
      </c>
      <c r="AA193" s="193">
        <f>Q193*$B193*Indicators!$B$262+Q193*$C193*Indicators!$C$262+Q193*$D193*Indicators!$D$262+Q193*$E193*Indicators!$E$262+Q193*$F193*Indicators!$F$262+Q193*$G193*Indicators!$G$262+Q193*$H193*Indicators!$H$262+Q193*$I193*Indicators!$I$262</f>
        <v>1.5416523577662058E-4</v>
      </c>
      <c r="AB193" s="193">
        <f>R193*$B193*Indicators!$B$263+R193*$C193*Indicators!$C$263+R193*$D193*Indicators!$D$263+R193*$E193*Indicators!$E$263+R193*$F193*Indicators!$F$263+R193*$G193*Indicators!$G$263+R193*$H193*Indicators!$H$263+R193*$I193*Indicators!$I$263</f>
        <v>6.1028744923776726E-4</v>
      </c>
      <c r="AC193" s="193">
        <f>S193*$B193*Indicators!$B$264+S193*$C193*Indicators!$C$264+S193*$D193*Indicators!$D$264+S193*$E193*Indicators!$E$264+S193*$F193*Indicators!$F$264+S193*$G193*Indicators!$G$264+S193*$H193*Indicators!$H$264+S193*$I193*Indicators!$I$264</f>
        <v>6.0643286317821972E-4</v>
      </c>
      <c r="AE193" s="177">
        <f t="shared" si="5"/>
        <v>0.12180109005193721</v>
      </c>
    </row>
    <row r="194" spans="1:31" x14ac:dyDescent="0.25">
      <c r="A194" s="174">
        <v>41653</v>
      </c>
      <c r="B194" s="193">
        <f>(Indicators!B206-Indicators!B205)/Indicators!B205</f>
        <v>7.5971018392174322E-2</v>
      </c>
      <c r="C194" s="193">
        <f>(Indicators!C206-Indicators!C205)/-100</f>
        <v>-1.085E-2</v>
      </c>
      <c r="D194" s="193">
        <f>(Indicators!D206-Indicators!D205)/-100</f>
        <v>-3.9999999999999949E-3</v>
      </c>
      <c r="E194" s="193">
        <f>(Indicators!E206-Indicators!E205)/-Indicators!E205</f>
        <v>3.6036036036036036E-2</v>
      </c>
      <c r="F194" s="193">
        <f>(Indicators!F206-Indicators!F205)/Indicators!F205</f>
        <v>-5.01813784764207E-2</v>
      </c>
      <c r="G194" s="193">
        <f>(Indicators!G206-Indicators!G205)/Indicators!G205</f>
        <v>3.9264828738512947E-2</v>
      </c>
      <c r="H194" s="193">
        <f>(Indicators!H206-Indicators!H205)/Indicators!H205</f>
        <v>6.0960997005819993E-3</v>
      </c>
      <c r="I194" s="193">
        <f>(Indicators!I206-Indicators!I205)/Indicators!I205</f>
        <v>7.1450015010507351E-2</v>
      </c>
      <c r="K194" s="193">
        <f t="shared" ref="K194" si="6">K182+((K170-K50)/10)</f>
        <v>8.0697336912143008E-2</v>
      </c>
      <c r="L194" s="193">
        <f t="shared" ref="L194:S194" si="7">L182+((L170-L50)/10)</f>
        <v>1.737073916025024E-2</v>
      </c>
      <c r="M194" s="193">
        <f t="shared" si="7"/>
        <v>0.10713435595423078</v>
      </c>
      <c r="N194" s="193">
        <f t="shared" si="7"/>
        <v>1.7239235111944876E-2</v>
      </c>
      <c r="O194" s="193">
        <f t="shared" si="7"/>
        <v>7.9717346140517592E-2</v>
      </c>
      <c r="P194" s="193">
        <f t="shared" si="7"/>
        <v>0.20627415096814861</v>
      </c>
      <c r="Q194" s="193">
        <f t="shared" si="7"/>
        <v>8.3743882313227991E-2</v>
      </c>
      <c r="R194" s="193">
        <f t="shared" si="7"/>
        <v>0.20336123799046235</v>
      </c>
      <c r="S194" s="193">
        <f t="shared" si="7"/>
        <v>0.20446171544907449</v>
      </c>
      <c r="U194" s="193">
        <f>K194*$B194*Indicators!$B$256+K194*$C194*Indicators!$C$256+K194*$D194*Indicators!$D$256+K194*$E194*Indicators!$E$256+K194*$F194*Indicators!$F$256+K194*$G194*Indicators!$G$256+K194*$H194*Indicators!$H$256+K194*$I194*Indicators!$I$256</f>
        <v>9.1240665352954899E-4</v>
      </c>
      <c r="V194" s="193">
        <f>L194*$B194*Indicators!$B$257+L194*$C194*Indicators!$C$257+L194*$D194*Indicators!$D$257+L194*$E194*Indicators!$E$257+L194*$F194*Indicators!$F$257+L194*$G194*Indicators!$G$257+L194*$H194*Indicators!$H$257+L194*$I194*Indicators!$I$257</f>
        <v>9.7955063552798596E-4</v>
      </c>
      <c r="W194" s="193">
        <f>M194*$B194*Indicators!$B$258+M194*$C194*Indicators!$C$258+M194*$D194*Indicators!$D$258+M194*$E194*Indicators!$E$258+M194*$F194*Indicators!$F$258+M194*$G194*Indicators!$G$258+M194*$H194*Indicators!$H$258+M194*$I194*Indicators!$I$258</f>
        <v>4.577108911635935E-3</v>
      </c>
      <c r="X194" s="193">
        <f>N194*$B194*Indicators!$B$259+N194*$C194*Indicators!$C$259+N194*$D194*Indicators!$D$259+N194*$E194*Indicators!$E$259+N194*$F194*Indicators!$F$259+N194*$G194*Indicators!$G$259+N194*$H194*Indicators!$H$259+N194*$I194*Indicators!$I$259</f>
        <v>8.6879584561007004E-4</v>
      </c>
      <c r="Y194" s="193">
        <f>O194*$B194*Indicators!$B$260+O194*$C194*Indicators!$C$260+O194*$D194*Indicators!$D$260+O194*$E194*Indicators!$E$260+O194*$F194*Indicators!$F$260+O194*$G194*Indicators!$G$260+O194*$H194*Indicators!$H$260+O194*$I194*Indicators!$I$260</f>
        <v>1.1757382164690046E-3</v>
      </c>
      <c r="Z194" s="193">
        <f>P194*$B194*Indicators!$B$261+P194*$C194*Indicators!$C$261+P194*$D194*Indicators!$D$261+P194*$E194*Indicators!$E$261+P194*$F194*Indicators!$F$261+P194*$G194*Indicators!$G$261+P194*$H194*Indicators!$H$261+P194*$I194*Indicators!$I$261</f>
        <v>1.6764375438748514E-3</v>
      </c>
      <c r="AA194" s="193">
        <f>Q194*$B194*Indicators!$B$262+Q194*$C194*Indicators!$C$262+Q194*$D194*Indicators!$D$262+Q194*$E194*Indicators!$E$262+Q194*$F194*Indicators!$F$262+Q194*$G194*Indicators!$G$262+Q194*$H194*Indicators!$H$262+Q194*$I194*Indicators!$I$262</f>
        <v>2.0267806690620286E-3</v>
      </c>
      <c r="AB194" s="193">
        <f>R194*$B194*Indicators!$B$263+R194*$C194*Indicators!$C$263+R194*$D194*Indicators!$D$263+R194*$E194*Indicators!$E$263+R194*$F194*Indicators!$F$263+R194*$G194*Indicators!$G$263+R194*$H194*Indicators!$H$263+R194*$I194*Indicators!$I$263</f>
        <v>2.5226018187094173E-3</v>
      </c>
      <c r="AC194" s="193">
        <f>S194*$B194*Indicators!$B$264+S194*$C194*Indicators!$C$264+S194*$D194*Indicators!$D$264+S194*$E194*Indicators!$E$264+S194*$F194*Indicators!$F$264+S194*$G194*Indicators!$G$264+S194*$H194*Indicators!$H$264+S194*$I194*Indicators!$I$264</f>
        <v>1.7176690703049936E-3</v>
      </c>
      <c r="AE194" s="177">
        <f t="shared" ref="AE194:AE198" si="8">SUM(U194:AD194)*100</f>
        <v>1.6457089364723836</v>
      </c>
    </row>
    <row r="195" spans="1:31" x14ac:dyDescent="0.25">
      <c r="A195" s="174">
        <v>41684</v>
      </c>
      <c r="B195" s="193">
        <f>(Indicators!B207-Indicators!B206)/Indicators!B206</f>
        <v>-4.4511127781945499E-2</v>
      </c>
      <c r="C195" s="193">
        <f>(Indicators!C207-Indicators!C206)/-100</f>
        <v>2.5999999999999977E-3</v>
      </c>
      <c r="D195" s="193">
        <f>(Indicators!D207-Indicators!D206)/-100</f>
        <v>-1.0000000000000052E-3</v>
      </c>
      <c r="E195" s="193">
        <f>(Indicators!E207-Indicators!E206)/-Indicators!E206</f>
        <v>-9.3457943925233638E-3</v>
      </c>
      <c r="F195" s="193">
        <f>(Indicators!F207-Indicators!F206)/Indicators!F206</f>
        <v>7.511139401654994E-2</v>
      </c>
      <c r="G195" s="193">
        <f>(Indicators!G207-Indicators!G206)/Indicators!G206</f>
        <v>7.0739549839228297E-2</v>
      </c>
      <c r="H195" s="193">
        <f>(Indicators!H207-Indicators!H206)/Indicators!H206</f>
        <v>1.6319957653861031E-2</v>
      </c>
      <c r="I195" s="193">
        <f>(Indicators!I207-Indicators!I206)/Indicators!I206</f>
        <v>-7.6772205099467639E-2</v>
      </c>
      <c r="K195" s="193">
        <f t="shared" ref="K195" si="9">K183+((K171-K51)/10)</f>
        <v>8.0697336912143008E-2</v>
      </c>
      <c r="L195" s="193">
        <f t="shared" ref="L195:S195" si="10">L183+((L171-L51)/10)</f>
        <v>1.737073916025024E-2</v>
      </c>
      <c r="M195" s="193">
        <f t="shared" si="10"/>
        <v>0.10713435595423078</v>
      </c>
      <c r="N195" s="193">
        <f t="shared" si="10"/>
        <v>1.7239235111944876E-2</v>
      </c>
      <c r="O195" s="193">
        <f t="shared" si="10"/>
        <v>7.9717346140517592E-2</v>
      </c>
      <c r="P195" s="193">
        <f t="shared" si="10"/>
        <v>0.20627415096814861</v>
      </c>
      <c r="Q195" s="193">
        <f t="shared" si="10"/>
        <v>8.3743882313227991E-2</v>
      </c>
      <c r="R195" s="193">
        <f t="shared" si="10"/>
        <v>0.20336123799046235</v>
      </c>
      <c r="S195" s="193">
        <f t="shared" si="10"/>
        <v>0.20446171544907449</v>
      </c>
      <c r="U195" s="193">
        <f>K195*$B195*Indicators!$B$256+K195*$C195*Indicators!$C$256+K195*$D195*Indicators!$D$256+K195*$E195*Indicators!$E$256+K195*$F195*Indicators!$F$256+K195*$G195*Indicators!$G$256+K195*$H195*Indicators!$H$256+K195*$I195*Indicators!$I$256</f>
        <v>6.2480937631770447E-4</v>
      </c>
      <c r="V195" s="193">
        <f>L195*$B195*Indicators!$B$257+L195*$C195*Indicators!$C$257+L195*$D195*Indicators!$D$257+L195*$E195*Indicators!$E$257+L195*$F195*Indicators!$F$257+L195*$G195*Indicators!$G$257+L195*$H195*Indicators!$H$257+L195*$I195*Indicators!$I$257</f>
        <v>-2.3390375272122762E-5</v>
      </c>
      <c r="W195" s="193">
        <f>M195*$B195*Indicators!$B$258+M195*$C195*Indicators!$C$258+M195*$D195*Indicators!$D$258+M195*$E195*Indicators!$E$258+M195*$F195*Indicators!$F$258+M195*$G195*Indicators!$G$258+M195*$H195*Indicators!$H$258+M195*$I195*Indicators!$I$258</f>
        <v>-3.1889526061730403E-3</v>
      </c>
      <c r="X195" s="193">
        <f>N195*$B195*Indicators!$B$259+N195*$C195*Indicators!$C$259+N195*$D195*Indicators!$D$259+N195*$E195*Indicators!$E$259+N195*$F195*Indicators!$F$259+N195*$G195*Indicators!$G$259+N195*$H195*Indicators!$H$259+N195*$I195*Indicators!$I$259</f>
        <v>-7.4119019843714223E-4</v>
      </c>
      <c r="Y195" s="193">
        <f>O195*$B195*Indicators!$B$260+O195*$C195*Indicators!$C$260+O195*$D195*Indicators!$D$260+O195*$E195*Indicators!$E$260+O195*$F195*Indicators!$F$260+O195*$G195*Indicators!$G$260+O195*$H195*Indicators!$H$260+O195*$I195*Indicators!$I$260</f>
        <v>-3.2808510006312287E-4</v>
      </c>
      <c r="Z195" s="193">
        <f>P195*$B195*Indicators!$B$261+P195*$C195*Indicators!$C$261+P195*$D195*Indicators!$D$261+P195*$E195*Indicators!$E$261+P195*$F195*Indicators!$F$261+P195*$G195*Indicators!$G$261+P195*$H195*Indicators!$H$261+P195*$I195*Indicators!$I$261</f>
        <v>-1.2287809012065626E-4</v>
      </c>
      <c r="AA195" s="193">
        <f>Q195*$B195*Indicators!$B$262+Q195*$C195*Indicators!$C$262+Q195*$D195*Indicators!$D$262+Q195*$E195*Indicators!$E$262+Q195*$F195*Indicators!$F$262+Q195*$G195*Indicators!$G$262+Q195*$H195*Indicators!$H$262+Q195*$I195*Indicators!$I$262</f>
        <v>-9.4195789406112623E-4</v>
      </c>
      <c r="AB195" s="193">
        <f>R195*$B195*Indicators!$B$263+R195*$C195*Indicators!$C$263+R195*$D195*Indicators!$D$263+R195*$E195*Indicators!$E$263+R195*$F195*Indicators!$F$263+R195*$G195*Indicators!$G$263+R195*$H195*Indicators!$H$263+R195*$I195*Indicators!$I$263</f>
        <v>-7.1548892988526418E-4</v>
      </c>
      <c r="AC195" s="193">
        <f>S195*$B195*Indicators!$B$264+S195*$C195*Indicators!$C$264+S195*$D195*Indicators!$D$264+S195*$E195*Indicators!$E$264+S195*$F195*Indicators!$F$264+S195*$G195*Indicators!$G$264+S195*$H195*Indicators!$H$264+S195*$I195*Indicators!$I$264</f>
        <v>-5.4872121260097421E-4</v>
      </c>
      <c r="AE195" s="177">
        <f t="shared" si="8"/>
        <v>-0.59858550302957447</v>
      </c>
    </row>
    <row r="196" spans="1:31" x14ac:dyDescent="0.25">
      <c r="A196" s="174">
        <f>Indicators!A208</f>
        <v>41699</v>
      </c>
      <c r="B196" s="193">
        <f>(Indicators!B208-Indicators!B207)/Indicators!B207</f>
        <v>-1.100123378322812E-2</v>
      </c>
      <c r="C196" s="193">
        <f>(Indicators!C208-Indicators!C207)/-100</f>
        <v>2.1499999999999987E-3</v>
      </c>
      <c r="D196" s="193">
        <f>(Indicators!D208-Indicators!D207)/-100</f>
        <v>-9.9999999999999655E-4</v>
      </c>
      <c r="E196" s="193">
        <f>(Indicators!E208-Indicators!E207)/-Indicators!E207</f>
        <v>0</v>
      </c>
      <c r="F196" s="193">
        <f>(Indicators!F208-Indicators!F207)/Indicators!F207</f>
        <v>5.9206631142687982E-2</v>
      </c>
      <c r="G196" s="193">
        <f>(Indicators!G208-Indicators!G207)/Indicators!G207</f>
        <v>-2.7027027027027029E-2</v>
      </c>
      <c r="H196" s="193">
        <f>(Indicators!H208-Indicators!H207)/Indicators!H207</f>
        <v>1.0751068396185785E-2</v>
      </c>
      <c r="I196" s="193">
        <f>(Indicators!I208-Indicators!I207)/Indicators!I207</f>
        <v>6.4339908952959032E-2</v>
      </c>
      <c r="K196" s="193">
        <f t="shared" ref="K196" si="11">K184+((K172-K52)/10)</f>
        <v>8.0697336912143008E-2</v>
      </c>
      <c r="L196" s="193">
        <f t="shared" ref="L196:S196" si="12">L184+((L172-L52)/10)</f>
        <v>1.737073916025024E-2</v>
      </c>
      <c r="M196" s="193">
        <f t="shared" si="12"/>
        <v>0.10713435595423078</v>
      </c>
      <c r="N196" s="193">
        <f t="shared" si="12"/>
        <v>1.7239235111944876E-2</v>
      </c>
      <c r="O196" s="193">
        <f t="shared" si="12"/>
        <v>7.9717346140517592E-2</v>
      </c>
      <c r="P196" s="193">
        <f t="shared" si="12"/>
        <v>0.20627415096814861</v>
      </c>
      <c r="Q196" s="193">
        <f t="shared" si="12"/>
        <v>8.3743882313227991E-2</v>
      </c>
      <c r="R196" s="193">
        <f t="shared" si="12"/>
        <v>0.20336123799046235</v>
      </c>
      <c r="S196" s="193">
        <f t="shared" si="12"/>
        <v>0.20446171544907449</v>
      </c>
      <c r="U196" s="193">
        <f>K196*$B196*Indicators!$B$256+K196*$C196*Indicators!$C$256+K196*$D196*Indicators!$D$256+K196*$E196*Indicators!$E$256+K196*$F196*Indicators!$F$256+K196*$G196*Indicators!$G$256+K196*$H196*Indicators!$H$256+K196*$I196*Indicators!$I$256</f>
        <v>1.7712292486330959E-3</v>
      </c>
      <c r="V196" s="193">
        <f>L196*$B196*Indicators!$B$257+L196*$C196*Indicators!$C$257+L196*$D196*Indicators!$D$257+L196*$E196*Indicators!$E$257+L196*$F196*Indicators!$F$257+L196*$G196*Indicators!$G$257+L196*$H196*Indicators!$H$257+L196*$I196*Indicators!$I$257</f>
        <v>-2.1595288249004485E-5</v>
      </c>
      <c r="W196" s="193">
        <f>M196*$B196*Indicators!$B$258+M196*$C196*Indicators!$C$258+M196*$D196*Indicators!$D$258+M196*$E196*Indicators!$E$258+M196*$F196*Indicators!$F$258+M196*$G196*Indicators!$G$258+M196*$H196*Indicators!$H$258+M196*$I196*Indicators!$I$258</f>
        <v>1.1219813420491305E-3</v>
      </c>
      <c r="X196" s="193">
        <f>N196*$B196*Indicators!$B$259+N196*$C196*Indicators!$C$259+N196*$D196*Indicators!$D$259+N196*$E196*Indicators!$E$259+N196*$F196*Indicators!$F$259+N196*$G196*Indicators!$G$259+N196*$H196*Indicators!$H$259+N196*$I196*Indicators!$I$259</f>
        <v>5.5514539878712132E-4</v>
      </c>
      <c r="Y196" s="193">
        <f>O196*$B196*Indicators!$B$260+O196*$C196*Indicators!$C$260+O196*$D196*Indicators!$D$260+O196*$E196*Indicators!$E$260+O196*$F196*Indicators!$F$260+O196*$G196*Indicators!$G$260+O196*$H196*Indicators!$H$260+O196*$I196*Indicators!$I$260</f>
        <v>4.693113693479044E-4</v>
      </c>
      <c r="Z196" s="193">
        <f>P196*$B196*Indicators!$B$261+P196*$C196*Indicators!$C$261+P196*$D196*Indicators!$D$261+P196*$E196*Indicators!$E$261+P196*$F196*Indicators!$F$261+P196*$G196*Indicators!$G$261+P196*$H196*Indicators!$H$261+P196*$I196*Indicators!$I$261</f>
        <v>4.4145632894208224E-4</v>
      </c>
      <c r="AA196" s="193">
        <f>Q196*$B196*Indicators!$B$262+Q196*$C196*Indicators!$C$262+Q196*$D196*Indicators!$D$262+Q196*$E196*Indicators!$E$262+Q196*$F196*Indicators!$F$262+Q196*$G196*Indicators!$G$262+Q196*$H196*Indicators!$H$262+Q196*$I196*Indicators!$I$262</f>
        <v>6.5438149608143894E-4</v>
      </c>
      <c r="AB196" s="193">
        <f>R196*$B196*Indicators!$B$263+R196*$C196*Indicators!$C$263+R196*$D196*Indicators!$D$263+R196*$E196*Indicators!$E$263+R196*$F196*Indicators!$F$263+R196*$G196*Indicators!$G$263+R196*$H196*Indicators!$H$263+R196*$I196*Indicators!$I$263</f>
        <v>1.2190881061047115E-3</v>
      </c>
      <c r="AC196" s="193">
        <f>S196*$B196*Indicators!$B$264+S196*$C196*Indicators!$C$264+S196*$D196*Indicators!$D$264+S196*$E196*Indicators!$E$264+S196*$F196*Indicators!$F$264+S196*$G196*Indicators!$G$264+S196*$H196*Indicators!$H$264+S196*$I196*Indicators!$I$264</f>
        <v>1.2052389586244066E-3</v>
      </c>
      <c r="AE196" s="177">
        <f t="shared" si="8"/>
        <v>0.74162369603208866</v>
      </c>
    </row>
    <row r="197" spans="1:31" x14ac:dyDescent="0.25">
      <c r="A197" s="174">
        <v>41743</v>
      </c>
      <c r="B197" s="193">
        <f>(Indicators!B209-Indicators!B208)/Indicators!B208</f>
        <v>-2.9392029184109945E-3</v>
      </c>
      <c r="C197" s="193">
        <f>(Indicators!C209-Indicators!C208)/-100</f>
        <v>3.0000000000000247E-4</v>
      </c>
      <c r="D197" s="193">
        <f>(Indicators!D209-Indicators!D208)/-100</f>
        <v>-9.9999999999999655E-4</v>
      </c>
      <c r="E197" s="193">
        <f>(Indicators!E209-Indicators!E208)/-Indicators!E208</f>
        <v>0</v>
      </c>
      <c r="F197" s="193">
        <f>(Indicators!F209-Indicators!F208)/Indicators!F208</f>
        <v>1.788708775852433E-2</v>
      </c>
      <c r="G197" s="193">
        <f>(Indicators!G209-Indicators!G208)/Indicators!G208</f>
        <v>0</v>
      </c>
      <c r="H197" s="193">
        <f>(Indicators!H209-Indicators!H208)/Indicators!H208</f>
        <v>-2.996591971194665E-4</v>
      </c>
      <c r="I197" s="193">
        <f>(Indicators!I209-Indicators!I208)/Indicators!I208</f>
        <v>-2.7373823781009408E-2</v>
      </c>
      <c r="K197" s="193">
        <f t="shared" ref="K197" si="13">K185+((K173-K53)/10)</f>
        <v>8.0697336912143008E-2</v>
      </c>
      <c r="L197" s="193">
        <f t="shared" ref="L197:S197" si="14">L185+((L173-L53)/10)</f>
        <v>1.737073916025024E-2</v>
      </c>
      <c r="M197" s="193">
        <f t="shared" si="14"/>
        <v>0.10713435595423078</v>
      </c>
      <c r="N197" s="193">
        <f t="shared" si="14"/>
        <v>1.7239235111944876E-2</v>
      </c>
      <c r="O197" s="193">
        <f t="shared" si="14"/>
        <v>7.9717346140517592E-2</v>
      </c>
      <c r="P197" s="193">
        <f t="shared" si="14"/>
        <v>0.20627415096814861</v>
      </c>
      <c r="Q197" s="193">
        <f t="shared" si="14"/>
        <v>8.3743882313227991E-2</v>
      </c>
      <c r="R197" s="193">
        <f t="shared" si="14"/>
        <v>0.20336123799046235</v>
      </c>
      <c r="S197" s="193">
        <f t="shared" si="14"/>
        <v>0.20446171544907449</v>
      </c>
      <c r="U197" s="193">
        <f>K197*$B197*Indicators!$B$256+K197*$C197*Indicators!$C$256+K197*$D197*Indicators!$D$256+K197*$E197*Indicators!$E$256+K197*$F197*Indicators!$F$256+K197*$G197*Indicators!$G$256+K197*$H197*Indicators!$H$256+K197*$I197*Indicators!$I$256</f>
        <v>2.0484324346047887E-4</v>
      </c>
      <c r="V197" s="193">
        <f>L197*$B197*Indicators!$B$257+L197*$C197*Indicators!$C$257+L197*$D197*Indicators!$D$257+L197*$E197*Indicators!$E$257+L197*$F197*Indicators!$F$257+L197*$G197*Indicators!$G$257+L197*$H197*Indicators!$H$257+L197*$I197*Indicators!$I$257</f>
        <v>-1.1041754871414299E-4</v>
      </c>
      <c r="W197" s="193">
        <f>M197*$B197*Indicators!$B$258+M197*$C197*Indicators!$C$258+M197*$D197*Indicators!$D$258+M197*$E197*Indicators!$E$258+M197*$F197*Indicators!$F$258+M197*$G197*Indicators!$G$258+M197*$H197*Indicators!$H$258+M197*$I197*Indicators!$I$258</f>
        <v>-6.9888579619494819E-4</v>
      </c>
      <c r="X197" s="193">
        <f>N197*$B197*Indicators!$B$259+N197*$C197*Indicators!$C$259+N197*$D197*Indicators!$D$259+N197*$E197*Indicators!$E$259+N197*$F197*Indicators!$F$259+N197*$G197*Indicators!$G$259+N197*$H197*Indicators!$H$259+N197*$I197*Indicators!$I$259</f>
        <v>-2.4213881581628267E-4</v>
      </c>
      <c r="Y197" s="193">
        <f>O197*$B197*Indicators!$B$260+O197*$C197*Indicators!$C$260+O197*$D197*Indicators!$D$260+O197*$E197*Indicators!$E$260+O197*$F197*Indicators!$F$260+O197*$G197*Indicators!$G$260+O197*$H197*Indicators!$H$260+O197*$I197*Indicators!$I$260</f>
        <v>-1.4050255916312556E-4</v>
      </c>
      <c r="Z197" s="193">
        <f>P197*$B197*Indicators!$B$261+P197*$C197*Indicators!$C$261+P197*$D197*Indicators!$D$261+P197*$E197*Indicators!$E$261+P197*$F197*Indicators!$F$261+P197*$G197*Indicators!$G$261+P197*$H197*Indicators!$H$261+P197*$I197*Indicators!$I$261</f>
        <v>-9.5677189610210818E-5</v>
      </c>
      <c r="AA197" s="193">
        <f>Q197*$B197*Indicators!$B$262+Q197*$C197*Indicators!$C$262+Q197*$D197*Indicators!$D$262+Q197*$E197*Indicators!$E$262+Q197*$F197*Indicators!$F$262+Q197*$G197*Indicators!$G$262+Q197*$H197*Indicators!$H$262+Q197*$I197*Indicators!$I$262</f>
        <v>-2.6222173424745888E-4</v>
      </c>
      <c r="AB197" s="193">
        <f>R197*$B197*Indicators!$B$263+R197*$C197*Indicators!$C$263+R197*$D197*Indicators!$D$263+R197*$E197*Indicators!$E$263+R197*$F197*Indicators!$F$263+R197*$G197*Indicators!$G$263+R197*$H197*Indicators!$H$263+R197*$I197*Indicators!$I$263</f>
        <v>-3.5537564245174589E-4</v>
      </c>
      <c r="AC197" s="193">
        <f>S197*$B197*Indicators!$B$264+S197*$C197*Indicators!$C$264+S197*$D197*Indicators!$D$264+S197*$E197*Indicators!$E$264+S197*$F197*Indicators!$F$264+S197*$G197*Indicators!$G$264+S197*$H197*Indicators!$H$264+S197*$I197*Indicators!$I$264</f>
        <v>-3.777449085240198E-4</v>
      </c>
      <c r="AE197" s="177">
        <f t="shared" si="8"/>
        <v>-0.20781209512614557</v>
      </c>
    </row>
    <row r="198" spans="1:31" x14ac:dyDescent="0.25">
      <c r="A198" s="174">
        <v>41773</v>
      </c>
      <c r="B198" s="193">
        <f>(Indicators!B210-Indicators!B209)/Indicators!B209</f>
        <v>-1.2322274881516661E-2</v>
      </c>
      <c r="C198" s="193">
        <f>(Indicators!C210-Indicators!C209)/-100</f>
        <v>2.2499999999999964E-3</v>
      </c>
      <c r="D198" s="193">
        <f>(Indicators!D210-Indicators!D209)/-100</f>
        <v>-5.0000000000000001E-3</v>
      </c>
      <c r="E198" s="193">
        <f>(Indicators!E210-Indicators!E209)/-Indicators!E209</f>
        <v>-9.2592592592592587E-3</v>
      </c>
      <c r="F198" s="193">
        <f>(Indicators!F210-Indicators!F209)/Indicators!F209</f>
        <v>1.6474464579899826E-3</v>
      </c>
      <c r="G198" s="193">
        <f>(Indicators!G210-Indicators!G209)/Indicators!G209</f>
        <v>-3.0864197530864196E-2</v>
      </c>
      <c r="H198" s="193">
        <f>(Indicators!H210-Indicators!H209)/Indicators!H209</f>
        <v>5.9390748222718278E-3</v>
      </c>
      <c r="I198" s="193">
        <f>(Indicators!I210-Indicators!I209)/Indicators!I209</f>
        <v>3.723248314277338E-2</v>
      </c>
      <c r="K198" s="193">
        <f t="shared" ref="K198" si="15">K186+((K174-K54)/10)</f>
        <v>8.0697336912143008E-2</v>
      </c>
      <c r="L198" s="193">
        <f t="shared" ref="L198:S198" si="16">L186+((L174-L54)/10)</f>
        <v>1.737073916025024E-2</v>
      </c>
      <c r="M198" s="193">
        <f t="shared" si="16"/>
        <v>0.10713435595423078</v>
      </c>
      <c r="N198" s="193">
        <f t="shared" si="16"/>
        <v>1.7239235111944876E-2</v>
      </c>
      <c r="O198" s="193">
        <f t="shared" si="16"/>
        <v>7.9717346140517592E-2</v>
      </c>
      <c r="P198" s="193">
        <f t="shared" si="16"/>
        <v>0.20627415096814861</v>
      </c>
      <c r="Q198" s="193">
        <f t="shared" si="16"/>
        <v>8.3743882313227991E-2</v>
      </c>
      <c r="R198" s="193">
        <f t="shared" si="16"/>
        <v>0.20336123799046235</v>
      </c>
      <c r="S198" s="193">
        <f t="shared" si="16"/>
        <v>0.20446171544907449</v>
      </c>
      <c r="U198" s="193">
        <f>K198*$B198*Indicators!$B$256+K198*$C198*Indicators!$C$256+K198*$D198*Indicators!$D$256+K198*$E198*Indicators!$E$256+K198*$F198*Indicators!$F$256+K198*$G198*Indicators!$G$256+K198*$H198*Indicators!$H$256+K198*$I198*Indicators!$I$256</f>
        <v>2.5912081672924614E-7</v>
      </c>
      <c r="V198" s="193">
        <f>L198*$B198*Indicators!$B$257+L198*$C198*Indicators!$C$257+L198*$D198*Indicators!$D$257+L198*$E198*Indicators!$E$257+L198*$F198*Indicators!$F$257+L198*$G198*Indicators!$G$257+L198*$H198*Indicators!$H$257+L198*$I198*Indicators!$I$257</f>
        <v>-1.6540054387661777E-4</v>
      </c>
      <c r="W198" s="193">
        <f>M198*$B198*Indicators!$B$258+M198*$C198*Indicators!$C$258+M198*$D198*Indicators!$D$258+M198*$E198*Indicators!$E$258+M198*$F198*Indicators!$F$258+M198*$G198*Indicators!$G$258+M198*$H198*Indicators!$H$258+M198*$I198*Indicators!$I$258</f>
        <v>3.2158326531301251E-4</v>
      </c>
      <c r="X198" s="193">
        <f>N198*$B198*Indicators!$B$259+N198*$C198*Indicators!$C$259+N198*$D198*Indicators!$D$259+N198*$E198*Indicators!$E$259+N198*$F198*Indicators!$F$259+N198*$G198*Indicators!$G$259+N198*$H198*Indicators!$H$259+N198*$I198*Indicators!$I$259</f>
        <v>2.756307123966501E-4</v>
      </c>
      <c r="Y198" s="193">
        <f>O198*$B198*Indicators!$B$260+O198*$C198*Indicators!$C$260+O198*$D198*Indicators!$D$260+O198*$E198*Indicators!$E$260+O198*$F198*Indicators!$F$260+O198*$G198*Indicators!$G$260+O198*$H198*Indicators!$H$260+O198*$I198*Indicators!$I$260</f>
        <v>9.5440016398084653E-5</v>
      </c>
      <c r="Z198" s="193">
        <f>P198*$B198*Indicators!$B$261+P198*$C198*Indicators!$C$261+P198*$D198*Indicators!$D$261+P198*$E198*Indicators!$E$261+P198*$F198*Indicators!$F$261+P198*$G198*Indicators!$G$261+P198*$H198*Indicators!$H$261+P198*$I198*Indicators!$I$261</f>
        <v>-1.8273511610349103E-4</v>
      </c>
      <c r="AA198" s="193">
        <f>Q198*$B198*Indicators!$B$262+Q198*$C198*Indicators!$C$262+Q198*$D198*Indicators!$D$262+Q198*$E198*Indicators!$E$262+Q198*$F198*Indicators!$F$262+Q198*$G198*Indicators!$G$262+Q198*$H198*Indicators!$H$262+Q198*$I198*Indicators!$I$262</f>
        <v>7.1270902065842122E-5</v>
      </c>
      <c r="AB198" s="193">
        <f>R198*$B198*Indicators!$B$263+R198*$C198*Indicators!$C$263+R198*$D198*Indicators!$D$263+R198*$E198*Indicators!$E$263+R198*$F198*Indicators!$F$263+R198*$G198*Indicators!$G$263+R198*$H198*Indicators!$H$263+R198*$I198*Indicators!$I$263</f>
        <v>3.6049708164332154E-4</v>
      </c>
      <c r="AC198" s="193">
        <f>S198*$B198*Indicators!$B$264+S198*$C198*Indicators!$C$264+S198*$D198*Indicators!$D$264+S198*$E198*Indicators!$E$264+S198*$F198*Indicators!$F$264+S198*$G198*Indicators!$G$264+S198*$H198*Indicators!$H$264+S198*$I198*Indicators!$I$264</f>
        <v>4.4953343600871888E-4</v>
      </c>
      <c r="AE198" s="177">
        <f t="shared" si="8"/>
        <v>0.12260788746622502</v>
      </c>
    </row>
    <row r="199" spans="1:31" x14ac:dyDescent="0.25">
      <c r="A199" s="174">
        <v>41804</v>
      </c>
      <c r="B199" s="193">
        <f>(Indicators!B211-Indicators!B210)/Indicators!B210</f>
        <v>1.5355086372360858E-2</v>
      </c>
      <c r="C199" s="193">
        <f>(Indicators!C211-Indicators!C210)/-100</f>
        <v>-1.9999999999999573E-4</v>
      </c>
      <c r="D199" s="193">
        <f>(Indicators!D211-Indicators!D210)/-100</f>
        <v>0</v>
      </c>
      <c r="E199" s="193">
        <f>(Indicators!E211-Indicators!E210)/-Indicators!E210</f>
        <v>-3.669724770642202E-2</v>
      </c>
      <c r="F199" s="193">
        <f>(Indicators!F211-Indicators!F210)/Indicators!F210</f>
        <v>-6.0307017543859342E-3</v>
      </c>
      <c r="G199" s="193">
        <f>(Indicators!G211-Indicators!G210)/Indicators!G210</f>
        <v>4.7770700636942678E-2</v>
      </c>
      <c r="H199" s="193">
        <f>(Indicators!H211-Indicators!H210)/Indicators!H210</f>
        <v>1.0113953432457435E-2</v>
      </c>
      <c r="I199" s="193">
        <f>(Indicators!I211-Indicators!I210)/Indicators!I210</f>
        <v>-3.3634821933295644E-2</v>
      </c>
      <c r="K199" s="193">
        <f t="shared" ref="K199" si="17">K187+((K175-K55)/10)</f>
        <v>8.0697336912143008E-2</v>
      </c>
      <c r="L199" s="193">
        <f t="shared" ref="L199:S199" si="18">L187+((L175-L55)/10)</f>
        <v>1.737073916025024E-2</v>
      </c>
      <c r="M199" s="193">
        <f t="shared" si="18"/>
        <v>0.10713435595423078</v>
      </c>
      <c r="N199" s="193">
        <f t="shared" si="18"/>
        <v>1.7239235111944876E-2</v>
      </c>
      <c r="O199" s="193">
        <f t="shared" si="18"/>
        <v>7.9717346140517592E-2</v>
      </c>
      <c r="P199" s="193">
        <f t="shared" si="18"/>
        <v>0.20627415096814861</v>
      </c>
      <c r="Q199" s="193">
        <f t="shared" si="18"/>
        <v>8.3743882313227991E-2</v>
      </c>
      <c r="R199" s="193">
        <f t="shared" si="18"/>
        <v>0.20336123799046235</v>
      </c>
      <c r="S199" s="193">
        <f t="shared" si="18"/>
        <v>0.20446171544907449</v>
      </c>
      <c r="U199" s="193">
        <f>K199*$B199*Indicators!$B$256+K199*$C199*Indicators!$C$256+K199*$D199*Indicators!$D$256+K199*$E199*Indicators!$E$256+K199*$F199*Indicators!$F$256+K199*$G199*Indicators!$G$256+K199*$H199*Indicators!$H$256+K199*$I199*Indicators!$I$256</f>
        <v>-5.3874476382676016E-4</v>
      </c>
      <c r="V199" s="193">
        <f>L199*$B199*Indicators!$B$257+L199*$C199*Indicators!$C$257+L199*$D199*Indicators!$D$257+L199*$E199*Indicators!$E$257+L199*$F199*Indicators!$F$257+L199*$G199*Indicators!$G$257+L199*$H199*Indicators!$H$257+L199*$I199*Indicators!$I$257</f>
        <v>2.3134553667222726E-4</v>
      </c>
      <c r="W199" s="193">
        <f>M199*$B199*Indicators!$B$258+M199*$C199*Indicators!$C$258+M199*$D199*Indicators!$D$258+M199*$E199*Indicators!$E$258+M199*$F199*Indicators!$F$258+M199*$G199*Indicators!$G$258+M199*$H199*Indicators!$H$258+M199*$I199*Indicators!$I$258</f>
        <v>-4.3400273125467748E-4</v>
      </c>
      <c r="X199" s="193">
        <f>N199*$B199*Indicators!$B$259+N199*$C199*Indicators!$C$259+N199*$D199*Indicators!$D$259+N199*$E199*Indicators!$E$259+N199*$F199*Indicators!$F$259+N199*$G199*Indicators!$G$259+N199*$H199*Indicators!$H$259+N199*$I199*Indicators!$I$259</f>
        <v>-3.7271151368674469E-4</v>
      </c>
      <c r="Y199" s="193">
        <f>O199*$B199*Indicators!$B$260+O199*$C199*Indicators!$C$260+O199*$D199*Indicators!$D$260+O199*$E199*Indicators!$E$260+O199*$F199*Indicators!$F$260+O199*$G199*Indicators!$G$260+O199*$H199*Indicators!$H$260+O199*$I199*Indicators!$I$260</f>
        <v>-2.1337412603897589E-4</v>
      </c>
      <c r="Z199" s="193">
        <f>P199*$B199*Indicators!$B$261+P199*$C199*Indicators!$C$261+P199*$D199*Indicators!$D$261+P199*$E199*Indicators!$E$261+P199*$F199*Indicators!$F$261+P199*$G199*Indicators!$G$261+P199*$H199*Indicators!$H$261+P199*$I199*Indicators!$I$261</f>
        <v>6.6888977834245623E-5</v>
      </c>
      <c r="AA199" s="193">
        <f>Q199*$B199*Indicators!$B$262+Q199*$C199*Indicators!$C$262+Q199*$D199*Indicators!$D$262+Q199*$E199*Indicators!$E$262+Q199*$F199*Indicators!$F$262+Q199*$G199*Indicators!$G$262+Q199*$H199*Indicators!$H$262+Q199*$I199*Indicators!$I$262</f>
        <v>-9.0898601039567182E-4</v>
      </c>
      <c r="AB199" s="193">
        <f>R199*$B199*Indicators!$B$263+R199*$C199*Indicators!$C$263+R199*$D199*Indicators!$D$263+R199*$E199*Indicators!$E$263+R199*$F199*Indicators!$F$263+R199*$G199*Indicators!$G$263+R199*$H199*Indicators!$H$263+R199*$I199*Indicators!$I$263</f>
        <v>-1.7321724578447646E-4</v>
      </c>
      <c r="AC199" s="193">
        <f>S199*$B199*Indicators!$B$264+S199*$C199*Indicators!$C$264+S199*$D199*Indicators!$D$264+S199*$E199*Indicators!$E$264+S199*$F199*Indicators!$F$264+S199*$G199*Indicators!$G$264+S199*$H199*Indicators!$H$264+S199*$I199*Indicators!$I$264</f>
        <v>5.7616362104112736E-4</v>
      </c>
      <c r="AE199" s="177">
        <f t="shared" ref="AE199:AE200" si="19">SUM(U199:AD199)*100</f>
        <v>-0.17666382554397062</v>
      </c>
    </row>
    <row r="200" spans="1:31" x14ac:dyDescent="0.25">
      <c r="A200" s="174">
        <v>41834</v>
      </c>
      <c r="B200" s="193">
        <f>(Indicators!B212-Indicators!B211)/Indicators!B211</f>
        <v>6.6162570888469076E-3</v>
      </c>
      <c r="C200" s="193">
        <f>(Indicators!C212-Indicators!C211)/-100</f>
        <v>1.4499999999999958E-3</v>
      </c>
      <c r="D200" s="193">
        <f>(Indicators!D212-Indicators!D211)/-100</f>
        <v>2.9999999999999983E-3</v>
      </c>
      <c r="E200" s="193">
        <f>(Indicators!E212-Indicators!E211)/-Indicators!E211</f>
        <v>6.1946902654867256E-2</v>
      </c>
      <c r="F200" s="193">
        <f>(Indicators!F212-Indicators!F211)/Indicators!F211</f>
        <v>3.3094318808604604E-2</v>
      </c>
      <c r="G200" s="193">
        <f>(Indicators!G212-Indicators!G211)/Indicators!G211</f>
        <v>-1.5957446808510637E-2</v>
      </c>
      <c r="H200" s="193">
        <f>(Indicators!H212-Indicators!H211)/Indicators!H211</f>
        <v>8.0526809297359978E-3</v>
      </c>
      <c r="I200" s="193">
        <f>(Indicators!I212-Indicators!I211)/Indicators!I211</f>
        <v>-6.4346300087744952E-3</v>
      </c>
      <c r="K200" s="193">
        <f t="shared" ref="K200" si="20">K188+((K176-K56)/10)</f>
        <v>8.0697336912143008E-2</v>
      </c>
      <c r="L200" s="193">
        <f t="shared" ref="L200:S200" si="21">L188+((L176-L56)/10)</f>
        <v>1.737073916025024E-2</v>
      </c>
      <c r="M200" s="193">
        <f t="shared" si="21"/>
        <v>0.10713435595423078</v>
      </c>
      <c r="N200" s="193">
        <f t="shared" si="21"/>
        <v>1.7239235111944876E-2</v>
      </c>
      <c r="O200" s="193">
        <f t="shared" si="21"/>
        <v>7.9717346140517592E-2</v>
      </c>
      <c r="P200" s="193">
        <f t="shared" si="21"/>
        <v>0.20627415096814861</v>
      </c>
      <c r="Q200" s="193">
        <f t="shared" si="21"/>
        <v>8.3743882313227991E-2</v>
      </c>
      <c r="R200" s="193">
        <f t="shared" si="21"/>
        <v>0.20336123799046235</v>
      </c>
      <c r="S200" s="193">
        <f t="shared" si="21"/>
        <v>0.20446171544907449</v>
      </c>
      <c r="U200" s="193">
        <f>K200*$B200*Indicators!$B$256+K200*$C200*Indicators!$C$256+K200*$D200*Indicators!$D$256+K200*$E200*Indicators!$E$256+K200*$F200*Indicators!$F$256+K200*$G200*Indicators!$G$256+K200*$H200*Indicators!$H$256+K200*$I200*Indicators!$I$256</f>
        <v>1.8050395010610876E-3</v>
      </c>
      <c r="V200" s="193">
        <f>L200*$B200*Indicators!$B$257+L200*$C200*Indicators!$C$257+L200*$D200*Indicators!$D$257+L200*$E200*Indicators!$E$257+L200*$F200*Indicators!$F$257+L200*$G200*Indicators!$G$257+L200*$H200*Indicators!$H$257+L200*$I200*Indicators!$I$257</f>
        <v>8.8532172478556284E-6</v>
      </c>
      <c r="W200" s="193">
        <f>M200*$B200*Indicators!$B$258+M200*$C200*Indicators!$C$258+M200*$D200*Indicators!$D$258+M200*$E200*Indicators!$E$258+M200*$F200*Indicators!$F$258+M200*$G200*Indicators!$G$258+M200*$H200*Indicators!$H$258+M200*$I200*Indicators!$I$258</f>
        <v>9.0729111341560803E-4</v>
      </c>
      <c r="X200" s="193">
        <f>N200*$B200*Indicators!$B$259+N200*$C200*Indicators!$C$259+N200*$D200*Indicators!$D$259+N200*$E200*Indicators!$E$259+N200*$F200*Indicators!$F$259+N200*$G200*Indicators!$G$259+N200*$H200*Indicators!$H$259+N200*$I200*Indicators!$I$259</f>
        <v>1.8724325102188153E-4</v>
      </c>
      <c r="Y200" s="193">
        <f>O200*$B200*Indicators!$B$260+O200*$C200*Indicators!$C$260+O200*$D200*Indicators!$D$260+O200*$E200*Indicators!$E$260+O200*$F200*Indicators!$F$260+O200*$G200*Indicators!$G$260+O200*$H200*Indicators!$H$260+O200*$I200*Indicators!$I$260</f>
        <v>1.0190056217802476E-3</v>
      </c>
      <c r="Z200" s="193">
        <f>P200*$B200*Indicators!$B$261+P200*$C200*Indicators!$C$261+P200*$D200*Indicators!$D$261+P200*$E200*Indicators!$E$261+P200*$F200*Indicators!$F$261+P200*$G200*Indicators!$G$261+P200*$H200*Indicators!$H$261+P200*$I200*Indicators!$I$261</f>
        <v>2.0579943590297162E-3</v>
      </c>
      <c r="AA200" s="193">
        <f>Q200*$B200*Indicators!$B$262+Q200*$C200*Indicators!$C$262+Q200*$D200*Indicators!$D$262+Q200*$E200*Indicators!$E$262+Q200*$F200*Indicators!$F$262+Q200*$G200*Indicators!$G$262+Q200*$H200*Indicators!$H$262+Q200*$I200*Indicators!$I$262</f>
        <v>1.7421046967432679E-3</v>
      </c>
      <c r="AB200" s="193">
        <f>R200*$B200*Indicators!$B$263+R200*$C200*Indicators!$C$263+R200*$D200*Indicators!$D$263+R200*$E200*Indicators!$E$263+R200*$F200*Indicators!$F$263+R200*$G200*Indicators!$G$263+R200*$H200*Indicators!$H$263+R200*$I200*Indicators!$I$263</f>
        <v>1.9843763369534941E-3</v>
      </c>
      <c r="AC200" s="193">
        <f>S200*$B200*Indicators!$B$264+S200*$C200*Indicators!$C$264+S200*$D200*Indicators!$D$264+S200*$E200*Indicators!$E$264+S200*$F200*Indicators!$F$264+S200*$G200*Indicators!$G$264+S200*$H200*Indicators!$H$264+S200*$I200*Indicators!$I$264</f>
        <v>7.898761898472781E-4</v>
      </c>
      <c r="AE200" s="177">
        <f t="shared" si="19"/>
        <v>1.0501784287100437</v>
      </c>
    </row>
    <row r="201" spans="1:31" x14ac:dyDescent="0.25">
      <c r="A201" s="174">
        <v>41865</v>
      </c>
      <c r="B201" s="193">
        <f>(Indicators!B213-Indicators!B212)/Indicators!B212</f>
        <v>-2.8169014084508111E-3</v>
      </c>
      <c r="C201" s="193">
        <f>(Indicators!C213-Indicators!C212)/-100</f>
        <v>3.6000000000000034E-3</v>
      </c>
      <c r="D201" s="193">
        <f>(Indicators!D213-Indicators!D212)/-100</f>
        <v>-1.0000000000000052E-3</v>
      </c>
      <c r="E201" s="193">
        <f>(Indicators!E213-Indicators!E212)/-Indicators!E212</f>
        <v>3.7735849056603772E-2</v>
      </c>
      <c r="F201" s="193">
        <f>(Indicators!F213-Indicators!F212)/Indicators!F212</f>
        <v>-5.3924185798184809E-2</v>
      </c>
      <c r="G201" s="193">
        <f>(Indicators!G213-Indicators!G212)/Indicators!G212</f>
        <v>-3.8610038610038611E-3</v>
      </c>
      <c r="H201" s="193">
        <f>(Indicators!H213-Indicators!H212)/Indicators!H212</f>
        <v>4.2343652864883525E-3</v>
      </c>
      <c r="I201" s="193">
        <f>(Indicators!I213-Indicators!I212)/Indicators!I212</f>
        <v>-2.5316455696202531E-2</v>
      </c>
      <c r="K201" s="193">
        <f t="shared" ref="K201" si="22">K189+((K177-K57)/10)</f>
        <v>8.0697336912143008E-2</v>
      </c>
      <c r="L201" s="193">
        <f t="shared" ref="L201:S201" si="23">L189+((L177-L57)/10)</f>
        <v>1.737073916025024E-2</v>
      </c>
      <c r="M201" s="193">
        <f t="shared" si="23"/>
        <v>0.10713435595423078</v>
      </c>
      <c r="N201" s="193">
        <f t="shared" si="23"/>
        <v>1.7239235111944876E-2</v>
      </c>
      <c r="O201" s="193">
        <f t="shared" si="23"/>
        <v>7.9717346140517592E-2</v>
      </c>
      <c r="P201" s="193">
        <f t="shared" si="23"/>
        <v>0.20627415096814861</v>
      </c>
      <c r="Q201" s="193">
        <f t="shared" si="23"/>
        <v>8.3743882313227991E-2</v>
      </c>
      <c r="R201" s="193">
        <f t="shared" si="23"/>
        <v>0.20336123799046235</v>
      </c>
      <c r="S201" s="193">
        <f t="shared" si="23"/>
        <v>0.20446171544907449</v>
      </c>
      <c r="U201" s="193">
        <f>K201*$B201*Indicators!$B$256+K201*$C201*Indicators!$C$256+K201*$D201*Indicators!$D$256+K201*$E201*Indicators!$E$256+K201*$F201*Indicators!$F$256+K201*$G201*Indicators!$G$256+K201*$H201*Indicators!$H$256+K201*$I201*Indicators!$I$256</f>
        <v>-9.3749498559721027E-4</v>
      </c>
      <c r="V201" s="193">
        <f>L201*$B201*Indicators!$B$257+L201*$C201*Indicators!$C$257+L201*$D201*Indicators!$D$257+L201*$E201*Indicators!$E$257+L201*$F201*Indicators!$F$257+L201*$G201*Indicators!$G$257+L201*$H201*Indicators!$H$257+L201*$I201*Indicators!$I$257</f>
        <v>-6.391004484525822E-5</v>
      </c>
      <c r="W201" s="193">
        <f>M201*$B201*Indicators!$B$258+M201*$C201*Indicators!$C$258+M201*$D201*Indicators!$D$258+M201*$E201*Indicators!$E$258+M201*$F201*Indicators!$F$258+M201*$G201*Indicators!$G$258+M201*$H201*Indicators!$H$258+M201*$I201*Indicators!$I$258</f>
        <v>-1.2665264979447121E-4</v>
      </c>
      <c r="X201" s="193">
        <f>N201*$B201*Indicators!$B$259+N201*$C201*Indicators!$C$259+N201*$D201*Indicators!$D$259+N201*$E201*Indicators!$E$259+N201*$F201*Indicators!$F$259+N201*$G201*Indicators!$G$259+N201*$H201*Indicators!$H$259+N201*$I201*Indicators!$I$259</f>
        <v>-8.3426031296683964E-5</v>
      </c>
      <c r="Y201" s="193">
        <f>O201*$B201*Indicators!$B$260+O201*$C201*Indicators!$C$260+O201*$D201*Indicators!$D$260+O201*$E201*Indicators!$E$260+O201*$F201*Indicators!$F$260+O201*$G201*Indicators!$G$260+O201*$H201*Indicators!$H$260+O201*$I201*Indicators!$I$260</f>
        <v>5.0725534580758219E-4</v>
      </c>
      <c r="Z201" s="193">
        <f>P201*$B201*Indicators!$B$261+P201*$C201*Indicators!$C$261+P201*$D201*Indicators!$D$261+P201*$E201*Indicators!$E$261+P201*$F201*Indicators!$F$261+P201*$G201*Indicators!$G$261+P201*$H201*Indicators!$H$261+P201*$I201*Indicators!$I$261</f>
        <v>1.1572982539984824E-3</v>
      </c>
      <c r="AA201" s="193">
        <f>Q201*$B201*Indicators!$B$262+Q201*$C201*Indicators!$C$262+Q201*$D201*Indicators!$D$262+Q201*$E201*Indicators!$E$262+Q201*$F201*Indicators!$F$262+Q201*$G201*Indicators!$G$262+Q201*$H201*Indicators!$H$262+Q201*$I201*Indicators!$I$262</f>
        <v>8.3528594074975897E-4</v>
      </c>
      <c r="AB201" s="193">
        <f>R201*$B201*Indicators!$B$263+R201*$C201*Indicators!$C$263+R201*$D201*Indicators!$D$263+R201*$E201*Indicators!$E$263+R201*$F201*Indicators!$F$263+R201*$G201*Indicators!$G$263+R201*$H201*Indicators!$H$263+R201*$I201*Indicators!$I$263</f>
        <v>9.4692751980790058E-4</v>
      </c>
      <c r="AC201" s="193">
        <f>S201*$B201*Indicators!$B$264+S201*$C201*Indicators!$C$264+S201*$D201*Indicators!$D$264+S201*$E201*Indicators!$E$264+S201*$F201*Indicators!$F$264+S201*$G201*Indicators!$G$264+S201*$H201*Indicators!$H$264+S201*$I201*Indicators!$I$264</f>
        <v>1.6005194801096522E-4</v>
      </c>
      <c r="AE201" s="177">
        <f t="shared" ref="AE201" si="24">SUM(U201:AD201)*100</f>
        <v>0.23953352968410657</v>
      </c>
    </row>
    <row r="202" spans="1:31" x14ac:dyDescent="0.25">
      <c r="A202" s="174">
        <v>41896</v>
      </c>
      <c r="B202" s="193">
        <f>(Indicators!B214-Indicators!B213)/Indicators!B213</f>
        <v>6.1205273069679884E-2</v>
      </c>
      <c r="C202" s="193">
        <f>(Indicators!C214-Indicators!C213)/-100</f>
        <v>-4.5999999999999999E-3</v>
      </c>
      <c r="D202" s="193">
        <f>(Indicators!D214-Indicators!D213)/-100</f>
        <v>5.0000000000000001E-3</v>
      </c>
      <c r="E202" s="193">
        <f>(Indicators!E214-Indicators!E213)/-Indicators!E213</f>
        <v>4.9019607843137254E-2</v>
      </c>
      <c r="F202" s="193">
        <f>(Indicators!F214-Indicators!F213)/Indicators!F213</f>
        <v>-6.6591422121896157E-2</v>
      </c>
      <c r="G202" s="193">
        <f>(Indicators!G214-Indicators!G213)/Indicators!G213</f>
        <v>-5.7364341085271317E-2</v>
      </c>
      <c r="H202" s="193">
        <f>(Indicators!H214-Indicators!H213)/Indicators!H213</f>
        <v>8.1369913175874265E-3</v>
      </c>
      <c r="I202" s="193">
        <f>(Indicators!I214-Indicators!I213)/Indicators!I213</f>
        <v>-1.2080942313500454E-2</v>
      </c>
      <c r="K202" s="193">
        <f t="shared" ref="K202" si="25">K190+((K178-K58)/10)</f>
        <v>8.0697336912143008E-2</v>
      </c>
      <c r="L202" s="193">
        <f t="shared" ref="L202:S202" si="26">L190+((L178-L58)/10)</f>
        <v>1.737073916025024E-2</v>
      </c>
      <c r="M202" s="193">
        <f t="shared" si="26"/>
        <v>0.10713435595423078</v>
      </c>
      <c r="N202" s="193">
        <f t="shared" si="26"/>
        <v>1.7239235111944876E-2</v>
      </c>
      <c r="O202" s="193">
        <f t="shared" si="26"/>
        <v>7.9717346140517592E-2</v>
      </c>
      <c r="P202" s="193">
        <f t="shared" si="26"/>
        <v>0.20627415096814861</v>
      </c>
      <c r="Q202" s="193">
        <f t="shared" si="26"/>
        <v>8.3743882313227991E-2</v>
      </c>
      <c r="R202" s="193">
        <f t="shared" si="26"/>
        <v>0.20336123799046235</v>
      </c>
      <c r="S202" s="193">
        <f t="shared" si="26"/>
        <v>0.20446171544907449</v>
      </c>
      <c r="U202" s="193">
        <f>K202*$B202*Indicators!$B$256+K202*$C202*Indicators!$C$256+K202*$D202*Indicators!$D$256+K202*$E202*Indicators!$E$256+K202*$F202*Indicators!$F$256+K202*$G202*Indicators!$G$256+K202*$H202*Indicators!$H$256+K202*$I202*Indicators!$I$256</f>
        <v>1.8898110475116232E-5</v>
      </c>
      <c r="V202" s="193">
        <f>L202*$B202*Indicators!$B$257+L202*$C202*Indicators!$C$257+L202*$D202*Indicators!$D$257+L202*$E202*Indicators!$E$257+L202*$F202*Indicators!$F$257+L202*$G202*Indicators!$G$257+L202*$H202*Indicators!$H$257+L202*$I202*Indicators!$I$257</f>
        <v>-3.6450449708640252E-5</v>
      </c>
      <c r="W202" s="193">
        <f>M202*$B202*Indicators!$B$258+M202*$C202*Indicators!$C$258+M202*$D202*Indicators!$D$258+M202*$E202*Indicators!$E$258+M202*$F202*Indicators!$F$258+M202*$G202*Indicators!$G$258+M202*$H202*Indicators!$H$258+M202*$I202*Indicators!$I$258</f>
        <v>2.5767223596201276E-3</v>
      </c>
      <c r="X202" s="193">
        <f>N202*$B202*Indicators!$B$259+N202*$C202*Indicators!$C$259+N202*$D202*Indicators!$D$259+N202*$E202*Indicators!$E$259+N202*$F202*Indicators!$F$259+N202*$G202*Indicators!$G$259+N202*$H202*Indicators!$H$259+N202*$I202*Indicators!$I$259</f>
        <v>1.8476455108141051E-4</v>
      </c>
      <c r="Y202" s="193">
        <f>O202*$B202*Indicators!$B$260+O202*$C202*Indicators!$C$260+O202*$D202*Indicators!$D$260+O202*$E202*Indicators!$E$260+O202*$F202*Indicators!$F$260+O202*$G202*Indicators!$G$260+O202*$H202*Indicators!$H$260+O202*$I202*Indicators!$I$260</f>
        <v>1.150362659220476E-3</v>
      </c>
      <c r="Z202" s="193">
        <f>P202*$B202*Indicators!$B$261+P202*$C202*Indicators!$C$261+P202*$D202*Indicators!$D$261+P202*$E202*Indicators!$E$261+P202*$F202*Indicators!$F$261+P202*$G202*Indicators!$G$261+P202*$H202*Indicators!$H$261+P202*$I202*Indicators!$I$261</f>
        <v>2.5674398843627292E-3</v>
      </c>
      <c r="AA202" s="193">
        <f>Q202*$B202*Indicators!$B$262+Q202*$C202*Indicators!$C$262+Q202*$D202*Indicators!$D$262+Q202*$E202*Indicators!$E$262+Q202*$F202*Indicators!$F$262+Q202*$G202*Indicators!$G$262+Q202*$H202*Indicators!$H$262+Q202*$I202*Indicators!$I$262</f>
        <v>1.7440261165182439E-3</v>
      </c>
      <c r="AB202" s="193">
        <f>R202*$B202*Indicators!$B$263+R202*$C202*Indicators!$C$263+R202*$D202*Indicators!$D$263+R202*$E202*Indicators!$E$263+R202*$F202*Indicators!$F$263+R202*$G202*Indicators!$G$263+R202*$H202*Indicators!$H$263+R202*$I202*Indicators!$I$263</f>
        <v>2.3894006689191907E-3</v>
      </c>
      <c r="AC202" s="193">
        <f>S202*$B202*Indicators!$B$264+S202*$C202*Indicators!$C$264+S202*$D202*Indicators!$D$264+S202*$E202*Indicators!$E$264+S202*$F202*Indicators!$F$264+S202*$G202*Indicators!$G$264+S202*$H202*Indicators!$H$264+S202*$I202*Indicators!$I$264</f>
        <v>1.5022983177451078E-3</v>
      </c>
      <c r="AE202" s="177">
        <f t="shared" ref="AE202:AE205" si="27">SUM(U202:AD202)*100</f>
        <v>1.2097462218233761</v>
      </c>
    </row>
    <row r="203" spans="1:31" x14ac:dyDescent="0.25">
      <c r="A203" s="174">
        <v>41926</v>
      </c>
      <c r="B203" s="193">
        <f>(Indicators!B215-Indicators!B214)/Indicators!B214</f>
        <v>-3.6379769299023972E-2</v>
      </c>
      <c r="C203" s="193">
        <f>(Indicators!C215-Indicators!C214)/-100</f>
        <v>4.9500000000000013E-3</v>
      </c>
      <c r="D203" s="193">
        <f>(Indicators!D215-Indicators!D214)/-100</f>
        <v>0</v>
      </c>
      <c r="E203" s="193">
        <f>(Indicators!E215-Indicators!E214)/-Indicators!E214</f>
        <v>0.1134020618556701</v>
      </c>
      <c r="F203" s="193">
        <f>(Indicators!F215-Indicators!F214)/Indicators!F214</f>
        <v>-3.6275695284158842E-3</v>
      </c>
      <c r="G203" s="193">
        <f>(Indicators!G215-Indicators!G214)/Indicators!G214</f>
        <v>-1.3980263157894737E-2</v>
      </c>
      <c r="H203" s="193">
        <f>(Indicators!H215-Indicators!H214)/Indicators!H214</f>
        <v>6.359553955651737E-3</v>
      </c>
      <c r="I203" s="193">
        <f>(Indicators!I215-Indicators!I214)/Indicators!I214</f>
        <v>4.0966065423417915E-2</v>
      </c>
      <c r="K203" s="193">
        <f t="shared" ref="K203" si="28">K191+((K179-K59)/10)</f>
        <v>8.0697336912143008E-2</v>
      </c>
      <c r="L203" s="193">
        <f t="shared" ref="L203:S203" si="29">L191+((L179-L59)/10)</f>
        <v>1.737073916025024E-2</v>
      </c>
      <c r="M203" s="193">
        <f t="shared" si="29"/>
        <v>0.10713435595423078</v>
      </c>
      <c r="N203" s="193">
        <f t="shared" si="29"/>
        <v>1.7239235111944876E-2</v>
      </c>
      <c r="O203" s="193">
        <f t="shared" si="29"/>
        <v>7.9717346140517592E-2</v>
      </c>
      <c r="P203" s="193">
        <f t="shared" si="29"/>
        <v>0.20627415096814861</v>
      </c>
      <c r="Q203" s="193">
        <f t="shared" si="29"/>
        <v>8.3743882313227991E-2</v>
      </c>
      <c r="R203" s="193">
        <f t="shared" si="29"/>
        <v>0.20336123799046235</v>
      </c>
      <c r="S203" s="193">
        <f t="shared" si="29"/>
        <v>0.20446171544907449</v>
      </c>
      <c r="U203" s="193">
        <f>K203*$B203*Indicators!$B$256+K203*$C203*Indicators!$C$256+K203*$D203*Indicators!$D$256+K203*$E203*Indicators!$E$256+K203*$F203*Indicators!$F$256+K203*$G203*Indicators!$G$256+K203*$H203*Indicators!$H$256+K203*$I203*Indicators!$I$256</f>
        <v>1.2364741658164673E-3</v>
      </c>
      <c r="V203" s="193">
        <f>L203*$B203*Indicators!$B$257+L203*$C203*Indicators!$C$257+L203*$D203*Indicators!$D$257+L203*$E203*Indicators!$E$257+L203*$F203*Indicators!$F$257+L203*$G203*Indicators!$G$257+L203*$H203*Indicators!$H$257+L203*$I203*Indicators!$I$257</f>
        <v>5.2587884207322787E-5</v>
      </c>
      <c r="W203" s="193">
        <f>M203*$B203*Indicators!$B$258+M203*$C203*Indicators!$C$258+M203*$D203*Indicators!$D$258+M203*$E203*Indicators!$E$258+M203*$F203*Indicators!$F$258+M203*$G203*Indicators!$G$258+M203*$H203*Indicators!$H$258+M203*$I203*Indicators!$I$258</f>
        <v>9.0276287345138879E-4</v>
      </c>
      <c r="X203" s="193">
        <f>N203*$B203*Indicators!$B$259+N203*$C203*Indicators!$C$259+N203*$D203*Indicators!$D$259+N203*$E203*Indicators!$E$259+N203*$F203*Indicators!$F$259+N203*$G203*Indicators!$G$259+N203*$H203*Indicators!$H$259+N203*$I203*Indicators!$I$259</f>
        <v>6.9661893367329653E-4</v>
      </c>
      <c r="Y203" s="193">
        <f>O203*$B203*Indicators!$B$260+O203*$C203*Indicators!$C$260+O203*$D203*Indicators!$D$260+O203*$E203*Indicators!$E$260+O203*$F203*Indicators!$F$260+O203*$G203*Indicators!$G$260+O203*$H203*Indicators!$H$260+O203*$I203*Indicators!$I$260</f>
        <v>1.4997624356092286E-3</v>
      </c>
      <c r="Z203" s="193">
        <f>P203*$B203*Indicators!$B$261+P203*$C203*Indicators!$C$261+P203*$D203*Indicators!$D$261+P203*$E203*Indicators!$E$261+P203*$F203*Indicators!$F$261+P203*$G203*Indicators!$G$261+P203*$H203*Indicators!$H$261+P203*$I203*Indicators!$I$261</f>
        <v>2.2740936650111196E-3</v>
      </c>
      <c r="AA203" s="193">
        <f>Q203*$B203*Indicators!$B$262+Q203*$C203*Indicators!$C$262+Q203*$D203*Indicators!$D$262+Q203*$E203*Indicators!$E$262+Q203*$F203*Indicators!$F$262+Q203*$G203*Indicators!$G$262+Q203*$H203*Indicators!$H$262+Q203*$I203*Indicators!$I$262</f>
        <v>3.0768472920205178E-3</v>
      </c>
      <c r="AB203" s="193">
        <f>R203*$B203*Indicators!$B$263+R203*$C203*Indicators!$C$263+R203*$D203*Indicators!$D$263+R203*$E203*Indicators!$E$263+R203*$F203*Indicators!$F$263+R203*$G203*Indicators!$G$263+R203*$H203*Indicators!$H$263+R203*$I203*Indicators!$I$263</f>
        <v>2.7231897401885597E-3</v>
      </c>
      <c r="AC203" s="193">
        <f>S203*$B203*Indicators!$B$264+S203*$C203*Indicators!$C$264+S203*$D203*Indicators!$D$264+S203*$E203*Indicators!$E$264+S203*$F203*Indicators!$F$264+S203*$G203*Indicators!$G$264+S203*$H203*Indicators!$H$264+S203*$I203*Indicators!$I$264</f>
        <v>4.1928811212612265E-4</v>
      </c>
      <c r="AE203" s="177">
        <f t="shared" si="27"/>
        <v>1.2881625102104026</v>
      </c>
    </row>
    <row r="204" spans="1:31" x14ac:dyDescent="0.25">
      <c r="A204" s="174">
        <v>41957</v>
      </c>
      <c r="B204" s="193">
        <f>(Indicators!B216-Indicators!B215)/Indicators!B215</f>
        <v>1.0128913443830682E-2</v>
      </c>
      <c r="C204" s="193">
        <f>(Indicators!C216-Indicators!C215)/-100</f>
        <v>3.2999999999999917E-3</v>
      </c>
      <c r="D204" s="193">
        <f>(Indicators!D216-Indicators!D215)/-100</f>
        <v>1.0000000000000052E-3</v>
      </c>
      <c r="E204" s="193">
        <f>(Indicators!E216-Indicators!E215)/-Indicators!E215</f>
        <v>0.10465116279069768</v>
      </c>
      <c r="F204" s="193">
        <f>(Indicators!F216-Indicators!F215)/Indicators!F215</f>
        <v>-3.6407766990291239E-2</v>
      </c>
      <c r="G204" s="193">
        <f>(Indicators!G216-Indicators!G215)/Indicators!G215</f>
        <v>-6.672226855713094E-3</v>
      </c>
      <c r="H204" s="193">
        <f>(Indicators!H216-Indicators!H215)/Indicators!H215</f>
        <v>4.1644060867728344E-3</v>
      </c>
      <c r="I204" s="193">
        <f>(Indicators!I216-Indicators!I215)/Indicators!I215</f>
        <v>-2.9368575624082231E-2</v>
      </c>
      <c r="K204" s="193">
        <f t="shared" ref="K204" si="30">K192+((K180-K60)/10)</f>
        <v>8.0697336912143008E-2</v>
      </c>
      <c r="L204" s="193">
        <f t="shared" ref="L204:S204" si="31">L192+((L180-L60)/10)</f>
        <v>1.737073916025024E-2</v>
      </c>
      <c r="M204" s="193">
        <f t="shared" si="31"/>
        <v>0.10713435595423078</v>
      </c>
      <c r="N204" s="193">
        <f t="shared" si="31"/>
        <v>1.7239235111944876E-2</v>
      </c>
      <c r="O204" s="193">
        <f t="shared" si="31"/>
        <v>7.9717346140517592E-2</v>
      </c>
      <c r="P204" s="193">
        <f t="shared" si="31"/>
        <v>0.20627415096814861</v>
      </c>
      <c r="Q204" s="193">
        <f t="shared" si="31"/>
        <v>8.3743882313227991E-2</v>
      </c>
      <c r="R204" s="193">
        <f t="shared" si="31"/>
        <v>0.20336123799046235</v>
      </c>
      <c r="S204" s="193">
        <f t="shared" si="31"/>
        <v>0.20446171544907449</v>
      </c>
      <c r="U204" s="193">
        <f>K204*$B204*Indicators!$B$256+K204*$C204*Indicators!$C$256+K204*$D204*Indicators!$D$256+K204*$E204*Indicators!$E$256+K204*$F204*Indicators!$F$256+K204*$G204*Indicators!$G$256+K204*$H204*Indicators!$H$256+K204*$I204*Indicators!$I$256</f>
        <v>5.9240760935812405E-4</v>
      </c>
      <c r="V204" s="193">
        <f>L204*$B204*Indicators!$B$257+L204*$C204*Indicators!$C$257+L204*$D204*Indicators!$D$257+L204*$E204*Indicators!$E$257+L204*$F204*Indicators!$F$257+L204*$G204*Indicators!$G$257+L204*$H204*Indicators!$H$257+L204*$I204*Indicators!$I$257</f>
        <v>8.6179440922023234E-5</v>
      </c>
      <c r="W204" s="193">
        <f>M204*$B204*Indicators!$B$258+M204*$C204*Indicators!$C$258+M204*$D204*Indicators!$D$258+M204*$E204*Indicators!$E$258+M204*$F204*Indicators!$F$258+M204*$G204*Indicators!$G$258+M204*$H204*Indicators!$H$258+M204*$I204*Indicators!$I$258</f>
        <v>9.9238141113210609E-4</v>
      </c>
      <c r="X204" s="193">
        <f>N204*$B204*Indicators!$B$259+N204*$C204*Indicators!$C$259+N204*$D204*Indicators!$D$259+N204*$E204*Indicators!$E$259+N204*$F204*Indicators!$F$259+N204*$G204*Indicators!$G$259+N204*$H204*Indicators!$H$259+N204*$I204*Indicators!$I$259</f>
        <v>1.3602233511509845E-4</v>
      </c>
      <c r="Y204" s="193">
        <f>O204*$B204*Indicators!$B$260+O204*$C204*Indicators!$C$260+O204*$D204*Indicators!$D$260+O204*$E204*Indicators!$E$260+O204*$F204*Indicators!$F$260+O204*$G204*Indicators!$G$260+O204*$H204*Indicators!$H$260+O204*$I204*Indicators!$I$260</f>
        <v>1.4015472374378766E-3</v>
      </c>
      <c r="Z204" s="193">
        <f>P204*$B204*Indicators!$B$261+P204*$C204*Indicators!$C$261+P204*$D204*Indicators!$D$261+P204*$E204*Indicators!$E$261+P204*$F204*Indicators!$F$261+P204*$G204*Indicators!$G$261+P204*$H204*Indicators!$H$261+P204*$I204*Indicators!$I$261</f>
        <v>2.8618700843544261E-3</v>
      </c>
      <c r="AA204" s="193">
        <f>Q204*$B204*Indicators!$B$262+Q204*$C204*Indicators!$C$262+Q204*$D204*Indicators!$D$262+Q204*$E204*Indicators!$E$262+Q204*$F204*Indicators!$F$262+Q204*$G204*Indicators!$G$262+Q204*$H204*Indicators!$H$262+Q204*$I204*Indicators!$I$262</f>
        <v>2.6014420548741619E-3</v>
      </c>
      <c r="AB204" s="193">
        <f>R204*$B204*Indicators!$B$263+R204*$C204*Indicators!$C$263+R204*$D204*Indicators!$D$263+R204*$E204*Indicators!$E$263+R204*$F204*Indicators!$F$263+R204*$G204*Indicators!$G$263+R204*$H204*Indicators!$H$263+R204*$I204*Indicators!$I$263</f>
        <v>2.5448423319912113E-3</v>
      </c>
      <c r="AC204" s="193">
        <f>S204*$B204*Indicators!$B$264+S204*$C204*Indicators!$C$264+S204*$D204*Indicators!$D$264+S204*$E204*Indicators!$E$264+S204*$F204*Indicators!$F$264+S204*$G204*Indicators!$G$264+S204*$H204*Indicators!$H$264+S204*$I204*Indicators!$I$264</f>
        <v>4.3934414234823291E-4</v>
      </c>
      <c r="AE204" s="177">
        <f t="shared" si="27"/>
        <v>1.1656036647533261</v>
      </c>
    </row>
    <row r="205" spans="1:31" x14ac:dyDescent="0.25">
      <c r="A205" s="174">
        <v>41987</v>
      </c>
      <c r="B205" s="193">
        <f>(Indicators!B217-Indicators!B216)/Indicators!B216</f>
        <v>5.378304466727437E-2</v>
      </c>
      <c r="C205" s="193">
        <f>(Indicators!C217-Indicators!C216)/-100</f>
        <v>-4.8999999999999929E-3</v>
      </c>
      <c r="D205" s="193">
        <f>(Indicators!D217-Indicators!D216)/-100</f>
        <v>5.0000000000000001E-3</v>
      </c>
      <c r="E205" s="193">
        <f>(Indicators!E217-Indicators!E216)/-Indicators!E216</f>
        <v>0.25974025974025972</v>
      </c>
      <c r="F205" s="193">
        <f>(Indicators!F217-Indicators!F216)/Indicators!F216</f>
        <v>-5.6045340050377868E-2</v>
      </c>
      <c r="G205" s="193">
        <f>(Indicators!G217-Indicators!G216)/Indicators!G216</f>
        <v>8.3963056255247689E-3</v>
      </c>
      <c r="H205" s="193">
        <f>(Indicators!H217-Indicators!H216)/Indicators!H216</f>
        <v>-1.226547268304661E-2</v>
      </c>
      <c r="I205" s="193">
        <f>(Indicators!I217-Indicators!I216)/Indicators!I216</f>
        <v>-2.4205748865355523E-2</v>
      </c>
      <c r="K205" s="193">
        <f t="shared" ref="K205" si="32">K193+((K181-K61)/10)</f>
        <v>8.0697336912143008E-2</v>
      </c>
      <c r="L205" s="193">
        <f t="shared" ref="L205:S205" si="33">L193+((L181-L61)/10)</f>
        <v>1.737073916025024E-2</v>
      </c>
      <c r="M205" s="193">
        <f t="shared" si="33"/>
        <v>0.10713435595423078</v>
      </c>
      <c r="N205" s="193">
        <f t="shared" si="33"/>
        <v>1.7239235111944876E-2</v>
      </c>
      <c r="O205" s="193">
        <f t="shared" si="33"/>
        <v>7.9717346140517592E-2</v>
      </c>
      <c r="P205" s="193">
        <f t="shared" si="33"/>
        <v>0.20627415096814861</v>
      </c>
      <c r="Q205" s="193">
        <f t="shared" si="33"/>
        <v>8.3743882313227991E-2</v>
      </c>
      <c r="R205" s="193">
        <f t="shared" si="33"/>
        <v>0.20336123799046235</v>
      </c>
      <c r="S205" s="193">
        <f t="shared" si="33"/>
        <v>0.20446171544907449</v>
      </c>
      <c r="U205" s="193">
        <f>K205*$B205*Indicators!$B$256+K205*$C205*Indicators!$C$256+K205*$D205*Indicators!$D$256+K205*$E205*Indicators!$E$256+K205*$F205*Indicators!$F$256+K205*$G205*Indicators!$G$256+K205*$H205*Indicators!$H$256+K205*$I205*Indicators!$I$256</f>
        <v>2.7998622043792932E-3</v>
      </c>
      <c r="V205" s="193">
        <f>L205*$B205*Indicators!$B$257+L205*$C205*Indicators!$C$257+L205*$D205*Indicators!$D$257+L205*$E205*Indicators!$E$257+L205*$F205*Indicators!$F$257+L205*$G205*Indicators!$G$257+L205*$H205*Indicators!$H$257+L205*$I205*Indicators!$I$257</f>
        <v>7.0570906621273322E-4</v>
      </c>
      <c r="W205" s="193">
        <f>M205*$B205*Indicators!$B$258+M205*$C205*Indicators!$C$258+M205*$D205*Indicators!$D$258+M205*$E205*Indicators!$E$258+M205*$F205*Indicators!$F$258+M205*$G205*Indicators!$G$258+M205*$H205*Indicators!$H$258+M205*$I205*Indicators!$I$258</f>
        <v>4.0711477978560848E-3</v>
      </c>
      <c r="X205" s="193">
        <f>N205*$B205*Indicators!$B$259+N205*$C205*Indicators!$C$259+N205*$D205*Indicators!$D$259+N205*$E205*Indicators!$E$259+N205*$F205*Indicators!$F$259+N205*$G205*Indicators!$G$259+N205*$H205*Indicators!$H$259+N205*$I205*Indicators!$I$259</f>
        <v>7.5855969791159452E-4</v>
      </c>
      <c r="Y205" s="193">
        <f>O205*$B205*Indicators!$B$260+O205*$C205*Indicators!$C$260+O205*$D205*Indicators!$D$260+O205*$E205*Indicators!$E$260+O205*$F205*Indicators!$F$260+O205*$G205*Indicators!$G$260+O205*$H205*Indicators!$H$260+O205*$I205*Indicators!$I$260</f>
        <v>3.0674767794382891E-3</v>
      </c>
      <c r="Z205" s="193">
        <f>P205*$B205*Indicators!$B$261+P205*$C205*Indicators!$C$261+P205*$D205*Indicators!$D$261+P205*$E205*Indicators!$E$261+P205*$F205*Indicators!$F$261+P205*$G205*Indicators!$G$261+P205*$H205*Indicators!$H$261+P205*$I205*Indicators!$I$261</f>
        <v>5.6871768336174099E-3</v>
      </c>
      <c r="AA205" s="193">
        <f>Q205*$B205*Indicators!$B$262+Q205*$C205*Indicators!$C$262+Q205*$D205*Indicators!$D$262+Q205*$E205*Indicators!$E$262+Q205*$F205*Indicators!$F$262+Q205*$G205*Indicators!$G$262+Q205*$H205*Indicators!$H$262+Q205*$I205*Indicators!$I$262</f>
        <v>6.5275603572992336E-3</v>
      </c>
      <c r="AB205" s="193">
        <f>R205*$B205*Indicators!$B$263+R205*$C205*Indicators!$C$263+R205*$D205*Indicators!$D$263+R205*$E205*Indicators!$E$263+R205*$F205*Indicators!$F$263+R205*$G205*Indicators!$G$263+R205*$H205*Indicators!$H$263+R205*$I205*Indicators!$I$263</f>
        <v>5.134342762563247E-3</v>
      </c>
      <c r="AC205" s="193">
        <f>S205*$B205*Indicators!$B$264+S205*$C205*Indicators!$C$264+S205*$D205*Indicators!$D$264+S205*$E205*Indicators!$E$264+S205*$F205*Indicators!$F$264+S205*$G205*Indicators!$G$264+S205*$H205*Indicators!$H$264+S205*$I205*Indicators!$I$264</f>
        <v>-4.6336091579421738E-5</v>
      </c>
      <c r="AE205" s="177">
        <f t="shared" si="27"/>
        <v>2.8705499407698465</v>
      </c>
    </row>
  </sheetData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05"/>
  <sheetViews>
    <sheetView workbookViewId="0"/>
  </sheetViews>
  <sheetFormatPr defaultRowHeight="15" x14ac:dyDescent="0.25"/>
  <cols>
    <col min="1" max="1" width="10.2851562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50" customWidth="1"/>
    <col min="22" max="22" width="9.28515625" style="175" customWidth="1"/>
    <col min="23" max="23" width="14.7109375" style="175" customWidth="1"/>
    <col min="24" max="24" width="10.85546875" style="175" customWidth="1"/>
    <col min="25" max="25" width="13.140625" style="175" customWidth="1"/>
    <col min="26" max="26" width="10.7109375" style="175" customWidth="1"/>
    <col min="27" max="27" width="11.7109375" style="175" customWidth="1"/>
    <col min="28" max="28" width="11" style="150" customWidth="1"/>
    <col min="29" max="29" width="12.42578125" style="150" customWidth="1"/>
    <col min="30" max="30" width="1.42578125" customWidth="1"/>
  </cols>
  <sheetData>
    <row r="1" spans="1:31" ht="103.5" customHeight="1" x14ac:dyDescent="0.25">
      <c r="A1" s="198" t="str">
        <f>Ilembe!A1</f>
        <v>Ilembe</v>
      </c>
      <c r="B1" s="197" t="s">
        <v>78</v>
      </c>
      <c r="C1" s="197" t="s">
        <v>79</v>
      </c>
      <c r="D1" s="197" t="s">
        <v>80</v>
      </c>
      <c r="E1" s="197" t="s">
        <v>81</v>
      </c>
      <c r="F1" s="197" t="s">
        <v>77</v>
      </c>
      <c r="G1" s="197" t="s">
        <v>82</v>
      </c>
      <c r="H1" s="197" t="s">
        <v>86</v>
      </c>
      <c r="I1" s="197" t="s">
        <v>83</v>
      </c>
      <c r="J1" s="195"/>
      <c r="K1" s="196" t="str">
        <f>Ilembe!C64</f>
        <v>Agriculture, forestry and fishing</v>
      </c>
      <c r="L1" s="196" t="str">
        <f>Ilembe!D64</f>
        <v>Mining and quarrying</v>
      </c>
      <c r="M1" s="196" t="str">
        <f>Ilembe!E64</f>
        <v>Manufacturing</v>
      </c>
      <c r="N1" s="196" t="str">
        <f>Ilembe!F64</f>
        <v>Electricity, gas and water</v>
      </c>
      <c r="O1" s="196" t="str">
        <f>Ilembe!G64</f>
        <v>Construction</v>
      </c>
      <c r="P1" s="196" t="str">
        <f>Ilembe!H64</f>
        <v>Wholesale &amp; retail trade; hotels &amp; restaurants</v>
      </c>
      <c r="Q1" s="196" t="str">
        <f>Ilembe!I64</f>
        <v>Transport , storage and communication</v>
      </c>
      <c r="R1" s="196" t="str">
        <f>Ilembe!J64</f>
        <v>Finance, real estate and business services</v>
      </c>
      <c r="S1" s="196" t="str">
        <f>Ilembe!K64</f>
        <v>Personal and General Government Services</v>
      </c>
      <c r="T1" s="194"/>
      <c r="U1" s="196" t="str">
        <f>K1</f>
        <v>Agriculture, forestry and fishing</v>
      </c>
      <c r="V1" s="196" t="str">
        <f t="shared" ref="V1:AC1" si="0">L1</f>
        <v>Mining and quarrying</v>
      </c>
      <c r="W1" s="196" t="str">
        <f t="shared" si="0"/>
        <v>Manufacturing</v>
      </c>
      <c r="X1" s="196" t="str">
        <f t="shared" si="0"/>
        <v>Electricity, gas and water</v>
      </c>
      <c r="Y1" s="196" t="str">
        <f t="shared" si="0"/>
        <v>Construction</v>
      </c>
      <c r="Z1" s="196" t="str">
        <f t="shared" si="0"/>
        <v>Wholesale &amp; retail trade; hotels &amp; restaurants</v>
      </c>
      <c r="AA1" s="196" t="str">
        <f t="shared" si="0"/>
        <v>Transport , storage and communication</v>
      </c>
      <c r="AB1" s="196" t="str">
        <f t="shared" si="0"/>
        <v>Finance, real estate and business services</v>
      </c>
      <c r="AC1" s="196" t="str">
        <f t="shared" si="0"/>
        <v>Personal and General Government Services</v>
      </c>
      <c r="AE1" s="196" t="s">
        <v>11</v>
      </c>
    </row>
    <row r="2" spans="1:31" hidden="1" x14ac:dyDescent="0.25">
      <c r="A2" s="174">
        <f>Indicators!A14</f>
        <v>35796</v>
      </c>
      <c r="B2" s="193">
        <f>(Indicators!B14-Indicators!B13)/Indicators!B13</f>
        <v>1.5288194801191779E-2</v>
      </c>
      <c r="C2" s="193">
        <f>(Indicators!C14-Indicators!C13)/-100</f>
        <v>2.2000000000000062E-3</v>
      </c>
      <c r="D2" s="193">
        <f>(Indicators!D14-Indicators!D13)/-100</f>
        <v>4.4113218909966534E-3</v>
      </c>
      <c r="E2" s="193">
        <f>(Indicators!E14-Indicators!E13)/-Indicators!E13</f>
        <v>4.2016806722689247E-3</v>
      </c>
      <c r="F2" s="193">
        <f>(Indicators!F14-Indicators!F13)/Indicators!F13</f>
        <v>-6.5693430656934351E-2</v>
      </c>
      <c r="G2" s="193">
        <f>(Indicators!G14-Indicators!G13)/Indicators!G13</f>
        <v>5.2219321148825062E-2</v>
      </c>
      <c r="H2" s="193">
        <f>(Indicators!H14-Indicators!H13)/Indicators!H13</f>
        <v>5.1919070583297941E-3</v>
      </c>
      <c r="I2" s="193">
        <f>(Indicators!I14-Indicators!I13)/Indicators!I13</f>
        <v>0</v>
      </c>
      <c r="J2" s="174"/>
      <c r="K2" s="193">
        <f>Ilembe!C$67/100</f>
        <v>0.16650254546239482</v>
      </c>
      <c r="L2" s="193">
        <f>Ilembe!D$67/100</f>
        <v>9.1304359096299349E-3</v>
      </c>
      <c r="M2" s="193">
        <f>Ilembe!E$67/100</f>
        <v>0.33034288424463681</v>
      </c>
      <c r="N2" s="193">
        <f>Ilembe!F$67/100</f>
        <v>2.5368473042302782E-2</v>
      </c>
      <c r="O2" s="193">
        <f>Ilembe!G$67/100</f>
        <v>2.7879020018490207E-2</v>
      </c>
      <c r="P2" s="193">
        <f>Ilembe!H$67/100</f>
        <v>0.1017888722736245</v>
      </c>
      <c r="Q2" s="193">
        <f>Ilembe!I$67/100</f>
        <v>4.2524515389051928E-2</v>
      </c>
      <c r="R2" s="193">
        <f>Ilembe!J$67/100</f>
        <v>7.8196349360461048E-2</v>
      </c>
      <c r="S2" s="193">
        <f>Ilembe!K$67/100</f>
        <v>0.21826690429940782</v>
      </c>
      <c r="T2" s="193"/>
      <c r="U2" s="193">
        <f>K2*$B2*Indicators!$B$256+K2*$C2*Indicators!$C$256+K2*$D2*Indicators!$D$256+K2*$E2*Indicators!$E$256+K2*$F2*Indicators!$F$256+K2*$G2*Indicators!$G$256+K2*$H2*Indicators!$H$256+K2*$I2*Indicators!$I$256</f>
        <v>-2.4936000174718125E-3</v>
      </c>
      <c r="V2" s="193">
        <f>L2*$B2*Indicators!$B$257+L2*$C2*Indicators!$C$257+L2*$D2*Indicators!$D$257+L2*$E2*Indicators!$E$257+L2*$F2*Indicators!$F$257+L2*$G2*Indicators!$G$257+L2*$H2*Indicators!$H$257+L2*$I2*Indicators!$I$257</f>
        <v>2.3642674844844607E-4</v>
      </c>
      <c r="W2" s="193">
        <f>M2*$B2*Indicators!$B$258+M2*$C2*Indicators!$C$258+M2*$D2*Indicators!$D$258+M2*$E2*Indicators!$E$258+M2*$F2*Indicators!$F$258+M2*$G2*Indicators!$G$258+M2*$H2*Indicators!$H$258+M2*$I2*Indicators!$I$258</f>
        <v>2.2961450232727525E-3</v>
      </c>
      <c r="X2" s="193">
        <f>N2*$B2*Indicators!$B$259+N2*$C2*Indicators!$C$259+N2*$D2*Indicators!$D$259+N2*$E2*Indicators!$E$259+N2*$F2*Indicators!$F$259+N2*$G2*Indicators!$G$259+N2*$H2*Indicators!$H$259+N2*$I2*Indicators!$I$259</f>
        <v>8.1658892824339332E-5</v>
      </c>
      <c r="Y2" s="193">
        <f>O2*$B2*Indicators!$B$260+O2*$C2*Indicators!$C$260+O2*$D2*Indicators!$D$260+O2*$E2*Indicators!$E$260+O2*$F2*Indicators!$F$260+O2*$G2*Indicators!$G$260+O2*$H2*Indicators!$H$260+O2*$I2*Indicators!$I$260</f>
        <v>1.3431487041383231E-4</v>
      </c>
      <c r="Z2" s="193">
        <f>P2*$B2*Indicators!$B$261+P2*$C2*Indicators!$C$261+P2*$D2*Indicators!$D$261+P2*$E2*Indicators!$E$261+P2*$F2*Indicators!$F$261+P2*$G2*Indicators!$G$261+P2*$H2*Indicators!$H$261+P2*$I2*Indicators!$I$261</f>
        <v>4.9868696337870063E-4</v>
      </c>
      <c r="AA2" s="193">
        <f>Q2*$B2*Indicators!$B$262+Q2*$C2*Indicators!$C$262+Q2*$D2*Indicators!$D$262+Q2*$E2*Indicators!$E$262+Q2*$F2*Indicators!$F$262+Q2*$G2*Indicators!$G$262+Q2*$H2*Indicators!$H$262+Q2*$I2*Indicators!$I$262</f>
        <v>2.0024102348699727E-4</v>
      </c>
      <c r="AB2" s="193">
        <f>R2*$B2*Indicators!$B$263+R2*$C2*Indicators!$C$263+R2*$D2*Indicators!$D$263+R2*$E2*Indicators!$E$263+R2*$F2*Indicators!$F$263+R2*$G2*Indicators!$G$263+R2*$H2*Indicators!$H$263+R2*$I2*Indicators!$I$263</f>
        <v>3.6890628038605911E-4</v>
      </c>
      <c r="AC2" s="193">
        <f>S2*$B2*Indicators!$B$264+S2*$C2*Indicators!$C$264+S2*$D2*Indicators!$D$264+S2*$E2*Indicators!$E$264+S2*$F2*Indicators!$F$264+S2*$G2*Indicators!$G$264+S2*$H2*Indicators!$H$264+S2*$I2*Indicators!$I$264</f>
        <v>1.034291770381564E-3</v>
      </c>
      <c r="AD2" s="193"/>
      <c r="AE2" s="177">
        <f>SUM(U2:AD2)*100</f>
        <v>0.23570715551208787</v>
      </c>
    </row>
    <row r="3" spans="1:31" hidden="1" x14ac:dyDescent="0.25">
      <c r="A3" s="174">
        <f>Indicators!A15</f>
        <v>35827</v>
      </c>
      <c r="B3" s="193">
        <f>(Indicators!B15-Indicators!B14)/Indicators!B14</f>
        <v>-3.8454532575037196E-4</v>
      </c>
      <c r="C3" s="193">
        <f>(Indicators!C15-Indicators!C14)/-100</f>
        <v>8.0000000000000069E-4</v>
      </c>
      <c r="D3" s="193">
        <f>(Indicators!D15-Indicators!D14)/-100</f>
        <v>3.9837398373983391E-3</v>
      </c>
      <c r="E3" s="193">
        <f>(Indicators!E15-Indicators!E14)/-Indicators!E14</f>
        <v>0.15491259795057266</v>
      </c>
      <c r="F3" s="193">
        <f>(Indicators!F15-Indicators!F14)/Indicators!F14</f>
        <v>-6.944444444444435E-2</v>
      </c>
      <c r="G3" s="193">
        <f>(Indicators!G15-Indicators!G14)/Indicators!G14</f>
        <v>-1.3564929693962027E-2</v>
      </c>
      <c r="H3" s="193">
        <f>(Indicators!H15-Indicators!H14)/Indicators!H14</f>
        <v>2.3397909463415609E-2</v>
      </c>
      <c r="I3" s="193">
        <f>(Indicators!I15-Indicators!I14)/Indicators!I14</f>
        <v>0</v>
      </c>
      <c r="J3" s="174"/>
      <c r="K3" s="193">
        <f>Ilembe!C$67/100</f>
        <v>0.16650254546239482</v>
      </c>
      <c r="L3" s="193">
        <f>Ilembe!D$67/100</f>
        <v>9.1304359096299349E-3</v>
      </c>
      <c r="M3" s="193">
        <f>Ilembe!E$67/100</f>
        <v>0.33034288424463681</v>
      </c>
      <c r="N3" s="193">
        <f>Ilembe!F$67/100</f>
        <v>2.5368473042302782E-2</v>
      </c>
      <c r="O3" s="193">
        <f>Ilembe!G$67/100</f>
        <v>2.7879020018490207E-2</v>
      </c>
      <c r="P3" s="193">
        <f>Ilembe!H$67/100</f>
        <v>0.1017888722736245</v>
      </c>
      <c r="Q3" s="193">
        <f>Ilembe!I$67/100</f>
        <v>4.2524515389051928E-2</v>
      </c>
      <c r="R3" s="193">
        <f>Ilembe!J$67/100</f>
        <v>7.8196349360461048E-2</v>
      </c>
      <c r="S3" s="193">
        <f>Ilembe!K$67/100</f>
        <v>0.21826690429940782</v>
      </c>
      <c r="T3" s="193"/>
      <c r="U3" s="193">
        <f>K3*$B3*Indicators!$B$256+K3*$C3*Indicators!$C$256+K3*$D3*Indicators!$D$256+K3*$E3*Indicators!$E$256+K3*$F3*Indicators!$F$256+K3*$G3*Indicators!$G$256+K3*$H3*Indicators!$H$256+K3*$I3*Indicators!$I$256</f>
        <v>1.3393260277425876E-3</v>
      </c>
      <c r="V3" s="193">
        <f>L3*$B3*Indicators!$B$257+L3*$C3*Indicators!$C$257+L3*$D3*Indicators!$D$257+L3*$E3*Indicators!$E$257+L3*$F3*Indicators!$F$257+L3*$G3*Indicators!$G$257+L3*$H3*Indicators!$H$257+L3*$I3*Indicators!$I$257</f>
        <v>9.0847146307121359E-5</v>
      </c>
      <c r="W3" s="193">
        <f>M3*$B3*Indicators!$B$258+M3*$C3*Indicators!$C$258+M3*$D3*Indicators!$D$258+M3*$E3*Indicators!$E$258+M3*$F3*Indicators!$F$258+M3*$G3*Indicators!$G$258+M3*$H3*Indicators!$H$258+M3*$I3*Indicators!$I$258</f>
        <v>5.9645544636927122E-3</v>
      </c>
      <c r="X3" s="193">
        <f>N3*$B3*Indicators!$B$259+N3*$C3*Indicators!$C$259+N3*$D3*Indicators!$D$259+N3*$E3*Indicators!$E$259+N3*$F3*Indicators!$F$259+N3*$G3*Indicators!$G$259+N3*$H3*Indicators!$H$259+N3*$I3*Indicators!$I$259</f>
        <v>8.5042841253366573E-4</v>
      </c>
      <c r="Y3" s="193">
        <f>O3*$B3*Indicators!$B$260+O3*$C3*Indicators!$C$260+O3*$D3*Indicators!$D$260+O3*$E3*Indicators!$E$260+O3*$F3*Indicators!$F$260+O3*$G3*Indicators!$G$260+O3*$H3*Indicators!$H$260+O3*$I3*Indicators!$I$260</f>
        <v>8.6024011519197159E-4</v>
      </c>
      <c r="Z3" s="193">
        <f>P3*$B3*Indicators!$B$261+P3*$C3*Indicators!$C$261+P3*$D3*Indicators!$D$261+P3*$E3*Indicators!$E$261+P3*$F3*Indicators!$F$261+P3*$G3*Indicators!$G$261+P3*$H3*Indicators!$H$261+P3*$I3*Indicators!$I$261</f>
        <v>2.2779362869250292E-3</v>
      </c>
      <c r="AA3" s="193">
        <f>Q3*$B3*Indicators!$B$262+Q3*$C3*Indicators!$C$262+Q3*$D3*Indicators!$D$262+Q3*$E3*Indicators!$E$262+Q3*$F3*Indicators!$F$262+Q3*$G3*Indicators!$G$262+Q3*$H3*Indicators!$H$262+Q3*$I3*Indicators!$I$262</f>
        <v>2.1973812215639989E-3</v>
      </c>
      <c r="AB3" s="193">
        <f>R3*$B3*Indicators!$B$263+R3*$C3*Indicators!$C$263+R3*$D3*Indicators!$D$263+R3*$E3*Indicators!$E$263+R3*$F3*Indicators!$F$263+R3*$G3*Indicators!$G$263+R3*$H3*Indicators!$H$263+R3*$I3*Indicators!$I$263</f>
        <v>1.8102886587455047E-3</v>
      </c>
      <c r="AC3" s="193">
        <f>S3*$B3*Indicators!$B$264+S3*$C3*Indicators!$C$264+S3*$D3*Indicators!$D$264+S3*$E3*Indicators!$E$264+S3*$F3*Indicators!$F$264+S3*$G3*Indicators!$G$264+S3*$H3*Indicators!$H$264+S3*$I3*Indicators!$I$264</f>
        <v>1.7587218734882953E-3</v>
      </c>
      <c r="AD3" s="193"/>
      <c r="AE3" s="177">
        <f t="shared" ref="AE3:AE66" si="1">SUM(U3:AD3)*100</f>
        <v>1.7149724206190886</v>
      </c>
    </row>
    <row r="4" spans="1:31" hidden="1" x14ac:dyDescent="0.25">
      <c r="A4" s="174">
        <f>Indicators!A16</f>
        <v>35855</v>
      </c>
      <c r="B4" s="193">
        <f>(Indicators!B16-Indicators!B15)/Indicators!B15</f>
        <v>1.9740838226361641E-2</v>
      </c>
      <c r="C4" s="193">
        <f>(Indicators!C16-Indicators!C15)/-100</f>
        <v>2.0999999999999908E-3</v>
      </c>
      <c r="D4" s="193">
        <f>(Indicators!D16-Indicators!D15)/-100</f>
        <v>-8.8353413654611583E-4</v>
      </c>
      <c r="E4" s="193">
        <f>(Indicators!E16-Indicators!E15)/-Indicators!E15</f>
        <v>-5.3495007132667617E-2</v>
      </c>
      <c r="F4" s="193">
        <f>(Indicators!F16-Indicators!F15)/Indicators!F15</f>
        <v>-8.2089552238806041E-2</v>
      </c>
      <c r="G4" s="193">
        <f>(Indicators!G16-Indicators!G15)/Indicators!G15</f>
        <v>1.2409860808318114E-2</v>
      </c>
      <c r="H4" s="193">
        <f>(Indicators!H16-Indicators!H15)/Indicators!H15</f>
        <v>1.5346205710488772E-2</v>
      </c>
      <c r="I4" s="193">
        <f>(Indicators!I16-Indicators!I15)/Indicators!I15</f>
        <v>0</v>
      </c>
      <c r="J4" s="174"/>
      <c r="K4" s="193">
        <f>Ilembe!C$67/100</f>
        <v>0.16650254546239482</v>
      </c>
      <c r="L4" s="193">
        <f>Ilembe!D$67/100</f>
        <v>9.1304359096299349E-3</v>
      </c>
      <c r="M4" s="193">
        <f>Ilembe!E$67/100</f>
        <v>0.33034288424463681</v>
      </c>
      <c r="N4" s="193">
        <f>Ilembe!F$67/100</f>
        <v>2.5368473042302782E-2</v>
      </c>
      <c r="O4" s="193">
        <f>Ilembe!G$67/100</f>
        <v>2.7879020018490207E-2</v>
      </c>
      <c r="P4" s="193">
        <f>Ilembe!H$67/100</f>
        <v>0.1017888722736245</v>
      </c>
      <c r="Q4" s="193">
        <f>Ilembe!I$67/100</f>
        <v>4.2524515389051928E-2</v>
      </c>
      <c r="R4" s="193">
        <f>Ilembe!J$67/100</f>
        <v>7.8196349360461048E-2</v>
      </c>
      <c r="S4" s="193">
        <f>Ilembe!K$67/100</f>
        <v>0.21826690429940782</v>
      </c>
      <c r="T4" s="193"/>
      <c r="U4" s="193">
        <f>K4*$B4*Indicators!$B$256+K4*$C4*Indicators!$C$256+K4*$D4*Indicators!$D$256+K4*$E4*Indicators!$E$256+K4*$F4*Indicators!$F$256+K4*$G4*Indicators!$G$256+K4*$H4*Indicators!$H$256+K4*$I4*Indicators!$I$256</f>
        <v>-4.6741269521399977E-3</v>
      </c>
      <c r="V4" s="193">
        <f>L4*$B4*Indicators!$B$257+L4*$C4*Indicators!$C$257+L4*$D4*Indicators!$D$257+L4*$E4*Indicators!$E$257+L4*$F4*Indicators!$F$257+L4*$G4*Indicators!$G$257+L4*$H4*Indicators!$H$257+L4*$I4*Indicators!$I$257</f>
        <v>5.0552439560559256E-5</v>
      </c>
      <c r="W4" s="193">
        <f>M4*$B4*Indicators!$B$258+M4*$C4*Indicators!$C$258+M4*$D4*Indicators!$D$258+M4*$E4*Indicators!$E$258+M4*$F4*Indicators!$F$258+M4*$G4*Indicators!$G$258+M4*$H4*Indicators!$H$258+M4*$I4*Indicators!$I$258</f>
        <v>1.1463679443912177E-3</v>
      </c>
      <c r="X4" s="193">
        <f>N4*$B4*Indicators!$B$259+N4*$C4*Indicators!$C$259+N4*$D4*Indicators!$D$259+N4*$E4*Indicators!$E$259+N4*$F4*Indicators!$F$259+N4*$G4*Indicators!$G$259+N4*$H4*Indicators!$H$259+N4*$I4*Indicators!$I$259</f>
        <v>-1.8086386237077087E-4</v>
      </c>
      <c r="Y4" s="193">
        <f>O4*$B4*Indicators!$B$260+O4*$C4*Indicators!$C$260+O4*$D4*Indicators!$D$260+O4*$E4*Indicators!$E$260+O4*$F4*Indicators!$F$260+O4*$G4*Indicators!$G$260+O4*$H4*Indicators!$H$260+O4*$I4*Indicators!$I$260</f>
        <v>-2.5221004914840773E-5</v>
      </c>
      <c r="Z4" s="193">
        <f>P4*$B4*Indicators!$B$261+P4*$C4*Indicators!$C$261+P4*$D4*Indicators!$D$261+P4*$E4*Indicators!$E$261+P4*$F4*Indicators!$F$261+P4*$G4*Indicators!$G$261+P4*$H4*Indicators!$H$261+P4*$I4*Indicators!$I$261</f>
        <v>1.0376639693305216E-4</v>
      </c>
      <c r="AA4" s="193">
        <f>Q4*$B4*Indicators!$B$262+Q4*$C4*Indicators!$C$262+Q4*$D4*Indicators!$D$262+Q4*$E4*Indicators!$E$262+Q4*$F4*Indicators!$F$262+Q4*$G4*Indicators!$G$262+Q4*$H4*Indicators!$H$262+Q4*$I4*Indicators!$I$262</f>
        <v>-4.5388671577558173E-4</v>
      </c>
      <c r="AB4" s="193">
        <f>R4*$B4*Indicators!$B$263+R4*$C4*Indicators!$C$263+R4*$D4*Indicators!$D$263+R4*$E4*Indicators!$E$263+R4*$F4*Indicators!$F$263+R4*$G4*Indicators!$G$263+R4*$H4*Indicators!$H$263+R4*$I4*Indicators!$I$263</f>
        <v>1.4662530289012666E-4</v>
      </c>
      <c r="AC4" s="193">
        <f>S4*$B4*Indicators!$B$264+S4*$C4*Indicators!$C$264+S4*$D4*Indicators!$D$264+S4*$E4*Indicators!$E$264+S4*$F4*Indicators!$F$264+S4*$G4*Indicators!$G$264+S4*$H4*Indicators!$H$264+S4*$I4*Indicators!$I$264</f>
        <v>1.5576047312401301E-3</v>
      </c>
      <c r="AD4" s="193"/>
      <c r="AE4" s="177">
        <f t="shared" si="1"/>
        <v>-0.23291817201861048</v>
      </c>
    </row>
    <row r="5" spans="1:31" hidden="1" x14ac:dyDescent="0.25">
      <c r="A5" s="174">
        <f>Indicators!A17</f>
        <v>35886</v>
      </c>
      <c r="B5" s="193">
        <f>(Indicators!B17-Indicators!B16)/Indicators!B16</f>
        <v>3.8717363248287205E-3</v>
      </c>
      <c r="C5" s="193">
        <f>(Indicators!C17-Indicators!C16)/-100</f>
        <v>2.2000000000000062E-3</v>
      </c>
      <c r="D5" s="193">
        <f>(Indicators!D17-Indicators!D16)/-100</f>
        <v>4.0376560003454378E-3</v>
      </c>
      <c r="E5" s="193">
        <f>(Indicators!E17-Indicators!E16)/-Indicators!E16</f>
        <v>3.5206499661475939E-2</v>
      </c>
      <c r="F5" s="193">
        <f>(Indicators!F17-Indicators!F16)/Indicators!F16</f>
        <v>-1.6260162601626032E-2</v>
      </c>
      <c r="G5" s="193">
        <f>(Indicators!G17-Indicators!G16)/Indicators!G16</f>
        <v>2.6171939705151488E-2</v>
      </c>
      <c r="H5" s="193">
        <f>(Indicators!H17-Indicators!H16)/Indicators!H16</f>
        <v>1.8232387148308368E-2</v>
      </c>
      <c r="I5" s="193">
        <f>(Indicators!I17-Indicators!I16)/Indicators!I16</f>
        <v>0</v>
      </c>
      <c r="J5" s="174"/>
      <c r="K5" s="193">
        <f>Ilembe!C$67/100</f>
        <v>0.16650254546239482</v>
      </c>
      <c r="L5" s="193">
        <f>Ilembe!D$67/100</f>
        <v>9.1304359096299349E-3</v>
      </c>
      <c r="M5" s="193">
        <f>Ilembe!E$67/100</f>
        <v>0.33034288424463681</v>
      </c>
      <c r="N5" s="193">
        <f>Ilembe!F$67/100</f>
        <v>2.5368473042302782E-2</v>
      </c>
      <c r="O5" s="193">
        <f>Ilembe!G$67/100</f>
        <v>2.7879020018490207E-2</v>
      </c>
      <c r="P5" s="193">
        <f>Ilembe!H$67/100</f>
        <v>0.1017888722736245</v>
      </c>
      <c r="Q5" s="193">
        <f>Ilembe!I$67/100</f>
        <v>4.2524515389051928E-2</v>
      </c>
      <c r="R5" s="193">
        <f>Ilembe!J$67/100</f>
        <v>7.8196349360461048E-2</v>
      </c>
      <c r="S5" s="193">
        <f>Ilembe!K$67/100</f>
        <v>0.21826690429940782</v>
      </c>
      <c r="T5" s="193"/>
      <c r="U5" s="193">
        <f>K5*$B5*Indicators!$B$256+K5*$C5*Indicators!$C$256+K5*$D5*Indicators!$D$256+K5*$E5*Indicators!$E$256+K5*$F5*Indicators!$F$256+K5*$G5*Indicators!$G$256+K5*$H5*Indicators!$H$256+K5*$I5*Indicators!$I$256</f>
        <v>6.8707690671992343E-4</v>
      </c>
      <c r="V5" s="193">
        <f>L5*$B5*Indicators!$B$257+L5*$C5*Indicators!$C$257+L5*$D5*Indicators!$D$257+L5*$E5*Indicators!$E$257+L5*$F5*Indicators!$F$257+L5*$G5*Indicators!$G$257+L5*$H5*Indicators!$H$257+L5*$I5*Indicators!$I$257</f>
        <v>1.3833474823143571E-4</v>
      </c>
      <c r="W5" s="193">
        <f>M5*$B5*Indicators!$B$258+M5*$C5*Indicators!$C$258+M5*$D5*Indicators!$D$258+M5*$E5*Indicators!$E$258+M5*$F5*Indicators!$F$258+M5*$G5*Indicators!$G$258+M5*$H5*Indicators!$H$258+M5*$I5*Indicators!$I$258</f>
        <v>2.4250072060639396E-3</v>
      </c>
      <c r="X5" s="193">
        <f>N5*$B5*Indicators!$B$259+N5*$C5*Indicators!$C$259+N5*$D5*Indicators!$D$259+N5*$E5*Indicators!$E$259+N5*$F5*Indicators!$F$259+N5*$G5*Indicators!$G$259+N5*$H5*Indicators!$H$259+N5*$I5*Indicators!$I$259</f>
        <v>2.4261380396499601E-4</v>
      </c>
      <c r="Y5" s="193">
        <f>O5*$B5*Indicators!$B$260+O5*$C5*Indicators!$C$260+O5*$D5*Indicators!$D$260+O5*$E5*Indicators!$E$260+O5*$F5*Indicators!$F$260+O5*$G5*Indicators!$G$260+O5*$H5*Indicators!$H$260+O5*$I5*Indicators!$I$260</f>
        <v>3.4016949612322012E-4</v>
      </c>
      <c r="Z5" s="193">
        <f>P5*$B5*Indicators!$B$261+P5*$C5*Indicators!$C$261+P5*$D5*Indicators!$D$261+P5*$E5*Indicators!$E$261+P5*$F5*Indicators!$F$261+P5*$G5*Indicators!$G$261+P5*$H5*Indicators!$H$261+P5*$I5*Indicators!$I$261</f>
        <v>1.0223116106509507E-3</v>
      </c>
      <c r="AA5" s="193">
        <f>Q5*$B5*Indicators!$B$262+Q5*$C5*Indicators!$C$262+Q5*$D5*Indicators!$D$262+Q5*$E5*Indicators!$E$262+Q5*$F5*Indicators!$F$262+Q5*$G5*Indicators!$G$262+Q5*$H5*Indicators!$H$262+Q5*$I5*Indicators!$I$262</f>
        <v>6.5655158090437865E-4</v>
      </c>
      <c r="AB5" s="193">
        <f>R5*$B5*Indicators!$B$263+R5*$C5*Indicators!$C$263+R5*$D5*Indicators!$D$263+R5*$E5*Indicators!$E$263+R5*$F5*Indicators!$F$263+R5*$G5*Indicators!$G$263+R5*$H5*Indicators!$H$263+R5*$I5*Indicators!$I$263</f>
        <v>8.2507355882244487E-4</v>
      </c>
      <c r="AC5" s="193">
        <f>S5*$B5*Indicators!$B$264+S5*$C5*Indicators!$C$264+S5*$D5*Indicators!$D$264+S5*$E5*Indicators!$E$264+S5*$F5*Indicators!$F$264+S5*$G5*Indicators!$G$264+S5*$H5*Indicators!$H$264+S5*$I5*Indicators!$I$264</f>
        <v>1.6226880519180759E-3</v>
      </c>
      <c r="AD5" s="193"/>
      <c r="AE5" s="177">
        <f t="shared" si="1"/>
        <v>0.79598269633993657</v>
      </c>
    </row>
    <row r="6" spans="1:31" hidden="1" x14ac:dyDescent="0.25">
      <c r="A6" s="174">
        <f>Indicators!A18</f>
        <v>35916</v>
      </c>
      <c r="B6" s="193">
        <f>(Indicators!B18-Indicators!B17)/Indicators!B17</f>
        <v>1.9976265822784806E-2</v>
      </c>
      <c r="C6" s="193">
        <f>(Indicators!C18-Indicators!C17)/-100</f>
        <v>-2.4840000000000001E-2</v>
      </c>
      <c r="D6" s="193">
        <f>(Indicators!D18-Indicators!D17)/-100</f>
        <v>-1.011264720942071E-3</v>
      </c>
      <c r="E6" s="193">
        <f>(Indicators!E18-Indicators!E17)/-Indicators!E17</f>
        <v>8.4210526315788917E-3</v>
      </c>
      <c r="F6" s="193">
        <f>(Indicators!F18-Indicators!F17)/Indicators!F17</f>
        <v>-4.6487603305785052E-2</v>
      </c>
      <c r="G6" s="193">
        <f>(Indicators!G18-Indicators!G17)/Indicators!G17</f>
        <v>-5.2945924132364736E-2</v>
      </c>
      <c r="H6" s="193">
        <f>(Indicators!H18-Indicators!H17)/Indicators!H17</f>
        <v>1.1965634244775668E-2</v>
      </c>
      <c r="I6" s="193">
        <f>(Indicators!I18-Indicators!I17)/Indicators!I17</f>
        <v>0</v>
      </c>
      <c r="J6" s="174"/>
      <c r="K6" s="193">
        <f>Ilembe!C$67/100</f>
        <v>0.16650254546239482</v>
      </c>
      <c r="L6" s="193">
        <f>Ilembe!D$67/100</f>
        <v>9.1304359096299349E-3</v>
      </c>
      <c r="M6" s="193">
        <f>Ilembe!E$67/100</f>
        <v>0.33034288424463681</v>
      </c>
      <c r="N6" s="193">
        <f>Ilembe!F$67/100</f>
        <v>2.5368473042302782E-2</v>
      </c>
      <c r="O6" s="193">
        <f>Ilembe!G$67/100</f>
        <v>2.7879020018490207E-2</v>
      </c>
      <c r="P6" s="193">
        <f>Ilembe!H$67/100</f>
        <v>0.1017888722736245</v>
      </c>
      <c r="Q6" s="193">
        <f>Ilembe!I$67/100</f>
        <v>4.2524515389051928E-2</v>
      </c>
      <c r="R6" s="193">
        <f>Ilembe!J$67/100</f>
        <v>7.8196349360461048E-2</v>
      </c>
      <c r="S6" s="193">
        <f>Ilembe!K$67/100</f>
        <v>0.21826690429940782</v>
      </c>
      <c r="T6" s="193"/>
      <c r="U6" s="193">
        <f>K6*$B6*Indicators!$B$256+K6*$C6*Indicators!$C$256+K6*$D6*Indicators!$D$256+K6*$E6*Indicators!$E$256+K6*$F6*Indicators!$F$256+K6*$G6*Indicators!$G$256+K6*$H6*Indicators!$H$256+K6*$I6*Indicators!$I$256</f>
        <v>-1.6412902988796696E-3</v>
      </c>
      <c r="V6" s="193">
        <f>L6*$B6*Indicators!$B$257+L6*$C6*Indicators!$C$257+L6*$D6*Indicators!$D$257+L6*$E6*Indicators!$E$257+L6*$F6*Indicators!$F$257+L6*$G6*Indicators!$G$257+L6*$H6*Indicators!$H$257+L6*$I6*Indicators!$I$257</f>
        <v>-1.3096135420964864E-4</v>
      </c>
      <c r="W6" s="193">
        <f>M6*$B6*Indicators!$B$258+M6*$C6*Indicators!$C$258+M6*$D6*Indicators!$D$258+M6*$E6*Indicators!$E$258+M6*$F6*Indicators!$F$258+M6*$G6*Indicators!$G$258+M6*$H6*Indicators!$H$258+M6*$I6*Indicators!$I$258</f>
        <v>1.32526908405053E-3</v>
      </c>
      <c r="X6" s="193">
        <f>N6*$B6*Indicators!$B$259+N6*$C6*Indicators!$C$259+N6*$D6*Indicators!$D$259+N6*$E6*Indicators!$E$259+N6*$F6*Indicators!$F$259+N6*$G6*Indicators!$G$259+N6*$H6*Indicators!$H$259+N6*$I6*Indicators!$I$259</f>
        <v>9.0967216803655552E-5</v>
      </c>
      <c r="Y6" s="193">
        <f>O6*$B6*Indicators!$B$260+O6*$C6*Indicators!$C$260+O6*$D6*Indicators!$D$260+O6*$E6*Indicators!$E$260+O6*$F6*Indicators!$F$260+O6*$G6*Indicators!$G$260+O6*$H6*Indicators!$H$260+O6*$I6*Indicators!$I$260</f>
        <v>-1.958924141380082E-5</v>
      </c>
      <c r="Z6" s="193">
        <f>P6*$B6*Indicators!$B$261+P6*$C6*Indicators!$C$261+P6*$D6*Indicators!$D$261+P6*$E6*Indicators!$E$261+P6*$F6*Indicators!$F$261+P6*$G6*Indicators!$G$261+P6*$H6*Indicators!$H$261+P6*$I6*Indicators!$I$261</f>
        <v>-3.1199434858978915E-4</v>
      </c>
      <c r="AA6" s="193">
        <f>Q6*$B6*Indicators!$B$262+Q6*$C6*Indicators!$C$262+Q6*$D6*Indicators!$D$262+Q6*$E6*Indicators!$E$262+Q6*$F6*Indicators!$F$262+Q6*$G6*Indicators!$G$262+Q6*$H6*Indicators!$H$262+Q6*$I6*Indicators!$I$262</f>
        <v>7.8582869851483595E-5</v>
      </c>
      <c r="AB6" s="193">
        <f>R6*$B6*Indicators!$B$263+R6*$C6*Indicators!$C$263+R6*$D6*Indicators!$D$263+R6*$E6*Indicators!$E$263+R6*$F6*Indicators!$F$263+R6*$G6*Indicators!$G$263+R6*$H6*Indicators!$H$263+R6*$I6*Indicators!$I$263</f>
        <v>-1.8498944408835635E-4</v>
      </c>
      <c r="AC6" s="193">
        <f>S6*$B6*Indicators!$B$264+S6*$C6*Indicators!$C$264+S6*$D6*Indicators!$D$264+S6*$E6*Indicators!$E$264+S6*$F6*Indicators!$F$264+S6*$G6*Indicators!$G$264+S6*$H6*Indicators!$H$264+S6*$I6*Indicators!$I$264</f>
        <v>-7.2223123655651682E-4</v>
      </c>
      <c r="AD6" s="193"/>
      <c r="AE6" s="177">
        <f t="shared" si="1"/>
        <v>-0.15162367530321122</v>
      </c>
    </row>
    <row r="7" spans="1:31" hidden="1" x14ac:dyDescent="0.25">
      <c r="A7" s="174">
        <f>Indicators!A19</f>
        <v>35947</v>
      </c>
      <c r="B7" s="193">
        <f>(Indicators!B19-Indicators!B18)/Indicators!B18</f>
        <v>0.1421756835369401</v>
      </c>
      <c r="C7" s="193">
        <f>(Indicators!C19-Indicators!C18)/-100</f>
        <v>3.3900000000000041E-3</v>
      </c>
      <c r="D7" s="193">
        <f>(Indicators!D19-Indicators!D18)/-100</f>
        <v>-1.0660558760320616E-3</v>
      </c>
      <c r="E7" s="193">
        <f>(Indicators!E19-Indicators!E18)/-Indicators!E18</f>
        <v>6.6525123849964701E-2</v>
      </c>
      <c r="F7" s="193">
        <f>(Indicators!F19-Indicators!F18)/Indicators!F18</f>
        <v>-0.12242686890574223</v>
      </c>
      <c r="G7" s="193">
        <f>(Indicators!G19-Indicators!G18)/Indicators!G18</f>
        <v>1.3976478609169816E-2</v>
      </c>
      <c r="H7" s="193">
        <f>(Indicators!H19-Indicators!H18)/Indicators!H18</f>
        <v>1.4840896991659584E-2</v>
      </c>
      <c r="I7" s="193">
        <f>(Indicators!I19-Indicators!I18)/Indicators!I18</f>
        <v>0</v>
      </c>
      <c r="J7" s="174"/>
      <c r="K7" s="193">
        <f>Ilembe!C$67/100</f>
        <v>0.16650254546239482</v>
      </c>
      <c r="L7" s="193">
        <f>Ilembe!D$67/100</f>
        <v>9.1304359096299349E-3</v>
      </c>
      <c r="M7" s="193">
        <f>Ilembe!E$67/100</f>
        <v>0.33034288424463681</v>
      </c>
      <c r="N7" s="193">
        <f>Ilembe!F$67/100</f>
        <v>2.5368473042302782E-2</v>
      </c>
      <c r="O7" s="193">
        <f>Ilembe!G$67/100</f>
        <v>2.7879020018490207E-2</v>
      </c>
      <c r="P7" s="193">
        <f>Ilembe!H$67/100</f>
        <v>0.1017888722736245</v>
      </c>
      <c r="Q7" s="193">
        <f>Ilembe!I$67/100</f>
        <v>4.2524515389051928E-2</v>
      </c>
      <c r="R7" s="193">
        <f>Ilembe!J$67/100</f>
        <v>7.8196349360461048E-2</v>
      </c>
      <c r="S7" s="193">
        <f>Ilembe!K$67/100</f>
        <v>0.21826690429940782</v>
      </c>
      <c r="T7" s="193"/>
      <c r="U7" s="193">
        <f>K7*$B7*Indicators!$B$256+K7*$C7*Indicators!$C$256+K7*$D7*Indicators!$D$256+K7*$E7*Indicators!$E$256+K7*$F7*Indicators!$F$256+K7*$G7*Indicators!$G$256+K7*$H7*Indicators!$H$256+K7*$I7*Indicators!$I$256</f>
        <v>7.969034931787994E-4</v>
      </c>
      <c r="V7" s="193">
        <f>L7*$B7*Indicators!$B$257+L7*$C7*Indicators!$C$257+L7*$D7*Indicators!$D$257+L7*$E7*Indicators!$E$257+L7*$F7*Indicators!$F$257+L7*$G7*Indicators!$G$257+L7*$H7*Indicators!$H$257+L7*$I7*Indicators!$I$257</f>
        <v>5.0122266477512303E-4</v>
      </c>
      <c r="W7" s="193">
        <f>M7*$B7*Indicators!$B$258+M7*$C7*Indicators!$C$258+M7*$D7*Indicators!$D$258+M7*$E7*Indicators!$E$258+M7*$F7*Indicators!$F$258+M7*$G7*Indicators!$G$258+M7*$H7*Indicators!$H$258+M7*$I7*Indicators!$I$258</f>
        <v>1.9332586756474215E-2</v>
      </c>
      <c r="X7" s="193">
        <f>N7*$B7*Indicators!$B$259+N7*$C7*Indicators!$C$259+N7*$D7*Indicators!$D$259+N7*$E7*Indicators!$E$259+N7*$F7*Indicators!$F$259+N7*$G7*Indicators!$G$259+N7*$H7*Indicators!$H$259+N7*$I7*Indicators!$I$259</f>
        <v>7.3880299693120609E-4</v>
      </c>
      <c r="Y7" s="193">
        <f>O7*$B7*Indicators!$B$260+O7*$C7*Indicators!$C$260+O7*$D7*Indicators!$D$260+O7*$E7*Indicators!$E$260+O7*$F7*Indicators!$F$260+O7*$G7*Indicators!$G$260+O7*$H7*Indicators!$H$260+O7*$I7*Indicators!$I$260</f>
        <v>8.2407596502352448E-4</v>
      </c>
      <c r="Z7" s="193">
        <f>P7*$B7*Indicators!$B$261+P7*$C7*Indicators!$C$261+P7*$D7*Indicators!$D$261+P7*$E7*Indicators!$E$261+P7*$F7*Indicators!$F$261+P7*$G7*Indicators!$G$261+P7*$H7*Indicators!$H$261+P7*$I7*Indicators!$I$261</f>
        <v>2.6010714966005705E-3</v>
      </c>
      <c r="AA7" s="193">
        <f>Q7*$B7*Indicators!$B$262+Q7*$C7*Indicators!$C$262+Q7*$D7*Indicators!$D$262+Q7*$E7*Indicators!$E$262+Q7*$F7*Indicators!$F$262+Q7*$G7*Indicators!$G$262+Q7*$H7*Indicators!$H$262+Q7*$I7*Indicators!$I$262</f>
        <v>1.6037984611114997E-3</v>
      </c>
      <c r="AB7" s="193">
        <f>R7*$B7*Indicators!$B$263+R7*$C7*Indicators!$C$263+R7*$D7*Indicators!$D$263+R7*$E7*Indicators!$E$263+R7*$F7*Indicators!$F$263+R7*$G7*Indicators!$G$263+R7*$H7*Indicators!$H$263+R7*$I7*Indicators!$I$263</f>
        <v>2.0645591151625879E-3</v>
      </c>
      <c r="AC7" s="193">
        <f>S7*$B7*Indicators!$B$264+S7*$C7*Indicators!$C$264+S7*$D7*Indicators!$D$264+S7*$E7*Indicators!$E$264+S7*$F7*Indicators!$F$264+S7*$G7*Indicators!$G$264+S7*$H7*Indicators!$H$264+S7*$I7*Indicators!$I$264</f>
        <v>4.2874443630217043E-3</v>
      </c>
      <c r="AD7" s="193"/>
      <c r="AE7" s="177">
        <f t="shared" si="1"/>
        <v>3.2750465312279222</v>
      </c>
    </row>
    <row r="8" spans="1:31" hidden="1" x14ac:dyDescent="0.25">
      <c r="A8" s="174">
        <f>Indicators!A20</f>
        <v>35977</v>
      </c>
      <c r="B8" s="193">
        <f>(Indicators!B20-Indicators!B19)/Indicators!B19</f>
        <v>4.3258293436555545E-2</v>
      </c>
      <c r="C8" s="193">
        <f>(Indicators!C20-Indicators!C19)/-100</f>
        <v>-2.6500000000000056E-3</v>
      </c>
      <c r="D8" s="193">
        <f>(Indicators!D20-Indicators!D19)/-100</f>
        <v>-1.354840330364465E-2</v>
      </c>
      <c r="E8" s="193">
        <f>(Indicators!E20-Indicators!E19)/-Indicators!E19</f>
        <v>9.8559514783926466E-3</v>
      </c>
      <c r="F8" s="193">
        <f>(Indicators!F20-Indicators!F19)/Indicators!F19</f>
        <v>6.419753086419748E-2</v>
      </c>
      <c r="G8" s="193">
        <f>(Indicators!G20-Indicators!G19)/Indicators!G19</f>
        <v>-3.0425281559926076E-2</v>
      </c>
      <c r="H8" s="193">
        <f>(Indicators!H20-Indicators!H19)/Indicators!H19</f>
        <v>1.6142391724493364E-2</v>
      </c>
      <c r="I8" s="193">
        <f>(Indicators!I20-Indicators!I19)/Indicators!I19</f>
        <v>0</v>
      </c>
      <c r="J8" s="174"/>
      <c r="K8" s="193">
        <f>Ilembe!C$67/100</f>
        <v>0.16650254546239482</v>
      </c>
      <c r="L8" s="193">
        <f>Ilembe!D$67/100</f>
        <v>9.1304359096299349E-3</v>
      </c>
      <c r="M8" s="193">
        <f>Ilembe!E$67/100</f>
        <v>0.33034288424463681</v>
      </c>
      <c r="N8" s="193">
        <f>Ilembe!F$67/100</f>
        <v>2.5368473042302782E-2</v>
      </c>
      <c r="O8" s="193">
        <f>Ilembe!G$67/100</f>
        <v>2.7879020018490207E-2</v>
      </c>
      <c r="P8" s="193">
        <f>Ilembe!H$67/100</f>
        <v>0.1017888722736245</v>
      </c>
      <c r="Q8" s="193">
        <f>Ilembe!I$67/100</f>
        <v>4.2524515389051928E-2</v>
      </c>
      <c r="R8" s="193">
        <f>Ilembe!J$67/100</f>
        <v>7.8196349360461048E-2</v>
      </c>
      <c r="S8" s="193">
        <f>Ilembe!K$67/100</f>
        <v>0.21826690429940782</v>
      </c>
      <c r="T8" s="193"/>
      <c r="U8" s="193">
        <f>K8*$B8*Indicators!$B$256+K8*$C8*Indicators!$C$256+K8*$D8*Indicators!$D$256+K8*$E8*Indicators!$E$256+K8*$F8*Indicators!$F$256+K8*$G8*Indicators!$G$256+K8*$H8*Indicators!$H$256+K8*$I8*Indicators!$I$256</f>
        <v>5.0380754306440529E-3</v>
      </c>
      <c r="V8" s="193">
        <f>L8*$B8*Indicators!$B$257+L8*$C8*Indicators!$C$257+L8*$D8*Indicators!$D$257+L8*$E8*Indicators!$E$257+L8*$F8*Indicators!$F$257+L8*$G8*Indicators!$G$257+L8*$H8*Indicators!$H$257+L8*$I8*Indicators!$I$257</f>
        <v>1.6370602738779142E-5</v>
      </c>
      <c r="W8" s="193">
        <f>M8*$B8*Indicators!$B$258+M8*$C8*Indicators!$C$258+M8*$D8*Indicators!$D$258+M8*$E8*Indicators!$E$258+M8*$F8*Indicators!$F$258+M8*$G8*Indicators!$G$258+M8*$H8*Indicators!$H$258+M8*$I8*Indicators!$I$258</f>
        <v>5.4614984055273074E-3</v>
      </c>
      <c r="X8" s="193">
        <f>N8*$B8*Indicators!$B$259+N8*$C8*Indicators!$C$259+N8*$D8*Indicators!$D$259+N8*$E8*Indicators!$E$259+N8*$F8*Indicators!$F$259+N8*$G8*Indicators!$G$259+N8*$H8*Indicators!$H$259+N8*$I8*Indicators!$I$259</f>
        <v>1.8015011802056515E-4</v>
      </c>
      <c r="Y8" s="193">
        <f>O8*$B8*Indicators!$B$260+O8*$C8*Indicators!$C$260+O8*$D8*Indicators!$D$260+O8*$E8*Indicators!$E$260+O8*$F8*Indicators!$F$260+O8*$G8*Indicators!$G$260+O8*$H8*Indicators!$H$260+O8*$I8*Indicators!$I$260</f>
        <v>2.3689080015670185E-4</v>
      </c>
      <c r="Z8" s="193">
        <f>P8*$B8*Indicators!$B$261+P8*$C8*Indicators!$C$261+P8*$D8*Indicators!$D$261+P8*$E8*Indicators!$E$261+P8*$F8*Indicators!$F$261+P8*$G8*Indicators!$G$261+P8*$H8*Indicators!$H$261+P8*$I8*Indicators!$I$261</f>
        <v>5.8119835380354972E-4</v>
      </c>
      <c r="AA8" s="193">
        <f>Q8*$B8*Indicators!$B$262+Q8*$C8*Indicators!$C$262+Q8*$D8*Indicators!$D$262+Q8*$E8*Indicators!$E$262+Q8*$F8*Indicators!$F$262+Q8*$G8*Indicators!$G$262+Q8*$H8*Indicators!$H$262+Q8*$I8*Indicators!$I$262</f>
        <v>3.6682722001606522E-4</v>
      </c>
      <c r="AB8" s="193">
        <f>R8*$B8*Indicators!$B$263+R8*$C8*Indicators!$C$263+R8*$D8*Indicators!$D$263+R8*$E8*Indicators!$E$263+R8*$F8*Indicators!$F$263+R8*$G8*Indicators!$G$263+R8*$H8*Indicators!$H$263+R8*$I8*Indicators!$I$263</f>
        <v>6.1554615414655773E-4</v>
      </c>
      <c r="AC8" s="193">
        <f>S8*$B8*Indicators!$B$264+S8*$C8*Indicators!$C$264+S8*$D8*Indicators!$D$264+S8*$E8*Indicators!$E$264+S8*$F8*Indicators!$F$264+S8*$G8*Indicators!$G$264+S8*$H8*Indicators!$H$264+S8*$I8*Indicators!$I$264</f>
        <v>1.2073141770803221E-3</v>
      </c>
      <c r="AD8" s="193"/>
      <c r="AE8" s="177">
        <f t="shared" si="1"/>
        <v>1.3703871262133902</v>
      </c>
    </row>
    <row r="9" spans="1:31" hidden="1" x14ac:dyDescent="0.25">
      <c r="A9" s="174">
        <f>Indicators!A21</f>
        <v>36008</v>
      </c>
      <c r="B9" s="193">
        <f>(Indicators!B21-Indicators!B20)/Indicators!B20</f>
        <v>4.4100895036615267E-2</v>
      </c>
      <c r="C9" s="193">
        <f>(Indicators!C21-Indicators!C20)/-100</f>
        <v>-4.0300000000000009E-2</v>
      </c>
      <c r="D9" s="193">
        <f>(Indicators!D21-Indicators!D20)/-100</f>
        <v>-1.04861444420537E-2</v>
      </c>
      <c r="E9" s="193">
        <f>(Indicators!E21-Indicators!E20)/-Indicators!E20</f>
        <v>3.8284839203675342E-2</v>
      </c>
      <c r="F9" s="193">
        <f>(Indicators!F21-Indicators!F20)/Indicators!F20</f>
        <v>-1.6241299303944176E-2</v>
      </c>
      <c r="G9" s="193">
        <f>(Indicators!G21-Indicators!G20)/Indicators!G20</f>
        <v>-4.3515950069347976E-2</v>
      </c>
      <c r="H9" s="193">
        <f>(Indicators!H21-Indicators!H20)/Indicators!H20</f>
        <v>1.0483461942542478E-2</v>
      </c>
      <c r="I9" s="193">
        <f>(Indicators!I21-Indicators!I20)/Indicators!I20</f>
        <v>0</v>
      </c>
      <c r="J9" s="174"/>
      <c r="K9" s="193">
        <f>Ilembe!C$67/100</f>
        <v>0.16650254546239482</v>
      </c>
      <c r="L9" s="193">
        <f>Ilembe!D$67/100</f>
        <v>9.1304359096299349E-3</v>
      </c>
      <c r="M9" s="193">
        <f>Ilembe!E$67/100</f>
        <v>0.33034288424463681</v>
      </c>
      <c r="N9" s="193">
        <f>Ilembe!F$67/100</f>
        <v>2.5368473042302782E-2</v>
      </c>
      <c r="O9" s="193">
        <f>Ilembe!G$67/100</f>
        <v>2.7879020018490207E-2</v>
      </c>
      <c r="P9" s="193">
        <f>Ilembe!H$67/100</f>
        <v>0.1017888722736245</v>
      </c>
      <c r="Q9" s="193">
        <f>Ilembe!I$67/100</f>
        <v>4.2524515389051928E-2</v>
      </c>
      <c r="R9" s="193">
        <f>Ilembe!J$67/100</f>
        <v>7.8196349360461048E-2</v>
      </c>
      <c r="S9" s="193">
        <f>Ilembe!K$67/100</f>
        <v>0.21826690429940782</v>
      </c>
      <c r="T9" s="193"/>
      <c r="U9" s="193">
        <f>K9*$B9*Indicators!$B$256+K9*$C9*Indicators!$C$256+K9*$D9*Indicators!$D$256+K9*$E9*Indicators!$E$256+K9*$F9*Indicators!$F$256+K9*$G9*Indicators!$G$256+K9*$H9*Indicators!$H$256+K9*$I9*Indicators!$I$256</f>
        <v>1.1572344586127234E-3</v>
      </c>
      <c r="V9" s="193">
        <f>L9*$B9*Indicators!$B$257+L9*$C9*Indicators!$C$257+L9*$D9*Indicators!$D$257+L9*$E9*Indicators!$E$257+L9*$F9*Indicators!$F$257+L9*$G9*Indicators!$G$257+L9*$H9*Indicators!$H$257+L9*$I9*Indicators!$I$257</f>
        <v>-3.1739914892308914E-6</v>
      </c>
      <c r="W9" s="193">
        <f>M9*$B9*Indicators!$B$258+M9*$C9*Indicators!$C$258+M9*$D9*Indicators!$D$258+M9*$E9*Indicators!$E$258+M9*$F9*Indicators!$F$258+M9*$G9*Indicators!$G$258+M9*$H9*Indicators!$H$258+M9*$I9*Indicators!$I$258</f>
        <v>3.8742072215017104E-3</v>
      </c>
      <c r="X9" s="193">
        <f>N9*$B9*Indicators!$B$259+N9*$C9*Indicators!$C$259+N9*$D9*Indicators!$D$259+N9*$E9*Indicators!$E$259+N9*$F9*Indicators!$F$259+N9*$G9*Indicators!$G$259+N9*$H9*Indicators!$H$259+N9*$I9*Indicators!$I$259</f>
        <v>2.6829941429914968E-4</v>
      </c>
      <c r="Y9" s="193">
        <f>O9*$B9*Indicators!$B$260+O9*$C9*Indicators!$C$260+O9*$D9*Indicators!$D$260+O9*$E9*Indicators!$E$260+O9*$F9*Indicators!$F$260+O9*$G9*Indicators!$G$260+O9*$H9*Indicators!$H$260+O9*$I9*Indicators!$I$260</f>
        <v>4.4394418430451999E-6</v>
      </c>
      <c r="Z9" s="193">
        <f>P9*$B9*Indicators!$B$261+P9*$C9*Indicators!$C$261+P9*$D9*Indicators!$D$261+P9*$E9*Indicators!$E$261+P9*$F9*Indicators!$F$261+P9*$G9*Indicators!$G$261+P9*$H9*Indicators!$H$261+P9*$I9*Indicators!$I$261</f>
        <v>-5.4383656673138384E-4</v>
      </c>
      <c r="AA9" s="193">
        <f>Q9*$B9*Indicators!$B$262+Q9*$C9*Indicators!$C$262+Q9*$D9*Indicators!$D$262+Q9*$E9*Indicators!$E$262+Q9*$F9*Indicators!$F$262+Q9*$G9*Indicators!$G$262+Q9*$H9*Indicators!$H$262+Q9*$I9*Indicators!$I$262</f>
        <v>3.7777160176645768E-4</v>
      </c>
      <c r="AB9" s="193">
        <f>R9*$B9*Indicators!$B$263+R9*$C9*Indicators!$C$263+R9*$D9*Indicators!$D$263+R9*$E9*Indicators!$E$263+R9*$F9*Indicators!$F$263+R9*$G9*Indicators!$G$263+R9*$H9*Indicators!$H$263+R9*$I9*Indicators!$I$263</f>
        <v>-2.9480042768578122E-4</v>
      </c>
      <c r="AC9" s="193">
        <f>S9*$B9*Indicators!$B$264+S9*$C9*Indicators!$C$264+S9*$D9*Indicators!$D$264+S9*$E9*Indicators!$E$264+S9*$F9*Indicators!$F$264+S9*$G9*Indicators!$G$264+S9*$H9*Indicators!$H$264+S9*$I9*Indicators!$I$264</f>
        <v>-1.8873759232145145E-3</v>
      </c>
      <c r="AD9" s="193"/>
      <c r="AE9" s="177">
        <f t="shared" si="1"/>
        <v>0.29527652289021755</v>
      </c>
    </row>
    <row r="10" spans="1:31" hidden="1" x14ac:dyDescent="0.25">
      <c r="A10" s="174">
        <f>Indicators!A22</f>
        <v>36039</v>
      </c>
      <c r="B10" s="193">
        <f>(Indicators!B22-Indicators!B21)/Indicators!B21</f>
        <v>-8.428927680798004E-2</v>
      </c>
      <c r="C10" s="193">
        <f>(Indicators!C22-Indicators!C21)/-100</f>
        <v>2.2400000000000021E-2</v>
      </c>
      <c r="D10" s="193">
        <f>(Indicators!D22-Indicators!D21)/-100</f>
        <v>-1.3662191215830859E-2</v>
      </c>
      <c r="E10" s="193">
        <f>(Indicators!E22-Indicators!E21)/-Indicators!E21</f>
        <v>-0.16321656050955405</v>
      </c>
      <c r="F10" s="193">
        <f>(Indicators!F22-Indicators!F21)/Indicators!F21</f>
        <v>-0.14740566037735847</v>
      </c>
      <c r="G10" s="193">
        <f>(Indicators!G22-Indicators!G21)/Indicators!G21</f>
        <v>6.9603045133224531E-2</v>
      </c>
      <c r="H10" s="193">
        <f>(Indicators!H22-Indicators!H21)/Indicators!H21</f>
        <v>1.1338224156243418E-3</v>
      </c>
      <c r="I10" s="193">
        <f>(Indicators!I22-Indicators!I21)/Indicators!I21</f>
        <v>0</v>
      </c>
      <c r="J10" s="174"/>
      <c r="K10" s="193">
        <f>Ilembe!C$67/100</f>
        <v>0.16650254546239482</v>
      </c>
      <c r="L10" s="193">
        <f>Ilembe!D$67/100</f>
        <v>9.1304359096299349E-3</v>
      </c>
      <c r="M10" s="193">
        <f>Ilembe!E$67/100</f>
        <v>0.33034288424463681</v>
      </c>
      <c r="N10" s="193">
        <f>Ilembe!F$67/100</f>
        <v>2.5368473042302782E-2</v>
      </c>
      <c r="O10" s="193">
        <f>Ilembe!G$67/100</f>
        <v>2.7879020018490207E-2</v>
      </c>
      <c r="P10" s="193">
        <f>Ilembe!H$67/100</f>
        <v>0.1017888722736245</v>
      </c>
      <c r="Q10" s="193">
        <f>Ilembe!I$67/100</f>
        <v>4.2524515389051928E-2</v>
      </c>
      <c r="R10" s="193">
        <f>Ilembe!J$67/100</f>
        <v>7.8196349360461048E-2</v>
      </c>
      <c r="S10" s="193">
        <f>Ilembe!K$67/100</f>
        <v>0.21826690429940782</v>
      </c>
      <c r="T10" s="193"/>
      <c r="U10" s="193">
        <f>K10*$B10*Indicators!$B$256+K10*$C10*Indicators!$C$256+K10*$D10*Indicators!$D$256+K10*$E10*Indicators!$E$256+K10*$F10*Indicators!$F$256+K10*$G10*Indicators!$G$256+K10*$H10*Indicators!$H$256+K10*$I10*Indicators!$I$256</f>
        <v>-1.4511711849994419E-2</v>
      </c>
      <c r="V10" s="193">
        <f>L10*$B10*Indicators!$B$257+L10*$C10*Indicators!$C$257+L10*$D10*Indicators!$D$257+L10*$E10*Indicators!$E$257+L10*$F10*Indicators!$F$257+L10*$G10*Indicators!$G$257+L10*$H10*Indicators!$H$257+L10*$I10*Indicators!$I$257</f>
        <v>-1.2570072935997294E-4</v>
      </c>
      <c r="W10" s="193">
        <f>M10*$B10*Indicators!$B$258+M10*$C10*Indicators!$C$258+M10*$D10*Indicators!$D$258+M10*$E10*Indicators!$E$258+M10*$F10*Indicators!$F$258+M10*$G10*Indicators!$G$258+M10*$H10*Indicators!$H$258+M10*$I10*Indicators!$I$258</f>
        <v>-1.3845539164047618E-2</v>
      </c>
      <c r="X10" s="193">
        <f>N10*$B10*Indicators!$B$259+N10*$C10*Indicators!$C$259+N10*$D10*Indicators!$D$259+N10*$E10*Indicators!$E$259+N10*$F10*Indicators!$F$259+N10*$G10*Indicators!$G$259+N10*$H10*Indicators!$H$259+N10*$I10*Indicators!$I$259</f>
        <v>-1.0279804300465923E-3</v>
      </c>
      <c r="Y10" s="193">
        <f>O10*$B10*Indicators!$B$260+O10*$C10*Indicators!$C$260+O10*$D10*Indicators!$D$260+O10*$E10*Indicators!$E$260+O10*$F10*Indicators!$F$260+O10*$G10*Indicators!$G$260+O10*$H10*Indicators!$H$260+O10*$I10*Indicators!$I$260</f>
        <v>-7.5879678558584351E-4</v>
      </c>
      <c r="Z10" s="193">
        <f>P10*$B10*Indicators!$B$261+P10*$C10*Indicators!$C$261+P10*$D10*Indicators!$D$261+P10*$E10*Indicators!$E$261+P10*$F10*Indicators!$F$261+P10*$G10*Indicators!$G$261+P10*$H10*Indicators!$H$261+P10*$I10*Indicators!$I$261</f>
        <v>-1.9705884286118484E-3</v>
      </c>
      <c r="AA10" s="193">
        <f>Q10*$B10*Indicators!$B$262+Q10*$C10*Indicators!$C$262+Q10*$D10*Indicators!$D$262+Q10*$E10*Indicators!$E$262+Q10*$F10*Indicators!$F$262+Q10*$G10*Indicators!$G$262+Q10*$H10*Indicators!$H$262+Q10*$I10*Indicators!$I$262</f>
        <v>-2.2985925339815876E-3</v>
      </c>
      <c r="AB10" s="193">
        <f>R10*$B10*Indicators!$B$263+R10*$C10*Indicators!$C$263+R10*$D10*Indicators!$D$263+R10*$E10*Indicators!$E$263+R10*$F10*Indicators!$F$263+R10*$G10*Indicators!$G$263+R10*$H10*Indicators!$H$263+R10*$I10*Indicators!$I$263</f>
        <v>-1.4025810289943069E-3</v>
      </c>
      <c r="AC10" s="193">
        <f>S10*$B10*Indicators!$B$264+S10*$C10*Indicators!$C$264+S10*$D10*Indicators!$D$264+S10*$E10*Indicators!$E$264+S10*$F10*Indicators!$F$264+S10*$G10*Indicators!$G$264+S10*$H10*Indicators!$H$264+S10*$I10*Indicators!$I$264</f>
        <v>-6.5070148566412106E-4</v>
      </c>
      <c r="AD10" s="193"/>
      <c r="AE10" s="177">
        <f t="shared" si="1"/>
        <v>-3.6592192436286317</v>
      </c>
    </row>
    <row r="11" spans="1:31" hidden="1" x14ac:dyDescent="0.25">
      <c r="A11" s="174">
        <f>Indicators!A23</f>
        <v>36069</v>
      </c>
      <c r="B11" s="193">
        <f>(Indicators!B23-Indicators!B22)/Indicators!B22</f>
        <v>-3.9147603485838851E-2</v>
      </c>
      <c r="C11" s="193">
        <f>(Indicators!C23-Indicators!C22)/-100</f>
        <v>1.7799999999999993E-2</v>
      </c>
      <c r="D11" s="193">
        <f>(Indicators!D23-Indicators!D22)/-100</f>
        <v>4.1838730710715312E-4</v>
      </c>
      <c r="E11" s="193">
        <f>(Indicators!E23-Indicators!E22)/-Indicators!E22</f>
        <v>0.10472279260780283</v>
      </c>
      <c r="F11" s="193">
        <f>(Indicators!F23-Indicators!F22)/Indicators!F22</f>
        <v>3.1811894882434237E-2</v>
      </c>
      <c r="G11" s="193">
        <f>(Indicators!G23-Indicators!G22)/Indicators!G22</f>
        <v>-7.45636332824941E-3</v>
      </c>
      <c r="H11" s="193">
        <f>(Indicators!H23-Indicators!H22)/Indicators!H22</f>
        <v>1.9606789858186507E-2</v>
      </c>
      <c r="I11" s="193">
        <f>(Indicators!I23-Indicators!I22)/Indicators!I22</f>
        <v>0</v>
      </c>
      <c r="J11" s="174"/>
      <c r="K11" s="193">
        <f>Ilembe!C$67/100</f>
        <v>0.16650254546239482</v>
      </c>
      <c r="L11" s="193">
        <f>Ilembe!D$67/100</f>
        <v>9.1304359096299349E-3</v>
      </c>
      <c r="M11" s="193">
        <f>Ilembe!E$67/100</f>
        <v>0.33034288424463681</v>
      </c>
      <c r="N11" s="193">
        <f>Ilembe!F$67/100</f>
        <v>2.5368473042302782E-2</v>
      </c>
      <c r="O11" s="193">
        <f>Ilembe!G$67/100</f>
        <v>2.7879020018490207E-2</v>
      </c>
      <c r="P11" s="193">
        <f>Ilembe!H$67/100</f>
        <v>0.1017888722736245</v>
      </c>
      <c r="Q11" s="193">
        <f>Ilembe!I$67/100</f>
        <v>4.2524515389051928E-2</v>
      </c>
      <c r="R11" s="193">
        <f>Ilembe!J$67/100</f>
        <v>7.8196349360461048E-2</v>
      </c>
      <c r="S11" s="193">
        <f>Ilembe!K$67/100</f>
        <v>0.21826690429940782</v>
      </c>
      <c r="T11" s="193"/>
      <c r="U11" s="193">
        <f>K11*$B11*Indicators!$B$256+K11*$C11*Indicators!$C$256+K11*$D11*Indicators!$D$256+K11*$E11*Indicators!$E$256+K11*$F11*Indicators!$F$256+K11*$G11*Indicators!$G$256+K11*$H11*Indicators!$H$256+K11*$I11*Indicators!$I$256</f>
        <v>3.8759329781329491E-3</v>
      </c>
      <c r="V11" s="193">
        <f>L11*$B11*Indicators!$B$257+L11*$C11*Indicators!$C$257+L11*$D11*Indicators!$D$257+L11*$E11*Indicators!$E$257+L11*$F11*Indicators!$F$257+L11*$G11*Indicators!$G$257+L11*$H11*Indicators!$H$257+L11*$I11*Indicators!$I$257</f>
        <v>-3.884586976961447E-5</v>
      </c>
      <c r="W11" s="193">
        <f>M11*$B11*Indicators!$B$258+M11*$C11*Indicators!$C$258+M11*$D11*Indicators!$D$258+M11*$E11*Indicators!$E$258+M11*$F11*Indicators!$F$258+M11*$G11*Indicators!$G$258+M11*$H11*Indicators!$H$258+M11*$I11*Indicators!$I$258</f>
        <v>7.6382423190150643E-4</v>
      </c>
      <c r="X11" s="193">
        <f>N11*$B11*Indicators!$B$259+N11*$C11*Indicators!$C$259+N11*$D11*Indicators!$D$259+N11*$E11*Indicators!$E$259+N11*$F11*Indicators!$F$259+N11*$G11*Indicators!$G$259+N11*$H11*Indicators!$H$259+N11*$I11*Indicators!$I$259</f>
        <v>5.0486804122709499E-4</v>
      </c>
      <c r="Y11" s="193">
        <f>O11*$B11*Indicators!$B$260+O11*$C11*Indicators!$C$260+O11*$D11*Indicators!$D$260+O11*$E11*Indicators!$E$260+O11*$F11*Indicators!$F$260+O11*$G11*Indicators!$G$260+O11*$H11*Indicators!$H$260+O11*$I11*Indicators!$I$260</f>
        <v>6.4282145839619179E-4</v>
      </c>
      <c r="Z11" s="193">
        <f>P11*$B11*Indicators!$B$261+P11*$C11*Indicators!$C$261+P11*$D11*Indicators!$D$261+P11*$E11*Indicators!$E$261+P11*$F11*Indicators!$F$261+P11*$G11*Indicators!$G$261+P11*$H11*Indicators!$H$261+P11*$I11*Indicators!$I$261</f>
        <v>1.8090828208256094E-3</v>
      </c>
      <c r="AA11" s="193">
        <f>Q11*$B11*Indicators!$B$262+Q11*$C11*Indicators!$C$262+Q11*$D11*Indicators!$D$262+Q11*$E11*Indicators!$E$262+Q11*$F11*Indicators!$F$262+Q11*$G11*Indicators!$G$262+Q11*$H11*Indicators!$H$262+Q11*$I11*Indicators!$I$262</f>
        <v>1.4894328090065587E-3</v>
      </c>
      <c r="AB11" s="193">
        <f>R11*$B11*Indicators!$B$263+R11*$C11*Indicators!$C$263+R11*$D11*Indicators!$D$263+R11*$E11*Indicators!$E$263+R11*$F11*Indicators!$F$263+R11*$G11*Indicators!$G$263+R11*$H11*Indicators!$H$263+R11*$I11*Indicators!$I$263</f>
        <v>1.4631627491914346E-3</v>
      </c>
      <c r="AC11" s="193">
        <f>S11*$B11*Indicators!$B$264+S11*$C11*Indicators!$C$264+S11*$D11*Indicators!$D$264+S11*$E11*Indicators!$E$264+S11*$F11*Indicators!$F$264+S11*$G11*Indicators!$G$264+S11*$H11*Indicators!$H$264+S11*$I11*Indicators!$I$264</f>
        <v>1.8074582095685416E-3</v>
      </c>
      <c r="AD11" s="193"/>
      <c r="AE11" s="177">
        <f t="shared" si="1"/>
        <v>1.2317737428480273</v>
      </c>
    </row>
    <row r="12" spans="1:31" hidden="1" x14ac:dyDescent="0.25">
      <c r="A12" s="174">
        <f>Indicators!A24</f>
        <v>36100</v>
      </c>
      <c r="B12" s="193">
        <f>(Indicators!B24-Indicators!B23)/Indicators!B23</f>
        <v>8.8570821228654111E-3</v>
      </c>
      <c r="C12" s="193">
        <f>(Indicators!C24-Indicators!C23)/-100</f>
        <v>-5.0999999999999978E-3</v>
      </c>
      <c r="D12" s="193">
        <f>(Indicators!D24-Indicators!D23)/-100</f>
        <v>-3.8140077609833869E-3</v>
      </c>
      <c r="E12" s="193">
        <f>(Indicators!E24-Indicators!E23)/-Indicators!E23</f>
        <v>0.16666666666666666</v>
      </c>
      <c r="F12" s="193">
        <f>(Indicators!F24-Indicators!F23)/Indicators!F23</f>
        <v>8.0428954423592561E-2</v>
      </c>
      <c r="G12" s="193">
        <f>(Indicators!G24-Indicators!G23)/Indicators!G23</f>
        <v>3.073245688919164E-3</v>
      </c>
      <c r="H12" s="193">
        <f>(Indicators!H24-Indicators!H23)/Indicators!H23</f>
        <v>1.0817835379238888E-2</v>
      </c>
      <c r="I12" s="193">
        <f>(Indicators!I24-Indicators!I23)/Indicators!I23</f>
        <v>0</v>
      </c>
      <c r="J12" s="174"/>
      <c r="K12" s="193">
        <f>Ilembe!C$67/100</f>
        <v>0.16650254546239482</v>
      </c>
      <c r="L12" s="193">
        <f>Ilembe!D$67/100</f>
        <v>9.1304359096299349E-3</v>
      </c>
      <c r="M12" s="193">
        <f>Ilembe!E$67/100</f>
        <v>0.33034288424463681</v>
      </c>
      <c r="N12" s="193">
        <f>Ilembe!F$67/100</f>
        <v>2.5368473042302782E-2</v>
      </c>
      <c r="O12" s="193">
        <f>Ilembe!G$67/100</f>
        <v>2.7879020018490207E-2</v>
      </c>
      <c r="P12" s="193">
        <f>Ilembe!H$67/100</f>
        <v>0.1017888722736245</v>
      </c>
      <c r="Q12" s="193">
        <f>Ilembe!I$67/100</f>
        <v>4.2524515389051928E-2</v>
      </c>
      <c r="R12" s="193">
        <f>Ilembe!J$67/100</f>
        <v>7.8196349360461048E-2</v>
      </c>
      <c r="S12" s="193">
        <f>Ilembe!K$67/100</f>
        <v>0.21826690429940782</v>
      </c>
      <c r="T12" s="193"/>
      <c r="U12" s="193">
        <f>K12*$B12*Indicators!$B$256+K12*$C12*Indicators!$C$256+K12*$D12*Indicators!$D$256+K12*$E12*Indicators!$E$256+K12*$F12*Indicators!$F$256+K12*$G12*Indicators!$G$256+K12*$H12*Indicators!$H$256+K12*$I12*Indicators!$I$256</f>
        <v>9.093456471808932E-3</v>
      </c>
      <c r="V12" s="193">
        <f>L12*$B12*Indicators!$B$257+L12*$C12*Indicators!$C$257+L12*$D12*Indicators!$D$257+L12*$E12*Indicators!$E$257+L12*$F12*Indicators!$F$257+L12*$G12*Indicators!$G$257+L12*$H12*Indicators!$H$257+L12*$I12*Indicators!$I$257</f>
        <v>1.8765866714680026E-4</v>
      </c>
      <c r="W12" s="193">
        <f>M12*$B12*Indicators!$B$258+M12*$C12*Indicators!$C$258+M12*$D12*Indicators!$D$258+M12*$E12*Indicators!$E$258+M12*$F12*Indicators!$F$258+M12*$G12*Indicators!$G$258+M12*$H12*Indicators!$H$258+M12*$I12*Indicators!$I$258</f>
        <v>6.4871838923731351E-3</v>
      </c>
      <c r="X12" s="193">
        <f>N12*$B12*Indicators!$B$259+N12*$C12*Indicators!$C$259+N12*$D12*Indicators!$D$259+N12*$E12*Indicators!$E$259+N12*$F12*Indicators!$F$259+N12*$G12*Indicators!$G$259+N12*$H12*Indicators!$H$259+N12*$I12*Indicators!$I$259</f>
        <v>8.8422129122375662E-4</v>
      </c>
      <c r="Y12" s="193">
        <f>O12*$B12*Indicators!$B$260+O12*$C12*Indicators!$C$260+O12*$D12*Indicators!$D$260+O12*$E12*Indicators!$E$260+O12*$F12*Indicators!$F$260+O12*$G12*Indicators!$G$260+O12*$H12*Indicators!$H$260+O12*$I12*Indicators!$I$260</f>
        <v>7.588573916712893E-4</v>
      </c>
      <c r="Z12" s="193">
        <f>P12*$B12*Indicators!$B$261+P12*$C12*Indicators!$C$261+P12*$D12*Indicators!$D$261+P12*$E12*Indicators!$E$261+P12*$F12*Indicators!$F$261+P12*$G12*Indicators!$G$261+P12*$H12*Indicators!$H$261+P12*$I12*Indicators!$I$261</f>
        <v>1.8025824138010644E-3</v>
      </c>
      <c r="AA12" s="193">
        <f>Q12*$B12*Indicators!$B$262+Q12*$C12*Indicators!$C$262+Q12*$D12*Indicators!$D$262+Q12*$E12*Indicators!$E$262+Q12*$F12*Indicators!$F$262+Q12*$G12*Indicators!$G$262+Q12*$H12*Indicators!$H$262+Q12*$I12*Indicators!$I$262</f>
        <v>2.1963008344988966E-3</v>
      </c>
      <c r="AB12" s="193">
        <f>R12*$B12*Indicators!$B$263+R12*$C12*Indicators!$C$263+R12*$D12*Indicators!$D$263+R12*$E12*Indicators!$E$263+R12*$F12*Indicators!$F$263+R12*$G12*Indicators!$G$263+R12*$H12*Indicators!$H$263+R12*$I12*Indicators!$I$263</f>
        <v>1.4569015765895218E-3</v>
      </c>
      <c r="AC12" s="193">
        <f>S12*$B12*Indicators!$B$264+S12*$C12*Indicators!$C$264+S12*$D12*Indicators!$D$264+S12*$E12*Indicators!$E$264+S12*$F12*Indicators!$F$264+S12*$G12*Indicators!$G$264+S12*$H12*Indicators!$H$264+S12*$I12*Indicators!$I$264</f>
        <v>3.4557266387527609E-4</v>
      </c>
      <c r="AD12" s="193"/>
      <c r="AE12" s="177">
        <f t="shared" si="1"/>
        <v>2.3212735202988672</v>
      </c>
    </row>
    <row r="13" spans="1:31" hidden="1" x14ac:dyDescent="0.25">
      <c r="A13" s="174">
        <f>Indicators!A25</f>
        <v>36130</v>
      </c>
      <c r="B13" s="193">
        <f>(Indicators!B25-Indicators!B24)/Indicators!B24</f>
        <v>2.9814580699536523E-2</v>
      </c>
      <c r="C13" s="193">
        <f>(Indicators!C25-Indicators!C24)/-100</f>
        <v>1.3499999999999979E-3</v>
      </c>
      <c r="D13" s="193">
        <f>(Indicators!D25-Indicators!D24)/-100</f>
        <v>3.8140077609833869E-3</v>
      </c>
      <c r="E13" s="193">
        <f>(Indicators!E25-Indicators!E24)/-Indicators!E24</f>
        <v>2.6605504587156048E-2</v>
      </c>
      <c r="F13" s="193">
        <f>(Indicators!F25-Indicators!F24)/Indicators!F24</f>
        <v>2.4813895781637188E-3</v>
      </c>
      <c r="G13" s="193">
        <f>(Indicators!G25-Indicators!G24)/Indicators!G24</f>
        <v>-2.2468085106383057E-2</v>
      </c>
      <c r="H13" s="193">
        <f>(Indicators!H25-Indicators!H24)/Indicators!H24</f>
        <v>8.4673986691916128E-3</v>
      </c>
      <c r="I13" s="193">
        <f>(Indicators!I25-Indicators!I24)/Indicators!I24</f>
        <v>0</v>
      </c>
      <c r="J13" s="174"/>
      <c r="K13" s="193">
        <f>Ilembe!C$67/100</f>
        <v>0.16650254546239482</v>
      </c>
      <c r="L13" s="193">
        <f>Ilembe!D$67/100</f>
        <v>9.1304359096299349E-3</v>
      </c>
      <c r="M13" s="193">
        <f>Ilembe!E$67/100</f>
        <v>0.33034288424463681</v>
      </c>
      <c r="N13" s="193">
        <f>Ilembe!F$67/100</f>
        <v>2.5368473042302782E-2</v>
      </c>
      <c r="O13" s="193">
        <f>Ilembe!G$67/100</f>
        <v>2.7879020018490207E-2</v>
      </c>
      <c r="P13" s="193">
        <f>Ilembe!H$67/100</f>
        <v>0.1017888722736245</v>
      </c>
      <c r="Q13" s="193">
        <f>Ilembe!I$67/100</f>
        <v>4.2524515389051928E-2</v>
      </c>
      <c r="R13" s="193">
        <f>Ilembe!J$67/100</f>
        <v>7.8196349360461048E-2</v>
      </c>
      <c r="S13" s="193">
        <f>Ilembe!K$67/100</f>
        <v>0.21826690429940782</v>
      </c>
      <c r="T13" s="193"/>
      <c r="U13" s="193">
        <f>K13*$B13*Indicators!$B$256+K13*$C13*Indicators!$C$256+K13*$D13*Indicators!$D$256+K13*$E13*Indicators!$E$256+K13*$F13*Indicators!$F$256+K13*$G13*Indicators!$G$256+K13*$H13*Indicators!$H$256+K13*$I13*Indicators!$I$256</f>
        <v>2.0650826271449989E-3</v>
      </c>
      <c r="V13" s="193">
        <f>L13*$B13*Indicators!$B$257+L13*$C13*Indicators!$C$257+L13*$D13*Indicators!$D$257+L13*$E13*Indicators!$E$257+L13*$F13*Indicators!$F$257+L13*$G13*Indicators!$G$257+L13*$H13*Indicators!$H$257+L13*$I13*Indicators!$I$257</f>
        <v>2.3900656492145149E-5</v>
      </c>
      <c r="W13" s="193">
        <f>M13*$B13*Indicators!$B$258+M13*$C13*Indicators!$C$258+M13*$D13*Indicators!$D$258+M13*$E13*Indicators!$E$258+M13*$F13*Indicators!$F$258+M13*$G13*Indicators!$G$258+M13*$H13*Indicators!$H$258+M13*$I13*Indicators!$I$258</f>
        <v>4.7579596003045673E-3</v>
      </c>
      <c r="X13" s="193">
        <f>N13*$B13*Indicators!$B$259+N13*$C13*Indicators!$C$259+N13*$D13*Indicators!$D$259+N13*$E13*Indicators!$E$259+N13*$F13*Indicators!$F$259+N13*$G13*Indicators!$G$259+N13*$H13*Indicators!$H$259+N13*$I13*Indicators!$I$259</f>
        <v>2.3865389092512083E-4</v>
      </c>
      <c r="Y13" s="193">
        <f>O13*$B13*Indicators!$B$260+O13*$C13*Indicators!$C$260+O13*$D13*Indicators!$D$260+O13*$E13*Indicators!$E$260+O13*$F13*Indicators!$F$260+O13*$G13*Indicators!$G$260+O13*$H13*Indicators!$H$260+O13*$I13*Indicators!$I$260</f>
        <v>2.8712335454491141E-4</v>
      </c>
      <c r="Z13" s="193">
        <f>P13*$B13*Indicators!$B$261+P13*$C13*Indicators!$C$261+P13*$D13*Indicators!$D$261+P13*$E13*Indicators!$E$261+P13*$F13*Indicators!$F$261+P13*$G13*Indicators!$G$261+P13*$H13*Indicators!$H$261+P13*$I13*Indicators!$I$261</f>
        <v>9.1550537781442368E-4</v>
      </c>
      <c r="AA13" s="193">
        <f>Q13*$B13*Indicators!$B$262+Q13*$C13*Indicators!$C$262+Q13*$D13*Indicators!$D$262+Q13*$E13*Indicators!$E$262+Q13*$F13*Indicators!$F$262+Q13*$G13*Indicators!$G$262+Q13*$H13*Indicators!$H$262+Q13*$I13*Indicators!$I$262</f>
        <v>5.6591582368284931E-4</v>
      </c>
      <c r="AB13" s="193">
        <f>R13*$B13*Indicators!$B$263+R13*$C13*Indicators!$C$263+R13*$D13*Indicators!$D$263+R13*$E13*Indicators!$E$263+R13*$F13*Indicators!$F$263+R13*$G13*Indicators!$G$263+R13*$H13*Indicators!$H$263+R13*$I13*Indicators!$I$263</f>
        <v>7.0659229276259956E-4</v>
      </c>
      <c r="AC13" s="193">
        <f>S13*$B13*Indicators!$B$264+S13*$C13*Indicators!$C$264+S13*$D13*Indicators!$D$264+S13*$E13*Indicators!$E$264+S13*$F13*Indicators!$F$264+S13*$G13*Indicators!$G$264+S13*$H13*Indicators!$H$264+S13*$I13*Indicators!$I$264</f>
        <v>1.4748249373995066E-3</v>
      </c>
      <c r="AD13" s="193"/>
      <c r="AE13" s="177">
        <f t="shared" si="1"/>
        <v>1.1035558561071124</v>
      </c>
    </row>
    <row r="14" spans="1:31" hidden="1" x14ac:dyDescent="0.25">
      <c r="A14" s="174">
        <f>Indicators!A26</f>
        <v>36161</v>
      </c>
      <c r="B14" s="193">
        <f>(Indicators!B26-Indicators!B25)/Indicators!B25</f>
        <v>3.4953111679454404E-2</v>
      </c>
      <c r="C14" s="193">
        <f>(Indicators!C26-Indicators!C25)/-100</f>
        <v>2.7999999999999935E-3</v>
      </c>
      <c r="D14" s="193">
        <f>(Indicators!D26-Indicators!D25)/-100</f>
        <v>7.2288833454038583E-4</v>
      </c>
      <c r="E14" s="193">
        <f>(Indicators!E26-Indicators!E25)/-Indicators!E25</f>
        <v>-1.8850141376060423E-2</v>
      </c>
      <c r="F14" s="193">
        <f>(Indicators!F26-Indicators!F25)/Indicators!F25</f>
        <v>3.7128712871286338E-3</v>
      </c>
      <c r="G14" s="193">
        <f>(Indicators!G26-Indicators!G25)/Indicators!G25</f>
        <v>-3.4825004353125546E-3</v>
      </c>
      <c r="H14" s="193">
        <f>(Indicators!H26-Indicators!H25)/Indicators!H25</f>
        <v>6.4603517446179888E-6</v>
      </c>
      <c r="I14" s="193">
        <f>(Indicators!I26-Indicators!I25)/Indicators!I25</f>
        <v>0</v>
      </c>
      <c r="J14" s="174"/>
      <c r="K14" s="193">
        <f>Ilembe!C$68/100</f>
        <v>0.16147119348074448</v>
      </c>
      <c r="L14" s="193">
        <f>Ilembe!D$68/100</f>
        <v>1.0093084283792835E-2</v>
      </c>
      <c r="M14" s="193">
        <f>Ilembe!E$68/100</f>
        <v>0.32747500535686991</v>
      </c>
      <c r="N14" s="193">
        <f>Ilembe!F$68/100</f>
        <v>2.5062966383056516E-2</v>
      </c>
      <c r="O14" s="193">
        <f>Ilembe!G$68/100</f>
        <v>2.6255661043275196E-2</v>
      </c>
      <c r="P14" s="193">
        <f>Ilembe!H$68/100</f>
        <v>0.1102869808258061</v>
      </c>
      <c r="Q14" s="193">
        <f>Ilembe!I$68/100</f>
        <v>4.4064156222426855E-2</v>
      </c>
      <c r="R14" s="193">
        <f>Ilembe!J$68/100</f>
        <v>8.2470464524222978E-2</v>
      </c>
      <c r="S14" s="193">
        <f>Ilembe!K$68/100</f>
        <v>0.21282048787980515</v>
      </c>
      <c r="T14" s="193"/>
      <c r="U14" s="193">
        <f>K14*$B14*Indicators!$B$256+K14*$C14*Indicators!$C$256+K14*$D14*Indicators!$D$256+K14*$E14*Indicators!$E$256+K14*$F14*Indicators!$F$256+K14*$G14*Indicators!$G$256+K14*$H14*Indicators!$H$256+K14*$I14*Indicators!$I$256</f>
        <v>8.4235487119675061E-4</v>
      </c>
      <c r="V14" s="193">
        <f>L14*$B14*Indicators!$B$257+L14*$C14*Indicators!$C$257+L14*$D14*Indicators!$D$257+L14*$E14*Indicators!$E$257+L14*$F14*Indicators!$F$257+L14*$G14*Indicators!$G$257+L14*$H14*Indicators!$H$257+L14*$I14*Indicators!$I$257</f>
        <v>7.2750135916686332E-5</v>
      </c>
      <c r="W14" s="193">
        <f>M14*$B14*Indicators!$B$258+M14*$C14*Indicators!$C$258+M14*$D14*Indicators!$D$258+M14*$E14*Indicators!$E$258+M14*$F14*Indicators!$F$258+M14*$G14*Indicators!$G$258+M14*$H14*Indicators!$H$258+M14*$I14*Indicators!$I$258</f>
        <v>3.5843335936870625E-3</v>
      </c>
      <c r="X14" s="193">
        <f>N14*$B14*Indicators!$B$259+N14*$C14*Indicators!$C$259+N14*$D14*Indicators!$D$259+N14*$E14*Indicators!$E$259+N14*$F14*Indicators!$F$259+N14*$G14*Indicators!$G$259+N14*$H14*Indicators!$H$259+N14*$I14*Indicators!$I$259</f>
        <v>-2.4543324714222583E-6</v>
      </c>
      <c r="Y14" s="193">
        <f>O14*$B14*Indicators!$B$260+O14*$C14*Indicators!$C$260+O14*$D14*Indicators!$D$260+O14*$E14*Indicators!$E$260+O14*$F14*Indicators!$F$260+O14*$G14*Indicators!$G$260+O14*$H14*Indicators!$H$260+O14*$I14*Indicators!$I$260</f>
        <v>4.1536899504623113E-5</v>
      </c>
      <c r="Z14" s="193">
        <f>P14*$B14*Indicators!$B$261+P14*$C14*Indicators!$C$261+P14*$D14*Indicators!$D$261+P14*$E14*Indicators!$E$261+P14*$F14*Indicators!$F$261+P14*$G14*Indicators!$G$261+P14*$H14*Indicators!$H$261+P14*$I14*Indicators!$I$261</f>
        <v>3.0179919646856088E-4</v>
      </c>
      <c r="AA14" s="193">
        <f>Q14*$B14*Indicators!$B$262+Q14*$C14*Indicators!$C$262+Q14*$D14*Indicators!$D$262+Q14*$E14*Indicators!$E$262+Q14*$F14*Indicators!$F$262+Q14*$G14*Indicators!$G$262+Q14*$H14*Indicators!$H$262+Q14*$I14*Indicators!$I$262</f>
        <v>-6.7248527047806389E-5</v>
      </c>
      <c r="AB14" s="193">
        <f>R14*$B14*Indicators!$B$263+R14*$C14*Indicators!$C$263+R14*$D14*Indicators!$D$263+R14*$E14*Indicators!$E$263+R14*$F14*Indicators!$F$263+R14*$G14*Indicators!$G$263+R14*$H14*Indicators!$H$263+R14*$I14*Indicators!$I$263</f>
        <v>2.1974452948548461E-4</v>
      </c>
      <c r="AC14" s="193">
        <f>S14*$B14*Indicators!$B$264+S14*$C14*Indicators!$C$264+S14*$D14*Indicators!$D$264+S14*$E14*Indicators!$E$264+S14*$F14*Indicators!$F$264+S14*$G14*Indicators!$G$264+S14*$H14*Indicators!$H$264+S14*$I14*Indicators!$I$264</f>
        <v>9.8361946434703915E-4</v>
      </c>
      <c r="AD14" s="193"/>
      <c r="AE14" s="177">
        <f t="shared" si="1"/>
        <v>0.59764358310869781</v>
      </c>
    </row>
    <row r="15" spans="1:31" hidden="1" x14ac:dyDescent="0.25">
      <c r="A15" s="174">
        <f>Indicators!A27</f>
        <v>36192</v>
      </c>
      <c r="B15" s="193">
        <f>(Indicators!B27-Indicators!B26)/Indicators!B26</f>
        <v>1.7710049423393728E-2</v>
      </c>
      <c r="C15" s="193">
        <f>(Indicators!C27-Indicators!C26)/-100</f>
        <v>1.2400000000000001E-2</v>
      </c>
      <c r="D15" s="193">
        <f>(Indicators!D27-Indicators!D26)/-100</f>
        <v>2.5058964220630742E-3</v>
      </c>
      <c r="E15" s="193">
        <f>(Indicators!E27-Indicators!E26)/-Indicators!E26</f>
        <v>2.8677150786309016E-2</v>
      </c>
      <c r="F15" s="193">
        <f>(Indicators!F27-Indicators!F26)/Indicators!F26</f>
        <v>-0.159062885326757</v>
      </c>
      <c r="G15" s="193">
        <f>(Indicators!G27-Indicators!G26)/Indicators!G26</f>
        <v>2.4462694391055233E-3</v>
      </c>
      <c r="H15" s="193">
        <f>(Indicators!H27-Indicators!H26)/Indicators!H26</f>
        <v>3.4562658546774799E-3</v>
      </c>
      <c r="I15" s="193">
        <f>(Indicators!I27-Indicators!I26)/Indicators!I26</f>
        <v>0</v>
      </c>
      <c r="J15" s="174"/>
      <c r="K15" s="193">
        <f>Ilembe!C$68/100</f>
        <v>0.16147119348074448</v>
      </c>
      <c r="L15" s="193">
        <f>Ilembe!D$68/100</f>
        <v>1.0093084283792835E-2</v>
      </c>
      <c r="M15" s="193">
        <f>Ilembe!E$68/100</f>
        <v>0.32747500535686991</v>
      </c>
      <c r="N15" s="193">
        <f>Ilembe!F$68/100</f>
        <v>2.5062966383056516E-2</v>
      </c>
      <c r="O15" s="193">
        <f>Ilembe!G$68/100</f>
        <v>2.6255661043275196E-2</v>
      </c>
      <c r="P15" s="193">
        <f>Ilembe!H$68/100</f>
        <v>0.1102869808258061</v>
      </c>
      <c r="Q15" s="193">
        <f>Ilembe!I$68/100</f>
        <v>4.4064156222426855E-2</v>
      </c>
      <c r="R15" s="193">
        <f>Ilembe!J$68/100</f>
        <v>8.2470464524222978E-2</v>
      </c>
      <c r="S15" s="193">
        <f>Ilembe!K$68/100</f>
        <v>0.21282048787980515</v>
      </c>
      <c r="T15" s="193"/>
      <c r="U15" s="193">
        <f>K15*$B15*Indicators!$B$256+K15*$C15*Indicators!$C$256+K15*$D15*Indicators!$D$256+K15*$E15*Indicators!$E$256+K15*$F15*Indicators!$F$256+K15*$G15*Indicators!$G$256+K15*$H15*Indicators!$H$256+K15*$I15*Indicators!$I$256</f>
        <v>-6.0698343550645061E-3</v>
      </c>
      <c r="V15" s="193">
        <f>L15*$B15*Indicators!$B$257+L15*$C15*Indicators!$C$257+L15*$D15*Indicators!$D$257+L15*$E15*Indicators!$E$257+L15*$F15*Indicators!$F$257+L15*$G15*Indicators!$G$257+L15*$H15*Indicators!$H$257+L15*$I15*Indicators!$I$257</f>
        <v>9.2444957892563634E-5</v>
      </c>
      <c r="W15" s="193">
        <f>M15*$B15*Indicators!$B$258+M15*$C15*Indicators!$C$258+M15*$D15*Indicators!$D$258+M15*$E15*Indicators!$E$258+M15*$F15*Indicators!$F$258+M15*$G15*Indicators!$G$258+M15*$H15*Indicators!$H$258+M15*$I15*Indicators!$I$258</f>
        <v>3.9353174995898415E-3</v>
      </c>
      <c r="X15" s="193">
        <f>N15*$B15*Indicators!$B$259+N15*$C15*Indicators!$C$259+N15*$D15*Indicators!$D$259+N15*$E15*Indicators!$E$259+N15*$F15*Indicators!$F$259+N15*$G15*Indicators!$G$259+N15*$H15*Indicators!$H$259+N15*$I15*Indicators!$I$259</f>
        <v>2.1547525709734303E-4</v>
      </c>
      <c r="Y15" s="193">
        <f>O15*$B15*Indicators!$B$260+O15*$C15*Indicators!$C$260+O15*$D15*Indicators!$D$260+O15*$E15*Indicators!$E$260+O15*$F15*Indicators!$F$260+O15*$G15*Indicators!$G$260+O15*$H15*Indicators!$H$260+O15*$I15*Indicators!$I$260</f>
        <v>2.9091395729632653E-4</v>
      </c>
      <c r="Z15" s="193">
        <f>P15*$B15*Indicators!$B$261+P15*$C15*Indicators!$C$261+P15*$D15*Indicators!$D$261+P15*$E15*Indicators!$E$261+P15*$F15*Indicators!$F$261+P15*$G15*Indicators!$G$261+P15*$H15*Indicators!$H$261+P15*$I15*Indicators!$I$261</f>
        <v>1.1408047544342612E-3</v>
      </c>
      <c r="AA15" s="193">
        <f>Q15*$B15*Indicators!$B$262+Q15*$C15*Indicators!$C$262+Q15*$D15*Indicators!$D$262+Q15*$E15*Indicators!$E$262+Q15*$F15*Indicators!$F$262+Q15*$G15*Indicators!$G$262+Q15*$H15*Indicators!$H$262+Q15*$I15*Indicators!$I$262</f>
        <v>6.0790879041540478E-4</v>
      </c>
      <c r="AB15" s="193">
        <f>R15*$B15*Indicators!$B$263+R15*$C15*Indicators!$C$263+R15*$D15*Indicators!$D$263+R15*$E15*Indicators!$E$263+R15*$F15*Indicators!$F$263+R15*$G15*Indicators!$G$263+R15*$H15*Indicators!$H$263+R15*$I15*Indicators!$I$263</f>
        <v>8.4665741032641131E-4</v>
      </c>
      <c r="AC15" s="193">
        <f>S15*$B15*Indicators!$B$264+S15*$C15*Indicators!$C$264+S15*$D15*Indicators!$D$264+S15*$E15*Indicators!$E$264+S15*$F15*Indicators!$F$264+S15*$G15*Indicators!$G$264+S15*$H15*Indicators!$H$264+S15*$I15*Indicators!$I$264</f>
        <v>1.6278775287189421E-3</v>
      </c>
      <c r="AD15" s="193"/>
      <c r="AE15" s="177">
        <f t="shared" si="1"/>
        <v>0.26875658007065883</v>
      </c>
    </row>
    <row r="16" spans="1:31" hidden="1" x14ac:dyDescent="0.25">
      <c r="A16" s="174">
        <f>Indicators!A28</f>
        <v>36220</v>
      </c>
      <c r="B16" s="193">
        <f>(Indicators!B28-Indicators!B27)/Indicators!B27</f>
        <v>1.2140833670577734E-3</v>
      </c>
      <c r="C16" s="193">
        <f>(Indicators!C28-Indicators!C27)/-100</f>
        <v>-4.5500000000000011E-3</v>
      </c>
      <c r="D16" s="193">
        <f>(Indicators!D28-Indicators!D27)/-100</f>
        <v>7.4489561071838925E-3</v>
      </c>
      <c r="E16" s="193">
        <f>(Indicators!E28-Indicators!E27)/-Indicators!E27</f>
        <v>-0.12285714285714278</v>
      </c>
      <c r="F16" s="193">
        <f>(Indicators!F28-Indicators!F27)/Indicators!F27</f>
        <v>-0.1158357771260997</v>
      </c>
      <c r="G16" s="193">
        <f>(Indicators!G28-Indicators!G27)/Indicators!G27</f>
        <v>-2.1997559700191745E-2</v>
      </c>
      <c r="H16" s="193">
        <f>(Indicators!H28-Indicators!H27)/Indicators!H27</f>
        <v>8.9639232669283374E-3</v>
      </c>
      <c r="I16" s="193">
        <f>(Indicators!I28-Indicators!I27)/Indicators!I27</f>
        <v>0</v>
      </c>
      <c r="J16" s="174"/>
      <c r="K16" s="193">
        <f>Ilembe!C$68/100</f>
        <v>0.16147119348074448</v>
      </c>
      <c r="L16" s="193">
        <f>Ilembe!D$68/100</f>
        <v>1.0093084283792835E-2</v>
      </c>
      <c r="M16" s="193">
        <f>Ilembe!E$68/100</f>
        <v>0.32747500535686991</v>
      </c>
      <c r="N16" s="193">
        <f>Ilembe!F$68/100</f>
        <v>2.5062966383056516E-2</v>
      </c>
      <c r="O16" s="193">
        <f>Ilembe!G$68/100</f>
        <v>2.6255661043275196E-2</v>
      </c>
      <c r="P16" s="193">
        <f>Ilembe!H$68/100</f>
        <v>0.1102869808258061</v>
      </c>
      <c r="Q16" s="193">
        <f>Ilembe!I$68/100</f>
        <v>4.4064156222426855E-2</v>
      </c>
      <c r="R16" s="193">
        <f>Ilembe!J$68/100</f>
        <v>8.2470464524222978E-2</v>
      </c>
      <c r="S16" s="193">
        <f>Ilembe!K$68/100</f>
        <v>0.21282048787980515</v>
      </c>
      <c r="T16" s="193"/>
      <c r="U16" s="193">
        <f>K16*$B16*Indicators!$B$256+K16*$C16*Indicators!$C$256+K16*$D16*Indicators!$D$256+K16*$E16*Indicators!$E$256+K16*$F16*Indicators!$F$256+K16*$G16*Indicators!$G$256+K16*$H16*Indicators!$H$256+K16*$I16*Indicators!$I$256</f>
        <v>-8.8130639310306149E-3</v>
      </c>
      <c r="V16" s="193">
        <f>L16*$B16*Indicators!$B$257+L16*$C16*Indicators!$C$257+L16*$D16*Indicators!$D$257+L16*$E16*Indicators!$E$257+L16*$F16*Indicators!$F$257+L16*$G16*Indicators!$G$257+L16*$H16*Indicators!$H$257+L16*$I16*Indicators!$I$257</f>
        <v>-2.0913388568365233E-4</v>
      </c>
      <c r="W16" s="193">
        <f>M16*$B16*Indicators!$B$258+M16*$C16*Indicators!$C$258+M16*$D16*Indicators!$D$258+M16*$E16*Indicators!$E$258+M16*$F16*Indicators!$F$258+M16*$G16*Indicators!$G$258+M16*$H16*Indicators!$H$258+M16*$I16*Indicators!$I$258</f>
        <v>-3.7665994923654325E-3</v>
      </c>
      <c r="X16" s="193">
        <f>N16*$B16*Indicators!$B$259+N16*$C16*Indicators!$C$259+N16*$D16*Indicators!$D$259+N16*$E16*Indicators!$E$259+N16*$F16*Indicators!$F$259+N16*$G16*Indicators!$G$259+N16*$H16*Indicators!$H$259+N16*$I16*Indicators!$I$259</f>
        <v>-5.8669096248496104E-4</v>
      </c>
      <c r="Y16" s="193">
        <f>O16*$B16*Indicators!$B$260+O16*$C16*Indicators!$C$260+O16*$D16*Indicators!$D$260+O16*$E16*Indicators!$E$260+O16*$F16*Indicators!$F$260+O16*$G16*Indicators!$G$260+O16*$H16*Indicators!$H$260+O16*$I16*Indicators!$I$260</f>
        <v>-4.2634180018608775E-4</v>
      </c>
      <c r="Z16" s="193">
        <f>P16*$B16*Indicators!$B$261+P16*$C16*Indicators!$C$261+P16*$D16*Indicators!$D$261+P16*$E16*Indicators!$E$261+P16*$F16*Indicators!$F$261+P16*$G16*Indicators!$G$261+P16*$H16*Indicators!$H$261+P16*$I16*Indicators!$I$261</f>
        <v>-1.1057410096836529E-3</v>
      </c>
      <c r="AA16" s="193">
        <f>Q16*$B16*Indicators!$B$262+Q16*$C16*Indicators!$C$262+Q16*$D16*Indicators!$D$262+Q16*$E16*Indicators!$E$262+Q16*$F16*Indicators!$F$262+Q16*$G16*Indicators!$G$262+Q16*$H16*Indicators!$H$262+Q16*$I16*Indicators!$I$262</f>
        <v>-1.5470067874164954E-3</v>
      </c>
      <c r="AB16" s="193">
        <f>R16*$B16*Indicators!$B$263+R16*$C16*Indicators!$C$263+R16*$D16*Indicators!$D$263+R16*$E16*Indicators!$E$263+R16*$F16*Indicators!$F$263+R16*$G16*Indicators!$G$263+R16*$H16*Indicators!$H$263+R16*$I16*Indicators!$I$263</f>
        <v>-8.5132061521140366E-4</v>
      </c>
      <c r="AC16" s="193">
        <f>S16*$B16*Indicators!$B$264+S16*$C16*Indicators!$C$264+S16*$D16*Indicators!$D$264+S16*$E16*Indicators!$E$264+S16*$F16*Indicators!$F$264+S16*$G16*Indicators!$G$264+S16*$H16*Indicators!$H$264+S16*$I16*Indicators!$I$264</f>
        <v>5.762916059824832E-4</v>
      </c>
      <c r="AD16" s="193"/>
      <c r="AE16" s="177">
        <f t="shared" si="1"/>
        <v>-1.6729606878079819</v>
      </c>
    </row>
    <row r="17" spans="1:31" hidden="1" x14ac:dyDescent="0.25">
      <c r="A17" s="174">
        <f>Indicators!A29</f>
        <v>36251</v>
      </c>
      <c r="B17" s="193">
        <f>(Indicators!B29-Indicators!B28)/Indicators!B28</f>
        <v>-1.2902182700080785E-2</v>
      </c>
      <c r="C17" s="193">
        <f>(Indicators!C29-Indicators!C28)/-100</f>
        <v>2.2000000000000062E-3</v>
      </c>
      <c r="D17" s="193">
        <f>(Indicators!D29-Indicators!D28)/-100</f>
        <v>2.6341621973023166E-3</v>
      </c>
      <c r="E17" s="193">
        <f>(Indicators!E29-Indicators!E28)/-Indicators!E28</f>
        <v>-0.54707379134860046</v>
      </c>
      <c r="F17" s="193">
        <f>(Indicators!F29-Indicators!F28)/Indicators!F28</f>
        <v>-0.10116086235489226</v>
      </c>
      <c r="G17" s="193">
        <f>(Indicators!G29-Indicators!G28)/Indicators!G28</f>
        <v>2.0710059171597638E-2</v>
      </c>
      <c r="H17" s="193">
        <f>(Indicators!H29-Indicators!H28)/Indicators!H28</f>
        <v>-2.2737134057631936E-3</v>
      </c>
      <c r="I17" s="193">
        <f>(Indicators!I29-Indicators!I28)/Indicators!I28</f>
        <v>0</v>
      </c>
      <c r="J17" s="174"/>
      <c r="K17" s="193">
        <f>Ilembe!C$68/100</f>
        <v>0.16147119348074448</v>
      </c>
      <c r="L17" s="193">
        <f>Ilembe!D$68/100</f>
        <v>1.0093084283792835E-2</v>
      </c>
      <c r="M17" s="193">
        <f>Ilembe!E$68/100</f>
        <v>0.32747500535686991</v>
      </c>
      <c r="N17" s="193">
        <f>Ilembe!F$68/100</f>
        <v>2.5062966383056516E-2</v>
      </c>
      <c r="O17" s="193">
        <f>Ilembe!G$68/100</f>
        <v>2.6255661043275196E-2</v>
      </c>
      <c r="P17" s="193">
        <f>Ilembe!H$68/100</f>
        <v>0.1102869808258061</v>
      </c>
      <c r="Q17" s="193">
        <f>Ilembe!I$68/100</f>
        <v>4.4064156222426855E-2</v>
      </c>
      <c r="R17" s="193">
        <f>Ilembe!J$68/100</f>
        <v>8.2470464524222978E-2</v>
      </c>
      <c r="S17" s="193">
        <f>Ilembe!K$68/100</f>
        <v>0.21282048787980515</v>
      </c>
      <c r="T17" s="193"/>
      <c r="U17" s="193">
        <f>K17*$B17*Indicators!$B$256+K17*$C17*Indicators!$C$256+K17*$D17*Indicators!$D$256+K17*$E17*Indicators!$E$256+K17*$F17*Indicators!$F$256+K17*$G17*Indicators!$G$256+K17*$H17*Indicators!$H$256+K17*$I17*Indicators!$I$256</f>
        <v>-2.0314190776568895E-2</v>
      </c>
      <c r="V17" s="193">
        <f>L17*$B17*Indicators!$B$257+L17*$C17*Indicators!$C$257+L17*$D17*Indicators!$D$257+L17*$E17*Indicators!$E$257+L17*$F17*Indicators!$F$257+L17*$G17*Indicators!$G$257+L17*$H17*Indicators!$H$257+L17*$I17*Indicators!$I$257</f>
        <v>-5.0762168468808605E-4</v>
      </c>
      <c r="W17" s="193">
        <f>M17*$B17*Indicators!$B$258+M17*$C17*Indicators!$C$258+M17*$D17*Indicators!$D$258+M17*$E17*Indicators!$E$258+M17*$F17*Indicators!$F$258+M17*$G17*Indicators!$G$258+M17*$H17*Indicators!$H$258+M17*$I17*Indicators!$I$258</f>
        <v>-1.9281337411969687E-2</v>
      </c>
      <c r="X17" s="193">
        <f>N17*$B17*Indicators!$B$259+N17*$C17*Indicators!$C$259+N17*$D17*Indicators!$D$259+N17*$E17*Indicators!$E$259+N17*$F17*Indicators!$F$259+N17*$G17*Indicators!$G$259+N17*$H17*Indicators!$H$259+N17*$I17*Indicators!$I$259</f>
        <v>-2.7742357834855411E-3</v>
      </c>
      <c r="Y17" s="193">
        <f>O17*$B17*Indicators!$B$260+O17*$C17*Indicators!$C$260+O17*$D17*Indicators!$D$260+O17*$E17*Indicators!$E$260+O17*$F17*Indicators!$F$260+O17*$G17*Indicators!$G$260+O17*$H17*Indicators!$H$260+O17*$I17*Indicators!$I$260</f>
        <v>-2.1821075895457009E-3</v>
      </c>
      <c r="Z17" s="193">
        <f>P17*$B17*Indicators!$B$261+P17*$C17*Indicators!$C$261+P17*$D17*Indicators!$D$261+P17*$E17*Indicators!$E$261+P17*$F17*Indicators!$F$261+P17*$G17*Indicators!$G$261+P17*$H17*Indicators!$H$261+P17*$I17*Indicators!$I$261</f>
        <v>-6.0954724635930374E-3</v>
      </c>
      <c r="AA17" s="193">
        <f>Q17*$B17*Indicators!$B$262+Q17*$C17*Indicators!$C$262+Q17*$D17*Indicators!$D$262+Q17*$E17*Indicators!$E$262+Q17*$F17*Indicators!$F$262+Q17*$G17*Indicators!$G$262+Q17*$H17*Indicators!$H$262+Q17*$I17*Indicators!$I$262</f>
        <v>-7.2777982919124233E-3</v>
      </c>
      <c r="AB17" s="193">
        <f>R17*$B17*Indicators!$B$263+R17*$C17*Indicators!$C$263+R17*$D17*Indicators!$D$263+R17*$E17*Indicators!$E$263+R17*$F17*Indicators!$F$263+R17*$G17*Indicators!$G$263+R17*$H17*Indicators!$H$263+R17*$I17*Indicators!$I$263</f>
        <v>-4.5891758147623514E-3</v>
      </c>
      <c r="AC17" s="193">
        <f>S17*$B17*Indicators!$B$264+S17*$C17*Indicators!$C$264+S17*$D17*Indicators!$D$264+S17*$E17*Indicators!$E$264+S17*$F17*Indicators!$F$264+S17*$G17*Indicators!$G$264+S17*$H17*Indicators!$H$264+S17*$I17*Indicators!$I$264</f>
        <v>-1.4376020812423615E-4</v>
      </c>
      <c r="AD17" s="193"/>
      <c r="AE17" s="177">
        <f t="shared" si="1"/>
        <v>-6.3165700024649958</v>
      </c>
    </row>
    <row r="18" spans="1:31" hidden="1" x14ac:dyDescent="0.25">
      <c r="A18" s="174">
        <f>Indicators!A30</f>
        <v>36281</v>
      </c>
      <c r="B18" s="193">
        <f>(Indicators!B30-Indicators!B29)/Indicators!B29</f>
        <v>1.6756207822839483E-2</v>
      </c>
      <c r="C18" s="193">
        <f>(Indicators!C30-Indicators!C29)/-100</f>
        <v>-4.9000000000000024E-3</v>
      </c>
      <c r="D18" s="193">
        <f>(Indicators!D30-Indicators!D29)/-100</f>
        <v>6.007805121901715E-3</v>
      </c>
      <c r="E18" s="193">
        <f>(Indicators!E30-Indicators!E29)/-Indicators!E29</f>
        <v>7.6754385964912214E-2</v>
      </c>
      <c r="F18" s="193">
        <f>(Indicators!F30-Indicators!F29)/Indicators!F29</f>
        <v>6.0885608856088576E-2</v>
      </c>
      <c r="G18" s="193">
        <f>(Indicators!G30-Indicators!G29)/Indicators!G29</f>
        <v>-5.5875676619521558E-2</v>
      </c>
      <c r="H18" s="193">
        <f>(Indicators!H30-Indicators!H29)/Indicators!H29</f>
        <v>8.6337928785065461E-4</v>
      </c>
      <c r="I18" s="193">
        <f>(Indicators!I30-Indicators!I29)/Indicators!I29</f>
        <v>0</v>
      </c>
      <c r="J18" s="174"/>
      <c r="K18" s="193">
        <f>Ilembe!C$68/100</f>
        <v>0.16147119348074448</v>
      </c>
      <c r="L18" s="193">
        <f>Ilembe!D$68/100</f>
        <v>1.0093084283792835E-2</v>
      </c>
      <c r="M18" s="193">
        <f>Ilembe!E$68/100</f>
        <v>0.32747500535686991</v>
      </c>
      <c r="N18" s="193">
        <f>Ilembe!F$68/100</f>
        <v>2.5062966383056516E-2</v>
      </c>
      <c r="O18" s="193">
        <f>Ilembe!G$68/100</f>
        <v>2.6255661043275196E-2</v>
      </c>
      <c r="P18" s="193">
        <f>Ilembe!H$68/100</f>
        <v>0.1102869808258061</v>
      </c>
      <c r="Q18" s="193">
        <f>Ilembe!I$68/100</f>
        <v>4.4064156222426855E-2</v>
      </c>
      <c r="R18" s="193">
        <f>Ilembe!J$68/100</f>
        <v>8.2470464524222978E-2</v>
      </c>
      <c r="S18" s="193">
        <f>Ilembe!K$68/100</f>
        <v>0.21282048787980515</v>
      </c>
      <c r="T18" s="193"/>
      <c r="U18" s="193">
        <f>K18*$B18*Indicators!$B$256+K18*$C18*Indicators!$C$256+K18*$D18*Indicators!$D$256+K18*$E18*Indicators!$E$256+K18*$F18*Indicators!$F$256+K18*$G18*Indicators!$G$256+K18*$H18*Indicators!$H$256+K18*$I18*Indicators!$I$256</f>
        <v>5.5807509222991864E-3</v>
      </c>
      <c r="V18" s="193">
        <f>L18*$B18*Indicators!$B$257+L18*$C18*Indicators!$C$257+L18*$D18*Indicators!$D$257+L18*$E18*Indicators!$E$257+L18*$F18*Indicators!$F$257+L18*$G18*Indicators!$G$257+L18*$H18*Indicators!$H$257+L18*$I18*Indicators!$I$257</f>
        <v>-9.7377771394650711E-5</v>
      </c>
      <c r="W18" s="193">
        <f>M18*$B18*Indicators!$B$258+M18*$C18*Indicators!$C$258+M18*$D18*Indicators!$D$258+M18*$E18*Indicators!$E$258+M18*$F18*Indicators!$F$258+M18*$G18*Indicators!$G$258+M18*$H18*Indicators!$H$258+M18*$I18*Indicators!$I$258</f>
        <v>4.2397663409586509E-3</v>
      </c>
      <c r="X18" s="193">
        <f>N18*$B18*Indicators!$B$259+N18*$C18*Indicators!$C$259+N18*$D18*Indicators!$D$259+N18*$E18*Indicators!$E$259+N18*$F18*Indicators!$F$259+N18*$G18*Indicators!$G$259+N18*$H18*Indicators!$H$259+N18*$I18*Indicators!$I$259</f>
        <v>4.3028667510846424E-4</v>
      </c>
      <c r="Y18" s="193">
        <f>O18*$B18*Indicators!$B$260+O18*$C18*Indicators!$C$260+O18*$D18*Indicators!$D$260+O18*$E18*Indicators!$E$260+O18*$F18*Indicators!$F$260+O18*$G18*Indicators!$G$260+O18*$H18*Indicators!$H$260+O18*$I18*Indicators!$I$260</f>
        <v>3.3025874845456622E-4</v>
      </c>
      <c r="Z18" s="193">
        <f>P18*$B18*Indicators!$B$261+P18*$C18*Indicators!$C$261+P18*$D18*Indicators!$D$261+P18*$E18*Indicators!$E$261+P18*$F18*Indicators!$F$261+P18*$G18*Indicators!$G$261+P18*$H18*Indicators!$H$261+P18*$I18*Indicators!$I$261</f>
        <v>9.984793456897104E-4</v>
      </c>
      <c r="AA18" s="193">
        <f>Q18*$B18*Indicators!$B$262+Q18*$C18*Indicators!$C$262+Q18*$D18*Indicators!$D$262+Q18*$E18*Indicators!$E$262+Q18*$F18*Indicators!$F$262+Q18*$G18*Indicators!$G$262+Q18*$H18*Indicators!$H$262+Q18*$I18*Indicators!$I$262</f>
        <v>1.0793688213047773E-3</v>
      </c>
      <c r="AB18" s="193">
        <f>R18*$B18*Indicators!$B$263+R18*$C18*Indicators!$C$263+R18*$D18*Indicators!$D$263+R18*$E18*Indicators!$E$263+R18*$F18*Indicators!$F$263+R18*$G18*Indicators!$G$263+R18*$H18*Indicators!$H$263+R18*$I18*Indicators!$I$263</f>
        <v>7.0065699929845282E-4</v>
      </c>
      <c r="AC18" s="193">
        <f>S18*$B18*Indicators!$B$264+S18*$C18*Indicators!$C$264+S18*$D18*Indicators!$D$264+S18*$E18*Indicators!$E$264+S18*$F18*Indicators!$F$264+S18*$G18*Indicators!$G$264+S18*$H18*Indicators!$H$264+S18*$I18*Indicators!$I$264</f>
        <v>3.0245953947903624E-4</v>
      </c>
      <c r="AD18" s="193"/>
      <c r="AE18" s="177">
        <f t="shared" si="1"/>
        <v>1.3564649621198193</v>
      </c>
    </row>
    <row r="19" spans="1:31" hidden="1" x14ac:dyDescent="0.25">
      <c r="A19" s="174">
        <f>Indicators!A31</f>
        <v>36312</v>
      </c>
      <c r="B19" s="193">
        <f>(Indicators!B31-Indicators!B30)/Indicators!B30</f>
        <v>-2.7466774063632647E-2</v>
      </c>
      <c r="C19" s="193">
        <f>(Indicators!C31-Indicators!C30)/-100</f>
        <v>-8.5000000000000852E-4</v>
      </c>
      <c r="D19" s="193">
        <f>(Indicators!D31-Indicators!D30)/-100</f>
        <v>-2.0195874417451519E-3</v>
      </c>
      <c r="E19" s="193">
        <f>(Indicators!E31-Indicators!E30)/-Indicators!E30</f>
        <v>-0.11757719714964374</v>
      </c>
      <c r="F19" s="193">
        <f>(Indicators!F31-Indicators!F30)/Indicators!F30</f>
        <v>5.0434782608695661E-2</v>
      </c>
      <c r="G19" s="193">
        <f>(Indicators!G31-Indicators!G30)/Indicators!G30</f>
        <v>-3.36600702792677E-2</v>
      </c>
      <c r="H19" s="193">
        <f>(Indicators!H31-Indicators!H30)/Indicators!H30</f>
        <v>2.629224779122967E-2</v>
      </c>
      <c r="I19" s="193">
        <f>(Indicators!I31-Indicators!I30)/Indicators!I30</f>
        <v>0</v>
      </c>
      <c r="J19" s="174"/>
      <c r="K19" s="193">
        <f>Ilembe!C$68/100</f>
        <v>0.16147119348074448</v>
      </c>
      <c r="L19" s="193">
        <f>Ilembe!D$68/100</f>
        <v>1.0093084283792835E-2</v>
      </c>
      <c r="M19" s="193">
        <f>Ilembe!E$68/100</f>
        <v>0.32747500535686991</v>
      </c>
      <c r="N19" s="193">
        <f>Ilembe!F$68/100</f>
        <v>2.5062966383056516E-2</v>
      </c>
      <c r="O19" s="193">
        <f>Ilembe!G$68/100</f>
        <v>2.6255661043275196E-2</v>
      </c>
      <c r="P19" s="193">
        <f>Ilembe!H$68/100</f>
        <v>0.1102869808258061</v>
      </c>
      <c r="Q19" s="193">
        <f>Ilembe!I$68/100</f>
        <v>4.4064156222426855E-2</v>
      </c>
      <c r="R19" s="193">
        <f>Ilembe!J$68/100</f>
        <v>8.2470464524222978E-2</v>
      </c>
      <c r="S19" s="193">
        <f>Ilembe!K$68/100</f>
        <v>0.21282048787980515</v>
      </c>
      <c r="T19" s="193"/>
      <c r="U19" s="193">
        <f>K19*$B19*Indicators!$B$256+K19*$C19*Indicators!$C$256+K19*$D19*Indicators!$D$256+K19*$E19*Indicators!$E$256+K19*$F19*Indicators!$F$256+K19*$G19*Indicators!$G$256+K19*$H19*Indicators!$H$256+K19*$I19*Indicators!$I$256</f>
        <v>-1.276881603231886E-3</v>
      </c>
      <c r="V19" s="193">
        <f>L19*$B19*Indicators!$B$257+L19*$C19*Indicators!$C$257+L19*$D19*Indicators!$D$257+L19*$E19*Indicators!$E$257+L19*$F19*Indicators!$F$257+L19*$G19*Indicators!$G$257+L19*$H19*Indicators!$H$257+L19*$I19*Indicators!$I$257</f>
        <v>-3.3773256628760555E-4</v>
      </c>
      <c r="W19" s="193">
        <f>M19*$B19*Indicators!$B$258+M19*$C19*Indicators!$C$258+M19*$D19*Indicators!$D$258+M19*$E19*Indicators!$E$258+M19*$F19*Indicators!$F$258+M19*$G19*Indicators!$G$258+M19*$H19*Indicators!$H$258+M19*$I19*Indicators!$I$258</f>
        <v>-6.2262315936091137E-3</v>
      </c>
      <c r="X19" s="193">
        <f>N19*$B19*Indicators!$B$259+N19*$C19*Indicators!$C$259+N19*$D19*Indicators!$D$259+N19*$E19*Indicators!$E$259+N19*$F19*Indicators!$F$259+N19*$G19*Indicators!$G$259+N19*$H19*Indicators!$H$259+N19*$I19*Indicators!$I$259</f>
        <v>-5.9590639784251631E-4</v>
      </c>
      <c r="Y19" s="193">
        <f>O19*$B19*Indicators!$B$260+O19*$C19*Indicators!$C$260+O19*$D19*Indicators!$D$260+O19*$E19*Indicators!$E$260+O19*$F19*Indicators!$F$260+O19*$G19*Indicators!$G$260+O19*$H19*Indicators!$H$260+O19*$I19*Indicators!$I$260</f>
        <v>-3.4007753626971314E-4</v>
      </c>
      <c r="Z19" s="193">
        <f>P19*$B19*Indicators!$B$261+P19*$C19*Indicators!$C$261+P19*$D19*Indicators!$D$261+P19*$E19*Indicators!$E$261+P19*$F19*Indicators!$F$261+P19*$G19*Indicators!$G$261+P19*$H19*Indicators!$H$261+P19*$I19*Indicators!$I$261</f>
        <v>-9.5208022729350108E-4</v>
      </c>
      <c r="AA19" s="193">
        <f>Q19*$B19*Indicators!$B$262+Q19*$C19*Indicators!$C$262+Q19*$D19*Indicators!$D$262+Q19*$E19*Indicators!$E$262+Q19*$F19*Indicators!$F$262+Q19*$G19*Indicators!$G$262+Q19*$H19*Indicators!$H$262+Q19*$I19*Indicators!$I$262</f>
        <v>-1.4599929227349993E-3</v>
      </c>
      <c r="AB19" s="193">
        <f>R19*$B19*Indicators!$B$263+R19*$C19*Indicators!$C$263+R19*$D19*Indicators!$D$263+R19*$E19*Indicators!$E$263+R19*$F19*Indicators!$F$263+R19*$G19*Indicators!$G$263+R19*$H19*Indicators!$H$263+R19*$I19*Indicators!$I$263</f>
        <v>-5.8687479626384461E-4</v>
      </c>
      <c r="AC19" s="193">
        <f>S19*$B19*Indicators!$B$264+S19*$C19*Indicators!$C$264+S19*$D19*Indicators!$D$264+S19*$E19*Indicators!$E$264+S19*$F19*Indicators!$F$264+S19*$G19*Indicators!$G$264+S19*$H19*Indicators!$H$264+S19*$I19*Indicators!$I$264</f>
        <v>9.4483346296733164E-4</v>
      </c>
      <c r="AD19" s="193"/>
      <c r="AE19" s="177">
        <f t="shared" si="1"/>
        <v>-1.0830944180565847</v>
      </c>
    </row>
    <row r="20" spans="1:31" hidden="1" x14ac:dyDescent="0.25">
      <c r="A20" s="174">
        <f>Indicators!A32</f>
        <v>36342</v>
      </c>
      <c r="B20" s="193">
        <f>(Indicators!B32-Indicators!B31)/Indicators!B31</f>
        <v>1.9546132184860083E-2</v>
      </c>
      <c r="C20" s="193">
        <f>(Indicators!C32-Indicators!C31)/-100</f>
        <v>-1.9999999999999573E-4</v>
      </c>
      <c r="D20" s="193">
        <f>(Indicators!D32-Indicators!D31)/-100</f>
        <v>2.3723186353443778E-2</v>
      </c>
      <c r="E20" s="193">
        <f>(Indicators!E32-Indicators!E31)/-Indicators!E31</f>
        <v>-0.11052072263549406</v>
      </c>
      <c r="F20" s="193">
        <f>(Indicators!F32-Indicators!F31)/Indicators!F31</f>
        <v>-0.10927152317880796</v>
      </c>
      <c r="G20" s="193">
        <f>(Indicators!G32-Indicators!G31)/Indicators!G31</f>
        <v>-2.2239234449760774E-2</v>
      </c>
      <c r="H20" s="193">
        <f>(Indicators!H32-Indicators!H31)/Indicators!H31</f>
        <v>1.0210943142480015E-3</v>
      </c>
      <c r="I20" s="193">
        <f>(Indicators!I32-Indicators!I31)/Indicators!I31</f>
        <v>0</v>
      </c>
      <c r="J20" s="174"/>
      <c r="K20" s="193">
        <f>Ilembe!C$68/100</f>
        <v>0.16147119348074448</v>
      </c>
      <c r="L20" s="193">
        <f>Ilembe!D$68/100</f>
        <v>1.0093084283792835E-2</v>
      </c>
      <c r="M20" s="193">
        <f>Ilembe!E$68/100</f>
        <v>0.32747500535686991</v>
      </c>
      <c r="N20" s="193">
        <f>Ilembe!F$68/100</f>
        <v>2.5062966383056516E-2</v>
      </c>
      <c r="O20" s="193">
        <f>Ilembe!G$68/100</f>
        <v>2.6255661043275196E-2</v>
      </c>
      <c r="P20" s="193">
        <f>Ilembe!H$68/100</f>
        <v>0.1102869808258061</v>
      </c>
      <c r="Q20" s="193">
        <f>Ilembe!I$68/100</f>
        <v>4.4064156222426855E-2</v>
      </c>
      <c r="R20" s="193">
        <f>Ilembe!J$68/100</f>
        <v>8.2470464524222978E-2</v>
      </c>
      <c r="S20" s="193">
        <f>Ilembe!K$68/100</f>
        <v>0.21282048787980515</v>
      </c>
      <c r="T20" s="193"/>
      <c r="U20" s="193">
        <f>K20*$B20*Indicators!$B$256+K20*$C20*Indicators!$C$256+K20*$D20*Indicators!$D$256+K20*$E20*Indicators!$E$256+K20*$F20*Indicators!$F$256+K20*$G20*Indicators!$G$256+K20*$H20*Indicators!$H$256+K20*$I20*Indicators!$I$256</f>
        <v>-7.4910498594192004E-3</v>
      </c>
      <c r="V20" s="193">
        <f>L20*$B20*Indicators!$B$257+L20*$C20*Indicators!$C$257+L20*$D20*Indicators!$D$257+L20*$E20*Indicators!$E$257+L20*$F20*Indicators!$F$257+L20*$G20*Indicators!$G$257+L20*$H20*Indicators!$H$257+L20*$I20*Indicators!$I$257</f>
        <v>-1.4215025608077452E-4</v>
      </c>
      <c r="W20" s="193">
        <f>M20*$B20*Indicators!$B$258+M20*$C20*Indicators!$C$258+M20*$D20*Indicators!$D$258+M20*$E20*Indicators!$E$258+M20*$F20*Indicators!$F$258+M20*$G20*Indicators!$G$258+M20*$H20*Indicators!$H$258+M20*$I20*Indicators!$I$258</f>
        <v>-9.7019619873290502E-4</v>
      </c>
      <c r="X20" s="193">
        <f>N20*$B20*Indicators!$B$259+N20*$C20*Indicators!$C$259+N20*$D20*Indicators!$D$259+N20*$E20*Indicators!$E$259+N20*$F20*Indicators!$F$259+N20*$G20*Indicators!$G$259+N20*$H20*Indicators!$H$259+N20*$I20*Indicators!$I$259</f>
        <v>-4.7296981913497795E-4</v>
      </c>
      <c r="Y20" s="193">
        <f>O20*$B20*Indicators!$B$260+O20*$C20*Indicators!$C$260+O20*$D20*Indicators!$D$260+O20*$E20*Indicators!$E$260+O20*$F20*Indicators!$F$260+O20*$G20*Indicators!$G$260+O20*$H20*Indicators!$H$260+O20*$I20*Indicators!$I$260</f>
        <v>-3.1519522645494686E-4</v>
      </c>
      <c r="Z20" s="193">
        <f>P20*$B20*Indicators!$B$261+P20*$C20*Indicators!$C$261+P20*$D20*Indicators!$D$261+P20*$E20*Indicators!$E$261+P20*$F20*Indicators!$F$261+P20*$G20*Indicators!$G$261+P20*$H20*Indicators!$H$261+P20*$I20*Indicators!$I$261</f>
        <v>-4.596263079622117E-4</v>
      </c>
      <c r="AA20" s="193">
        <f>Q20*$B20*Indicators!$B$262+Q20*$C20*Indicators!$C$262+Q20*$D20*Indicators!$D$262+Q20*$E20*Indicators!$E$262+Q20*$F20*Indicators!$F$262+Q20*$G20*Indicators!$G$262+Q20*$H20*Indicators!$H$262+Q20*$I20*Indicators!$I$262</f>
        <v>-1.2631019496095242E-3</v>
      </c>
      <c r="AB20" s="193">
        <f>R20*$B20*Indicators!$B$263+R20*$C20*Indicators!$C$263+R20*$D20*Indicators!$D$263+R20*$E20*Indicators!$E$263+R20*$F20*Indicators!$F$263+R20*$G20*Indicators!$G$263+R20*$H20*Indicators!$H$263+R20*$I20*Indicators!$I$263</f>
        <v>-5.3513534937112367E-4</v>
      </c>
      <c r="AC20" s="193">
        <f>S20*$B20*Indicators!$B$264+S20*$C20*Indicators!$C$264+S20*$D20*Indicators!$D$264+S20*$E20*Indicators!$E$264+S20*$F20*Indicators!$F$264+S20*$G20*Indicators!$G$264+S20*$H20*Indicators!$H$264+S20*$I20*Indicators!$I$264</f>
        <v>1.4760332604224771E-3</v>
      </c>
      <c r="AD20" s="193"/>
      <c r="AE20" s="177">
        <f t="shared" si="1"/>
        <v>-1.0173391706343189</v>
      </c>
    </row>
    <row r="21" spans="1:31" hidden="1" x14ac:dyDescent="0.25">
      <c r="A21" s="174">
        <f>Indicators!A33</f>
        <v>36373</v>
      </c>
      <c r="B21" s="193">
        <f>(Indicators!B33-Indicators!B32)/Indicators!B32</f>
        <v>-1.0966693744922809E-2</v>
      </c>
      <c r="C21" s="193">
        <f>(Indicators!C33-Indicators!C32)/-100</f>
        <v>-1.9999999999999573E-4</v>
      </c>
      <c r="D21" s="193">
        <f>(Indicators!D33-Indicators!D32)/-100</f>
        <v>1.5796200399413648E-2</v>
      </c>
      <c r="E21" s="193">
        <f>(Indicators!E33-Indicators!E32)/-Indicators!E32</f>
        <v>-4.6411483253588633E-2</v>
      </c>
      <c r="F21" s="193">
        <f>(Indicators!F33-Indicators!F32)/Indicators!F32</f>
        <v>6.3197026022304814E-2</v>
      </c>
      <c r="G21" s="193">
        <f>(Indicators!G33-Indicators!G32)/Indicators!G32</f>
        <v>1.9574068274350142E-3</v>
      </c>
      <c r="H21" s="193">
        <f>(Indicators!H33-Indicators!H32)/Indicators!H32</f>
        <v>7.8307707618052447E-3</v>
      </c>
      <c r="I21" s="193">
        <f>(Indicators!I33-Indicators!I32)/Indicators!I32</f>
        <v>0</v>
      </c>
      <c r="J21" s="174"/>
      <c r="K21" s="193">
        <f>Ilembe!C$68/100</f>
        <v>0.16147119348074448</v>
      </c>
      <c r="L21" s="193">
        <f>Ilembe!D$68/100</f>
        <v>1.0093084283792835E-2</v>
      </c>
      <c r="M21" s="193">
        <f>Ilembe!E$68/100</f>
        <v>0.32747500535686991</v>
      </c>
      <c r="N21" s="193">
        <f>Ilembe!F$68/100</f>
        <v>2.5062966383056516E-2</v>
      </c>
      <c r="O21" s="193">
        <f>Ilembe!G$68/100</f>
        <v>2.6255661043275196E-2</v>
      </c>
      <c r="P21" s="193">
        <f>Ilembe!H$68/100</f>
        <v>0.1102869808258061</v>
      </c>
      <c r="Q21" s="193">
        <f>Ilembe!I$68/100</f>
        <v>4.4064156222426855E-2</v>
      </c>
      <c r="R21" s="193">
        <f>Ilembe!J$68/100</f>
        <v>8.2470464524222978E-2</v>
      </c>
      <c r="S21" s="193">
        <f>Ilembe!K$68/100</f>
        <v>0.21282048787980515</v>
      </c>
      <c r="T21" s="193"/>
      <c r="U21" s="193">
        <f>K21*$B21*Indicators!$B$256+K21*$C21*Indicators!$C$256+K21*$D21*Indicators!$D$256+K21*$E21*Indicators!$E$256+K21*$F21*Indicators!$F$256+K21*$G21*Indicators!$G$256+K21*$H21*Indicators!$H$256+K21*$I21*Indicators!$I$256</f>
        <v>1.6839352814581978E-3</v>
      </c>
      <c r="V21" s="193">
        <f>L21*$B21*Indicators!$B$257+L21*$C21*Indicators!$C$257+L21*$D21*Indicators!$D$257+L21*$E21*Indicators!$E$257+L21*$F21*Indicators!$F$257+L21*$G21*Indicators!$G$257+L21*$H21*Indicators!$H$257+L21*$I21*Indicators!$I$257</f>
        <v>-7.2147321671256606E-5</v>
      </c>
      <c r="W21" s="193">
        <f>M21*$B21*Indicators!$B$258+M21*$C21*Indicators!$C$258+M21*$D21*Indicators!$D$258+M21*$E21*Indicators!$E$258+M21*$F21*Indicators!$F$258+M21*$G21*Indicators!$G$258+M21*$H21*Indicators!$H$258+M21*$I21*Indicators!$I$258</f>
        <v>-2.2748391951883402E-3</v>
      </c>
      <c r="X21" s="193">
        <f>N21*$B21*Indicators!$B$259+N21*$C21*Indicators!$C$259+N21*$D21*Indicators!$D$259+N21*$E21*Indicators!$E$259+N21*$F21*Indicators!$F$259+N21*$G21*Indicators!$G$259+N21*$H21*Indicators!$H$259+N21*$I21*Indicators!$I$259</f>
        <v>-2.2095708982937363E-4</v>
      </c>
      <c r="Y21" s="193">
        <f>O21*$B21*Indicators!$B$260+O21*$C21*Indicators!$C$260+O21*$D21*Indicators!$D$260+O21*$E21*Indicators!$E$260+O21*$F21*Indicators!$F$260+O21*$G21*Indicators!$G$260+O21*$H21*Indicators!$H$260+O21*$I21*Indicators!$I$260</f>
        <v>-1.0999915776435654E-4</v>
      </c>
      <c r="Z21" s="193">
        <f>P21*$B21*Indicators!$B$261+P21*$C21*Indicators!$C$261+P21*$D21*Indicators!$D$261+P21*$E21*Indicators!$E$261+P21*$F21*Indicators!$F$261+P21*$G21*Indicators!$G$261+P21*$H21*Indicators!$H$261+P21*$I21*Indicators!$I$261</f>
        <v>-7.6195612974491001E-5</v>
      </c>
      <c r="AA21" s="193">
        <f>Q21*$B21*Indicators!$B$262+Q21*$C21*Indicators!$C$262+Q21*$D21*Indicators!$D$262+Q21*$E21*Indicators!$E$262+Q21*$F21*Indicators!$F$262+Q21*$G21*Indicators!$G$262+Q21*$H21*Indicators!$H$262+Q21*$I21*Indicators!$I$262</f>
        <v>-5.2499534602098703E-4</v>
      </c>
      <c r="AB21" s="193">
        <f>R21*$B21*Indicators!$B$263+R21*$C21*Indicators!$C$263+R21*$D21*Indicators!$D$263+R21*$E21*Indicators!$E$263+R21*$F21*Indicators!$F$263+R21*$G21*Indicators!$G$263+R21*$H21*Indicators!$H$263+R21*$I21*Indicators!$I$263</f>
        <v>-1.5495923442035737E-4</v>
      </c>
      <c r="AC21" s="193">
        <f>S21*$B21*Indicators!$B$264+S21*$C21*Indicators!$C$264+S21*$D21*Indicators!$D$264+S21*$E21*Indicators!$E$264+S21*$F21*Indicators!$F$264+S21*$G21*Indicators!$G$264+S21*$H21*Indicators!$H$264+S21*$I21*Indicators!$I$264</f>
        <v>9.2402440585689482E-4</v>
      </c>
      <c r="AD21" s="193"/>
      <c r="AE21" s="177">
        <f t="shared" si="1"/>
        <v>-8.2613327055406971E-2</v>
      </c>
    </row>
    <row r="22" spans="1:31" hidden="1" x14ac:dyDescent="0.25">
      <c r="A22" s="174">
        <f>Indicators!A34</f>
        <v>36404</v>
      </c>
      <c r="B22" s="193">
        <f>(Indicators!B34-Indicators!B33)/Indicators!B33</f>
        <v>-1.41765913757701E-2</v>
      </c>
      <c r="C22" s="193">
        <f>(Indicators!C34-Indicators!C33)/-100</f>
        <v>1.9999999999999931E-3</v>
      </c>
      <c r="D22" s="193">
        <f>(Indicators!D34-Indicators!D33)/-100</f>
        <v>1.3422771725218923E-2</v>
      </c>
      <c r="E22" s="193">
        <f>(Indicators!E34-Indicators!E33)/-Indicators!E33</f>
        <v>-0.12391403749428428</v>
      </c>
      <c r="F22" s="193">
        <f>(Indicators!F34-Indicators!F33)/Indicators!F33</f>
        <v>0.16608391608391612</v>
      </c>
      <c r="G22" s="193">
        <f>(Indicators!G34-Indicators!G33)/Indicators!G33</f>
        <v>0.1780104712041885</v>
      </c>
      <c r="H22" s="193">
        <f>(Indicators!H34-Indicators!H33)/Indicators!H33</f>
        <v>1.661575174087903E-2</v>
      </c>
      <c r="I22" s="193">
        <f>(Indicators!I34-Indicators!I33)/Indicators!I33</f>
        <v>0</v>
      </c>
      <c r="J22" s="174"/>
      <c r="K22" s="193">
        <f>Ilembe!C$68/100</f>
        <v>0.16147119348074448</v>
      </c>
      <c r="L22" s="193">
        <f>Ilembe!D$68/100</f>
        <v>1.0093084283792835E-2</v>
      </c>
      <c r="M22" s="193">
        <f>Ilembe!E$68/100</f>
        <v>0.32747500535686991</v>
      </c>
      <c r="N22" s="193">
        <f>Ilembe!F$68/100</f>
        <v>2.5062966383056516E-2</v>
      </c>
      <c r="O22" s="193">
        <f>Ilembe!G$68/100</f>
        <v>2.6255661043275196E-2</v>
      </c>
      <c r="P22" s="193">
        <f>Ilembe!H$68/100</f>
        <v>0.1102869808258061</v>
      </c>
      <c r="Q22" s="193">
        <f>Ilembe!I$68/100</f>
        <v>4.4064156222426855E-2</v>
      </c>
      <c r="R22" s="193">
        <f>Ilembe!J$68/100</f>
        <v>8.2470464524222978E-2</v>
      </c>
      <c r="S22" s="193">
        <f>Ilembe!K$68/100</f>
        <v>0.21282048787980515</v>
      </c>
      <c r="T22" s="193"/>
      <c r="U22" s="193">
        <f>K22*$B22*Indicators!$B$256+K22*$C22*Indicators!$C$256+K22*$D22*Indicators!$D$256+K22*$E22*Indicators!$E$256+K22*$F22*Indicators!$F$256+K22*$G22*Indicators!$G$256+K22*$H22*Indicators!$H$256+K22*$I22*Indicators!$I$256</f>
        <v>4.5950154533021042E-3</v>
      </c>
      <c r="V22" s="193">
        <f>L22*$B22*Indicators!$B$257+L22*$C22*Indicators!$C$257+L22*$D22*Indicators!$D$257+L22*$E22*Indicators!$E$257+L22*$F22*Indicators!$F$257+L22*$G22*Indicators!$G$257+L22*$H22*Indicators!$H$257+L22*$I22*Indicators!$I$257</f>
        <v>5.5067673378337168E-4</v>
      </c>
      <c r="W22" s="193">
        <f>M22*$B22*Indicators!$B$258+M22*$C22*Indicators!$C$258+M22*$D22*Indicators!$D$258+M22*$E22*Indicators!$E$258+M22*$F22*Indicators!$F$258+M22*$G22*Indicators!$G$258+M22*$H22*Indicators!$H$258+M22*$I22*Indicators!$I$258</f>
        <v>-4.7878473237670449E-3</v>
      </c>
      <c r="X22" s="193">
        <f>N22*$B22*Indicators!$B$259+N22*$C22*Indicators!$C$259+N22*$D22*Indicators!$D$259+N22*$E22*Indicators!$E$259+N22*$F22*Indicators!$F$259+N22*$G22*Indicators!$G$259+N22*$H22*Indicators!$H$259+N22*$I22*Indicators!$I$259</f>
        <v>-5.9569039133411373E-4</v>
      </c>
      <c r="Y22" s="193">
        <f>O22*$B22*Indicators!$B$260+O22*$C22*Indicators!$C$260+O22*$D22*Indicators!$D$260+O22*$E22*Indicators!$E$260+O22*$F22*Indicators!$F$260+O22*$G22*Indicators!$G$260+O22*$H22*Indicators!$H$260+O22*$I22*Indicators!$I$260</f>
        <v>-3.4336528803402251E-4</v>
      </c>
      <c r="Z22" s="193">
        <f>P22*$B22*Indicators!$B$261+P22*$C22*Indicators!$C$261+P22*$D22*Indicators!$D$261+P22*$E22*Indicators!$E$261+P22*$F22*Indicators!$F$261+P22*$G22*Indicators!$G$261+P22*$H22*Indicators!$H$261+P22*$I22*Indicators!$I$261</f>
        <v>-6.9156230027260729E-4</v>
      </c>
      <c r="AA22" s="193">
        <f>Q22*$B22*Indicators!$B$262+Q22*$C22*Indicators!$C$262+Q22*$D22*Indicators!$D$262+Q22*$E22*Indicators!$E$262+Q22*$F22*Indicators!$F$262+Q22*$G22*Indicators!$G$262+Q22*$H22*Indicators!$H$262+Q22*$I22*Indicators!$I$262</f>
        <v>-1.4773144159928812E-3</v>
      </c>
      <c r="AB22" s="193">
        <f>R22*$B22*Indicators!$B$263+R22*$C22*Indicators!$C$263+R22*$D22*Indicators!$D$263+R22*$E22*Indicators!$E$263+R22*$F22*Indicators!$F$263+R22*$G22*Indicators!$G$263+R22*$H22*Indicators!$H$263+R22*$I22*Indicators!$I$263</f>
        <v>-5.5931965448361115E-4</v>
      </c>
      <c r="AC22" s="193">
        <f>S22*$B22*Indicators!$B$264+S22*$C22*Indicators!$C$264+S22*$D22*Indicators!$D$264+S22*$E22*Indicators!$E$264+S22*$F22*Indicators!$F$264+S22*$G22*Indicators!$G$264+S22*$H22*Indicators!$H$264+S22*$I22*Indicators!$I$264</f>
        <v>1.4794473152566082E-3</v>
      </c>
      <c r="AD22" s="193"/>
      <c r="AE22" s="177">
        <f t="shared" si="1"/>
        <v>-0.18299598715421969</v>
      </c>
    </row>
    <row r="23" spans="1:31" hidden="1" x14ac:dyDescent="0.25">
      <c r="A23" s="174">
        <f>Indicators!A35</f>
        <v>36434</v>
      </c>
      <c r="B23" s="193">
        <f>(Indicators!B35-Indicators!B34)/Indicators!B34</f>
        <v>2.1745650869826119E-2</v>
      </c>
      <c r="C23" s="193">
        <f>(Indicators!C35-Indicators!C34)/-100</f>
        <v>1.6500000000000093E-3</v>
      </c>
      <c r="D23" s="193">
        <f>(Indicators!D35-Indicators!D34)/-100</f>
        <v>2.2168307556098819E-3</v>
      </c>
      <c r="E23" s="193">
        <f>(Indicators!E35-Indicators!E34)/-Indicators!E34</f>
        <v>0.10659072416598851</v>
      </c>
      <c r="F23" s="193">
        <f>(Indicators!F35-Indicators!F34)/Indicators!F34</f>
        <v>1.199400299850076E-2</v>
      </c>
      <c r="G23" s="193">
        <f>(Indicators!G35-Indicators!G34)/Indicators!G34</f>
        <v>3.3167495854070559E-4</v>
      </c>
      <c r="H23" s="193">
        <f>(Indicators!H35-Indicators!H34)/Indicators!H34</f>
        <v>-8.5899526894949643E-3</v>
      </c>
      <c r="I23" s="193">
        <f>(Indicators!I35-Indicators!I34)/Indicators!I34</f>
        <v>0</v>
      </c>
      <c r="J23" s="174"/>
      <c r="K23" s="193">
        <f>Ilembe!C$68/100</f>
        <v>0.16147119348074448</v>
      </c>
      <c r="L23" s="193">
        <f>Ilembe!D$68/100</f>
        <v>1.0093084283792835E-2</v>
      </c>
      <c r="M23" s="193">
        <f>Ilembe!E$68/100</f>
        <v>0.32747500535686991</v>
      </c>
      <c r="N23" s="193">
        <f>Ilembe!F$68/100</f>
        <v>2.5062966383056516E-2</v>
      </c>
      <c r="O23" s="193">
        <f>Ilembe!G$68/100</f>
        <v>2.6255661043275196E-2</v>
      </c>
      <c r="P23" s="193">
        <f>Ilembe!H$68/100</f>
        <v>0.1102869808258061</v>
      </c>
      <c r="Q23" s="193">
        <f>Ilembe!I$68/100</f>
        <v>4.4064156222426855E-2</v>
      </c>
      <c r="R23" s="193">
        <f>Ilembe!J$68/100</f>
        <v>8.2470464524222978E-2</v>
      </c>
      <c r="S23" s="193">
        <f>Ilembe!K$68/100</f>
        <v>0.21282048787980515</v>
      </c>
      <c r="T23" s="193"/>
      <c r="U23" s="193">
        <f>K23*$B23*Indicators!$B$256+K23*$C23*Indicators!$C$256+K23*$D23*Indicators!$D$256+K23*$E23*Indicators!$E$256+K23*$F23*Indicators!$F$256+K23*$G23*Indicators!$G$256+K23*$H23*Indicators!$H$256+K23*$I23*Indicators!$I$256</f>
        <v>4.1150288501325682E-3</v>
      </c>
      <c r="V23" s="193">
        <f>L23*$B23*Indicators!$B$257+L23*$C23*Indicators!$C$257+L23*$D23*Indicators!$D$257+L23*$E23*Indicators!$E$257+L23*$F23*Indicators!$F$257+L23*$G23*Indicators!$G$257+L23*$H23*Indicators!$H$257+L23*$I23*Indicators!$I$257</f>
        <v>1.7476617172285992E-4</v>
      </c>
      <c r="W23" s="193">
        <f>M23*$B23*Indicators!$B$258+M23*$C23*Indicators!$C$258+M23*$D23*Indicators!$D$258+M23*$E23*Indicators!$E$258+M23*$F23*Indicators!$F$258+M23*$G23*Indicators!$G$258+M23*$H23*Indicators!$H$258+M23*$I23*Indicators!$I$258</f>
        <v>5.8460498986501359E-3</v>
      </c>
      <c r="X23" s="193">
        <f>N23*$B23*Indicators!$B$259+N23*$C23*Indicators!$C$259+N23*$D23*Indicators!$D$259+N23*$E23*Indicators!$E$259+N23*$F23*Indicators!$F$259+N23*$G23*Indicators!$G$259+N23*$H23*Indicators!$H$259+N23*$I23*Indicators!$I$259</f>
        <v>5.7211374188933281E-4</v>
      </c>
      <c r="Y23" s="193">
        <f>O23*$B23*Indicators!$B$260+O23*$C23*Indicators!$C$260+O23*$D23*Indicators!$D$260+O23*$E23*Indicators!$E$260+O23*$F23*Indicators!$F$260+O23*$G23*Indicators!$G$260+O23*$H23*Indicators!$H$260+O23*$I23*Indicators!$I$260</f>
        <v>4.2804265449870762E-4</v>
      </c>
      <c r="Z23" s="193">
        <f>P23*$B23*Indicators!$B$261+P23*$C23*Indicators!$C$261+P23*$D23*Indicators!$D$261+P23*$E23*Indicators!$E$261+P23*$F23*Indicators!$F$261+P23*$G23*Indicators!$G$261+P23*$H23*Indicators!$H$261+P23*$I23*Indicators!$I$261</f>
        <v>1.2911313920271111E-3</v>
      </c>
      <c r="AA23" s="193">
        <f>Q23*$B23*Indicators!$B$262+Q23*$C23*Indicators!$C$262+Q23*$D23*Indicators!$D$262+Q23*$E23*Indicators!$E$262+Q23*$F23*Indicators!$F$262+Q23*$G23*Indicators!$G$262+Q23*$H23*Indicators!$H$262+Q23*$I23*Indicators!$I$262</f>
        <v>1.4534771179383109E-3</v>
      </c>
      <c r="AB23" s="193">
        <f>R23*$B23*Indicators!$B$263+R23*$C23*Indicators!$C$263+R23*$D23*Indicators!$D$263+R23*$E23*Indicators!$E$263+R23*$F23*Indicators!$F$263+R23*$G23*Indicators!$G$263+R23*$H23*Indicators!$H$263+R23*$I23*Indicators!$I$263</f>
        <v>9.1177982937414026E-4</v>
      </c>
      <c r="AC23" s="193">
        <f>S23*$B23*Indicators!$B$264+S23*$C23*Indicators!$C$264+S23*$D23*Indicators!$D$264+S23*$E23*Indicators!$E$264+S23*$F23*Indicators!$F$264+S23*$G23*Indicators!$G$264+S23*$H23*Indicators!$H$264+S23*$I23*Indicators!$I$264</f>
        <v>1.316178584069602E-4</v>
      </c>
      <c r="AD23" s="193"/>
      <c r="AE23" s="177">
        <f t="shared" si="1"/>
        <v>1.4924007514640125</v>
      </c>
    </row>
    <row r="24" spans="1:31" hidden="1" x14ac:dyDescent="0.25">
      <c r="A24" s="174">
        <f>Indicators!A36</f>
        <v>36465</v>
      </c>
      <c r="B24" s="193">
        <f>(Indicators!B36-Indicators!B35)/Indicators!B35</f>
        <v>4.9415333431184743E-3</v>
      </c>
      <c r="C24" s="193">
        <f>(Indicators!C36-Indicators!C35)/-100</f>
        <v>5.299999999999994E-3</v>
      </c>
      <c r="D24" s="193">
        <f>(Indicators!D36-Indicators!D35)/-100</f>
        <v>-2.1344717182497641E-3</v>
      </c>
      <c r="E24" s="193">
        <f>(Indicators!E36-Indicators!E35)/-Indicators!E35</f>
        <v>-0.15209471766848814</v>
      </c>
      <c r="F24" s="193">
        <f>(Indicators!F36-Indicators!F35)/Indicators!F35</f>
        <v>-3.555555555555559E-2</v>
      </c>
      <c r="G24" s="193">
        <f>(Indicators!G36-Indicators!G35)/Indicators!G35</f>
        <v>-3.6472148541114052E-2</v>
      </c>
      <c r="H24" s="193">
        <f>(Indicators!H36-Indicators!H35)/Indicators!H35</f>
        <v>2.0872071307127243E-2</v>
      </c>
      <c r="I24" s="193">
        <f>(Indicators!I36-Indicators!I35)/Indicators!I35</f>
        <v>0</v>
      </c>
      <c r="J24" s="174"/>
      <c r="K24" s="193">
        <f>Ilembe!C$68/100</f>
        <v>0.16147119348074448</v>
      </c>
      <c r="L24" s="193">
        <f>Ilembe!D$68/100</f>
        <v>1.0093084283792835E-2</v>
      </c>
      <c r="M24" s="193">
        <f>Ilembe!E$68/100</f>
        <v>0.32747500535686991</v>
      </c>
      <c r="N24" s="193">
        <f>Ilembe!F$68/100</f>
        <v>2.5062966383056516E-2</v>
      </c>
      <c r="O24" s="193">
        <f>Ilembe!G$68/100</f>
        <v>2.6255661043275196E-2</v>
      </c>
      <c r="P24" s="193">
        <f>Ilembe!H$68/100</f>
        <v>0.1102869808258061</v>
      </c>
      <c r="Q24" s="193">
        <f>Ilembe!I$68/100</f>
        <v>4.4064156222426855E-2</v>
      </c>
      <c r="R24" s="193">
        <f>Ilembe!J$68/100</f>
        <v>8.2470464524222978E-2</v>
      </c>
      <c r="S24" s="193">
        <f>Ilembe!K$68/100</f>
        <v>0.21282048787980515</v>
      </c>
      <c r="T24" s="193"/>
      <c r="U24" s="193">
        <f>K24*$B24*Indicators!$B$256+K24*$C24*Indicators!$C$256+K24*$D24*Indicators!$D$256+K24*$E24*Indicators!$E$256+K24*$F24*Indicators!$F$256+K24*$G24*Indicators!$G$256+K24*$H24*Indicators!$H$256+K24*$I24*Indicators!$I$256</f>
        <v>-5.332421214915734E-3</v>
      </c>
      <c r="V24" s="193">
        <f>L24*$B24*Indicators!$B$257+L24*$C24*Indicators!$C$257+L24*$D24*Indicators!$D$257+L24*$E24*Indicators!$E$257+L24*$F24*Indicators!$F$257+L24*$G24*Indicators!$G$257+L24*$H24*Indicators!$H$257+L24*$I24*Indicators!$I$257</f>
        <v>-2.8579447439238287E-4</v>
      </c>
      <c r="W24" s="193">
        <f>M24*$B24*Indicators!$B$258+M24*$C24*Indicators!$C$258+M24*$D24*Indicators!$D$258+M24*$E24*Indicators!$E$258+M24*$F24*Indicators!$F$258+M24*$G24*Indicators!$G$258+M24*$H24*Indicators!$H$258+M24*$I24*Indicators!$I$258</f>
        <v>-3.4186594528999399E-3</v>
      </c>
      <c r="X24" s="193">
        <f>N24*$B24*Indicators!$B$259+N24*$C24*Indicators!$C$259+N24*$D24*Indicators!$D$259+N24*$E24*Indicators!$E$259+N24*$F24*Indicators!$F$259+N24*$G24*Indicators!$G$259+N24*$H24*Indicators!$H$259+N24*$I24*Indicators!$I$259</f>
        <v>-6.937255321901901E-4</v>
      </c>
      <c r="Y24" s="193">
        <f>O24*$B24*Indicators!$B$260+O24*$C24*Indicators!$C$260+O24*$D24*Indicators!$D$260+O24*$E24*Indicators!$E$260+O24*$F24*Indicators!$F$260+O24*$G24*Indicators!$G$260+O24*$H24*Indicators!$H$260+O24*$I24*Indicators!$I$260</f>
        <v>-3.8548246726934738E-4</v>
      </c>
      <c r="Z24" s="193">
        <f>P24*$B24*Indicators!$B$261+P24*$C24*Indicators!$C$261+P24*$D24*Indicators!$D$261+P24*$E24*Indicators!$E$261+P24*$F24*Indicators!$F$261+P24*$G24*Indicators!$G$261+P24*$H24*Indicators!$H$261+P24*$I24*Indicators!$I$261</f>
        <v>-8.8992714866473308E-4</v>
      </c>
      <c r="AA24" s="193">
        <f>Q24*$B24*Indicators!$B$262+Q24*$C24*Indicators!$C$262+Q24*$D24*Indicators!$D$262+Q24*$E24*Indicators!$E$262+Q24*$F24*Indicators!$F$262+Q24*$G24*Indicators!$G$262+Q24*$H24*Indicators!$H$262+Q24*$I24*Indicators!$I$262</f>
        <v>-1.7675584920402809E-3</v>
      </c>
      <c r="AB24" s="193">
        <f>R24*$B24*Indicators!$B$263+R24*$C24*Indicators!$C$263+R24*$D24*Indicators!$D$263+R24*$E24*Indicators!$E$263+R24*$F24*Indicators!$F$263+R24*$G24*Indicators!$G$263+R24*$H24*Indicators!$H$263+R24*$I24*Indicators!$I$263</f>
        <v>-5.6180069758809167E-4</v>
      </c>
      <c r="AC24" s="193">
        <f>S24*$B24*Indicators!$B$264+S24*$C24*Indicators!$C$264+S24*$D24*Indicators!$D$264+S24*$E24*Indicators!$E$264+S24*$F24*Indicators!$F$264+S24*$G24*Indicators!$G$264+S24*$H24*Indicators!$H$264+S24*$I24*Indicators!$I$264</f>
        <v>1.7416974158174763E-3</v>
      </c>
      <c r="AD24" s="193"/>
      <c r="AE24" s="177">
        <f t="shared" si="1"/>
        <v>-1.1593672064143226</v>
      </c>
    </row>
    <row r="25" spans="1:31" hidden="1" x14ac:dyDescent="0.25">
      <c r="A25" s="174">
        <f>Indicators!A37</f>
        <v>36495</v>
      </c>
      <c r="B25" s="193">
        <f>(Indicators!B37-Indicators!B36)/Indicators!B36</f>
        <v>-1.9474196689385859E-3</v>
      </c>
      <c r="C25" s="193">
        <f>(Indicators!C37-Indicators!C36)/-100</f>
        <v>6.6500000000000092E-3</v>
      </c>
      <c r="D25" s="193">
        <f>(Indicators!D37-Indicators!D36)/-100</f>
        <v>-3.2017075773745707E-3</v>
      </c>
      <c r="E25" s="193">
        <f>(Indicators!E37-Indicators!E36)/-Indicators!E36</f>
        <v>-4.5849802371541508E-2</v>
      </c>
      <c r="F25" s="193">
        <f>(Indicators!F37-Indicators!F36)/Indicators!F36</f>
        <v>-8.1413210445468412E-2</v>
      </c>
      <c r="G25" s="193">
        <f>(Indicators!G37-Indicators!G36)/Indicators!G36</f>
        <v>-4.4735030970406448E-3</v>
      </c>
      <c r="H25" s="193">
        <f>(Indicators!H37-Indicators!H36)/Indicators!H36</f>
        <v>6.2859507800457053E-3</v>
      </c>
      <c r="I25" s="193">
        <f>(Indicators!I37-Indicators!I36)/Indicators!I36</f>
        <v>0</v>
      </c>
      <c r="J25" s="174"/>
      <c r="K25" s="193">
        <f>Ilembe!C$68/100</f>
        <v>0.16147119348074448</v>
      </c>
      <c r="L25" s="193">
        <f>Ilembe!D$68/100</f>
        <v>1.0093084283792835E-2</v>
      </c>
      <c r="M25" s="193">
        <f>Ilembe!E$68/100</f>
        <v>0.32747500535686991</v>
      </c>
      <c r="N25" s="193">
        <f>Ilembe!F$68/100</f>
        <v>2.5062966383056516E-2</v>
      </c>
      <c r="O25" s="193">
        <f>Ilembe!G$68/100</f>
        <v>2.6255661043275196E-2</v>
      </c>
      <c r="P25" s="193">
        <f>Ilembe!H$68/100</f>
        <v>0.1102869808258061</v>
      </c>
      <c r="Q25" s="193">
        <f>Ilembe!I$68/100</f>
        <v>4.4064156222426855E-2</v>
      </c>
      <c r="R25" s="193">
        <f>Ilembe!J$68/100</f>
        <v>8.2470464524222978E-2</v>
      </c>
      <c r="S25" s="193">
        <f>Ilembe!K$68/100</f>
        <v>0.21282048787980515</v>
      </c>
      <c r="T25" s="193"/>
      <c r="U25" s="193">
        <f>K25*$B25*Indicators!$B$256+K25*$C25*Indicators!$C$256+K25*$D25*Indicators!$D$256+K25*$E25*Indicators!$E$256+K25*$F25*Indicators!$F$256+K25*$G25*Indicators!$G$256+K25*$H25*Indicators!$H$256+K25*$I25*Indicators!$I$256</f>
        <v>-5.0822095410715962E-3</v>
      </c>
      <c r="V25" s="193">
        <f>L25*$B25*Indicators!$B$257+L25*$C25*Indicators!$C$257+L25*$D25*Indicators!$D$257+L25*$E25*Indicators!$E$257+L25*$F25*Indicators!$F$257+L25*$G25*Indicators!$G$257+L25*$H25*Indicators!$H$257+L25*$I25*Indicators!$I$257</f>
        <v>-7.023381075037103E-5</v>
      </c>
      <c r="W25" s="193">
        <f>M25*$B25*Indicators!$B$258+M25*$C25*Indicators!$C$258+M25*$D25*Indicators!$D$258+M25*$E25*Indicators!$E$258+M25*$F25*Indicators!$F$258+M25*$G25*Indicators!$G$258+M25*$H25*Indicators!$H$258+M25*$I25*Indicators!$I$258</f>
        <v>-1.1357053976455134E-3</v>
      </c>
      <c r="X25" s="193">
        <f>N25*$B25*Indicators!$B$259+N25*$C25*Indicators!$C$259+N25*$D25*Indicators!$D$259+N25*$E25*Indicators!$E$259+N25*$F25*Indicators!$F$259+N25*$G25*Indicators!$G$259+N25*$H25*Indicators!$H$259+N25*$I25*Indicators!$I$259</f>
        <v>-2.146315433092332E-4</v>
      </c>
      <c r="Y25" s="193">
        <f>O25*$B25*Indicators!$B$260+O25*$C25*Indicators!$C$260+O25*$D25*Indicators!$D$260+O25*$E25*Indicators!$E$260+O25*$F25*Indicators!$F$260+O25*$G25*Indicators!$G$260+O25*$H25*Indicators!$H$260+O25*$I25*Indicators!$I$260</f>
        <v>-9.2199322774029973E-5</v>
      </c>
      <c r="Z25" s="193">
        <f>P25*$B25*Indicators!$B$261+P25*$C25*Indicators!$C$261+P25*$D25*Indicators!$D$261+P25*$E25*Indicators!$E$261+P25*$F25*Indicators!$F$261+P25*$G25*Indicators!$G$261+P25*$H25*Indicators!$H$261+P25*$I25*Indicators!$I$261</f>
        <v>-1.6775488234989253E-4</v>
      </c>
      <c r="AA25" s="193">
        <f>Q25*$B25*Indicators!$B$262+Q25*$C25*Indicators!$C$262+Q25*$D25*Indicators!$D$262+Q25*$E25*Indicators!$E$262+Q25*$F25*Indicators!$F$262+Q25*$G25*Indicators!$G$262+Q25*$H25*Indicators!$H$262+Q25*$I25*Indicators!$I$262</f>
        <v>-5.1478669986765877E-4</v>
      </c>
      <c r="AB25" s="193">
        <f>R25*$B25*Indicators!$B$263+R25*$C25*Indicators!$C$263+R25*$D25*Indicators!$D$263+R25*$E25*Indicators!$E$263+R25*$F25*Indicators!$F$263+R25*$G25*Indicators!$G$263+R25*$H25*Indicators!$H$263+R25*$I25*Indicators!$I$263</f>
        <v>-7.311895116010226E-5</v>
      </c>
      <c r="AC25" s="193">
        <f>S25*$B25*Indicators!$B$264+S25*$C25*Indicators!$C$264+S25*$D25*Indicators!$D$264+S25*$E25*Indicators!$E$264+S25*$F25*Indicators!$F$264+S25*$G25*Indicators!$G$264+S25*$H25*Indicators!$H$264+S25*$I25*Indicators!$I$264</f>
        <v>7.1895054494148884E-4</v>
      </c>
      <c r="AD25" s="193"/>
      <c r="AE25" s="177">
        <f t="shared" si="1"/>
        <v>-0.66316896039869089</v>
      </c>
    </row>
    <row r="26" spans="1:31" hidden="1" x14ac:dyDescent="0.25">
      <c r="A26" s="174">
        <f>Indicators!A38</f>
        <v>36526</v>
      </c>
      <c r="B26" s="193">
        <f>(Indicators!B38-Indicators!B37)/Indicators!B37</f>
        <v>2.6211382113821138E-2</v>
      </c>
      <c r="C26" s="193">
        <f>(Indicators!C38-Indicators!C37)/-100</f>
        <v>-8.9999999999999857E-4</v>
      </c>
      <c r="D26" s="193">
        <f>(Indicators!D38-Indicators!D37)/-100</f>
        <v>-4.0710978058354861E-3</v>
      </c>
      <c r="E26" s="193">
        <f>(Indicators!E38-Indicators!E37)/-Indicators!E37</f>
        <v>-2.5699168556311401E-2</v>
      </c>
      <c r="F26" s="193">
        <f>(Indicators!F38-Indicators!F37)/Indicators!F37</f>
        <v>-5.8528428093645571E-2</v>
      </c>
      <c r="G26" s="193">
        <f>(Indicators!G38-Indicators!G37)/Indicators!G37</f>
        <v>-1.9702730729346658E-2</v>
      </c>
      <c r="H26" s="193">
        <f>(Indicators!H38-Indicators!H37)/Indicators!H37</f>
        <v>9.5488439461402282E-3</v>
      </c>
      <c r="I26" s="193">
        <f>(Indicators!I38-Indicators!I37)/Indicators!I37</f>
        <v>0</v>
      </c>
      <c r="J26" s="174"/>
      <c r="K26" s="193">
        <f>Ilembe!C$69/100</f>
        <v>0.15552165703147233</v>
      </c>
      <c r="L26" s="193">
        <f>Ilembe!D$69/100</f>
        <v>1.0128117339409161E-2</v>
      </c>
      <c r="M26" s="193">
        <f>Ilembe!E$69/100</f>
        <v>0.33900948891319749</v>
      </c>
      <c r="N26" s="193">
        <f>Ilembe!F$69/100</f>
        <v>2.5299267318539504E-2</v>
      </c>
      <c r="O26" s="193">
        <f>Ilembe!G$69/100</f>
        <v>2.6553779693105965E-2</v>
      </c>
      <c r="P26" s="193">
        <f>Ilembe!H$69/100</f>
        <v>0.11579321866453184</v>
      </c>
      <c r="Q26" s="193">
        <f>Ilembe!I$69/100</f>
        <v>4.5430223742183168E-2</v>
      </c>
      <c r="R26" s="193">
        <f>Ilembe!J$69/100</f>
        <v>8.0911790278048012E-2</v>
      </c>
      <c r="S26" s="193">
        <f>Ilembe!K$69/100</f>
        <v>0.2013524570195124</v>
      </c>
      <c r="T26" s="193"/>
      <c r="U26" s="193">
        <f>K26*$B26*Indicators!$B$256+K26*$C26*Indicators!$C$256+K26*$D26*Indicators!$D$256+K26*$E26*Indicators!$E$256+K26*$F26*Indicators!$F$256+K26*$G26*Indicators!$G$256+K26*$H26*Indicators!$H$256+K26*$I26*Indicators!$I$256</f>
        <v>-2.4920449972255028E-3</v>
      </c>
      <c r="V26" s="193">
        <f>L26*$B26*Indicators!$B$257+L26*$C26*Indicators!$C$257+L26*$D26*Indicators!$D$257+L26*$E26*Indicators!$E$257+L26*$F26*Indicators!$F$257+L26*$G26*Indicators!$G$257+L26*$H26*Indicators!$H$257+L26*$I26*Indicators!$I$257</f>
        <v>-2.6207460856738556E-5</v>
      </c>
      <c r="W26" s="193">
        <f>M26*$B26*Indicators!$B$258+M26*$C26*Indicators!$C$258+M26*$D26*Indicators!$D$258+M26*$E26*Indicators!$E$258+M26*$F26*Indicators!$F$258+M26*$G26*Indicators!$G$258+M26*$H26*Indicators!$H$258+M26*$I26*Indicators!$I$258</f>
        <v>2.4325274624246523E-3</v>
      </c>
      <c r="X26" s="193">
        <f>N26*$B26*Indicators!$B$259+N26*$C26*Indicators!$C$259+N26*$D26*Indicators!$D$259+N26*$E26*Indicators!$E$259+N26*$F26*Indicators!$F$259+N26*$G26*Indicators!$G$259+N26*$H26*Indicators!$H$259+N26*$I26*Indicators!$I$259</f>
        <v>-4.5851531800650749E-5</v>
      </c>
      <c r="Y26" s="193">
        <f>O26*$B26*Indicators!$B$260+O26*$C26*Indicators!$C$260+O26*$D26*Indicators!$D$260+O26*$E26*Indicators!$E$260+O26*$F26*Indicators!$F$260+O26*$G26*Indicators!$G$260+O26*$H26*Indicators!$H$260+O26*$I26*Indicators!$I$260</f>
        <v>2.5327163188413124E-5</v>
      </c>
      <c r="Z26" s="193">
        <f>P26*$B26*Indicators!$B$261+P26*$C26*Indicators!$C$261+P26*$D26*Indicators!$D$261+P26*$E26*Indicators!$E$261+P26*$F26*Indicators!$F$261+P26*$G26*Indicators!$G$261+P26*$H26*Indicators!$H$261+P26*$I26*Indicators!$I$261</f>
        <v>1.5159796184250457E-4</v>
      </c>
      <c r="AA26" s="193">
        <f>Q26*$B26*Indicators!$B$262+Q26*$C26*Indicators!$C$262+Q26*$D26*Indicators!$D$262+Q26*$E26*Indicators!$E$262+Q26*$F26*Indicators!$F$262+Q26*$G26*Indicators!$G$262+Q26*$H26*Indicators!$H$262+Q26*$I26*Indicators!$I$262</f>
        <v>-1.7108810315078269E-4</v>
      </c>
      <c r="AB26" s="193">
        <f>R26*$B26*Indicators!$B$263+R26*$C26*Indicators!$C$263+R26*$D26*Indicators!$D$263+R26*$E26*Indicators!$E$263+R26*$F26*Indicators!$F$263+R26*$G26*Indicators!$G$263+R26*$H26*Indicators!$H$263+R26*$I26*Indicators!$I$263</f>
        <v>1.7750143410034873E-4</v>
      </c>
      <c r="AC26" s="193">
        <f>S26*$B26*Indicators!$B$264+S26*$C26*Indicators!$C$264+S26*$D26*Indicators!$D$264+S26*$E26*Indicators!$E$264+S26*$F26*Indicators!$F$264+S26*$G26*Indicators!$G$264+S26*$H26*Indicators!$H$264+S26*$I26*Indicators!$I$264</f>
        <v>8.7720644296939766E-4</v>
      </c>
      <c r="AD26" s="193"/>
      <c r="AE26" s="177">
        <f t="shared" si="1"/>
        <v>9.2896837149164149E-2</v>
      </c>
    </row>
    <row r="27" spans="1:31" hidden="1" x14ac:dyDescent="0.25">
      <c r="A27" s="174">
        <f>Indicators!A39</f>
        <v>36557</v>
      </c>
      <c r="B27" s="193">
        <f>(Indicators!B39-Indicators!B38)/Indicators!B38</f>
        <v>5.5932310812522885E-3</v>
      </c>
      <c r="C27" s="193">
        <f>(Indicators!C39-Indicators!C38)/-100</f>
        <v>5.4999999999999711E-4</v>
      </c>
      <c r="D27" s="193">
        <f>(Indicators!D39-Indicators!D38)/-100</f>
        <v>3.1779661016950334E-3</v>
      </c>
      <c r="E27" s="193">
        <f>(Indicators!E39-Indicators!E38)/-Indicators!E38</f>
        <v>-0.11827560795873253</v>
      </c>
      <c r="F27" s="193">
        <f>(Indicators!F39-Indicators!F38)/Indicators!F38</f>
        <v>-4.9733570159857951E-2</v>
      </c>
      <c r="G27" s="193">
        <f>(Indicators!G39-Indicators!G38)/Indicators!G38</f>
        <v>2.8561354019745997E-2</v>
      </c>
      <c r="H27" s="193">
        <f>(Indicators!H39-Indicators!H38)/Indicators!H38</f>
        <v>1.4484966926648205E-3</v>
      </c>
      <c r="I27" s="193">
        <f>(Indicators!I39-Indicators!I38)/Indicators!I38</f>
        <v>0</v>
      </c>
      <c r="J27" s="174"/>
      <c r="K27" s="193">
        <f>Ilembe!C$69/100</f>
        <v>0.15552165703147233</v>
      </c>
      <c r="L27" s="193">
        <f>Ilembe!D$69/100</f>
        <v>1.0128117339409161E-2</v>
      </c>
      <c r="M27" s="193">
        <f>Ilembe!E$69/100</f>
        <v>0.33900948891319749</v>
      </c>
      <c r="N27" s="193">
        <f>Ilembe!F$69/100</f>
        <v>2.5299267318539504E-2</v>
      </c>
      <c r="O27" s="193">
        <f>Ilembe!G$69/100</f>
        <v>2.6553779693105965E-2</v>
      </c>
      <c r="P27" s="193">
        <f>Ilembe!H$69/100</f>
        <v>0.11579321866453184</v>
      </c>
      <c r="Q27" s="193">
        <f>Ilembe!I$69/100</f>
        <v>4.5430223742183168E-2</v>
      </c>
      <c r="R27" s="193">
        <f>Ilembe!J$69/100</f>
        <v>8.0911790278048012E-2</v>
      </c>
      <c r="S27" s="193">
        <f>Ilembe!K$69/100</f>
        <v>0.2013524570195124</v>
      </c>
      <c r="T27" s="193"/>
      <c r="U27" s="193">
        <f>K27*$B27*Indicators!$B$256+K27*$C27*Indicators!$C$256+K27*$D27*Indicators!$D$256+K27*$E27*Indicators!$E$256+K27*$F27*Indicators!$F$256+K27*$G27*Indicators!$G$256+K27*$H27*Indicators!$H$256+K27*$I27*Indicators!$I$256</f>
        <v>-5.2176785309395526E-3</v>
      </c>
      <c r="V27" s="193">
        <f>L27*$B27*Indicators!$B$257+L27*$C27*Indicators!$C$257+L27*$D27*Indicators!$D$257+L27*$E27*Indicators!$E$257+L27*$F27*Indicators!$F$257+L27*$G27*Indicators!$G$257+L27*$H27*Indicators!$H$257+L27*$I27*Indicators!$I$257</f>
        <v>1.2912844583363344E-5</v>
      </c>
      <c r="W27" s="193">
        <f>M27*$B27*Indicators!$B$258+M27*$C27*Indicators!$C$258+M27*$D27*Indicators!$D$258+M27*$E27*Indicators!$E$258+M27*$F27*Indicators!$F$258+M27*$G27*Indicators!$G$258+M27*$H27*Indicators!$H$258+M27*$I27*Indicators!$I$258</f>
        <v>-3.205735407595018E-3</v>
      </c>
      <c r="X27" s="193">
        <f>N27*$B27*Indicators!$B$259+N27*$C27*Indicators!$C$259+N27*$D27*Indicators!$D$259+N27*$E27*Indicators!$E$259+N27*$F27*Indicators!$F$259+N27*$G27*Indicators!$G$259+N27*$H27*Indicators!$H$259+N27*$I27*Indicators!$I$259</f>
        <v>-5.7592644872041753E-4</v>
      </c>
      <c r="Y27" s="193">
        <f>O27*$B27*Indicators!$B$260+O27*$C27*Indicators!$C$260+O27*$D27*Indicators!$D$260+O27*$E27*Indicators!$E$260+O27*$F27*Indicators!$F$260+O27*$G27*Indicators!$G$260+O27*$H27*Indicators!$H$260+O27*$I27*Indicators!$I$260</f>
        <v>-4.3188852948824883E-4</v>
      </c>
      <c r="Z27" s="193">
        <f>P27*$B27*Indicators!$B$261+P27*$C27*Indicators!$C$261+P27*$D27*Indicators!$D$261+P27*$E27*Indicators!$E$261+P27*$F27*Indicators!$F$261+P27*$G27*Indicators!$G$261+P27*$H27*Indicators!$H$261+P27*$I27*Indicators!$I$261</f>
        <v>-1.1669664076368476E-3</v>
      </c>
      <c r="AA27" s="193">
        <f>Q27*$B27*Indicators!$B$262+Q27*$C27*Indicators!$C$262+Q27*$D27*Indicators!$D$262+Q27*$E27*Indicators!$E$262+Q27*$F27*Indicators!$F$262+Q27*$G27*Indicators!$G$262+Q27*$H27*Indicators!$H$262+Q27*$I27*Indicators!$I$262</f>
        <v>-1.5539800244124223E-3</v>
      </c>
      <c r="AB27" s="193">
        <f>R27*$B27*Indicators!$B$263+R27*$C27*Indicators!$C$263+R27*$D27*Indicators!$D$263+R27*$E27*Indicators!$E$263+R27*$F27*Indicators!$F$263+R27*$G27*Indicators!$G$263+R27*$H27*Indicators!$H$263+R27*$I27*Indicators!$I$263</f>
        <v>-8.3528413410802855E-4</v>
      </c>
      <c r="AC27" s="193">
        <f>S27*$B27*Indicators!$B$264+S27*$C27*Indicators!$C$264+S27*$D27*Indicators!$D$264+S27*$E27*Indicators!$E$264+S27*$F27*Indicators!$F$264+S27*$G27*Indicators!$G$264+S27*$H27*Indicators!$H$264+S27*$I27*Indicators!$I$264</f>
        <v>3.6685719706107422E-4</v>
      </c>
      <c r="AD27" s="193"/>
      <c r="AE27" s="177">
        <f t="shared" si="1"/>
        <v>-1.2607689441256098</v>
      </c>
    </row>
    <row r="28" spans="1:31" hidden="1" x14ac:dyDescent="0.25">
      <c r="A28" s="174">
        <f>Indicators!A40</f>
        <v>36586</v>
      </c>
      <c r="B28" s="193">
        <f>(Indicators!B40-Indicators!B39)/Indicators!B39</f>
        <v>3.8556684786890401E-2</v>
      </c>
      <c r="C28" s="193">
        <f>(Indicators!C40-Indicators!C39)/-100</f>
        <v>-3.9500000000000134E-3</v>
      </c>
      <c r="D28" s="193">
        <f>(Indicators!D40-Indicators!D39)/-100</f>
        <v>-1.0593220338983045E-2</v>
      </c>
      <c r="E28" s="193">
        <f>(Indicators!E40-Indicators!E39)/-Indicators!E39</f>
        <v>0.11894563426688642</v>
      </c>
      <c r="F28" s="193">
        <f>(Indicators!F40-Indicators!F39)/Indicators!F39</f>
        <v>-4.4859813084112028E-2</v>
      </c>
      <c r="G28" s="193">
        <f>(Indicators!G40-Indicators!G39)/Indicators!G39</f>
        <v>-5.3479602331162036E-2</v>
      </c>
      <c r="H28" s="193">
        <f>(Indicators!H40-Indicators!H39)/Indicators!H39</f>
        <v>1.7981758832187938E-3</v>
      </c>
      <c r="I28" s="193">
        <f>(Indicators!I40-Indicators!I39)/Indicators!I39</f>
        <v>0</v>
      </c>
      <c r="J28" s="174"/>
      <c r="K28" s="193">
        <f>Ilembe!C$69/100</f>
        <v>0.15552165703147233</v>
      </c>
      <c r="L28" s="193">
        <f>Ilembe!D$69/100</f>
        <v>1.0128117339409161E-2</v>
      </c>
      <c r="M28" s="193">
        <f>Ilembe!E$69/100</f>
        <v>0.33900948891319749</v>
      </c>
      <c r="N28" s="193">
        <f>Ilembe!F$69/100</f>
        <v>2.5299267318539504E-2</v>
      </c>
      <c r="O28" s="193">
        <f>Ilembe!G$69/100</f>
        <v>2.6553779693105965E-2</v>
      </c>
      <c r="P28" s="193">
        <f>Ilembe!H$69/100</f>
        <v>0.11579321866453184</v>
      </c>
      <c r="Q28" s="193">
        <f>Ilembe!I$69/100</f>
        <v>4.5430223742183168E-2</v>
      </c>
      <c r="R28" s="193">
        <f>Ilembe!J$69/100</f>
        <v>8.0911790278048012E-2</v>
      </c>
      <c r="S28" s="193">
        <f>Ilembe!K$69/100</f>
        <v>0.2013524570195124</v>
      </c>
      <c r="T28" s="193"/>
      <c r="U28" s="193">
        <f>K28*$B28*Indicators!$B$256+K28*$C28*Indicators!$C$256+K28*$D28*Indicators!$D$256+K28*$E28*Indicators!$E$256+K28*$F28*Indicators!$F$256+K28*$G28*Indicators!$G$256+K28*$H28*Indicators!$H$256+K28*$I28*Indicators!$I$256</f>
        <v>2.1352046412351482E-3</v>
      </c>
      <c r="V28" s="193">
        <f>L28*$B28*Indicators!$B$257+L28*$C28*Indicators!$C$257+L28*$D28*Indicators!$D$257+L28*$E28*Indicators!$E$257+L28*$F28*Indicators!$F$257+L28*$G28*Indicators!$G$257+L28*$H28*Indicators!$H$257+L28*$I28*Indicators!$I$257</f>
        <v>2.0962447338639188E-5</v>
      </c>
      <c r="W28" s="193">
        <f>M28*$B28*Indicators!$B$258+M28*$C28*Indicators!$C$258+M28*$D28*Indicators!$D$258+M28*$E28*Indicators!$E$258+M28*$F28*Indicators!$F$258+M28*$G28*Indicators!$G$258+M28*$H28*Indicators!$H$258+M28*$I28*Indicators!$I$258</f>
        <v>8.2208308312741694E-3</v>
      </c>
      <c r="X28" s="193">
        <f>N28*$B28*Indicators!$B$259+N28*$C28*Indicators!$C$259+N28*$D28*Indicators!$D$259+N28*$E28*Indicators!$E$259+N28*$F28*Indicators!$F$259+N28*$G28*Indicators!$G$259+N28*$H28*Indicators!$H$259+N28*$I28*Indicators!$I$259</f>
        <v>6.8554567935637169E-4</v>
      </c>
      <c r="Y28" s="193">
        <f>O28*$B28*Indicators!$B$260+O28*$C28*Indicators!$C$260+O28*$D28*Indicators!$D$260+O28*$E28*Indicators!$E$260+O28*$F28*Indicators!$F$260+O28*$G28*Indicators!$G$260+O28*$H28*Indicators!$H$260+O28*$I28*Indicators!$I$260</f>
        <v>5.3088027354692563E-4</v>
      </c>
      <c r="Z28" s="193">
        <f>P28*$B28*Indicators!$B$261+P28*$C28*Indicators!$C$261+P28*$D28*Indicators!$D$261+P28*$E28*Indicators!$E$261+P28*$F28*Indicators!$F$261+P28*$G28*Indicators!$G$261+P28*$H28*Indicators!$H$261+P28*$I28*Indicators!$I$261</f>
        <v>1.4704154497287927E-3</v>
      </c>
      <c r="AA28" s="193">
        <f>Q28*$B28*Indicators!$B$262+Q28*$C28*Indicators!$C$262+Q28*$D28*Indicators!$D$262+Q28*$E28*Indicators!$E$262+Q28*$F28*Indicators!$F$262+Q28*$G28*Indicators!$G$262+Q28*$H28*Indicators!$H$262+Q28*$I28*Indicators!$I$262</f>
        <v>1.7286051078018241E-3</v>
      </c>
      <c r="AB28" s="193">
        <f>R28*$B28*Indicators!$B$263+R28*$C28*Indicators!$C$263+R28*$D28*Indicators!$D$263+R28*$E28*Indicators!$E$263+R28*$F28*Indicators!$F$263+R28*$G28*Indicators!$G$263+R28*$H28*Indicators!$H$263+R28*$I28*Indicators!$I$263</f>
        <v>1.1204553574392559E-3</v>
      </c>
      <c r="AC28" s="193">
        <f>S28*$B28*Indicators!$B$264+S28*$C28*Indicators!$C$264+S28*$D28*Indicators!$D$264+S28*$E28*Indicators!$E$264+S28*$F28*Indicators!$F$264+S28*$G28*Indicators!$G$264+S28*$H28*Indicators!$H$264+S28*$I28*Indicators!$I$264</f>
        <v>1.8000450087838618E-4</v>
      </c>
      <c r="AD28" s="193"/>
      <c r="AE28" s="177">
        <f t="shared" si="1"/>
        <v>1.6092904288599514</v>
      </c>
    </row>
    <row r="29" spans="1:31" hidden="1" x14ac:dyDescent="0.25">
      <c r="A29" s="174">
        <f>Indicators!A41</f>
        <v>36617</v>
      </c>
      <c r="B29" s="193">
        <f>(Indicators!B41-Indicators!B40)/Indicators!B40</f>
        <v>3.8657604078164882E-2</v>
      </c>
      <c r="C29" s="193">
        <f>(Indicators!C41-Indicators!C40)/-100</f>
        <v>-3.4499999999999887E-3</v>
      </c>
      <c r="D29" s="193">
        <f>(Indicators!D41-Indicators!D40)/-100</f>
        <v>-1.1556240369799946E-2</v>
      </c>
      <c r="E29" s="193">
        <f>(Indicators!E41-Indicators!E40)/-Indicators!E40</f>
        <v>2.6925953627524268E-2</v>
      </c>
      <c r="F29" s="193">
        <f>(Indicators!F41-Indicators!F40)/Indicators!F40</f>
        <v>0.17612524461839518</v>
      </c>
      <c r="G29" s="193">
        <f>(Indicators!G41-Indicators!G40)/Indicators!G40</f>
        <v>2.8975009054688682E-3</v>
      </c>
      <c r="H29" s="193">
        <f>(Indicators!H41-Indicators!H40)/Indicators!H40</f>
        <v>-1.3202187679004402E-3</v>
      </c>
      <c r="I29" s="193">
        <f>(Indicators!I41-Indicators!I40)/Indicators!I40</f>
        <v>0</v>
      </c>
      <c r="J29" s="174"/>
      <c r="K29" s="193">
        <f>Ilembe!C$69/100</f>
        <v>0.15552165703147233</v>
      </c>
      <c r="L29" s="193">
        <f>Ilembe!D$69/100</f>
        <v>1.0128117339409161E-2</v>
      </c>
      <c r="M29" s="193">
        <f>Ilembe!E$69/100</f>
        <v>0.33900948891319749</v>
      </c>
      <c r="N29" s="193">
        <f>Ilembe!F$69/100</f>
        <v>2.5299267318539504E-2</v>
      </c>
      <c r="O29" s="193">
        <f>Ilembe!G$69/100</f>
        <v>2.6553779693105965E-2</v>
      </c>
      <c r="P29" s="193">
        <f>Ilembe!H$69/100</f>
        <v>0.11579321866453184</v>
      </c>
      <c r="Q29" s="193">
        <f>Ilembe!I$69/100</f>
        <v>4.5430223742183168E-2</v>
      </c>
      <c r="R29" s="193">
        <f>Ilembe!J$69/100</f>
        <v>8.0911790278048012E-2</v>
      </c>
      <c r="S29" s="193">
        <f>Ilembe!K$69/100</f>
        <v>0.2013524570195124</v>
      </c>
      <c r="T29" s="193"/>
      <c r="U29" s="193">
        <f>K29*$B29*Indicators!$B$256+K29*$C29*Indicators!$C$256+K29*$D29*Indicators!$D$256+K29*$E29*Indicators!$E$256+K29*$F29*Indicators!$F$256+K29*$G29*Indicators!$G$256+K29*$H29*Indicators!$H$256+K29*$I29*Indicators!$I$256</f>
        <v>9.967643097073391E-3</v>
      </c>
      <c r="V29" s="193">
        <f>L29*$B29*Indicators!$B$257+L29*$C29*Indicators!$C$257+L29*$D29*Indicators!$D$257+L29*$E29*Indicators!$E$257+L29*$F29*Indicators!$F$257+L29*$G29*Indicators!$G$257+L29*$H29*Indicators!$H$257+L29*$I29*Indicators!$I$257</f>
        <v>1.5646803849538157E-4</v>
      </c>
      <c r="W29" s="193">
        <f>M29*$B29*Indicators!$B$258+M29*$C29*Indicators!$C$258+M29*$D29*Indicators!$D$258+M29*$E29*Indicators!$E$258+M29*$F29*Indicators!$F$258+M29*$G29*Indicators!$G$258+M29*$H29*Indicators!$H$258+M29*$I29*Indicators!$I$258</f>
        <v>5.0251115147760851E-3</v>
      </c>
      <c r="X29" s="193">
        <f>N29*$B29*Indicators!$B$259+N29*$C29*Indicators!$C$259+N29*$D29*Indicators!$D$259+N29*$E29*Indicators!$E$259+N29*$F29*Indicators!$F$259+N29*$G29*Indicators!$G$259+N29*$H29*Indicators!$H$259+N29*$I29*Indicators!$I$259</f>
        <v>2.117198845917446E-4</v>
      </c>
      <c r="Y29" s="193">
        <f>O29*$B29*Indicators!$B$260+O29*$C29*Indicators!$C$260+O29*$D29*Indicators!$D$260+O29*$E29*Indicators!$E$260+O29*$F29*Indicators!$F$260+O29*$G29*Indicators!$G$260+O29*$H29*Indicators!$H$260+O29*$I29*Indicators!$I$260</f>
        <v>1.4121203875205177E-4</v>
      </c>
      <c r="Z29" s="193">
        <f>P29*$B29*Indicators!$B$261+P29*$C29*Indicators!$C$261+P29*$D29*Indicators!$D$261+P29*$E29*Indicators!$E$261+P29*$F29*Indicators!$F$261+P29*$G29*Indicators!$G$261+P29*$H29*Indicators!$H$261+P29*$I29*Indicators!$I$261</f>
        <v>3.137478635487031E-4</v>
      </c>
      <c r="AA29" s="193">
        <f>Q29*$B29*Indicators!$B$262+Q29*$C29*Indicators!$C$262+Q29*$D29*Indicators!$D$262+Q29*$E29*Indicators!$E$262+Q29*$F29*Indicators!$F$262+Q29*$G29*Indicators!$G$262+Q29*$H29*Indicators!$H$262+Q29*$I29*Indicators!$I$262</f>
        <v>4.4675530984497744E-4</v>
      </c>
      <c r="AB29" s="193">
        <f>R29*$B29*Indicators!$B$263+R29*$C29*Indicators!$C$263+R29*$D29*Indicators!$D$263+R29*$E29*Indicators!$E$263+R29*$F29*Indicators!$F$263+R29*$G29*Indicators!$G$263+R29*$H29*Indicators!$H$263+R29*$I29*Indicators!$I$263</f>
        <v>3.0739733097510783E-4</v>
      </c>
      <c r="AC29" s="193">
        <f>S29*$B29*Indicators!$B$264+S29*$C29*Indicators!$C$264+S29*$D29*Indicators!$D$264+S29*$E29*Indicators!$E$264+S29*$F29*Indicators!$F$264+S29*$G29*Indicators!$G$264+S29*$H29*Indicators!$H$264+S29*$I29*Indicators!$I$264</f>
        <v>-9.8770017779258837E-6</v>
      </c>
      <c r="AD29" s="193"/>
      <c r="AE29" s="177">
        <f t="shared" si="1"/>
        <v>1.6560178076279515</v>
      </c>
    </row>
    <row r="30" spans="1:31" hidden="1" x14ac:dyDescent="0.25">
      <c r="A30" s="174">
        <f>Indicators!A42</f>
        <v>36647</v>
      </c>
      <c r="B30" s="193">
        <f>(Indicators!B42-Indicators!B41)/Indicators!B41</f>
        <v>1.6374525270230773E-2</v>
      </c>
      <c r="C30" s="193">
        <f>(Indicators!C42-Indicators!C41)/-100</f>
        <v>6.4999999999999498E-4</v>
      </c>
      <c r="D30" s="193">
        <f>(Indicators!D42-Indicators!D41)/-100</f>
        <v>-5.3391053391051817E-3</v>
      </c>
      <c r="E30" s="193">
        <f>(Indicators!E42-Indicators!E41)/-Indicators!E41</f>
        <v>-0.17794004611837044</v>
      </c>
      <c r="F30" s="193">
        <f>(Indicators!F42-Indicators!F41)/Indicators!F41</f>
        <v>0.12811980033277878</v>
      </c>
      <c r="G30" s="193">
        <f>(Indicators!G42-Indicators!G41)/Indicators!G41</f>
        <v>-1.7334777898158016E-2</v>
      </c>
      <c r="H30" s="193">
        <f>(Indicators!H42-Indicators!H41)/Indicators!H41</f>
        <v>4.1701778267539593E-3</v>
      </c>
      <c r="I30" s="193">
        <f>(Indicators!I42-Indicators!I41)/Indicators!I41</f>
        <v>0</v>
      </c>
      <c r="J30" s="174"/>
      <c r="K30" s="193">
        <f>Ilembe!C$69/100</f>
        <v>0.15552165703147233</v>
      </c>
      <c r="L30" s="193">
        <f>Ilembe!D$69/100</f>
        <v>1.0128117339409161E-2</v>
      </c>
      <c r="M30" s="193">
        <f>Ilembe!E$69/100</f>
        <v>0.33900948891319749</v>
      </c>
      <c r="N30" s="193">
        <f>Ilembe!F$69/100</f>
        <v>2.5299267318539504E-2</v>
      </c>
      <c r="O30" s="193">
        <f>Ilembe!G$69/100</f>
        <v>2.6553779693105965E-2</v>
      </c>
      <c r="P30" s="193">
        <f>Ilembe!H$69/100</f>
        <v>0.11579321866453184</v>
      </c>
      <c r="Q30" s="193">
        <f>Ilembe!I$69/100</f>
        <v>4.5430223742183168E-2</v>
      </c>
      <c r="R30" s="193">
        <f>Ilembe!J$69/100</f>
        <v>8.0911790278048012E-2</v>
      </c>
      <c r="S30" s="193">
        <f>Ilembe!K$69/100</f>
        <v>0.2013524570195124</v>
      </c>
      <c r="T30" s="193"/>
      <c r="U30" s="193">
        <f>K30*$B30*Indicators!$B$256+K30*$C30*Indicators!$C$256+K30*$D30*Indicators!$D$256+K30*$E30*Indicators!$E$256+K30*$F30*Indicators!$F$256+K30*$G30*Indicators!$G$256+K30*$H30*Indicators!$H$256+K30*$I30*Indicators!$I$256</f>
        <v>1.8158863931451463E-3</v>
      </c>
      <c r="V30" s="193">
        <f>L30*$B30*Indicators!$B$257+L30*$C30*Indicators!$C$257+L30*$D30*Indicators!$D$257+L30*$E30*Indicators!$E$257+L30*$F30*Indicators!$F$257+L30*$G30*Indicators!$G$257+L30*$H30*Indicators!$H$257+L30*$I30*Indicators!$I$257</f>
        <v>-2.0069429849452439E-4</v>
      </c>
      <c r="W30" s="193">
        <f>M30*$B30*Indicators!$B$258+M30*$C30*Indicators!$C$258+M30*$D30*Indicators!$D$258+M30*$E30*Indicators!$E$258+M30*$F30*Indicators!$F$258+M30*$G30*Indicators!$G$258+M30*$H30*Indicators!$H$258+M30*$I30*Indicators!$I$258</f>
        <v>-3.9945007537899183E-3</v>
      </c>
      <c r="X30" s="193">
        <f>N30*$B30*Indicators!$B$259+N30*$C30*Indicators!$C$259+N30*$D30*Indicators!$D$259+N30*$E30*Indicators!$E$259+N30*$F30*Indicators!$F$259+N30*$G30*Indicators!$G$259+N30*$H30*Indicators!$H$259+N30*$I30*Indicators!$I$259</f>
        <v>-8.5430551159425662E-4</v>
      </c>
      <c r="Y30" s="193">
        <f>O30*$B30*Indicators!$B$260+O30*$C30*Indicators!$C$260+O30*$D30*Indicators!$D$260+O30*$E30*Indicators!$E$260+O30*$F30*Indicators!$F$260+O30*$G30*Indicators!$G$260+O30*$H30*Indicators!$H$260+O30*$I30*Indicators!$I$260</f>
        <v>-6.4104572448608096E-4</v>
      </c>
      <c r="Z30" s="193">
        <f>P30*$B30*Indicators!$B$261+P30*$C30*Indicators!$C$261+P30*$D30*Indicators!$D$261+P30*$E30*Indicators!$E$261+P30*$F30*Indicators!$F$261+P30*$G30*Indicators!$G$261+P30*$H30*Indicators!$H$261+P30*$I30*Indicators!$I$261</f>
        <v>-1.8474030713355499E-3</v>
      </c>
      <c r="AA30" s="193">
        <f>Q30*$B30*Indicators!$B$262+Q30*$C30*Indicators!$C$262+Q30*$D30*Indicators!$D$262+Q30*$E30*Indicators!$E$262+Q30*$F30*Indicators!$F$262+Q30*$G30*Indicators!$G$262+Q30*$H30*Indicators!$H$262+Q30*$I30*Indicators!$I$262</f>
        <v>-2.3312263212702813E-3</v>
      </c>
      <c r="AB30" s="193">
        <f>R30*$B30*Indicators!$B$263+R30*$C30*Indicators!$C$263+R30*$D30*Indicators!$D$263+R30*$E30*Indicators!$E$263+R30*$F30*Indicators!$F$263+R30*$G30*Indicators!$G$263+R30*$H30*Indicators!$H$263+R30*$I30*Indicators!$I$263</f>
        <v>-1.2308228126394353E-3</v>
      </c>
      <c r="AC30" s="193">
        <f>S30*$B30*Indicators!$B$264+S30*$C30*Indicators!$C$264+S30*$D30*Indicators!$D$264+S30*$E30*Indicators!$E$264+S30*$F30*Indicators!$F$264+S30*$G30*Indicators!$G$264+S30*$H30*Indicators!$H$264+S30*$I30*Indicators!$I$264</f>
        <v>4.1240704336543987E-4</v>
      </c>
      <c r="AD30" s="193"/>
      <c r="AE30" s="177">
        <f t="shared" si="1"/>
        <v>-0.88717050570994616</v>
      </c>
    </row>
    <row r="31" spans="1:31" hidden="1" x14ac:dyDescent="0.25">
      <c r="A31" s="174">
        <f>Indicators!A43</f>
        <v>36678</v>
      </c>
      <c r="B31" s="193">
        <f>(Indicators!B43-Indicators!B42)/Indicators!B42</f>
        <v>-2.5984104856210694E-2</v>
      </c>
      <c r="C31" s="193">
        <f>(Indicators!C43-Indicators!C42)/-100</f>
        <v>2.550000000000008E-3</v>
      </c>
      <c r="D31" s="193">
        <f>(Indicators!D43-Indicators!D42)/-100</f>
        <v>-7.852965747703511E-4</v>
      </c>
      <c r="E31" s="193">
        <f>(Indicators!E43-Indicators!E42)/-Indicators!E42</f>
        <v>-6.19902120717781E-2</v>
      </c>
      <c r="F31" s="193">
        <f>(Indicators!F43-Indicators!F42)/Indicators!F42</f>
        <v>0.2286135693215339</v>
      </c>
      <c r="G31" s="193">
        <f>(Indicators!G43-Indicators!G42)/Indicators!G42</f>
        <v>6.1006982726938497E-2</v>
      </c>
      <c r="H31" s="193">
        <f>(Indicators!H43-Indicators!H42)/Indicators!H42</f>
        <v>6.9716400568059561E-3</v>
      </c>
      <c r="I31" s="193">
        <f>(Indicators!I43-Indicators!I42)/Indicators!I42</f>
        <v>0</v>
      </c>
      <c r="J31" s="174"/>
      <c r="K31" s="193">
        <f>Ilembe!C$69/100</f>
        <v>0.15552165703147233</v>
      </c>
      <c r="L31" s="193">
        <f>Ilembe!D$69/100</f>
        <v>1.0128117339409161E-2</v>
      </c>
      <c r="M31" s="193">
        <f>Ilembe!E$69/100</f>
        <v>0.33900948891319749</v>
      </c>
      <c r="N31" s="193">
        <f>Ilembe!F$69/100</f>
        <v>2.5299267318539504E-2</v>
      </c>
      <c r="O31" s="193">
        <f>Ilembe!G$69/100</f>
        <v>2.6553779693105965E-2</v>
      </c>
      <c r="P31" s="193">
        <f>Ilembe!H$69/100</f>
        <v>0.11579321866453184</v>
      </c>
      <c r="Q31" s="193">
        <f>Ilembe!I$69/100</f>
        <v>4.5430223742183168E-2</v>
      </c>
      <c r="R31" s="193">
        <f>Ilembe!J$69/100</f>
        <v>8.0911790278048012E-2</v>
      </c>
      <c r="S31" s="193">
        <f>Ilembe!K$69/100</f>
        <v>0.2013524570195124</v>
      </c>
      <c r="T31" s="193"/>
      <c r="U31" s="193">
        <f>K31*$B31*Indicators!$B$256+K31*$C31*Indicators!$C$256+K31*$D31*Indicators!$D$256+K31*$E31*Indicators!$E$256+K31*$F31*Indicators!$F$256+K31*$G31*Indicators!$G$256+K31*$H31*Indicators!$H$256+K31*$I31*Indicators!$I$256</f>
        <v>8.361126234993509E-3</v>
      </c>
      <c r="V31" s="193">
        <f>L31*$B31*Indicators!$B$257+L31*$C31*Indicators!$C$257+L31*$D31*Indicators!$D$257+L31*$E31*Indicators!$E$257+L31*$F31*Indicators!$F$257+L31*$G31*Indicators!$G$257+L31*$H31*Indicators!$H$257+L31*$I31*Indicators!$I$257</f>
        <v>1.0541891877394974E-4</v>
      </c>
      <c r="W31" s="193">
        <f>M31*$B31*Indicators!$B$258+M31*$C31*Indicators!$C$258+M31*$D31*Indicators!$D$258+M31*$E31*Indicators!$E$258+M31*$F31*Indicators!$F$258+M31*$G31*Indicators!$G$258+M31*$H31*Indicators!$H$258+M31*$I31*Indicators!$I$258</f>
        <v>-4.788698445639966E-3</v>
      </c>
      <c r="X31" s="193">
        <f>N31*$B31*Indicators!$B$259+N31*$C31*Indicators!$C$259+N31*$D31*Indicators!$D$259+N31*$E31*Indicators!$E$259+N31*$F31*Indicators!$F$259+N31*$G31*Indicators!$G$259+N31*$H31*Indicators!$H$259+N31*$I31*Indicators!$I$259</f>
        <v>-3.5952924701717866E-4</v>
      </c>
      <c r="Y31" s="193">
        <f>O31*$B31*Indicators!$B$260+O31*$C31*Indicators!$C$260+O31*$D31*Indicators!$D$260+O31*$E31*Indicators!$E$260+O31*$F31*Indicators!$F$260+O31*$G31*Indicators!$G$260+O31*$H31*Indicators!$H$260+O31*$I31*Indicators!$I$260</f>
        <v>-2.4214338426825209E-4</v>
      </c>
      <c r="Z31" s="193">
        <f>P31*$B31*Indicators!$B$261+P31*$C31*Indicators!$C$261+P31*$D31*Indicators!$D$261+P31*$E31*Indicators!$E$261+P31*$F31*Indicators!$F$261+P31*$G31*Indicators!$G$261+P31*$H31*Indicators!$H$261+P31*$I31*Indicators!$I$261</f>
        <v>-7.3170672724519109E-4</v>
      </c>
      <c r="AA31" s="193">
        <f>Q31*$B31*Indicators!$B$262+Q31*$C31*Indicators!$C$262+Q31*$D31*Indicators!$D$262+Q31*$E31*Indicators!$E$262+Q31*$F31*Indicators!$F$262+Q31*$G31*Indicators!$G$262+Q31*$H31*Indicators!$H$262+Q31*$I31*Indicators!$I$262</f>
        <v>-8.7996870328461182E-4</v>
      </c>
      <c r="AB31" s="193">
        <f>R31*$B31*Indicators!$B$263+R31*$C31*Indicators!$C$263+R31*$D31*Indicators!$D$263+R31*$E31*Indicators!$E$263+R31*$F31*Indicators!$F$263+R31*$G31*Indicators!$G$263+R31*$H31*Indicators!$H$263+R31*$I31*Indicators!$I$263</f>
        <v>-4.7672978701532981E-4</v>
      </c>
      <c r="AC31" s="193">
        <f>S31*$B31*Indicators!$B$264+S31*$C31*Indicators!$C$264+S31*$D31*Indicators!$D$264+S31*$E31*Indicators!$E$264+S31*$F31*Indicators!$F$264+S31*$G31*Indicators!$G$264+S31*$H31*Indicators!$H$264+S31*$I31*Indicators!$I$264</f>
        <v>4.6013509769104717E-5</v>
      </c>
      <c r="AD31" s="193"/>
      <c r="AE31" s="177">
        <f t="shared" si="1"/>
        <v>0.10337823690660347</v>
      </c>
    </row>
    <row r="32" spans="1:31" hidden="1" x14ac:dyDescent="0.25">
      <c r="A32" s="174">
        <f>Indicators!A44</f>
        <v>36708</v>
      </c>
      <c r="B32" s="193">
        <f>(Indicators!B44-Indicators!B43)/Indicators!B43</f>
        <v>2.6219881073583837E-2</v>
      </c>
      <c r="C32" s="193">
        <f>(Indicators!C44-Indicators!C43)/-100</f>
        <v>4.6999999999999889E-3</v>
      </c>
      <c r="D32" s="193">
        <f>(Indicators!D44-Indicators!D43)/-100</f>
        <v>-8.357961148929078E-3</v>
      </c>
      <c r="E32" s="193">
        <f>(Indicators!E44-Indicators!E43)/-Indicators!E43</f>
        <v>0.14592933947772649</v>
      </c>
      <c r="F32" s="193">
        <f>(Indicators!F44-Indicators!F43)/Indicators!F43</f>
        <v>0.1572629051620649</v>
      </c>
      <c r="G32" s="193">
        <f>(Indicators!G44-Indicators!G43)/Indicators!G43</f>
        <v>-3.6369934187738137E-2</v>
      </c>
      <c r="H32" s="193">
        <f>(Indicators!H44-Indicators!H43)/Indicators!H43</f>
        <v>1.3961358099996502E-2</v>
      </c>
      <c r="I32" s="193">
        <f>(Indicators!I44-Indicators!I43)/Indicators!I43</f>
        <v>0</v>
      </c>
      <c r="J32" s="174"/>
      <c r="K32" s="193">
        <f>Ilembe!C$69/100</f>
        <v>0.15552165703147233</v>
      </c>
      <c r="L32" s="193">
        <f>Ilembe!D$69/100</f>
        <v>1.0128117339409161E-2</v>
      </c>
      <c r="M32" s="193">
        <f>Ilembe!E$69/100</f>
        <v>0.33900948891319749</v>
      </c>
      <c r="N32" s="193">
        <f>Ilembe!F$69/100</f>
        <v>2.5299267318539504E-2</v>
      </c>
      <c r="O32" s="193">
        <f>Ilembe!G$69/100</f>
        <v>2.6553779693105965E-2</v>
      </c>
      <c r="P32" s="193">
        <f>Ilembe!H$69/100</f>
        <v>0.11579321866453184</v>
      </c>
      <c r="Q32" s="193">
        <f>Ilembe!I$69/100</f>
        <v>4.5430223742183168E-2</v>
      </c>
      <c r="R32" s="193">
        <f>Ilembe!J$69/100</f>
        <v>8.0911790278048012E-2</v>
      </c>
      <c r="S32" s="193">
        <f>Ilembe!K$69/100</f>
        <v>0.2013524570195124</v>
      </c>
      <c r="T32" s="193"/>
      <c r="U32" s="193">
        <f>K32*$B32*Indicators!$B$256+K32*$C32*Indicators!$C$256+K32*$D32*Indicators!$D$256+K32*$E32*Indicators!$E$256+K32*$F32*Indicators!$F$256+K32*$G32*Indicators!$G$256+K32*$H32*Indicators!$H$256+K32*$I32*Indicators!$I$256</f>
        <v>1.2236299841979598E-2</v>
      </c>
      <c r="V32" s="193">
        <f>L32*$B32*Indicators!$B$257+L32*$C32*Indicators!$C$257+L32*$D32*Indicators!$D$257+L32*$E32*Indicators!$E$257+L32*$F32*Indicators!$F$257+L32*$G32*Indicators!$G$257+L32*$H32*Indicators!$H$257+L32*$I32*Indicators!$I$257</f>
        <v>8.0122772558871656E-5</v>
      </c>
      <c r="W32" s="193">
        <f>M32*$B32*Indicators!$B$258+M32*$C32*Indicators!$C$258+M32*$D32*Indicators!$D$258+M32*$E32*Indicators!$E$258+M32*$F32*Indicators!$F$258+M32*$G32*Indicators!$G$258+M32*$H32*Indicators!$H$258+M32*$I32*Indicators!$I$258</f>
        <v>8.7085198482276804E-3</v>
      </c>
      <c r="X32" s="193">
        <f>N32*$B32*Indicators!$B$259+N32*$C32*Indicators!$C$259+N32*$D32*Indicators!$D$259+N32*$E32*Indicators!$E$259+N32*$F32*Indicators!$F$259+N32*$G32*Indicators!$G$259+N32*$H32*Indicators!$H$259+N32*$I32*Indicators!$I$259</f>
        <v>8.3540947806985916E-4</v>
      </c>
      <c r="Y32" s="193">
        <f>O32*$B32*Indicators!$B$260+O32*$C32*Indicators!$C$260+O32*$D32*Indicators!$D$260+O32*$E32*Indicators!$E$260+O32*$F32*Indicators!$F$260+O32*$G32*Indicators!$G$260+O32*$H32*Indicators!$H$260+O32*$I32*Indicators!$I$260</f>
        <v>7.7733535587376089E-4</v>
      </c>
      <c r="Z32" s="193">
        <f>P32*$B32*Indicators!$B$261+P32*$C32*Indicators!$C$261+P32*$D32*Indicators!$D$261+P32*$E32*Indicators!$E$261+P32*$F32*Indicators!$F$261+P32*$G32*Indicators!$G$261+P32*$H32*Indicators!$H$261+P32*$I32*Indicators!$I$261</f>
        <v>2.3944496817759745E-3</v>
      </c>
      <c r="AA32" s="193">
        <f>Q32*$B32*Indicators!$B$262+Q32*$C32*Indicators!$C$262+Q32*$D32*Indicators!$D$262+Q32*$E32*Indicators!$E$262+Q32*$F32*Indicators!$F$262+Q32*$G32*Indicators!$G$262+Q32*$H32*Indicators!$H$262+Q32*$I32*Indicators!$I$262</f>
        <v>2.2395857995340064E-3</v>
      </c>
      <c r="AB32" s="193">
        <f>R32*$B32*Indicators!$B$263+R32*$C32*Indicators!$C$263+R32*$D32*Indicators!$D$263+R32*$E32*Indicators!$E$263+R32*$F32*Indicators!$F$263+R32*$G32*Indicators!$G$263+R32*$H32*Indicators!$H$263+R32*$I32*Indicators!$I$263</f>
        <v>1.7972558415967649E-3</v>
      </c>
      <c r="AC32" s="193">
        <f>S32*$B32*Indicators!$B$264+S32*$C32*Indicators!$C$264+S32*$D32*Indicators!$D$264+S32*$E32*Indicators!$E$264+S32*$F32*Indicators!$F$264+S32*$G32*Indicators!$G$264+S32*$H32*Indicators!$H$264+S32*$I32*Indicators!$I$264</f>
        <v>1.3659354639166195E-3</v>
      </c>
      <c r="AD32" s="193"/>
      <c r="AE32" s="177">
        <f t="shared" si="1"/>
        <v>3.0434914083533138</v>
      </c>
    </row>
    <row r="33" spans="1:31" hidden="1" x14ac:dyDescent="0.25">
      <c r="A33" s="174">
        <f>Indicators!A45</f>
        <v>36739</v>
      </c>
      <c r="B33" s="193">
        <f>(Indicators!B45-Indicators!B44)/Indicators!B44</f>
        <v>3.8820992092019046E-4</v>
      </c>
      <c r="C33" s="193">
        <f>(Indicators!C45-Indicators!C44)/-100</f>
        <v>2.0000000000000104E-3</v>
      </c>
      <c r="D33" s="193">
        <f>(Indicators!D45-Indicators!D44)/-100</f>
        <v>-8.7008950729349169E-3</v>
      </c>
      <c r="E33" s="193">
        <f>(Indicators!E45-Indicators!E44)/-Indicators!E44</f>
        <v>-0.20431654676258978</v>
      </c>
      <c r="F33" s="193">
        <f>(Indicators!F45-Indicators!F44)/Indicators!F44</f>
        <v>9.9585062240663796E-2</v>
      </c>
      <c r="G33" s="193">
        <f>(Indicators!G45-Indicators!G44)/Indicators!G44</f>
        <v>-1.5815959741193306E-2</v>
      </c>
      <c r="H33" s="193">
        <f>(Indicators!H45-Indicators!H44)/Indicators!H44</f>
        <v>6.9928060310557221E-3</v>
      </c>
      <c r="I33" s="193">
        <f>(Indicators!I45-Indicators!I44)/Indicators!I44</f>
        <v>0</v>
      </c>
      <c r="J33" s="174"/>
      <c r="K33" s="193">
        <f>Ilembe!C$69/100</f>
        <v>0.15552165703147233</v>
      </c>
      <c r="L33" s="193">
        <f>Ilembe!D$69/100</f>
        <v>1.0128117339409161E-2</v>
      </c>
      <c r="M33" s="193">
        <f>Ilembe!E$69/100</f>
        <v>0.33900948891319749</v>
      </c>
      <c r="N33" s="193">
        <f>Ilembe!F$69/100</f>
        <v>2.5299267318539504E-2</v>
      </c>
      <c r="O33" s="193">
        <f>Ilembe!G$69/100</f>
        <v>2.6553779693105965E-2</v>
      </c>
      <c r="P33" s="193">
        <f>Ilembe!H$69/100</f>
        <v>0.11579321866453184</v>
      </c>
      <c r="Q33" s="193">
        <f>Ilembe!I$69/100</f>
        <v>4.5430223742183168E-2</v>
      </c>
      <c r="R33" s="193">
        <f>Ilembe!J$69/100</f>
        <v>8.0911790278048012E-2</v>
      </c>
      <c r="S33" s="193">
        <f>Ilembe!K$69/100</f>
        <v>0.2013524570195124</v>
      </c>
      <c r="T33" s="193"/>
      <c r="U33" s="193">
        <f>K33*$B33*Indicators!$B$256+K33*$C33*Indicators!$C$256+K33*$D33*Indicators!$D$256+K33*$E33*Indicators!$E$256+K33*$F33*Indicators!$F$256+K33*$G33*Indicators!$G$256+K33*$H33*Indicators!$H$256+K33*$I33*Indicators!$I$256</f>
        <v>-6.7129623777740155E-4</v>
      </c>
      <c r="V33" s="193">
        <f>L33*$B33*Indicators!$B$257+L33*$C33*Indicators!$C$257+L33*$D33*Indicators!$D$257+L33*$E33*Indicators!$E$257+L33*$F33*Indicators!$F$257+L33*$G33*Indicators!$G$257+L33*$H33*Indicators!$H$257+L33*$I33*Indicators!$I$257</f>
        <v>-2.6982900374768898E-4</v>
      </c>
      <c r="W33" s="193">
        <f>M33*$B33*Indicators!$B$258+M33*$C33*Indicators!$C$258+M33*$D33*Indicators!$D$258+M33*$E33*Indicators!$E$258+M33*$F33*Indicators!$F$258+M33*$G33*Indicators!$G$258+M33*$H33*Indicators!$H$258+M33*$I33*Indicators!$I$258</f>
        <v>-6.6552801571978723E-3</v>
      </c>
      <c r="X33" s="193">
        <f>N33*$B33*Indicators!$B$259+N33*$C33*Indicators!$C$259+N33*$D33*Indicators!$D$259+N33*$E33*Indicators!$E$259+N33*$F33*Indicators!$F$259+N33*$G33*Indicators!$G$259+N33*$H33*Indicators!$H$259+N33*$I33*Indicators!$I$259</f>
        <v>-1.0236147440505661E-3</v>
      </c>
      <c r="Y33" s="193">
        <f>O33*$B33*Indicators!$B$260+O33*$C33*Indicators!$C$260+O33*$D33*Indicators!$D$260+O33*$E33*Indicators!$E$260+O33*$F33*Indicators!$F$260+O33*$G33*Indicators!$G$260+O33*$H33*Indicators!$H$260+O33*$I33*Indicators!$I$260</f>
        <v>-7.6424190952552751E-4</v>
      </c>
      <c r="Z33" s="193">
        <f>P33*$B33*Indicators!$B$261+P33*$C33*Indicators!$C$261+P33*$D33*Indicators!$D$261+P33*$E33*Indicators!$E$261+P33*$F33*Indicators!$F$261+P33*$G33*Indicators!$G$261+P33*$H33*Indicators!$H$261+P33*$I33*Indicators!$I$261</f>
        <v>-2.2793676466083298E-3</v>
      </c>
      <c r="AA33" s="193">
        <f>Q33*$B33*Indicators!$B$262+Q33*$C33*Indicators!$C$262+Q33*$D33*Indicators!$D$262+Q33*$E33*Indicators!$E$262+Q33*$F33*Indicators!$F$262+Q33*$G33*Indicators!$G$262+Q33*$H33*Indicators!$H$262+Q33*$I33*Indicators!$I$262</f>
        <v>-2.7406996067196568E-3</v>
      </c>
      <c r="AB33" s="193">
        <f>R33*$B33*Indicators!$B$263+R33*$C33*Indicators!$C$263+R33*$D33*Indicators!$D$263+R33*$E33*Indicators!$E$263+R33*$F33*Indicators!$F$263+R33*$G33*Indicators!$G$263+R33*$H33*Indicators!$H$263+R33*$I33*Indicators!$I$263</f>
        <v>-1.4940427922591024E-3</v>
      </c>
      <c r="AC33" s="193">
        <f>S33*$B33*Indicators!$B$264+S33*$C33*Indicators!$C$264+S33*$D33*Indicators!$D$264+S33*$E33*Indicators!$E$264+S33*$F33*Indicators!$F$264+S33*$G33*Indicators!$G$264+S33*$H33*Indicators!$H$264+S33*$I33*Indicators!$I$264</f>
        <v>2.2077970455861972E-4</v>
      </c>
      <c r="AD33" s="193"/>
      <c r="AE33" s="177">
        <f t="shared" si="1"/>
        <v>-1.5677592393327529</v>
      </c>
    </row>
    <row r="34" spans="1:31" hidden="1" x14ac:dyDescent="0.25">
      <c r="A34" s="174">
        <f>Indicators!A46</f>
        <v>36770</v>
      </c>
      <c r="B34" s="193">
        <f>(Indicators!B46-Indicators!B45)/Indicators!B45</f>
        <v>4.9743449703206495E-2</v>
      </c>
      <c r="C34" s="193">
        <f>(Indicators!C46-Indicators!C45)/-100</f>
        <v>-2.5000000000000353E-4</v>
      </c>
      <c r="D34" s="193">
        <f>(Indicators!D46-Indicators!D45)/-100</f>
        <v>-7.6282732454147962E-4</v>
      </c>
      <c r="E34" s="193">
        <f>(Indicators!E46-Indicators!E45)/-Indicators!E45</f>
        <v>8.6618876941457548E-2</v>
      </c>
      <c r="F34" s="193">
        <f>(Indicators!F46-Indicators!F45)/Indicators!F45</f>
        <v>-6.9811320754717007E-2</v>
      </c>
      <c r="G34" s="193">
        <f>(Indicators!G46-Indicators!G45)/Indicators!G45</f>
        <v>9.1307523739956164E-3</v>
      </c>
      <c r="H34" s="193">
        <f>(Indicators!H46-Indicators!H45)/Indicators!H45</f>
        <v>1.5606480028157491E-2</v>
      </c>
      <c r="I34" s="193">
        <f>(Indicators!I46-Indicators!I45)/Indicators!I45</f>
        <v>0</v>
      </c>
      <c r="J34" s="174"/>
      <c r="K34" s="193">
        <f>Ilembe!C$69/100</f>
        <v>0.15552165703147233</v>
      </c>
      <c r="L34" s="193">
        <f>Ilembe!D$69/100</f>
        <v>1.0128117339409161E-2</v>
      </c>
      <c r="M34" s="193">
        <f>Ilembe!E$69/100</f>
        <v>0.33900948891319749</v>
      </c>
      <c r="N34" s="193">
        <f>Ilembe!F$69/100</f>
        <v>2.5299267318539504E-2</v>
      </c>
      <c r="O34" s="193">
        <f>Ilembe!G$69/100</f>
        <v>2.6553779693105965E-2</v>
      </c>
      <c r="P34" s="193">
        <f>Ilembe!H$69/100</f>
        <v>0.11579321866453184</v>
      </c>
      <c r="Q34" s="193">
        <f>Ilembe!I$69/100</f>
        <v>4.5430223742183168E-2</v>
      </c>
      <c r="R34" s="193">
        <f>Ilembe!J$69/100</f>
        <v>8.0911790278048012E-2</v>
      </c>
      <c r="S34" s="193">
        <f>Ilembe!K$69/100</f>
        <v>0.2013524570195124</v>
      </c>
      <c r="T34" s="193"/>
      <c r="U34" s="193">
        <f>K34*$B34*Indicators!$B$256+K34*$C34*Indicators!$C$256+K34*$D34*Indicators!$D$256+K34*$E34*Indicators!$E$256+K34*$F34*Indicators!$F$256+K34*$G34*Indicators!$G$256+K34*$H34*Indicators!$H$256+K34*$I34*Indicators!$I$256</f>
        <v>8.1306868966392527E-4</v>
      </c>
      <c r="V34" s="193">
        <f>L34*$B34*Indicators!$B$257+L34*$C34*Indicators!$C$257+L34*$D34*Indicators!$D$257+L34*$E34*Indicators!$E$257+L34*$F34*Indicators!$F$257+L34*$G34*Indicators!$G$257+L34*$H34*Indicators!$H$257+L34*$I34*Indicators!$I$257</f>
        <v>2.7586179616178095E-4</v>
      </c>
      <c r="W34" s="193">
        <f>M34*$B34*Indicators!$B$258+M34*$C34*Indicators!$C$258+M34*$D34*Indicators!$D$258+M34*$E34*Indicators!$E$258+M34*$F34*Indicators!$F$258+M34*$G34*Indicators!$G$258+M34*$H34*Indicators!$H$258+M34*$I34*Indicators!$I$258</f>
        <v>9.337881353739268E-3</v>
      </c>
      <c r="X34" s="193">
        <f>N34*$B34*Indicators!$B$259+N34*$C34*Indicators!$C$259+N34*$D34*Indicators!$D$259+N34*$E34*Indicators!$E$259+N34*$F34*Indicators!$F$259+N34*$G34*Indicators!$G$259+N34*$H34*Indicators!$H$259+N34*$I34*Indicators!$I$259</f>
        <v>6.0232816920532256E-4</v>
      </c>
      <c r="Y34" s="193">
        <f>O34*$B34*Indicators!$B$260+O34*$C34*Indicators!$C$260+O34*$D34*Indicators!$D$260+O34*$E34*Indicators!$E$260+O34*$F34*Indicators!$F$260+O34*$G34*Indicators!$G$260+O34*$H34*Indicators!$H$260+O34*$I34*Indicators!$I$260</f>
        <v>5.9740262818136936E-4</v>
      </c>
      <c r="Z34" s="193">
        <f>P34*$B34*Indicators!$B$261+P34*$C34*Indicators!$C$261+P34*$D34*Indicators!$D$261+P34*$E34*Indicators!$E$261+P34*$F34*Indicators!$F$261+P34*$G34*Indicators!$G$261+P34*$H34*Indicators!$H$261+P34*$I34*Indicators!$I$261</f>
        <v>2.0029664564260837E-3</v>
      </c>
      <c r="AA34" s="193">
        <f>Q34*$B34*Indicators!$B$262+Q34*$C34*Indicators!$C$262+Q34*$D34*Indicators!$D$262+Q34*$E34*Indicators!$E$262+Q34*$F34*Indicators!$F$262+Q34*$G34*Indicators!$G$262+Q34*$H34*Indicators!$H$262+Q34*$I34*Indicators!$I$262</f>
        <v>1.5425842160078397E-3</v>
      </c>
      <c r="AB34" s="193">
        <f>R34*$B34*Indicators!$B$263+R34*$C34*Indicators!$C$263+R34*$D34*Indicators!$D$263+R34*$E34*Indicators!$E$263+R34*$F34*Indicators!$F$263+R34*$G34*Indicators!$G$263+R34*$H34*Indicators!$H$263+R34*$I34*Indicators!$I$263</f>
        <v>1.4689045151355248E-3</v>
      </c>
      <c r="AC34" s="193">
        <f>S34*$B34*Indicators!$B$264+S34*$C34*Indicators!$C$264+S34*$D34*Indicators!$D$264+S34*$E34*Indicators!$E$264+S34*$F34*Indicators!$F$264+S34*$G34*Indicators!$G$264+S34*$H34*Indicators!$H$264+S34*$I34*Indicators!$I$264</f>
        <v>1.8959797403605369E-3</v>
      </c>
      <c r="AD34" s="193"/>
      <c r="AE34" s="177">
        <f t="shared" si="1"/>
        <v>1.8536977564881651</v>
      </c>
    </row>
    <row r="35" spans="1:31" hidden="1" x14ac:dyDescent="0.25">
      <c r="A35" s="174">
        <f>Indicators!A47</f>
        <v>36800</v>
      </c>
      <c r="B35" s="193">
        <f>(Indicators!B47-Indicators!B46)/Indicators!B46</f>
        <v>3.370848051699115E-2</v>
      </c>
      <c r="C35" s="193">
        <f>(Indicators!C47-Indicators!C46)/-100</f>
        <v>-3.1499999999999948E-3</v>
      </c>
      <c r="D35" s="193">
        <f>(Indicators!D47-Indicators!D46)/-100</f>
        <v>-9.03671288741128E-4</v>
      </c>
      <c r="E35" s="193">
        <f>(Indicators!E47-Indicators!E46)/-Indicators!E46</f>
        <v>-5.2975801177240177E-2</v>
      </c>
      <c r="F35" s="193">
        <f>(Indicators!F47-Indicators!F46)/Indicators!F46</f>
        <v>5.57809330628804E-2</v>
      </c>
      <c r="G35" s="193">
        <f>(Indicators!G47-Indicators!G46)/Indicators!G46</f>
        <v>-4.3069127759681629E-2</v>
      </c>
      <c r="H35" s="193">
        <f>(Indicators!H47-Indicators!H46)/Indicators!H46</f>
        <v>5.6367526010737742E-3</v>
      </c>
      <c r="I35" s="193">
        <f>(Indicators!I47-Indicators!I46)/Indicators!I46</f>
        <v>0</v>
      </c>
      <c r="J35" s="174"/>
      <c r="K35" s="193">
        <f>Ilembe!C$69/100</f>
        <v>0.15552165703147233</v>
      </c>
      <c r="L35" s="193">
        <f>Ilembe!D$69/100</f>
        <v>1.0128117339409161E-2</v>
      </c>
      <c r="M35" s="193">
        <f>Ilembe!E$69/100</f>
        <v>0.33900948891319749</v>
      </c>
      <c r="N35" s="193">
        <f>Ilembe!F$69/100</f>
        <v>2.5299267318539504E-2</v>
      </c>
      <c r="O35" s="193">
        <f>Ilembe!G$69/100</f>
        <v>2.6553779693105965E-2</v>
      </c>
      <c r="P35" s="193">
        <f>Ilembe!H$69/100</f>
        <v>0.11579321866453184</v>
      </c>
      <c r="Q35" s="193">
        <f>Ilembe!I$69/100</f>
        <v>4.5430223742183168E-2</v>
      </c>
      <c r="R35" s="193">
        <f>Ilembe!J$69/100</f>
        <v>8.0911790278048012E-2</v>
      </c>
      <c r="S35" s="193">
        <f>Ilembe!K$69/100</f>
        <v>0.2013524570195124</v>
      </c>
      <c r="T35" s="193"/>
      <c r="U35" s="193">
        <f>K35*$B35*Indicators!$B$256+K35*$C35*Indicators!$C$256+K35*$D35*Indicators!$D$256+K35*$E35*Indicators!$E$256+K35*$F35*Indicators!$F$256+K35*$G35*Indicators!$G$256+K35*$H35*Indicators!$H$256+K35*$I35*Indicators!$I$256</f>
        <v>2.2820597122349289E-3</v>
      </c>
      <c r="V35" s="193">
        <f>L35*$B35*Indicators!$B$257+L35*$C35*Indicators!$C$257+L35*$D35*Indicators!$D$257+L35*$E35*Indicators!$E$257+L35*$F35*Indicators!$F$257+L35*$G35*Indicators!$G$257+L35*$H35*Indicators!$H$257+L35*$I35*Indicators!$I$257</f>
        <v>-1.2571715110687166E-4</v>
      </c>
      <c r="W35" s="193">
        <f>M35*$B35*Indicators!$B$258+M35*$C35*Indicators!$C$258+M35*$D35*Indicators!$D$258+M35*$E35*Indicators!$E$258+M35*$F35*Indicators!$F$258+M35*$G35*Indicators!$G$258+M35*$H35*Indicators!$H$258+M35*$I35*Indicators!$I$258</f>
        <v>2.1658908617902583E-3</v>
      </c>
      <c r="X35" s="193">
        <f>N35*$B35*Indicators!$B$259+N35*$C35*Indicators!$C$259+N35*$D35*Indicators!$D$259+N35*$E35*Indicators!$E$259+N35*$F35*Indicators!$F$259+N35*$G35*Indicators!$G$259+N35*$H35*Indicators!$H$259+N35*$I35*Indicators!$I$259</f>
        <v>-1.7363697972070952E-4</v>
      </c>
      <c r="Y35" s="193">
        <f>O35*$B35*Indicators!$B$260+O35*$C35*Indicators!$C$260+O35*$D35*Indicators!$D$260+O35*$E35*Indicators!$E$260+O35*$F35*Indicators!$F$260+O35*$G35*Indicators!$G$260+O35*$H35*Indicators!$H$260+O35*$I35*Indicators!$I$260</f>
        <v>-1.040871911007494E-4</v>
      </c>
      <c r="Z35" s="193">
        <f>P35*$B35*Indicators!$B$261+P35*$C35*Indicators!$C$261+P35*$D35*Indicators!$D$261+P35*$E35*Indicators!$E$261+P35*$F35*Indicators!$F$261+P35*$G35*Indicators!$G$261+P35*$H35*Indicators!$H$261+P35*$I35*Indicators!$I$261</f>
        <v>-2.0851790081094404E-4</v>
      </c>
      <c r="AA35" s="193">
        <f>Q35*$B35*Indicators!$B$262+Q35*$C35*Indicators!$C$262+Q35*$D35*Indicators!$D$262+Q35*$E35*Indicators!$E$262+Q35*$F35*Indicators!$F$262+Q35*$G35*Indicators!$G$262+Q35*$H35*Indicators!$H$262+Q35*$I35*Indicators!$I$262</f>
        <v>-5.5038302240347859E-4</v>
      </c>
      <c r="AB35" s="193">
        <f>R35*$B35*Indicators!$B$263+R35*$C35*Indicators!$C$263+R35*$D35*Indicators!$D$263+R35*$E35*Indicators!$E$263+R35*$F35*Indicators!$F$263+R35*$G35*Indicators!$G$263+R35*$H35*Indicators!$H$263+R35*$I35*Indicators!$I$263</f>
        <v>-1.1558843251703964E-4</v>
      </c>
      <c r="AC35" s="193">
        <f>S35*$B35*Indicators!$B$264+S35*$C35*Indicators!$C$264+S35*$D35*Indicators!$D$264+S35*$E35*Indicators!$E$264+S35*$F35*Indicators!$F$264+S35*$G35*Indicators!$G$264+S35*$H35*Indicators!$H$264+S35*$I35*Indicators!$I$264</f>
        <v>7.6083836247103768E-4</v>
      </c>
      <c r="AD35" s="193"/>
      <c r="AE35" s="177">
        <f t="shared" si="1"/>
        <v>0.3930858258836431</v>
      </c>
    </row>
    <row r="36" spans="1:31" hidden="1" x14ac:dyDescent="0.25">
      <c r="A36" s="174">
        <f>Indicators!A48</f>
        <v>36831</v>
      </c>
      <c r="B36" s="193">
        <f>(Indicators!B48-Indicators!B47)/Indicators!B47</f>
        <v>3.1390728476821207E-2</v>
      </c>
      <c r="C36" s="193">
        <f>(Indicators!C48-Indicators!C47)/-100</f>
        <v>5.5499999999999968E-3</v>
      </c>
      <c r="D36" s="193">
        <f>(Indicators!D48-Indicators!D47)/-100</f>
        <v>1.4723414074046203E-4</v>
      </c>
      <c r="E36" s="193">
        <f>(Indicators!E48-Indicators!E47)/-Indicators!E47</f>
        <v>-1.024844720496889E-2</v>
      </c>
      <c r="F36" s="193">
        <f>(Indicators!F48-Indicators!F47)/Indicators!F47</f>
        <v>-8.6455331412103778E-2</v>
      </c>
      <c r="G36" s="193">
        <f>(Indicators!G48-Indicators!G47)/Indicators!G47</f>
        <v>9.077155824508451E-3</v>
      </c>
      <c r="H36" s="193">
        <f>(Indicators!H48-Indicators!H47)/Indicators!H47</f>
        <v>1.4371482805447564E-2</v>
      </c>
      <c r="I36" s="193">
        <f>(Indicators!I48-Indicators!I47)/Indicators!I47</f>
        <v>0</v>
      </c>
      <c r="J36" s="174"/>
      <c r="K36" s="193">
        <f>Ilembe!C$69/100</f>
        <v>0.15552165703147233</v>
      </c>
      <c r="L36" s="193">
        <f>Ilembe!D$69/100</f>
        <v>1.0128117339409161E-2</v>
      </c>
      <c r="M36" s="193">
        <f>Ilembe!E$69/100</f>
        <v>0.33900948891319749</v>
      </c>
      <c r="N36" s="193">
        <f>Ilembe!F$69/100</f>
        <v>2.5299267318539504E-2</v>
      </c>
      <c r="O36" s="193">
        <f>Ilembe!G$69/100</f>
        <v>2.6553779693105965E-2</v>
      </c>
      <c r="P36" s="193">
        <f>Ilembe!H$69/100</f>
        <v>0.11579321866453184</v>
      </c>
      <c r="Q36" s="193">
        <f>Ilembe!I$69/100</f>
        <v>4.5430223742183168E-2</v>
      </c>
      <c r="R36" s="193">
        <f>Ilembe!J$69/100</f>
        <v>8.0911790278048012E-2</v>
      </c>
      <c r="S36" s="193">
        <f>Ilembe!K$69/100</f>
        <v>0.2013524570195124</v>
      </c>
      <c r="T36" s="193"/>
      <c r="U36" s="193">
        <f>K36*$B36*Indicators!$B$256+K36*$C36*Indicators!$C$256+K36*$D36*Indicators!$D$256+K36*$E36*Indicators!$E$256+K36*$F36*Indicators!$F$256+K36*$G36*Indicators!$G$256+K36*$H36*Indicators!$H$256+K36*$I36*Indicators!$I$256</f>
        <v>-3.0173036255006702E-3</v>
      </c>
      <c r="V36" s="193">
        <f>L36*$B36*Indicators!$B$257+L36*$C36*Indicators!$C$257+L36*$D36*Indicators!$D$257+L36*$E36*Indicators!$E$257+L36*$F36*Indicators!$F$257+L36*$G36*Indicators!$G$257+L36*$H36*Indicators!$H$257+L36*$I36*Indicators!$I$257</f>
        <v>1.2177274655045603E-4</v>
      </c>
      <c r="W36" s="193">
        <f>M36*$B36*Indicators!$B$258+M36*$C36*Indicators!$C$258+M36*$D36*Indicators!$D$258+M36*$E36*Indicators!$E$258+M36*$F36*Indicators!$F$258+M36*$G36*Indicators!$G$258+M36*$H36*Indicators!$H$258+M36*$I36*Indicators!$I$258</f>
        <v>4.2431852265417576E-3</v>
      </c>
      <c r="X36" s="193">
        <f>N36*$B36*Indicators!$B$259+N36*$C36*Indicators!$C$259+N36*$D36*Indicators!$D$259+N36*$E36*Indicators!$E$259+N36*$F36*Indicators!$F$259+N36*$G36*Indicators!$G$259+N36*$H36*Indicators!$H$259+N36*$I36*Indicators!$I$259</f>
        <v>7.112619301921595E-5</v>
      </c>
      <c r="Y36" s="193">
        <f>O36*$B36*Indicators!$B$260+O36*$C36*Indicators!$C$260+O36*$D36*Indicators!$D$260+O36*$E36*Indicators!$E$260+O36*$F36*Indicators!$F$260+O36*$G36*Indicators!$G$260+O36*$H36*Indicators!$H$260+O36*$I36*Indicators!$I$260</f>
        <v>2.0162215941279458E-4</v>
      </c>
      <c r="Z36" s="193">
        <f>P36*$B36*Indicators!$B$261+P36*$C36*Indicators!$C$261+P36*$D36*Indicators!$D$261+P36*$E36*Indicators!$E$261+P36*$F36*Indicators!$F$261+P36*$G36*Indicators!$G$261+P36*$H36*Indicators!$H$261+P36*$I36*Indicators!$I$261</f>
        <v>8.8918141286063236E-4</v>
      </c>
      <c r="AA36" s="193">
        <f>Q36*$B36*Indicators!$B$262+Q36*$C36*Indicators!$C$262+Q36*$D36*Indicators!$D$262+Q36*$E36*Indicators!$E$262+Q36*$F36*Indicators!$F$262+Q36*$G36*Indicators!$G$262+Q36*$H36*Indicators!$H$262+Q36*$I36*Indicators!$I$262</f>
        <v>1.8460837917484452E-4</v>
      </c>
      <c r="AB36" s="193">
        <f>R36*$B36*Indicators!$B$263+R36*$C36*Indicators!$C$263+R36*$D36*Indicators!$D$263+R36*$E36*Indicators!$E$263+R36*$F36*Indicators!$F$263+R36*$G36*Indicators!$G$263+R36*$H36*Indicators!$H$263+R36*$I36*Indicators!$I$263</f>
        <v>6.7827515405528989E-4</v>
      </c>
      <c r="AC36" s="193">
        <f>S36*$B36*Indicators!$B$264+S36*$C36*Indicators!$C$264+S36*$D36*Indicators!$D$264+S36*$E36*Indicators!$E$264+S36*$F36*Indicators!$F$264+S36*$G36*Indicators!$G$264+S36*$H36*Indicators!$H$264+S36*$I36*Indicators!$I$264</f>
        <v>1.8972363817706477E-3</v>
      </c>
      <c r="AD36" s="193"/>
      <c r="AE36" s="177">
        <f t="shared" si="1"/>
        <v>0.52697040278849683</v>
      </c>
    </row>
    <row r="37" spans="1:31" hidden="1" x14ac:dyDescent="0.25">
      <c r="A37" s="174">
        <f>Indicators!A49</f>
        <v>36861</v>
      </c>
      <c r="B37" s="193">
        <f>(Indicators!B49-Indicators!B48)/Indicators!B48</f>
        <v>-2.825221523051236E-2</v>
      </c>
      <c r="C37" s="193">
        <f>(Indicators!C49-Indicators!C48)/-100</f>
        <v>5.3500000000000015E-3</v>
      </c>
      <c r="D37" s="193">
        <f>(Indicators!D49-Indicators!D48)/-100</f>
        <v>2.1969854299423554E-4</v>
      </c>
      <c r="E37" s="193">
        <f>(Indicators!E49-Indicators!E48)/-Indicators!E48</f>
        <v>0.3243160159852444</v>
      </c>
      <c r="F37" s="193">
        <f>(Indicators!F49-Indicators!F48)/Indicators!F48</f>
        <v>2.2082018927444887E-2</v>
      </c>
      <c r="G37" s="193">
        <f>(Indicators!G49-Indicators!G48)/Indicators!G48</f>
        <v>1.7616191904047934E-2</v>
      </c>
      <c r="H37" s="193">
        <f>(Indicators!H49-Indicators!H48)/Indicators!H48</f>
        <v>-1.2175369392994481E-3</v>
      </c>
      <c r="I37" s="193">
        <f>(Indicators!I49-Indicators!I48)/Indicators!I48</f>
        <v>0</v>
      </c>
      <c r="J37" s="174"/>
      <c r="K37" s="193">
        <f>Ilembe!C$69/100</f>
        <v>0.15552165703147233</v>
      </c>
      <c r="L37" s="193">
        <f>Ilembe!D$69/100</f>
        <v>1.0128117339409161E-2</v>
      </c>
      <c r="M37" s="193">
        <f>Ilembe!E$69/100</f>
        <v>0.33900948891319749</v>
      </c>
      <c r="N37" s="193">
        <f>Ilembe!F$69/100</f>
        <v>2.5299267318539504E-2</v>
      </c>
      <c r="O37" s="193">
        <f>Ilembe!G$69/100</f>
        <v>2.6553779693105965E-2</v>
      </c>
      <c r="P37" s="193">
        <f>Ilembe!H$69/100</f>
        <v>0.11579321866453184</v>
      </c>
      <c r="Q37" s="193">
        <f>Ilembe!I$69/100</f>
        <v>4.5430223742183168E-2</v>
      </c>
      <c r="R37" s="193">
        <f>Ilembe!J$69/100</f>
        <v>8.0911790278048012E-2</v>
      </c>
      <c r="S37" s="193">
        <f>Ilembe!K$69/100</f>
        <v>0.2013524570195124</v>
      </c>
      <c r="T37" s="193"/>
      <c r="U37" s="193">
        <f>K37*$B37*Indicators!$B$256+K37*$C37*Indicators!$C$256+K37*$D37*Indicators!$D$256+K37*$E37*Indicators!$E$256+K37*$F37*Indicators!$F$256+K37*$G37*Indicators!$G$256+K37*$H37*Indicators!$H$256+K37*$I37*Indicators!$I$256</f>
        <v>8.791968446460012E-3</v>
      </c>
      <c r="V37" s="193">
        <f>L37*$B37*Indicators!$B$257+L37*$C37*Indicators!$C$257+L37*$D37*Indicators!$D$257+L37*$E37*Indicators!$E$257+L37*$F37*Indicators!$F$257+L37*$G37*Indicators!$G$257+L37*$H37*Indicators!$H$257+L37*$I37*Indicators!$I$257</f>
        <v>3.1399608468006258E-4</v>
      </c>
      <c r="W37" s="193">
        <f>M37*$B37*Indicators!$B$258+M37*$C37*Indicators!$C$258+M37*$D37*Indicators!$D$258+M37*$E37*Indicators!$E$258+M37*$F37*Indicators!$F$258+M37*$G37*Indicators!$G$258+M37*$H37*Indicators!$H$258+M37*$I37*Indicators!$I$258</f>
        <v>7.9675900065890419E-3</v>
      </c>
      <c r="X37" s="193">
        <f>N37*$B37*Indicators!$B$259+N37*$C37*Indicators!$C$259+N37*$D37*Indicators!$D$259+N37*$E37*Indicators!$E$259+N37*$F37*Indicators!$F$259+N37*$G37*Indicators!$G$259+N37*$H37*Indicators!$H$259+N37*$I37*Indicators!$I$259</f>
        <v>1.5734806676395126E-3</v>
      </c>
      <c r="Y37" s="193">
        <f>O37*$B37*Indicators!$B$260+O37*$C37*Indicators!$C$260+O37*$D37*Indicators!$D$260+O37*$E37*Indicators!$E$260+O37*$F37*Indicators!$F$260+O37*$G37*Indicators!$G$260+O37*$H37*Indicators!$H$260+O37*$I37*Indicators!$I$260</f>
        <v>1.2502552327874567E-3</v>
      </c>
      <c r="Z37" s="193">
        <f>P37*$B37*Indicators!$B$261+P37*$C37*Indicators!$C$261+P37*$D37*Indicators!$D$261+P37*$E37*Indicators!$E$261+P37*$F37*Indicators!$F$261+P37*$G37*Indicators!$G$261+P37*$H37*Indicators!$H$261+P37*$I37*Indicators!$I$261</f>
        <v>3.6148831339185739E-3</v>
      </c>
      <c r="AA37" s="193">
        <f>Q37*$B37*Indicators!$B$262+Q37*$C37*Indicators!$C$262+Q37*$D37*Indicators!$D$262+Q37*$E37*Indicators!$E$262+Q37*$F37*Indicators!$F$262+Q37*$G37*Indicators!$G$262+Q37*$H37*Indicators!$H$262+Q37*$I37*Indicators!$I$262</f>
        <v>4.3303201445886747E-3</v>
      </c>
      <c r="AB37" s="193">
        <f>R37*$B37*Indicators!$B$263+R37*$C37*Indicators!$C$263+R37*$D37*Indicators!$D$263+R37*$E37*Indicators!$E$263+R37*$F37*Indicators!$F$263+R37*$G37*Indicators!$G$263+R37*$H37*Indicators!$H$263+R37*$I37*Indicators!$I$263</f>
        <v>2.5192362350515149E-3</v>
      </c>
      <c r="AC37" s="193">
        <f>S37*$B37*Indicators!$B$264+S37*$C37*Indicators!$C$264+S37*$D37*Indicators!$D$264+S37*$E37*Indicators!$E$264+S37*$F37*Indicators!$F$264+S37*$G37*Indicators!$G$264+S37*$H37*Indicators!$H$264+S37*$I37*Indicators!$I$264</f>
        <v>-2.5653166750662728E-4</v>
      </c>
      <c r="AD37" s="193"/>
      <c r="AE37" s="177">
        <f t="shared" si="1"/>
        <v>3.0105198284208221</v>
      </c>
    </row>
    <row r="38" spans="1:31" hidden="1" x14ac:dyDescent="0.25">
      <c r="A38" s="174">
        <f>Indicators!A50</f>
        <v>36892</v>
      </c>
      <c r="B38" s="193">
        <f>(Indicators!B50-Indicators!B49)/Indicators!B49</f>
        <v>2.880930355490947E-2</v>
      </c>
      <c r="C38" s="193">
        <f>(Indicators!C50-Indicators!C49)/-100</f>
        <v>3.2499999999999929E-3</v>
      </c>
      <c r="D38" s="193">
        <f>(Indicators!D50-Indicators!D49)/-100</f>
        <v>-1.2700608207241615E-3</v>
      </c>
      <c r="E38" s="193">
        <f>(Indicators!E50-Indicators!E49)/-Indicators!E49</f>
        <v>-0.22065514103730655</v>
      </c>
      <c r="F38" s="193">
        <f>(Indicators!F50-Indicators!F49)/Indicators!F49</f>
        <v>3.4979423868312744E-2</v>
      </c>
      <c r="G38" s="193">
        <f>(Indicators!G50-Indicators!G49)/Indicators!G49</f>
        <v>-1.9889502762430854E-2</v>
      </c>
      <c r="H38" s="193">
        <f>(Indicators!H50-Indicators!H49)/Indicators!H49</f>
        <v>4.3079434947846853E-3</v>
      </c>
      <c r="I38" s="193">
        <f>(Indicators!I50-Indicators!I49)/Indicators!I49</f>
        <v>0</v>
      </c>
      <c r="J38" s="174"/>
      <c r="K38" s="193">
        <f>Ilembe!C$70/100</f>
        <v>0.15144538556502082</v>
      </c>
      <c r="L38" s="193">
        <f>Ilembe!D$70/100</f>
        <v>1.1005090902474431E-2</v>
      </c>
      <c r="M38" s="193">
        <f>Ilembe!E$70/100</f>
        <v>0.33496504015926531</v>
      </c>
      <c r="N38" s="193">
        <f>Ilembe!F$70/100</f>
        <v>2.4070028643885955E-2</v>
      </c>
      <c r="O38" s="193">
        <f>Ilembe!G$70/100</f>
        <v>3.1730835347594473E-2</v>
      </c>
      <c r="P38" s="193">
        <f>Ilembe!H$70/100</f>
        <v>0.11977669300618711</v>
      </c>
      <c r="Q38" s="193">
        <f>Ilembe!I$70/100</f>
        <v>4.6220968657457825E-2</v>
      </c>
      <c r="R38" s="193">
        <f>Ilembe!J$70/100</f>
        <v>8.1053412315057388E-2</v>
      </c>
      <c r="S38" s="193">
        <f>Ilembe!K$70/100</f>
        <v>0.19973254540305663</v>
      </c>
      <c r="T38" s="193"/>
      <c r="U38" s="193">
        <f>K38*$B38*Indicators!$B$256+K38*$C38*Indicators!$C$256+K38*$D38*Indicators!$D$256+K38*$E38*Indicators!$E$256+K38*$F38*Indicators!$F$256+K38*$G38*Indicators!$G$256+K38*$H38*Indicators!$H$256+K38*$I38*Indicators!$I$256</f>
        <v>-3.1142312534701965E-3</v>
      </c>
      <c r="V38" s="193">
        <f>L38*$B38*Indicators!$B$257+L38*$C38*Indicators!$C$257+L38*$D38*Indicators!$D$257+L38*$E38*Indicators!$E$257+L38*$F38*Indicators!$F$257+L38*$G38*Indicators!$G$257+L38*$H38*Indicators!$H$257+L38*$I38*Indicators!$I$257</f>
        <v>-2.3527260154598709E-4</v>
      </c>
      <c r="W38" s="193">
        <f>M38*$B38*Indicators!$B$258+M38*$C38*Indicators!$C$258+M38*$D38*Indicators!$D$258+M38*$E38*Indicators!$E$258+M38*$F38*Indicators!$F$258+M38*$G38*Indicators!$G$258+M38*$H38*Indicators!$H$258+M38*$I38*Indicators!$I$258</f>
        <v>-3.6728804611241912E-3</v>
      </c>
      <c r="X38" s="193">
        <f>N38*$B38*Indicators!$B$259+N38*$C38*Indicators!$C$259+N38*$D38*Indicators!$D$259+N38*$E38*Indicators!$E$259+N38*$F38*Indicators!$F$259+N38*$G38*Indicators!$G$259+N38*$H38*Indicators!$H$259+N38*$I38*Indicators!$I$259</f>
        <v>-9.8013894489053796E-4</v>
      </c>
      <c r="Y38" s="193">
        <f>O38*$B38*Indicators!$B$260+O38*$C38*Indicators!$C$260+O38*$D38*Indicators!$D$260+O38*$E38*Indicators!$E$260+O38*$F38*Indicators!$F$260+O38*$G38*Indicators!$G$260+O38*$H38*Indicators!$H$260+O38*$I38*Indicators!$I$260</f>
        <v>-8.9090551646883362E-4</v>
      </c>
      <c r="Z38" s="193">
        <f>P38*$B38*Indicators!$B$261+P38*$C38*Indicators!$C$261+P38*$D38*Indicators!$D$261+P38*$E38*Indicators!$E$261+P38*$F38*Indicators!$F$261+P38*$G38*Indicators!$G$261+P38*$H38*Indicators!$H$261+P38*$I38*Indicators!$I$261</f>
        <v>-2.0630469404087628E-3</v>
      </c>
      <c r="AA38" s="193">
        <f>Q38*$B38*Indicators!$B$262+Q38*$C38*Indicators!$C$262+Q38*$D38*Indicators!$D$262+Q38*$E38*Indicators!$E$262+Q38*$F38*Indicators!$F$262+Q38*$G38*Indicators!$G$262+Q38*$H38*Indicators!$H$262+Q38*$I38*Indicators!$I$262</f>
        <v>-2.8625121659935381E-3</v>
      </c>
      <c r="AB38" s="193">
        <f>R38*$B38*Indicators!$B$263+R38*$C38*Indicators!$C$263+R38*$D38*Indicators!$D$263+R38*$E38*Indicators!$E$263+R38*$F38*Indicators!$F$263+R38*$G38*Indicators!$G$263+R38*$H38*Indicators!$H$263+R38*$I38*Indicators!$I$263</f>
        <v>-1.3683199403733545E-3</v>
      </c>
      <c r="AC38" s="193">
        <f>S38*$B38*Indicators!$B$264+S38*$C38*Indicators!$C$264+S38*$D38*Indicators!$D$264+S38*$E38*Indicators!$E$264+S38*$F38*Indicators!$F$264+S38*$G38*Indicators!$G$264+S38*$H38*Indicators!$H$264+S38*$I38*Indicators!$I$264</f>
        <v>1.010007783218895E-3</v>
      </c>
      <c r="AD38" s="193"/>
      <c r="AE38" s="177">
        <f t="shared" si="1"/>
        <v>-1.4177300041056506</v>
      </c>
    </row>
    <row r="39" spans="1:31" hidden="1" x14ac:dyDescent="0.25">
      <c r="A39" s="174">
        <f>Indicators!A51</f>
        <v>36923</v>
      </c>
      <c r="B39" s="193">
        <f>(Indicators!B51-Indicators!B50)/Indicators!B50</f>
        <v>-9.633911368015436E-3</v>
      </c>
      <c r="C39" s="193">
        <f>(Indicators!C51-Indicators!C50)/-100</f>
        <v>7.249999999999996E-3</v>
      </c>
      <c r="D39" s="193">
        <f>(Indicators!D51-Indicators!D50)/-100</f>
        <v>-6.4323212122378596E-3</v>
      </c>
      <c r="E39" s="193">
        <f>(Indicators!E51-Indicators!E50)/-Indicators!E50</f>
        <v>5.3671263510995076E-2</v>
      </c>
      <c r="F39" s="193">
        <f>(Indicators!F51-Indicators!F50)/Indicators!F50</f>
        <v>-6.9582504970179024E-2</v>
      </c>
      <c r="G39" s="193">
        <f>(Indicators!G51-Indicators!G50)/Indicators!G50</f>
        <v>7.8917700112738284E-3</v>
      </c>
      <c r="H39" s="193">
        <f>(Indicators!H51-Indicators!H50)/Indicators!H50</f>
        <v>9.0384495681243154E-3</v>
      </c>
      <c r="I39" s="193">
        <f>(Indicators!I51-Indicators!I50)/Indicators!I50</f>
        <v>0</v>
      </c>
      <c r="J39" s="174"/>
      <c r="K39" s="193">
        <f>Ilembe!C$70/100</f>
        <v>0.15144538556502082</v>
      </c>
      <c r="L39" s="193">
        <f>Ilembe!D$70/100</f>
        <v>1.1005090902474431E-2</v>
      </c>
      <c r="M39" s="193">
        <f>Ilembe!E$70/100</f>
        <v>0.33496504015926531</v>
      </c>
      <c r="N39" s="193">
        <f>Ilembe!F$70/100</f>
        <v>2.4070028643885955E-2</v>
      </c>
      <c r="O39" s="193">
        <f>Ilembe!G$70/100</f>
        <v>3.1730835347594473E-2</v>
      </c>
      <c r="P39" s="193">
        <f>Ilembe!H$70/100</f>
        <v>0.11977669300618711</v>
      </c>
      <c r="Q39" s="193">
        <f>Ilembe!I$70/100</f>
        <v>4.6220968657457825E-2</v>
      </c>
      <c r="R39" s="193">
        <f>Ilembe!J$70/100</f>
        <v>8.1053412315057388E-2</v>
      </c>
      <c r="S39" s="193">
        <f>Ilembe!K$70/100</f>
        <v>0.19973254540305663</v>
      </c>
      <c r="T39" s="193"/>
      <c r="U39" s="193">
        <f>K39*$B39*Indicators!$B$256+K39*$C39*Indicators!$C$256+K39*$D39*Indicators!$D$256+K39*$E39*Indicators!$E$256+K39*$F39*Indicators!$F$256+K39*$G39*Indicators!$G$256+K39*$H39*Indicators!$H$256+K39*$I39*Indicators!$I$256</f>
        <v>-1.8734082049040998E-3</v>
      </c>
      <c r="V39" s="193">
        <f>L39*$B39*Indicators!$B$257+L39*$C39*Indicators!$C$257+L39*$D39*Indicators!$D$257+L39*$E39*Indicators!$E$257+L39*$F39*Indicators!$F$257+L39*$G39*Indicators!$G$257+L39*$H39*Indicators!$H$257+L39*$I39*Indicators!$I$257</f>
        <v>6.1998950815694541E-5</v>
      </c>
      <c r="W39" s="193">
        <f>M39*$B39*Indicators!$B$258+M39*$C39*Indicators!$C$258+M39*$D39*Indicators!$D$258+M39*$E39*Indicators!$E$258+M39*$F39*Indicators!$F$258+M39*$G39*Indicators!$G$258+M39*$H39*Indicators!$H$258+M39*$I39*Indicators!$I$258</f>
        <v>1.3490670996671979E-3</v>
      </c>
      <c r="X39" s="193">
        <f>N39*$B39*Indicators!$B$259+N39*$C39*Indicators!$C$259+N39*$D39*Indicators!$D$259+N39*$E39*Indicators!$E$259+N39*$F39*Indicators!$F$259+N39*$G39*Indicators!$G$259+N39*$H39*Indicators!$H$259+N39*$I39*Indicators!$I$259</f>
        <v>2.5792456934681522E-4</v>
      </c>
      <c r="Y39" s="193">
        <f>O39*$B39*Indicators!$B$260+O39*$C39*Indicators!$C$260+O39*$D39*Indicators!$D$260+O39*$E39*Indicators!$E$260+O39*$F39*Indicators!$F$260+O39*$G39*Indicators!$G$260+O39*$H39*Indicators!$H$260+O39*$I39*Indicators!$I$260</f>
        <v>3.5952943913281814E-4</v>
      </c>
      <c r="Z39" s="193">
        <f>P39*$B39*Indicators!$B$261+P39*$C39*Indicators!$C$261+P39*$D39*Indicators!$D$261+P39*$E39*Indicators!$E$261+P39*$F39*Indicators!$F$261+P39*$G39*Indicators!$G$261+P39*$H39*Indicators!$H$261+P39*$I39*Indicators!$I$261</f>
        <v>9.4795866650890519E-4</v>
      </c>
      <c r="AA39" s="193">
        <f>Q39*$B39*Indicators!$B$262+Q39*$C39*Indicators!$C$262+Q39*$D39*Indicators!$D$262+Q39*$E39*Indicators!$E$262+Q39*$F39*Indicators!$F$262+Q39*$G39*Indicators!$G$262+Q39*$H39*Indicators!$H$262+Q39*$I39*Indicators!$I$262</f>
        <v>8.2053523670419862E-4</v>
      </c>
      <c r="AB39" s="193">
        <f>R39*$B39*Indicators!$B$263+R39*$C39*Indicators!$C$263+R39*$D39*Indicators!$D$263+R39*$E39*Indicators!$E$263+R39*$F39*Indicators!$F$263+R39*$G39*Indicators!$G$263+R39*$H39*Indicators!$H$263+R39*$I39*Indicators!$I$263</f>
        <v>7.3025379532465774E-4</v>
      </c>
      <c r="AC39" s="193">
        <f>S39*$B39*Indicators!$B$264+S39*$C39*Indicators!$C$264+S39*$D39*Indicators!$D$264+S39*$E39*Indicators!$E$264+S39*$F39*Indicators!$F$264+S39*$G39*Indicators!$G$264+S39*$H39*Indicators!$H$264+S39*$I39*Indicators!$I$264</f>
        <v>5.9903375389565891E-4</v>
      </c>
      <c r="AD39" s="193"/>
      <c r="AE39" s="177">
        <f t="shared" si="1"/>
        <v>0.32528933064918464</v>
      </c>
    </row>
    <row r="40" spans="1:31" hidden="1" x14ac:dyDescent="0.25">
      <c r="A40" s="174">
        <f>Indicators!A52</f>
        <v>36951</v>
      </c>
      <c r="B40" s="193">
        <f>(Indicators!B52-Indicators!B51)/Indicators!B51</f>
        <v>4.1504539559014189E-2</v>
      </c>
      <c r="C40" s="193">
        <f>(Indicators!C52-Indicators!C51)/-100</f>
        <v>-5.899999999999999E-3</v>
      </c>
      <c r="D40" s="193">
        <f>(Indicators!D52-Indicators!D51)/-100</f>
        <v>3.8692597495163118E-3</v>
      </c>
      <c r="E40" s="193">
        <f>(Indicators!E52-Indicators!E51)/-Indicators!E51</f>
        <v>5.4745962977550237E-2</v>
      </c>
      <c r="F40" s="193">
        <f>(Indicators!F52-Indicators!F51)/Indicators!F51</f>
        <v>-6.8376068376068258E-2</v>
      </c>
      <c r="G40" s="193">
        <f>(Indicators!G52-Indicators!G51)/Indicators!G51</f>
        <v>-4.1387024608500994E-2</v>
      </c>
      <c r="H40" s="193">
        <f>(Indicators!H52-Indicators!H51)/Indicators!H51</f>
        <v>8.955673408217955E-3</v>
      </c>
      <c r="I40" s="193">
        <f>(Indicators!I52-Indicators!I51)/Indicators!I51</f>
        <v>0</v>
      </c>
      <c r="J40" s="174"/>
      <c r="K40" s="193">
        <f>Ilembe!C$70/100</f>
        <v>0.15144538556502082</v>
      </c>
      <c r="L40" s="193">
        <f>Ilembe!D$70/100</f>
        <v>1.1005090902474431E-2</v>
      </c>
      <c r="M40" s="193">
        <f>Ilembe!E$70/100</f>
        <v>0.33496504015926531</v>
      </c>
      <c r="N40" s="193">
        <f>Ilembe!F$70/100</f>
        <v>2.4070028643885955E-2</v>
      </c>
      <c r="O40" s="193">
        <f>Ilembe!G$70/100</f>
        <v>3.1730835347594473E-2</v>
      </c>
      <c r="P40" s="193">
        <f>Ilembe!H$70/100</f>
        <v>0.11977669300618711</v>
      </c>
      <c r="Q40" s="193">
        <f>Ilembe!I$70/100</f>
        <v>4.6220968657457825E-2</v>
      </c>
      <c r="R40" s="193">
        <f>Ilembe!J$70/100</f>
        <v>8.1053412315057388E-2</v>
      </c>
      <c r="S40" s="193">
        <f>Ilembe!K$70/100</f>
        <v>0.19973254540305663</v>
      </c>
      <c r="T40" s="193"/>
      <c r="U40" s="193">
        <f>K40*$B40*Indicators!$B$256+K40*$C40*Indicators!$C$256+K40*$D40*Indicators!$D$256+K40*$E40*Indicators!$E$256+K40*$F40*Indicators!$F$256+K40*$G40*Indicators!$G$256+K40*$H40*Indicators!$H$256+K40*$I40*Indicators!$I$256</f>
        <v>-3.6438798175499499E-4</v>
      </c>
      <c r="V40" s="193">
        <f>L40*$B40*Indicators!$B$257+L40*$C40*Indicators!$C$257+L40*$D40*Indicators!$D$257+L40*$E40*Indicators!$E$257+L40*$F40*Indicators!$F$257+L40*$G40*Indicators!$G$257+L40*$H40*Indicators!$H$257+L40*$I40*Indicators!$I$257</f>
        <v>1.5089611925033273E-5</v>
      </c>
      <c r="W40" s="193">
        <f>M40*$B40*Indicators!$B$258+M40*$C40*Indicators!$C$258+M40*$D40*Indicators!$D$258+M40*$E40*Indicators!$E$258+M40*$F40*Indicators!$F$258+M40*$G40*Indicators!$G$258+M40*$H40*Indicators!$H$258+M40*$I40*Indicators!$I$258</f>
        <v>6.6692261250601613E-3</v>
      </c>
      <c r="X40" s="193">
        <f>N40*$B40*Indicators!$B$259+N40*$C40*Indicators!$C$259+N40*$D40*Indicators!$D$259+N40*$E40*Indicators!$E$259+N40*$F40*Indicators!$F$259+N40*$G40*Indicators!$G$259+N40*$H40*Indicators!$H$259+N40*$I40*Indicators!$I$259</f>
        <v>3.8256125775126544E-4</v>
      </c>
      <c r="Y40" s="193">
        <f>O40*$B40*Indicators!$B$260+O40*$C40*Indicators!$C$260+O40*$D40*Indicators!$D$260+O40*$E40*Indicators!$E$260+O40*$F40*Indicators!$F$260+O40*$G40*Indicators!$G$260+O40*$H40*Indicators!$H$260+O40*$I40*Indicators!$I$260</f>
        <v>4.3363284701095615E-4</v>
      </c>
      <c r="Z40" s="193">
        <f>P40*$B40*Indicators!$B$261+P40*$C40*Indicators!$C$261+P40*$D40*Indicators!$D$261+P40*$E40*Indicators!$E$261+P40*$F40*Indicators!$F$261+P40*$G40*Indicators!$G$261+P40*$H40*Indicators!$H$261+P40*$I40*Indicators!$I$261</f>
        <v>1.266377481899306E-3</v>
      </c>
      <c r="AA40" s="193">
        <f>Q40*$B40*Indicators!$B$262+Q40*$C40*Indicators!$C$262+Q40*$D40*Indicators!$D$262+Q40*$E40*Indicators!$E$262+Q40*$F40*Indicators!$F$262+Q40*$G40*Indicators!$G$262+Q40*$H40*Indicators!$H$262+Q40*$I40*Indicators!$I$262</f>
        <v>9.9709276420897972E-4</v>
      </c>
      <c r="AB40" s="193">
        <f>R40*$B40*Indicators!$B$263+R40*$C40*Indicators!$C$263+R40*$D40*Indicators!$D$263+R40*$E40*Indicators!$E$263+R40*$F40*Indicators!$F$263+R40*$G40*Indicators!$G$263+R40*$H40*Indicators!$H$263+R40*$I40*Indicators!$I$263</f>
        <v>8.6189590770991559E-4</v>
      </c>
      <c r="AC40" s="193">
        <f>S40*$B40*Indicators!$B$264+S40*$C40*Indicators!$C$264+S40*$D40*Indicators!$D$264+S40*$E40*Indicators!$E$264+S40*$F40*Indicators!$F$264+S40*$G40*Indicators!$G$264+S40*$H40*Indicators!$H$264+S40*$I40*Indicators!$I$264</f>
        <v>1.1077182803389135E-3</v>
      </c>
      <c r="AD40" s="193"/>
      <c r="AE40" s="177">
        <f t="shared" si="1"/>
        <v>1.1369206294149536</v>
      </c>
    </row>
    <row r="41" spans="1:31" hidden="1" x14ac:dyDescent="0.25">
      <c r="A41" s="174">
        <f>Indicators!A53</f>
        <v>36982</v>
      </c>
      <c r="B41" s="193">
        <f>(Indicators!B53-Indicators!B52)/Indicators!B52</f>
        <v>-3.7359900373598212E-3</v>
      </c>
      <c r="C41" s="193">
        <f>(Indicators!C53-Indicators!C52)/-100</f>
        <v>1.4499999999999958E-3</v>
      </c>
      <c r="D41" s="193">
        <f>(Indicators!D53-Indicators!D52)/-100</f>
        <v>9.0586616718329165E-3</v>
      </c>
      <c r="E41" s="193">
        <f>(Indicators!E53-Indicators!E52)/-Indicators!E52</f>
        <v>-0.12666666666666662</v>
      </c>
      <c r="F41" s="193">
        <f>(Indicators!F53-Indicators!F52)/Indicators!F52</f>
        <v>-7.6834862385321084E-2</v>
      </c>
      <c r="G41" s="193">
        <f>(Indicators!G53-Indicators!G52)/Indicators!G52</f>
        <v>2.8004667444574048E-2</v>
      </c>
      <c r="H41" s="193">
        <f>(Indicators!H53-Indicators!H52)/Indicators!H52</f>
        <v>2.7854952840791593E-3</v>
      </c>
      <c r="I41" s="193">
        <f>(Indicators!I53-Indicators!I52)/Indicators!I52</f>
        <v>0</v>
      </c>
      <c r="J41" s="174"/>
      <c r="K41" s="193">
        <f>Ilembe!C$70/100</f>
        <v>0.15144538556502082</v>
      </c>
      <c r="L41" s="193">
        <f>Ilembe!D$70/100</f>
        <v>1.1005090902474431E-2</v>
      </c>
      <c r="M41" s="193">
        <f>Ilembe!E$70/100</f>
        <v>0.33496504015926531</v>
      </c>
      <c r="N41" s="193">
        <f>Ilembe!F$70/100</f>
        <v>2.4070028643885955E-2</v>
      </c>
      <c r="O41" s="193">
        <f>Ilembe!G$70/100</f>
        <v>3.1730835347594473E-2</v>
      </c>
      <c r="P41" s="193">
        <f>Ilembe!H$70/100</f>
        <v>0.11977669300618711</v>
      </c>
      <c r="Q41" s="193">
        <f>Ilembe!I$70/100</f>
        <v>4.6220968657457825E-2</v>
      </c>
      <c r="R41" s="193">
        <f>Ilembe!J$70/100</f>
        <v>8.1053412315057388E-2</v>
      </c>
      <c r="S41" s="193">
        <f>Ilembe!K$70/100</f>
        <v>0.19973254540305663</v>
      </c>
      <c r="T41" s="193"/>
      <c r="U41" s="193">
        <f>K41*$B41*Indicators!$B$256+K41*$C41*Indicators!$C$256+K41*$D41*Indicators!$D$256+K41*$E41*Indicators!$E$256+K41*$F41*Indicators!$F$256+K41*$G41*Indicators!$G$256+K41*$H41*Indicators!$H$256+K41*$I41*Indicators!$I$256</f>
        <v>-6.7324300200205583E-3</v>
      </c>
      <c r="V41" s="193">
        <f>L41*$B41*Indicators!$B$257+L41*$C41*Indicators!$C$257+L41*$D41*Indicators!$D$257+L41*$E41*Indicators!$E$257+L41*$F41*Indicators!$F$257+L41*$G41*Indicators!$G$257+L41*$H41*Indicators!$H$257+L41*$I41*Indicators!$I$257</f>
        <v>-2.8454726721133055E-5</v>
      </c>
      <c r="W41" s="193">
        <f>M41*$B41*Indicators!$B$258+M41*$C41*Indicators!$C$258+M41*$D41*Indicators!$D$258+M41*$E41*Indicators!$E$258+M41*$F41*Indicators!$F$258+M41*$G41*Indicators!$G$258+M41*$H41*Indicators!$H$258+M41*$I41*Indicators!$I$258</f>
        <v>-4.3387286630481988E-3</v>
      </c>
      <c r="X41" s="193">
        <f>N41*$B41*Indicators!$B$259+N41*$C41*Indicators!$C$259+N41*$D41*Indicators!$D$259+N41*$E41*Indicators!$E$259+N41*$F41*Indicators!$F$259+N41*$G41*Indicators!$G$259+N41*$H41*Indicators!$H$259+N41*$I41*Indicators!$I$259</f>
        <v>-5.9941471319968078E-4</v>
      </c>
      <c r="Y41" s="193">
        <f>O41*$B41*Indicators!$B$260+O41*$C41*Indicators!$C$260+O41*$D41*Indicators!$D$260+O41*$E41*Indicators!$E$260+O41*$F41*Indicators!$F$260+O41*$G41*Indicators!$G$260+O41*$H41*Indicators!$H$260+O41*$I41*Indicators!$I$260</f>
        <v>-5.456778488376285E-4</v>
      </c>
      <c r="Z41" s="193">
        <f>P41*$B41*Indicators!$B$261+P41*$C41*Indicators!$C$261+P41*$D41*Indicators!$D$261+P41*$E41*Indicators!$E$261+P41*$F41*Indicators!$F$261+P41*$G41*Indicators!$G$261+P41*$H41*Indicators!$H$261+P41*$I41*Indicators!$I$261</f>
        <v>-1.2007205652216568E-3</v>
      </c>
      <c r="AA41" s="193">
        <f>Q41*$B41*Indicators!$B$262+Q41*$C41*Indicators!$C$262+Q41*$D41*Indicators!$D$262+Q41*$E41*Indicators!$E$262+Q41*$F41*Indicators!$F$262+Q41*$G41*Indicators!$G$262+Q41*$H41*Indicators!$H$262+Q41*$I41*Indicators!$I$262</f>
        <v>-1.6926411661494581E-3</v>
      </c>
      <c r="AB41" s="193">
        <f>R41*$B41*Indicators!$B$263+R41*$C41*Indicators!$C$263+R41*$D41*Indicators!$D$263+R41*$E41*Indicators!$E$263+R41*$F41*Indicators!$F$263+R41*$G41*Indicators!$G$263+R41*$H41*Indicators!$H$263+R41*$I41*Indicators!$I$263</f>
        <v>-8.7466771005153946E-4</v>
      </c>
      <c r="AC41" s="193">
        <f>S41*$B41*Indicators!$B$264+S41*$C41*Indicators!$C$264+S41*$D41*Indicators!$D$264+S41*$E41*Indicators!$E$264+S41*$F41*Indicators!$F$264+S41*$G41*Indicators!$G$264+S41*$H41*Indicators!$H$264+S41*$I41*Indicators!$I$264</f>
        <v>5.5551251653707882E-4</v>
      </c>
      <c r="AD41" s="193"/>
      <c r="AE41" s="177">
        <f t="shared" si="1"/>
        <v>-1.5457222896712777</v>
      </c>
    </row>
    <row r="42" spans="1:31" hidden="1" x14ac:dyDescent="0.25">
      <c r="A42" s="174">
        <f>Indicators!A54</f>
        <v>37012</v>
      </c>
      <c r="B42" s="193">
        <f>(Indicators!B54-Indicators!B53)/Indicators!B53</f>
        <v>3.1249999999993783E-4</v>
      </c>
      <c r="C42" s="193">
        <f>(Indicators!C54-Indicators!C53)/-100</f>
        <v>2.400000000000002E-3</v>
      </c>
      <c r="D42" s="193">
        <f>(Indicators!D54-Indicators!D53)/-100</f>
        <v>2.6067202469852723E-4</v>
      </c>
      <c r="E42" s="193">
        <f>(Indicators!E54-Indicators!E53)/-Indicators!E53</f>
        <v>-7.3964497041420121E-2</v>
      </c>
      <c r="F42" s="193">
        <f>(Indicators!F54-Indicators!F53)/Indicators!F53</f>
        <v>0.11304347826086958</v>
      </c>
      <c r="G42" s="193">
        <f>(Indicators!G54-Indicators!G53)/Indicators!G53</f>
        <v>7.9455164585696784E-3</v>
      </c>
      <c r="H42" s="193">
        <f>(Indicators!H54-Indicators!H53)/Indicators!H53</f>
        <v>9.2388692427426821E-3</v>
      </c>
      <c r="I42" s="193">
        <f>(Indicators!I54-Indicators!I53)/Indicators!I53</f>
        <v>0</v>
      </c>
      <c r="J42" s="174"/>
      <c r="K42" s="193">
        <f>Ilembe!C$70/100</f>
        <v>0.15144538556502082</v>
      </c>
      <c r="L42" s="193">
        <f>Ilembe!D$70/100</f>
        <v>1.1005090902474431E-2</v>
      </c>
      <c r="M42" s="193">
        <f>Ilembe!E$70/100</f>
        <v>0.33496504015926531</v>
      </c>
      <c r="N42" s="193">
        <f>Ilembe!F$70/100</f>
        <v>2.4070028643885955E-2</v>
      </c>
      <c r="O42" s="193">
        <f>Ilembe!G$70/100</f>
        <v>3.1730835347594473E-2</v>
      </c>
      <c r="P42" s="193">
        <f>Ilembe!H$70/100</f>
        <v>0.11977669300618711</v>
      </c>
      <c r="Q42" s="193">
        <f>Ilembe!I$70/100</f>
        <v>4.6220968657457825E-2</v>
      </c>
      <c r="R42" s="193">
        <f>Ilembe!J$70/100</f>
        <v>8.1053412315057388E-2</v>
      </c>
      <c r="S42" s="193">
        <f>Ilembe!K$70/100</f>
        <v>0.19973254540305663</v>
      </c>
      <c r="T42" s="193"/>
      <c r="U42" s="193">
        <f>K42*$B42*Indicators!$B$256+K42*$C42*Indicators!$C$256+K42*$D42*Indicators!$D$256+K42*$E42*Indicators!$E$256+K42*$F42*Indicators!$F$256+K42*$G42*Indicators!$G$256+K42*$H42*Indicators!$H$256+K42*$I42*Indicators!$I$256</f>
        <v>3.419409563276151E-3</v>
      </c>
      <c r="V42" s="193">
        <f>L42*$B42*Indicators!$B$257+L42*$C42*Indicators!$C$257+L42*$D42*Indicators!$D$257+L42*$E42*Indicators!$E$257+L42*$F42*Indicators!$F$257+L42*$G42*Indicators!$G$257+L42*$H42*Indicators!$H$257+L42*$I42*Indicators!$I$257</f>
        <v>-4.5390421720089769E-5</v>
      </c>
      <c r="W42" s="193">
        <f>M42*$B42*Indicators!$B$258+M42*$C42*Indicators!$C$258+M42*$D42*Indicators!$D$258+M42*$E42*Indicators!$E$258+M42*$F42*Indicators!$F$258+M42*$G42*Indicators!$G$258+M42*$H42*Indicators!$H$258+M42*$I42*Indicators!$I$258</f>
        <v>-1.9662964301868286E-3</v>
      </c>
      <c r="X42" s="193">
        <f>N42*$B42*Indicators!$B$259+N42*$C42*Indicators!$C$259+N42*$D42*Indicators!$D$259+N42*$E42*Indicators!$E$259+N42*$F42*Indicators!$F$259+N42*$G42*Indicators!$G$259+N42*$H42*Indicators!$H$259+N42*$I42*Indicators!$I$259</f>
        <v>-3.2987321676508142E-4</v>
      </c>
      <c r="Y42" s="193">
        <f>O42*$B42*Indicators!$B$260+O42*$C42*Indicators!$C$260+O42*$D42*Indicators!$D$260+O42*$E42*Indicators!$E$260+O42*$F42*Indicators!$F$260+O42*$G42*Indicators!$G$260+O42*$H42*Indicators!$H$260+O42*$I42*Indicators!$I$260</f>
        <v>-2.3943125579209076E-4</v>
      </c>
      <c r="Z42" s="193">
        <f>P42*$B42*Indicators!$B$261+P42*$C42*Indicators!$C$261+P42*$D42*Indicators!$D$261+P42*$E42*Indicators!$E$261+P42*$F42*Indicators!$F$261+P42*$G42*Indicators!$G$261+P42*$H42*Indicators!$H$261+P42*$I42*Indicators!$I$261</f>
        <v>-4.9867205389848455E-4</v>
      </c>
      <c r="AA42" s="193">
        <f>Q42*$B42*Indicators!$B$262+Q42*$C42*Indicators!$C$262+Q42*$D42*Indicators!$D$262+Q42*$E42*Indicators!$E$262+Q42*$F42*Indicators!$F$262+Q42*$G42*Indicators!$G$262+Q42*$H42*Indicators!$H$262+Q42*$I42*Indicators!$I$262</f>
        <v>-9.1537199114052968E-4</v>
      </c>
      <c r="AB42" s="193">
        <f>R42*$B42*Indicators!$B$263+R42*$C42*Indicators!$C$263+R42*$D42*Indicators!$D$263+R42*$E42*Indicators!$E$263+R42*$F42*Indicators!$F$263+R42*$G42*Indicators!$G$263+R42*$H42*Indicators!$H$263+R42*$I42*Indicators!$I$263</f>
        <v>-3.0212430293114693E-4</v>
      </c>
      <c r="AC42" s="193">
        <f>S42*$B42*Indicators!$B$264+S42*$C42*Indicators!$C$264+S42*$D42*Indicators!$D$264+S42*$E42*Indicators!$E$264+S42*$F42*Indicators!$F$264+S42*$G42*Indicators!$G$264+S42*$H42*Indicators!$H$264+S42*$I42*Indicators!$I$264</f>
        <v>7.3802077873379472E-4</v>
      </c>
      <c r="AD42" s="193"/>
      <c r="AE42" s="177">
        <f t="shared" si="1"/>
        <v>-1.3972933042430587E-2</v>
      </c>
    </row>
    <row r="43" spans="1:31" hidden="1" x14ac:dyDescent="0.25">
      <c r="A43" s="174">
        <f>Indicators!A55</f>
        <v>37043</v>
      </c>
      <c r="B43" s="193">
        <f>(Indicators!B55-Indicators!B54)/Indicators!B54</f>
        <v>7.4976569821931273E-3</v>
      </c>
      <c r="C43" s="193">
        <f>(Indicators!C55-Indicators!C54)/-100</f>
        <v>9.6499999999999989E-3</v>
      </c>
      <c r="D43" s="193">
        <f>(Indicators!D55-Indicators!D54)/-100</f>
        <v>1.3880950436842543E-3</v>
      </c>
      <c r="E43" s="193">
        <f>(Indicators!E55-Indicators!E54)/-Indicators!E54</f>
        <v>0.11294765840220378</v>
      </c>
      <c r="F43" s="193">
        <f>(Indicators!F55-Indicators!F54)/Indicators!F54</f>
        <v>-2.4553571428571497E-2</v>
      </c>
      <c r="G43" s="193">
        <f>(Indicators!G55-Indicators!G54)/Indicators!G54</f>
        <v>1.2762762762762891E-2</v>
      </c>
      <c r="H43" s="193">
        <f>(Indicators!H55-Indicators!H54)/Indicators!H54</f>
        <v>5.2807766935088381E-3</v>
      </c>
      <c r="I43" s="193">
        <f>(Indicators!I55-Indicators!I54)/Indicators!I54</f>
        <v>0</v>
      </c>
      <c r="J43" s="174"/>
      <c r="K43" s="193">
        <f>Ilembe!C$70/100</f>
        <v>0.15144538556502082</v>
      </c>
      <c r="L43" s="193">
        <f>Ilembe!D$70/100</f>
        <v>1.1005090902474431E-2</v>
      </c>
      <c r="M43" s="193">
        <f>Ilembe!E$70/100</f>
        <v>0.33496504015926531</v>
      </c>
      <c r="N43" s="193">
        <f>Ilembe!F$70/100</f>
        <v>2.4070028643885955E-2</v>
      </c>
      <c r="O43" s="193">
        <f>Ilembe!G$70/100</f>
        <v>3.1730835347594473E-2</v>
      </c>
      <c r="P43" s="193">
        <f>Ilembe!H$70/100</f>
        <v>0.11977669300618711</v>
      </c>
      <c r="Q43" s="193">
        <f>Ilembe!I$70/100</f>
        <v>4.6220968657457825E-2</v>
      </c>
      <c r="R43" s="193">
        <f>Ilembe!J$70/100</f>
        <v>8.1053412315057388E-2</v>
      </c>
      <c r="S43" s="193">
        <f>Ilembe!K$70/100</f>
        <v>0.19973254540305663</v>
      </c>
      <c r="T43" s="193"/>
      <c r="U43" s="193">
        <f>K43*$B43*Indicators!$B$256+K43*$C43*Indicators!$C$256+K43*$D43*Indicators!$D$256+K43*$E43*Indicators!$E$256+K43*$F43*Indicators!$F$256+K43*$G43*Indicators!$G$256+K43*$H43*Indicators!$H$256+K43*$I43*Indicators!$I$256</f>
        <v>2.2560886204849276E-3</v>
      </c>
      <c r="V43" s="193">
        <f>L43*$B43*Indicators!$B$257+L43*$C43*Indicators!$C$257+L43*$D43*Indicators!$D$257+L43*$E43*Indicators!$E$257+L43*$F43*Indicators!$F$257+L43*$G43*Indicators!$G$257+L43*$H43*Indicators!$H$257+L43*$I43*Indicators!$I$257</f>
        <v>2.0523578953553903E-4</v>
      </c>
      <c r="W43" s="193">
        <f>M43*$B43*Indicators!$B$258+M43*$C43*Indicators!$C$258+M43*$D43*Indicators!$D$258+M43*$E43*Indicators!$E$258+M43*$F43*Indicators!$F$258+M43*$G43*Indicators!$G$258+M43*$H43*Indicators!$H$258+M43*$I43*Indicators!$I$258</f>
        <v>5.5089784843395089E-3</v>
      </c>
      <c r="X43" s="193">
        <f>N43*$B43*Indicators!$B$259+N43*$C43*Indicators!$C$259+N43*$D43*Indicators!$D$259+N43*$E43*Indicators!$E$259+N43*$F43*Indicators!$F$259+N43*$G43*Indicators!$G$259+N43*$H43*Indicators!$H$259+N43*$I43*Indicators!$I$259</f>
        <v>5.8777276425376333E-4</v>
      </c>
      <c r="Y43" s="193">
        <f>O43*$B43*Indicators!$B$260+O43*$C43*Indicators!$C$260+O43*$D43*Indicators!$D$260+O43*$E43*Indicators!$E$260+O43*$F43*Indicators!$F$260+O43*$G43*Indicators!$G$260+O43*$H43*Indicators!$H$260+O43*$I43*Indicators!$I$260</f>
        <v>7.0791357125779694E-4</v>
      </c>
      <c r="Z43" s="193">
        <f>P43*$B43*Indicators!$B$261+P43*$C43*Indicators!$C$261+P43*$D43*Indicators!$D$261+P43*$E43*Indicators!$E$261+P43*$F43*Indicators!$F$261+P43*$G43*Indicators!$G$261+P43*$H43*Indicators!$H$261+P43*$I43*Indicators!$I$261</f>
        <v>2.0385807161067411E-3</v>
      </c>
      <c r="AA43" s="193">
        <f>Q43*$B43*Indicators!$B$262+Q43*$C43*Indicators!$C$262+Q43*$D43*Indicators!$D$262+Q43*$E43*Indicators!$E$262+Q43*$F43*Indicators!$F$262+Q43*$G43*Indicators!$G$262+Q43*$H43*Indicators!$H$262+Q43*$I43*Indicators!$I$262</f>
        <v>1.7452588525874908E-3</v>
      </c>
      <c r="AB43" s="193">
        <f>R43*$B43*Indicators!$B$263+R43*$C43*Indicators!$C$263+R43*$D43*Indicators!$D$263+R43*$E43*Indicators!$E$263+R43*$F43*Indicators!$F$263+R43*$G43*Indicators!$G$263+R43*$H43*Indicators!$H$263+R43*$I43*Indicators!$I$263</f>
        <v>1.389666756216609E-3</v>
      </c>
      <c r="AC43" s="193">
        <f>S43*$B43*Indicators!$B$264+S43*$C43*Indicators!$C$264+S43*$D43*Indicators!$D$264+S43*$E43*Indicators!$E$264+S43*$F43*Indicators!$F$264+S43*$G43*Indicators!$G$264+S43*$H43*Indicators!$H$264+S43*$I43*Indicators!$I$264</f>
        <v>1.1962217259372488E-3</v>
      </c>
      <c r="AD43" s="193"/>
      <c r="AE43" s="177">
        <f t="shared" si="1"/>
        <v>1.5635717280719628</v>
      </c>
    </row>
    <row r="44" spans="1:31" hidden="1" x14ac:dyDescent="0.25">
      <c r="A44" s="174">
        <f>Indicators!A56</f>
        <v>37073</v>
      </c>
      <c r="B44" s="193">
        <f>(Indicators!B56-Indicators!B55)/Indicators!B55</f>
        <v>2.0155038759689877E-2</v>
      </c>
      <c r="C44" s="193">
        <f>(Indicators!C56-Indicators!C55)/-100</f>
        <v>2.4500000000000099E-3</v>
      </c>
      <c r="D44" s="193">
        <f>(Indicators!D56-Indicators!D55)/-100</f>
        <v>1.0483697983697979E-2</v>
      </c>
      <c r="E44" s="193">
        <f>(Indicators!E56-Indicators!E55)/-Indicators!E55</f>
        <v>4.8136645962732996E-2</v>
      </c>
      <c r="F44" s="193">
        <f>(Indicators!F56-Indicators!F55)/Indicators!F55</f>
        <v>-2.288329519450813E-2</v>
      </c>
      <c r="G44" s="193">
        <f>(Indicators!G56-Indicators!G55)/Indicators!G55</f>
        <v>-9.2661230541141587E-3</v>
      </c>
      <c r="H44" s="193">
        <f>(Indicators!H56-Indicators!H55)/Indicators!H55</f>
        <v>9.0832284611360135E-3</v>
      </c>
      <c r="I44" s="193">
        <f>(Indicators!I56-Indicators!I55)/Indicators!I55</f>
        <v>0</v>
      </c>
      <c r="J44" s="174"/>
      <c r="K44" s="193">
        <f>Ilembe!C$70/100</f>
        <v>0.15144538556502082</v>
      </c>
      <c r="L44" s="193">
        <f>Ilembe!D$70/100</f>
        <v>1.1005090902474431E-2</v>
      </c>
      <c r="M44" s="193">
        <f>Ilembe!E$70/100</f>
        <v>0.33496504015926531</v>
      </c>
      <c r="N44" s="193">
        <f>Ilembe!F$70/100</f>
        <v>2.4070028643885955E-2</v>
      </c>
      <c r="O44" s="193">
        <f>Ilembe!G$70/100</f>
        <v>3.1730835347594473E-2</v>
      </c>
      <c r="P44" s="193">
        <f>Ilembe!H$70/100</f>
        <v>0.11977669300618711</v>
      </c>
      <c r="Q44" s="193">
        <f>Ilembe!I$70/100</f>
        <v>4.6220968657457825E-2</v>
      </c>
      <c r="R44" s="193">
        <f>Ilembe!J$70/100</f>
        <v>8.1053412315057388E-2</v>
      </c>
      <c r="S44" s="193">
        <f>Ilembe!K$70/100</f>
        <v>0.19973254540305663</v>
      </c>
      <c r="T44" s="193"/>
      <c r="U44" s="193">
        <f>K44*$B44*Indicators!$B$256+K44*$C44*Indicators!$C$256+K44*$D44*Indicators!$D$256+K44*$E44*Indicators!$E$256+K44*$F44*Indicators!$F$256+K44*$G44*Indicators!$G$256+K44*$H44*Indicators!$H$256+K44*$I44*Indicators!$I$256</f>
        <v>1.0641698856613435E-3</v>
      </c>
      <c r="V44" s="193">
        <f>L44*$B44*Indicators!$B$257+L44*$C44*Indicators!$C$257+L44*$D44*Indicators!$D$257+L44*$E44*Indicators!$E$257+L44*$F44*Indicators!$F$257+L44*$G44*Indicators!$G$257+L44*$H44*Indicators!$H$257+L44*$I44*Indicators!$I$257</f>
        <v>7.8727415954379183E-5</v>
      </c>
      <c r="W44" s="193">
        <f>M44*$B44*Indicators!$B$258+M44*$C44*Indicators!$C$258+M44*$D44*Indicators!$D$258+M44*$E44*Indicators!$E$258+M44*$F44*Indicators!$F$258+M44*$G44*Indicators!$G$258+M44*$H44*Indicators!$H$258+M44*$I44*Indicators!$I$258</f>
        <v>4.6193139175572037E-3</v>
      </c>
      <c r="X44" s="193">
        <f>N44*$B44*Indicators!$B$259+N44*$C44*Indicators!$C$259+N44*$D44*Indicators!$D$259+N44*$E44*Indicators!$E$259+N44*$F44*Indicators!$F$259+N44*$G44*Indicators!$G$259+N44*$H44*Indicators!$H$259+N44*$I44*Indicators!$I$259</f>
        <v>3.1767240642595221E-4</v>
      </c>
      <c r="Y44" s="193">
        <f>O44*$B44*Indicators!$B$260+O44*$C44*Indicators!$C$260+O44*$D44*Indicators!$D$260+O44*$E44*Indicators!$E$260+O44*$F44*Indicators!$F$260+O44*$G44*Indicators!$G$260+O44*$H44*Indicators!$H$260+O44*$I44*Indicators!$I$260</f>
        <v>4.3611936116856191E-4</v>
      </c>
      <c r="Z44" s="193">
        <f>P44*$B44*Indicators!$B$261+P44*$C44*Indicators!$C$261+P44*$D44*Indicators!$D$261+P44*$E44*Indicators!$E$261+P44*$F44*Indicators!$F$261+P44*$G44*Indicators!$G$261+P44*$H44*Indicators!$H$261+P44*$I44*Indicators!$I$261</f>
        <v>1.4438140315563347E-3</v>
      </c>
      <c r="AA44" s="193">
        <f>Q44*$B44*Indicators!$B$262+Q44*$C44*Indicators!$C$262+Q44*$D44*Indicators!$D$262+Q44*$E44*Indicators!$E$262+Q44*$F44*Indicators!$F$262+Q44*$G44*Indicators!$G$262+Q44*$H44*Indicators!$H$262+Q44*$I44*Indicators!$I$262</f>
        <v>9.1570732861190459E-4</v>
      </c>
      <c r="AB44" s="193">
        <f>R44*$B44*Indicators!$B$263+R44*$C44*Indicators!$C$263+R44*$D44*Indicators!$D$263+R44*$E44*Indicators!$E$263+R44*$F44*Indicators!$F$263+R44*$G44*Indicators!$G$263+R44*$H44*Indicators!$H$263+R44*$I44*Indicators!$I$263</f>
        <v>9.2887265701942397E-4</v>
      </c>
      <c r="AC44" s="193">
        <f>S44*$B44*Indicators!$B$264+S44*$C44*Indicators!$C$264+S44*$D44*Indicators!$D$264+S44*$E44*Indicators!$E$264+S44*$F44*Indicators!$F$264+S44*$G44*Indicators!$G$264+S44*$H44*Indicators!$H$264+S44*$I44*Indicators!$I$264</f>
        <v>1.5368844161103676E-3</v>
      </c>
      <c r="AD44" s="193"/>
      <c r="AE44" s="177">
        <f t="shared" si="1"/>
        <v>1.134128142006547</v>
      </c>
    </row>
    <row r="45" spans="1:31" hidden="1" x14ac:dyDescent="0.25">
      <c r="A45" s="174">
        <f>Indicators!A57</f>
        <v>37104</v>
      </c>
      <c r="B45" s="193">
        <f>(Indicators!B57-Indicators!B56)/Indicators!B56</f>
        <v>1.7021276595744751E-2</v>
      </c>
      <c r="C45" s="193">
        <f>(Indicators!C57-Indicators!C56)/-100</f>
        <v>-2.2499999999999964E-3</v>
      </c>
      <c r="D45" s="193">
        <f>(Indicators!D57-Indicators!D56)/-100</f>
        <v>6.1366773323294592E-3</v>
      </c>
      <c r="E45" s="193">
        <f>(Indicators!E57-Indicators!E56)/-Indicators!E56</f>
        <v>-7.7895595432300166E-2</v>
      </c>
      <c r="F45" s="193">
        <f>(Indicators!F57-Indicators!F56)/Indicators!F56</f>
        <v>-7.494145199063218E-2</v>
      </c>
      <c r="G45" s="193">
        <f>(Indicators!G57-Indicators!G56)/Indicators!G56</f>
        <v>3.1799476243920689E-2</v>
      </c>
      <c r="H45" s="193">
        <f>(Indicators!H57-Indicators!H56)/Indicators!H56</f>
        <v>1.9528574706563415E-2</v>
      </c>
      <c r="I45" s="193">
        <f>(Indicators!I57-Indicators!I56)/Indicators!I56</f>
        <v>0</v>
      </c>
      <c r="J45" s="174"/>
      <c r="K45" s="193">
        <f>Ilembe!C$70/100</f>
        <v>0.15144538556502082</v>
      </c>
      <c r="L45" s="193">
        <f>Ilembe!D$70/100</f>
        <v>1.1005090902474431E-2</v>
      </c>
      <c r="M45" s="193">
        <f>Ilembe!E$70/100</f>
        <v>0.33496504015926531</v>
      </c>
      <c r="N45" s="193">
        <f>Ilembe!F$70/100</f>
        <v>2.4070028643885955E-2</v>
      </c>
      <c r="O45" s="193">
        <f>Ilembe!G$70/100</f>
        <v>3.1730835347594473E-2</v>
      </c>
      <c r="P45" s="193">
        <f>Ilembe!H$70/100</f>
        <v>0.11977669300618711</v>
      </c>
      <c r="Q45" s="193">
        <f>Ilembe!I$70/100</f>
        <v>4.6220968657457825E-2</v>
      </c>
      <c r="R45" s="193">
        <f>Ilembe!J$70/100</f>
        <v>8.1053412315057388E-2</v>
      </c>
      <c r="S45" s="193">
        <f>Ilembe!K$70/100</f>
        <v>0.19973254540305663</v>
      </c>
      <c r="T45" s="193"/>
      <c r="U45" s="193">
        <f>K45*$B45*Indicators!$B$256+K45*$C45*Indicators!$C$256+K45*$D45*Indicators!$D$256+K45*$E45*Indicators!$E$256+K45*$F45*Indicators!$F$256+K45*$G45*Indicators!$G$256+K45*$H45*Indicators!$H$256+K45*$I45*Indicators!$I$256</f>
        <v>-4.586635596298229E-3</v>
      </c>
      <c r="V45" s="193">
        <f>L45*$B45*Indicators!$B$257+L45*$C45*Indicators!$C$257+L45*$D45*Indicators!$D$257+L45*$E45*Indicators!$E$257+L45*$F45*Indicators!$F$257+L45*$G45*Indicators!$G$257+L45*$H45*Indicators!$H$257+L45*$I45*Indicators!$I$257</f>
        <v>1.1045384868638526E-4</v>
      </c>
      <c r="W45" s="193">
        <f>M45*$B45*Indicators!$B$258+M45*$C45*Indicators!$C$258+M45*$D45*Indicators!$D$258+M45*$E45*Indicators!$E$258+M45*$F45*Indicators!$F$258+M45*$G45*Indicators!$G$258+M45*$H45*Indicators!$H$258+M45*$I45*Indicators!$I$258</f>
        <v>-7.5103842961067244E-6</v>
      </c>
      <c r="X45" s="193">
        <f>N45*$B45*Indicators!$B$259+N45*$C45*Indicators!$C$259+N45*$D45*Indicators!$D$259+N45*$E45*Indicators!$E$259+N45*$F45*Indicators!$F$259+N45*$G45*Indicators!$G$259+N45*$H45*Indicators!$H$259+N45*$I45*Indicators!$I$259</f>
        <v>-2.823366241440348E-4</v>
      </c>
      <c r="Y45" s="193">
        <f>O45*$B45*Indicators!$B$260+O45*$C45*Indicators!$C$260+O45*$D45*Indicators!$D$260+O45*$E45*Indicators!$E$260+O45*$F45*Indicators!$F$260+O45*$G45*Indicators!$G$260+O45*$H45*Indicators!$H$260+O45*$I45*Indicators!$I$260</f>
        <v>-1.327926419203599E-4</v>
      </c>
      <c r="Z45" s="193">
        <f>P45*$B45*Indicators!$B$261+P45*$C45*Indicators!$C$261+P45*$D45*Indicators!$D$261+P45*$E45*Indicators!$E$261+P45*$F45*Indicators!$F$261+P45*$G45*Indicators!$G$261+P45*$H45*Indicators!$H$261+P45*$I45*Indicators!$I$261</f>
        <v>-9.1683397915457484E-5</v>
      </c>
      <c r="AA45" s="193">
        <f>Q45*$B45*Indicators!$B$262+Q45*$C45*Indicators!$C$262+Q45*$D45*Indicators!$D$262+Q45*$E45*Indicators!$E$262+Q45*$F45*Indicators!$F$262+Q45*$G45*Indicators!$G$262+Q45*$H45*Indicators!$H$262+Q45*$I45*Indicators!$I$262</f>
        <v>-8.1335816424954899E-4</v>
      </c>
      <c r="AB45" s="193">
        <f>R45*$B45*Indicators!$B$263+R45*$C45*Indicators!$C$263+R45*$D45*Indicators!$D$263+R45*$E45*Indicators!$E$263+R45*$F45*Indicators!$F$263+R45*$G45*Indicators!$G$263+R45*$H45*Indicators!$H$263+R45*$I45*Indicators!$I$263</f>
        <v>-3.2639539512744481E-5</v>
      </c>
      <c r="AC45" s="193">
        <f>S45*$B45*Indicators!$B$264+S45*$C45*Indicators!$C$264+S45*$D45*Indicators!$D$264+S45*$E45*Indicators!$E$264+S45*$F45*Indicators!$F$264+S45*$G45*Indicators!$G$264+S45*$H45*Indicators!$H$264+S45*$I45*Indicators!$I$264</f>
        <v>1.5979673275942291E-3</v>
      </c>
      <c r="AD45" s="193"/>
      <c r="AE45" s="177">
        <f t="shared" si="1"/>
        <v>-0.42385351720558678</v>
      </c>
    </row>
    <row r="46" spans="1:31" hidden="1" x14ac:dyDescent="0.25">
      <c r="A46" s="174">
        <f>Indicators!A58</f>
        <v>37135</v>
      </c>
      <c r="B46" s="193">
        <f>(Indicators!B58-Indicators!B57)/Indicators!B57</f>
        <v>7.4297668858338231E-2</v>
      </c>
      <c r="C46" s="193">
        <f>(Indicators!C58-Indicators!C57)/-100</f>
        <v>1.1999999999999921E-3</v>
      </c>
      <c r="D46" s="193">
        <f>(Indicators!D58-Indicators!D57)/-100</f>
        <v>2.1949001364161267E-3</v>
      </c>
      <c r="E46" s="193">
        <f>(Indicators!E58-Indicators!E57)/-Indicators!E57</f>
        <v>0.18690881573968979</v>
      </c>
      <c r="F46" s="193">
        <f>(Indicators!F58-Indicators!F57)/Indicators!F57</f>
        <v>-9.3670886075949394E-2</v>
      </c>
      <c r="G46" s="193">
        <f>(Indicators!G58-Indicators!G57)/Indicators!G57</f>
        <v>6.4539521392313309E-2</v>
      </c>
      <c r="H46" s="193">
        <f>(Indicators!H58-Indicators!H57)/Indicators!H57</f>
        <v>1.7654658658273432E-2</v>
      </c>
      <c r="I46" s="193">
        <f>(Indicators!I58-Indicators!I57)/Indicators!I57</f>
        <v>0</v>
      </c>
      <c r="J46" s="174"/>
      <c r="K46" s="193">
        <f>Ilembe!C$70/100</f>
        <v>0.15144538556502082</v>
      </c>
      <c r="L46" s="193">
        <f>Ilembe!D$70/100</f>
        <v>1.1005090902474431E-2</v>
      </c>
      <c r="M46" s="193">
        <f>Ilembe!E$70/100</f>
        <v>0.33496504015926531</v>
      </c>
      <c r="N46" s="193">
        <f>Ilembe!F$70/100</f>
        <v>2.4070028643885955E-2</v>
      </c>
      <c r="O46" s="193">
        <f>Ilembe!G$70/100</f>
        <v>3.1730835347594473E-2</v>
      </c>
      <c r="P46" s="193">
        <f>Ilembe!H$70/100</f>
        <v>0.11977669300618711</v>
      </c>
      <c r="Q46" s="193">
        <f>Ilembe!I$70/100</f>
        <v>4.6220968657457825E-2</v>
      </c>
      <c r="R46" s="193">
        <f>Ilembe!J$70/100</f>
        <v>8.1053412315057388E-2</v>
      </c>
      <c r="S46" s="193">
        <f>Ilembe!K$70/100</f>
        <v>0.19973254540305663</v>
      </c>
      <c r="T46" s="193"/>
      <c r="U46" s="193">
        <f>K46*$B46*Indicators!$B$256+K46*$C46*Indicators!$C$256+K46*$D46*Indicators!$D$256+K46*$E46*Indicators!$E$256+K46*$F46*Indicators!$F$256+K46*$G46*Indicators!$G$256+K46*$H46*Indicators!$H$256+K46*$I46*Indicators!$I$256</f>
        <v>3.1088674669453747E-3</v>
      </c>
      <c r="V46" s="193">
        <f>L46*$B46*Indicators!$B$257+L46*$C46*Indicators!$C$257+L46*$D46*Indicators!$D$257+L46*$E46*Indicators!$E$257+L46*$F46*Indicators!$F$257+L46*$G46*Indicators!$G$257+L46*$H46*Indicators!$H$257+L46*$I46*Indicators!$I$257</f>
        <v>7.3509595054714019E-4</v>
      </c>
      <c r="W46" s="193">
        <f>M46*$B46*Indicators!$B$258+M46*$C46*Indicators!$C$258+M46*$D46*Indicators!$D$258+M46*$E46*Indicators!$E$258+M46*$F46*Indicators!$F$258+M46*$G46*Indicators!$G$258+M46*$H46*Indicators!$H$258+M46*$I46*Indicators!$I$258</f>
        <v>1.5679806163444061E-2</v>
      </c>
      <c r="X46" s="193">
        <f>N46*$B46*Indicators!$B$259+N46*$C46*Indicators!$C$259+N46*$D46*Indicators!$D$259+N46*$E46*Indicators!$E$259+N46*$F46*Indicators!$F$259+N46*$G46*Indicators!$G$259+N46*$H46*Indicators!$H$259+N46*$I46*Indicators!$I$259</f>
        <v>1.1251953926258429E-3</v>
      </c>
      <c r="Y46" s="193">
        <f>O46*$B46*Indicators!$B$260+O46*$C46*Indicators!$C$260+O46*$D46*Indicators!$D$260+O46*$E46*Indicators!$E$260+O46*$F46*Indicators!$F$260+O46*$G46*Indicators!$G$260+O46*$H46*Indicators!$H$260+O46*$I46*Indicators!$I$260</f>
        <v>1.3118154606224328E-3</v>
      </c>
      <c r="Z46" s="193">
        <f>P46*$B46*Indicators!$B$261+P46*$C46*Indicators!$C$261+P46*$D46*Indicators!$D$261+P46*$E46*Indicators!$E$261+P46*$F46*Indicators!$F$261+P46*$G46*Indicators!$G$261+P46*$H46*Indicators!$H$261+P46*$I46*Indicators!$I$261</f>
        <v>3.7601848362789434E-3</v>
      </c>
      <c r="AA46" s="193">
        <f>Q46*$B46*Indicators!$B$262+Q46*$C46*Indicators!$C$262+Q46*$D46*Indicators!$D$262+Q46*$E46*Indicators!$E$262+Q46*$F46*Indicators!$F$262+Q46*$G46*Indicators!$G$262+Q46*$H46*Indicators!$H$262+Q46*$I46*Indicators!$I$262</f>
        <v>3.1195841350137501E-3</v>
      </c>
      <c r="AB46" s="193">
        <f>R46*$B46*Indicators!$B$263+R46*$C46*Indicators!$C$263+R46*$D46*Indicators!$D$263+R46*$E46*Indicators!$E$263+R46*$F46*Indicators!$F$263+R46*$G46*Indicators!$G$263+R46*$H46*Indicators!$H$263+R46*$I46*Indicators!$I$263</f>
        <v>2.5982916355493106E-3</v>
      </c>
      <c r="AC46" s="193">
        <f>S46*$B46*Indicators!$B$264+S46*$C46*Indicators!$C$264+S46*$D46*Indicators!$D$264+S46*$E46*Indicators!$E$264+S46*$F46*Indicators!$F$264+S46*$G46*Indicators!$G$264+S46*$H46*Indicators!$H$264+S46*$I46*Indicators!$I$264</f>
        <v>2.7133954927703154E-3</v>
      </c>
      <c r="AD46" s="193"/>
      <c r="AE46" s="177">
        <f t="shared" si="1"/>
        <v>3.4152236533797176</v>
      </c>
    </row>
    <row r="47" spans="1:31" hidden="1" x14ac:dyDescent="0.25">
      <c r="A47" s="174">
        <f>Indicators!A59</f>
        <v>37165</v>
      </c>
      <c r="B47" s="193">
        <f>(Indicators!B59-Indicators!B58)/Indicators!B58</f>
        <v>4.879541534524022E-2</v>
      </c>
      <c r="C47" s="193">
        <f>(Indicators!C59-Indicators!C58)/-100</f>
        <v>2.2000000000000062E-3</v>
      </c>
      <c r="D47" s="193">
        <f>(Indicators!D59-Indicators!D58)/-100</f>
        <v>4.051709179246972E-3</v>
      </c>
      <c r="E47" s="193">
        <f>(Indicators!E59-Indicators!E58)/-Indicators!E58</f>
        <v>5.0721265704979056E-2</v>
      </c>
      <c r="F47" s="193">
        <f>(Indicators!F59-Indicators!F58)/Indicators!F58</f>
        <v>-7.8212290502793366E-2</v>
      </c>
      <c r="G47" s="193">
        <f>(Indicators!G59-Indicators!G58)/Indicators!G58</f>
        <v>-4.3596730245231641E-2</v>
      </c>
      <c r="H47" s="193">
        <f>(Indicators!H59-Indicators!H58)/Indicators!H58</f>
        <v>8.1322636629457806E-3</v>
      </c>
      <c r="I47" s="193">
        <f>(Indicators!I59-Indicators!I58)/Indicators!I58</f>
        <v>0</v>
      </c>
      <c r="J47" s="174"/>
      <c r="K47" s="193">
        <f>Ilembe!C$70/100</f>
        <v>0.15144538556502082</v>
      </c>
      <c r="L47" s="193">
        <f>Ilembe!D$70/100</f>
        <v>1.1005090902474431E-2</v>
      </c>
      <c r="M47" s="193">
        <f>Ilembe!E$70/100</f>
        <v>0.33496504015926531</v>
      </c>
      <c r="N47" s="193">
        <f>Ilembe!F$70/100</f>
        <v>2.4070028643885955E-2</v>
      </c>
      <c r="O47" s="193">
        <f>Ilembe!G$70/100</f>
        <v>3.1730835347594473E-2</v>
      </c>
      <c r="P47" s="193">
        <f>Ilembe!H$70/100</f>
        <v>0.11977669300618711</v>
      </c>
      <c r="Q47" s="193">
        <f>Ilembe!I$70/100</f>
        <v>4.6220968657457825E-2</v>
      </c>
      <c r="R47" s="193">
        <f>Ilembe!J$70/100</f>
        <v>8.1053412315057388E-2</v>
      </c>
      <c r="S47" s="193">
        <f>Ilembe!K$70/100</f>
        <v>0.19973254540305663</v>
      </c>
      <c r="T47" s="193"/>
      <c r="U47" s="193">
        <f>K47*$B47*Indicators!$B$256+K47*$C47*Indicators!$C$256+K47*$D47*Indicators!$D$256+K47*$E47*Indicators!$E$256+K47*$F47*Indicators!$F$256+K47*$G47*Indicators!$G$256+K47*$H47*Indicators!$H$256+K47*$I47*Indicators!$I$256</f>
        <v>-5.8248577184460038E-4</v>
      </c>
      <c r="V47" s="193">
        <f>L47*$B47*Indicators!$B$257+L47*$C47*Indicators!$C$257+L47*$D47*Indicators!$D$257+L47*$E47*Indicators!$E$257+L47*$F47*Indicators!$F$257+L47*$G47*Indicators!$G$257+L47*$H47*Indicators!$H$257+L47*$I47*Indicators!$I$257</f>
        <v>2.5004216666922379E-5</v>
      </c>
      <c r="W47" s="193">
        <f>M47*$B47*Indicators!$B$258+M47*$C47*Indicators!$C$258+M47*$D47*Indicators!$D$258+M47*$E47*Indicators!$E$258+M47*$F47*Indicators!$F$258+M47*$G47*Indicators!$G$258+M47*$H47*Indicators!$H$258+M47*$I47*Indicators!$I$258</f>
        <v>7.9072965381384742E-3</v>
      </c>
      <c r="X47" s="193">
        <f>N47*$B47*Indicators!$B$259+N47*$C47*Indicators!$C$259+N47*$D47*Indicators!$D$259+N47*$E47*Indicators!$E$259+N47*$F47*Indicators!$F$259+N47*$G47*Indicators!$G$259+N47*$H47*Indicators!$H$259+N47*$I47*Indicators!$I$259</f>
        <v>3.8872149106118344E-4</v>
      </c>
      <c r="Y47" s="193">
        <f>O47*$B47*Indicators!$B$260+O47*$C47*Indicators!$C$260+O47*$D47*Indicators!$D$260+O47*$E47*Indicators!$E$260+O47*$F47*Indicators!$F$260+O47*$G47*Indicators!$G$260+O47*$H47*Indicators!$H$260+O47*$I47*Indicators!$I$260</f>
        <v>5.0745796741103442E-4</v>
      </c>
      <c r="Z47" s="193">
        <f>P47*$B47*Indicators!$B$261+P47*$C47*Indicators!$C$261+P47*$D47*Indicators!$D$261+P47*$E47*Indicators!$E$261+P47*$F47*Indicators!$F$261+P47*$G47*Indicators!$G$261+P47*$H47*Indicators!$H$261+P47*$I47*Indicators!$I$261</f>
        <v>1.6247799264825493E-3</v>
      </c>
      <c r="AA47" s="193">
        <f>Q47*$B47*Indicators!$B$262+Q47*$C47*Indicators!$C$262+Q47*$D47*Indicators!$D$262+Q47*$E47*Indicators!$E$262+Q47*$F47*Indicators!$F$262+Q47*$G47*Indicators!$G$262+Q47*$H47*Indicators!$H$262+Q47*$I47*Indicators!$I$262</f>
        <v>1.0430937853383592E-3</v>
      </c>
      <c r="AB47" s="193">
        <f>R47*$B47*Indicators!$B$263+R47*$C47*Indicators!$C$263+R47*$D47*Indicators!$D$263+R47*$E47*Indicators!$E$263+R47*$F47*Indicators!$F$263+R47*$G47*Indicators!$G$263+R47*$H47*Indicators!$H$263+R47*$I47*Indicators!$I$263</f>
        <v>1.0996125870084141E-3</v>
      </c>
      <c r="AC47" s="193">
        <f>S47*$B47*Indicators!$B$264+S47*$C47*Indicators!$C$264+S47*$D47*Indicators!$D$264+S47*$E47*Indicators!$E$264+S47*$F47*Indicators!$F$264+S47*$G47*Indicators!$G$264+S47*$H47*Indicators!$H$264+S47*$I47*Indicators!$I$264</f>
        <v>1.7775322649582429E-3</v>
      </c>
      <c r="AD47" s="193"/>
      <c r="AE47" s="177">
        <f t="shared" si="1"/>
        <v>1.379101300522058</v>
      </c>
    </row>
    <row r="48" spans="1:31" hidden="1" x14ac:dyDescent="0.25">
      <c r="A48" s="174">
        <f>Indicators!A60</f>
        <v>37196</v>
      </c>
      <c r="B48" s="193">
        <f>(Indicators!B60-Indicators!B59)/Indicators!B59</f>
        <v>9.0758620689655109E-2</v>
      </c>
      <c r="C48" s="193">
        <f>(Indicators!C60-Indicators!C59)/-100</f>
        <v>2.0500000000000006E-3</v>
      </c>
      <c r="D48" s="193">
        <f>(Indicators!D60-Indicators!D59)/-100</f>
        <v>-2.8567591420129369E-3</v>
      </c>
      <c r="E48" s="193">
        <f>(Indicators!E60-Indicators!E59)/-Indicators!E59</f>
        <v>9.1176470588235276E-2</v>
      </c>
      <c r="F48" s="193">
        <f>(Indicators!F60-Indicators!F59)/Indicators!F59</f>
        <v>0.10303030303030312</v>
      </c>
      <c r="G48" s="193">
        <f>(Indicators!G60-Indicators!G59)/Indicators!G59</f>
        <v>-2.2435897435897474E-2</v>
      </c>
      <c r="H48" s="193">
        <f>(Indicators!H60-Indicators!H59)/Indicators!H59</f>
        <v>4.7994721585399962E-3</v>
      </c>
      <c r="I48" s="193">
        <f>(Indicators!I60-Indicators!I59)/Indicators!I59</f>
        <v>0</v>
      </c>
      <c r="J48" s="174"/>
      <c r="K48" s="193">
        <f>Ilembe!C$70/100</f>
        <v>0.15144538556502082</v>
      </c>
      <c r="L48" s="193">
        <f>Ilembe!D$70/100</f>
        <v>1.1005090902474431E-2</v>
      </c>
      <c r="M48" s="193">
        <f>Ilembe!E$70/100</f>
        <v>0.33496504015926531</v>
      </c>
      <c r="N48" s="193">
        <f>Ilembe!F$70/100</f>
        <v>2.4070028643885955E-2</v>
      </c>
      <c r="O48" s="193">
        <f>Ilembe!G$70/100</f>
        <v>3.1730835347594473E-2</v>
      </c>
      <c r="P48" s="193">
        <f>Ilembe!H$70/100</f>
        <v>0.11977669300618711</v>
      </c>
      <c r="Q48" s="193">
        <f>Ilembe!I$70/100</f>
        <v>4.6220968657457825E-2</v>
      </c>
      <c r="R48" s="193">
        <f>Ilembe!J$70/100</f>
        <v>8.1053412315057388E-2</v>
      </c>
      <c r="S48" s="193">
        <f>Ilembe!K$70/100</f>
        <v>0.19973254540305663</v>
      </c>
      <c r="T48" s="193"/>
      <c r="U48" s="193">
        <f>K48*$B48*Indicators!$B$256+K48*$C48*Indicators!$C$256+K48*$D48*Indicators!$D$256+K48*$E48*Indicators!$E$256+K48*$F48*Indicators!$F$256+K48*$G48*Indicators!$G$256+K48*$H48*Indicators!$H$256+K48*$I48*Indicators!$I$256</f>
        <v>9.8595374728985084E-3</v>
      </c>
      <c r="V48" s="193">
        <f>L48*$B48*Indicators!$B$257+L48*$C48*Indicators!$C$257+L48*$D48*Indicators!$D$257+L48*$E48*Indicators!$E$257+L48*$F48*Indicators!$F$257+L48*$G48*Indicators!$G$257+L48*$H48*Indicators!$H$257+L48*$I48*Indicators!$I$257</f>
        <v>3.0121895965662903E-4</v>
      </c>
      <c r="W48" s="193">
        <f>M48*$B48*Indicators!$B$258+M48*$C48*Indicators!$C$258+M48*$D48*Indicators!$D$258+M48*$E48*Indicators!$E$258+M48*$F48*Indicators!$F$258+M48*$G48*Indicators!$G$258+M48*$H48*Indicators!$H$258+M48*$I48*Indicators!$I$258</f>
        <v>1.3944686254516952E-2</v>
      </c>
      <c r="X48" s="193">
        <f>N48*$B48*Indicators!$B$259+N48*$C48*Indicators!$C$259+N48*$D48*Indicators!$D$259+N48*$E48*Indicators!$E$259+N48*$F48*Indicators!$F$259+N48*$G48*Indicators!$G$259+N48*$H48*Indicators!$H$259+N48*$I48*Indicators!$I$259</f>
        <v>6.6796171915971833E-4</v>
      </c>
      <c r="Y48" s="193">
        <f>O48*$B48*Indicators!$B$260+O48*$C48*Indicators!$C$260+O48*$D48*Indicators!$D$260+O48*$E48*Indicators!$E$260+O48*$F48*Indicators!$F$260+O48*$G48*Indicators!$G$260+O48*$H48*Indicators!$H$260+O48*$I48*Indicators!$I$260</f>
        <v>7.7808762790721017E-4</v>
      </c>
      <c r="Z48" s="193">
        <f>P48*$B48*Indicators!$B$261+P48*$C48*Indicators!$C$261+P48*$D48*Indicators!$D$261+P48*$E48*Indicators!$E$261+P48*$F48*Indicators!$F$261+P48*$G48*Indicators!$G$261+P48*$H48*Indicators!$H$261+P48*$I48*Indicators!$I$261</f>
        <v>2.3403797280185865E-3</v>
      </c>
      <c r="AA48" s="193">
        <f>Q48*$B48*Indicators!$B$262+Q48*$C48*Indicators!$C$262+Q48*$D48*Indicators!$D$262+Q48*$E48*Indicators!$E$262+Q48*$F48*Indicators!$F$262+Q48*$G48*Indicators!$G$262+Q48*$H48*Indicators!$H$262+Q48*$I48*Indicators!$I$262</f>
        <v>1.7338882031515124E-3</v>
      </c>
      <c r="AB48" s="193">
        <f>R48*$B48*Indicators!$B$263+R48*$C48*Indicators!$C$263+R48*$D48*Indicators!$D$263+R48*$E48*Indicators!$E$263+R48*$F48*Indicators!$F$263+R48*$G48*Indicators!$G$263+R48*$H48*Indicators!$H$263+R48*$I48*Indicators!$I$263</f>
        <v>1.6263508911944947E-3</v>
      </c>
      <c r="AC48" s="193">
        <f>S48*$B48*Indicators!$B$264+S48*$C48*Indicators!$C$264+S48*$D48*Indicators!$D$264+S48*$E48*Indicators!$E$264+S48*$F48*Indicators!$F$264+S48*$G48*Indicators!$G$264+S48*$H48*Indicators!$H$264+S48*$I48*Indicators!$I$264</f>
        <v>2.1295188163255761E-3</v>
      </c>
      <c r="AD48" s="193"/>
      <c r="AE48" s="177">
        <f t="shared" si="1"/>
        <v>3.3381629672829183</v>
      </c>
    </row>
    <row r="49" spans="1:31" hidden="1" x14ac:dyDescent="0.25">
      <c r="A49" s="174">
        <f>Indicators!A61</f>
        <v>37226</v>
      </c>
      <c r="B49" s="193">
        <f>(Indicators!B61-Indicators!B60)/Indicators!B60</f>
        <v>0.16483794404886964</v>
      </c>
      <c r="C49" s="193">
        <f>(Indicators!C61-Indicators!C60)/-100</f>
        <v>-1.245000000000001E-2</v>
      </c>
      <c r="D49" s="193">
        <f>(Indicators!D61-Indicators!D60)/-100</f>
        <v>-2.8008209631999572E-3</v>
      </c>
      <c r="E49" s="193">
        <f>(Indicators!E61-Indicators!E60)/-Indicators!E60</f>
        <v>-4.3689320388349641E-2</v>
      </c>
      <c r="F49" s="193">
        <f>(Indicators!F61-Indicators!F60)/Indicators!F60</f>
        <v>1.7857142857142842E-2</v>
      </c>
      <c r="G49" s="193">
        <f>(Indicators!G61-Indicators!G60)/Indicators!G60</f>
        <v>7.6502732240437991E-3</v>
      </c>
      <c r="H49" s="193">
        <f>(Indicators!H61-Indicators!H60)/Indicators!H60</f>
        <v>2.5454363640908976E-2</v>
      </c>
      <c r="I49" s="193">
        <f>(Indicators!I61-Indicators!I60)/Indicators!I60</f>
        <v>0</v>
      </c>
      <c r="J49" s="174"/>
      <c r="K49" s="193">
        <f>Ilembe!C$70/100</f>
        <v>0.15144538556502082</v>
      </c>
      <c r="L49" s="193">
        <f>Ilembe!D$70/100</f>
        <v>1.1005090902474431E-2</v>
      </c>
      <c r="M49" s="193">
        <f>Ilembe!E$70/100</f>
        <v>0.33496504015926531</v>
      </c>
      <c r="N49" s="193">
        <f>Ilembe!F$70/100</f>
        <v>2.4070028643885955E-2</v>
      </c>
      <c r="O49" s="193">
        <f>Ilembe!G$70/100</f>
        <v>3.1730835347594473E-2</v>
      </c>
      <c r="P49" s="193">
        <f>Ilembe!H$70/100</f>
        <v>0.11977669300618711</v>
      </c>
      <c r="Q49" s="193">
        <f>Ilembe!I$70/100</f>
        <v>4.6220968657457825E-2</v>
      </c>
      <c r="R49" s="193">
        <f>Ilembe!J$70/100</f>
        <v>8.1053412315057388E-2</v>
      </c>
      <c r="S49" s="193">
        <f>Ilembe!K$70/100</f>
        <v>0.19973254540305663</v>
      </c>
      <c r="T49" s="193"/>
      <c r="U49" s="193">
        <f>K49*$B49*Indicators!$B$256+K49*$C49*Indicators!$C$256+K49*$D49*Indicators!$D$256+K49*$E49*Indicators!$E$256+K49*$F49*Indicators!$F$256+K49*$G49*Indicators!$G$256+K49*$H49*Indicators!$H$256+K49*$I49*Indicators!$I$256</f>
        <v>4.8550274648823267E-3</v>
      </c>
      <c r="V49" s="193">
        <f>L49*$B49*Indicators!$B$257+L49*$C49*Indicators!$C$257+L49*$D49*Indicators!$D$257+L49*$E49*Indicators!$E$257+L49*$F49*Indicators!$F$257+L49*$G49*Indicators!$G$257+L49*$H49*Indicators!$H$257+L49*$I49*Indicators!$I$257</f>
        <v>5.2981325420007686E-4</v>
      </c>
      <c r="W49" s="193">
        <f>M49*$B49*Indicators!$B$258+M49*$C49*Indicators!$C$258+M49*$D49*Indicators!$D$258+M49*$E49*Indicators!$E$258+M49*$F49*Indicators!$F$258+M49*$G49*Indicators!$G$258+M49*$H49*Indicators!$H$258+M49*$I49*Indicators!$I$258</f>
        <v>1.7833452884596802E-2</v>
      </c>
      <c r="X49" s="193">
        <f>N49*$B49*Indicators!$B$259+N49*$C49*Indicators!$C$259+N49*$D49*Indicators!$D$259+N49*$E49*Indicators!$E$259+N49*$F49*Indicators!$F$259+N49*$G49*Indicators!$G$259+N49*$H49*Indicators!$H$259+N49*$I49*Indicators!$I$259</f>
        <v>2.2935910617316585E-4</v>
      </c>
      <c r="Y49" s="193">
        <f>O49*$B49*Indicators!$B$260+O49*$C49*Indicators!$C$260+O49*$D49*Indicators!$D$260+O49*$E49*Indicators!$E$260+O49*$F49*Indicators!$F$260+O49*$G49*Indicators!$G$260+O49*$H49*Indicators!$H$260+O49*$I49*Indicators!$I$260</f>
        <v>4.300043289762527E-4</v>
      </c>
      <c r="Z49" s="193">
        <f>P49*$B49*Indicators!$B$261+P49*$C49*Indicators!$C$261+P49*$D49*Indicators!$D$261+P49*$E49*Indicators!$E$261+P49*$F49*Indicators!$F$261+P49*$G49*Indicators!$G$261+P49*$H49*Indicators!$H$261+P49*$I49*Indicators!$I$261</f>
        <v>1.6242664709927119E-3</v>
      </c>
      <c r="AA49" s="193">
        <f>Q49*$B49*Indicators!$B$262+Q49*$C49*Indicators!$C$262+Q49*$D49*Indicators!$D$262+Q49*$E49*Indicators!$E$262+Q49*$F49*Indicators!$F$262+Q49*$G49*Indicators!$G$262+Q49*$H49*Indicators!$H$262+Q49*$I49*Indicators!$I$262</f>
        <v>2.6335732309940246E-4</v>
      </c>
      <c r="AB49" s="193">
        <f>R49*$B49*Indicators!$B$263+R49*$C49*Indicators!$C$263+R49*$D49*Indicators!$D$263+R49*$E49*Indicators!$E$263+R49*$F49*Indicators!$F$263+R49*$G49*Indicators!$G$263+R49*$H49*Indicators!$H$263+R49*$I49*Indicators!$I$263</f>
        <v>1.2250079901190316E-3</v>
      </c>
      <c r="AC49" s="193">
        <f>S49*$B49*Indicators!$B$264+S49*$C49*Indicators!$C$264+S49*$D49*Indicators!$D$264+S49*$E49*Indicators!$E$264+S49*$F49*Indicators!$F$264+S49*$G49*Indicators!$G$264+S49*$H49*Indicators!$H$264+S49*$I49*Indicators!$I$264</f>
        <v>3.8353520802394134E-3</v>
      </c>
      <c r="AD49" s="193"/>
      <c r="AE49" s="177">
        <f t="shared" si="1"/>
        <v>3.0825640903279186</v>
      </c>
    </row>
    <row r="50" spans="1:31" hidden="1" x14ac:dyDescent="0.25">
      <c r="A50" s="174">
        <f>Indicators!A62</f>
        <v>37257</v>
      </c>
      <c r="B50" s="193">
        <f>(Indicators!B62-Indicators!B61)/Indicators!B61</f>
        <v>-4.9269311064718151E-2</v>
      </c>
      <c r="C50" s="193">
        <f>(Indicators!C62-Indicators!C61)/-100</f>
        <v>-5.899999999999999E-3</v>
      </c>
      <c r="D50" s="193">
        <f>(Indicators!D62-Indicators!D61)/-100</f>
        <v>-4.2426805770947951E-3</v>
      </c>
      <c r="E50" s="193">
        <f>(Indicators!E62-Indicators!E61)/-Indicators!E61</f>
        <v>7.7519379844962332E-3</v>
      </c>
      <c r="F50" s="193">
        <f>(Indicators!F62-Indicators!F61)/Indicators!F61</f>
        <v>-1.3495276653171462E-2</v>
      </c>
      <c r="G50" s="193">
        <f>(Indicators!G62-Indicators!G61)/Indicators!G61</f>
        <v>2.2053506869124967E-2</v>
      </c>
      <c r="H50" s="193">
        <f>(Indicators!H62-Indicators!H61)/Indicators!H61</f>
        <v>4.0533863816619208E-3</v>
      </c>
      <c r="I50" s="193">
        <f>(Indicators!I62-Indicators!I61)/Indicators!I61</f>
        <v>0</v>
      </c>
      <c r="J50" s="174"/>
      <c r="K50" s="193">
        <f>Ilembe!C$71/100</f>
        <v>0.15282942394732504</v>
      </c>
      <c r="L50" s="193">
        <f>Ilembe!D$71/100</f>
        <v>1.137119977310198E-2</v>
      </c>
      <c r="M50" s="193">
        <f>Ilembe!E$71/100</f>
        <v>0.32867025503634451</v>
      </c>
      <c r="N50" s="193">
        <f>Ilembe!F$71/100</f>
        <v>2.4141778296493298E-2</v>
      </c>
      <c r="O50" s="193">
        <f>Ilembe!G$71/100</f>
        <v>2.4839728953647375E-2</v>
      </c>
      <c r="P50" s="193">
        <f>Ilembe!H$71/100</f>
        <v>0.118191293174538</v>
      </c>
      <c r="Q50" s="193">
        <f>Ilembe!I$71/100</f>
        <v>4.8866034063874839E-2</v>
      </c>
      <c r="R50" s="193">
        <f>Ilembe!J$71/100</f>
        <v>9.9709516595264627E-2</v>
      </c>
      <c r="S50" s="193">
        <f>Ilembe!K$71/100</f>
        <v>0.19138077015941019</v>
      </c>
      <c r="T50" s="193"/>
      <c r="U50" s="193">
        <f>K50*$B50*Indicators!$B$256+K50*$C50*Indicators!$C$256+K50*$D50*Indicators!$D$256+K50*$E50*Indicators!$E$256+K50*$F50*Indicators!$F$256+K50*$G50*Indicators!$G$256+K50*$H50*Indicators!$H$256+K50*$I50*Indicators!$I$256</f>
        <v>-1.9839415868887558E-3</v>
      </c>
      <c r="V50" s="193">
        <f>L50*$B50*Indicators!$B$257+L50*$C50*Indicators!$C$257+L50*$D50*Indicators!$D$257+L50*$E50*Indicators!$E$257+L50*$F50*Indicators!$F$257+L50*$G50*Indicators!$G$257+L50*$H50*Indicators!$H$257+L50*$I50*Indicators!$I$257</f>
        <v>-5.8950537172445058E-5</v>
      </c>
      <c r="W50" s="193">
        <f>M50*$B50*Indicators!$B$258+M50*$C50*Indicators!$C$258+M50*$D50*Indicators!$D$258+M50*$E50*Indicators!$E$258+M50*$F50*Indicators!$F$258+M50*$G50*Indicators!$G$258+M50*$H50*Indicators!$H$258+M50*$I50*Indicators!$I$258</f>
        <v>-5.7372221108743307E-3</v>
      </c>
      <c r="X50" s="193">
        <f>N50*$B50*Indicators!$B$259+N50*$C50*Indicators!$C$259+N50*$D50*Indicators!$D$259+N50*$E50*Indicators!$E$259+N50*$F50*Indicators!$F$259+N50*$G50*Indicators!$G$259+N50*$H50*Indicators!$H$259+N50*$I50*Indicators!$I$259</f>
        <v>-8.3973286570172191E-5</v>
      </c>
      <c r="Y50" s="193">
        <f>O50*$B50*Indicators!$B$260+O50*$C50*Indicators!$C$260+O50*$D50*Indicators!$D$260+O50*$E50*Indicators!$E$260+O50*$F50*Indicators!$F$260+O50*$G50*Indicators!$G$260+O50*$H50*Indicators!$H$260+O50*$I50*Indicators!$I$260</f>
        <v>-1.1779974558368182E-4</v>
      </c>
      <c r="Z50" s="193">
        <f>P50*$B50*Indicators!$B$261+P50*$C50*Indicators!$C$261+P50*$D50*Indicators!$D$261+P50*$E50*Indicators!$E$261+P50*$F50*Indicators!$F$261+P50*$G50*Indicators!$G$261+P50*$H50*Indicators!$H$261+P50*$I50*Indicators!$I$261</f>
        <v>-7.1528505800203391E-4</v>
      </c>
      <c r="AA50" s="193">
        <f>Q50*$B50*Indicators!$B$262+Q50*$C50*Indicators!$C$262+Q50*$D50*Indicators!$D$262+Q50*$E50*Indicators!$E$262+Q50*$F50*Indicators!$F$262+Q50*$G50*Indicators!$G$262+Q50*$H50*Indicators!$H$262+Q50*$I50*Indicators!$I$262</f>
        <v>-1.6589727775133501E-4</v>
      </c>
      <c r="AB50" s="193">
        <f>R50*$B50*Indicators!$B$263+R50*$C50*Indicators!$C$263+R50*$D50*Indicators!$D$263+R50*$E50*Indicators!$E$263+R50*$F50*Indicators!$F$263+R50*$G50*Indicators!$G$263+R50*$H50*Indicators!$H$263+R50*$I50*Indicators!$I$263</f>
        <v>-5.4092307571686183E-4</v>
      </c>
      <c r="AC50" s="193">
        <f>S50*$B50*Indicators!$B$264+S50*$C50*Indicators!$C$264+S50*$D50*Indicators!$D$264+S50*$E50*Indicators!$E$264+S50*$F50*Indicators!$F$264+S50*$G50*Indicators!$G$264+S50*$H50*Indicators!$H$264+S50*$I50*Indicators!$I$264</f>
        <v>-1.2677925930922303E-3</v>
      </c>
      <c r="AD50" s="193"/>
      <c r="AE50" s="177">
        <f t="shared" si="1"/>
        <v>-1.0671785271651846</v>
      </c>
    </row>
    <row r="51" spans="1:31" hidden="1" x14ac:dyDescent="0.25">
      <c r="A51" s="174">
        <f>Indicators!A63</f>
        <v>37288</v>
      </c>
      <c r="B51" s="193">
        <f>(Indicators!B63-Indicators!B62)/Indicators!B62</f>
        <v>1.7566974088712845E-3</v>
      </c>
      <c r="C51" s="193">
        <f>(Indicators!C63-Indicators!C62)/-100</f>
        <v>-3.4999999999999966E-3</v>
      </c>
      <c r="D51" s="193">
        <f>(Indicators!D63-Indicators!D62)/-100</f>
        <v>-8.5011632878568832E-3</v>
      </c>
      <c r="E51" s="193">
        <f>(Indicators!E63-Indicators!E62)/-Indicators!E62</f>
        <v>-8.5937500000000111E-2</v>
      </c>
      <c r="F51" s="193">
        <f>(Indicators!F63-Indicators!F62)/Indicators!F62</f>
        <v>-0.22298221614227087</v>
      </c>
      <c r="G51" s="193">
        <f>(Indicators!G63-Indicators!G62)/Indicators!G62</f>
        <v>4.9522461973823845E-2</v>
      </c>
      <c r="H51" s="193">
        <f>(Indicators!H63-Indicators!H62)/Indicators!H62</f>
        <v>8.5305172374721175E-4</v>
      </c>
      <c r="I51" s="193">
        <f>(Indicators!I63-Indicators!I62)/Indicators!I62</f>
        <v>-6.8762278978389005E-2</v>
      </c>
      <c r="J51" s="174"/>
      <c r="K51" s="193">
        <f>Ilembe!C$71/100</f>
        <v>0.15282942394732504</v>
      </c>
      <c r="L51" s="193">
        <f>Ilembe!D$71/100</f>
        <v>1.137119977310198E-2</v>
      </c>
      <c r="M51" s="193">
        <f>Ilembe!E$71/100</f>
        <v>0.32867025503634451</v>
      </c>
      <c r="N51" s="193">
        <f>Ilembe!F$71/100</f>
        <v>2.4141778296493298E-2</v>
      </c>
      <c r="O51" s="193">
        <f>Ilembe!G$71/100</f>
        <v>2.4839728953647375E-2</v>
      </c>
      <c r="P51" s="193">
        <f>Ilembe!H$71/100</f>
        <v>0.118191293174538</v>
      </c>
      <c r="Q51" s="193">
        <f>Ilembe!I$71/100</f>
        <v>4.8866034063874839E-2</v>
      </c>
      <c r="R51" s="193">
        <f>Ilembe!J$71/100</f>
        <v>9.9709516595264627E-2</v>
      </c>
      <c r="S51" s="193">
        <f>Ilembe!K$71/100</f>
        <v>0.19138077015941019</v>
      </c>
      <c r="T51" s="193"/>
      <c r="U51" s="193">
        <f>K51*$B51*Indicators!$B$256+K51*$C51*Indicators!$C$256+K51*$D51*Indicators!$D$256+K51*$E51*Indicators!$E$256+K51*$F51*Indicators!$F$256+K51*$G51*Indicators!$G$256+K51*$H51*Indicators!$H$256+K51*$I51*Indicators!$I$256</f>
        <v>-1.3348646959209167E-2</v>
      </c>
      <c r="V51" s="193">
        <f>L51*$B51*Indicators!$B$257+L51*$C51*Indicators!$C$257+L51*$D51*Indicators!$D$257+L51*$E51*Indicators!$E$257+L51*$F51*Indicators!$F$257+L51*$G51*Indicators!$G$257+L51*$H51*Indicators!$H$257+L51*$I51*Indicators!$I$257</f>
        <v>-2.2858519776273052E-5</v>
      </c>
      <c r="W51" s="193">
        <f>M51*$B51*Indicators!$B$258+M51*$C51*Indicators!$C$258+M51*$D51*Indicators!$D$258+M51*$E51*Indicators!$E$258+M51*$F51*Indicators!$F$258+M51*$G51*Indicators!$G$258+M51*$H51*Indicators!$H$258+M51*$I51*Indicators!$I$258</f>
        <v>-7.4841880741330722E-3</v>
      </c>
      <c r="X51" s="193">
        <f>N51*$B51*Indicators!$B$259+N51*$C51*Indicators!$C$259+N51*$D51*Indicators!$D$259+N51*$E51*Indicators!$E$259+N51*$F51*Indicators!$F$259+N51*$G51*Indicators!$G$259+N51*$H51*Indicators!$H$259+N51*$I51*Indicators!$I$259</f>
        <v>-1.2531447342727822E-3</v>
      </c>
      <c r="Y51" s="193">
        <f>O51*$B51*Indicators!$B$260+O51*$C51*Indicators!$C$260+O51*$D51*Indicators!$D$260+O51*$E51*Indicators!$E$260+O51*$F51*Indicators!$F$260+O51*$G51*Indicators!$G$260+O51*$H51*Indicators!$H$260+O51*$I51*Indicators!$I$260</f>
        <v>-4.4207936340407008E-4</v>
      </c>
      <c r="Z51" s="193">
        <f>P51*$B51*Indicators!$B$261+P51*$C51*Indicators!$C$261+P51*$D51*Indicators!$D$261+P51*$E51*Indicators!$E$261+P51*$F51*Indicators!$F$261+P51*$G51*Indicators!$G$261+P51*$H51*Indicators!$H$261+P51*$I51*Indicators!$I$261</f>
        <v>-1.3154750009127401E-3</v>
      </c>
      <c r="AA51" s="193">
        <f>Q51*$B51*Indicators!$B$262+Q51*$C51*Indicators!$C$262+Q51*$D51*Indicators!$D$262+Q51*$E51*Indicators!$E$262+Q51*$F51*Indicators!$F$262+Q51*$G51*Indicators!$G$262+Q51*$H51*Indicators!$H$262+Q51*$I51*Indicators!$I$262</f>
        <v>-1.6546681302610888E-3</v>
      </c>
      <c r="AB51" s="193">
        <f>R51*$B51*Indicators!$B$263+R51*$C51*Indicators!$C$263+R51*$D51*Indicators!$D$263+R51*$E51*Indicators!$E$263+R51*$F51*Indicators!$F$263+R51*$G51*Indicators!$G$263+R51*$H51*Indicators!$H$263+R51*$I51*Indicators!$I$263</f>
        <v>-1.3635670266629639E-3</v>
      </c>
      <c r="AC51" s="193">
        <f>S51*$B51*Indicators!$B$264+S51*$C51*Indicators!$C$264+S51*$D51*Indicators!$D$264+S51*$E51*Indicators!$E$264+S51*$F51*Indicators!$F$264+S51*$G51*Indicators!$G$264+S51*$H51*Indicators!$H$264+S51*$I51*Indicators!$I$264</f>
        <v>-1.1352250552738347E-3</v>
      </c>
      <c r="AD51" s="193"/>
      <c r="AE51" s="177">
        <f t="shared" si="1"/>
        <v>-2.8019852863905985</v>
      </c>
    </row>
    <row r="52" spans="1:31" hidden="1" x14ac:dyDescent="0.25">
      <c r="A52" s="174">
        <f>Indicators!A64</f>
        <v>37316</v>
      </c>
      <c r="B52" s="193">
        <f>(Indicators!B64-Indicators!B63)/Indicators!B63</f>
        <v>7.1021481806226479E-3</v>
      </c>
      <c r="C52" s="193">
        <f>(Indicators!C64-Indicators!C63)/-100</f>
        <v>-6.6999999999999994E-3</v>
      </c>
      <c r="D52" s="193">
        <f>(Indicators!D64-Indicators!D63)/-100</f>
        <v>-3.4253983618217098E-3</v>
      </c>
      <c r="E52" s="193">
        <f>(Indicators!E64-Indicators!E63)/-Indicators!E63</f>
        <v>-0.2196642685851318</v>
      </c>
      <c r="F52" s="193">
        <f>(Indicators!F64-Indicators!F63)/Indicators!F63</f>
        <v>4.2253521126760604E-2</v>
      </c>
      <c r="G52" s="193">
        <f>(Indicators!G64-Indicators!G63)/Indicators!G63</f>
        <v>2.2918773171553799E-2</v>
      </c>
      <c r="H52" s="193">
        <f>(Indicators!H64-Indicators!H63)/Indicators!H63</f>
        <v>8.4763443520957972E-3</v>
      </c>
      <c r="I52" s="193">
        <f>(Indicators!I64-Indicators!I63)/Indicators!I63</f>
        <v>9.6694796061884664E-2</v>
      </c>
      <c r="J52" s="174"/>
      <c r="K52" s="193">
        <f>Ilembe!C$71/100</f>
        <v>0.15282942394732504</v>
      </c>
      <c r="L52" s="193">
        <f>Ilembe!D$71/100</f>
        <v>1.137119977310198E-2</v>
      </c>
      <c r="M52" s="193">
        <f>Ilembe!E$71/100</f>
        <v>0.32867025503634451</v>
      </c>
      <c r="N52" s="193">
        <f>Ilembe!F$71/100</f>
        <v>2.4141778296493298E-2</v>
      </c>
      <c r="O52" s="193">
        <f>Ilembe!G$71/100</f>
        <v>2.4839728953647375E-2</v>
      </c>
      <c r="P52" s="193">
        <f>Ilembe!H$71/100</f>
        <v>0.118191293174538</v>
      </c>
      <c r="Q52" s="193">
        <f>Ilembe!I$71/100</f>
        <v>4.8866034063874839E-2</v>
      </c>
      <c r="R52" s="193">
        <f>Ilembe!J$71/100</f>
        <v>9.9709516595264627E-2</v>
      </c>
      <c r="S52" s="193">
        <f>Ilembe!K$71/100</f>
        <v>0.19138077015941019</v>
      </c>
      <c r="T52" s="193"/>
      <c r="U52" s="193">
        <f>K52*$B52*Indicators!$B$256+K52*$C52*Indicators!$C$256+K52*$D52*Indicators!$D$256+K52*$E52*Indicators!$E$256+K52*$F52*Indicators!$F$256+K52*$G52*Indicators!$G$256+K52*$H52*Indicators!$H$256+K52*$I52*Indicators!$I$256</f>
        <v>-2.3695425019813702E-3</v>
      </c>
      <c r="V52" s="193">
        <f>L52*$B52*Indicators!$B$257+L52*$C52*Indicators!$C$257+L52*$D52*Indicators!$D$257+L52*$E52*Indicators!$E$257+L52*$F52*Indicators!$F$257+L52*$G52*Indicators!$G$257+L52*$H52*Indicators!$H$257+L52*$I52*Indicators!$I$257</f>
        <v>9.8596103547691854E-5</v>
      </c>
      <c r="W52" s="193">
        <f>M52*$B52*Indicators!$B$258+M52*$C52*Indicators!$C$258+M52*$D52*Indicators!$D$258+M52*$E52*Indicators!$E$258+M52*$F52*Indicators!$F$258+M52*$G52*Indicators!$G$258+M52*$H52*Indicators!$H$258+M52*$I52*Indicators!$I$258</f>
        <v>-2.6469500592427118E-4</v>
      </c>
      <c r="X52" s="193">
        <f>N52*$B52*Indicators!$B$259+N52*$C52*Indicators!$C$259+N52*$D52*Indicators!$D$259+N52*$E52*Indicators!$E$259+N52*$F52*Indicators!$F$259+N52*$G52*Indicators!$G$259+N52*$H52*Indicators!$H$259+N52*$I52*Indicators!$I$259</f>
        <v>1.3196194527771211E-4</v>
      </c>
      <c r="Y52" s="193">
        <f>O52*$B52*Indicators!$B$260+O52*$C52*Indicators!$C$260+O52*$D52*Indicators!$D$260+O52*$E52*Indicators!$E$260+O52*$F52*Indicators!$F$260+O52*$G52*Indicators!$G$260+O52*$H52*Indicators!$H$260+O52*$I52*Indicators!$I$260</f>
        <v>-6.7599638703485013E-4</v>
      </c>
      <c r="Z52" s="193">
        <f>P52*$B52*Indicators!$B$261+P52*$C52*Indicators!$C$261+P52*$D52*Indicators!$D$261+P52*$E52*Indicators!$E$261+P52*$F52*Indicators!$F$261+P52*$G52*Indicators!$G$261+P52*$H52*Indicators!$H$261+P52*$I52*Indicators!$I$261</f>
        <v>-2.6199706988599774E-3</v>
      </c>
      <c r="AA52" s="193">
        <f>Q52*$B52*Indicators!$B$262+Q52*$C52*Indicators!$C$262+Q52*$D52*Indicators!$D$262+Q52*$E52*Indicators!$E$262+Q52*$F52*Indicators!$F$262+Q52*$G52*Indicators!$G$262+Q52*$H52*Indicators!$H$262+Q52*$I52*Indicators!$I$262</f>
        <v>-2.7123999706604876E-3</v>
      </c>
      <c r="AB52" s="193">
        <f>R52*$B52*Indicators!$B$263+R52*$C52*Indicators!$C$263+R52*$D52*Indicators!$D$263+R52*$E52*Indicators!$E$263+R52*$F52*Indicators!$F$263+R52*$G52*Indicators!$G$263+R52*$H52*Indicators!$H$263+R52*$I52*Indicators!$I$263</f>
        <v>-1.6517986971128925E-3</v>
      </c>
      <c r="AC52" s="193">
        <f>S52*$B52*Indicators!$B$264+S52*$C52*Indicators!$C$264+S52*$D52*Indicators!$D$264+S52*$E52*Indicators!$E$264+S52*$F52*Indicators!$F$264+S52*$G52*Indicators!$G$264+S52*$H52*Indicators!$H$264+S52*$I52*Indicators!$I$264</f>
        <v>9.679614976265882E-4</v>
      </c>
      <c r="AD52" s="193"/>
      <c r="AE52" s="177">
        <f t="shared" si="1"/>
        <v>-0.90958837151218563</v>
      </c>
    </row>
    <row r="53" spans="1:31" hidden="1" x14ac:dyDescent="0.25">
      <c r="A53" s="174">
        <f>Indicators!A65</f>
        <v>37347</v>
      </c>
      <c r="B53" s="193">
        <f>(Indicators!B65-Indicators!B64)/Indicators!B64</f>
        <v>-7.2784259098032406E-2</v>
      </c>
      <c r="C53" s="193">
        <f>(Indicators!C65-Indicators!C64)/-100</f>
        <v>1.3699999999999992E-2</v>
      </c>
      <c r="D53" s="193">
        <f>(Indicators!D65-Indicators!D64)/-100</f>
        <v>-1.2051173310715263E-2</v>
      </c>
      <c r="E53" s="193">
        <f>(Indicators!E65-Indicators!E64)/-Indicators!E64</f>
        <v>-5.5839559575304828E-2</v>
      </c>
      <c r="F53" s="193">
        <f>(Indicators!F65-Indicators!F64)/Indicators!F64</f>
        <v>-0.12500000000000003</v>
      </c>
      <c r="G53" s="193">
        <f>(Indicators!G65-Indicators!G64)/Indicators!G64</f>
        <v>2.5041186161449829E-2</v>
      </c>
      <c r="H53" s="193">
        <f>(Indicators!H65-Indicators!H64)/Indicators!H64</f>
        <v>1.5636276160692808E-3</v>
      </c>
      <c r="I53" s="193">
        <f>(Indicators!I65-Indicators!I64)/Indicators!I64</f>
        <v>-2.9496633536389868E-2</v>
      </c>
      <c r="J53" s="174"/>
      <c r="K53" s="193">
        <f>Ilembe!C$71/100</f>
        <v>0.15282942394732504</v>
      </c>
      <c r="L53" s="193">
        <f>Ilembe!D$71/100</f>
        <v>1.137119977310198E-2</v>
      </c>
      <c r="M53" s="193">
        <f>Ilembe!E$71/100</f>
        <v>0.32867025503634451</v>
      </c>
      <c r="N53" s="193">
        <f>Ilembe!F$71/100</f>
        <v>2.4141778296493298E-2</v>
      </c>
      <c r="O53" s="193">
        <f>Ilembe!G$71/100</f>
        <v>2.4839728953647375E-2</v>
      </c>
      <c r="P53" s="193">
        <f>Ilembe!H$71/100</f>
        <v>0.118191293174538</v>
      </c>
      <c r="Q53" s="193">
        <f>Ilembe!I$71/100</f>
        <v>4.8866034063874839E-2</v>
      </c>
      <c r="R53" s="193">
        <f>Ilembe!J$71/100</f>
        <v>9.9709516595264627E-2</v>
      </c>
      <c r="S53" s="193">
        <f>Ilembe!K$71/100</f>
        <v>0.19138077015941019</v>
      </c>
      <c r="T53" s="193"/>
      <c r="U53" s="193">
        <f>K53*$B53*Indicators!$B$256+K53*$C53*Indicators!$C$256+K53*$D53*Indicators!$D$256+K53*$E53*Indicators!$E$256+K53*$F53*Indicators!$F$256+K53*$G53*Indicators!$G$256+K53*$H53*Indicators!$H$256+K53*$I53*Indicators!$I$256</f>
        <v>-9.6260382221713785E-3</v>
      </c>
      <c r="V53" s="193">
        <f>L53*$B53*Indicators!$B$257+L53*$C53*Indicators!$C$257+L53*$D53*Indicators!$D$257+L53*$E53*Indicators!$E$257+L53*$F53*Indicators!$F$257+L53*$G53*Indicators!$G$257+L53*$H53*Indicators!$H$257+L53*$I53*Indicators!$I$257</f>
        <v>-2.6497267423590526E-4</v>
      </c>
      <c r="W53" s="193">
        <f>M53*$B53*Indicators!$B$258+M53*$C53*Indicators!$C$258+M53*$D53*Indicators!$D$258+M53*$E53*Indicators!$E$258+M53*$F53*Indicators!$F$258+M53*$G53*Indicators!$G$258+M53*$H53*Indicators!$H$258+M53*$I53*Indicators!$I$258</f>
        <v>-1.1393015614971498E-2</v>
      </c>
      <c r="X53" s="193">
        <f>N53*$B53*Indicators!$B$259+N53*$C53*Indicators!$C$259+N53*$D53*Indicators!$D$259+N53*$E53*Indicators!$E$259+N53*$F53*Indicators!$F$259+N53*$G53*Indicators!$G$259+N53*$H53*Indicators!$H$259+N53*$I53*Indicators!$I$259</f>
        <v>-7.9561283627066211E-4</v>
      </c>
      <c r="Y53" s="193">
        <f>O53*$B53*Indicators!$B$260+O53*$C53*Indicators!$C$260+O53*$D53*Indicators!$D$260+O53*$E53*Indicators!$E$260+O53*$F53*Indicators!$F$260+O53*$G53*Indicators!$G$260+O53*$H53*Indicators!$H$260+O53*$I53*Indicators!$I$260</f>
        <v>-3.4167595063579821E-4</v>
      </c>
      <c r="Z53" s="193">
        <f>P53*$B53*Indicators!$B$261+P53*$C53*Indicators!$C$261+P53*$D53*Indicators!$D$261+P53*$E53*Indicators!$E$261+P53*$F53*Indicators!$F$261+P53*$G53*Indicators!$G$261+P53*$H53*Indicators!$H$261+P53*$I53*Indicators!$I$261</f>
        <v>-1.1921612545091136E-3</v>
      </c>
      <c r="AA53" s="193">
        <f>Q53*$B53*Indicators!$B$262+Q53*$C53*Indicators!$C$262+Q53*$D53*Indicators!$D$262+Q53*$E53*Indicators!$E$262+Q53*$F53*Indicators!$F$262+Q53*$G53*Indicators!$G$262+Q53*$H53*Indicators!$H$262+Q53*$I53*Indicators!$I$262</f>
        <v>-1.2281182195973835E-3</v>
      </c>
      <c r="AB53" s="193">
        <f>R53*$B53*Indicators!$B$263+R53*$C53*Indicators!$C$263+R53*$D53*Indicators!$D$263+R53*$E53*Indicators!$E$263+R53*$F53*Indicators!$F$263+R53*$G53*Indicators!$G$263+R53*$H53*Indicators!$H$263+R53*$I53*Indicators!$I$263</f>
        <v>-1.0248386001380397E-3</v>
      </c>
      <c r="AC53" s="193">
        <f>S53*$B53*Indicators!$B$264+S53*$C53*Indicators!$C$264+S53*$D53*Indicators!$D$264+S53*$E53*Indicators!$E$264+S53*$F53*Indicators!$F$264+S53*$G53*Indicators!$G$264+S53*$H53*Indicators!$H$264+S53*$I53*Indicators!$I$264</f>
        <v>-1.1290324741012724E-3</v>
      </c>
      <c r="AD53" s="193"/>
      <c r="AE53" s="177">
        <f t="shared" si="1"/>
        <v>-2.6995465846631053</v>
      </c>
    </row>
    <row r="54" spans="1:31" hidden="1" x14ac:dyDescent="0.25">
      <c r="A54" s="174">
        <f>Indicators!A66</f>
        <v>37377</v>
      </c>
      <c r="B54" s="193">
        <f>(Indicators!B66-Indicators!B65)/Indicators!B65</f>
        <v>-8.8262910798122013E-2</v>
      </c>
      <c r="C54" s="193">
        <f>(Indicators!C66-Indicators!C65)/-100</f>
        <v>2.0000000000000104E-3</v>
      </c>
      <c r="D54" s="193">
        <f>(Indicators!D66-Indicators!D65)/-100</f>
        <v>-3.5039770139108574E-3</v>
      </c>
      <c r="E54" s="193">
        <f>(Indicators!E66-Indicators!E65)/-Indicators!E65</f>
        <v>0.11769087523277467</v>
      </c>
      <c r="F54" s="193">
        <f>(Indicators!F66-Indicators!F65)/Indicators!F65</f>
        <v>8.3011583011583137E-2</v>
      </c>
      <c r="G54" s="193">
        <f>(Indicators!G66-Indicators!G65)/Indicators!G65</f>
        <v>5.014464802314357E-2</v>
      </c>
      <c r="H54" s="193">
        <f>(Indicators!H66-Indicators!H65)/Indicators!H65</f>
        <v>5.8684600296225135E-3</v>
      </c>
      <c r="I54" s="193">
        <f>(Indicators!I66-Indicators!I65)/Indicators!I65</f>
        <v>7.0697059795176737E-2</v>
      </c>
      <c r="J54" s="174"/>
      <c r="K54" s="193">
        <f>Ilembe!C$71/100</f>
        <v>0.15282942394732504</v>
      </c>
      <c r="L54" s="193">
        <f>Ilembe!D$71/100</f>
        <v>1.137119977310198E-2</v>
      </c>
      <c r="M54" s="193">
        <f>Ilembe!E$71/100</f>
        <v>0.32867025503634451</v>
      </c>
      <c r="N54" s="193">
        <f>Ilembe!F$71/100</f>
        <v>2.4141778296493298E-2</v>
      </c>
      <c r="O54" s="193">
        <f>Ilembe!G$71/100</f>
        <v>2.4839728953647375E-2</v>
      </c>
      <c r="P54" s="193">
        <f>Ilembe!H$71/100</f>
        <v>0.118191293174538</v>
      </c>
      <c r="Q54" s="193">
        <f>Ilembe!I$71/100</f>
        <v>4.8866034063874839E-2</v>
      </c>
      <c r="R54" s="193">
        <f>Ilembe!J$71/100</f>
        <v>9.9709516595264627E-2</v>
      </c>
      <c r="S54" s="193">
        <f>Ilembe!K$71/100</f>
        <v>0.19138077015941019</v>
      </c>
      <c r="T54" s="193"/>
      <c r="U54" s="193">
        <f>K54*$B54*Indicators!$B$256+K54*$C54*Indicators!$C$256+K54*$D54*Indicators!$D$256+K54*$E54*Indicators!$E$256+K54*$F54*Indicators!$F$256+K54*$G54*Indicators!$G$256+K54*$H54*Indicators!$H$256+K54*$I54*Indicators!$I$256</f>
        <v>5.1237215901136241E-3</v>
      </c>
      <c r="V54" s="193">
        <f>L54*$B54*Indicators!$B$257+L54*$C54*Indicators!$C$257+L54*$D54*Indicators!$D$257+L54*$E54*Indicators!$E$257+L54*$F54*Indicators!$F$257+L54*$G54*Indicators!$G$257+L54*$H54*Indicators!$H$257+L54*$I54*Indicators!$I$257</f>
        <v>2.215960901516302E-4</v>
      </c>
      <c r="W54" s="193">
        <f>M54*$B54*Indicators!$B$258+M54*$C54*Indicators!$C$258+M54*$D54*Indicators!$D$258+M54*$E54*Indicators!$E$258+M54*$F54*Indicators!$F$258+M54*$G54*Indicators!$G$258+M54*$H54*Indicators!$H$258+M54*$I54*Indicators!$I$258</f>
        <v>-1.3711702817983343E-3</v>
      </c>
      <c r="X54" s="193">
        <f>N54*$B54*Indicators!$B$259+N54*$C54*Indicators!$C$259+N54*$D54*Indicators!$D$259+N54*$E54*Indicators!$E$259+N54*$F54*Indicators!$F$259+N54*$G54*Indicators!$G$259+N54*$H54*Indicators!$H$259+N54*$I54*Indicators!$I$259</f>
        <v>1.2208994850594359E-3</v>
      </c>
      <c r="Y54" s="193">
        <f>O54*$B54*Indicators!$B$260+O54*$C54*Indicators!$C$260+O54*$D54*Indicators!$D$260+O54*$E54*Indicators!$E$260+O54*$F54*Indicators!$F$260+O54*$G54*Indicators!$G$260+O54*$H54*Indicators!$H$260+O54*$I54*Indicators!$I$260</f>
        <v>3.5700486863001081E-4</v>
      </c>
      <c r="Z54" s="193">
        <f>P54*$B54*Indicators!$B$261+P54*$C54*Indicators!$C$261+P54*$D54*Indicators!$D$261+P54*$E54*Indicators!$E$261+P54*$F54*Indicators!$F$261+P54*$G54*Indicators!$G$261+P54*$H54*Indicators!$H$261+P54*$I54*Indicators!$I$261</f>
        <v>5.211191274802152E-4</v>
      </c>
      <c r="AA54" s="193">
        <f>Q54*$B54*Indicators!$B$262+Q54*$C54*Indicators!$C$262+Q54*$D54*Indicators!$D$262+Q54*$E54*Indicators!$E$262+Q54*$F54*Indicators!$F$262+Q54*$G54*Indicators!$G$262+Q54*$H54*Indicators!$H$262+Q54*$I54*Indicators!$I$262</f>
        <v>1.6992660892479901E-3</v>
      </c>
      <c r="AB54" s="193">
        <f>R54*$B54*Indicators!$B$263+R54*$C54*Indicators!$C$263+R54*$D54*Indicators!$D$263+R54*$E54*Indicators!$E$263+R54*$F54*Indicators!$F$263+R54*$G54*Indicators!$G$263+R54*$H54*Indicators!$H$263+R54*$I54*Indicators!$I$263</f>
        <v>8.5628436366894166E-4</v>
      </c>
      <c r="AC54" s="193">
        <f>S54*$B54*Indicators!$B$264+S54*$C54*Indicators!$C$264+S54*$D54*Indicators!$D$264+S54*$E54*Indicators!$E$264+S54*$F54*Indicators!$F$264+S54*$G54*Indicators!$G$264+S54*$H54*Indicators!$H$264+S54*$I54*Indicators!$I$264</f>
        <v>-6.7589860168662801E-4</v>
      </c>
      <c r="AD54" s="193"/>
      <c r="AE54" s="177">
        <f t="shared" si="1"/>
        <v>0.79528227308668842</v>
      </c>
    </row>
    <row r="55" spans="1:31" hidden="1" x14ac:dyDescent="0.25">
      <c r="A55" s="174">
        <f>Indicators!A67</f>
        <v>37408</v>
      </c>
      <c r="B55" s="193">
        <f>(Indicators!B67-Indicators!B66)/Indicators!B66</f>
        <v>6.9001029866117392E-2</v>
      </c>
      <c r="C55" s="193">
        <f>(Indicators!C67-Indicators!C66)/-100</f>
        <v>-1.2000000000000099E-3</v>
      </c>
      <c r="D55" s="193">
        <f>(Indicators!D67-Indicators!D66)/-100</f>
        <v>-2.4596136954425953E-3</v>
      </c>
      <c r="E55" s="193">
        <f>(Indicators!E67-Indicators!E66)/-Indicators!E66</f>
        <v>-6.3317855635289147E-2</v>
      </c>
      <c r="F55" s="193">
        <f>(Indicators!F67-Indicators!F66)/Indicators!F66</f>
        <v>-6.4171122994652455E-2</v>
      </c>
      <c r="G55" s="193">
        <f>(Indicators!G67-Indicators!G66)/Indicators!G66</f>
        <v>-2.2038567493112914E-2</v>
      </c>
      <c r="H55" s="193">
        <f>(Indicators!H67-Indicators!H66)/Indicators!H66</f>
        <v>9.2344672790079432E-3</v>
      </c>
      <c r="I55" s="193">
        <f>(Indicators!I67-Indicators!I66)/Indicators!I66</f>
        <v>-3.1163221228016045E-2</v>
      </c>
      <c r="J55" s="174"/>
      <c r="K55" s="193">
        <f>Ilembe!C$71/100</f>
        <v>0.15282942394732504</v>
      </c>
      <c r="L55" s="193">
        <f>Ilembe!D$71/100</f>
        <v>1.137119977310198E-2</v>
      </c>
      <c r="M55" s="193">
        <f>Ilembe!E$71/100</f>
        <v>0.32867025503634451</v>
      </c>
      <c r="N55" s="193">
        <f>Ilembe!F$71/100</f>
        <v>2.4141778296493298E-2</v>
      </c>
      <c r="O55" s="193">
        <f>Ilembe!G$71/100</f>
        <v>2.4839728953647375E-2</v>
      </c>
      <c r="P55" s="193">
        <f>Ilembe!H$71/100</f>
        <v>0.118191293174538</v>
      </c>
      <c r="Q55" s="193">
        <f>Ilembe!I$71/100</f>
        <v>4.8866034063874839E-2</v>
      </c>
      <c r="R55" s="193">
        <f>Ilembe!J$71/100</f>
        <v>9.9709516595264627E-2</v>
      </c>
      <c r="S55" s="193">
        <f>Ilembe!K$71/100</f>
        <v>0.19138077015941019</v>
      </c>
      <c r="T55" s="193"/>
      <c r="U55" s="193">
        <f>K55*$B55*Indicators!$B$256+K55*$C55*Indicators!$C$256+K55*$D55*Indicators!$D$256+K55*$E55*Indicators!$E$256+K55*$F55*Indicators!$F$256+K55*$G55*Indicators!$G$256+K55*$H55*Indicators!$H$256+K55*$I55*Indicators!$I$256</f>
        <v>-2.7551718760527081E-3</v>
      </c>
      <c r="V55" s="193">
        <f>L55*$B55*Indicators!$B$257+L55*$C55*Indicators!$C$257+L55*$D55*Indicators!$D$257+L55*$E55*Indicators!$E$257+L55*$F55*Indicators!$F$257+L55*$G55*Indicators!$G$257+L55*$H55*Indicators!$H$257+L55*$I55*Indicators!$I$257</f>
        <v>-7.7272743184111556E-6</v>
      </c>
      <c r="W55" s="193">
        <f>M55*$B55*Indicators!$B$258+M55*$C55*Indicators!$C$258+M55*$D55*Indicators!$D$258+M55*$E55*Indicators!$E$258+M55*$F55*Indicators!$F$258+M55*$G55*Indicators!$G$258+M55*$H55*Indicators!$H$258+M55*$I55*Indicators!$I$258</f>
        <v>3.9921592969341321E-3</v>
      </c>
      <c r="X55" s="193">
        <f>N55*$B55*Indicators!$B$259+N55*$C55*Indicators!$C$259+N55*$D55*Indicators!$D$259+N55*$E55*Indicators!$E$259+N55*$F55*Indicators!$F$259+N55*$G55*Indicators!$G$259+N55*$H55*Indicators!$H$259+N55*$I55*Indicators!$I$259</f>
        <v>-4.9743199196192666E-4</v>
      </c>
      <c r="Y55" s="193">
        <f>O55*$B55*Indicators!$B$260+O55*$C55*Indicators!$C$260+O55*$D55*Indicators!$D$260+O55*$E55*Indicators!$E$260+O55*$F55*Indicators!$F$260+O55*$G55*Indicators!$G$260+O55*$H55*Indicators!$H$260+O55*$I55*Indicators!$I$260</f>
        <v>-4.9464783180944115E-5</v>
      </c>
      <c r="Z55" s="193">
        <f>P55*$B55*Indicators!$B$261+P55*$C55*Indicators!$C$261+P55*$D55*Indicators!$D$261+P55*$E55*Indicators!$E$261+P55*$F55*Indicators!$F$261+P55*$G55*Indicators!$G$261+P55*$H55*Indicators!$H$261+P55*$I55*Indicators!$I$261</f>
        <v>2.3224725073061719E-4</v>
      </c>
      <c r="AA55" s="193">
        <f>Q55*$B55*Indicators!$B$262+Q55*$C55*Indicators!$C$262+Q55*$D55*Indicators!$D$262+Q55*$E55*Indicators!$E$262+Q55*$F55*Indicators!$F$262+Q55*$G55*Indicators!$G$262+Q55*$H55*Indicators!$H$262+Q55*$I55*Indicators!$I$262</f>
        <v>-6.7682602883081008E-4</v>
      </c>
      <c r="AB55" s="193">
        <f>R55*$B55*Indicators!$B$263+R55*$C55*Indicators!$C$263+R55*$D55*Indicators!$D$263+R55*$E55*Indicators!$E$263+R55*$F55*Indicators!$F$263+R55*$G55*Indicators!$G$263+R55*$H55*Indicators!$H$263+R55*$I55*Indicators!$I$263</f>
        <v>1.111297636114388E-4</v>
      </c>
      <c r="AC55" s="193">
        <f>S55*$B55*Indicators!$B$264+S55*$C55*Indicators!$C$264+S55*$D55*Indicators!$D$264+S55*$E55*Indicators!$E$264+S55*$F55*Indicators!$F$264+S55*$G55*Indicators!$G$264+S55*$H55*Indicators!$H$264+S55*$I55*Indicators!$I$264</f>
        <v>1.3780103216215955E-3</v>
      </c>
      <c r="AD55" s="193"/>
      <c r="AE55" s="177">
        <f t="shared" si="1"/>
        <v>0.17269246785529835</v>
      </c>
    </row>
    <row r="56" spans="1:31" hidden="1" x14ac:dyDescent="0.25">
      <c r="A56" s="174">
        <f>Indicators!A68</f>
        <v>37438</v>
      </c>
      <c r="B56" s="193">
        <f>(Indicators!B68-Indicators!B67)/Indicators!B67</f>
        <v>-2.1194605009633972E-2</v>
      </c>
      <c r="C56" s="193">
        <f>(Indicators!C68-Indicators!C67)/-100</f>
        <v>7.3000000000000044E-3</v>
      </c>
      <c r="D56" s="193">
        <f>(Indicators!D68-Indicators!D67)/-100</f>
        <v>-1.6098056234480181E-2</v>
      </c>
      <c r="E56" s="193">
        <f>(Indicators!E68-Indicators!E67)/-Indicators!E67</f>
        <v>-3.8507344184200029E-2</v>
      </c>
      <c r="F56" s="193">
        <f>(Indicators!F68-Indicators!F67)/Indicators!F67</f>
        <v>0.10285714285714287</v>
      </c>
      <c r="G56" s="193">
        <f>(Indicators!G68-Indicators!G67)/Indicators!G67</f>
        <v>-4.6635367762128253E-2</v>
      </c>
      <c r="H56" s="193">
        <f>(Indicators!H68-Indicators!H67)/Indicators!H67</f>
        <v>1.6404018353572843E-4</v>
      </c>
      <c r="I56" s="193">
        <f>(Indicators!I68-Indicators!I67)/Indicators!I67</f>
        <v>3.8853503184713374E-2</v>
      </c>
      <c r="J56" s="174"/>
      <c r="K56" s="193">
        <f>Ilembe!C$71/100</f>
        <v>0.15282942394732504</v>
      </c>
      <c r="L56" s="193">
        <f>Ilembe!D$71/100</f>
        <v>1.137119977310198E-2</v>
      </c>
      <c r="M56" s="193">
        <f>Ilembe!E$71/100</f>
        <v>0.32867025503634451</v>
      </c>
      <c r="N56" s="193">
        <f>Ilembe!F$71/100</f>
        <v>2.4141778296493298E-2</v>
      </c>
      <c r="O56" s="193">
        <f>Ilembe!G$71/100</f>
        <v>2.4839728953647375E-2</v>
      </c>
      <c r="P56" s="193">
        <f>Ilembe!H$71/100</f>
        <v>0.118191293174538</v>
      </c>
      <c r="Q56" s="193">
        <f>Ilembe!I$71/100</f>
        <v>4.8866034063874839E-2</v>
      </c>
      <c r="R56" s="193">
        <f>Ilembe!J$71/100</f>
        <v>9.9709516595264627E-2</v>
      </c>
      <c r="S56" s="193">
        <f>Ilembe!K$71/100</f>
        <v>0.19138077015941019</v>
      </c>
      <c r="T56" s="193"/>
      <c r="U56" s="193">
        <f>K56*$B56*Indicators!$B$256+K56*$C56*Indicators!$C$256+K56*$D56*Indicators!$D$256+K56*$E56*Indicators!$E$256+K56*$F56*Indicators!$F$256+K56*$G56*Indicators!$G$256+K56*$H56*Indicators!$H$256+K56*$I56*Indicators!$I$256</f>
        <v>3.5336844675466217E-3</v>
      </c>
      <c r="V56" s="193">
        <f>L56*$B56*Indicators!$B$257+L56*$C56*Indicators!$C$257+L56*$D56*Indicators!$D$257+L56*$E56*Indicators!$E$257+L56*$F56*Indicators!$F$257+L56*$G56*Indicators!$G$257+L56*$H56*Indicators!$H$257+L56*$I56*Indicators!$I$257</f>
        <v>-2.3984774065442444E-4</v>
      </c>
      <c r="W56" s="193">
        <f>M56*$B56*Indicators!$B$258+M56*$C56*Indicators!$C$258+M56*$D56*Indicators!$D$258+M56*$E56*Indicators!$E$258+M56*$F56*Indicators!$F$258+M56*$G56*Indicators!$G$258+M56*$H56*Indicators!$H$258+M56*$I56*Indicators!$I$258</f>
        <v>-9.2903391225298984E-4</v>
      </c>
      <c r="X56" s="193">
        <f>N56*$B56*Indicators!$B$259+N56*$C56*Indicators!$C$259+N56*$D56*Indicators!$D$259+N56*$E56*Indicators!$E$259+N56*$F56*Indicators!$F$259+N56*$G56*Indicators!$G$259+N56*$H56*Indicators!$H$259+N56*$I56*Indicators!$I$259</f>
        <v>2.2167761724656531E-4</v>
      </c>
      <c r="Y56" s="193">
        <f>O56*$B56*Indicators!$B$260+O56*$C56*Indicators!$C$260+O56*$D56*Indicators!$D$260+O56*$E56*Indicators!$E$260+O56*$F56*Indicators!$F$260+O56*$G56*Indicators!$G$260+O56*$H56*Indicators!$H$260+O56*$I56*Indicators!$I$260</f>
        <v>-1.3223381364760352E-4</v>
      </c>
      <c r="Z56" s="193">
        <f>P56*$B56*Indicators!$B$261+P56*$C56*Indicators!$C$261+P56*$D56*Indicators!$D$261+P56*$E56*Indicators!$E$261+P56*$F56*Indicators!$F$261+P56*$G56*Indicators!$G$261+P56*$H56*Indicators!$H$261+P56*$I56*Indicators!$I$261</f>
        <v>-7.793292903987962E-4</v>
      </c>
      <c r="AA56" s="193">
        <f>Q56*$B56*Indicators!$B$262+Q56*$C56*Indicators!$C$262+Q56*$D56*Indicators!$D$262+Q56*$E56*Indicators!$E$262+Q56*$F56*Indicators!$F$262+Q56*$G56*Indicators!$G$262+Q56*$H56*Indicators!$H$262+Q56*$I56*Indicators!$I$262</f>
        <v>-4.8393553386801924E-4</v>
      </c>
      <c r="AB56" s="193">
        <f>R56*$B56*Indicators!$B$263+R56*$C56*Indicators!$C$263+R56*$D56*Indicators!$D$263+R56*$E56*Indicators!$E$263+R56*$F56*Indicators!$F$263+R56*$G56*Indicators!$G$263+R56*$H56*Indicators!$H$263+R56*$I56*Indicators!$I$263</f>
        <v>-3.0243026376688194E-4</v>
      </c>
      <c r="AC56" s="193">
        <f>S56*$B56*Indicators!$B$264+S56*$C56*Indicators!$C$264+S56*$D56*Indicators!$D$264+S56*$E56*Indicators!$E$264+S56*$F56*Indicators!$F$264+S56*$G56*Indicators!$G$264+S56*$H56*Indicators!$H$264+S56*$I56*Indicators!$I$264</f>
        <v>-1.5160888614166879E-4</v>
      </c>
      <c r="AD56" s="193"/>
      <c r="AE56" s="177">
        <f t="shared" si="1"/>
        <v>7.369426440628031E-2</v>
      </c>
    </row>
    <row r="57" spans="1:31" hidden="1" x14ac:dyDescent="0.25">
      <c r="A57" s="174">
        <f>Indicators!A69</f>
        <v>37469</v>
      </c>
      <c r="B57" s="193">
        <f>(Indicators!B69-Indicators!B68)/Indicators!B68</f>
        <v>4.0748031496062966E-2</v>
      </c>
      <c r="C57" s="193">
        <f>(Indicators!C69-Indicators!C68)/-100</f>
        <v>-2.8999999999999916E-3</v>
      </c>
      <c r="D57" s="193">
        <f>(Indicators!D69-Indicators!D68)/-100</f>
        <v>-7.7358559414879837E-3</v>
      </c>
      <c r="E57" s="193">
        <f>(Indicators!E69-Indicators!E68)/-Indicators!E68</f>
        <v>-4.7782874617737003E-2</v>
      </c>
      <c r="F57" s="193">
        <f>(Indicators!F69-Indicators!F68)/Indicators!F68</f>
        <v>1.2089810017271206E-2</v>
      </c>
      <c r="G57" s="193">
        <f>(Indicators!G69-Indicators!G68)/Indicators!G68</f>
        <v>2.8233749179251363E-2</v>
      </c>
      <c r="H57" s="193">
        <f>(Indicators!H69-Indicators!H68)/Indicators!H68</f>
        <v>1.1496700021290185E-2</v>
      </c>
      <c r="I57" s="193">
        <f>(Indicators!I69-Indicators!I68)/Indicators!I68</f>
        <v>-8.5836909871244635E-3</v>
      </c>
      <c r="J57" s="174"/>
      <c r="K57" s="193">
        <f>Ilembe!C$71/100</f>
        <v>0.15282942394732504</v>
      </c>
      <c r="L57" s="193">
        <f>Ilembe!D$71/100</f>
        <v>1.137119977310198E-2</v>
      </c>
      <c r="M57" s="193">
        <f>Ilembe!E$71/100</f>
        <v>0.32867025503634451</v>
      </c>
      <c r="N57" s="193">
        <f>Ilembe!F$71/100</f>
        <v>2.4141778296493298E-2</v>
      </c>
      <c r="O57" s="193">
        <f>Ilembe!G$71/100</f>
        <v>2.4839728953647375E-2</v>
      </c>
      <c r="P57" s="193">
        <f>Ilembe!H$71/100</f>
        <v>0.118191293174538</v>
      </c>
      <c r="Q57" s="193">
        <f>Ilembe!I$71/100</f>
        <v>4.8866034063874839E-2</v>
      </c>
      <c r="R57" s="193">
        <f>Ilembe!J$71/100</f>
        <v>9.9709516595264627E-2</v>
      </c>
      <c r="S57" s="193">
        <f>Ilembe!K$71/100</f>
        <v>0.19138077015941019</v>
      </c>
      <c r="T57" s="193"/>
      <c r="U57" s="193">
        <f>K57*$B57*Indicators!$B$256+K57*$C57*Indicators!$C$256+K57*$D57*Indicators!$D$256+K57*$E57*Indicators!$E$256+K57*$F57*Indicators!$F$256+K57*$G57*Indicators!$G$256+K57*$H57*Indicators!$H$256+K57*$I57*Indicators!$I$256</f>
        <v>5.2567858880787097E-4</v>
      </c>
      <c r="V57" s="193">
        <f>L57*$B57*Indicators!$B$257+L57*$C57*Indicators!$C$257+L57*$D57*Indicators!$D$257+L57*$E57*Indicators!$E$257+L57*$F57*Indicators!$F$257+L57*$G57*Indicators!$G$257+L57*$H57*Indicators!$H$257+L57*$I57*Indicators!$I$257</f>
        <v>1.9357060855291298E-4</v>
      </c>
      <c r="W57" s="193">
        <f>M57*$B57*Indicators!$B$258+M57*$C57*Indicators!$C$258+M57*$D57*Indicators!$D$258+M57*$E57*Indicators!$E$258+M57*$F57*Indicators!$F$258+M57*$G57*Indicators!$G$258+M57*$H57*Indicators!$H$258+M57*$I57*Indicators!$I$258</f>
        <v>2.6128176241632375E-3</v>
      </c>
      <c r="X57" s="193">
        <f>N57*$B57*Indicators!$B$259+N57*$C57*Indicators!$C$259+N57*$D57*Indicators!$D$259+N57*$E57*Indicators!$E$259+N57*$F57*Indicators!$F$259+N57*$G57*Indicators!$G$259+N57*$H57*Indicators!$H$259+N57*$I57*Indicators!$I$259</f>
        <v>-2.210358467279586E-4</v>
      </c>
      <c r="Y57" s="193">
        <f>O57*$B57*Indicators!$B$260+O57*$C57*Indicators!$C$260+O57*$D57*Indicators!$D$260+O57*$E57*Indicators!$E$260+O57*$F57*Indicators!$F$260+O57*$G57*Indicators!$G$260+O57*$H57*Indicators!$H$260+O57*$I57*Indicators!$I$260</f>
        <v>-4.2634617174721924E-5</v>
      </c>
      <c r="Z57" s="193">
        <f>P57*$B57*Indicators!$B$261+P57*$C57*Indicators!$C$261+P57*$D57*Indicators!$D$261+P57*$E57*Indicators!$E$261+P57*$F57*Indicators!$F$261+P57*$G57*Indicators!$G$261+P57*$H57*Indicators!$H$261+P57*$I57*Indicators!$I$261</f>
        <v>-4.6269585973494757E-5</v>
      </c>
      <c r="AA57" s="193">
        <f>Q57*$B57*Indicators!$B$262+Q57*$C57*Indicators!$C$262+Q57*$D57*Indicators!$D$262+Q57*$E57*Indicators!$E$262+Q57*$F57*Indicators!$F$262+Q57*$G57*Indicators!$G$262+Q57*$H57*Indicators!$H$262+Q57*$I57*Indicators!$I$262</f>
        <v>-4.9709823050641524E-4</v>
      </c>
      <c r="AB57" s="193">
        <f>R57*$B57*Indicators!$B$263+R57*$C57*Indicators!$C$263+R57*$D57*Indicators!$D$263+R57*$E57*Indicators!$E$263+R57*$F57*Indicators!$F$263+R57*$G57*Indicators!$G$263+R57*$H57*Indicators!$H$263+R57*$I57*Indicators!$I$263</f>
        <v>5.2622250842223754E-5</v>
      </c>
      <c r="AC57" s="193">
        <f>S57*$B57*Indicators!$B$264+S57*$C57*Indicators!$C$264+S57*$D57*Indicators!$D$264+S57*$E57*Indicators!$E$264+S57*$F57*Indicators!$F$264+S57*$G57*Indicators!$G$264+S57*$H57*Indicators!$H$264+S57*$I57*Indicators!$I$264</f>
        <v>8.6742519143655217E-4</v>
      </c>
      <c r="AD57" s="193"/>
      <c r="AE57" s="177">
        <f t="shared" si="1"/>
        <v>0.34450759834202066</v>
      </c>
    </row>
    <row r="58" spans="1:31" hidden="1" x14ac:dyDescent="0.25">
      <c r="A58" s="174">
        <f>Indicators!A70</f>
        <v>37500</v>
      </c>
      <c r="B58" s="193">
        <f>(Indicators!B70-Indicators!B69)/Indicators!B69</f>
        <v>-1.3240022697181149E-3</v>
      </c>
      <c r="C58" s="193">
        <f>(Indicators!C70-Indicators!C69)/-100</f>
        <v>1.9999999999999573E-4</v>
      </c>
      <c r="D58" s="193">
        <f>(Indicators!D70-Indicators!D69)/-100</f>
        <v>-8.1811537374027483E-3</v>
      </c>
      <c r="E58" s="193">
        <f>(Indicators!E70-Indicators!E69)/-Indicators!E69</f>
        <v>-5.7643195913899971E-2</v>
      </c>
      <c r="F58" s="193">
        <f>(Indicators!F70-Indicators!F69)/Indicators!F69</f>
        <v>9.3856655290102356E-2</v>
      </c>
      <c r="G58" s="193">
        <f>(Indicators!G70-Indicators!G69)/Indicators!G69</f>
        <v>2.2988505747126402E-2</v>
      </c>
      <c r="H58" s="193">
        <f>(Indicators!H70-Indicators!H69)/Indicators!H69</f>
        <v>1.2561877811298985E-2</v>
      </c>
      <c r="I58" s="193">
        <f>(Indicators!I70-Indicators!I69)/Indicators!I69</f>
        <v>-3.8033395176252316E-2</v>
      </c>
      <c r="J58" s="174"/>
      <c r="K58" s="193">
        <f>Ilembe!C$71/100</f>
        <v>0.15282942394732504</v>
      </c>
      <c r="L58" s="193">
        <f>Ilembe!D$71/100</f>
        <v>1.137119977310198E-2</v>
      </c>
      <c r="M58" s="193">
        <f>Ilembe!E$71/100</f>
        <v>0.32867025503634451</v>
      </c>
      <c r="N58" s="193">
        <f>Ilembe!F$71/100</f>
        <v>2.4141778296493298E-2</v>
      </c>
      <c r="O58" s="193">
        <f>Ilembe!G$71/100</f>
        <v>2.4839728953647375E-2</v>
      </c>
      <c r="P58" s="193">
        <f>Ilembe!H$71/100</f>
        <v>0.118191293174538</v>
      </c>
      <c r="Q58" s="193">
        <f>Ilembe!I$71/100</f>
        <v>4.8866034063874839E-2</v>
      </c>
      <c r="R58" s="193">
        <f>Ilembe!J$71/100</f>
        <v>9.9709516595264627E-2</v>
      </c>
      <c r="S58" s="193">
        <f>Ilembe!K$71/100</f>
        <v>0.19138077015941019</v>
      </c>
      <c r="T58" s="193"/>
      <c r="U58" s="193">
        <f>K58*$B58*Indicators!$B$256+K58*$C58*Indicators!$C$256+K58*$D58*Indicators!$D$256+K58*$E58*Indicators!$E$256+K58*$F58*Indicators!$F$256+K58*$G58*Indicators!$G$256+K58*$H58*Indicators!$H$256+K58*$I58*Indicators!$I$256</f>
        <v>2.4326335179741029E-3</v>
      </c>
      <c r="V58" s="193">
        <f>L58*$B58*Indicators!$B$257+L58*$C58*Indicators!$C$257+L58*$D58*Indicators!$D$257+L58*$E58*Indicators!$E$257+L58*$F58*Indicators!$F$257+L58*$G58*Indicators!$G$257+L58*$H58*Indicators!$H$257+L58*$I58*Indicators!$I$257</f>
        <v>-5.1998188307831512E-5</v>
      </c>
      <c r="W58" s="193">
        <f>M58*$B58*Indicators!$B$258+M58*$C58*Indicators!$C$258+M58*$D58*Indicators!$D$258+M58*$E58*Indicators!$E$258+M58*$F58*Indicators!$F$258+M58*$G58*Indicators!$G$258+M58*$H58*Indicators!$H$258+M58*$I58*Indicators!$I$258</f>
        <v>-4.2553823116576938E-3</v>
      </c>
      <c r="X58" s="193">
        <f>N58*$B58*Indicators!$B$259+N58*$C58*Indicators!$C$259+N58*$D58*Indicators!$D$259+N58*$E58*Indicators!$E$259+N58*$F58*Indicators!$F$259+N58*$G58*Indicators!$G$259+N58*$H58*Indicators!$H$259+N58*$I58*Indicators!$I$259</f>
        <v>-7.1992248053402816E-4</v>
      </c>
      <c r="Y58" s="193">
        <f>O58*$B58*Indicators!$B$260+O58*$C58*Indicators!$C$260+O58*$D58*Indicators!$D$260+O58*$E58*Indicators!$E$260+O58*$F58*Indicators!$F$260+O58*$G58*Indicators!$G$260+O58*$H58*Indicators!$H$260+O58*$I58*Indicators!$I$260</f>
        <v>-1.9052323990297528E-4</v>
      </c>
      <c r="Z58" s="193">
        <f>P58*$B58*Indicators!$B$261+P58*$C58*Indicators!$C$261+P58*$D58*Indicators!$D$261+P58*$E58*Indicators!$E$261+P58*$F58*Indicators!$F$261+P58*$G58*Indicators!$G$261+P58*$H58*Indicators!$H$261+P58*$I58*Indicators!$I$261</f>
        <v>-5.1087963247006818E-4</v>
      </c>
      <c r="AA58" s="193">
        <f>Q58*$B58*Indicators!$B$262+Q58*$C58*Indicators!$C$262+Q58*$D58*Indicators!$D$262+Q58*$E58*Indicators!$E$262+Q58*$F58*Indicators!$F$262+Q58*$G58*Indicators!$G$262+Q58*$H58*Indicators!$H$262+Q58*$I58*Indicators!$I$262</f>
        <v>-9.5261588750198214E-4</v>
      </c>
      <c r="AB58" s="193">
        <f>R58*$B58*Indicators!$B$263+R58*$C58*Indicators!$C$263+R58*$D58*Indicators!$D$263+R58*$E58*Indicators!$E$263+R58*$F58*Indicators!$F$263+R58*$G58*Indicators!$G$263+R58*$H58*Indicators!$H$263+R58*$I58*Indicators!$I$263</f>
        <v>-4.7640624800671989E-4</v>
      </c>
      <c r="AC58" s="193">
        <f>S58*$B58*Indicators!$B$264+S58*$C58*Indicators!$C$264+S58*$D58*Indicators!$D$264+S58*$E58*Indicators!$E$264+S58*$F58*Indicators!$F$264+S58*$G58*Indicators!$G$264+S58*$H58*Indicators!$H$264+S58*$I58*Indicators!$I$264</f>
        <v>3.2202227914700785E-5</v>
      </c>
      <c r="AD58" s="193"/>
      <c r="AE58" s="177">
        <f t="shared" si="1"/>
        <v>-0.46928922424924963</v>
      </c>
    </row>
    <row r="59" spans="1:31" hidden="1" x14ac:dyDescent="0.25">
      <c r="A59" s="174">
        <f>Indicators!A71</f>
        <v>37530</v>
      </c>
      <c r="B59" s="193">
        <f>(Indicators!B71-Indicators!B70)/Indicators!B70</f>
        <v>-4.2045454545454622E-2</v>
      </c>
      <c r="C59" s="193">
        <f>(Indicators!C71-Indicators!C70)/-100</f>
        <v>4.9999999999998939E-4</v>
      </c>
      <c r="D59" s="193">
        <f>(Indicators!D71-Indicators!D70)/-100</f>
        <v>-1.8013244798017924E-2</v>
      </c>
      <c r="E59" s="193">
        <f>(Indicators!E71-Indicators!E70)/-Indicators!E70</f>
        <v>0.11383235598482226</v>
      </c>
      <c r="F59" s="193">
        <f>(Indicators!F71-Indicators!F70)/Indicators!F70</f>
        <v>9.5163806552262004E-2</v>
      </c>
      <c r="G59" s="193">
        <f>(Indicators!G71-Indicators!G70)/Indicators!G70</f>
        <v>-1.1235955056179669E-2</v>
      </c>
      <c r="H59" s="193">
        <f>(Indicators!H71-Indicators!H70)/Indicators!H70</f>
        <v>2.5006082144363932E-3</v>
      </c>
      <c r="I59" s="193">
        <f>(Indicators!I71-Indicators!I70)/Indicators!I70</f>
        <v>4.7894567663130827E-2</v>
      </c>
      <c r="J59" s="174"/>
      <c r="K59" s="193">
        <f>Ilembe!C$71/100</f>
        <v>0.15282942394732504</v>
      </c>
      <c r="L59" s="193">
        <f>Ilembe!D$71/100</f>
        <v>1.137119977310198E-2</v>
      </c>
      <c r="M59" s="193">
        <f>Ilembe!E$71/100</f>
        <v>0.32867025503634451</v>
      </c>
      <c r="N59" s="193">
        <f>Ilembe!F$71/100</f>
        <v>2.4141778296493298E-2</v>
      </c>
      <c r="O59" s="193">
        <f>Ilembe!G$71/100</f>
        <v>2.4839728953647375E-2</v>
      </c>
      <c r="P59" s="193">
        <f>Ilembe!H$71/100</f>
        <v>0.118191293174538</v>
      </c>
      <c r="Q59" s="193">
        <f>Ilembe!I$71/100</f>
        <v>4.8866034063874839E-2</v>
      </c>
      <c r="R59" s="193">
        <f>Ilembe!J$71/100</f>
        <v>9.9709516595264627E-2</v>
      </c>
      <c r="S59" s="193">
        <f>Ilembe!K$71/100</f>
        <v>0.19138077015941019</v>
      </c>
      <c r="T59" s="193"/>
      <c r="U59" s="193">
        <f>K59*$B59*Indicators!$B$256+K59*$C59*Indicators!$C$256+K59*$D59*Indicators!$D$256+K59*$E59*Indicators!$E$256+K59*$F59*Indicators!$F$256+K59*$G59*Indicators!$G$256+K59*$H59*Indicators!$H$256+K59*$I59*Indicators!$I$256</f>
        <v>6.5292574439298652E-3</v>
      </c>
      <c r="V59" s="193">
        <f>L59*$B59*Indicators!$B$257+L59*$C59*Indicators!$C$257+L59*$D59*Indicators!$D$257+L59*$E59*Indicators!$E$257+L59*$F59*Indicators!$F$257+L59*$G59*Indicators!$G$257+L59*$H59*Indicators!$H$257+L59*$I59*Indicators!$I$257</f>
        <v>4.3826090653050926E-5</v>
      </c>
      <c r="W59" s="193">
        <f>M59*$B59*Indicators!$B$258+M59*$C59*Indicators!$C$258+M59*$D59*Indicators!$D$258+M59*$E59*Indicators!$E$258+M59*$F59*Indicators!$F$258+M59*$G59*Indicators!$G$258+M59*$H59*Indicators!$H$258+M59*$I59*Indicators!$I$258</f>
        <v>1.871986998402802E-3</v>
      </c>
      <c r="X59" s="193">
        <f>N59*$B59*Indicators!$B$259+N59*$C59*Indicators!$C$259+N59*$D59*Indicators!$D$259+N59*$E59*Indicators!$E$259+N59*$F59*Indicators!$F$259+N59*$G59*Indicators!$G$259+N59*$H59*Indicators!$H$259+N59*$I59*Indicators!$I$259</f>
        <v>1.011144782347935E-3</v>
      </c>
      <c r="Y59" s="193">
        <f>O59*$B59*Indicators!$B$260+O59*$C59*Indicators!$C$260+O59*$D59*Indicators!$D$260+O59*$E59*Indicators!$E$260+O59*$F59*Indicators!$F$260+O59*$G59*Indicators!$G$260+O59*$H59*Indicators!$H$260+O59*$I59*Indicators!$I$260</f>
        <v>3.5679524140068788E-4</v>
      </c>
      <c r="Z59" s="193">
        <f>P59*$B59*Indicators!$B$261+P59*$C59*Indicators!$C$261+P59*$D59*Indicators!$D$261+P59*$E59*Indicators!$E$261+P59*$F59*Indicators!$F$261+P59*$G59*Indicators!$G$261+P59*$H59*Indicators!$H$261+P59*$I59*Indicators!$I$261</f>
        <v>5.1722793797406581E-4</v>
      </c>
      <c r="AA59" s="193">
        <f>Q59*$B59*Indicators!$B$262+Q59*$C59*Indicators!$C$262+Q59*$D59*Indicators!$D$262+Q59*$E59*Indicators!$E$262+Q59*$F59*Indicators!$F$262+Q59*$G59*Indicators!$G$262+Q59*$H59*Indicators!$H$262+Q59*$I59*Indicators!$I$262</f>
        <v>1.6386450128765299E-3</v>
      </c>
      <c r="AB59" s="193">
        <f>R59*$B59*Indicators!$B$263+R59*$C59*Indicators!$C$263+R59*$D59*Indicators!$D$263+R59*$E59*Indicators!$E$263+R59*$F59*Indicators!$F$263+R59*$G59*Indicators!$G$263+R59*$H59*Indicators!$H$263+R59*$I59*Indicators!$I$263</f>
        <v>8.6720123666922182E-4</v>
      </c>
      <c r="AC59" s="193">
        <f>S59*$B59*Indicators!$B$264+S59*$C59*Indicators!$C$264+S59*$D59*Indicators!$D$264+S59*$E59*Indicators!$E$264+S59*$F59*Indicators!$F$264+S59*$G59*Indicators!$G$264+S59*$H59*Indicators!$H$264+S59*$I59*Indicators!$I$264</f>
        <v>-8.5877978491136079E-4</v>
      </c>
      <c r="AD59" s="193"/>
      <c r="AE59" s="177">
        <f t="shared" si="1"/>
        <v>1.1977304959342798</v>
      </c>
    </row>
    <row r="60" spans="1:31" hidden="1" x14ac:dyDescent="0.25">
      <c r="A60" s="174">
        <f>Indicators!A72</f>
        <v>37561</v>
      </c>
      <c r="B60" s="193">
        <f>(Indicators!B72-Indicators!B71)/Indicators!B71</f>
        <v>-8.2997232107552291E-2</v>
      </c>
      <c r="C60" s="193">
        <f>(Indicators!C72-Indicators!C71)/-100</f>
        <v>7.4999999999999997E-3</v>
      </c>
      <c r="D60" s="193">
        <f>(Indicators!D72-Indicators!D71)/-100</f>
        <v>1.5481518550414285E-3</v>
      </c>
      <c r="E60" s="193">
        <f>(Indicators!E72-Indicators!E71)/-Indicators!E71</f>
        <v>1.9073569482288905E-2</v>
      </c>
      <c r="F60" s="193">
        <f>(Indicators!F72-Indicators!F71)/Indicators!F71</f>
        <v>3.9886039886039927E-2</v>
      </c>
      <c r="G60" s="193">
        <f>(Indicators!G72-Indicators!G71)/Indicators!G71</f>
        <v>2.2095959595959235E-3</v>
      </c>
      <c r="H60" s="193">
        <f>(Indicators!H72-Indicators!H71)/Indicators!H71</f>
        <v>1.1931202059391828E-2</v>
      </c>
      <c r="I60" s="193">
        <f>(Indicators!I72-Indicators!I71)/Indicators!I71</f>
        <v>-2.8834355828220859E-2</v>
      </c>
      <c r="J60" s="174"/>
      <c r="K60" s="193">
        <f>Ilembe!C$71/100</f>
        <v>0.15282942394732504</v>
      </c>
      <c r="L60" s="193">
        <f>Ilembe!D$71/100</f>
        <v>1.137119977310198E-2</v>
      </c>
      <c r="M60" s="193">
        <f>Ilembe!E$71/100</f>
        <v>0.32867025503634451</v>
      </c>
      <c r="N60" s="193">
        <f>Ilembe!F$71/100</f>
        <v>2.4141778296493298E-2</v>
      </c>
      <c r="O60" s="193">
        <f>Ilembe!G$71/100</f>
        <v>2.4839728953647375E-2</v>
      </c>
      <c r="P60" s="193">
        <f>Ilembe!H$71/100</f>
        <v>0.118191293174538</v>
      </c>
      <c r="Q60" s="193">
        <f>Ilembe!I$71/100</f>
        <v>4.8866034063874839E-2</v>
      </c>
      <c r="R60" s="193">
        <f>Ilembe!J$71/100</f>
        <v>9.9709516595264627E-2</v>
      </c>
      <c r="S60" s="193">
        <f>Ilembe!K$71/100</f>
        <v>0.19138077015941019</v>
      </c>
      <c r="T60" s="193"/>
      <c r="U60" s="193">
        <f>K60*$B60*Indicators!$B$256+K60*$C60*Indicators!$C$256+K60*$D60*Indicators!$D$256+K60*$E60*Indicators!$E$256+K60*$F60*Indicators!$F$256+K60*$G60*Indicators!$G$256+K60*$H60*Indicators!$H$256+K60*$I60*Indicators!$I$256</f>
        <v>-2.5634817617129651E-4</v>
      </c>
      <c r="V60" s="193">
        <f>L60*$B60*Indicators!$B$257+L60*$C60*Indicators!$C$257+L60*$D60*Indicators!$D$257+L60*$E60*Indicators!$E$257+L60*$F60*Indicators!$F$257+L60*$G60*Indicators!$G$257+L60*$H60*Indicators!$H$257+L60*$I60*Indicators!$I$257</f>
        <v>-3.1697043643644208E-4</v>
      </c>
      <c r="W60" s="193">
        <f>M60*$B60*Indicators!$B$258+M60*$C60*Indicators!$C$258+M60*$D60*Indicators!$D$258+M60*$E60*Indicators!$E$258+M60*$F60*Indicators!$F$258+M60*$G60*Indicators!$G$258+M60*$H60*Indicators!$H$258+M60*$I60*Indicators!$I$258</f>
        <v>-9.9054699494081043E-3</v>
      </c>
      <c r="X60" s="193">
        <f>N60*$B60*Indicators!$B$259+N60*$C60*Indicators!$C$259+N60*$D60*Indicators!$D$259+N60*$E60*Indicators!$E$259+N60*$F60*Indicators!$F$259+N60*$G60*Indicators!$G$259+N60*$H60*Indicators!$H$259+N60*$I60*Indicators!$I$259</f>
        <v>-4.1660644609030914E-4</v>
      </c>
      <c r="Y60" s="193">
        <f>O60*$B60*Indicators!$B$260+O60*$C60*Indicators!$C$260+O60*$D60*Indicators!$D$260+O60*$E60*Indicators!$E$260+O60*$F60*Indicators!$F$260+O60*$G60*Indicators!$G$260+O60*$H60*Indicators!$H$260+O60*$I60*Indicators!$I$260</f>
        <v>-2.2262104728478925E-5</v>
      </c>
      <c r="Z60" s="193">
        <f>P60*$B60*Indicators!$B$261+P60*$C60*Indicators!$C$261+P60*$D60*Indicators!$D$261+P60*$E60*Indicators!$E$261+P60*$F60*Indicators!$F$261+P60*$G60*Indicators!$G$261+P60*$H60*Indicators!$H$261+P60*$I60*Indicators!$I$261</f>
        <v>-5.6133226342975056E-5</v>
      </c>
      <c r="AA60" s="193">
        <f>Q60*$B60*Indicators!$B$262+Q60*$C60*Indicators!$C$262+Q60*$D60*Indicators!$D$262+Q60*$E60*Indicators!$E$262+Q60*$F60*Indicators!$F$262+Q60*$G60*Indicators!$G$262+Q60*$H60*Indicators!$H$262+Q60*$I60*Indicators!$I$262</f>
        <v>-6.9391349260600814E-5</v>
      </c>
      <c r="AB60" s="193">
        <f>R60*$B60*Indicators!$B$263+R60*$C60*Indicators!$C$263+R60*$D60*Indicators!$D$263+R60*$E60*Indicators!$E$263+R60*$F60*Indicators!$F$263+R60*$G60*Indicators!$G$263+R60*$H60*Indicators!$H$263+R60*$I60*Indicators!$I$263</f>
        <v>-1.4706238869125799E-4</v>
      </c>
      <c r="AC60" s="193">
        <f>S60*$B60*Indicators!$B$264+S60*$C60*Indicators!$C$264+S60*$D60*Indicators!$D$264+S60*$E60*Indicators!$E$264+S60*$F60*Indicators!$F$264+S60*$G60*Indicators!$G$264+S60*$H60*Indicators!$H$264+S60*$I60*Indicators!$I$264</f>
        <v>-6.176718692040916E-4</v>
      </c>
      <c r="AD60" s="193"/>
      <c r="AE60" s="177">
        <f t="shared" si="1"/>
        <v>-1.1807915946333558</v>
      </c>
    </row>
    <row r="61" spans="1:31" hidden="1" x14ac:dyDescent="0.25">
      <c r="A61" s="174">
        <f>Indicators!A73</f>
        <v>37591</v>
      </c>
      <c r="B61" s="193">
        <f>(Indicators!B73-Indicators!B72)/Indicators!B72</f>
        <v>-6.9768444655254169E-2</v>
      </c>
      <c r="C61" s="193">
        <f>(Indicators!C73-Indicators!C72)/-100</f>
        <v>2.0000000000001351E-4</v>
      </c>
      <c r="D61" s="193">
        <f>(Indicators!D73-Indicators!D72)/-100</f>
        <v>4.4506594606704471E-3</v>
      </c>
      <c r="E61" s="193">
        <f>(Indicators!E73-Indicators!E72)/-Indicators!E72</f>
        <v>-0.19007936507936504</v>
      </c>
      <c r="F61" s="193">
        <f>(Indicators!F73-Indicators!F72)/Indicators!F72</f>
        <v>2.8767123287671229E-2</v>
      </c>
      <c r="G61" s="193">
        <f>(Indicators!G73-Indicators!G72)/Indicators!G72</f>
        <v>8.3779527559055184E-2</v>
      </c>
      <c r="H61" s="193">
        <f>(Indicators!H73-Indicators!H72)/Indicators!H72</f>
        <v>6.5767704763263586E-3</v>
      </c>
      <c r="I61" s="193">
        <f>(Indicators!I73-Indicators!I72)/Indicators!I72</f>
        <v>1.5792798483891346E-3</v>
      </c>
      <c r="J61" s="174"/>
      <c r="K61" s="193">
        <f>Ilembe!C$71/100</f>
        <v>0.15282942394732504</v>
      </c>
      <c r="L61" s="193">
        <f>Ilembe!D$71/100</f>
        <v>1.137119977310198E-2</v>
      </c>
      <c r="M61" s="193">
        <f>Ilembe!E$71/100</f>
        <v>0.32867025503634451</v>
      </c>
      <c r="N61" s="193">
        <f>Ilembe!F$71/100</f>
        <v>2.4141778296493298E-2</v>
      </c>
      <c r="O61" s="193">
        <f>Ilembe!G$71/100</f>
        <v>2.4839728953647375E-2</v>
      </c>
      <c r="P61" s="193">
        <f>Ilembe!H$71/100</f>
        <v>0.118191293174538</v>
      </c>
      <c r="Q61" s="193">
        <f>Ilembe!I$71/100</f>
        <v>4.8866034063874839E-2</v>
      </c>
      <c r="R61" s="193">
        <f>Ilembe!J$71/100</f>
        <v>9.9709516595264627E-2</v>
      </c>
      <c r="S61" s="193">
        <f>Ilembe!K$71/100</f>
        <v>0.19138077015941019</v>
      </c>
      <c r="T61" s="193"/>
      <c r="U61" s="193">
        <f>K61*$B61*Indicators!$B$256+K61*$C61*Indicators!$C$256+K61*$D61*Indicators!$D$256+K61*$E61*Indicators!$E$256+K61*$F61*Indicators!$F$256+K61*$G61*Indicators!$G$256+K61*$H61*Indicators!$H$256+K61*$I61*Indicators!$I$256</f>
        <v>-5.5951603416111812E-3</v>
      </c>
      <c r="V61" s="193">
        <f>L61*$B61*Indicators!$B$257+L61*$C61*Indicators!$C$257+L61*$D61*Indicators!$D$257+L61*$E61*Indicators!$E$257+L61*$F61*Indicators!$F$257+L61*$G61*Indicators!$G$257+L61*$H61*Indicators!$H$257+L61*$I61*Indicators!$I$257</f>
        <v>-6.948716067745453E-5</v>
      </c>
      <c r="W61" s="193">
        <f>M61*$B61*Indicators!$B$258+M61*$C61*Indicators!$C$258+M61*$D61*Indicators!$D$258+M61*$E61*Indicators!$E$258+M61*$F61*Indicators!$F$258+M61*$G61*Indicators!$G$258+M61*$H61*Indicators!$H$258+M61*$I61*Indicators!$I$258</f>
        <v>-1.3866869589906041E-2</v>
      </c>
      <c r="X61" s="193">
        <f>N61*$B61*Indicators!$B$259+N61*$C61*Indicators!$C$259+N61*$D61*Indicators!$D$259+N61*$E61*Indicators!$E$259+N61*$F61*Indicators!$F$259+N61*$G61*Indicators!$G$259+N61*$H61*Indicators!$H$259+N61*$I61*Indicators!$I$259</f>
        <v>-1.0456496454524752E-3</v>
      </c>
      <c r="Y61" s="193">
        <f>O61*$B61*Indicators!$B$260+O61*$C61*Indicators!$C$260+O61*$D61*Indicators!$D$260+O61*$E61*Indicators!$E$260+O61*$F61*Indicators!$F$260+O61*$G61*Indicators!$G$260+O61*$H61*Indicators!$H$260+O61*$I61*Indicators!$I$260</f>
        <v>-8.1801420753381884E-4</v>
      </c>
      <c r="Z61" s="193">
        <f>P61*$B61*Indicators!$B$261+P61*$C61*Indicators!$C$261+P61*$D61*Indicators!$D$261+P61*$E61*Indicators!$E$261+P61*$F61*Indicators!$F$261+P61*$G61*Indicators!$G$261+P61*$H61*Indicators!$H$261+P61*$I61*Indicators!$I$261</f>
        <v>-2.7633663842838666E-3</v>
      </c>
      <c r="AA61" s="193">
        <f>Q61*$B61*Indicators!$B$262+Q61*$C61*Indicators!$C$262+Q61*$D61*Indicators!$D$262+Q61*$E61*Indicators!$E$262+Q61*$F61*Indicators!$F$262+Q61*$G61*Indicators!$G$262+Q61*$H61*Indicators!$H$262+Q61*$I61*Indicators!$I$262</f>
        <v>-3.0317614365973017E-3</v>
      </c>
      <c r="AB61" s="193">
        <f>R61*$B61*Indicators!$B$263+R61*$C61*Indicators!$C$263+R61*$D61*Indicators!$D$263+R61*$E61*Indicators!$E$263+R61*$F61*Indicators!$F$263+R61*$G61*Indicators!$G$263+R61*$H61*Indicators!$H$263+R61*$I61*Indicators!$I$263</f>
        <v>-2.3349695302023609E-3</v>
      </c>
      <c r="AC61" s="193">
        <f>S61*$B61*Indicators!$B$264+S61*$C61*Indicators!$C$264+S61*$D61*Indicators!$D$264+S61*$E61*Indicators!$E$264+S61*$F61*Indicators!$F$264+S61*$G61*Indicators!$G$264+S61*$H61*Indicators!$H$264+S61*$I61*Indicators!$I$264</f>
        <v>-7.5877067676303795E-4</v>
      </c>
      <c r="AD61" s="193"/>
      <c r="AE61" s="177">
        <f t="shared" si="1"/>
        <v>-3.028404897302754</v>
      </c>
    </row>
    <row r="62" spans="1:31" hidden="1" x14ac:dyDescent="0.25">
      <c r="A62" s="174">
        <f>Indicators!A74</f>
        <v>37622</v>
      </c>
      <c r="B62" s="193">
        <f>(Indicators!B74-Indicators!B73)/Indicators!B73</f>
        <v>-7.0690214620128993E-3</v>
      </c>
      <c r="C62" s="193">
        <f>(Indicators!C74-Indicators!C73)/-100</f>
        <v>5.1999999999999954E-3</v>
      </c>
      <c r="D62" s="193">
        <f>(Indicators!D74-Indicators!D73)/-100</f>
        <v>8.4708339038751385E-3</v>
      </c>
      <c r="E62" s="193">
        <f>(Indicators!E74-Indicators!E73)/-Indicators!E73</f>
        <v>-4.9016338779593278E-2</v>
      </c>
      <c r="F62" s="193">
        <f>(Indicators!F74-Indicators!F73)/Indicators!F73</f>
        <v>5.0599201065246326E-2</v>
      </c>
      <c r="G62" s="193">
        <f>(Indicators!G74-Indicators!G73)/Indicators!G73</f>
        <v>7.5268817204301008E-2</v>
      </c>
      <c r="H62" s="193">
        <f>(Indicators!H74-Indicators!H73)/Indicators!H73</f>
        <v>1.3135454568758699E-2</v>
      </c>
      <c r="I62" s="193">
        <f>(Indicators!I74-Indicators!I73)/Indicators!I73</f>
        <v>1.0406811731315043E-2</v>
      </c>
      <c r="J62" s="174"/>
      <c r="K62" s="193">
        <f>Ilembe!C$72/100</f>
        <v>0.1579741173666088</v>
      </c>
      <c r="L62" s="193">
        <f>Ilembe!D$72/100</f>
        <v>1.163062304299264E-2</v>
      </c>
      <c r="M62" s="193">
        <f>Ilembe!E$72/100</f>
        <v>0.32318234909705607</v>
      </c>
      <c r="N62" s="193">
        <f>Ilembe!F$72/100</f>
        <v>2.3989102618562162E-2</v>
      </c>
      <c r="O62" s="193">
        <f>Ilembe!G$72/100</f>
        <v>2.6022257751471739E-2</v>
      </c>
      <c r="P62" s="193">
        <f>Ilembe!H$72/100</f>
        <v>0.1206150650417777</v>
      </c>
      <c r="Q62" s="193">
        <f>Ilembe!I$72/100</f>
        <v>5.1725835029303023E-2</v>
      </c>
      <c r="R62" s="193">
        <f>Ilembe!J$72/100</f>
        <v>9.3190352333280671E-2</v>
      </c>
      <c r="S62" s="193">
        <f>Ilembe!K$72/100</f>
        <v>0.19167029771894734</v>
      </c>
      <c r="T62" s="193"/>
      <c r="U62" s="193">
        <f>K62*$B62*Indicators!$B$256+K62*$C62*Indicators!$C$256+K62*$D62*Indicators!$D$256+K62*$E62*Indicators!$E$256+K62*$F62*Indicators!$F$256+K62*$G62*Indicators!$G$256+K62*$H62*Indicators!$H$256+K62*$I62*Indicators!$I$256</f>
        <v>1.3463834702037289E-3</v>
      </c>
      <c r="V62" s="193">
        <f>L62*$B62*Indicators!$B$257+L62*$C62*Indicators!$C$257+L62*$D62*Indicators!$D$257+L62*$E62*Indicators!$E$257+L62*$F62*Indicators!$F$257+L62*$G62*Indicators!$G$257+L62*$H62*Indicators!$H$257+L62*$I62*Indicators!$I$257</f>
        <v>2.9270264368176527E-4</v>
      </c>
      <c r="W62" s="193">
        <f>M62*$B62*Indicators!$B$258+M62*$C62*Indicators!$C$258+M62*$D62*Indicators!$D$258+M62*$E62*Indicators!$E$258+M62*$F62*Indicators!$F$258+M62*$G62*Indicators!$G$258+M62*$H62*Indicators!$H$258+M62*$I62*Indicators!$I$258</f>
        <v>-8.1356046592084537E-4</v>
      </c>
      <c r="X62" s="193">
        <f>N62*$B62*Indicators!$B$259+N62*$C62*Indicators!$C$259+N62*$D62*Indicators!$D$259+N62*$E62*Indicators!$E$259+N62*$F62*Indicators!$F$259+N62*$G62*Indicators!$G$259+N62*$H62*Indicators!$H$259+N62*$I62*Indicators!$I$259</f>
        <v>-7.9396178413981909E-5</v>
      </c>
      <c r="Y62" s="193">
        <f>O62*$B62*Indicators!$B$260+O62*$C62*Indicators!$C$260+O62*$D62*Indicators!$D$260+O62*$E62*Indicators!$E$260+O62*$F62*Indicators!$F$260+O62*$G62*Indicators!$G$260+O62*$H62*Indicators!$H$260+O62*$I62*Indicators!$I$260</f>
        <v>-3.1000123499511841E-5</v>
      </c>
      <c r="Z62" s="193">
        <f>P62*$B62*Indicators!$B$261+P62*$C62*Indicators!$C$261+P62*$D62*Indicators!$D$261+P62*$E62*Indicators!$E$261+P62*$F62*Indicators!$F$261+P62*$G62*Indicators!$G$261+P62*$H62*Indicators!$H$261+P62*$I62*Indicators!$I$261</f>
        <v>1.4347094427858472E-4</v>
      </c>
      <c r="AA62" s="193">
        <f>Q62*$B62*Indicators!$B$262+Q62*$C62*Indicators!$C$262+Q62*$D62*Indicators!$D$262+Q62*$E62*Indicators!$E$262+Q62*$F62*Indicators!$F$262+Q62*$G62*Indicators!$G$262+Q62*$H62*Indicators!$H$262+Q62*$I62*Indicators!$I$262</f>
        <v>-5.0985888180344165E-4</v>
      </c>
      <c r="AB62" s="193">
        <f>R62*$B62*Indicators!$B$263+R62*$C62*Indicators!$C$263+R62*$D62*Indicators!$D$263+R62*$E62*Indicators!$E$263+R62*$F62*Indicators!$F$263+R62*$G62*Indicators!$G$263+R62*$H62*Indicators!$H$263+R62*$I62*Indicators!$I$263</f>
        <v>1.416050070785235E-4</v>
      </c>
      <c r="AC62" s="193">
        <f>S62*$B62*Indicators!$B$264+S62*$C62*Indicators!$C$264+S62*$D62*Indicators!$D$264+S62*$E62*Indicators!$E$264+S62*$F62*Indicators!$F$264+S62*$G62*Indicators!$G$264+S62*$H62*Indicators!$H$264+S62*$I62*Indicators!$I$264</f>
        <v>1.393106029787235E-3</v>
      </c>
      <c r="AD62" s="193"/>
      <c r="AE62" s="177">
        <f t="shared" si="1"/>
        <v>0.18834524453920565</v>
      </c>
    </row>
    <row r="63" spans="1:31" hidden="1" x14ac:dyDescent="0.25">
      <c r="A63" s="174">
        <f>Indicators!A75</f>
        <v>37653</v>
      </c>
      <c r="B63" s="193">
        <f>(Indicators!B75-Indicators!B74)/Indicators!B74</f>
        <v>-6.6723465838799165E-2</v>
      </c>
      <c r="C63" s="193">
        <f>(Indicators!C75-Indicators!C74)/-100</f>
        <v>5.0000000000000706E-4</v>
      </c>
      <c r="D63" s="193">
        <f>(Indicators!D75-Indicators!D74)/-100</f>
        <v>1.3055495429494322E-2</v>
      </c>
      <c r="E63" s="193">
        <f>(Indicators!E75-Indicators!E74)/-Indicators!E74</f>
        <v>-5.7533375715193964E-2</v>
      </c>
      <c r="F63" s="193">
        <f>(Indicators!F75-Indicators!F74)/Indicators!F74</f>
        <v>5.8301647655259824E-2</v>
      </c>
      <c r="G63" s="193">
        <f>(Indicators!G75-Indicators!G74)/Indicators!G74</f>
        <v>-6.4864864864864868E-2</v>
      </c>
      <c r="H63" s="193">
        <f>(Indicators!H75-Indicators!H74)/Indicators!H74</f>
        <v>3.7030532328785879E-3</v>
      </c>
      <c r="I63" s="193">
        <f>(Indicators!I75-Indicators!I74)/Indicators!I74</f>
        <v>-7.3033707865168537E-2</v>
      </c>
      <c r="J63" s="174"/>
      <c r="K63" s="193">
        <f>Ilembe!C$72/100</f>
        <v>0.1579741173666088</v>
      </c>
      <c r="L63" s="193">
        <f>Ilembe!D$72/100</f>
        <v>1.163062304299264E-2</v>
      </c>
      <c r="M63" s="193">
        <f>Ilembe!E$72/100</f>
        <v>0.32318234909705607</v>
      </c>
      <c r="N63" s="193">
        <f>Ilembe!F$72/100</f>
        <v>2.3989102618562162E-2</v>
      </c>
      <c r="O63" s="193">
        <f>Ilembe!G$72/100</f>
        <v>2.6022257751471739E-2</v>
      </c>
      <c r="P63" s="193">
        <f>Ilembe!H$72/100</f>
        <v>0.1206150650417777</v>
      </c>
      <c r="Q63" s="193">
        <f>Ilembe!I$72/100</f>
        <v>5.1725835029303023E-2</v>
      </c>
      <c r="R63" s="193">
        <f>Ilembe!J$72/100</f>
        <v>9.3190352333280671E-2</v>
      </c>
      <c r="S63" s="193">
        <f>Ilembe!K$72/100</f>
        <v>0.19167029771894734</v>
      </c>
      <c r="T63" s="193"/>
      <c r="U63" s="193">
        <f>K63*$B63*Indicators!$B$256+K63*$C63*Indicators!$C$256+K63*$D63*Indicators!$D$256+K63*$E63*Indicators!$E$256+K63*$F63*Indicators!$F$256+K63*$G63*Indicators!$G$256+K63*$H63*Indicators!$H$256+K63*$I63*Indicators!$I$256</f>
        <v>-1.6436400102185066E-3</v>
      </c>
      <c r="V63" s="193">
        <f>L63*$B63*Indicators!$B$257+L63*$C63*Indicators!$C$257+L63*$D63*Indicators!$D$257+L63*$E63*Indicators!$E$257+L63*$F63*Indicators!$F$257+L63*$G63*Indicators!$G$257+L63*$H63*Indicators!$H$257+L63*$I63*Indicators!$I$257</f>
        <v>-7.7137856623487461E-4</v>
      </c>
      <c r="W63" s="193">
        <f>M63*$B63*Indicators!$B$258+M63*$C63*Indicators!$C$258+M63*$D63*Indicators!$D$258+M63*$E63*Indicators!$E$258+M63*$F63*Indicators!$F$258+M63*$G63*Indicators!$G$258+M63*$H63*Indicators!$H$258+M63*$I63*Indicators!$I$258</f>
        <v>-1.3764404792877237E-2</v>
      </c>
      <c r="X63" s="193">
        <f>N63*$B63*Indicators!$B$259+N63*$C63*Indicators!$C$259+N63*$D63*Indicators!$D$259+N63*$E63*Indicators!$E$259+N63*$F63*Indicators!$F$259+N63*$G63*Indicators!$G$259+N63*$H63*Indicators!$H$259+N63*$I63*Indicators!$I$259</f>
        <v>-1.2869624730622016E-3</v>
      </c>
      <c r="Y63" s="193">
        <f>O63*$B63*Indicators!$B$260+O63*$C63*Indicators!$C$260+O63*$D63*Indicators!$D$260+O63*$E63*Indicators!$E$260+O63*$F63*Indicators!$F$260+O63*$G63*Indicators!$G$260+O63*$H63*Indicators!$H$260+O63*$I63*Indicators!$I$260</f>
        <v>-4.2644164388480339E-4</v>
      </c>
      <c r="Z63" s="193">
        <f>P63*$B63*Indicators!$B$261+P63*$C63*Indicators!$C$261+P63*$D63*Indicators!$D$261+P63*$E63*Indicators!$E$261+P63*$F63*Indicators!$F$261+P63*$G63*Indicators!$G$261+P63*$H63*Indicators!$H$261+P63*$I63*Indicators!$I$261</f>
        <v>-1.0510181784993415E-3</v>
      </c>
      <c r="AA63" s="193">
        <f>Q63*$B63*Indicators!$B$262+Q63*$C63*Indicators!$C$262+Q63*$D63*Indicators!$D$262+Q63*$E63*Indicators!$E$262+Q63*$F63*Indicators!$F$262+Q63*$G63*Indicators!$G$262+Q63*$H63*Indicators!$H$262+Q63*$I63*Indicators!$I$262</f>
        <v>-1.504682293484382E-3</v>
      </c>
      <c r="AB63" s="193">
        <f>R63*$B63*Indicators!$B$263+R63*$C63*Indicators!$C$263+R63*$D63*Indicators!$D$263+R63*$E63*Indicators!$E$263+R63*$F63*Indicators!$F$263+R63*$G63*Indicators!$G$263+R63*$H63*Indicators!$H$263+R63*$I63*Indicators!$I$263</f>
        <v>-1.2567561486331823E-3</v>
      </c>
      <c r="AC63" s="193">
        <f>S63*$B63*Indicators!$B$264+S63*$C63*Indicators!$C$264+S63*$D63*Indicators!$D$264+S63*$E63*Indicators!$E$264+S63*$F63*Indicators!$F$264+S63*$G63*Indicators!$G$264+S63*$H63*Indicators!$H$264+S63*$I63*Indicators!$I$264</f>
        <v>-1.2318682467648313E-3</v>
      </c>
      <c r="AD63" s="193"/>
      <c r="AE63" s="177">
        <f t="shared" si="1"/>
        <v>-2.2937152353659362</v>
      </c>
    </row>
    <row r="64" spans="1:31" hidden="1" x14ac:dyDescent="0.25">
      <c r="A64" s="174">
        <f>Indicators!A76</f>
        <v>37681</v>
      </c>
      <c r="B64" s="193">
        <f>(Indicators!B76-Indicators!B75)/Indicators!B75</f>
        <v>-9.7542674920283534E-4</v>
      </c>
      <c r="C64" s="193">
        <f>(Indicators!C76-Indicators!C75)/-100</f>
        <v>-1.0000000000001563E-4</v>
      </c>
      <c r="D64" s="193">
        <f>(Indicators!D76-Indicators!D75)/-100</f>
        <v>1.1495883495326708E-4</v>
      </c>
      <c r="E64" s="193">
        <f>(Indicators!E76-Indicators!E75)/-Indicators!E75</f>
        <v>0.16230838593327326</v>
      </c>
      <c r="F64" s="193">
        <f>(Indicators!F76-Indicators!F75)/Indicators!F75</f>
        <v>-6.1077844311377222E-2</v>
      </c>
      <c r="G64" s="193">
        <f>(Indicators!G76-Indicators!G75)/Indicators!G75</f>
        <v>-4.046242774566474E-2</v>
      </c>
      <c r="H64" s="193">
        <f>(Indicators!H76-Indicators!H75)/Indicators!H75</f>
        <v>1.2479869981582702E-2</v>
      </c>
      <c r="I64" s="193">
        <f>(Indicators!I76-Indicators!I75)/Indicators!I75</f>
        <v>8.2828282828282834E-2</v>
      </c>
      <c r="J64" s="174"/>
      <c r="K64" s="193">
        <f>Ilembe!C$72/100</f>
        <v>0.1579741173666088</v>
      </c>
      <c r="L64" s="193">
        <f>Ilembe!D$72/100</f>
        <v>1.163062304299264E-2</v>
      </c>
      <c r="M64" s="193">
        <f>Ilembe!E$72/100</f>
        <v>0.32318234909705607</v>
      </c>
      <c r="N64" s="193">
        <f>Ilembe!F$72/100</f>
        <v>2.3989102618562162E-2</v>
      </c>
      <c r="O64" s="193">
        <f>Ilembe!G$72/100</f>
        <v>2.6022257751471739E-2</v>
      </c>
      <c r="P64" s="193">
        <f>Ilembe!H$72/100</f>
        <v>0.1206150650417777</v>
      </c>
      <c r="Q64" s="193">
        <f>Ilembe!I$72/100</f>
        <v>5.1725835029303023E-2</v>
      </c>
      <c r="R64" s="193">
        <f>Ilembe!J$72/100</f>
        <v>9.3190352333280671E-2</v>
      </c>
      <c r="S64" s="193">
        <f>Ilembe!K$72/100</f>
        <v>0.19167029771894734</v>
      </c>
      <c r="T64" s="193"/>
      <c r="U64" s="193">
        <f>K64*$B64*Indicators!$B$256+K64*$C64*Indicators!$C$256+K64*$D64*Indicators!$D$256+K64*$E64*Indicators!$E$256+K64*$F64*Indicators!$F$256+K64*$G64*Indicators!$G$256+K64*$H64*Indicators!$H$256+K64*$I64*Indicators!$I$256</f>
        <v>2.6767110010484456E-3</v>
      </c>
      <c r="V64" s="193">
        <f>L64*$B64*Indicators!$B$257+L64*$C64*Indicators!$C$257+L64*$D64*Indicators!$D$257+L64*$E64*Indicators!$E$257+L64*$F64*Indicators!$F$257+L64*$G64*Indicators!$G$257+L64*$H64*Indicators!$H$257+L64*$I64*Indicators!$I$257</f>
        <v>1.8979892827200448E-4</v>
      </c>
      <c r="W64" s="193">
        <f>M64*$B64*Indicators!$B$258+M64*$C64*Indicators!$C$258+M64*$D64*Indicators!$D$258+M64*$E64*Indicators!$E$258+M64*$F64*Indicators!$F$258+M64*$G64*Indicators!$G$258+M64*$H64*Indicators!$H$258+M64*$I64*Indicators!$I$258</f>
        <v>1.088763545580974E-2</v>
      </c>
      <c r="X64" s="193">
        <f>N64*$B64*Indicators!$B$259+N64*$C64*Indicators!$C$259+N64*$D64*Indicators!$D$259+N64*$E64*Indicators!$E$259+N64*$F64*Indicators!$F$259+N64*$G64*Indicators!$G$259+N64*$H64*Indicators!$H$259+N64*$I64*Indicators!$I$259</f>
        <v>1.7998306628232161E-3</v>
      </c>
      <c r="Y64" s="193">
        <f>O64*$B64*Indicators!$B$260+O64*$C64*Indicators!$C$260+O64*$D64*Indicators!$D$260+O64*$E64*Indicators!$E$260+O64*$F64*Indicators!$F$260+O64*$G64*Indicators!$G$260+O64*$H64*Indicators!$H$260+O64*$I64*Indicators!$I$260</f>
        <v>8.3572006283260509E-4</v>
      </c>
      <c r="Z64" s="193">
        <f>P64*$B64*Indicators!$B$261+P64*$C64*Indicators!$C$261+P64*$D64*Indicators!$D$261+P64*$E64*Indicators!$E$261+P64*$F64*Indicators!$F$261+P64*$G64*Indicators!$G$261+P64*$H64*Indicators!$H$261+P64*$I64*Indicators!$I$261</f>
        <v>2.3207852451168341E-3</v>
      </c>
      <c r="AA64" s="193">
        <f>Q64*$B64*Indicators!$B$262+Q64*$C64*Indicators!$C$262+Q64*$D64*Indicators!$D$262+Q64*$E64*Indicators!$E$262+Q64*$F64*Indicators!$F$262+Q64*$G64*Indicators!$G$262+Q64*$H64*Indicators!$H$262+Q64*$I64*Indicators!$I$262</f>
        <v>3.0707182280629679E-3</v>
      </c>
      <c r="AB64" s="193">
        <f>R64*$B64*Indicators!$B$263+R64*$C64*Indicators!$C$263+R64*$D64*Indicators!$D$263+R64*$E64*Indicators!$E$263+R64*$F64*Indicators!$F$263+R64*$G64*Indicators!$G$263+R64*$H64*Indicators!$H$263+R64*$I64*Indicators!$I$263</f>
        <v>2.2361180612286602E-3</v>
      </c>
      <c r="AC64" s="193">
        <f>S64*$B64*Indicators!$B$264+S64*$C64*Indicators!$C$264+S64*$D64*Indicators!$D$264+S64*$E64*Indicators!$E$264+S64*$F64*Indicators!$F$264+S64*$G64*Indicators!$G$264+S64*$H64*Indicators!$H$264+S64*$I64*Indicators!$I$264</f>
        <v>1.490394544783166E-3</v>
      </c>
      <c r="AD64" s="193"/>
      <c r="AE64" s="177">
        <f t="shared" si="1"/>
        <v>2.550771218997764</v>
      </c>
    </row>
    <row r="65" spans="1:31" hidden="1" x14ac:dyDescent="0.25">
      <c r="A65" s="174">
        <f>Indicators!A77</f>
        <v>37712</v>
      </c>
      <c r="B65" s="193">
        <f>(Indicators!B77-Indicators!B76)/Indicators!B76</f>
        <v>-0.11093169101355661</v>
      </c>
      <c r="C65" s="193">
        <f>(Indicators!C77-Indicators!C76)/-100</f>
        <v>9.0000000000001635E-4</v>
      </c>
      <c r="D65" s="193">
        <f>(Indicators!D77-Indicators!D76)/-100</f>
        <v>1.4008546214141581E-2</v>
      </c>
      <c r="E65" s="193">
        <f>(Indicators!E77-Indicators!E76)/-Indicators!E76</f>
        <v>0.15213491209185512</v>
      </c>
      <c r="F65" s="193">
        <f>(Indicators!F77-Indicators!F76)/Indicators!F76</f>
        <v>-7.3979591836734707E-2</v>
      </c>
      <c r="G65" s="193">
        <f>(Indicators!G77-Indicators!G76)/Indicators!G76</f>
        <v>5.7228915662649914E-3</v>
      </c>
      <c r="H65" s="193">
        <f>(Indicators!H77-Indicators!H76)/Indicators!H76</f>
        <v>3.1261808307776126E-2</v>
      </c>
      <c r="I65" s="193">
        <f>(Indicators!I77-Indicators!I76)/Indicators!I76</f>
        <v>-1.8967661691542289E-2</v>
      </c>
      <c r="J65" s="174"/>
      <c r="K65" s="193">
        <f>Ilembe!C$72/100</f>
        <v>0.1579741173666088</v>
      </c>
      <c r="L65" s="193">
        <f>Ilembe!D$72/100</f>
        <v>1.163062304299264E-2</v>
      </c>
      <c r="M65" s="193">
        <f>Ilembe!E$72/100</f>
        <v>0.32318234909705607</v>
      </c>
      <c r="N65" s="193">
        <f>Ilembe!F$72/100</f>
        <v>2.3989102618562162E-2</v>
      </c>
      <c r="O65" s="193">
        <f>Ilembe!G$72/100</f>
        <v>2.6022257751471739E-2</v>
      </c>
      <c r="P65" s="193">
        <f>Ilembe!H$72/100</f>
        <v>0.1206150650417777</v>
      </c>
      <c r="Q65" s="193">
        <f>Ilembe!I$72/100</f>
        <v>5.1725835029303023E-2</v>
      </c>
      <c r="R65" s="193">
        <f>Ilembe!J$72/100</f>
        <v>9.3190352333280671E-2</v>
      </c>
      <c r="S65" s="193">
        <f>Ilembe!K$72/100</f>
        <v>0.19167029771894734</v>
      </c>
      <c r="T65" s="193"/>
      <c r="U65" s="193">
        <f>K65*$B65*Indicators!$B$256+K65*$C65*Indicators!$C$256+K65*$D65*Indicators!$D$256+K65*$E65*Indicators!$E$256+K65*$F65*Indicators!$F$256+K65*$G65*Indicators!$G$256+K65*$H65*Indicators!$H$256+K65*$I65*Indicators!$I$256</f>
        <v>-2.5462403292311419E-3</v>
      </c>
      <c r="V65" s="193">
        <f>L65*$B65*Indicators!$B$257+L65*$C65*Indicators!$C$257+L65*$D65*Indicators!$D$257+L65*$E65*Indicators!$E$257+L65*$F65*Indicators!$F$257+L65*$G65*Indicators!$G$257+L65*$H65*Indicators!$H$257+L65*$I65*Indicators!$I$257</f>
        <v>-2.2761584990721247E-4</v>
      </c>
      <c r="W65" s="193">
        <f>M65*$B65*Indicators!$B$258+M65*$C65*Indicators!$C$258+M65*$D65*Indicators!$D$258+M65*$E65*Indicators!$E$258+M65*$F65*Indicators!$F$258+M65*$G65*Indicators!$G$258+M65*$H65*Indicators!$H$258+M65*$I65*Indicators!$I$258</f>
        <v>-7.5623134063162794E-3</v>
      </c>
      <c r="X65" s="193">
        <f>N65*$B65*Indicators!$B$259+N65*$C65*Indicators!$C$259+N65*$D65*Indicators!$D$259+N65*$E65*Indicators!$E$259+N65*$F65*Indicators!$F$259+N65*$G65*Indicators!$G$259+N65*$H65*Indicators!$H$259+N65*$I65*Indicators!$I$259</f>
        <v>3.2916864529865307E-4</v>
      </c>
      <c r="Y65" s="193">
        <f>O65*$B65*Indicators!$B$260+O65*$C65*Indicators!$C$260+O65*$D65*Indicators!$D$260+O65*$E65*Indicators!$E$260+O65*$F65*Indicators!$F$260+O65*$G65*Indicators!$G$260+O65*$H65*Indicators!$H$260+O65*$I65*Indicators!$I$260</f>
        <v>5.6801596929991394E-4</v>
      </c>
      <c r="Z65" s="193">
        <f>P65*$B65*Indicators!$B$261+P65*$C65*Indicators!$C$261+P65*$D65*Indicators!$D$261+P65*$E65*Indicators!$E$261+P65*$F65*Indicators!$F$261+P65*$G65*Indicators!$G$261+P65*$H65*Indicators!$H$261+P65*$I65*Indicators!$I$261</f>
        <v>1.8155562676605212E-3</v>
      </c>
      <c r="AA65" s="193">
        <f>Q65*$B65*Indicators!$B$262+Q65*$C65*Indicators!$C$262+Q65*$D65*Indicators!$D$262+Q65*$E65*Indicators!$E$262+Q65*$F65*Indicators!$F$262+Q65*$G65*Indicators!$G$262+Q65*$H65*Indicators!$H$262+Q65*$I65*Indicators!$I$262</f>
        <v>2.0940560138762499E-3</v>
      </c>
      <c r="AB65" s="193">
        <f>R65*$B65*Indicators!$B$263+R65*$C65*Indicators!$C$263+R65*$D65*Indicators!$D$263+R65*$E65*Indicators!$E$263+R65*$F65*Indicators!$F$263+R65*$G65*Indicators!$G$263+R65*$H65*Indicators!$H$263+R65*$I65*Indicators!$I$263</f>
        <v>1.32948489111202E-3</v>
      </c>
      <c r="AC65" s="193">
        <f>S65*$B65*Indicators!$B$264+S65*$C65*Indicators!$C$264+S65*$D65*Indicators!$D$264+S65*$E65*Indicators!$E$264+S65*$F65*Indicators!$F$264+S65*$G65*Indicators!$G$264+S65*$H65*Indicators!$H$264+S65*$I65*Indicators!$I$264</f>
        <v>8.6960727675555982E-5</v>
      </c>
      <c r="AD65" s="193"/>
      <c r="AE65" s="177">
        <f t="shared" si="1"/>
        <v>-0.411292707053172</v>
      </c>
    </row>
    <row r="66" spans="1:31" hidden="1" x14ac:dyDescent="0.25">
      <c r="A66" s="174">
        <f>Indicators!A78</f>
        <v>37742</v>
      </c>
      <c r="B66" s="193">
        <f>(Indicators!B78-Indicators!B77)/Indicators!B77</f>
        <v>0.11373460049278428</v>
      </c>
      <c r="C66" s="193">
        <f>(Indicators!C78-Indicators!C77)/-100</f>
        <v>3.199999999999985E-3</v>
      </c>
      <c r="D66" s="193">
        <f>(Indicators!D78-Indicators!D77)/-100</f>
        <v>1.0278611622803524E-2</v>
      </c>
      <c r="E66" s="193">
        <f>(Indicators!E78-Indicators!E77)/-Indicators!E77</f>
        <v>-0.12484130342784594</v>
      </c>
      <c r="F66" s="193">
        <f>(Indicators!F78-Indicators!F77)/Indicators!F77</f>
        <v>-3.4435261707988982E-2</v>
      </c>
      <c r="G66" s="193">
        <f>(Indicators!G78-Indicators!G77)/Indicators!G77</f>
        <v>0.11051212938005402</v>
      </c>
      <c r="H66" s="193">
        <f>(Indicators!H78-Indicators!H77)/Indicators!H77</f>
        <v>-3.4624435648682693E-3</v>
      </c>
      <c r="I66" s="193">
        <f>(Indicators!I78-Indicators!I77)/Indicators!I77</f>
        <v>7.8922345483359746E-2</v>
      </c>
      <c r="J66" s="174"/>
      <c r="K66" s="193">
        <f>Ilembe!C$72/100</f>
        <v>0.1579741173666088</v>
      </c>
      <c r="L66" s="193">
        <f>Ilembe!D$72/100</f>
        <v>1.163062304299264E-2</v>
      </c>
      <c r="M66" s="193">
        <f>Ilembe!E$72/100</f>
        <v>0.32318234909705607</v>
      </c>
      <c r="N66" s="193">
        <f>Ilembe!F$72/100</f>
        <v>2.3989102618562162E-2</v>
      </c>
      <c r="O66" s="193">
        <f>Ilembe!G$72/100</f>
        <v>2.6022257751471739E-2</v>
      </c>
      <c r="P66" s="193">
        <f>Ilembe!H$72/100</f>
        <v>0.1206150650417777</v>
      </c>
      <c r="Q66" s="193">
        <f>Ilembe!I$72/100</f>
        <v>5.1725835029303023E-2</v>
      </c>
      <c r="R66" s="193">
        <f>Ilembe!J$72/100</f>
        <v>9.3190352333280671E-2</v>
      </c>
      <c r="S66" s="193">
        <f>Ilembe!K$72/100</f>
        <v>0.19167029771894734</v>
      </c>
      <c r="T66" s="193"/>
      <c r="U66" s="193">
        <f>K66*$B66*Indicators!$B$256+K66*$C66*Indicators!$C$256+K66*$D66*Indicators!$D$256+K66*$E66*Indicators!$E$256+K66*$F66*Indicators!$F$256+K66*$G66*Indicators!$G$256+K66*$H66*Indicators!$H$256+K66*$I66*Indicators!$I$256</f>
        <v>-3.1677066903851954E-4</v>
      </c>
      <c r="V66" s="193">
        <f>L66*$B66*Indicators!$B$257+L66*$C66*Indicators!$C$257+L66*$D66*Indicators!$D$257+L66*$E66*Indicators!$E$257+L66*$F66*Indicators!$F$257+L66*$G66*Indicators!$G$257+L66*$H66*Indicators!$H$257+L66*$I66*Indicators!$I$257</f>
        <v>9.4935624294286173E-4</v>
      </c>
      <c r="W66" s="193">
        <f>M66*$B66*Indicators!$B$258+M66*$C66*Indicators!$C$258+M66*$D66*Indicators!$D$258+M66*$E66*Indicators!$E$258+M66*$F66*Indicators!$F$258+M66*$G66*Indicators!$G$258+M66*$H66*Indicators!$H$258+M66*$I66*Indicators!$I$258</f>
        <v>1.4192596539019789E-2</v>
      </c>
      <c r="X66" s="193">
        <f>N66*$B66*Indicators!$B$259+N66*$C66*Indicators!$C$259+N66*$D66*Indicators!$D$259+N66*$E66*Indicators!$E$259+N66*$F66*Indicators!$F$259+N66*$G66*Indicators!$G$259+N66*$H66*Indicators!$H$259+N66*$I66*Indicators!$I$259</f>
        <v>6.2837195327599153E-4</v>
      </c>
      <c r="Y66" s="193">
        <f>O66*$B66*Indicators!$B$260+O66*$C66*Indicators!$C$260+O66*$D66*Indicators!$D$260+O66*$E66*Indicators!$E$260+O66*$F66*Indicators!$F$260+O66*$G66*Indicators!$G$260+O66*$H66*Indicators!$H$260+O66*$I66*Indicators!$I$260</f>
        <v>-6.3949440749519354E-5</v>
      </c>
      <c r="Z66" s="193">
        <f>P66*$B66*Indicators!$B$261+P66*$C66*Indicators!$C$261+P66*$D66*Indicators!$D$261+P66*$E66*Indicators!$E$261+P66*$F66*Indicators!$F$261+P66*$G66*Indicators!$G$261+P66*$H66*Indicators!$H$261+P66*$I66*Indicators!$I$261</f>
        <v>1.4467067109527964E-4</v>
      </c>
      <c r="AA66" s="193">
        <f>Q66*$B66*Indicators!$B$262+Q66*$C66*Indicators!$C$262+Q66*$D66*Indicators!$D$262+Q66*$E66*Indicators!$E$262+Q66*$F66*Indicators!$F$262+Q66*$G66*Indicators!$G$262+Q66*$H66*Indicators!$H$262+Q66*$I66*Indicators!$I$262</f>
        <v>-8.9027010489947363E-4</v>
      </c>
      <c r="AB66" s="193">
        <f>R66*$B66*Indicators!$B$263+R66*$C66*Indicators!$C$263+R66*$D66*Indicators!$D$263+R66*$E66*Indicators!$E$263+R66*$F66*Indicators!$F$263+R66*$G66*Indicators!$G$263+R66*$H66*Indicators!$H$263+R66*$I66*Indicators!$I$263</f>
        <v>3.6759634090283502E-4</v>
      </c>
      <c r="AC66" s="193">
        <f>S66*$B66*Indicators!$B$264+S66*$C66*Indicators!$C$264+S66*$D66*Indicators!$D$264+S66*$E66*Indicators!$E$264+S66*$F66*Indicators!$F$264+S66*$G66*Indicators!$G$264+S66*$H66*Indicators!$H$264+S66*$I66*Indicators!$I$264</f>
        <v>3.3459053132606593E-3</v>
      </c>
      <c r="AD66" s="193"/>
      <c r="AE66" s="177">
        <f t="shared" si="1"/>
        <v>1.8357506845809903</v>
      </c>
    </row>
    <row r="67" spans="1:31" hidden="1" x14ac:dyDescent="0.25">
      <c r="A67" s="174">
        <f>Indicators!A79</f>
        <v>37773</v>
      </c>
      <c r="B67" s="193">
        <f>(Indicators!B79-Indicators!B78)/Indicators!B78</f>
        <v>-5.5927082411539396E-2</v>
      </c>
      <c r="C67" s="193">
        <f>(Indicators!C79-Indicators!C78)/-100</f>
        <v>5.5000000000001489E-4</v>
      </c>
      <c r="D67" s="193">
        <f>(Indicators!D79-Indicators!D78)/-100</f>
        <v>1.100707039702753E-2</v>
      </c>
      <c r="E67" s="193">
        <f>(Indicators!E79-Indicators!E78)/-Indicators!E78</f>
        <v>-7.2610985703536621E-2</v>
      </c>
      <c r="F67" s="193">
        <f>(Indicators!F79-Indicators!F78)/Indicators!F78</f>
        <v>-8.7018544935805908E-2</v>
      </c>
      <c r="G67" s="193">
        <f>(Indicators!G79-Indicators!G78)/Indicators!G78</f>
        <v>-6.8500539374325875E-2</v>
      </c>
      <c r="H67" s="193">
        <f>(Indicators!H79-Indicators!H78)/Indicators!H78</f>
        <v>1.7913919129414882E-2</v>
      </c>
      <c r="I67" s="193">
        <f>(Indicators!I79-Indicators!I78)/Indicators!I78</f>
        <v>-5.669800235017626E-2</v>
      </c>
      <c r="J67" s="174"/>
      <c r="K67" s="193">
        <f>Ilembe!C$72/100</f>
        <v>0.1579741173666088</v>
      </c>
      <c r="L67" s="193">
        <f>Ilembe!D$72/100</f>
        <v>1.163062304299264E-2</v>
      </c>
      <c r="M67" s="193">
        <f>Ilembe!E$72/100</f>
        <v>0.32318234909705607</v>
      </c>
      <c r="N67" s="193">
        <f>Ilembe!F$72/100</f>
        <v>2.3989102618562162E-2</v>
      </c>
      <c r="O67" s="193">
        <f>Ilembe!G$72/100</f>
        <v>2.6022257751471739E-2</v>
      </c>
      <c r="P67" s="193">
        <f>Ilembe!H$72/100</f>
        <v>0.1206150650417777</v>
      </c>
      <c r="Q67" s="193">
        <f>Ilembe!I$72/100</f>
        <v>5.1725835029303023E-2</v>
      </c>
      <c r="R67" s="193">
        <f>Ilembe!J$72/100</f>
        <v>9.3190352333280671E-2</v>
      </c>
      <c r="S67" s="193">
        <f>Ilembe!K$72/100</f>
        <v>0.19167029771894734</v>
      </c>
      <c r="T67" s="193"/>
      <c r="U67" s="193">
        <f>K67*$B67*Indicators!$B$256+K67*$C67*Indicators!$C$256+K67*$D67*Indicators!$D$256+K67*$E67*Indicators!$E$256+K67*$F67*Indicators!$F$256+K67*$G67*Indicators!$G$256+K67*$H67*Indicators!$H$256+K67*$I67*Indicators!$I$256</f>
        <v>-8.17894283551634E-3</v>
      </c>
      <c r="V67" s="193">
        <f>L67*$B67*Indicators!$B$257+L67*$C67*Indicators!$C$257+L67*$D67*Indicators!$D$257+L67*$E67*Indicators!$E$257+L67*$F67*Indicators!$F$257+L67*$G67*Indicators!$G$257+L67*$H67*Indicators!$H$257+L67*$I67*Indicators!$I$257</f>
        <v>-7.3015934358360165E-4</v>
      </c>
      <c r="W67" s="193">
        <f>M67*$B67*Indicators!$B$258+M67*$C67*Indicators!$C$258+M67*$D67*Indicators!$D$258+M67*$E67*Indicators!$E$258+M67*$F67*Indicators!$F$258+M67*$G67*Indicators!$G$258+M67*$H67*Indicators!$H$258+M67*$I67*Indicators!$I$258</f>
        <v>-1.1545182817529351E-2</v>
      </c>
      <c r="X67" s="193">
        <f>N67*$B67*Indicators!$B$259+N67*$C67*Indicators!$C$259+N67*$D67*Indicators!$D$259+N67*$E67*Indicators!$E$259+N67*$F67*Indicators!$F$259+N67*$G67*Indicators!$G$259+N67*$H67*Indicators!$H$259+N67*$I67*Indicators!$I$259</f>
        <v>-1.105769555875239E-3</v>
      </c>
      <c r="Y67" s="193">
        <f>O67*$B67*Indicators!$B$260+O67*$C67*Indicators!$C$260+O67*$D67*Indicators!$D$260+O67*$E67*Indicators!$E$260+O67*$F67*Indicators!$F$260+O67*$G67*Indicators!$G$260+O67*$H67*Indicators!$H$260+O67*$I67*Indicators!$I$260</f>
        <v>-3.2994592367006502E-4</v>
      </c>
      <c r="Z67" s="193">
        <f>P67*$B67*Indicators!$B$261+P67*$C67*Indicators!$C$261+P67*$D67*Indicators!$D$261+P67*$E67*Indicators!$E$261+P67*$F67*Indicators!$F$261+P67*$G67*Indicators!$G$261+P67*$H67*Indicators!$H$261+P67*$I67*Indicators!$I$261</f>
        <v>-7.2144851197563102E-4</v>
      </c>
      <c r="AA67" s="193">
        <f>Q67*$B67*Indicators!$B$262+Q67*$C67*Indicators!$C$262+Q67*$D67*Indicators!$D$262+Q67*$E67*Indicators!$E$262+Q67*$F67*Indicators!$F$262+Q67*$G67*Indicators!$G$262+Q67*$H67*Indicators!$H$262+Q67*$I67*Indicators!$I$262</f>
        <v>-1.4613744980716834E-3</v>
      </c>
      <c r="AB67" s="193">
        <f>R67*$B67*Indicators!$B$263+R67*$C67*Indicators!$C$263+R67*$D67*Indicators!$D$263+R67*$E67*Indicators!$E$263+R67*$F67*Indicators!$F$263+R67*$G67*Indicators!$G$263+R67*$H67*Indicators!$H$263+R67*$I67*Indicators!$I$263</f>
        <v>-8.4070037609682187E-4</v>
      </c>
      <c r="AC67" s="193">
        <f>S67*$B67*Indicators!$B$264+S67*$C67*Indicators!$C$264+S67*$D67*Indicators!$D$264+S67*$E67*Indicators!$E$264+S67*$F67*Indicators!$F$264+S67*$G67*Indicators!$G$264+S67*$H67*Indicators!$H$264+S67*$I67*Indicators!$I$264</f>
        <v>-1.264101149959163E-4</v>
      </c>
      <c r="AD67" s="193"/>
      <c r="AE67" s="177">
        <f t="shared" ref="AE67:AE130" si="2">SUM(U67:AD67)*100</f>
        <v>-2.5039933977314646</v>
      </c>
    </row>
    <row r="68" spans="1:31" hidden="1" x14ac:dyDescent="0.25">
      <c r="A68" s="174">
        <f>Indicators!A80</f>
        <v>37803</v>
      </c>
      <c r="B68" s="193">
        <f>(Indicators!B80-Indicators!B79)/Indicators!B79</f>
        <v>-1.511803853827713E-2</v>
      </c>
      <c r="C68" s="193">
        <f>(Indicators!C80-Indicators!C79)/-100</f>
        <v>-1.100000000000012E-3</v>
      </c>
      <c r="D68" s="193">
        <f>(Indicators!D80-Indicators!D79)/-100</f>
        <v>1.4681088877410904E-2</v>
      </c>
      <c r="E68" s="193">
        <f>(Indicators!E80-Indicators!E79)/-Indicators!E79</f>
        <v>-9.8211153981058417E-3</v>
      </c>
      <c r="F68" s="193">
        <f>(Indicators!F80-Indicators!F79)/Indicators!F79</f>
        <v>5.1562500000000011E-2</v>
      </c>
      <c r="G68" s="193">
        <f>(Indicators!G80-Indicators!G79)/Indicators!G79</f>
        <v>3.358425014475977E-2</v>
      </c>
      <c r="H68" s="193">
        <f>(Indicators!H80-Indicators!H79)/Indicators!H79</f>
        <v>3.6121350938525102E-3</v>
      </c>
      <c r="I68" s="193">
        <f>(Indicators!I80-Indicators!I79)/Indicators!I79</f>
        <v>5.4811585175957647E-2</v>
      </c>
      <c r="J68" s="174"/>
      <c r="K68" s="193">
        <f>Ilembe!C$72/100</f>
        <v>0.1579741173666088</v>
      </c>
      <c r="L68" s="193">
        <f>Ilembe!D$72/100</f>
        <v>1.163062304299264E-2</v>
      </c>
      <c r="M68" s="193">
        <f>Ilembe!E$72/100</f>
        <v>0.32318234909705607</v>
      </c>
      <c r="N68" s="193">
        <f>Ilembe!F$72/100</f>
        <v>2.3989102618562162E-2</v>
      </c>
      <c r="O68" s="193">
        <f>Ilembe!G$72/100</f>
        <v>2.6022257751471739E-2</v>
      </c>
      <c r="P68" s="193">
        <f>Ilembe!H$72/100</f>
        <v>0.1206150650417777</v>
      </c>
      <c r="Q68" s="193">
        <f>Ilembe!I$72/100</f>
        <v>5.1725835029303023E-2</v>
      </c>
      <c r="R68" s="193">
        <f>Ilembe!J$72/100</f>
        <v>9.3190352333280671E-2</v>
      </c>
      <c r="S68" s="193">
        <f>Ilembe!K$72/100</f>
        <v>0.19167029771894734</v>
      </c>
      <c r="T68" s="193"/>
      <c r="U68" s="193">
        <f>K68*$B68*Indicators!$B$256+K68*$C68*Indicators!$C$256+K68*$D68*Indicators!$D$256+K68*$E68*Indicators!$E$256+K68*$F68*Indicators!$F$256+K68*$G68*Indicators!$G$256+K68*$H68*Indicators!$H$256+K68*$I68*Indicators!$I$256</f>
        <v>2.5506102013739722E-3</v>
      </c>
      <c r="V68" s="193">
        <f>L68*$B68*Indicators!$B$257+L68*$C68*Indicators!$C$257+L68*$D68*Indicators!$D$257+L68*$E68*Indicators!$E$257+L68*$F68*Indicators!$F$257+L68*$G68*Indicators!$G$257+L68*$H68*Indicators!$H$257+L68*$I68*Indicators!$I$257</f>
        <v>2.1956864723804713E-4</v>
      </c>
      <c r="W68" s="193">
        <f>M68*$B68*Indicators!$B$258+M68*$C68*Indicators!$C$258+M68*$D68*Indicators!$D$258+M68*$E68*Indicators!$E$258+M68*$F68*Indicators!$F$258+M68*$G68*Indicators!$G$258+M68*$H68*Indicators!$H$258+M68*$I68*Indicators!$I$258</f>
        <v>1.7982382867020627E-3</v>
      </c>
      <c r="X68" s="193">
        <f>N68*$B68*Indicators!$B$259+N68*$C68*Indicators!$C$259+N68*$D68*Indicators!$D$259+N68*$E68*Indicators!$E$259+N68*$F68*Indicators!$F$259+N68*$G68*Indicators!$G$259+N68*$H68*Indicators!$H$259+N68*$I68*Indicators!$I$259</f>
        <v>5.9900869860611799E-4</v>
      </c>
      <c r="Y68" s="193">
        <f>O68*$B68*Indicators!$B$260+O68*$C68*Indicators!$C$260+O68*$D68*Indicators!$D$260+O68*$E68*Indicators!$E$260+O68*$F68*Indicators!$F$260+O68*$G68*Indicators!$G$260+O68*$H68*Indicators!$H$260+O68*$I68*Indicators!$I$260</f>
        <v>5.145530682198343E-5</v>
      </c>
      <c r="Z68" s="193">
        <f>P68*$B68*Indicators!$B$261+P68*$C68*Indicators!$C$261+P68*$D68*Indicators!$D$261+P68*$E68*Indicators!$E$261+P68*$F68*Indicators!$F$261+P68*$G68*Indicators!$G$261+P68*$H68*Indicators!$H$261+P68*$I68*Indicators!$I$261</f>
        <v>1.158310078343254E-4</v>
      </c>
      <c r="AA68" s="193">
        <f>Q68*$B68*Indicators!$B$262+Q68*$C68*Indicators!$C$262+Q68*$D68*Indicators!$D$262+Q68*$E68*Indicators!$E$262+Q68*$F68*Indicators!$F$262+Q68*$G68*Indicators!$G$262+Q68*$H68*Indicators!$H$262+Q68*$I68*Indicators!$I$262</f>
        <v>1.5484418126454624E-4</v>
      </c>
      <c r="AB68" s="193">
        <f>R68*$B68*Indicators!$B$263+R68*$C68*Indicators!$C$263+R68*$D68*Indicators!$D$263+R68*$E68*Indicators!$E$263+R68*$F68*Indicators!$F$263+R68*$G68*Indicators!$G$263+R68*$H68*Indicators!$H$263+R68*$I68*Indicators!$I$263</f>
        <v>2.2490683398746712E-4</v>
      </c>
      <c r="AC68" s="193">
        <f>S68*$B68*Indicators!$B$264+S68*$C68*Indicators!$C$264+S68*$D68*Indicators!$D$264+S68*$E68*Indicators!$E$264+S68*$F68*Indicators!$F$264+S68*$G68*Indicators!$G$264+S68*$H68*Indicators!$H$264+S68*$I68*Indicators!$I$264</f>
        <v>9.3221412092482224E-4</v>
      </c>
      <c r="AD68" s="193"/>
      <c r="AE68" s="177">
        <f t="shared" si="2"/>
        <v>0.6646677284753344</v>
      </c>
    </row>
    <row r="69" spans="1:31" hidden="1" x14ac:dyDescent="0.25">
      <c r="A69" s="174">
        <f>Indicators!A81</f>
        <v>37834</v>
      </c>
      <c r="B69" s="193">
        <f>(Indicators!B81-Indicators!B80)/Indicators!B80</f>
        <v>0</v>
      </c>
      <c r="C69" s="193">
        <f>(Indicators!C81-Indicators!C80)/-100</f>
        <v>-9.9999999999999655E-4</v>
      </c>
      <c r="D69" s="193">
        <f>(Indicators!D81-Indicators!D80)/-100</f>
        <v>1.1246393100055397E-3</v>
      </c>
      <c r="E69" s="193">
        <f>(Indicators!E81-Indicators!E80)/-Indicators!E80</f>
        <v>-5.4532823897186535E-2</v>
      </c>
      <c r="F69" s="193">
        <f>(Indicators!F81-Indicators!F80)/Indicators!F80</f>
        <v>-2.9717682020803061E-3</v>
      </c>
      <c r="G69" s="193">
        <f>(Indicators!G81-Indicators!G80)/Indicators!G80</f>
        <v>3.7535014005602177E-2</v>
      </c>
      <c r="H69" s="193">
        <f>(Indicators!H81-Indicators!H80)/Indicators!H80</f>
        <v>1.8748979896462106E-3</v>
      </c>
      <c r="I69" s="193">
        <f>(Indicators!I81-Indicators!I80)/Indicators!I80</f>
        <v>-1.5648066135222911E-2</v>
      </c>
      <c r="J69" s="174"/>
      <c r="K69" s="193">
        <f>Ilembe!C$72/100</f>
        <v>0.1579741173666088</v>
      </c>
      <c r="L69" s="193">
        <f>Ilembe!D$72/100</f>
        <v>1.163062304299264E-2</v>
      </c>
      <c r="M69" s="193">
        <f>Ilembe!E$72/100</f>
        <v>0.32318234909705607</v>
      </c>
      <c r="N69" s="193">
        <f>Ilembe!F$72/100</f>
        <v>2.3989102618562162E-2</v>
      </c>
      <c r="O69" s="193">
        <f>Ilembe!G$72/100</f>
        <v>2.6022257751471739E-2</v>
      </c>
      <c r="P69" s="193">
        <f>Ilembe!H$72/100</f>
        <v>0.1206150650417777</v>
      </c>
      <c r="Q69" s="193">
        <f>Ilembe!I$72/100</f>
        <v>5.1725835029303023E-2</v>
      </c>
      <c r="R69" s="193">
        <f>Ilembe!J$72/100</f>
        <v>9.3190352333280671E-2</v>
      </c>
      <c r="S69" s="193">
        <f>Ilembe!K$72/100</f>
        <v>0.19167029771894734</v>
      </c>
      <c r="T69" s="193"/>
      <c r="U69" s="193">
        <f>K69*$B69*Indicators!$B$256+K69*$C69*Indicators!$C$256+K69*$D69*Indicators!$D$256+K69*$E69*Indicators!$E$256+K69*$F69*Indicators!$F$256+K69*$G69*Indicators!$G$256+K69*$H69*Indicators!$H$256+K69*$I69*Indicators!$I$256</f>
        <v>-1.7804052764846645E-3</v>
      </c>
      <c r="V69" s="193">
        <f>L69*$B69*Indicators!$B$257+L69*$C69*Indicators!$C$257+L69*$D69*Indicators!$D$257+L69*$E69*Indicators!$E$257+L69*$F69*Indicators!$F$257+L69*$G69*Indicators!$G$257+L69*$H69*Indicators!$H$257+L69*$I69*Indicators!$I$257</f>
        <v>7.4797815989116265E-5</v>
      </c>
      <c r="W69" s="193">
        <f>M69*$B69*Indicators!$B$258+M69*$C69*Indicators!$C$258+M69*$D69*Indicators!$D$258+M69*$E69*Indicators!$E$258+M69*$F69*Indicators!$F$258+M69*$G69*Indicators!$G$258+M69*$H69*Indicators!$H$258+M69*$I69*Indicators!$I$258</f>
        <v>-2.7597102649339345E-3</v>
      </c>
      <c r="X69" s="193">
        <f>N69*$B69*Indicators!$B$259+N69*$C69*Indicators!$C$259+N69*$D69*Indicators!$D$259+N69*$E69*Indicators!$E$259+N69*$F69*Indicators!$F$259+N69*$G69*Indicators!$G$259+N69*$H69*Indicators!$H$259+N69*$I69*Indicators!$I$259</f>
        <v>-4.4468302257267482E-4</v>
      </c>
      <c r="Y69" s="193">
        <f>O69*$B69*Indicators!$B$260+O69*$C69*Indicators!$C$260+O69*$D69*Indicators!$D$260+O69*$E69*Indicators!$E$260+O69*$F69*Indicators!$F$260+O69*$G69*Indicators!$G$260+O69*$H69*Indicators!$H$260+O69*$I69*Indicators!$I$260</f>
        <v>-2.2346336872128758E-4</v>
      </c>
      <c r="Z69" s="193">
        <f>P69*$B69*Indicators!$B$261+P69*$C69*Indicators!$C$261+P69*$D69*Indicators!$D$261+P69*$E69*Indicators!$E$261+P69*$F69*Indicators!$F$261+P69*$G69*Indicators!$G$261+P69*$H69*Indicators!$H$261+P69*$I69*Indicators!$I$261</f>
        <v>-6.1629835844477781E-4</v>
      </c>
      <c r="AA69" s="193">
        <f>Q69*$B69*Indicators!$B$262+Q69*$C69*Indicators!$C$262+Q69*$D69*Indicators!$D$262+Q69*$E69*Indicators!$E$262+Q69*$F69*Indicators!$F$262+Q69*$G69*Indicators!$G$262+Q69*$H69*Indicators!$H$262+Q69*$I69*Indicators!$I$262</f>
        <v>-9.1229942796252424E-4</v>
      </c>
      <c r="AB69" s="193">
        <f>R69*$B69*Indicators!$B$263+R69*$C69*Indicators!$C$263+R69*$D69*Indicators!$D$263+R69*$E69*Indicators!$E$263+R69*$F69*Indicators!$F$263+R69*$G69*Indicators!$G$263+R69*$H69*Indicators!$H$263+R69*$I69*Indicators!$I$263</f>
        <v>-5.5082509578324495E-4</v>
      </c>
      <c r="AC69" s="193">
        <f>S69*$B69*Indicators!$B$264+S69*$C69*Indicators!$C$264+S69*$D69*Indicators!$D$264+S69*$E69*Indicators!$E$264+S69*$F69*Indicators!$F$264+S69*$G69*Indicators!$G$264+S69*$H69*Indicators!$H$264+S69*$I69*Indicators!$I$264</f>
        <v>-6.6127411909346827E-5</v>
      </c>
      <c r="AD69" s="193"/>
      <c r="AE69" s="177">
        <f t="shared" si="2"/>
        <v>-0.7279014410823339</v>
      </c>
    </row>
    <row r="70" spans="1:31" hidden="1" x14ac:dyDescent="0.25">
      <c r="A70" s="174">
        <f>Indicators!A82</f>
        <v>37865</v>
      </c>
      <c r="B70" s="193">
        <f>(Indicators!B82-Indicators!B81)/Indicators!B81</f>
        <v>-3.227736233854521E-2</v>
      </c>
      <c r="C70" s="193">
        <f>(Indicators!C82-Indicators!C81)/-100</f>
        <v>1.3000000000000077E-3</v>
      </c>
      <c r="D70" s="193">
        <f>(Indicators!D82-Indicators!D81)/-100</f>
        <v>1.4069357353998866E-2</v>
      </c>
      <c r="E70" s="193">
        <f>(Indicators!E82-Indicators!E81)/-Indicators!E81</f>
        <v>9.0250329380764119E-2</v>
      </c>
      <c r="F70" s="193">
        <f>(Indicators!F82-Indicators!F81)/Indicators!F81</f>
        <v>-6.5573770491803338E-2</v>
      </c>
      <c r="G70" s="193">
        <f>(Indicators!G82-Indicators!G81)/Indicators!G81</f>
        <v>3.4017278617710645E-2</v>
      </c>
      <c r="H70" s="193">
        <f>(Indicators!H82-Indicators!H81)/Indicators!H81</f>
        <v>9.4223895580931322E-3</v>
      </c>
      <c r="I70" s="193">
        <f>(Indicators!I82-Indicators!I81)/Indicators!I81</f>
        <v>-3.239352129574085E-2</v>
      </c>
      <c r="J70" s="174"/>
      <c r="K70" s="193">
        <f>Ilembe!C$72/100</f>
        <v>0.1579741173666088</v>
      </c>
      <c r="L70" s="193">
        <f>Ilembe!D$72/100</f>
        <v>1.163062304299264E-2</v>
      </c>
      <c r="M70" s="193">
        <f>Ilembe!E$72/100</f>
        <v>0.32318234909705607</v>
      </c>
      <c r="N70" s="193">
        <f>Ilembe!F$72/100</f>
        <v>2.3989102618562162E-2</v>
      </c>
      <c r="O70" s="193">
        <f>Ilembe!G$72/100</f>
        <v>2.6022257751471739E-2</v>
      </c>
      <c r="P70" s="193">
        <f>Ilembe!H$72/100</f>
        <v>0.1206150650417777</v>
      </c>
      <c r="Q70" s="193">
        <f>Ilembe!I$72/100</f>
        <v>5.1725835029303023E-2</v>
      </c>
      <c r="R70" s="193">
        <f>Ilembe!J$72/100</f>
        <v>9.3190352333280671E-2</v>
      </c>
      <c r="S70" s="193">
        <f>Ilembe!K$72/100</f>
        <v>0.19167029771894734</v>
      </c>
      <c r="T70" s="193"/>
      <c r="U70" s="193">
        <f>K70*$B70*Indicators!$B$256+K70*$C70*Indicators!$C$256+K70*$D70*Indicators!$D$256+K70*$E70*Indicators!$E$256+K70*$F70*Indicators!$F$256+K70*$G70*Indicators!$G$256+K70*$H70*Indicators!$H$256+K70*$I70*Indicators!$I$256</f>
        <v>-1.832629695270063E-3</v>
      </c>
      <c r="V70" s="193">
        <f>L70*$B70*Indicators!$B$257+L70*$C70*Indicators!$C$257+L70*$D70*Indicators!$D$257+L70*$E70*Indicators!$E$257+L70*$F70*Indicators!$F$257+L70*$G70*Indicators!$G$257+L70*$H70*Indicators!$H$257+L70*$I70*Indicators!$I$257</f>
        <v>7.5250496574082309E-5</v>
      </c>
      <c r="W70" s="193">
        <f>M70*$B70*Indicators!$B$258+M70*$C70*Indicators!$C$258+M70*$D70*Indicators!$D$258+M70*$E70*Indicators!$E$258+M70*$F70*Indicators!$F$258+M70*$G70*Indicators!$G$258+M70*$H70*Indicators!$H$258+M70*$I70*Indicators!$I$258</f>
        <v>-2.2121965321885164E-3</v>
      </c>
      <c r="X70" s="193">
        <f>N70*$B70*Indicators!$B$259+N70*$C70*Indicators!$C$259+N70*$D70*Indicators!$D$259+N70*$E70*Indicators!$E$259+N70*$F70*Indicators!$F$259+N70*$G70*Indicators!$G$259+N70*$H70*Indicators!$H$259+N70*$I70*Indicators!$I$259</f>
        <v>8.0669551046348535E-6</v>
      </c>
      <c r="Y70" s="193">
        <f>O70*$B70*Indicators!$B$260+O70*$C70*Indicators!$C$260+O70*$D70*Indicators!$D$260+O70*$E70*Indicators!$E$260+O70*$F70*Indicators!$F$260+O70*$G70*Indicators!$G$260+O70*$H70*Indicators!$H$260+O70*$I70*Indicators!$I$260</f>
        <v>3.4645486751636414E-4</v>
      </c>
      <c r="Z70" s="193">
        <f>P70*$B70*Indicators!$B$261+P70*$C70*Indicators!$C$261+P70*$D70*Indicators!$D$261+P70*$E70*Indicators!$E$261+P70*$F70*Indicators!$F$261+P70*$G70*Indicators!$G$261+P70*$H70*Indicators!$H$261+P70*$I70*Indicators!$I$261</f>
        <v>1.3776369964595258E-3</v>
      </c>
      <c r="AA70" s="193">
        <f>Q70*$B70*Indicators!$B$262+Q70*$C70*Indicators!$C$262+Q70*$D70*Indicators!$D$262+Q70*$E70*Indicators!$E$262+Q70*$F70*Indicators!$F$262+Q70*$G70*Indicators!$G$262+Q70*$H70*Indicators!$H$262+Q70*$I70*Indicators!$I$262</f>
        <v>1.2496663852867608E-3</v>
      </c>
      <c r="AB70" s="193">
        <f>R70*$B70*Indicators!$B$263+R70*$C70*Indicators!$C$263+R70*$D70*Indicators!$D$263+R70*$E70*Indicators!$E$263+R70*$F70*Indicators!$F$263+R70*$G70*Indicators!$G$263+R70*$H70*Indicators!$H$263+R70*$I70*Indicators!$I$263</f>
        <v>8.2625112732959778E-4</v>
      </c>
      <c r="AC70" s="193">
        <f>S70*$B70*Indicators!$B$264+S70*$C70*Indicators!$C$264+S70*$D70*Indicators!$D$264+S70*$E70*Indicators!$E$264+S70*$F70*Indicators!$F$264+S70*$G70*Indicators!$G$264+S70*$H70*Indicators!$H$264+S70*$I70*Indicators!$I$264</f>
        <v>2.3923827311313423E-4</v>
      </c>
      <c r="AD70" s="193"/>
      <c r="AE70" s="177">
        <f t="shared" si="2"/>
        <v>7.7738873925519893E-3</v>
      </c>
    </row>
    <row r="71" spans="1:31" hidden="1" x14ac:dyDescent="0.25">
      <c r="A71" s="174">
        <f>Indicators!A83</f>
        <v>37895</v>
      </c>
      <c r="B71" s="193">
        <f>(Indicators!B83-Indicators!B82)/Indicators!B82</f>
        <v>-2.8422501966955172E-2</v>
      </c>
      <c r="C71" s="193">
        <f>(Indicators!C83-Indicators!C82)/-100</f>
        <v>3.1499999999999948E-3</v>
      </c>
      <c r="D71" s="193">
        <f>(Indicators!D83-Indicators!D82)/-100</f>
        <v>2.2244051810039345E-2</v>
      </c>
      <c r="E71" s="193">
        <f>(Indicators!E83-Indicators!E82)/-Indicators!E82</f>
        <v>-1.3396089790007148E-2</v>
      </c>
      <c r="F71" s="193">
        <f>(Indicators!F83-Indicators!F82)/Indicators!F82</f>
        <v>-2.7113237639553419E-2</v>
      </c>
      <c r="G71" s="193">
        <f>(Indicators!G83-Indicators!G82)/Indicators!G82</f>
        <v>3.3942558746736591E-3</v>
      </c>
      <c r="H71" s="193">
        <f>(Indicators!H83-Indicators!H82)/Indicators!H82</f>
        <v>8.3329884819642736E-3</v>
      </c>
      <c r="I71" s="193">
        <f>(Indicators!I83-Indicators!I82)/Indicators!I82</f>
        <v>5.796652200867948E-2</v>
      </c>
      <c r="J71" s="174"/>
      <c r="K71" s="193">
        <f>Ilembe!C$72/100</f>
        <v>0.1579741173666088</v>
      </c>
      <c r="L71" s="193">
        <f>Ilembe!D$72/100</f>
        <v>1.163062304299264E-2</v>
      </c>
      <c r="M71" s="193">
        <f>Ilembe!E$72/100</f>
        <v>0.32318234909705607</v>
      </c>
      <c r="N71" s="193">
        <f>Ilembe!F$72/100</f>
        <v>2.3989102618562162E-2</v>
      </c>
      <c r="O71" s="193">
        <f>Ilembe!G$72/100</f>
        <v>2.6022257751471739E-2</v>
      </c>
      <c r="P71" s="193">
        <f>Ilembe!H$72/100</f>
        <v>0.1206150650417777</v>
      </c>
      <c r="Q71" s="193">
        <f>Ilembe!I$72/100</f>
        <v>5.1725835029303023E-2</v>
      </c>
      <c r="R71" s="193">
        <f>Ilembe!J$72/100</f>
        <v>9.3190352333280671E-2</v>
      </c>
      <c r="S71" s="193">
        <f>Ilembe!K$72/100</f>
        <v>0.19167029771894734</v>
      </c>
      <c r="T71" s="193"/>
      <c r="U71" s="193">
        <f>K71*$B71*Indicators!$B$256+K71*$C71*Indicators!$C$256+K71*$D71*Indicators!$D$256+K71*$E71*Indicators!$E$256+K71*$F71*Indicators!$F$256+K71*$G71*Indicators!$G$256+K71*$H71*Indicators!$H$256+K71*$I71*Indicators!$I$256</f>
        <v>-1.4530433644848093E-3</v>
      </c>
      <c r="V71" s="193">
        <f>L71*$B71*Indicators!$B$257+L71*$C71*Indicators!$C$257+L71*$D71*Indicators!$D$257+L71*$E71*Indicators!$E$257+L71*$F71*Indicators!$F$257+L71*$G71*Indicators!$G$257+L71*$H71*Indicators!$H$257+L71*$I71*Indicators!$I$257</f>
        <v>3.5876368600497259E-5</v>
      </c>
      <c r="W71" s="193">
        <f>M71*$B71*Indicators!$B$258+M71*$C71*Indicators!$C$258+M71*$D71*Indicators!$D$258+M71*$E71*Indicators!$E$258+M71*$F71*Indicators!$F$258+M71*$G71*Indicators!$G$258+M71*$H71*Indicators!$H$258+M71*$I71*Indicators!$I$258</f>
        <v>9.311921451929878E-4</v>
      </c>
      <c r="X71" s="193">
        <f>N71*$B71*Indicators!$B$259+N71*$C71*Indicators!$C$259+N71*$D71*Indicators!$D$259+N71*$E71*Indicators!$E$259+N71*$F71*Indicators!$F$259+N71*$G71*Indicators!$G$259+N71*$H71*Indicators!$H$259+N71*$I71*Indicators!$I$259</f>
        <v>6.1327647360544853E-4</v>
      </c>
      <c r="Y71" s="193">
        <f>O71*$B71*Indicators!$B$260+O71*$C71*Indicators!$C$260+O71*$D71*Indicators!$D$260+O71*$E71*Indicators!$E$260+O71*$F71*Indicators!$F$260+O71*$G71*Indicators!$G$260+O71*$H71*Indicators!$H$260+O71*$I71*Indicators!$I$260</f>
        <v>9.6697777188365258E-5</v>
      </c>
      <c r="Z71" s="193">
        <f>P71*$B71*Indicators!$B$261+P71*$C71*Indicators!$C$261+P71*$D71*Indicators!$D$261+P71*$E71*Indicators!$E$261+P71*$F71*Indicators!$F$261+P71*$G71*Indicators!$G$261+P71*$H71*Indicators!$H$261+P71*$I71*Indicators!$I$261</f>
        <v>4.1644743084464378E-4</v>
      </c>
      <c r="AA71" s="193">
        <f>Q71*$B71*Indicators!$B$262+Q71*$C71*Indicators!$C$262+Q71*$D71*Indicators!$D$262+Q71*$E71*Indicators!$E$262+Q71*$F71*Indicators!$F$262+Q71*$G71*Indicators!$G$262+Q71*$H71*Indicators!$H$262+Q71*$I71*Indicators!$I$262</f>
        <v>1.7879438052660385E-4</v>
      </c>
      <c r="AB71" s="193">
        <f>R71*$B71*Indicators!$B$263+R71*$C71*Indicators!$C$263+R71*$D71*Indicators!$D$263+R71*$E71*Indicators!$E$263+R71*$F71*Indicators!$F$263+R71*$G71*Indicators!$G$263+R71*$H71*Indicators!$H$263+R71*$I71*Indicators!$I$263</f>
        <v>4.2338880626909041E-4</v>
      </c>
      <c r="AC71" s="193">
        <f>S71*$B71*Indicators!$B$264+S71*$C71*Indicators!$C$264+S71*$D71*Indicators!$D$264+S71*$E71*Indicators!$E$264+S71*$F71*Indicators!$F$264+S71*$G71*Indicators!$G$264+S71*$H71*Indicators!$H$264+S71*$I71*Indicators!$I$264</f>
        <v>1.5539253099487299E-3</v>
      </c>
      <c r="AD71" s="193"/>
      <c r="AE71" s="177">
        <f t="shared" si="2"/>
        <v>0.27965553276915578</v>
      </c>
    </row>
    <row r="72" spans="1:31" hidden="1" x14ac:dyDescent="0.25">
      <c r="A72" s="174">
        <f>Indicators!A84</f>
        <v>37926</v>
      </c>
      <c r="B72" s="193">
        <f>(Indicators!B84-Indicators!B83)/Indicators!B83</f>
        <v>-7.052477838994696E-2</v>
      </c>
      <c r="C72" s="193">
        <f>(Indicators!C84-Indicators!C83)/-100</f>
        <v>-3.0000000000001136E-4</v>
      </c>
      <c r="D72" s="193">
        <f>(Indicators!D84-Indicators!D83)/-100</f>
        <v>1.0856234448629582E-2</v>
      </c>
      <c r="E72" s="193">
        <f>(Indicators!E84-Indicators!E83)/-Indicators!E83</f>
        <v>-3.1797070382279406E-2</v>
      </c>
      <c r="F72" s="193">
        <f>(Indicators!F84-Indicators!F83)/Indicators!F83</f>
        <v>1.4754098360655861E-2</v>
      </c>
      <c r="G72" s="193">
        <f>(Indicators!G84-Indicators!G83)/Indicators!G83</f>
        <v>2.0296643247462949E-2</v>
      </c>
      <c r="H72" s="193">
        <f>(Indicators!H84-Indicators!H83)/Indicators!H83</f>
        <v>1.7983805546169514E-2</v>
      </c>
      <c r="I72" s="193">
        <f>(Indicators!I84-Indicators!I83)/Indicators!I83</f>
        <v>-1.9630823322590096E-2</v>
      </c>
      <c r="J72" s="174"/>
      <c r="K72" s="193">
        <f>Ilembe!C$72/100</f>
        <v>0.1579741173666088</v>
      </c>
      <c r="L72" s="193">
        <f>Ilembe!D$72/100</f>
        <v>1.163062304299264E-2</v>
      </c>
      <c r="M72" s="193">
        <f>Ilembe!E$72/100</f>
        <v>0.32318234909705607</v>
      </c>
      <c r="N72" s="193">
        <f>Ilembe!F$72/100</f>
        <v>2.3989102618562162E-2</v>
      </c>
      <c r="O72" s="193">
        <f>Ilembe!G$72/100</f>
        <v>2.6022257751471739E-2</v>
      </c>
      <c r="P72" s="193">
        <f>Ilembe!H$72/100</f>
        <v>0.1206150650417777</v>
      </c>
      <c r="Q72" s="193">
        <f>Ilembe!I$72/100</f>
        <v>5.1725835029303023E-2</v>
      </c>
      <c r="R72" s="193">
        <f>Ilembe!J$72/100</f>
        <v>9.3190352333280671E-2</v>
      </c>
      <c r="S72" s="193">
        <f>Ilembe!K$72/100</f>
        <v>0.19167029771894734</v>
      </c>
      <c r="T72" s="193"/>
      <c r="U72" s="193">
        <f>K72*$B72*Indicators!$B$256+K72*$C72*Indicators!$C$256+K72*$D72*Indicators!$D$256+K72*$E72*Indicators!$E$256+K72*$F72*Indicators!$F$256+K72*$G72*Indicators!$G$256+K72*$H72*Indicators!$H$256+K72*$I72*Indicators!$I$256</f>
        <v>-2.2659020247224912E-3</v>
      </c>
      <c r="V72" s="193">
        <f>L72*$B72*Indicators!$B$257+L72*$C72*Indicators!$C$257+L72*$D72*Indicators!$D$257+L72*$E72*Indicators!$E$257+L72*$F72*Indicators!$F$257+L72*$G72*Indicators!$G$257+L72*$H72*Indicators!$H$257+L72*$I72*Indicators!$I$257</f>
        <v>-2.3429480629998901E-4</v>
      </c>
      <c r="W72" s="193">
        <f>M72*$B72*Indicators!$B$258+M72*$C72*Indicators!$C$258+M72*$D72*Indicators!$D$258+M72*$E72*Indicators!$E$258+M72*$F72*Indicators!$F$258+M72*$G72*Indicators!$G$258+M72*$H72*Indicators!$H$258+M72*$I72*Indicators!$I$258</f>
        <v>-9.5365784728014893E-3</v>
      </c>
      <c r="X72" s="193">
        <f>N72*$B72*Indicators!$B$259+N72*$C72*Indicators!$C$259+N72*$D72*Indicators!$D$259+N72*$E72*Indicators!$E$259+N72*$F72*Indicators!$F$259+N72*$G72*Indicators!$G$259+N72*$H72*Indicators!$H$259+N72*$I72*Indicators!$I$259</f>
        <v>-5.0139890381042517E-4</v>
      </c>
      <c r="Y72" s="193">
        <f>O72*$B72*Indicators!$B$260+O72*$C72*Indicators!$C$260+O72*$D72*Indicators!$D$260+O72*$E72*Indicators!$E$260+O72*$F72*Indicators!$F$260+O72*$G72*Indicators!$G$260+O72*$H72*Indicators!$H$260+O72*$I72*Indicators!$I$260</f>
        <v>-1.6687591062790585E-4</v>
      </c>
      <c r="Z72" s="193">
        <f>P72*$B72*Indicators!$B$261+P72*$C72*Indicators!$C$261+P72*$D72*Indicators!$D$261+P72*$E72*Indicators!$E$261+P72*$F72*Indicators!$F$261+P72*$G72*Indicators!$G$261+P72*$H72*Indicators!$H$261+P72*$I72*Indicators!$I$261</f>
        <v>-4.4265567257656109E-4</v>
      </c>
      <c r="AA72" s="193">
        <f>Q72*$B72*Indicators!$B$262+Q72*$C72*Indicators!$C$262+Q72*$D72*Indicators!$D$262+Q72*$E72*Indicators!$E$262+Q72*$F72*Indicators!$F$262+Q72*$G72*Indicators!$G$262+Q72*$H72*Indicators!$H$262+Q72*$I72*Indicators!$I$262</f>
        <v>-7.2065968233048802E-4</v>
      </c>
      <c r="AB72" s="193">
        <f>R72*$B72*Indicators!$B$263+R72*$C72*Indicators!$C$263+R72*$D72*Indicators!$D$263+R72*$E72*Indicators!$E$263+R72*$F72*Indicators!$F$263+R72*$G72*Indicators!$G$263+R72*$H72*Indicators!$H$263+R72*$I72*Indicators!$I$263</f>
        <v>-4.5085128407359418E-4</v>
      </c>
      <c r="AC72" s="193">
        <f>S72*$B72*Indicators!$B$264+S72*$C72*Indicators!$C$264+S72*$D72*Indicators!$D$264+S72*$E72*Indicators!$E$264+S72*$F72*Indicators!$F$264+S72*$G72*Indicators!$G$264+S72*$H72*Indicators!$H$264+S72*$I72*Indicators!$I$264</f>
        <v>-1.0975624913103202E-4</v>
      </c>
      <c r="AD72" s="193"/>
      <c r="AE72" s="177">
        <f t="shared" si="2"/>
        <v>-1.4428973006373975</v>
      </c>
    </row>
    <row r="73" spans="1:31" hidden="1" x14ac:dyDescent="0.25">
      <c r="A73" s="174">
        <f>Indicators!A85</f>
        <v>37956</v>
      </c>
      <c r="B73" s="193">
        <f>(Indicators!B85-Indicators!B84)/Indicators!B84</f>
        <v>3.3060551372207411E-2</v>
      </c>
      <c r="C73" s="193">
        <f>(Indicators!C85-Indicators!C84)/-100</f>
        <v>8.5000000000000852E-4</v>
      </c>
      <c r="D73" s="193">
        <f>(Indicators!D85-Indicators!D84)/-100</f>
        <v>8.3677390203601096E-4</v>
      </c>
      <c r="E73" s="193">
        <f>(Indicators!E85-Indicators!E84)/-Indicators!E84</f>
        <v>-5.540166204986155E-2</v>
      </c>
      <c r="F73" s="193">
        <f>(Indicators!F85-Indicators!F84)/Indicators!F84</f>
        <v>2.4232633279482951E-2</v>
      </c>
      <c r="G73" s="193">
        <f>(Indicators!G85-Indicators!G84)/Indicators!G84</f>
        <v>6.3249171129813708E-2</v>
      </c>
      <c r="H73" s="193">
        <f>(Indicators!H85-Indicators!H84)/Indicators!H84</f>
        <v>2.7790581573016795E-3</v>
      </c>
      <c r="I73" s="193">
        <f>(Indicators!I85-Indicators!I84)/Indicators!I84</f>
        <v>5.3795576808129113E-3</v>
      </c>
      <c r="J73" s="174"/>
      <c r="K73" s="193">
        <f>Ilembe!C$72/100</f>
        <v>0.1579741173666088</v>
      </c>
      <c r="L73" s="193">
        <f>Ilembe!D$72/100</f>
        <v>1.163062304299264E-2</v>
      </c>
      <c r="M73" s="193">
        <f>Ilembe!E$72/100</f>
        <v>0.32318234909705607</v>
      </c>
      <c r="N73" s="193">
        <f>Ilembe!F$72/100</f>
        <v>2.3989102618562162E-2</v>
      </c>
      <c r="O73" s="193">
        <f>Ilembe!G$72/100</f>
        <v>2.6022257751471739E-2</v>
      </c>
      <c r="P73" s="193">
        <f>Ilembe!H$72/100</f>
        <v>0.1206150650417777</v>
      </c>
      <c r="Q73" s="193">
        <f>Ilembe!I$72/100</f>
        <v>5.1725835029303023E-2</v>
      </c>
      <c r="R73" s="193">
        <f>Ilembe!J$72/100</f>
        <v>9.3190352333280671E-2</v>
      </c>
      <c r="S73" s="193">
        <f>Ilembe!K$72/100</f>
        <v>0.19167029771894734</v>
      </c>
      <c r="T73" s="193"/>
      <c r="U73" s="193">
        <f>K73*$B73*Indicators!$B$256+K73*$C73*Indicators!$C$256+K73*$D73*Indicators!$D$256+K73*$E73*Indicators!$E$256+K73*$F73*Indicators!$F$256+K73*$G73*Indicators!$G$256+K73*$H73*Indicators!$H$256+K73*$I73*Indicators!$I$256</f>
        <v>8.3706169494277786E-4</v>
      </c>
      <c r="V73" s="193">
        <f>L73*$B73*Indicators!$B$257+L73*$C73*Indicators!$C$257+L73*$D73*Indicators!$D$257+L73*$E73*Indicators!$E$257+L73*$F73*Indicators!$F$257+L73*$G73*Indicators!$G$257+L73*$H73*Indicators!$H$257+L73*$I73*Indicators!$I$257</f>
        <v>3.5768328683712282E-4</v>
      </c>
      <c r="W73" s="193">
        <f>M73*$B73*Indicators!$B$258+M73*$C73*Indicators!$C$258+M73*$D73*Indicators!$D$258+M73*$E73*Indicators!$E$258+M73*$F73*Indicators!$F$258+M73*$G73*Indicators!$G$258+M73*$H73*Indicators!$H$258+M73*$I73*Indicators!$I$258</f>
        <v>2.455113799850024E-3</v>
      </c>
      <c r="X73" s="193">
        <f>N73*$B73*Indicators!$B$259+N73*$C73*Indicators!$C$259+N73*$D73*Indicators!$D$259+N73*$E73*Indicators!$E$259+N73*$F73*Indicators!$F$259+N73*$G73*Indicators!$G$259+N73*$H73*Indicators!$H$259+N73*$I73*Indicators!$I$259</f>
        <v>-1.1328263391408636E-4</v>
      </c>
      <c r="Y73" s="193">
        <f>O73*$B73*Indicators!$B$260+O73*$C73*Indicators!$C$260+O73*$D73*Indicators!$D$260+O73*$E73*Indicators!$E$260+O73*$F73*Indicators!$F$260+O73*$G73*Indicators!$G$260+O73*$H73*Indicators!$H$260+O73*$I73*Indicators!$I$260</f>
        <v>-9.2712658063763315E-5</v>
      </c>
      <c r="Z73" s="193">
        <f>P73*$B73*Indicators!$B$261+P73*$C73*Indicators!$C$261+P73*$D73*Indicators!$D$261+P73*$E73*Indicators!$E$261+P73*$F73*Indicators!$F$261+P73*$G73*Indicators!$G$261+P73*$H73*Indicators!$H$261+P73*$I73*Indicators!$I$261</f>
        <v>-1.2959989207582829E-4</v>
      </c>
      <c r="AA73" s="193">
        <f>Q73*$B73*Indicators!$B$262+Q73*$C73*Indicators!$C$262+Q73*$D73*Indicators!$D$262+Q73*$E73*Indicators!$E$262+Q73*$F73*Indicators!$F$262+Q73*$G73*Indicators!$G$262+Q73*$H73*Indicators!$H$262+Q73*$I73*Indicators!$I$262</f>
        <v>-6.1900299993098546E-4</v>
      </c>
      <c r="AB73" s="193">
        <f>R73*$B73*Indicators!$B$263+R73*$C73*Indicators!$C$263+R73*$D73*Indicators!$D$263+R73*$E73*Indicators!$E$263+R73*$F73*Indicators!$F$263+R73*$G73*Indicators!$G$263+R73*$H73*Indicators!$H$263+R73*$I73*Indicators!$I$263</f>
        <v>-6.9914975828492062E-5</v>
      </c>
      <c r="AC73" s="193">
        <f>S73*$B73*Indicators!$B$264+S73*$C73*Indicators!$C$264+S73*$D73*Indicators!$D$264+S73*$E73*Indicators!$E$264+S73*$F73*Indicators!$F$264+S73*$G73*Indicators!$G$264+S73*$H73*Indicators!$H$264+S73*$I73*Indicators!$I$264</f>
        <v>9.3412536901344725E-4</v>
      </c>
      <c r="AD73" s="193"/>
      <c r="AE73" s="177">
        <f t="shared" si="2"/>
        <v>0.35594709908302158</v>
      </c>
    </row>
    <row r="74" spans="1:31" hidden="1" x14ac:dyDescent="0.25">
      <c r="A74" s="174">
        <f>Indicators!A86</f>
        <v>37987</v>
      </c>
      <c r="B74" s="193">
        <f>(Indicators!B86-Indicators!B85)/Indicators!B85</f>
        <v>5.8267194771163051E-2</v>
      </c>
      <c r="C74" s="193">
        <f>(Indicators!C86-Indicators!C85)/-100</f>
        <v>-4.6499999999999988E-3</v>
      </c>
      <c r="D74" s="193">
        <f>(Indicators!D86-Indicators!D85)/-100</f>
        <v>1.6747652325835572E-3</v>
      </c>
      <c r="E74" s="193">
        <f>(Indicators!E86-Indicators!E85)/-Indicators!E85</f>
        <v>2.7230971128608984E-2</v>
      </c>
      <c r="F74" s="193">
        <f>(Indicators!F86-Indicators!F85)/Indicators!F85</f>
        <v>-4.8895899053627699E-2</v>
      </c>
      <c r="G74" s="193">
        <f>(Indicators!G86-Indicators!G85)/Indicators!G85</f>
        <v>-4.4135284240825086E-2</v>
      </c>
      <c r="H74" s="193">
        <f>(Indicators!H86-Indicators!H85)/Indicators!H85</f>
        <v>1.1057283186255788E-2</v>
      </c>
      <c r="I74" s="193">
        <f>(Indicators!I86-Indicators!I85)/Indicators!I85</f>
        <v>1.5457788347205707E-2</v>
      </c>
      <c r="J74" s="174"/>
      <c r="K74" s="193">
        <f>Ilembe!C$73/100</f>
        <v>0.14881032793337387</v>
      </c>
      <c r="L74" s="193">
        <f>Ilembe!D$73/100</f>
        <v>1.1011935667943982E-2</v>
      </c>
      <c r="M74" s="193">
        <f>Ilembe!E$73/100</f>
        <v>0.32816112675480691</v>
      </c>
      <c r="N74" s="193">
        <f>Ilembe!F$73/100</f>
        <v>2.5336839050355105E-2</v>
      </c>
      <c r="O74" s="193">
        <f>Ilembe!G$73/100</f>
        <v>2.7651218075739444E-2</v>
      </c>
      <c r="P74" s="193">
        <f>Ilembe!H$73/100</f>
        <v>0.12317312923228227</v>
      </c>
      <c r="Q74" s="193">
        <f>Ilembe!I$73/100</f>
        <v>5.232113063751978E-2</v>
      </c>
      <c r="R74" s="193">
        <f>Ilembe!J$73/100</f>
        <v>9.9655552344185161E-2</v>
      </c>
      <c r="S74" s="193">
        <f>Ilembe!K$73/100</f>
        <v>0.18387874030379345</v>
      </c>
      <c r="T74" s="193"/>
      <c r="U74" s="193">
        <f>K74*$B74*Indicators!$B$256+K74*$C74*Indicators!$C$256+K74*$D74*Indicators!$D$256+K74*$E74*Indicators!$E$256+K74*$F74*Indicators!$F$256+K74*$G74*Indicators!$G$256+K74*$H74*Indicators!$H$256+K74*$I74*Indicators!$I$256</f>
        <v>5.3200049054166461E-4</v>
      </c>
      <c r="V74" s="193">
        <f>L74*$B74*Indicators!$B$257+L74*$C74*Indicators!$C$257+L74*$D74*Indicators!$D$257+L74*$E74*Indicators!$E$257+L74*$F74*Indicators!$F$257+L74*$G74*Indicators!$G$257+L74*$H74*Indicators!$H$257+L74*$I74*Indicators!$I$257</f>
        <v>6.2115020206940624E-5</v>
      </c>
      <c r="W74" s="193">
        <f>M74*$B74*Indicators!$B$258+M74*$C74*Indicators!$C$258+M74*$D74*Indicators!$D$258+M74*$E74*Indicators!$E$258+M74*$F74*Indicators!$F$258+M74*$G74*Indicators!$G$258+M74*$H74*Indicators!$H$258+M74*$I74*Indicators!$I$258</f>
        <v>8.6856504115134115E-3</v>
      </c>
      <c r="X74" s="193">
        <f>N74*$B74*Indicators!$B$259+N74*$C74*Indicators!$C$259+N74*$D74*Indicators!$D$259+N74*$E74*Indicators!$E$259+N74*$F74*Indicators!$F$259+N74*$G74*Indicators!$G$259+N74*$H74*Indicators!$H$259+N74*$I74*Indicators!$I$259</f>
        <v>5.0569225605163787E-4</v>
      </c>
      <c r="Y74" s="193">
        <f>O74*$B74*Indicators!$B$260+O74*$C74*Indicators!$C$260+O74*$D74*Indicators!$D$260+O74*$E74*Indicators!$E$260+O74*$F74*Indicators!$F$260+O74*$G74*Indicators!$G$260+O74*$H74*Indicators!$H$260+O74*$I74*Indicators!$I$260</f>
        <v>3.5321433818349837E-4</v>
      </c>
      <c r="Z74" s="193">
        <f>P74*$B74*Indicators!$B$261+P74*$C74*Indicators!$C$261+P74*$D74*Indicators!$D$261+P74*$E74*Indicators!$E$261+P74*$F74*Indicators!$F$261+P74*$G74*Indicators!$G$261+P74*$H74*Indicators!$H$261+P74*$I74*Indicators!$I$261</f>
        <v>1.2343906535240397E-3</v>
      </c>
      <c r="AA74" s="193">
        <f>Q74*$B74*Indicators!$B$262+Q74*$C74*Indicators!$C$262+Q74*$D74*Indicators!$D$262+Q74*$E74*Indicators!$E$262+Q74*$F74*Indicators!$F$262+Q74*$G74*Indicators!$G$262+Q74*$H74*Indicators!$H$262+Q74*$I74*Indicators!$I$262</f>
        <v>8.8897382781650809E-4</v>
      </c>
      <c r="AB74" s="193">
        <f>R74*$B74*Indicators!$B$263+R74*$C74*Indicators!$C$263+R74*$D74*Indicators!$D$263+R74*$E74*Indicators!$E$263+R74*$F74*Indicators!$F$263+R74*$G74*Indicators!$G$263+R74*$H74*Indicators!$H$263+R74*$I74*Indicators!$I$263</f>
        <v>1.114135869499222E-3</v>
      </c>
      <c r="AC74" s="193">
        <f>S74*$B74*Indicators!$B$264+S74*$C74*Indicators!$C$264+S74*$D74*Indicators!$D$264+S74*$E74*Indicators!$E$264+S74*$F74*Indicators!$F$264+S74*$G74*Indicators!$G$264+S74*$H74*Indicators!$H$264+S74*$I74*Indicators!$I$264</f>
        <v>1.5858156554653623E-3</v>
      </c>
      <c r="AD74" s="193"/>
      <c r="AE74" s="177">
        <f t="shared" si="2"/>
        <v>1.4961988522802285</v>
      </c>
    </row>
    <row r="75" spans="1:31" hidden="1" x14ac:dyDescent="0.25">
      <c r="A75" s="174">
        <f>Indicators!A87</f>
        <v>38018</v>
      </c>
      <c r="B75" s="193">
        <f>(Indicators!B87-Indicators!B86)/Indicators!B86</f>
        <v>-5.4361747545182942E-2</v>
      </c>
      <c r="C75" s="193">
        <f>(Indicators!C87-Indicators!C86)/-100</f>
        <v>1.1500000000000021E-3</v>
      </c>
      <c r="D75" s="193">
        <f>(Indicators!D87-Indicators!D86)/-100</f>
        <v>-5.762670565302168E-3</v>
      </c>
      <c r="E75" s="193">
        <f>(Indicators!E87-Indicators!E86)/-Indicators!E86</f>
        <v>-9.8482293423271569E-2</v>
      </c>
      <c r="F75" s="193">
        <f>(Indicators!F87-Indicators!F86)/Indicators!F86</f>
        <v>-2.6533996683250436E-2</v>
      </c>
      <c r="G75" s="193">
        <f>(Indicators!G87-Indicators!G86)/Indicators!G86</f>
        <v>-8.0301129234629579E-3</v>
      </c>
      <c r="H75" s="193">
        <f>(Indicators!H87-Indicators!H86)/Indicators!H86</f>
        <v>5.9380533788584095E-3</v>
      </c>
      <c r="I75" s="193">
        <f>(Indicators!I87-Indicators!I86)/Indicators!I86</f>
        <v>-1.2587822014051522E-2</v>
      </c>
      <c r="J75" s="174"/>
      <c r="K75" s="193">
        <f>Ilembe!C$73/100</f>
        <v>0.14881032793337387</v>
      </c>
      <c r="L75" s="193">
        <f>Ilembe!D$73/100</f>
        <v>1.1011935667943982E-2</v>
      </c>
      <c r="M75" s="193">
        <f>Ilembe!E$73/100</f>
        <v>0.32816112675480691</v>
      </c>
      <c r="N75" s="193">
        <f>Ilembe!F$73/100</f>
        <v>2.5336839050355105E-2</v>
      </c>
      <c r="O75" s="193">
        <f>Ilembe!G$73/100</f>
        <v>2.7651218075739444E-2</v>
      </c>
      <c r="P75" s="193">
        <f>Ilembe!H$73/100</f>
        <v>0.12317312923228227</v>
      </c>
      <c r="Q75" s="193">
        <f>Ilembe!I$73/100</f>
        <v>5.232113063751978E-2</v>
      </c>
      <c r="R75" s="193">
        <f>Ilembe!J$73/100</f>
        <v>9.9655552344185161E-2</v>
      </c>
      <c r="S75" s="193">
        <f>Ilembe!K$73/100</f>
        <v>0.18387874030379345</v>
      </c>
      <c r="T75" s="193"/>
      <c r="U75" s="193">
        <f>K75*$B75*Indicators!$B$256+K75*$C75*Indicators!$C$256+K75*$D75*Indicators!$D$256+K75*$E75*Indicators!$E$256+K75*$F75*Indicators!$F$256+K75*$G75*Indicators!$G$256+K75*$H75*Indicators!$H$256+K75*$I75*Indicators!$I$256</f>
        <v>-5.3811142485906309E-3</v>
      </c>
      <c r="V75" s="193">
        <f>L75*$B75*Indicators!$B$257+L75*$C75*Indicators!$C$257+L75*$D75*Indicators!$D$257+L75*$E75*Indicators!$E$257+L75*$F75*Indicators!$F$257+L75*$G75*Indicators!$G$257+L75*$H75*Indicators!$H$257+L75*$I75*Indicators!$I$257</f>
        <v>-3.5113058000168753E-4</v>
      </c>
      <c r="W75" s="193">
        <f>M75*$B75*Indicators!$B$258+M75*$C75*Indicators!$C$258+M75*$D75*Indicators!$D$258+M75*$E75*Indicators!$E$258+M75*$F75*Indicators!$F$258+M75*$G75*Indicators!$G$258+M75*$H75*Indicators!$H$258+M75*$I75*Indicators!$I$258</f>
        <v>-1.0125980458381584E-2</v>
      </c>
      <c r="X75" s="193">
        <f>N75*$B75*Indicators!$B$259+N75*$C75*Indicators!$C$259+N75*$D75*Indicators!$D$259+N75*$E75*Indicators!$E$259+N75*$F75*Indicators!$F$259+N75*$G75*Indicators!$G$259+N75*$H75*Indicators!$H$259+N75*$I75*Indicators!$I$259</f>
        <v>-7.8704767285417247E-4</v>
      </c>
      <c r="Y75" s="193">
        <f>O75*$B75*Indicators!$B$260+O75*$C75*Indicators!$C$260+O75*$D75*Indicators!$D$260+O75*$E75*Indicators!$E$260+O75*$F75*Indicators!$F$260+O75*$G75*Indicators!$G$260+O75*$H75*Indicators!$H$260+O75*$I75*Indicators!$I$260</f>
        <v>-5.333300831589405E-4</v>
      </c>
      <c r="Z75" s="193">
        <f>P75*$B75*Indicators!$B$261+P75*$C75*Indicators!$C$261+P75*$D75*Indicators!$D$261+P75*$E75*Indicators!$E$261+P75*$F75*Indicators!$F$261+P75*$G75*Indicators!$G$261+P75*$H75*Indicators!$H$261+P75*$I75*Indicators!$I$261</f>
        <v>-1.7921597757402032E-3</v>
      </c>
      <c r="AA75" s="193">
        <f>Q75*$B75*Indicators!$B$262+Q75*$C75*Indicators!$C$262+Q75*$D75*Indicators!$D$262+Q75*$E75*Indicators!$E$262+Q75*$F75*Indicators!$F$262+Q75*$G75*Indicators!$G$262+Q75*$H75*Indicators!$H$262+Q75*$I75*Indicators!$I$262</f>
        <v>-1.85207914999453E-3</v>
      </c>
      <c r="AB75" s="193">
        <f>R75*$B75*Indicators!$B$263+R75*$C75*Indicators!$C$263+R75*$D75*Indicators!$D$263+R75*$E75*Indicators!$E$263+R75*$F75*Indicators!$F$263+R75*$G75*Indicators!$G$263+R75*$H75*Indicators!$H$263+R75*$I75*Indicators!$I$263</f>
        <v>-1.4256869055058149E-3</v>
      </c>
      <c r="AC75" s="193">
        <f>S75*$B75*Indicators!$B$264+S75*$C75*Indicators!$C$264+S75*$D75*Indicators!$D$264+S75*$E75*Indicators!$E$264+S75*$F75*Indicators!$F$264+S75*$G75*Indicators!$G$264+S75*$H75*Indicators!$H$264+S75*$I75*Indicators!$I$264</f>
        <v>-9.2567940403379047E-4</v>
      </c>
      <c r="AD75" s="193"/>
      <c r="AE75" s="177">
        <f t="shared" si="2"/>
        <v>-2.3174208278261355</v>
      </c>
    </row>
    <row r="76" spans="1:31" hidden="1" x14ac:dyDescent="0.25">
      <c r="A76" s="174">
        <f>Indicators!A88</f>
        <v>38047</v>
      </c>
      <c r="B76" s="193">
        <f>(Indicators!B88-Indicators!B87)/Indicators!B87</f>
        <v>-4.7012791572610887E-2</v>
      </c>
      <c r="C76" s="193">
        <f>(Indicators!C88-Indicators!C87)/-100</f>
        <v>-2.4500000000000099E-3</v>
      </c>
      <c r="D76" s="193">
        <f>(Indicators!D88-Indicators!D87)/-100</f>
        <v>3.3324277823055803E-3</v>
      </c>
      <c r="E76" s="193">
        <f>(Indicators!E88-Indicators!E87)/-Indicators!E87</f>
        <v>6.4476512127725162E-3</v>
      </c>
      <c r="F76" s="193">
        <f>(Indicators!F88-Indicators!F87)/Indicators!F87</f>
        <v>0.10732538330494036</v>
      </c>
      <c r="G76" s="193">
        <f>(Indicators!G88-Indicators!G87)/Indicators!G87</f>
        <v>6.9567417151530475E-2</v>
      </c>
      <c r="H76" s="193">
        <f>(Indicators!H88-Indicators!H87)/Indicators!H87</f>
        <v>1.0994339443642151E-2</v>
      </c>
      <c r="I76" s="193">
        <f>(Indicators!I88-Indicators!I87)/Indicators!I87</f>
        <v>3.6466053957900979E-2</v>
      </c>
      <c r="J76" s="174"/>
      <c r="K76" s="193">
        <f>Ilembe!C$73/100</f>
        <v>0.14881032793337387</v>
      </c>
      <c r="L76" s="193">
        <f>Ilembe!D$73/100</f>
        <v>1.1011935667943982E-2</v>
      </c>
      <c r="M76" s="193">
        <f>Ilembe!E$73/100</f>
        <v>0.32816112675480691</v>
      </c>
      <c r="N76" s="193">
        <f>Ilembe!F$73/100</f>
        <v>2.5336839050355105E-2</v>
      </c>
      <c r="O76" s="193">
        <f>Ilembe!G$73/100</f>
        <v>2.7651218075739444E-2</v>
      </c>
      <c r="P76" s="193">
        <f>Ilembe!H$73/100</f>
        <v>0.12317312923228227</v>
      </c>
      <c r="Q76" s="193">
        <f>Ilembe!I$73/100</f>
        <v>5.232113063751978E-2</v>
      </c>
      <c r="R76" s="193">
        <f>Ilembe!J$73/100</f>
        <v>9.9655552344185161E-2</v>
      </c>
      <c r="S76" s="193">
        <f>Ilembe!K$73/100</f>
        <v>0.18387874030379345</v>
      </c>
      <c r="T76" s="193"/>
      <c r="U76" s="193">
        <f>K76*$B76*Indicators!$B$256+K76*$C76*Indicators!$C$256+K76*$D76*Indicators!$D$256+K76*$E76*Indicators!$E$256+K76*$F76*Indicators!$F$256+K76*$G76*Indicators!$G$256+K76*$H76*Indicators!$H$256+K76*$I76*Indicators!$I$256</f>
        <v>4.1413165797377196E-3</v>
      </c>
      <c r="V76" s="193">
        <f>L76*$B76*Indicators!$B$257+L76*$C76*Indicators!$C$257+L76*$D76*Indicators!$D$257+L76*$E76*Indicators!$E$257+L76*$F76*Indicators!$F$257+L76*$G76*Indicators!$G$257+L76*$H76*Indicators!$H$257+L76*$I76*Indicators!$I$257</f>
        <v>2.3853069807873068E-4</v>
      </c>
      <c r="W76" s="193">
        <f>M76*$B76*Indicators!$B$258+M76*$C76*Indicators!$C$258+M76*$D76*Indicators!$D$258+M76*$E76*Indicators!$E$258+M76*$F76*Indicators!$F$258+M76*$G76*Indicators!$G$258+M76*$H76*Indicators!$H$258+M76*$I76*Indicators!$I$258</f>
        <v>-2.5401134166503836E-3</v>
      </c>
      <c r="X76" s="193">
        <f>N76*$B76*Indicators!$B$259+N76*$C76*Indicators!$C$259+N76*$D76*Indicators!$D$259+N76*$E76*Indicators!$E$259+N76*$F76*Indicators!$F$259+N76*$G76*Indicators!$G$259+N76*$H76*Indicators!$H$259+N76*$I76*Indicators!$I$259</f>
        <v>4.0449841426385151E-4</v>
      </c>
      <c r="Y76" s="193">
        <f>O76*$B76*Indicators!$B$260+O76*$C76*Indicators!$C$260+O76*$D76*Indicators!$D$260+O76*$E76*Indicators!$E$260+O76*$F76*Indicators!$F$260+O76*$G76*Indicators!$G$260+O76*$H76*Indicators!$H$260+O76*$I76*Indicators!$I$260</f>
        <v>2.7256243483132695E-5</v>
      </c>
      <c r="Z76" s="193">
        <f>P76*$B76*Indicators!$B$261+P76*$C76*Indicators!$C$261+P76*$D76*Indicators!$D$261+P76*$E76*Indicators!$E$261+P76*$F76*Indicators!$F$261+P76*$G76*Indicators!$G$261+P76*$H76*Indicators!$H$261+P76*$I76*Indicators!$I$261</f>
        <v>-1.8462957604722382E-4</v>
      </c>
      <c r="AA76" s="193">
        <f>Q76*$B76*Indicators!$B$262+Q76*$C76*Indicators!$C$262+Q76*$D76*Indicators!$D$262+Q76*$E76*Indicators!$E$262+Q76*$F76*Indicators!$F$262+Q76*$G76*Indicators!$G$262+Q76*$H76*Indicators!$H$262+Q76*$I76*Indicators!$I$262</f>
        <v>1.5286833575093575E-4</v>
      </c>
      <c r="AB76" s="193">
        <f>R76*$B76*Indicators!$B$263+R76*$C76*Indicators!$C$263+R76*$D76*Indicators!$D$263+R76*$E76*Indicators!$E$263+R76*$F76*Indicators!$F$263+R76*$G76*Indicators!$G$263+R76*$H76*Indicators!$H$263+R76*$I76*Indicators!$I$263</f>
        <v>5.389703857028896E-5</v>
      </c>
      <c r="AC76" s="193">
        <f>S76*$B76*Indicators!$B$264+S76*$C76*Indicators!$C$264+S76*$D76*Indicators!$D$264+S76*$E76*Indicators!$E$264+S76*$F76*Indicators!$F$264+S76*$G76*Indicators!$G$264+S76*$H76*Indicators!$H$264+S76*$I76*Indicators!$I$264</f>
        <v>4.2165404980808857E-5</v>
      </c>
      <c r="AD76" s="193"/>
      <c r="AE76" s="177">
        <f t="shared" si="2"/>
        <v>0.23357897221678611</v>
      </c>
    </row>
    <row r="77" spans="1:31" hidden="1" x14ac:dyDescent="0.25">
      <c r="A77" s="174">
        <f>Indicators!A89</f>
        <v>38078</v>
      </c>
      <c r="B77" s="193">
        <f>(Indicators!B89-Indicators!B88)/Indicators!B88</f>
        <v>8.6852161829264404E-2</v>
      </c>
      <c r="C77" s="193">
        <f>(Indicators!C89-Indicators!C88)/-100</f>
        <v>-3.4499999999999887E-3</v>
      </c>
      <c r="D77" s="193">
        <f>(Indicators!D89-Indicators!D88)/-100</f>
        <v>1.637936570674487E-3</v>
      </c>
      <c r="E77" s="193">
        <f>(Indicators!E89-Indicators!E88)/-Indicators!E88</f>
        <v>-8.3127317676143314E-2</v>
      </c>
      <c r="F77" s="193">
        <f>(Indicators!F89-Indicators!F88)/Indicators!F88</f>
        <v>5.5384615384615435E-2</v>
      </c>
      <c r="G77" s="193">
        <f>(Indicators!G89-Indicators!G88)/Indicators!G88</f>
        <v>-8.4200567644276303E-2</v>
      </c>
      <c r="H77" s="193">
        <f>(Indicators!H89-Indicators!H88)/Indicators!H88</f>
        <v>9.4984881659889477E-3</v>
      </c>
      <c r="I77" s="193">
        <f>(Indicators!I89-Indicators!I88)/Indicators!I88</f>
        <v>-5.8066361556064074E-2</v>
      </c>
      <c r="J77" s="174"/>
      <c r="K77" s="193">
        <f>Ilembe!C$73/100</f>
        <v>0.14881032793337387</v>
      </c>
      <c r="L77" s="193">
        <f>Ilembe!D$73/100</f>
        <v>1.1011935667943982E-2</v>
      </c>
      <c r="M77" s="193">
        <f>Ilembe!E$73/100</f>
        <v>0.32816112675480691</v>
      </c>
      <c r="N77" s="193">
        <f>Ilembe!F$73/100</f>
        <v>2.5336839050355105E-2</v>
      </c>
      <c r="O77" s="193">
        <f>Ilembe!G$73/100</f>
        <v>2.7651218075739444E-2</v>
      </c>
      <c r="P77" s="193">
        <f>Ilembe!H$73/100</f>
        <v>0.12317312923228227</v>
      </c>
      <c r="Q77" s="193">
        <f>Ilembe!I$73/100</f>
        <v>5.232113063751978E-2</v>
      </c>
      <c r="R77" s="193">
        <f>Ilembe!J$73/100</f>
        <v>9.9655552344185161E-2</v>
      </c>
      <c r="S77" s="193">
        <f>Ilembe!K$73/100</f>
        <v>0.18387874030379345</v>
      </c>
      <c r="T77" s="193"/>
      <c r="U77" s="193">
        <f>K77*$B77*Indicators!$B$256+K77*$C77*Indicators!$C$256+K77*$D77*Indicators!$D$256+K77*$E77*Indicators!$E$256+K77*$F77*Indicators!$F$256+K77*$G77*Indicators!$G$256+K77*$H77*Indicators!$H$256+K77*$I77*Indicators!$I$256</f>
        <v>2.3654308917026544E-3</v>
      </c>
      <c r="V77" s="193">
        <f>L77*$B77*Indicators!$B$257+L77*$C77*Indicators!$C$257+L77*$D77*Indicators!$D$257+L77*$E77*Indicators!$E$257+L77*$F77*Indicators!$F$257+L77*$G77*Indicators!$G$257+L77*$H77*Indicators!$H$257+L77*$I77*Indicators!$I$257</f>
        <v>-3.0338524307077259E-4</v>
      </c>
      <c r="W77" s="193">
        <f>M77*$B77*Indicators!$B$258+M77*$C77*Indicators!$C$258+M77*$D77*Indicators!$D$258+M77*$E77*Indicators!$E$258+M77*$F77*Indicators!$F$258+M77*$G77*Indicators!$G$258+M77*$H77*Indicators!$H$258+M77*$I77*Indicators!$I$258</f>
        <v>3.5487338361852565E-3</v>
      </c>
      <c r="X77" s="193">
        <f>N77*$B77*Indicators!$B$259+N77*$C77*Indicators!$C$259+N77*$D77*Indicators!$D$259+N77*$E77*Indicators!$E$259+N77*$F77*Indicators!$F$259+N77*$G77*Indicators!$G$259+N77*$H77*Indicators!$H$259+N77*$I77*Indicators!$I$259</f>
        <v>-9.1501922906270727E-4</v>
      </c>
      <c r="Y77" s="193">
        <f>O77*$B77*Indicators!$B$260+O77*$C77*Indicators!$C$260+O77*$D77*Indicators!$D$260+O77*$E77*Indicators!$E$260+O77*$F77*Indicators!$F$260+O77*$G77*Indicators!$G$260+O77*$H77*Indicators!$H$260+O77*$I77*Indicators!$I$260</f>
        <v>-1.3020569924779716E-4</v>
      </c>
      <c r="Z77" s="193">
        <f>P77*$B77*Indicators!$B$261+P77*$C77*Indicators!$C$261+P77*$D77*Indicators!$D$261+P77*$E77*Indicators!$E$261+P77*$F77*Indicators!$F$261+P77*$G77*Indicators!$G$261+P77*$H77*Indicators!$H$261+P77*$I77*Indicators!$I$261</f>
        <v>2.2998809965022837E-4</v>
      </c>
      <c r="AA77" s="193">
        <f>Q77*$B77*Indicators!$B$262+Q77*$C77*Indicators!$C$262+Q77*$D77*Indicators!$D$262+Q77*$E77*Indicators!$E$262+Q77*$F77*Indicators!$F$262+Q77*$G77*Indicators!$G$262+Q77*$H77*Indicators!$H$262+Q77*$I77*Indicators!$I$262</f>
        <v>-1.0823213954166005E-3</v>
      </c>
      <c r="AB77" s="193">
        <f>R77*$B77*Indicators!$B$263+R77*$C77*Indicators!$C$263+R77*$D77*Indicators!$D$263+R77*$E77*Indicators!$E$263+R77*$F77*Indicators!$F$263+R77*$G77*Indicators!$G$263+R77*$H77*Indicators!$H$263+R77*$I77*Indicators!$I$263</f>
        <v>-7.2249633231979201E-5</v>
      </c>
      <c r="AC77" s="193">
        <f>S77*$B77*Indicators!$B$264+S77*$C77*Indicators!$C$264+S77*$D77*Indicators!$D$264+S77*$E77*Indicators!$E$264+S77*$F77*Indicators!$F$264+S77*$G77*Indicators!$G$264+S77*$H77*Indicators!$H$264+S77*$I77*Indicators!$I$264</f>
        <v>1.4253419155065106E-3</v>
      </c>
      <c r="AD77" s="193"/>
      <c r="AE77" s="177">
        <f t="shared" si="2"/>
        <v>0.50663135430147932</v>
      </c>
    </row>
    <row r="78" spans="1:31" hidden="1" x14ac:dyDescent="0.25">
      <c r="A78" s="174">
        <f>Indicators!A90</f>
        <v>38108</v>
      </c>
      <c r="B78" s="193">
        <f>(Indicators!B90-Indicators!B89)/Indicators!B89</f>
        <v>-5.3976694853689035E-2</v>
      </c>
      <c r="C78" s="193">
        <f>(Indicators!C90-Indicators!C89)/-100</f>
        <v>-1.6500000000000093E-3</v>
      </c>
      <c r="D78" s="193">
        <f>(Indicators!D90-Indicators!D89)/-100</f>
        <v>-3.2632826784716588E-3</v>
      </c>
      <c r="E78" s="193">
        <f>(Indicators!E90-Indicators!E89)/-Indicators!E89</f>
        <v>-5.5064194008559199E-2</v>
      </c>
      <c r="F78" s="193">
        <f>(Indicators!F90-Indicators!F89)/Indicators!F89</f>
        <v>-3.498542274052481E-2</v>
      </c>
      <c r="G78" s="193">
        <f>(Indicators!G90-Indicators!G89)/Indicators!G89</f>
        <v>1.8595041322314022E-2</v>
      </c>
      <c r="H78" s="193">
        <f>(Indicators!H90-Indicators!H89)/Indicators!H89</f>
        <v>-1.1513514630090579E-2</v>
      </c>
      <c r="I78" s="193">
        <f>(Indicators!I90-Indicators!I89)/Indicators!I89</f>
        <v>8.4117825690859405E-2</v>
      </c>
      <c r="J78" s="174"/>
      <c r="K78" s="193">
        <f>Ilembe!C$73/100</f>
        <v>0.14881032793337387</v>
      </c>
      <c r="L78" s="193">
        <f>Ilembe!D$73/100</f>
        <v>1.1011935667943982E-2</v>
      </c>
      <c r="M78" s="193">
        <f>Ilembe!E$73/100</f>
        <v>0.32816112675480691</v>
      </c>
      <c r="N78" s="193">
        <f>Ilembe!F$73/100</f>
        <v>2.5336839050355105E-2</v>
      </c>
      <c r="O78" s="193">
        <f>Ilembe!G$73/100</f>
        <v>2.7651218075739444E-2</v>
      </c>
      <c r="P78" s="193">
        <f>Ilembe!H$73/100</f>
        <v>0.12317312923228227</v>
      </c>
      <c r="Q78" s="193">
        <f>Ilembe!I$73/100</f>
        <v>5.232113063751978E-2</v>
      </c>
      <c r="R78" s="193">
        <f>Ilembe!J$73/100</f>
        <v>9.9655552344185161E-2</v>
      </c>
      <c r="S78" s="193">
        <f>Ilembe!K$73/100</f>
        <v>0.18387874030379345</v>
      </c>
      <c r="T78" s="193"/>
      <c r="U78" s="193">
        <f>K78*$B78*Indicators!$B$256+K78*$C78*Indicators!$C$256+K78*$D78*Indicators!$D$256+K78*$E78*Indicators!$E$256+K78*$F78*Indicators!$F$256+K78*$G78*Indicators!$G$256+K78*$H78*Indicators!$H$256+K78*$I78*Indicators!$I$256</f>
        <v>-3.7800752352592469E-3</v>
      </c>
      <c r="V78" s="193">
        <f>L78*$B78*Indicators!$B$257+L78*$C78*Indicators!$C$257+L78*$D78*Indicators!$D$257+L78*$E78*Indicators!$E$257+L78*$F78*Indicators!$F$257+L78*$G78*Indicators!$G$257+L78*$H78*Indicators!$H$257+L78*$I78*Indicators!$I$257</f>
        <v>2.8214272928582632E-5</v>
      </c>
      <c r="W78" s="193">
        <f>M78*$B78*Indicators!$B$258+M78*$C78*Indicators!$C$258+M78*$D78*Indicators!$D$258+M78*$E78*Indicators!$E$258+M78*$F78*Indicators!$F$258+M78*$G78*Indicators!$G$258+M78*$H78*Indicators!$H$258+M78*$I78*Indicators!$I$258</f>
        <v>-3.0253873450397468E-3</v>
      </c>
      <c r="X78" s="193">
        <f>N78*$B78*Indicators!$B$259+N78*$C78*Indicators!$C$259+N78*$D78*Indicators!$D$259+N78*$E78*Indicators!$E$259+N78*$F78*Indicators!$F$259+N78*$G78*Indicators!$G$259+N78*$H78*Indicators!$H$259+N78*$I78*Indicators!$I$259</f>
        <v>6.1445353886296363E-4</v>
      </c>
      <c r="Y78" s="193">
        <f>O78*$B78*Indicators!$B$260+O78*$C78*Indicators!$C$260+O78*$D78*Indicators!$D$260+O78*$E78*Indicators!$E$260+O78*$F78*Indicators!$F$260+O78*$G78*Indicators!$G$260+O78*$H78*Indicators!$H$260+O78*$I78*Indicators!$I$260</f>
        <v>-3.7956246263574141E-4</v>
      </c>
      <c r="Z78" s="193">
        <f>P78*$B78*Indicators!$B$261+P78*$C78*Indicators!$C$261+P78*$D78*Indicators!$D$261+P78*$E78*Indicators!$E$261+P78*$F78*Indicators!$F$261+P78*$G78*Indicators!$G$261+P78*$H78*Indicators!$H$261+P78*$I78*Indicators!$I$261</f>
        <v>-1.849151885852758E-3</v>
      </c>
      <c r="AA78" s="193">
        <f>Q78*$B78*Indicators!$B$262+Q78*$C78*Indicators!$C$262+Q78*$D78*Indicators!$D$262+Q78*$E78*Indicators!$E$262+Q78*$F78*Indicators!$F$262+Q78*$G78*Indicators!$G$262+Q78*$H78*Indicators!$H$262+Q78*$I78*Indicators!$I$262</f>
        <v>-8.6142431969677292E-4</v>
      </c>
      <c r="AB78" s="193">
        <f>R78*$B78*Indicators!$B$263+R78*$C78*Indicators!$C$263+R78*$D78*Indicators!$D$263+R78*$E78*Indicators!$E$263+R78*$F78*Indicators!$F$263+R78*$G78*Indicators!$G$263+R78*$H78*Indicators!$H$263+R78*$I78*Indicators!$I$263</f>
        <v>-1.1017997849280593E-3</v>
      </c>
      <c r="AC78" s="193">
        <f>S78*$B78*Indicators!$B$264+S78*$C78*Indicators!$C$264+S78*$D78*Indicators!$D$264+S78*$E78*Indicators!$E$264+S78*$F78*Indicators!$F$264+S78*$G78*Indicators!$G$264+S78*$H78*Indicators!$H$264+S78*$I78*Indicators!$I$264</f>
        <v>-1.0804694784444526E-3</v>
      </c>
      <c r="AD78" s="193"/>
      <c r="AE78" s="177">
        <f t="shared" si="2"/>
        <v>-1.1435202700065235</v>
      </c>
    </row>
    <row r="79" spans="1:31" hidden="1" x14ac:dyDescent="0.25">
      <c r="A79" s="174">
        <f>Indicators!A91</f>
        <v>38139</v>
      </c>
      <c r="B79" s="193">
        <f>(Indicators!B91-Indicators!B90)/Indicators!B90</f>
        <v>-4.0285051680975528E-2</v>
      </c>
      <c r="C79" s="193">
        <f>(Indicators!C91-Indicators!C90)/-100</f>
        <v>3.0000000000001136E-4</v>
      </c>
      <c r="D79" s="193">
        <f>(Indicators!D91-Indicators!D90)/-100</f>
        <v>-6.5545762278852683E-3</v>
      </c>
      <c r="E79" s="193">
        <f>(Indicators!E91-Indicators!E90)/-Indicators!E90</f>
        <v>0.10356949702541911</v>
      </c>
      <c r="F79" s="193">
        <f>(Indicators!F91-Indicators!F90)/Indicators!F90</f>
        <v>0.13444108761329301</v>
      </c>
      <c r="G79" s="193">
        <f>(Indicators!G91-Indicators!G90)/Indicators!G90</f>
        <v>-4.5638945233264566E-3</v>
      </c>
      <c r="H79" s="193">
        <f>(Indicators!H91-Indicators!H90)/Indicators!H90</f>
        <v>1.6136615947234378E-2</v>
      </c>
      <c r="I79" s="193">
        <f>(Indicators!I91-Indicators!I90)/Indicators!I90</f>
        <v>0.1123249299719888</v>
      </c>
      <c r="J79" s="174"/>
      <c r="K79" s="193">
        <f>Ilembe!C$73/100</f>
        <v>0.14881032793337387</v>
      </c>
      <c r="L79" s="193">
        <f>Ilembe!D$73/100</f>
        <v>1.1011935667943982E-2</v>
      </c>
      <c r="M79" s="193">
        <f>Ilembe!E$73/100</f>
        <v>0.32816112675480691</v>
      </c>
      <c r="N79" s="193">
        <f>Ilembe!F$73/100</f>
        <v>2.5336839050355105E-2</v>
      </c>
      <c r="O79" s="193">
        <f>Ilembe!G$73/100</f>
        <v>2.7651218075739444E-2</v>
      </c>
      <c r="P79" s="193">
        <f>Ilembe!H$73/100</f>
        <v>0.12317312923228227</v>
      </c>
      <c r="Q79" s="193">
        <f>Ilembe!I$73/100</f>
        <v>5.232113063751978E-2</v>
      </c>
      <c r="R79" s="193">
        <f>Ilembe!J$73/100</f>
        <v>9.9655552344185161E-2</v>
      </c>
      <c r="S79" s="193">
        <f>Ilembe!K$73/100</f>
        <v>0.18387874030379345</v>
      </c>
      <c r="T79" s="193"/>
      <c r="U79" s="193">
        <f>K79*$B79*Indicators!$B$256+K79*$C79*Indicators!$C$256+K79*$D79*Indicators!$D$256+K79*$E79*Indicators!$E$256+K79*$F79*Indicators!$F$256+K79*$G79*Indicators!$G$256+K79*$H79*Indicators!$H$256+K79*$I79*Indicators!$I$256</f>
        <v>8.9560093512698075E-3</v>
      </c>
      <c r="V79" s="193">
        <f>L79*$B79*Indicators!$B$257+L79*$C79*Indicators!$C$257+L79*$D79*Indicators!$D$257+L79*$E79*Indicators!$E$257+L79*$F79*Indicators!$F$257+L79*$G79*Indicators!$G$257+L79*$H79*Indicators!$H$257+L79*$I79*Indicators!$I$257</f>
        <v>2.0824519999042236E-4</v>
      </c>
      <c r="W79" s="193">
        <f>M79*$B79*Indicators!$B$258+M79*$C79*Indicators!$C$258+M79*$D79*Indicators!$D$258+M79*$E79*Indicators!$E$258+M79*$F79*Indicators!$F$258+M79*$G79*Indicators!$G$258+M79*$H79*Indicators!$H$258+M79*$I79*Indicators!$I$258</f>
        <v>6.5855704364434827E-3</v>
      </c>
      <c r="X79" s="193">
        <f>N79*$B79*Indicators!$B$259+N79*$C79*Indicators!$C$259+N79*$D79*Indicators!$D$259+N79*$E79*Indicators!$E$259+N79*$F79*Indicators!$F$259+N79*$G79*Indicators!$G$259+N79*$H79*Indicators!$H$259+N79*$I79*Indicators!$I$259</f>
        <v>1.8786960088421297E-3</v>
      </c>
      <c r="Y79" s="193">
        <f>O79*$B79*Indicators!$B$260+O79*$C79*Indicators!$C$260+O79*$D79*Indicators!$D$260+O79*$E79*Indicators!$E$260+O79*$F79*Indicators!$F$260+O79*$G79*Indicators!$G$260+O79*$H79*Indicators!$H$260+O79*$I79*Indicators!$I$260</f>
        <v>5.9169992794236412E-4</v>
      </c>
      <c r="Z79" s="193">
        <f>P79*$B79*Indicators!$B$261+P79*$C79*Indicators!$C$261+P79*$D79*Indicators!$D$261+P79*$E79*Indicators!$E$261+P79*$F79*Indicators!$F$261+P79*$G79*Indicators!$G$261+P79*$H79*Indicators!$H$261+P79*$I79*Indicators!$I$261</f>
        <v>1.1278573324539055E-3</v>
      </c>
      <c r="AA79" s="193">
        <f>Q79*$B79*Indicators!$B$262+Q79*$C79*Indicators!$C$262+Q79*$D79*Indicators!$D$262+Q79*$E79*Indicators!$E$262+Q79*$F79*Indicators!$F$262+Q79*$G79*Indicators!$G$262+Q79*$H79*Indicators!$H$262+Q79*$I79*Indicators!$I$262</f>
        <v>2.1402849256297856E-3</v>
      </c>
      <c r="AB79" s="193">
        <f>R79*$B79*Indicators!$B$263+R79*$C79*Indicators!$C$263+R79*$D79*Indicators!$D$263+R79*$E79*Indicators!$E$263+R79*$F79*Indicators!$F$263+R79*$G79*Indicators!$G$263+R79*$H79*Indicators!$H$263+R79*$I79*Indicators!$I$263</f>
        <v>1.6179296365938468E-3</v>
      </c>
      <c r="AC79" s="193">
        <f>S79*$B79*Indicators!$B$264+S79*$C79*Indicators!$C$264+S79*$D79*Indicators!$D$264+S79*$E79*Indicators!$E$264+S79*$F79*Indicators!$F$264+S79*$G79*Indicators!$G$264+S79*$H79*Indicators!$H$264+S79*$I79*Indicators!$I$264</f>
        <v>9.603638834541771E-4</v>
      </c>
      <c r="AD79" s="193"/>
      <c r="AE79" s="177">
        <f t="shared" si="2"/>
        <v>2.4066656702619924</v>
      </c>
    </row>
    <row r="80" spans="1:31" hidden="1" x14ac:dyDescent="0.25">
      <c r="A80" s="174">
        <f>Indicators!A92</f>
        <v>38169</v>
      </c>
      <c r="B80" s="193">
        <f>(Indicators!B92-Indicators!B91)/Indicators!B91</f>
        <v>1.1682242990653986E-3</v>
      </c>
      <c r="C80" s="193">
        <f>(Indicators!C92-Indicators!C91)/-100</f>
        <v>1.7999999999999971E-3</v>
      </c>
      <c r="D80" s="193">
        <f>(Indicators!D92-Indicators!D91)/-100</f>
        <v>-3.2679738562090789E-3</v>
      </c>
      <c r="E80" s="193">
        <f>(Indicators!E92-Indicators!E91)/-Indicators!E91</f>
        <v>-0.2648567119155355</v>
      </c>
      <c r="F80" s="193">
        <f>(Indicators!F92-Indicators!F91)/Indicators!F91</f>
        <v>8.7882822902796295E-2</v>
      </c>
      <c r="G80" s="193">
        <f>(Indicators!G92-Indicators!G91)/Indicators!G91</f>
        <v>-1.4263881813550745E-2</v>
      </c>
      <c r="H80" s="193">
        <f>(Indicators!H92-Indicators!H91)/Indicators!H91</f>
        <v>9.2544392388223731E-3</v>
      </c>
      <c r="I80" s="193">
        <f>(Indicators!I92-Indicators!I91)/Indicators!I91</f>
        <v>-8.2850667338201969E-2</v>
      </c>
      <c r="J80" s="174"/>
      <c r="K80" s="193">
        <f>Ilembe!C$73/100</f>
        <v>0.14881032793337387</v>
      </c>
      <c r="L80" s="193">
        <f>Ilembe!D$73/100</f>
        <v>1.1011935667943982E-2</v>
      </c>
      <c r="M80" s="193">
        <f>Ilembe!E$73/100</f>
        <v>0.32816112675480691</v>
      </c>
      <c r="N80" s="193">
        <f>Ilembe!F$73/100</f>
        <v>2.5336839050355105E-2</v>
      </c>
      <c r="O80" s="193">
        <f>Ilembe!G$73/100</f>
        <v>2.7651218075739444E-2</v>
      </c>
      <c r="P80" s="193">
        <f>Ilembe!H$73/100</f>
        <v>0.12317312923228227</v>
      </c>
      <c r="Q80" s="193">
        <f>Ilembe!I$73/100</f>
        <v>5.232113063751978E-2</v>
      </c>
      <c r="R80" s="193">
        <f>Ilembe!J$73/100</f>
        <v>9.9655552344185161E-2</v>
      </c>
      <c r="S80" s="193">
        <f>Ilembe!K$73/100</f>
        <v>0.18387874030379345</v>
      </c>
      <c r="T80" s="193"/>
      <c r="U80" s="193">
        <f>K80*$B80*Indicators!$B$256+K80*$C80*Indicators!$C$256+K80*$D80*Indicators!$D$256+K80*$E80*Indicators!$E$256+K80*$F80*Indicators!$F$256+K80*$G80*Indicators!$G$256+K80*$H80*Indicators!$H$256+K80*$I80*Indicators!$I$256</f>
        <v>-3.5882868677884362E-3</v>
      </c>
      <c r="V80" s="193">
        <f>L80*$B80*Indicators!$B$257+L80*$C80*Indicators!$C$257+L80*$D80*Indicators!$D$257+L80*$E80*Indicators!$E$257+L80*$F80*Indicators!$F$257+L80*$G80*Indicators!$G$257+L80*$H80*Indicators!$H$257+L80*$I80*Indicators!$I$257</f>
        <v>-5.3309760735288615E-4</v>
      </c>
      <c r="W80" s="193">
        <f>M80*$B80*Indicators!$B$258+M80*$C80*Indicators!$C$258+M80*$D80*Indicators!$D$258+M80*$E80*Indicators!$E$258+M80*$F80*Indicators!$F$258+M80*$G80*Indicators!$G$258+M80*$H80*Indicators!$H$258+M80*$I80*Indicators!$I$258</f>
        <v>-1.3626851712198299E-2</v>
      </c>
      <c r="X80" s="193">
        <f>N80*$B80*Indicators!$B$259+N80*$C80*Indicators!$C$259+N80*$D80*Indicators!$D$259+N80*$E80*Indicators!$E$259+N80*$F80*Indicators!$F$259+N80*$G80*Indicators!$G$259+N80*$H80*Indicators!$H$259+N80*$I80*Indicators!$I$259</f>
        <v>-2.3671653440360046E-3</v>
      </c>
      <c r="Y80" s="193">
        <f>O80*$B80*Indicators!$B$260+O80*$C80*Indicators!$C$260+O80*$D80*Indicators!$D$260+O80*$E80*Indicators!$E$260+O80*$F80*Indicators!$F$260+O80*$G80*Indicators!$G$260+O80*$H80*Indicators!$H$260+O80*$I80*Indicators!$I$260</f>
        <v>-1.1271931487760189E-3</v>
      </c>
      <c r="Z80" s="193">
        <f>P80*$B80*Indicators!$B$261+P80*$C80*Indicators!$C$261+P80*$D80*Indicators!$D$261+P80*$E80*Indicators!$E$261+P80*$F80*Indicators!$F$261+P80*$G80*Indicators!$G$261+P80*$H80*Indicators!$H$261+P80*$I80*Indicators!$I$261</f>
        <v>-2.9658652979482848E-3</v>
      </c>
      <c r="AA80" s="193">
        <f>Q80*$B80*Indicators!$B$262+Q80*$C80*Indicators!$C$262+Q80*$D80*Indicators!$D$262+Q80*$E80*Indicators!$E$262+Q80*$F80*Indicators!$F$262+Q80*$G80*Indicators!$G$262+Q80*$H80*Indicators!$H$262+Q80*$I80*Indicators!$I$262</f>
        <v>-4.4860748214085268E-3</v>
      </c>
      <c r="AB80" s="193">
        <f>R80*$B80*Indicators!$B$263+R80*$C80*Indicators!$C$263+R80*$D80*Indicators!$D$263+R80*$E80*Indicators!$E$263+R80*$F80*Indicators!$F$263+R80*$G80*Indicators!$G$263+R80*$H80*Indicators!$H$263+R80*$I80*Indicators!$I$263</f>
        <v>-2.7337359386035462E-3</v>
      </c>
      <c r="AC80" s="193">
        <f>S80*$B80*Indicators!$B$264+S80*$C80*Indicators!$C$264+S80*$D80*Indicators!$D$264+S80*$E80*Indicators!$E$264+S80*$F80*Indicators!$F$264+S80*$G80*Indicators!$G$264+S80*$H80*Indicators!$H$264+S80*$I80*Indicators!$I$264</f>
        <v>-2.3407284390132338E-4</v>
      </c>
      <c r="AD80" s="193"/>
      <c r="AE80" s="177">
        <f t="shared" si="2"/>
        <v>-3.1662343582013328</v>
      </c>
    </row>
    <row r="81" spans="1:31" hidden="1" x14ac:dyDescent="0.25">
      <c r="A81" s="174">
        <f>Indicators!A93</f>
        <v>38200</v>
      </c>
      <c r="B81" s="193">
        <f>(Indicators!B93-Indicators!B92)/Indicators!B92</f>
        <v>7.3768002429628679E-2</v>
      </c>
      <c r="C81" s="193">
        <f>(Indicators!C93-Indicators!C92)/-100</f>
        <v>4.8499999999999941E-3</v>
      </c>
      <c r="D81" s="193">
        <f>(Indicators!D93-Indicators!D92)/-100</f>
        <v>5.7588400155288814E-3</v>
      </c>
      <c r="E81" s="193">
        <f>(Indicators!E93-Indicators!E92)/-Indicators!E92</f>
        <v>4.8652516098258984E-2</v>
      </c>
      <c r="F81" s="193">
        <f>(Indicators!F93-Indicators!F92)/Indicators!F92</f>
        <v>-3.5495716034271728E-2</v>
      </c>
      <c r="G81" s="193">
        <f>(Indicators!G93-Indicators!G92)/Indicators!G92</f>
        <v>5.4521963824289463E-2</v>
      </c>
      <c r="H81" s="193">
        <f>(Indicators!H93-Indicators!H92)/Indicators!H92</f>
        <v>2.0951216561280177E-2</v>
      </c>
      <c r="I81" s="193">
        <f>(Indicators!I93-Indicators!I92)/Indicators!I92</f>
        <v>-2.2789676002196595E-2</v>
      </c>
      <c r="J81" s="174"/>
      <c r="K81" s="193">
        <f>Ilembe!C$73/100</f>
        <v>0.14881032793337387</v>
      </c>
      <c r="L81" s="193">
        <f>Ilembe!D$73/100</f>
        <v>1.1011935667943982E-2</v>
      </c>
      <c r="M81" s="193">
        <f>Ilembe!E$73/100</f>
        <v>0.32816112675480691</v>
      </c>
      <c r="N81" s="193">
        <f>Ilembe!F$73/100</f>
        <v>2.5336839050355105E-2</v>
      </c>
      <c r="O81" s="193">
        <f>Ilembe!G$73/100</f>
        <v>2.7651218075739444E-2</v>
      </c>
      <c r="P81" s="193">
        <f>Ilembe!H$73/100</f>
        <v>0.12317312923228227</v>
      </c>
      <c r="Q81" s="193">
        <f>Ilembe!I$73/100</f>
        <v>5.232113063751978E-2</v>
      </c>
      <c r="R81" s="193">
        <f>Ilembe!J$73/100</f>
        <v>9.9655552344185161E-2</v>
      </c>
      <c r="S81" s="193">
        <f>Ilembe!K$73/100</f>
        <v>0.18387874030379345</v>
      </c>
      <c r="T81" s="193"/>
      <c r="U81" s="193">
        <f>K81*$B81*Indicators!$B$256+K81*$C81*Indicators!$C$256+K81*$D81*Indicators!$D$256+K81*$E81*Indicators!$E$256+K81*$F81*Indicators!$F$256+K81*$G81*Indicators!$G$256+K81*$H81*Indicators!$H$256+K81*$I81*Indicators!$I$256</f>
        <v>1.9971392129009558E-3</v>
      </c>
      <c r="V81" s="193">
        <f>L81*$B81*Indicators!$B$257+L81*$C81*Indicators!$C$257+L81*$D81*Indicators!$D$257+L81*$E81*Indicators!$E$257+L81*$F81*Indicators!$F$257+L81*$G81*Indicators!$G$257+L81*$H81*Indicators!$H$257+L81*$I81*Indicators!$I$257</f>
        <v>4.872396409114283E-4</v>
      </c>
      <c r="W81" s="193">
        <f>M81*$B81*Indicators!$B$258+M81*$C81*Indicators!$C$258+M81*$D81*Indicators!$D$258+M81*$E81*Indicators!$E$258+M81*$F81*Indicators!$F$258+M81*$G81*Indicators!$G$258+M81*$H81*Indicators!$H$258+M81*$I81*Indicators!$I$258</f>
        <v>9.673921225420299E-3</v>
      </c>
      <c r="X81" s="193">
        <f>N81*$B81*Indicators!$B$259+N81*$C81*Indicators!$C$259+N81*$D81*Indicators!$D$259+N81*$E81*Indicators!$E$259+N81*$F81*Indicators!$F$259+N81*$G81*Indicators!$G$259+N81*$H81*Indicators!$H$259+N81*$I81*Indicators!$I$259</f>
        <v>2.112593017706028E-4</v>
      </c>
      <c r="Y81" s="193">
        <f>O81*$B81*Indicators!$B$260+O81*$C81*Indicators!$C$260+O81*$D81*Indicators!$D$260+O81*$E81*Indicators!$E$260+O81*$F81*Indicators!$F$260+O81*$G81*Indicators!$G$260+O81*$H81*Indicators!$H$260+O81*$I81*Indicators!$I$260</f>
        <v>6.0421901089355214E-4</v>
      </c>
      <c r="Z81" s="193">
        <f>P81*$B81*Indicators!$B$261+P81*$C81*Indicators!$C$261+P81*$D81*Indicators!$D$261+P81*$E81*Indicators!$E$261+P81*$F81*Indicators!$F$261+P81*$G81*Indicators!$G$261+P81*$H81*Indicators!$H$261+P81*$I81*Indicators!$I$261</f>
        <v>2.5040018171648293E-3</v>
      </c>
      <c r="AA81" s="193">
        <f>Q81*$B81*Indicators!$B$262+Q81*$C81*Indicators!$C$262+Q81*$D81*Indicators!$D$262+Q81*$E81*Indicators!$E$262+Q81*$F81*Indicators!$F$262+Q81*$G81*Indicators!$G$262+Q81*$H81*Indicators!$H$262+Q81*$I81*Indicators!$I$262</f>
        <v>1.330511429394735E-3</v>
      </c>
      <c r="AB81" s="193">
        <f>R81*$B81*Indicators!$B$263+R81*$C81*Indicators!$C$263+R81*$D81*Indicators!$D$263+R81*$E81*Indicators!$E$263+R81*$F81*Indicators!$F$263+R81*$G81*Indicators!$G$263+R81*$H81*Indicators!$H$263+R81*$I81*Indicators!$I$263</f>
        <v>1.9593594077029152E-3</v>
      </c>
      <c r="AC81" s="193">
        <f>S81*$B81*Indicators!$B$264+S81*$C81*Indicators!$C$264+S81*$D81*Indicators!$D$264+S81*$E81*Indicators!$E$264+S81*$F81*Indicators!$F$264+S81*$G81*Indicators!$G$264+S81*$H81*Indicators!$H$264+S81*$I81*Indicators!$I$264</f>
        <v>2.8265746943230015E-3</v>
      </c>
      <c r="AD81" s="193"/>
      <c r="AE81" s="177">
        <f t="shared" si="2"/>
        <v>2.1594225740482318</v>
      </c>
    </row>
    <row r="82" spans="1:31" hidden="1" x14ac:dyDescent="0.25">
      <c r="A82" s="174">
        <f>Indicators!A94</f>
        <v>38231</v>
      </c>
      <c r="B82" s="193">
        <f>(Indicators!B94-Indicators!B93)/Indicators!B93</f>
        <v>-4.1502917708705546E-2</v>
      </c>
      <c r="C82" s="193">
        <f>(Indicators!C94-Indicators!C93)/-100</f>
        <v>1.7500000000000072E-3</v>
      </c>
      <c r="D82" s="193">
        <f>(Indicators!D94-Indicators!D93)/-100</f>
        <v>-3.2971886883313606E-3</v>
      </c>
      <c r="E82" s="193">
        <f>(Indicators!E94-Indicators!E93)/-Indicators!E93</f>
        <v>-0.18701428929556282</v>
      </c>
      <c r="F82" s="193">
        <f>(Indicators!F94-Indicators!F93)/Indicators!F93</f>
        <v>0.10025380710659899</v>
      </c>
      <c r="G82" s="193">
        <f>(Indicators!G94-Indicators!G93)/Indicators!G93</f>
        <v>1.2251899044351873E-2</v>
      </c>
      <c r="H82" s="193">
        <f>(Indicators!H94-Indicators!H93)/Indicators!H93</f>
        <v>2.5947538595108125E-2</v>
      </c>
      <c r="I82" s="193">
        <f>(Indicators!I94-Indicators!I93)/Indicators!I93</f>
        <v>-2.9221691486372575E-2</v>
      </c>
      <c r="J82" s="174"/>
      <c r="K82" s="193">
        <f>Ilembe!C$73/100</f>
        <v>0.14881032793337387</v>
      </c>
      <c r="L82" s="193">
        <f>Ilembe!D$73/100</f>
        <v>1.1011935667943982E-2</v>
      </c>
      <c r="M82" s="193">
        <f>Ilembe!E$73/100</f>
        <v>0.32816112675480691</v>
      </c>
      <c r="N82" s="193">
        <f>Ilembe!F$73/100</f>
        <v>2.5336839050355105E-2</v>
      </c>
      <c r="O82" s="193">
        <f>Ilembe!G$73/100</f>
        <v>2.7651218075739444E-2</v>
      </c>
      <c r="P82" s="193">
        <f>Ilembe!H$73/100</f>
        <v>0.12317312923228227</v>
      </c>
      <c r="Q82" s="193">
        <f>Ilembe!I$73/100</f>
        <v>5.232113063751978E-2</v>
      </c>
      <c r="R82" s="193">
        <f>Ilembe!J$73/100</f>
        <v>9.9655552344185161E-2</v>
      </c>
      <c r="S82" s="193">
        <f>Ilembe!K$73/100</f>
        <v>0.18387874030379345</v>
      </c>
      <c r="T82" s="193"/>
      <c r="U82" s="193">
        <f>K82*$B82*Indicators!$B$256+K82*$C82*Indicators!$C$256+K82*$D82*Indicators!$D$256+K82*$E82*Indicators!$E$256+K82*$F82*Indicators!$F$256+K82*$G82*Indicators!$G$256+K82*$H82*Indicators!$H$256+K82*$I82*Indicators!$I$256</f>
        <v>-1.4508577631634312E-3</v>
      </c>
      <c r="V82" s="193">
        <f>L82*$B82*Indicators!$B$257+L82*$C82*Indicators!$C$257+L82*$D82*Indicators!$D$257+L82*$E82*Indicators!$E$257+L82*$F82*Indicators!$F$257+L82*$G82*Indicators!$G$257+L82*$H82*Indicators!$H$257+L82*$I82*Indicators!$I$257</f>
        <v>-3.5343779793964124E-4</v>
      </c>
      <c r="W82" s="193">
        <f>M82*$B82*Indicators!$B$258+M82*$C82*Indicators!$C$258+M82*$D82*Indicators!$D$258+M82*$E82*Indicators!$E$258+M82*$F82*Indicators!$F$258+M82*$G82*Indicators!$G$258+M82*$H82*Indicators!$H$258+M82*$I82*Indicators!$I$258</f>
        <v>-1.1909588827034967E-2</v>
      </c>
      <c r="X82" s="193">
        <f>N82*$B82*Indicators!$B$259+N82*$C82*Indicators!$C$259+N82*$D82*Indicators!$D$259+N82*$E82*Indicators!$E$259+N82*$F82*Indicators!$F$259+N82*$G82*Indicators!$G$259+N82*$H82*Indicators!$H$259+N82*$I82*Indicators!$I$259</f>
        <v>-1.3592352938200081E-3</v>
      </c>
      <c r="Y82" s="193">
        <f>O82*$B82*Indicators!$B$260+O82*$C82*Indicators!$C$260+O82*$D82*Indicators!$D$260+O82*$E82*Indicators!$E$260+O82*$F82*Indicators!$F$260+O82*$G82*Indicators!$G$260+O82*$H82*Indicators!$H$260+O82*$I82*Indicators!$I$260</f>
        <v>-7.1019324990395454E-4</v>
      </c>
      <c r="Z82" s="193">
        <f>P82*$B82*Indicators!$B$261+P82*$C82*Indicators!$C$261+P82*$D82*Indicators!$D$261+P82*$E82*Indicators!$E$261+P82*$F82*Indicators!$F$261+P82*$G82*Indicators!$G$261+P82*$H82*Indicators!$H$261+P82*$I82*Indicators!$I$261</f>
        <v>-2.0214895338824122E-3</v>
      </c>
      <c r="AA82" s="193">
        <f>Q82*$B82*Indicators!$B$262+Q82*$C82*Indicators!$C$262+Q82*$D82*Indicators!$D$262+Q82*$E82*Indicators!$E$262+Q82*$F82*Indicators!$F$262+Q82*$G82*Indicators!$G$262+Q82*$H82*Indicators!$H$262+Q82*$I82*Indicators!$I$262</f>
        <v>-3.0328968270685332E-3</v>
      </c>
      <c r="AB82" s="193">
        <f>R82*$B82*Indicators!$B$263+R82*$C82*Indicators!$C$263+R82*$D82*Indicators!$D$263+R82*$E82*Indicators!$E$263+R82*$F82*Indicators!$F$263+R82*$G82*Indicators!$G$263+R82*$H82*Indicators!$H$263+R82*$I82*Indicators!$I$263</f>
        <v>-1.6189804416721618E-3</v>
      </c>
      <c r="AC82" s="193">
        <f>S82*$B82*Indicators!$B$264+S82*$C82*Indicators!$C$264+S82*$D82*Indicators!$D$264+S82*$E82*Indicators!$E$264+S82*$F82*Indicators!$F$264+S82*$G82*Indicators!$G$264+S82*$H82*Indicators!$H$264+S82*$I82*Indicators!$I$264</f>
        <v>3.9091654745708807E-4</v>
      </c>
      <c r="AD82" s="193"/>
      <c r="AE82" s="177">
        <f t="shared" si="2"/>
        <v>-2.206576318702802</v>
      </c>
    </row>
    <row r="83" spans="1:31" hidden="1" x14ac:dyDescent="0.25">
      <c r="A83" s="174">
        <f>Indicators!A95</f>
        <v>38261</v>
      </c>
      <c r="B83" s="193">
        <f>(Indicators!B95-Indicators!B94)/Indicators!B94</f>
        <v>-4.6312977573460833E-2</v>
      </c>
      <c r="C83" s="193">
        <f>(Indicators!C95-Indicators!C94)/-100</f>
        <v>3.4499999999999887E-3</v>
      </c>
      <c r="D83" s="193">
        <f>(Indicators!D95-Indicators!D94)/-100</f>
        <v>-1.0767863431321556E-2</v>
      </c>
      <c r="E83" s="193">
        <f>(Indicators!E95-Indicators!E94)/-Indicators!E94</f>
        <v>-1.3516367476240772E-2</v>
      </c>
      <c r="F83" s="193">
        <f>(Indicators!F95-Indicators!F94)/Indicators!F94</f>
        <v>3.3448673587081999E-2</v>
      </c>
      <c r="G83" s="193">
        <f>(Indicators!G95-Indicators!G94)/Indicators!G94</f>
        <v>2.9290728637133782E-2</v>
      </c>
      <c r="H83" s="193">
        <f>(Indicators!H95-Indicators!H94)/Indicators!H94</f>
        <v>2.6357608969222707E-2</v>
      </c>
      <c r="I83" s="193">
        <f>(Indicators!I95-Indicators!I94)/Indicators!I94</f>
        <v>3.7047756874095512E-2</v>
      </c>
      <c r="J83" s="174"/>
      <c r="K83" s="193">
        <f>Ilembe!C$73/100</f>
        <v>0.14881032793337387</v>
      </c>
      <c r="L83" s="193">
        <f>Ilembe!D$73/100</f>
        <v>1.1011935667943982E-2</v>
      </c>
      <c r="M83" s="193">
        <f>Ilembe!E$73/100</f>
        <v>0.32816112675480691</v>
      </c>
      <c r="N83" s="193">
        <f>Ilembe!F$73/100</f>
        <v>2.5336839050355105E-2</v>
      </c>
      <c r="O83" s="193">
        <f>Ilembe!G$73/100</f>
        <v>2.7651218075739444E-2</v>
      </c>
      <c r="P83" s="193">
        <f>Ilembe!H$73/100</f>
        <v>0.12317312923228227</v>
      </c>
      <c r="Q83" s="193">
        <f>Ilembe!I$73/100</f>
        <v>5.232113063751978E-2</v>
      </c>
      <c r="R83" s="193">
        <f>Ilembe!J$73/100</f>
        <v>9.9655552344185161E-2</v>
      </c>
      <c r="S83" s="193">
        <f>Ilembe!K$73/100</f>
        <v>0.18387874030379345</v>
      </c>
      <c r="T83" s="193"/>
      <c r="U83" s="193">
        <f>K83*$B83*Indicators!$B$256+K83*$C83*Indicators!$C$256+K83*$D83*Indicators!$D$256+K83*$E83*Indicators!$E$256+K83*$F83*Indicators!$F$256+K83*$G83*Indicators!$G$256+K83*$H83*Indicators!$H$256+K83*$I83*Indicators!$I$256</f>
        <v>5.7744543666477031E-4</v>
      </c>
      <c r="V83" s="193">
        <f>L83*$B83*Indicators!$B$257+L83*$C83*Indicators!$C$257+L83*$D83*Indicators!$D$257+L83*$E83*Indicators!$E$257+L83*$F83*Indicators!$F$257+L83*$G83*Indicators!$G$257+L83*$H83*Indicators!$H$257+L83*$I83*Indicators!$I$257</f>
        <v>4.2729755035332247E-5</v>
      </c>
      <c r="W83" s="193">
        <f>M83*$B83*Indicators!$B$258+M83*$C83*Indicators!$C$258+M83*$D83*Indicators!$D$258+M83*$E83*Indicators!$E$258+M83*$F83*Indicators!$F$258+M83*$G83*Indicators!$G$258+M83*$H83*Indicators!$H$258+M83*$I83*Indicators!$I$258</f>
        <v>-2.4166637930793369E-3</v>
      </c>
      <c r="X83" s="193">
        <f>N83*$B83*Indicators!$B$259+N83*$C83*Indicators!$C$259+N83*$D83*Indicators!$D$259+N83*$E83*Indicators!$E$259+N83*$F83*Indicators!$F$259+N83*$G83*Indicators!$G$259+N83*$H83*Indicators!$H$259+N83*$I83*Indicators!$I$259</f>
        <v>3.4101294844042631E-4</v>
      </c>
      <c r="Y83" s="193">
        <f>O83*$B83*Indicators!$B$260+O83*$C83*Indicators!$C$260+O83*$D83*Indicators!$D$260+O83*$E83*Indicators!$E$260+O83*$F83*Indicators!$F$260+O83*$G83*Indicators!$G$260+O83*$H83*Indicators!$H$260+O83*$I83*Indicators!$I$260</f>
        <v>8.4588707045843013E-5</v>
      </c>
      <c r="Z83" s="193">
        <f>P83*$B83*Indicators!$B$261+P83*$C83*Indicators!$C$261+P83*$D83*Indicators!$D$261+P83*$E83*Indicators!$E$261+P83*$F83*Indicators!$F$261+P83*$G83*Indicators!$G$261+P83*$H83*Indicators!$H$261+P83*$I83*Indicators!$I$261</f>
        <v>-4.1830204262329569E-5</v>
      </c>
      <c r="AA83" s="193">
        <f>Q83*$B83*Indicators!$B$262+Q83*$C83*Indicators!$C$262+Q83*$D83*Indicators!$D$262+Q83*$E83*Indicators!$E$262+Q83*$F83*Indicators!$F$262+Q83*$G83*Indicators!$G$262+Q83*$H83*Indicators!$H$262+Q83*$I83*Indicators!$I$262</f>
        <v>-5.0592891539829503E-6</v>
      </c>
      <c r="AB83" s="193">
        <f>R83*$B83*Indicators!$B$263+R83*$C83*Indicators!$C$263+R83*$D83*Indicators!$D$263+R83*$E83*Indicators!$E$263+R83*$F83*Indicators!$F$263+R83*$G83*Indicators!$G$263+R83*$H83*Indicators!$H$263+R83*$I83*Indicators!$I$263</f>
        <v>3.893990567522423E-4</v>
      </c>
      <c r="AC83" s="193">
        <f>S83*$B83*Indicators!$B$264+S83*$C83*Indicators!$C$264+S83*$D83*Indicators!$D$264+S83*$E83*Indicators!$E$264+S83*$F83*Indicators!$F$264+S83*$G83*Indicators!$G$264+S83*$H83*Indicators!$H$264+S83*$I83*Indicators!$I$264</f>
        <v>7.6903607227999608E-4</v>
      </c>
      <c r="AD83" s="193"/>
      <c r="AE83" s="177">
        <f t="shared" si="2"/>
        <v>-2.5934131027703925E-2</v>
      </c>
    </row>
    <row r="84" spans="1:31" hidden="1" x14ac:dyDescent="0.25">
      <c r="A84" s="174">
        <f>Indicators!A96</f>
        <v>38292</v>
      </c>
      <c r="B84" s="193">
        <f>(Indicators!B96-Indicators!B95)/Indicators!B95</f>
        <v>-5.3414975735270216E-2</v>
      </c>
      <c r="C84" s="193">
        <f>(Indicators!C96-Indicators!C95)/-100</f>
        <v>3.3999999999999985E-3</v>
      </c>
      <c r="D84" s="193">
        <f>(Indicators!D96-Indicators!D95)/-100</f>
        <v>-1.3422567708021646E-2</v>
      </c>
      <c r="E84" s="193">
        <f>(Indicators!E96-Indicators!E95)/-Indicators!E95</f>
        <v>7.0014586372160847E-2</v>
      </c>
      <c r="F84" s="193">
        <f>(Indicators!F96-Indicators!F95)/Indicators!F95</f>
        <v>-3.2366071428571529E-2</v>
      </c>
      <c r="G84" s="193">
        <f>(Indicators!G96-Indicators!G95)/Indicators!G95</f>
        <v>6.7497648165569121E-2</v>
      </c>
      <c r="H84" s="193">
        <f>(Indicators!H96-Indicators!H95)/Indicators!H95</f>
        <v>2.232107423575613E-2</v>
      </c>
      <c r="I84" s="193">
        <f>(Indicators!I96-Indicators!I95)/Indicators!I95</f>
        <v>-3.7119732068099355E-2</v>
      </c>
      <c r="J84" s="174"/>
      <c r="K84" s="193">
        <f>Ilembe!C$73/100</f>
        <v>0.14881032793337387</v>
      </c>
      <c r="L84" s="193">
        <f>Ilembe!D$73/100</f>
        <v>1.1011935667943982E-2</v>
      </c>
      <c r="M84" s="193">
        <f>Ilembe!E$73/100</f>
        <v>0.32816112675480691</v>
      </c>
      <c r="N84" s="193">
        <f>Ilembe!F$73/100</f>
        <v>2.5336839050355105E-2</v>
      </c>
      <c r="O84" s="193">
        <f>Ilembe!G$73/100</f>
        <v>2.7651218075739444E-2</v>
      </c>
      <c r="P84" s="193">
        <f>Ilembe!H$73/100</f>
        <v>0.12317312923228227</v>
      </c>
      <c r="Q84" s="193">
        <f>Ilembe!I$73/100</f>
        <v>5.232113063751978E-2</v>
      </c>
      <c r="R84" s="193">
        <f>Ilembe!J$73/100</f>
        <v>9.9655552344185161E-2</v>
      </c>
      <c r="S84" s="193">
        <f>Ilembe!K$73/100</f>
        <v>0.18387874030379345</v>
      </c>
      <c r="T84" s="193"/>
      <c r="U84" s="193">
        <f>K84*$B84*Indicators!$B$256+K84*$C84*Indicators!$C$256+K84*$D84*Indicators!$D$256+K84*$E84*Indicators!$E$256+K84*$F84*Indicators!$F$256+K84*$G84*Indicators!$G$256+K84*$H84*Indicators!$H$256+K84*$I84*Indicators!$I$256</f>
        <v>-1.4224684632996453E-3</v>
      </c>
      <c r="V84" s="193">
        <f>L84*$B84*Indicators!$B$257+L84*$C84*Indicators!$C$257+L84*$D84*Indicators!$D$257+L84*$E84*Indicators!$E$257+L84*$F84*Indicators!$F$257+L84*$G84*Indicators!$G$257+L84*$H84*Indicators!$H$257+L84*$I84*Indicators!$I$257</f>
        <v>1.1619881256997923E-4</v>
      </c>
      <c r="W84" s="193">
        <f>M84*$B84*Indicators!$B$258+M84*$C84*Indicators!$C$258+M84*$D84*Indicators!$D$258+M84*$E84*Indicators!$E$258+M84*$F84*Indicators!$F$258+M84*$G84*Indicators!$G$258+M84*$H84*Indicators!$H$258+M84*$I84*Indicators!$I$258</f>
        <v>-5.5382933765469721E-3</v>
      </c>
      <c r="X84" s="193">
        <f>N84*$B84*Indicators!$B$259+N84*$C84*Indicators!$C$259+N84*$D84*Indicators!$D$259+N84*$E84*Indicators!$E$259+N84*$F84*Indicators!$F$259+N84*$G84*Indicators!$G$259+N84*$H84*Indicators!$H$259+N84*$I84*Indicators!$I$259</f>
        <v>-2.0693780430169401E-4</v>
      </c>
      <c r="Y84" s="193">
        <f>O84*$B84*Indicators!$B$260+O84*$C84*Indicators!$C$260+O84*$D84*Indicators!$D$260+O84*$E84*Indicators!$E$260+O84*$F84*Indicators!$F$260+O84*$G84*Indicators!$G$260+O84*$H84*Indicators!$H$260+O84*$I84*Indicators!$I$260</f>
        <v>2.6762976003333094E-4</v>
      </c>
      <c r="Z84" s="193">
        <f>P84*$B84*Indicators!$B$261+P84*$C84*Indicators!$C$261+P84*$D84*Indicators!$D$261+P84*$E84*Indicators!$E$261+P84*$F84*Indicators!$F$261+P84*$G84*Indicators!$G$261+P84*$H84*Indicators!$H$261+P84*$I84*Indicators!$I$261</f>
        <v>7.0771782937994272E-4</v>
      </c>
      <c r="AA84" s="193">
        <f>Q84*$B84*Indicators!$B$262+Q84*$C84*Indicators!$C$262+Q84*$D84*Indicators!$D$262+Q84*$E84*Indicators!$E$262+Q84*$F84*Indicators!$F$262+Q84*$G84*Indicators!$G$262+Q84*$H84*Indicators!$H$262+Q84*$I84*Indicators!$I$262</f>
        <v>8.2420761380297631E-4</v>
      </c>
      <c r="AB84" s="193">
        <f>R84*$B84*Indicators!$B$263+R84*$C84*Indicators!$C$263+R84*$D84*Indicators!$D$263+R84*$E84*Indicators!$E$263+R84*$F84*Indicators!$F$263+R84*$G84*Indicators!$G$263+R84*$H84*Indicators!$H$263+R84*$I84*Indicators!$I$263</f>
        <v>6.3261742853756397E-4</v>
      </c>
      <c r="AC84" s="193">
        <f>S84*$B84*Indicators!$B$264+S84*$C84*Indicators!$C$264+S84*$D84*Indicators!$D$264+S84*$E84*Indicators!$E$264+S84*$F84*Indicators!$F$264+S84*$G84*Indicators!$G$264+S84*$H84*Indicators!$H$264+S84*$I84*Indicators!$I$264</f>
        <v>-3.6696228739841613E-4</v>
      </c>
      <c r="AD84" s="193"/>
      <c r="AE84" s="177">
        <f t="shared" si="2"/>
        <v>-0.49862904872229341</v>
      </c>
    </row>
    <row r="85" spans="1:31" hidden="1" x14ac:dyDescent="0.25">
      <c r="A85" s="174">
        <f>Indicators!A97</f>
        <v>38322</v>
      </c>
      <c r="B85" s="193">
        <f>(Indicators!B97-Indicators!B96)/Indicators!B96</f>
        <v>-2.8816708529745647E-2</v>
      </c>
      <c r="C85" s="193">
        <f>(Indicators!C97-Indicators!C96)/-100</f>
        <v>5.6000000000000051E-3</v>
      </c>
      <c r="D85" s="193">
        <f>(Indicators!D97-Indicators!D96)/-100</f>
        <v>3.3393313942342438E-3</v>
      </c>
      <c r="E85" s="193">
        <f>(Indicators!E97-Indicators!E96)/-Indicators!E96</f>
        <v>9.8364328926730901E-2</v>
      </c>
      <c r="F85" s="193">
        <f>(Indicators!F97-Indicators!F96)/Indicators!F96</f>
        <v>1.4994232987312662E-2</v>
      </c>
      <c r="G85" s="193">
        <f>(Indicators!G97-Indicators!G96)/Indicators!G96</f>
        <v>-3.9435999118748573E-2</v>
      </c>
      <c r="H85" s="193">
        <f>(Indicators!H97-Indicators!H96)/Indicators!H96</f>
        <v>7.5285899855963715E-3</v>
      </c>
      <c r="I85" s="193">
        <f>(Indicators!I97-Indicators!I96)/Indicators!I96</f>
        <v>1.7391304347826088E-3</v>
      </c>
      <c r="J85" s="174"/>
      <c r="K85" s="193">
        <f>Ilembe!C$73/100</f>
        <v>0.14881032793337387</v>
      </c>
      <c r="L85" s="193">
        <f>Ilembe!D$73/100</f>
        <v>1.1011935667943982E-2</v>
      </c>
      <c r="M85" s="193">
        <f>Ilembe!E$73/100</f>
        <v>0.32816112675480691</v>
      </c>
      <c r="N85" s="193">
        <f>Ilembe!F$73/100</f>
        <v>2.5336839050355105E-2</v>
      </c>
      <c r="O85" s="193">
        <f>Ilembe!G$73/100</f>
        <v>2.7651218075739444E-2</v>
      </c>
      <c r="P85" s="193">
        <f>Ilembe!H$73/100</f>
        <v>0.12317312923228227</v>
      </c>
      <c r="Q85" s="193">
        <f>Ilembe!I$73/100</f>
        <v>5.232113063751978E-2</v>
      </c>
      <c r="R85" s="193">
        <f>Ilembe!J$73/100</f>
        <v>9.9655552344185161E-2</v>
      </c>
      <c r="S85" s="193">
        <f>Ilembe!K$73/100</f>
        <v>0.18387874030379345</v>
      </c>
      <c r="T85" s="193"/>
      <c r="U85" s="193">
        <f>K85*$B85*Indicators!$B$256+K85*$C85*Indicators!$C$256+K85*$D85*Indicators!$D$256+K85*$E85*Indicators!$E$256+K85*$F85*Indicators!$F$256+K85*$G85*Indicators!$G$256+K85*$H85*Indicators!$H$256+K85*$I85*Indicators!$I$256</f>
        <v>2.5410583904258294E-3</v>
      </c>
      <c r="V85" s="193">
        <f>L85*$B85*Indicators!$B$257+L85*$C85*Indicators!$C$257+L85*$D85*Indicators!$D$257+L85*$E85*Indicators!$E$257+L85*$F85*Indicators!$F$257+L85*$G85*Indicators!$G$257+L85*$H85*Indicators!$H$257+L85*$I85*Indicators!$I$257</f>
        <v>-1.5675659155677535E-4</v>
      </c>
      <c r="W85" s="193">
        <f>M85*$B85*Indicators!$B$258+M85*$C85*Indicators!$C$258+M85*$D85*Indicators!$D$258+M85*$E85*Indicators!$E$258+M85*$F85*Indicators!$F$258+M85*$G85*Indicators!$G$258+M85*$H85*Indicators!$H$258+M85*$I85*Indicators!$I$258</f>
        <v>7.0168611961504007E-4</v>
      </c>
      <c r="X85" s="193">
        <f>N85*$B85*Indicators!$B$259+N85*$C85*Indicators!$C$259+N85*$D85*Indicators!$D$259+N85*$E85*Indicators!$E$259+N85*$F85*Indicators!$F$259+N85*$G85*Indicators!$G$259+N85*$H85*Indicators!$H$259+N85*$I85*Indicators!$I$259</f>
        <v>4.7786762473326044E-4</v>
      </c>
      <c r="Y85" s="193">
        <f>O85*$B85*Indicators!$B$260+O85*$C85*Indicators!$C$260+O85*$D85*Indicators!$D$260+O85*$E85*Indicators!$E$260+O85*$F85*Indicators!$F$260+O85*$G85*Indicators!$G$260+O85*$H85*Indicators!$H$260+O85*$I85*Indicators!$I$260</f>
        <v>4.4884688054815667E-4</v>
      </c>
      <c r="Z85" s="193">
        <f>P85*$B85*Indicators!$B$261+P85*$C85*Indicators!$C$261+P85*$D85*Indicators!$D$261+P85*$E85*Indicators!$E$261+P85*$F85*Indicators!$F$261+P85*$G85*Indicators!$G$261+P85*$H85*Indicators!$H$261+P85*$I85*Indicators!$I$261</f>
        <v>1.4121523130732996E-3</v>
      </c>
      <c r="AA85" s="193">
        <f>Q85*$B85*Indicators!$B$262+Q85*$C85*Indicators!$C$262+Q85*$D85*Indicators!$D$262+Q85*$E85*Indicators!$E$262+Q85*$F85*Indicators!$F$262+Q85*$G85*Indicators!$G$262+Q85*$H85*Indicators!$H$262+Q85*$I85*Indicators!$I$262</f>
        <v>1.5571392148253499E-3</v>
      </c>
      <c r="AB85" s="193">
        <f>R85*$B85*Indicators!$B$263+R85*$C85*Indicators!$C$263+R85*$D85*Indicators!$D$263+R85*$E85*Indicators!$E$263+R85*$F85*Indicators!$F$263+R85*$G85*Indicators!$G$263+R85*$H85*Indicators!$H$263+R85*$I85*Indicators!$I$263</f>
        <v>1.1554292647584948E-3</v>
      </c>
      <c r="AC85" s="193">
        <f>S85*$B85*Indicators!$B$264+S85*$C85*Indicators!$C$264+S85*$D85*Indicators!$D$264+S85*$E85*Indicators!$E$264+S85*$F85*Indicators!$F$264+S85*$G85*Indicators!$G$264+S85*$H85*Indicators!$H$264+S85*$I85*Indicators!$I$264</f>
        <v>3.846244831492105E-4</v>
      </c>
      <c r="AD85" s="193"/>
      <c r="AE85" s="177">
        <f t="shared" si="2"/>
        <v>0.85220476995718653</v>
      </c>
    </row>
    <row r="86" spans="1:31" hidden="1" x14ac:dyDescent="0.25">
      <c r="A86" s="174">
        <f>Indicators!A98</f>
        <v>38353</v>
      </c>
      <c r="B86" s="193">
        <f>(Indicators!B98-Indicators!B97)/Indicators!B97</f>
        <v>5.5357743884076452E-2</v>
      </c>
      <c r="C86" s="193">
        <f>(Indicators!C98-Indicators!C97)/-100</f>
        <v>1.6000000000000014E-3</v>
      </c>
      <c r="D86" s="193">
        <f>(Indicators!D98-Indicators!D97)/-100</f>
        <v>4.3556739885993422E-3</v>
      </c>
      <c r="E86" s="193">
        <f>(Indicators!E98-Indicators!E97)/-Indicators!E97</f>
        <v>-9.5178926441351841E-2</v>
      </c>
      <c r="F86" s="193">
        <f>(Indicators!F98-Indicators!F97)/Indicators!F97</f>
        <v>1.3636363636363547E-2</v>
      </c>
      <c r="G86" s="193">
        <f>(Indicators!G98-Indicators!G97)/Indicators!G97</f>
        <v>-2.36238532110092E-2</v>
      </c>
      <c r="H86" s="193">
        <f>(Indicators!H98-Indicators!H97)/Indicators!H97</f>
        <v>2.0500900544467116E-2</v>
      </c>
      <c r="I86" s="193">
        <f>(Indicators!I98-Indicators!I97)/Indicators!I97</f>
        <v>4.1377314814814818E-2</v>
      </c>
      <c r="J86" s="174"/>
      <c r="K86" s="193">
        <f>Ilembe!C$74/100</f>
        <v>0.1285052334836069</v>
      </c>
      <c r="L86" s="193">
        <f>Ilembe!D$74/100</f>
        <v>1.0327649641049709E-2</v>
      </c>
      <c r="M86" s="193">
        <f>Ilembe!E$74/100</f>
        <v>0.33649990496048315</v>
      </c>
      <c r="N86" s="193">
        <f>Ilembe!F$74/100</f>
        <v>2.6288416520682412E-2</v>
      </c>
      <c r="O86" s="193">
        <f>Ilembe!G$74/100</f>
        <v>3.0326514227954217E-2</v>
      </c>
      <c r="P86" s="193">
        <f>Ilembe!H$74/100</f>
        <v>0.12674159292597342</v>
      </c>
      <c r="Q86" s="193">
        <f>Ilembe!I$74/100</f>
        <v>5.3579434947671416E-2</v>
      </c>
      <c r="R86" s="193">
        <f>Ilembe!J$74/100</f>
        <v>0.1100972787672654</v>
      </c>
      <c r="S86" s="193">
        <f>Ilembe!K$74/100</f>
        <v>0.17763397452531318</v>
      </c>
      <c r="T86" s="193"/>
      <c r="U86" s="193">
        <f>K86*$B86*Indicators!$B$256+K86*$C86*Indicators!$C$256+K86*$D86*Indicators!$D$256+K86*$E86*Indicators!$E$256+K86*$F86*Indicators!$F$256+K86*$G86*Indicators!$G$256+K86*$H86*Indicators!$H$256+K86*$I86*Indicators!$I$256</f>
        <v>6.0655746412306927E-4</v>
      </c>
      <c r="V86" s="193">
        <f>L86*$B86*Indicators!$B$257+L86*$C86*Indicators!$C$257+L86*$D86*Indicators!$D$257+L86*$E86*Indicators!$E$257+L86*$F86*Indicators!$F$257+L86*$G86*Indicators!$G$257+L86*$H86*Indicators!$H$257+L86*$I86*Indicators!$I$257</f>
        <v>6.109168502136731E-5</v>
      </c>
      <c r="W86" s="193">
        <f>M86*$B86*Indicators!$B$258+M86*$C86*Indicators!$C$258+M86*$D86*Indicators!$D$258+M86*$E86*Indicators!$E$258+M86*$F86*Indicators!$F$258+M86*$G86*Indicators!$G$258+M86*$H86*Indicators!$H$258+M86*$I86*Indicators!$I$258</f>
        <v>6.9724982471311685E-3</v>
      </c>
      <c r="X86" s="193">
        <f>N86*$B86*Indicators!$B$259+N86*$C86*Indicators!$C$259+N86*$D86*Indicators!$D$259+N86*$E86*Indicators!$E$259+N86*$F86*Indicators!$F$259+N86*$G86*Indicators!$G$259+N86*$H86*Indicators!$H$259+N86*$I86*Indicators!$I$259</f>
        <v>2.5070001679017198E-4</v>
      </c>
      <c r="Y86" s="193">
        <f>O86*$B86*Indicators!$B$260+O86*$C86*Indicators!$C$260+O86*$D86*Indicators!$D$260+O86*$E86*Indicators!$E$260+O86*$F86*Indicators!$F$260+O86*$G86*Indicators!$G$260+O86*$H86*Indicators!$H$260+O86*$I86*Indicators!$I$260</f>
        <v>1.1937690398804211E-5</v>
      </c>
      <c r="Z86" s="193">
        <f>P86*$B86*Indicators!$B$261+P86*$C86*Indicators!$C$261+P86*$D86*Indicators!$D$261+P86*$E86*Indicators!$E$261+P86*$F86*Indicators!$F$261+P86*$G86*Indicators!$G$261+P86*$H86*Indicators!$H$261+P86*$I86*Indicators!$I$261</f>
        <v>3.2626349085997943E-4</v>
      </c>
      <c r="AA86" s="193">
        <f>Q86*$B86*Indicators!$B$262+Q86*$C86*Indicators!$C$262+Q86*$D86*Indicators!$D$262+Q86*$E86*Indicators!$E$262+Q86*$F86*Indicators!$F$262+Q86*$G86*Indicators!$G$262+Q86*$H86*Indicators!$H$262+Q86*$I86*Indicators!$I$262</f>
        <v>-7.5142074311045331E-4</v>
      </c>
      <c r="AB86" s="193">
        <f>R86*$B86*Indicators!$B$263+R86*$C86*Indicators!$C$263+R86*$D86*Indicators!$D$263+R86*$E86*Indicators!$E$263+R86*$F86*Indicators!$F$263+R86*$G86*Indicators!$G$263+R86*$H86*Indicators!$H$263+R86*$I86*Indicators!$I$263</f>
        <v>5.7609337461646433E-4</v>
      </c>
      <c r="AC86" s="193">
        <f>S86*$B86*Indicators!$B$264+S86*$C86*Indicators!$C$264+S86*$D86*Indicators!$D$264+S86*$E86*Indicators!$E$264+S86*$F86*Indicators!$F$264+S86*$G86*Indicators!$G$264+S86*$H86*Indicators!$H$264+S86*$I86*Indicators!$I$264</f>
        <v>2.6975575466943345E-3</v>
      </c>
      <c r="AD86" s="193"/>
      <c r="AE86" s="177">
        <f t="shared" si="2"/>
        <v>1.0751278772524908</v>
      </c>
    </row>
    <row r="87" spans="1:31" hidden="1" x14ac:dyDescent="0.25">
      <c r="A87" s="174">
        <f>Indicators!A99</f>
        <v>38384</v>
      </c>
      <c r="B87" s="193">
        <f>(Indicators!B99-Indicators!B98)/Indicators!B98</f>
        <v>-2.8333557137102196E-2</v>
      </c>
      <c r="C87" s="193">
        <f>(Indicators!C99-Indicators!C98)/-100</f>
        <v>2.8500000000000014E-3</v>
      </c>
      <c r="D87" s="193">
        <f>(Indicators!D99-Indicators!D98)/-100</f>
        <v>3.4128593966323796E-3</v>
      </c>
      <c r="E87" s="193">
        <f>(Indicators!E99-Indicators!E98)/-Indicators!E98</f>
        <v>-0.1341048332198774</v>
      </c>
      <c r="F87" s="193">
        <f>(Indicators!F99-Indicators!F98)/Indicators!F98</f>
        <v>4.4843049327354299E-2</v>
      </c>
      <c r="G87" s="193">
        <f>(Indicators!G99-Indicators!G98)/Indicators!G98</f>
        <v>2.2316185106882783E-2</v>
      </c>
      <c r="H87" s="193">
        <f>(Indicators!H99-Indicators!H98)/Indicators!H98</f>
        <v>1.1319746782088112E-2</v>
      </c>
      <c r="I87" s="193">
        <f>(Indicators!I99-Indicators!I98)/Indicators!I98</f>
        <v>-5.3626007224228951E-2</v>
      </c>
      <c r="J87" s="174"/>
      <c r="K87" s="193">
        <f>Ilembe!C$74/100</f>
        <v>0.1285052334836069</v>
      </c>
      <c r="L87" s="193">
        <f>Ilembe!D$74/100</f>
        <v>1.0327649641049709E-2</v>
      </c>
      <c r="M87" s="193">
        <f>Ilembe!E$74/100</f>
        <v>0.33649990496048315</v>
      </c>
      <c r="N87" s="193">
        <f>Ilembe!F$74/100</f>
        <v>2.6288416520682412E-2</v>
      </c>
      <c r="O87" s="193">
        <f>Ilembe!G$74/100</f>
        <v>3.0326514227954217E-2</v>
      </c>
      <c r="P87" s="193">
        <f>Ilembe!H$74/100</f>
        <v>0.12674159292597342</v>
      </c>
      <c r="Q87" s="193">
        <f>Ilembe!I$74/100</f>
        <v>5.3579434947671416E-2</v>
      </c>
      <c r="R87" s="193">
        <f>Ilembe!J$74/100</f>
        <v>0.1100972787672654</v>
      </c>
      <c r="S87" s="193">
        <f>Ilembe!K$74/100</f>
        <v>0.17763397452531318</v>
      </c>
      <c r="T87" s="193"/>
      <c r="U87" s="193">
        <f>K87*$B87*Indicators!$B$256+K87*$C87*Indicators!$C$256+K87*$D87*Indicators!$D$256+K87*$E87*Indicators!$E$256+K87*$F87*Indicators!$F$256+K87*$G87*Indicators!$G$256+K87*$H87*Indicators!$H$256+K87*$I87*Indicators!$I$256</f>
        <v>-2.2763521413877237E-3</v>
      </c>
      <c r="V87" s="193">
        <f>L87*$B87*Indicators!$B$257+L87*$C87*Indicators!$C$257+L87*$D87*Indicators!$D$257+L87*$E87*Indicators!$E$257+L87*$F87*Indicators!$F$257+L87*$G87*Indicators!$G$257+L87*$H87*Indicators!$H$257+L87*$I87*Indicators!$I$257</f>
        <v>-2.4486111503419503E-4</v>
      </c>
      <c r="W87" s="193">
        <f>M87*$B87*Indicators!$B$258+M87*$C87*Indicators!$C$258+M87*$D87*Indicators!$D$258+M87*$E87*Indicators!$E$258+M87*$F87*Indicators!$F$258+M87*$G87*Indicators!$G$258+M87*$H87*Indicators!$H$258+M87*$I87*Indicators!$I$258</f>
        <v>-1.0828503718942294E-2</v>
      </c>
      <c r="X87" s="193">
        <f>N87*$B87*Indicators!$B$259+N87*$C87*Indicators!$C$259+N87*$D87*Indicators!$D$259+N87*$E87*Indicators!$E$259+N87*$F87*Indicators!$F$259+N87*$G87*Indicators!$G$259+N87*$H87*Indicators!$H$259+N87*$I87*Indicators!$I$259</f>
        <v>-1.4464467302501781E-3</v>
      </c>
      <c r="Y87" s="193">
        <f>O87*$B87*Indicators!$B$260+O87*$C87*Indicators!$C$260+O87*$D87*Indicators!$D$260+O87*$E87*Indicators!$E$260+O87*$F87*Indicators!$F$260+O87*$G87*Indicators!$G$260+O87*$H87*Indicators!$H$260+O87*$I87*Indicators!$I$260</f>
        <v>-6.3801439469734307E-4</v>
      </c>
      <c r="Z87" s="193">
        <f>P87*$B87*Indicators!$B$261+P87*$C87*Indicators!$C$261+P87*$D87*Indicators!$D$261+P87*$E87*Indicators!$E$261+P87*$F87*Indicators!$F$261+P87*$G87*Indicators!$G$261+P87*$H87*Indicators!$H$261+P87*$I87*Indicators!$I$261</f>
        <v>-1.4871643637313688E-3</v>
      </c>
      <c r="AA87" s="193">
        <f>Q87*$B87*Indicators!$B$262+Q87*$C87*Indicators!$C$262+Q87*$D87*Indicators!$D$262+Q87*$E87*Indicators!$E$262+Q87*$F87*Indicators!$F$262+Q87*$G87*Indicators!$G$262+Q87*$H87*Indicators!$H$262+Q87*$I87*Indicators!$I$262</f>
        <v>-2.4245857580156519E-3</v>
      </c>
      <c r="AB87" s="193">
        <f>R87*$B87*Indicators!$B$263+R87*$C87*Indicators!$C$263+R87*$D87*Indicators!$D$263+R87*$E87*Indicators!$E$263+R87*$F87*Indicators!$F$263+R87*$G87*Indicators!$G$263+R87*$H87*Indicators!$H$263+R87*$I87*Indicators!$I$263</f>
        <v>-1.56232766396937E-3</v>
      </c>
      <c r="AC87" s="193">
        <f>S87*$B87*Indicators!$B$264+S87*$C87*Indicators!$C$264+S87*$D87*Indicators!$D$264+S87*$E87*Indicators!$E$264+S87*$F87*Indicators!$F$264+S87*$G87*Indicators!$G$264+S87*$H87*Indicators!$H$264+S87*$I87*Indicators!$I$264</f>
        <v>-7.7920947858794152E-5</v>
      </c>
      <c r="AD87" s="193"/>
      <c r="AE87" s="177">
        <f t="shared" si="2"/>
        <v>-2.0986176833886923</v>
      </c>
    </row>
    <row r="88" spans="1:31" hidden="1" x14ac:dyDescent="0.25">
      <c r="A88" s="174">
        <f>Indicators!A100</f>
        <v>38412</v>
      </c>
      <c r="B88" s="193">
        <f>(Indicators!B100-Indicators!B99)/Indicators!B99</f>
        <v>7.466141514648976E-2</v>
      </c>
      <c r="C88" s="193">
        <f>(Indicators!C100-Indicators!C99)/-100</f>
        <v>-9.0499999999999938E-3</v>
      </c>
      <c r="D88" s="193">
        <f>(Indicators!D100-Indicators!D99)/-100</f>
        <v>-3.8886766827944453E-3</v>
      </c>
      <c r="E88" s="193">
        <f>(Indicators!E100-Indicators!E99)/-Indicators!E99</f>
        <v>-6.0624249699879978E-2</v>
      </c>
      <c r="F88" s="193">
        <f>(Indicators!F100-Indicators!F99)/Indicators!F99</f>
        <v>-4.5064377682403421E-2</v>
      </c>
      <c r="G88" s="193">
        <f>(Indicators!G100-Indicators!G99)/Indicators!G99</f>
        <v>-1.8841911764705857E-2</v>
      </c>
      <c r="H88" s="193">
        <f>(Indicators!H100-Indicators!H99)/Indicators!H99</f>
        <v>1.3745022806217913E-2</v>
      </c>
      <c r="I88" s="193">
        <f>(Indicators!I100-Indicators!I99)/Indicators!I99</f>
        <v>6.9289489136817387E-2</v>
      </c>
      <c r="J88" s="174"/>
      <c r="K88" s="193">
        <f>Ilembe!C$74/100</f>
        <v>0.1285052334836069</v>
      </c>
      <c r="L88" s="193">
        <f>Ilembe!D$74/100</f>
        <v>1.0327649641049709E-2</v>
      </c>
      <c r="M88" s="193">
        <f>Ilembe!E$74/100</f>
        <v>0.33649990496048315</v>
      </c>
      <c r="N88" s="193">
        <f>Ilembe!F$74/100</f>
        <v>2.6288416520682412E-2</v>
      </c>
      <c r="O88" s="193">
        <f>Ilembe!G$74/100</f>
        <v>3.0326514227954217E-2</v>
      </c>
      <c r="P88" s="193">
        <f>Ilembe!H$74/100</f>
        <v>0.12674159292597342</v>
      </c>
      <c r="Q88" s="193">
        <f>Ilembe!I$74/100</f>
        <v>5.3579434947671416E-2</v>
      </c>
      <c r="R88" s="193">
        <f>Ilembe!J$74/100</f>
        <v>0.1100972787672654</v>
      </c>
      <c r="S88" s="193">
        <f>Ilembe!K$74/100</f>
        <v>0.17763397452531318</v>
      </c>
      <c r="T88" s="193"/>
      <c r="U88" s="193">
        <f>K88*$B88*Indicators!$B$256+K88*$C88*Indicators!$C$256+K88*$D88*Indicators!$D$256+K88*$E88*Indicators!$E$256+K88*$F88*Indicators!$F$256+K88*$G88*Indicators!$G$256+K88*$H88*Indicators!$H$256+K88*$I88*Indicators!$I$256</f>
        <v>-3.9514397395666329E-4</v>
      </c>
      <c r="V88" s="193">
        <f>L88*$B88*Indicators!$B$257+L88*$C88*Indicators!$C$257+L88*$D88*Indicators!$D$257+L88*$E88*Indicators!$E$257+L88*$F88*Indicators!$F$257+L88*$G88*Indicators!$G$257+L88*$H88*Indicators!$H$257+L88*$I88*Indicators!$I$257</f>
        <v>2.3399492834927724E-4</v>
      </c>
      <c r="W88" s="193">
        <f>M88*$B88*Indicators!$B$258+M88*$C88*Indicators!$C$258+M88*$D88*Indicators!$D$258+M88*$E88*Indicators!$E$258+M88*$F88*Indicators!$F$258+M88*$G88*Indicators!$G$258+M88*$H88*Indicators!$H$258+M88*$I88*Indicators!$I$258</f>
        <v>1.1204449653091624E-2</v>
      </c>
      <c r="X88" s="193">
        <f>N88*$B88*Indicators!$B$259+N88*$C88*Indicators!$C$259+N88*$D88*Indicators!$D$259+N88*$E88*Indicators!$E$259+N88*$F88*Indicators!$F$259+N88*$G88*Indicators!$G$259+N88*$H88*Indicators!$H$259+N88*$I88*Indicators!$I$259</f>
        <v>8.0741203030199472E-4</v>
      </c>
      <c r="Y88" s="193">
        <f>O88*$B88*Indicators!$B$260+O88*$C88*Indicators!$C$260+O88*$D88*Indicators!$D$260+O88*$E88*Indicators!$E$260+O88*$F88*Indicators!$F$260+O88*$G88*Indicators!$G$260+O88*$H88*Indicators!$H$260+O88*$I88*Indicators!$I$260</f>
        <v>8.663125702245477E-5</v>
      </c>
      <c r="Z88" s="193">
        <f>P88*$B88*Indicators!$B$261+P88*$C88*Indicators!$C$261+P88*$D88*Indicators!$D$261+P88*$E88*Indicators!$E$261+P88*$F88*Indicators!$F$261+P88*$G88*Indicators!$G$261+P88*$H88*Indicators!$H$261+P88*$I88*Indicators!$I$261</f>
        <v>1.1340038117953655E-4</v>
      </c>
      <c r="AA88" s="193">
        <f>Q88*$B88*Indicators!$B$262+Q88*$C88*Indicators!$C$262+Q88*$D88*Indicators!$D$262+Q88*$E88*Indicators!$E$262+Q88*$F88*Indicators!$F$262+Q88*$G88*Indicators!$G$262+Q88*$H88*Indicators!$H$262+Q88*$I88*Indicators!$I$262</f>
        <v>-1.7370707787435301E-4</v>
      </c>
      <c r="AB88" s="193">
        <f>R88*$B88*Indicators!$B$263+R88*$C88*Indicators!$C$263+R88*$D88*Indicators!$D$263+R88*$E88*Indicators!$E$263+R88*$F88*Indicators!$F$263+R88*$G88*Indicators!$G$263+R88*$H88*Indicators!$H$263+R88*$I88*Indicators!$I$263</f>
        <v>5.9841506147876851E-4</v>
      </c>
      <c r="AC88" s="193">
        <f>S88*$B88*Indicators!$B$264+S88*$C88*Indicators!$C$264+S88*$D88*Indicators!$D$264+S88*$E88*Indicators!$E$264+S88*$F88*Indicators!$F$264+S88*$G88*Indicators!$G$264+S88*$H88*Indicators!$H$264+S88*$I88*Indicators!$I$264</f>
        <v>1.9733158350578109E-3</v>
      </c>
      <c r="AD88" s="193"/>
      <c r="AE88" s="177">
        <f t="shared" si="2"/>
        <v>1.444876809465045</v>
      </c>
    </row>
    <row r="89" spans="1:31" hidden="1" x14ac:dyDescent="0.25">
      <c r="A89" s="174">
        <f>Indicators!A101</f>
        <v>38443</v>
      </c>
      <c r="B89" s="193">
        <f>(Indicators!B101-Indicators!B100)/Indicators!B100</f>
        <v>-2.3050956437871684E-2</v>
      </c>
      <c r="C89" s="193">
        <f>(Indicators!C101-Indicators!C100)/-100</f>
        <v>2.5000000000000001E-3</v>
      </c>
      <c r="D89" s="193">
        <f>(Indicators!D101-Indicators!D100)/-100</f>
        <v>-4.0031888694772458E-3</v>
      </c>
      <c r="E89" s="193">
        <f>(Indicators!E101-Indicators!E100)/-Indicators!E100</f>
        <v>4.1124316166760988E-2</v>
      </c>
      <c r="F89" s="193">
        <f>(Indicators!F101-Indicators!F100)/Indicators!F100</f>
        <v>-4.1573033707865276E-2</v>
      </c>
      <c r="G89" s="193">
        <f>(Indicators!G101-Indicators!G100)/Indicators!G100</f>
        <v>9.3676814988290398E-3</v>
      </c>
      <c r="H89" s="193">
        <f>(Indicators!H101-Indicators!H100)/Indicators!H100</f>
        <v>2.2573946576642037E-2</v>
      </c>
      <c r="I89" s="193">
        <f>(Indicators!I101-Indicators!I100)/Indicators!I100</f>
        <v>-2.9654036243822075E-2</v>
      </c>
      <c r="J89" s="174"/>
      <c r="K89" s="193">
        <f>Ilembe!C$74/100</f>
        <v>0.1285052334836069</v>
      </c>
      <c r="L89" s="193">
        <f>Ilembe!D$74/100</f>
        <v>1.0327649641049709E-2</v>
      </c>
      <c r="M89" s="193">
        <f>Ilembe!E$74/100</f>
        <v>0.33649990496048315</v>
      </c>
      <c r="N89" s="193">
        <f>Ilembe!F$74/100</f>
        <v>2.6288416520682412E-2</v>
      </c>
      <c r="O89" s="193">
        <f>Ilembe!G$74/100</f>
        <v>3.0326514227954217E-2</v>
      </c>
      <c r="P89" s="193">
        <f>Ilembe!H$74/100</f>
        <v>0.12674159292597342</v>
      </c>
      <c r="Q89" s="193">
        <f>Ilembe!I$74/100</f>
        <v>5.3579434947671416E-2</v>
      </c>
      <c r="R89" s="193">
        <f>Ilembe!J$74/100</f>
        <v>0.1100972787672654</v>
      </c>
      <c r="S89" s="193">
        <f>Ilembe!K$74/100</f>
        <v>0.17763397452531318</v>
      </c>
      <c r="T89" s="193"/>
      <c r="U89" s="193">
        <f>K89*$B89*Indicators!$B$256+K89*$C89*Indicators!$C$256+K89*$D89*Indicators!$D$256+K89*$E89*Indicators!$E$256+K89*$F89*Indicators!$F$256+K89*$G89*Indicators!$G$256+K89*$H89*Indicators!$H$256+K89*$I89*Indicators!$I$256</f>
        <v>-1.3051062623407629E-3</v>
      </c>
      <c r="V89" s="193">
        <f>L89*$B89*Indicators!$B$257+L89*$C89*Indicators!$C$257+L89*$D89*Indicators!$D$257+L89*$E89*Indicators!$E$257+L89*$F89*Indicators!$F$257+L89*$G89*Indicators!$G$257+L89*$H89*Indicators!$H$257+L89*$I89*Indicators!$I$257</f>
        <v>-5.1499754050921939E-5</v>
      </c>
      <c r="W89" s="193">
        <f>M89*$B89*Indicators!$B$258+M89*$C89*Indicators!$C$258+M89*$D89*Indicators!$D$258+M89*$E89*Indicators!$E$258+M89*$F89*Indicators!$F$258+M89*$G89*Indicators!$G$258+M89*$H89*Indicators!$H$258+M89*$I89*Indicators!$I$258</f>
        <v>-2.466199448550747E-3</v>
      </c>
      <c r="X89" s="193">
        <f>N89*$B89*Indicators!$B$259+N89*$C89*Indicators!$C$259+N89*$D89*Indicators!$D$259+N89*$E89*Indicators!$E$259+N89*$F89*Indicators!$F$259+N89*$G89*Indicators!$G$259+N89*$H89*Indicators!$H$259+N89*$I89*Indicators!$I$259</f>
        <v>-1.7679000379164573E-4</v>
      </c>
      <c r="Y89" s="193">
        <f>O89*$B89*Indicators!$B$260+O89*$C89*Indicators!$C$260+O89*$D89*Indicators!$D$260+O89*$E89*Indicators!$E$260+O89*$F89*Indicators!$F$260+O89*$G89*Indicators!$G$260+O89*$H89*Indicators!$H$260+O89*$I89*Indicators!$I$260</f>
        <v>2.8818422332210146E-4</v>
      </c>
      <c r="Z89" s="193">
        <f>P89*$B89*Indicators!$B$261+P89*$C89*Indicators!$C$261+P89*$D89*Indicators!$D$261+P89*$E89*Indicators!$E$261+P89*$F89*Indicators!$F$261+P89*$G89*Indicators!$G$261+P89*$H89*Indicators!$H$261+P89*$I89*Indicators!$I$261</f>
        <v>9.5375391408372831E-4</v>
      </c>
      <c r="AA89" s="193">
        <f>Q89*$B89*Indicators!$B$262+Q89*$C89*Indicators!$C$262+Q89*$D89*Indicators!$D$262+Q89*$E89*Indicators!$E$262+Q89*$F89*Indicators!$F$262+Q89*$G89*Indicators!$G$262+Q89*$H89*Indicators!$H$262+Q89*$I89*Indicators!$I$262</f>
        <v>6.2587563230207801E-4</v>
      </c>
      <c r="AB89" s="193">
        <f>R89*$B89*Indicators!$B$263+R89*$C89*Indicators!$C$263+R89*$D89*Indicators!$D$263+R89*$E89*Indicators!$E$263+R89*$F89*Indicators!$F$263+R89*$G89*Indicators!$G$263+R89*$H89*Indicators!$H$263+R89*$I89*Indicators!$I$263</f>
        <v>8.3360146325477244E-4</v>
      </c>
      <c r="AC89" s="193">
        <f>S89*$B89*Indicators!$B$264+S89*$C89*Indicators!$C$264+S89*$D89*Indicators!$D$264+S89*$E89*Indicators!$E$264+S89*$F89*Indicators!$F$264+S89*$G89*Indicators!$G$264+S89*$H89*Indicators!$H$264+S89*$I89*Indicators!$I$264</f>
        <v>5.4333769631451437E-4</v>
      </c>
      <c r="AD89" s="193"/>
      <c r="AE89" s="177">
        <f t="shared" si="2"/>
        <v>-7.5484253945688279E-2</v>
      </c>
    </row>
    <row r="90" spans="1:31" hidden="1" x14ac:dyDescent="0.25">
      <c r="A90" s="174">
        <f>Indicators!A102</f>
        <v>38473</v>
      </c>
      <c r="B90" s="193">
        <f>(Indicators!B102-Indicators!B101)/Indicators!B101</f>
        <v>0.10999407660918781</v>
      </c>
      <c r="C90" s="193">
        <f>(Indicators!C102-Indicators!C101)/-100</f>
        <v>-1.3000000000000077E-3</v>
      </c>
      <c r="D90" s="193">
        <f>(Indicators!D102-Indicators!D101)/-100</f>
        <v>8.3727583514323187E-4</v>
      </c>
      <c r="E90" s="193">
        <f>(Indicators!E102-Indicators!E101)/-Indicators!E101</f>
        <v>2.2427700177060802E-2</v>
      </c>
      <c r="F90" s="193">
        <f>(Indicators!F102-Indicators!F101)/Indicators!F101</f>
        <v>-2.344665885111322E-3</v>
      </c>
      <c r="G90" s="193">
        <f>(Indicators!G102-Indicators!G101)/Indicators!G101</f>
        <v>-2.5986078886310878E-2</v>
      </c>
      <c r="H90" s="193">
        <f>(Indicators!H102-Indicators!H101)/Indicators!H101</f>
        <v>1.260895365787584E-2</v>
      </c>
      <c r="I90" s="193">
        <f>(Indicators!I102-Indicators!I101)/Indicators!I101</f>
        <v>6.7911714770797962E-3</v>
      </c>
      <c r="J90" s="174"/>
      <c r="K90" s="193">
        <f>Ilembe!C$74/100</f>
        <v>0.1285052334836069</v>
      </c>
      <c r="L90" s="193">
        <f>Ilembe!D$74/100</f>
        <v>1.0327649641049709E-2</v>
      </c>
      <c r="M90" s="193">
        <f>Ilembe!E$74/100</f>
        <v>0.33649990496048315</v>
      </c>
      <c r="N90" s="193">
        <f>Ilembe!F$74/100</f>
        <v>2.6288416520682412E-2</v>
      </c>
      <c r="O90" s="193">
        <f>Ilembe!G$74/100</f>
        <v>3.0326514227954217E-2</v>
      </c>
      <c r="P90" s="193">
        <f>Ilembe!H$74/100</f>
        <v>0.12674159292597342</v>
      </c>
      <c r="Q90" s="193">
        <f>Ilembe!I$74/100</f>
        <v>5.3579434947671416E-2</v>
      </c>
      <c r="R90" s="193">
        <f>Ilembe!J$74/100</f>
        <v>0.1100972787672654</v>
      </c>
      <c r="S90" s="193">
        <f>Ilembe!K$74/100</f>
        <v>0.17763397452531318</v>
      </c>
      <c r="T90" s="193"/>
      <c r="U90" s="193">
        <f>K90*$B90*Indicators!$B$256+K90*$C90*Indicators!$C$256+K90*$D90*Indicators!$D$256+K90*$E90*Indicators!$E$256+K90*$F90*Indicators!$F$256+K90*$G90*Indicators!$G$256+K90*$H90*Indicators!$H$256+K90*$I90*Indicators!$I$256</f>
        <v>3.4470471877748746E-3</v>
      </c>
      <c r="V90" s="193">
        <f>L90*$B90*Indicators!$B$257+L90*$C90*Indicators!$C$257+L90*$D90*Indicators!$D$257+L90*$E90*Indicators!$E$257+L90*$F90*Indicators!$F$257+L90*$G90*Indicators!$G$257+L90*$H90*Indicators!$H$257+L90*$I90*Indicators!$I$257</f>
        <v>2.7063394933197587E-4</v>
      </c>
      <c r="W90" s="193">
        <f>M90*$B90*Indicators!$B$258+M90*$C90*Indicators!$C$258+M90*$D90*Indicators!$D$258+M90*$E90*Indicators!$E$258+M90*$F90*Indicators!$F$258+M90*$G90*Indicators!$G$258+M90*$H90*Indicators!$H$258+M90*$I90*Indicators!$I$258</f>
        <v>1.4517174680361067E-2</v>
      </c>
      <c r="X90" s="193">
        <f>N90*$B90*Indicators!$B$259+N90*$C90*Indicators!$C$259+N90*$D90*Indicators!$D$259+N90*$E90*Indicators!$E$259+N90*$F90*Indicators!$F$259+N90*$G90*Indicators!$G$259+N90*$H90*Indicators!$H$259+N90*$I90*Indicators!$I$259</f>
        <v>5.2887805535438046E-4</v>
      </c>
      <c r="Y90" s="193">
        <f>O90*$B90*Indicators!$B$260+O90*$C90*Indicators!$C$260+O90*$D90*Indicators!$D$260+O90*$E90*Indicators!$E$260+O90*$F90*Indicators!$F$260+O90*$G90*Indicators!$G$260+O90*$H90*Indicators!$H$260+O90*$I90*Indicators!$I$260</f>
        <v>5.5132192508249099E-4</v>
      </c>
      <c r="Z90" s="193">
        <f>P90*$B90*Indicators!$B$261+P90*$C90*Indicators!$C$261+P90*$D90*Indicators!$D$261+P90*$E90*Indicators!$E$261+P90*$F90*Indicators!$F$261+P90*$G90*Indicators!$G$261+P90*$H90*Indicators!$H$261+P90*$I90*Indicators!$I$261</f>
        <v>2.0414105205615019E-3</v>
      </c>
      <c r="AA90" s="193">
        <f>Q90*$B90*Indicators!$B$262+Q90*$C90*Indicators!$C$262+Q90*$D90*Indicators!$D$262+Q90*$E90*Indicators!$E$262+Q90*$F90*Indicators!$F$262+Q90*$G90*Indicators!$G$262+Q90*$H90*Indicators!$H$262+Q90*$I90*Indicators!$I$262</f>
        <v>1.1118993570493059E-3</v>
      </c>
      <c r="AB90" s="193">
        <f>R90*$B90*Indicators!$B$263+R90*$C90*Indicators!$C$263+R90*$D90*Indicators!$D$263+R90*$E90*Indicators!$E$263+R90*$F90*Indicators!$F$263+R90*$G90*Indicators!$G$263+R90*$H90*Indicators!$H$263+R90*$I90*Indicators!$I$263</f>
        <v>1.8708995653466249E-3</v>
      </c>
      <c r="AC90" s="193">
        <f>S90*$B90*Indicators!$B$264+S90*$C90*Indicators!$C$264+S90*$D90*Indicators!$D$264+S90*$E90*Indicators!$E$264+S90*$F90*Indicators!$F$264+S90*$G90*Indicators!$G$264+S90*$H90*Indicators!$H$264+S90*$I90*Indicators!$I$264</f>
        <v>2.6350414736122847E-3</v>
      </c>
      <c r="AD90" s="193"/>
      <c r="AE90" s="177">
        <f t="shared" si="2"/>
        <v>2.6974306714474507</v>
      </c>
    </row>
    <row r="91" spans="1:31" hidden="1" x14ac:dyDescent="0.25">
      <c r="A91" s="174">
        <f>Indicators!A103</f>
        <v>38504</v>
      </c>
      <c r="B91" s="193">
        <f>(Indicators!B103-Indicators!B102)/Indicators!B102</f>
        <v>-1.1399178784779381E-2</v>
      </c>
      <c r="C91" s="193">
        <f>(Indicators!C103-Indicators!C102)/-100</f>
        <v>4.5500000000000011E-3</v>
      </c>
      <c r="D91" s="193">
        <f>(Indicators!D103-Indicators!D102)/-100</f>
        <v>4.9497929961800982E-3</v>
      </c>
      <c r="E91" s="193">
        <f>(Indicators!E103-Indicators!E102)/-Indicators!E102</f>
        <v>-0.12094988931374533</v>
      </c>
      <c r="F91" s="193">
        <f>(Indicators!F103-Indicators!F102)/Indicators!F102</f>
        <v>6.1104582843713229E-2</v>
      </c>
      <c r="G91" s="193">
        <f>(Indicators!G103-Indicators!G102)/Indicators!G102</f>
        <v>4.1448308718437299E-2</v>
      </c>
      <c r="H91" s="193">
        <f>(Indicators!H103-Indicators!H102)/Indicators!H102</f>
        <v>1.2423283411593719E-2</v>
      </c>
      <c r="I91" s="193">
        <f>(Indicators!I103-Indicators!I102)/Indicators!I102</f>
        <v>-6.1832490163012928E-3</v>
      </c>
      <c r="J91" s="174"/>
      <c r="K91" s="193">
        <f>Ilembe!C$74/100</f>
        <v>0.1285052334836069</v>
      </c>
      <c r="L91" s="193">
        <f>Ilembe!D$74/100</f>
        <v>1.0327649641049709E-2</v>
      </c>
      <c r="M91" s="193">
        <f>Ilembe!E$74/100</f>
        <v>0.33649990496048315</v>
      </c>
      <c r="N91" s="193">
        <f>Ilembe!F$74/100</f>
        <v>2.6288416520682412E-2</v>
      </c>
      <c r="O91" s="193">
        <f>Ilembe!G$74/100</f>
        <v>3.0326514227954217E-2</v>
      </c>
      <c r="P91" s="193">
        <f>Ilembe!H$74/100</f>
        <v>0.12674159292597342</v>
      </c>
      <c r="Q91" s="193">
        <f>Ilembe!I$74/100</f>
        <v>5.3579434947671416E-2</v>
      </c>
      <c r="R91" s="193">
        <f>Ilembe!J$74/100</f>
        <v>0.1100972787672654</v>
      </c>
      <c r="S91" s="193">
        <f>Ilembe!K$74/100</f>
        <v>0.17763397452531318</v>
      </c>
      <c r="T91" s="193"/>
      <c r="U91" s="193">
        <f>K91*$B91*Indicators!$B$256+K91*$C91*Indicators!$C$256+K91*$D91*Indicators!$D$256+K91*$E91*Indicators!$E$256+K91*$F91*Indicators!$F$256+K91*$G91*Indicators!$G$256+K91*$H91*Indicators!$H$256+K91*$I91*Indicators!$I$256</f>
        <v>-3.931982595800894E-4</v>
      </c>
      <c r="V91" s="193">
        <f>L91*$B91*Indicators!$B$257+L91*$C91*Indicators!$C$257+L91*$D91*Indicators!$D$257+L91*$E91*Indicators!$E$257+L91*$F91*Indicators!$F$257+L91*$G91*Indicators!$G$257+L91*$H91*Indicators!$H$257+L91*$I91*Indicators!$I$257</f>
        <v>-1.7770671345872707E-6</v>
      </c>
      <c r="W91" s="193">
        <f>M91*$B91*Indicators!$B$258+M91*$C91*Indicators!$C$258+M91*$D91*Indicators!$D$258+M91*$E91*Indicators!$E$258+M91*$F91*Indicators!$F$258+M91*$G91*Indicators!$G$258+M91*$H91*Indicators!$H$258+M91*$I91*Indicators!$I$258</f>
        <v>-5.0210945434858226E-3</v>
      </c>
      <c r="X91" s="193">
        <f>N91*$B91*Indicators!$B$259+N91*$C91*Indicators!$C$259+N91*$D91*Indicators!$D$259+N91*$E91*Indicators!$E$259+N91*$F91*Indicators!$F$259+N91*$G91*Indicators!$G$259+N91*$H91*Indicators!$H$259+N91*$I91*Indicators!$I$259</f>
        <v>-7.02011191821611E-4</v>
      </c>
      <c r="Y91" s="193">
        <f>O91*$B91*Indicators!$B$260+O91*$C91*Indicators!$C$260+O91*$D91*Indicators!$D$260+O91*$E91*Indicators!$E$260+O91*$F91*Indicators!$F$260+O91*$G91*Indicators!$G$260+O91*$H91*Indicators!$H$260+O91*$I91*Indicators!$I$260</f>
        <v>-4.2471068305972328E-4</v>
      </c>
      <c r="Z91" s="193">
        <f>P91*$B91*Indicators!$B$261+P91*$C91*Indicators!$C$261+P91*$D91*Indicators!$D$261+P91*$E91*Indicators!$E$261+P91*$F91*Indicators!$F$261+P91*$G91*Indicators!$G$261+P91*$H91*Indicators!$H$261+P91*$I91*Indicators!$I$261</f>
        <v>-9.564715725359121E-4</v>
      </c>
      <c r="AA91" s="193">
        <f>Q91*$B91*Indicators!$B$262+Q91*$C91*Indicators!$C$262+Q91*$D91*Indicators!$D$262+Q91*$E91*Indicators!$E$262+Q91*$F91*Indicators!$F$262+Q91*$G91*Indicators!$G$262+Q91*$H91*Indicators!$H$262+Q91*$I91*Indicators!$I$262</f>
        <v>-1.8299291745188736E-3</v>
      </c>
      <c r="AB91" s="193">
        <f>R91*$B91*Indicators!$B$263+R91*$C91*Indicators!$C$263+R91*$D91*Indicators!$D$263+R91*$E91*Indicators!$E$263+R91*$F91*Indicators!$F$263+R91*$G91*Indicators!$G$263+R91*$H91*Indicators!$H$263+R91*$I91*Indicators!$I$263</f>
        <v>-8.5100846957263056E-4</v>
      </c>
      <c r="AC91" s="193">
        <f>S91*$B91*Indicators!$B$264+S91*$C91*Indicators!$C$264+S91*$D91*Indicators!$D$264+S91*$E91*Indicators!$E$264+S91*$F91*Indicators!$F$264+S91*$G91*Indicators!$G$264+S91*$H91*Indicators!$H$264+S91*$I91*Indicators!$I$264</f>
        <v>8.6336564944733678E-4</v>
      </c>
      <c r="AD91" s="193"/>
      <c r="AE91" s="177">
        <f t="shared" si="2"/>
        <v>-0.9316835312261913</v>
      </c>
    </row>
    <row r="92" spans="1:31" hidden="1" x14ac:dyDescent="0.25">
      <c r="A92" s="174">
        <f>Indicators!A104</f>
        <v>38534</v>
      </c>
      <c r="B92" s="193">
        <f>(Indicators!B104-Indicators!B103)/Indicators!B103</f>
        <v>-1.368979787680687E-2</v>
      </c>
      <c r="C92" s="193">
        <f>(Indicators!C104-Indicators!C103)/-100</f>
        <v>9.9999999999999655E-4</v>
      </c>
      <c r="D92" s="193">
        <f>(Indicators!D104-Indicators!D103)/-100</f>
        <v>-5.5406320593061496E-3</v>
      </c>
      <c r="E92" s="193">
        <f>(Indicators!E104-Indicators!E103)/-Indicators!E103</f>
        <v>-6.8581687612208259E-2</v>
      </c>
      <c r="F92" s="193">
        <f>(Indicators!F104-Indicators!F103)/Indicators!F103</f>
        <v>6.3122923588039906E-2</v>
      </c>
      <c r="G92" s="193">
        <f>(Indicators!G104-Indicators!G103)/Indicators!G103</f>
        <v>-2.2644098810612939E-2</v>
      </c>
      <c r="H92" s="193">
        <f>(Indicators!H104-Indicators!H103)/Indicators!H103</f>
        <v>1.6793496098644882E-2</v>
      </c>
      <c r="I92" s="193">
        <f>(Indicators!I104-Indicators!I103)/Indicators!I103</f>
        <v>5.0056561085972853E-2</v>
      </c>
      <c r="J92" s="174"/>
      <c r="K92" s="193">
        <f>Ilembe!C$74/100</f>
        <v>0.1285052334836069</v>
      </c>
      <c r="L92" s="193">
        <f>Ilembe!D$74/100</f>
        <v>1.0327649641049709E-2</v>
      </c>
      <c r="M92" s="193">
        <f>Ilembe!E$74/100</f>
        <v>0.33649990496048315</v>
      </c>
      <c r="N92" s="193">
        <f>Ilembe!F$74/100</f>
        <v>2.6288416520682412E-2</v>
      </c>
      <c r="O92" s="193">
        <f>Ilembe!G$74/100</f>
        <v>3.0326514227954217E-2</v>
      </c>
      <c r="P92" s="193">
        <f>Ilembe!H$74/100</f>
        <v>0.12674159292597342</v>
      </c>
      <c r="Q92" s="193">
        <f>Ilembe!I$74/100</f>
        <v>5.3579434947671416E-2</v>
      </c>
      <c r="R92" s="193">
        <f>Ilembe!J$74/100</f>
        <v>0.1100972787672654</v>
      </c>
      <c r="S92" s="193">
        <f>Ilembe!K$74/100</f>
        <v>0.17763397452531318</v>
      </c>
      <c r="T92" s="193"/>
      <c r="U92" s="193">
        <f>K92*$B92*Indicators!$B$256+K92*$C92*Indicators!$C$256+K92*$D92*Indicators!$D$256+K92*$E92*Indicators!$E$256+K92*$F92*Indicators!$F$256+K92*$G92*Indicators!$G$256+K92*$H92*Indicators!$H$256+K92*$I92*Indicators!$I$256</f>
        <v>1.2910758249944242E-3</v>
      </c>
      <c r="V92" s="193">
        <f>L92*$B92*Indicators!$B$257+L92*$C92*Indicators!$C$257+L92*$D92*Indicators!$D$257+L92*$E92*Indicators!$E$257+L92*$F92*Indicators!$F$257+L92*$G92*Indicators!$G$257+L92*$H92*Indicators!$H$257+L92*$I92*Indicators!$I$257</f>
        <v>-1.0339459753859714E-4</v>
      </c>
      <c r="W92" s="193">
        <f>M92*$B92*Indicators!$B$258+M92*$C92*Indicators!$C$258+M92*$D92*Indicators!$D$258+M92*$E92*Indicators!$E$258+M92*$F92*Indicators!$F$258+M92*$G92*Indicators!$G$258+M92*$H92*Indicators!$H$258+M92*$I92*Indicators!$I$258</f>
        <v>-1.2103159265827376E-5</v>
      </c>
      <c r="X92" s="193">
        <f>N92*$B92*Indicators!$B$259+N92*$C92*Indicators!$C$259+N92*$D92*Indicators!$D$259+N92*$E92*Indicators!$E$259+N92*$F92*Indicators!$F$259+N92*$G92*Indicators!$G$259+N92*$H92*Indicators!$H$259+N92*$I92*Indicators!$I$259</f>
        <v>2.9956389960121506E-4</v>
      </c>
      <c r="Y92" s="193">
        <f>O92*$B92*Indicators!$B$260+O92*$C92*Indicators!$C$260+O92*$D92*Indicators!$D$260+O92*$E92*Indicators!$E$260+O92*$F92*Indicators!$F$260+O92*$G92*Indicators!$G$260+O92*$H92*Indicators!$H$260+O92*$I92*Indicators!$I$260</f>
        <v>-1.3250925510004133E-4</v>
      </c>
      <c r="Z92" s="193">
        <f>P92*$B92*Indicators!$B$261+P92*$C92*Indicators!$C$261+P92*$D92*Indicators!$D$261+P92*$E92*Indicators!$E$261+P92*$F92*Indicators!$F$261+P92*$G92*Indicators!$G$261+P92*$H92*Indicators!$H$261+P92*$I92*Indicators!$I$261</f>
        <v>-6.0669944982034041E-4</v>
      </c>
      <c r="AA92" s="193">
        <f>Q92*$B92*Indicators!$B$262+Q92*$C92*Indicators!$C$262+Q92*$D92*Indicators!$D$262+Q92*$E92*Indicators!$E$262+Q92*$F92*Indicators!$F$262+Q92*$G92*Indicators!$G$262+Q92*$H92*Indicators!$H$262+Q92*$I92*Indicators!$I$262</f>
        <v>-7.4653265880092251E-4</v>
      </c>
      <c r="AB92" s="193">
        <f>R92*$B92*Indicators!$B$263+R92*$C92*Indicators!$C$263+R92*$D92*Indicators!$D$263+R92*$E92*Indicators!$E$263+R92*$F92*Indicators!$F$263+R92*$G92*Indicators!$G$263+R92*$H92*Indicators!$H$263+R92*$I92*Indicators!$I$263</f>
        <v>-9.8023446482100945E-5</v>
      </c>
      <c r="AC92" s="193">
        <f>S92*$B92*Indicators!$B$264+S92*$C92*Indicators!$C$264+S92*$D92*Indicators!$D$264+S92*$E92*Indicators!$E$264+S92*$F92*Indicators!$F$264+S92*$G92*Indicators!$G$264+S92*$H92*Indicators!$H$264+S92*$I92*Indicators!$I$264</f>
        <v>9.6166960382974864E-4</v>
      </c>
      <c r="AD92" s="193"/>
      <c r="AE92" s="177">
        <f t="shared" si="2"/>
        <v>8.5304676141755797E-2</v>
      </c>
    </row>
    <row r="93" spans="1:31" hidden="1" x14ac:dyDescent="0.25">
      <c r="A93" s="174">
        <f>Indicators!A105</f>
        <v>38565</v>
      </c>
      <c r="B93" s="193">
        <f>(Indicators!B105-Indicators!B104)/Indicators!B104</f>
        <v>-7.6620197935510998E-3</v>
      </c>
      <c r="C93" s="193">
        <f>(Indicators!C105-Indicators!C104)/-100</f>
        <v>-1.0999999999999942E-3</v>
      </c>
      <c r="D93" s="193">
        <f>(Indicators!D105-Indicators!D104)/-100</f>
        <v>-5.6950672355035306E-3</v>
      </c>
      <c r="E93" s="193">
        <f>(Indicators!E105-Indicators!E104)/-Indicators!E104</f>
        <v>-0.12768817204301078</v>
      </c>
      <c r="F93" s="193">
        <f>(Indicators!F105-Indicators!F104)/Indicators!F104</f>
        <v>2.9166666666666785E-2</v>
      </c>
      <c r="G93" s="193">
        <f>(Indicators!G105-Indicators!G104)/Indicators!G104</f>
        <v>8.1909665340510179E-3</v>
      </c>
      <c r="H93" s="193">
        <f>(Indicators!H105-Indicators!H104)/Indicators!H104</f>
        <v>7.6738396424306304E-3</v>
      </c>
      <c r="I93" s="193">
        <f>(Indicators!I105-Indicators!I104)/Indicators!I104</f>
        <v>-1.2658227848101266E-2</v>
      </c>
      <c r="J93" s="174"/>
      <c r="K93" s="193">
        <f>Ilembe!C$74/100</f>
        <v>0.1285052334836069</v>
      </c>
      <c r="L93" s="193">
        <f>Ilembe!D$74/100</f>
        <v>1.0327649641049709E-2</v>
      </c>
      <c r="M93" s="193">
        <f>Ilembe!E$74/100</f>
        <v>0.33649990496048315</v>
      </c>
      <c r="N93" s="193">
        <f>Ilembe!F$74/100</f>
        <v>2.6288416520682412E-2</v>
      </c>
      <c r="O93" s="193">
        <f>Ilembe!G$74/100</f>
        <v>3.0326514227954217E-2</v>
      </c>
      <c r="P93" s="193">
        <f>Ilembe!H$74/100</f>
        <v>0.12674159292597342</v>
      </c>
      <c r="Q93" s="193">
        <f>Ilembe!I$74/100</f>
        <v>5.3579434947671416E-2</v>
      </c>
      <c r="R93" s="193">
        <f>Ilembe!J$74/100</f>
        <v>0.1100972787672654</v>
      </c>
      <c r="S93" s="193">
        <f>Ilembe!K$74/100</f>
        <v>0.17763397452531318</v>
      </c>
      <c r="T93" s="193"/>
      <c r="U93" s="193">
        <f>K93*$B93*Indicators!$B$256+K93*$C93*Indicators!$C$256+K93*$D93*Indicators!$D$256+K93*$E93*Indicators!$E$256+K93*$F93*Indicators!$F$256+K93*$G93*Indicators!$G$256+K93*$H93*Indicators!$H$256+K93*$I93*Indicators!$I$256</f>
        <v>-1.9442097564110901E-3</v>
      </c>
      <c r="V93" s="193">
        <f>L93*$B93*Indicators!$B$257+L93*$C93*Indicators!$C$257+L93*$D93*Indicators!$D$257+L93*$E93*Indicators!$E$257+L93*$F93*Indicators!$F$257+L93*$G93*Indicators!$G$257+L93*$H93*Indicators!$H$257+L93*$I93*Indicators!$I$257</f>
        <v>-1.4791964263206133E-4</v>
      </c>
      <c r="W93" s="193">
        <f>M93*$B93*Indicators!$B$258+M93*$C93*Indicators!$C$258+M93*$D93*Indicators!$D$258+M93*$E93*Indicators!$E$258+M93*$F93*Indicators!$F$258+M93*$G93*Indicators!$G$258+M93*$H93*Indicators!$H$258+M93*$I93*Indicators!$I$258</f>
        <v>-5.9626232228231291E-3</v>
      </c>
      <c r="X93" s="193">
        <f>N93*$B93*Indicators!$B$259+N93*$C93*Indicators!$C$259+N93*$D93*Indicators!$D$259+N93*$E93*Indicators!$E$259+N93*$F93*Indicators!$F$259+N93*$G93*Indicators!$G$259+N93*$H93*Indicators!$H$259+N93*$I93*Indicators!$I$259</f>
        <v>-8.4662685870613057E-4</v>
      </c>
      <c r="Y93" s="193">
        <f>O93*$B93*Indicators!$B$260+O93*$C93*Indicators!$C$260+O93*$D93*Indicators!$D$260+O93*$E93*Indicators!$E$260+O93*$F93*Indicators!$F$260+O93*$G93*Indicators!$G$260+O93*$H93*Indicators!$H$260+O93*$I93*Indicators!$I$260</f>
        <v>-5.8074346782590745E-4</v>
      </c>
      <c r="Z93" s="193">
        <f>P93*$B93*Indicators!$B$261+P93*$C93*Indicators!$C$261+P93*$D93*Indicators!$D$261+P93*$E93*Indicators!$E$261+P93*$F93*Indicators!$F$261+P93*$G93*Indicators!$G$261+P93*$H93*Indicators!$H$261+P93*$I93*Indicators!$I$261</f>
        <v>-1.6654571185113053E-3</v>
      </c>
      <c r="AA93" s="193">
        <f>Q93*$B93*Indicators!$B$262+Q93*$C93*Indicators!$C$262+Q93*$D93*Indicators!$D$262+Q93*$E93*Indicators!$E$262+Q93*$F93*Indicators!$F$262+Q93*$G93*Indicators!$G$262+Q93*$H93*Indicators!$H$262+Q93*$I93*Indicators!$I$262</f>
        <v>-2.1213820966844406E-3</v>
      </c>
      <c r="AB93" s="193">
        <f>R93*$B93*Indicators!$B$263+R93*$C93*Indicators!$C$263+R93*$D93*Indicators!$D$263+R93*$E93*Indicators!$E$263+R93*$F93*Indicators!$F$263+R93*$G93*Indicators!$G$263+R93*$H93*Indicators!$H$263+R93*$I93*Indicators!$I$263</f>
        <v>-1.4114785363174376E-3</v>
      </c>
      <c r="AC93" s="193">
        <f>S93*$B93*Indicators!$B$264+S93*$C93*Indicators!$C$264+S93*$D93*Indicators!$D$264+S93*$E93*Indicators!$E$264+S93*$F93*Indicators!$F$264+S93*$G93*Indicators!$G$264+S93*$H93*Indicators!$H$264+S93*$I93*Indicators!$I$264</f>
        <v>-1.1030624420933458E-4</v>
      </c>
      <c r="AD93" s="193"/>
      <c r="AE93" s="177">
        <f t="shared" si="2"/>
        <v>-1.4790746944120836</v>
      </c>
    </row>
    <row r="94" spans="1:31" hidden="1" x14ac:dyDescent="0.25">
      <c r="A94" s="174">
        <f>Indicators!A106</f>
        <v>38596</v>
      </c>
      <c r="B94" s="193">
        <f>(Indicators!B106-Indicators!B105)/Indicators!B105</f>
        <v>-2.6426656453466018E-2</v>
      </c>
      <c r="C94" s="193">
        <f>(Indicators!C106-Indicators!C105)/-100</f>
        <v>-8.9999999999999857E-4</v>
      </c>
      <c r="D94" s="193">
        <f>(Indicators!D106-Indicators!D105)/-100</f>
        <v>-4.0290088638195035E-3</v>
      </c>
      <c r="E94" s="193">
        <f>(Indicators!E106-Indicators!E105)/-Indicators!E105</f>
        <v>7.1811680572109765E-2</v>
      </c>
      <c r="F94" s="193">
        <f>(Indicators!F106-Indicators!F105)/Indicators!F105</f>
        <v>9.4129554655870404E-2</v>
      </c>
      <c r="G94" s="193">
        <f>(Indicators!G106-Indicators!G105)/Indicators!G105</f>
        <v>9.702878365831015E-2</v>
      </c>
      <c r="H94" s="193">
        <f>(Indicators!H106-Indicators!H105)/Indicators!H105</f>
        <v>2.3078521214329357E-2</v>
      </c>
      <c r="I94" s="193">
        <f>(Indicators!I106-Indicators!I105)/Indicators!I105</f>
        <v>-3.6824877250409165E-2</v>
      </c>
      <c r="J94" s="174"/>
      <c r="K94" s="193">
        <f>Ilembe!C$74/100</f>
        <v>0.1285052334836069</v>
      </c>
      <c r="L94" s="193">
        <f>Ilembe!D$74/100</f>
        <v>1.0327649641049709E-2</v>
      </c>
      <c r="M94" s="193">
        <f>Ilembe!E$74/100</f>
        <v>0.33649990496048315</v>
      </c>
      <c r="N94" s="193">
        <f>Ilembe!F$74/100</f>
        <v>2.6288416520682412E-2</v>
      </c>
      <c r="O94" s="193">
        <f>Ilembe!G$74/100</f>
        <v>3.0326514227954217E-2</v>
      </c>
      <c r="P94" s="193">
        <f>Ilembe!H$74/100</f>
        <v>0.12674159292597342</v>
      </c>
      <c r="Q94" s="193">
        <f>Ilembe!I$74/100</f>
        <v>5.3579434947671416E-2</v>
      </c>
      <c r="R94" s="193">
        <f>Ilembe!J$74/100</f>
        <v>0.1100972787672654</v>
      </c>
      <c r="S94" s="193">
        <f>Ilembe!K$74/100</f>
        <v>0.17763397452531318</v>
      </c>
      <c r="T94" s="193"/>
      <c r="U94" s="193">
        <f>K94*$B94*Indicators!$B$256+K94*$C94*Indicators!$C$256+K94*$D94*Indicators!$D$256+K94*$E94*Indicators!$E$256+K94*$F94*Indicators!$F$256+K94*$G94*Indicators!$G$256+K94*$H94*Indicators!$H$256+K94*$I94*Indicators!$I$256</f>
        <v>4.3989824530038827E-3</v>
      </c>
      <c r="V94" s="193">
        <f>L94*$B94*Indicators!$B$257+L94*$C94*Indicators!$C$257+L94*$D94*Indicators!$D$257+L94*$E94*Indicators!$E$257+L94*$F94*Indicators!$F$257+L94*$G94*Indicators!$G$257+L94*$H94*Indicators!$H$257+L94*$I94*Indicators!$I$257</f>
        <v>3.1705584002235501E-4</v>
      </c>
      <c r="W94" s="193">
        <f>M94*$B94*Indicators!$B$258+M94*$C94*Indicators!$C$258+M94*$D94*Indicators!$D$258+M94*$E94*Indicators!$E$258+M94*$F94*Indicators!$F$258+M94*$G94*Indicators!$G$258+M94*$H94*Indicators!$H$258+M94*$I94*Indicators!$I$258</f>
        <v>-2.5260157733430714E-3</v>
      </c>
      <c r="X94" s="193">
        <f>N94*$B94*Indicators!$B$259+N94*$C94*Indicators!$C$259+N94*$D94*Indicators!$D$259+N94*$E94*Indicators!$E$259+N94*$F94*Indicators!$F$259+N94*$G94*Indicators!$G$259+N94*$H94*Indicators!$H$259+N94*$I94*Indicators!$I$259</f>
        <v>-1.2175129103062643E-4</v>
      </c>
      <c r="Y94" s="193">
        <f>O94*$B94*Indicators!$B$260+O94*$C94*Indicators!$C$260+O94*$D94*Indicators!$D$260+O94*$E94*Indicators!$E$260+O94*$F94*Indicators!$F$260+O94*$G94*Indicators!$G$260+O94*$H94*Indicators!$H$260+O94*$I94*Indicators!$I$260</f>
        <v>3.8024893968840448E-4</v>
      </c>
      <c r="Z94" s="193">
        <f>P94*$B94*Indicators!$B$261+P94*$C94*Indicators!$C$261+P94*$D94*Indicators!$D$261+P94*$E94*Indicators!$E$261+P94*$F94*Indicators!$F$261+P94*$G94*Indicators!$G$261+P94*$H94*Indicators!$H$261+P94*$I94*Indicators!$I$261</f>
        <v>1.1644169584137049E-3</v>
      </c>
      <c r="AA94" s="193">
        <f>Q94*$B94*Indicators!$B$262+Q94*$C94*Indicators!$C$262+Q94*$D94*Indicators!$D$262+Q94*$E94*Indicators!$E$262+Q94*$F94*Indicators!$F$262+Q94*$G94*Indicators!$G$262+Q94*$H94*Indicators!$H$262+Q94*$I94*Indicators!$I$262</f>
        <v>1.0314659618616529E-3</v>
      </c>
      <c r="AB94" s="193">
        <f>R94*$B94*Indicators!$B$263+R94*$C94*Indicators!$C$263+R94*$D94*Indicators!$D$263+R94*$E94*Indicators!$E$263+R94*$F94*Indicators!$F$263+R94*$G94*Indicators!$G$263+R94*$H94*Indicators!$H$263+R94*$I94*Indicators!$I$263</f>
        <v>9.8018660750032681E-4</v>
      </c>
      <c r="AC94" s="193">
        <f>S94*$B94*Indicators!$B$264+S94*$C94*Indicators!$C$264+S94*$D94*Indicators!$D$264+S94*$E94*Indicators!$E$264+S94*$F94*Indicators!$F$264+S94*$G94*Indicators!$G$264+S94*$H94*Indicators!$H$264+S94*$I94*Indicators!$I$264</f>
        <v>2.3427169399508892E-4</v>
      </c>
      <c r="AD94" s="193"/>
      <c r="AE94" s="177">
        <f t="shared" si="2"/>
        <v>0.58588613901117181</v>
      </c>
    </row>
    <row r="95" spans="1:31" hidden="1" x14ac:dyDescent="0.25">
      <c r="A95" s="174">
        <f>Indicators!A107</f>
        <v>38626</v>
      </c>
      <c r="B95" s="193">
        <f>(Indicators!B107-Indicators!B106)/Indicators!B106</f>
        <v>5.5751376868607296E-2</v>
      </c>
      <c r="C95" s="193">
        <f>(Indicators!C107-Indicators!C106)/-100</f>
        <v>2.5000000000000353E-4</v>
      </c>
      <c r="D95" s="193">
        <f>(Indicators!D107-Indicators!D106)/-100</f>
        <v>3.3848848143228859E-3</v>
      </c>
      <c r="E95" s="193">
        <f>(Indicators!E107-Indicators!E106)/-Indicators!E106</f>
        <v>5.9390048154093031E-2</v>
      </c>
      <c r="F95" s="193">
        <f>(Indicators!F107-Indicators!F106)/Indicators!F106</f>
        <v>7.4005550416281124E-2</v>
      </c>
      <c r="G95" s="193">
        <f>(Indicators!G107-Indicators!G106)/Indicators!G106</f>
        <v>2.1159542953872196E-3</v>
      </c>
      <c r="H95" s="193">
        <f>(Indicators!H107-Indicators!H106)/Indicators!H106</f>
        <v>1.5877573028132873E-2</v>
      </c>
      <c r="I95" s="193">
        <f>(Indicators!I107-Indicators!I106)/Indicators!I106</f>
        <v>5.1260266213537242E-2</v>
      </c>
      <c r="J95" s="174"/>
      <c r="K95" s="193">
        <f>Ilembe!C$74/100</f>
        <v>0.1285052334836069</v>
      </c>
      <c r="L95" s="193">
        <f>Ilembe!D$74/100</f>
        <v>1.0327649641049709E-2</v>
      </c>
      <c r="M95" s="193">
        <f>Ilembe!E$74/100</f>
        <v>0.33649990496048315</v>
      </c>
      <c r="N95" s="193">
        <f>Ilembe!F$74/100</f>
        <v>2.6288416520682412E-2</v>
      </c>
      <c r="O95" s="193">
        <f>Ilembe!G$74/100</f>
        <v>3.0326514227954217E-2</v>
      </c>
      <c r="P95" s="193">
        <f>Ilembe!H$74/100</f>
        <v>0.12674159292597342</v>
      </c>
      <c r="Q95" s="193">
        <f>Ilembe!I$74/100</f>
        <v>5.3579434947671416E-2</v>
      </c>
      <c r="R95" s="193">
        <f>Ilembe!J$74/100</f>
        <v>0.1100972787672654</v>
      </c>
      <c r="S95" s="193">
        <f>Ilembe!K$74/100</f>
        <v>0.17763397452531318</v>
      </c>
      <c r="T95" s="193"/>
      <c r="U95" s="193">
        <f>K95*$B95*Indicators!$B$256+K95*$C95*Indicators!$C$256+K95*$D95*Indicators!$D$256+K95*$E95*Indicators!$E$256+K95*$F95*Indicators!$F$256+K95*$G95*Indicators!$G$256+K95*$H95*Indicators!$H$256+K95*$I95*Indicators!$I$256</f>
        <v>6.3393008643698413E-3</v>
      </c>
      <c r="V95" s="193">
        <f>L95*$B95*Indicators!$B$257+L95*$C95*Indicators!$C$257+L95*$D95*Indicators!$D$257+L95*$E95*Indicators!$E$257+L95*$F95*Indicators!$F$257+L95*$G95*Indicators!$G$257+L95*$H95*Indicators!$H$257+L95*$I95*Indicators!$I$257</f>
        <v>3.4869091498134766E-4</v>
      </c>
      <c r="W95" s="193">
        <f>M95*$B95*Indicators!$B$258+M95*$C95*Indicators!$C$258+M95*$D95*Indicators!$D$258+M95*$E95*Indicators!$E$258+M95*$F95*Indicators!$F$258+M95*$G95*Indicators!$G$258+M95*$H95*Indicators!$H$258+M95*$I95*Indicators!$I$258</f>
        <v>1.2622461901622905E-2</v>
      </c>
      <c r="X95" s="193">
        <f>N95*$B95*Indicators!$B$259+N95*$C95*Indicators!$C$259+N95*$D95*Indicators!$D$259+N95*$E95*Indicators!$E$259+N95*$F95*Indicators!$F$259+N95*$G95*Indicators!$G$259+N95*$H95*Indicators!$H$259+N95*$I95*Indicators!$I$259</f>
        <v>1.1791086144855431E-3</v>
      </c>
      <c r="Y95" s="193">
        <f>O95*$B95*Indicators!$B$260+O95*$C95*Indicators!$C$260+O95*$D95*Indicators!$D$260+O95*$E95*Indicators!$E$260+O95*$F95*Indicators!$F$260+O95*$G95*Indicators!$G$260+O95*$H95*Indicators!$H$260+O95*$I95*Indicators!$I$260</f>
        <v>6.7395882068582952E-4</v>
      </c>
      <c r="Z95" s="193">
        <f>P95*$B95*Indicators!$B$261+P95*$C95*Indicators!$C$261+P95*$D95*Indicators!$D$261+P95*$E95*Indicators!$E$261+P95*$F95*Indicators!$F$261+P95*$G95*Indicators!$G$261+P95*$H95*Indicators!$H$261+P95*$I95*Indicators!$I$261</f>
        <v>2.0592990142890327E-3</v>
      </c>
      <c r="AA95" s="193">
        <f>Q95*$B95*Indicators!$B$262+Q95*$C95*Indicators!$C$262+Q95*$D95*Indicators!$D$262+Q95*$E95*Indicators!$E$262+Q95*$F95*Indicators!$F$262+Q95*$G95*Indicators!$G$262+Q95*$H95*Indicators!$H$262+Q95*$I95*Indicators!$I$262</f>
        <v>1.7189451749560799E-3</v>
      </c>
      <c r="AB95" s="193">
        <f>R95*$B95*Indicators!$B$263+R95*$C95*Indicators!$C$263+R95*$D95*Indicators!$D$263+R95*$E95*Indicators!$E$263+R95*$F95*Indicators!$F$263+R95*$G95*Indicators!$G$263+R95*$H95*Indicators!$H$263+R95*$I95*Indicators!$I$263</f>
        <v>2.1211799955279274E-3</v>
      </c>
      <c r="AC95" s="193">
        <f>S95*$B95*Indicators!$B$264+S95*$C95*Indicators!$C$264+S95*$D95*Indicators!$D$264+S95*$E95*Indicators!$E$264+S95*$F95*Indicators!$F$264+S95*$G95*Indicators!$G$264+S95*$H95*Indicators!$H$264+S95*$I95*Indicators!$I$264</f>
        <v>2.4275281091673661E-3</v>
      </c>
      <c r="AD95" s="193"/>
      <c r="AE95" s="177">
        <f t="shared" si="2"/>
        <v>2.9490473410085878</v>
      </c>
    </row>
    <row r="96" spans="1:31" hidden="1" x14ac:dyDescent="0.25">
      <c r="A96" s="174">
        <f>Indicators!A108</f>
        <v>38657</v>
      </c>
      <c r="B96" s="193">
        <f>(Indicators!B108-Indicators!B107)/Indicators!B107</f>
        <v>-3.6993427034116788E-2</v>
      </c>
      <c r="C96" s="193">
        <f>(Indicators!C108-Indicators!C107)/-100</f>
        <v>3.2999999999999917E-3</v>
      </c>
      <c r="D96" s="193">
        <f>(Indicators!D108-Indicators!D107)/-100</f>
        <v>6.6088578423020468E-3</v>
      </c>
      <c r="E96" s="193">
        <f>(Indicators!E108-Indicators!E107)/-Indicators!E107</f>
        <v>9.7440273037542671E-2</v>
      </c>
      <c r="F96" s="193">
        <f>(Indicators!F108-Indicators!F107)/Indicators!F107</f>
        <v>1.7226528854435923E-2</v>
      </c>
      <c r="G96" s="193">
        <f>(Indicators!G108-Indicators!G107)/Indicators!G107</f>
        <v>5.5743243243243194E-2</v>
      </c>
      <c r="H96" s="193">
        <f>(Indicators!H108-Indicators!H107)/Indicators!H107</f>
        <v>1.888784180730876E-2</v>
      </c>
      <c r="I96" s="193">
        <f>(Indicators!I108-Indicators!I107)/Indicators!I107</f>
        <v>-3.3135775862068964E-2</v>
      </c>
      <c r="J96" s="174"/>
      <c r="K96" s="193">
        <f>Ilembe!C$74/100</f>
        <v>0.1285052334836069</v>
      </c>
      <c r="L96" s="193">
        <f>Ilembe!D$74/100</f>
        <v>1.0327649641049709E-2</v>
      </c>
      <c r="M96" s="193">
        <f>Ilembe!E$74/100</f>
        <v>0.33649990496048315</v>
      </c>
      <c r="N96" s="193">
        <f>Ilembe!F$74/100</f>
        <v>2.6288416520682412E-2</v>
      </c>
      <c r="O96" s="193">
        <f>Ilembe!G$74/100</f>
        <v>3.0326514227954217E-2</v>
      </c>
      <c r="P96" s="193">
        <f>Ilembe!H$74/100</f>
        <v>0.12674159292597342</v>
      </c>
      <c r="Q96" s="193">
        <f>Ilembe!I$74/100</f>
        <v>5.3579434947671416E-2</v>
      </c>
      <c r="R96" s="193">
        <f>Ilembe!J$74/100</f>
        <v>0.1100972787672654</v>
      </c>
      <c r="S96" s="193">
        <f>Ilembe!K$74/100</f>
        <v>0.17763397452531318</v>
      </c>
      <c r="T96" s="193"/>
      <c r="U96" s="193">
        <f>K96*$B96*Indicators!$B$256+K96*$C96*Indicators!$C$256+K96*$D96*Indicators!$D$256+K96*$E96*Indicators!$E$256+K96*$F96*Indicators!$F$256+K96*$G96*Indicators!$G$256+K96*$H96*Indicators!$H$256+K96*$I96*Indicators!$I$256</f>
        <v>1.8289487655406673E-3</v>
      </c>
      <c r="V96" s="193">
        <f>L96*$B96*Indicators!$B$257+L96*$C96*Indicators!$C$257+L96*$D96*Indicators!$D$257+L96*$E96*Indicators!$E$257+L96*$F96*Indicators!$F$257+L96*$G96*Indicators!$G$257+L96*$H96*Indicators!$H$257+L96*$I96*Indicators!$I$257</f>
        <v>1.4785209174821874E-4</v>
      </c>
      <c r="W96" s="193">
        <f>M96*$B96*Indicators!$B$258+M96*$C96*Indicators!$C$258+M96*$D96*Indicators!$D$258+M96*$E96*Indicators!$E$258+M96*$F96*Indicators!$F$258+M96*$G96*Indicators!$G$258+M96*$H96*Indicators!$H$258+M96*$I96*Indicators!$I$258</f>
        <v>-2.3392128260576349E-3</v>
      </c>
      <c r="X96" s="193">
        <f>N96*$B96*Indicators!$B$259+N96*$C96*Indicators!$C$259+N96*$D96*Indicators!$D$259+N96*$E96*Indicators!$E$259+N96*$F96*Indicators!$F$259+N96*$G96*Indicators!$G$259+N96*$H96*Indicators!$H$259+N96*$I96*Indicators!$I$259</f>
        <v>4.2194250431795753E-5</v>
      </c>
      <c r="Y96" s="193">
        <f>O96*$B96*Indicators!$B$260+O96*$C96*Indicators!$C$260+O96*$D96*Indicators!$D$260+O96*$E96*Indicators!$E$260+O96*$F96*Indicators!$F$260+O96*$G96*Indicators!$G$260+O96*$H96*Indicators!$H$260+O96*$I96*Indicators!$I$260</f>
        <v>5.0272710817705142E-4</v>
      </c>
      <c r="Z96" s="193">
        <f>P96*$B96*Indicators!$B$261+P96*$C96*Indicators!$C$261+P96*$D96*Indicators!$D$261+P96*$E96*Indicators!$E$261+P96*$F96*Indicators!$F$261+P96*$G96*Indicators!$G$261+P96*$H96*Indicators!$H$261+P96*$I96*Indicators!$I$261</f>
        <v>1.6784917182809818E-3</v>
      </c>
      <c r="AA96" s="193">
        <f>Q96*$B96*Indicators!$B$262+Q96*$C96*Indicators!$C$262+Q96*$D96*Indicators!$D$262+Q96*$E96*Indicators!$E$262+Q96*$F96*Indicators!$F$262+Q96*$G96*Indicators!$G$262+Q96*$H96*Indicators!$H$262+Q96*$I96*Indicators!$I$262</f>
        <v>1.4636624169314717E-3</v>
      </c>
      <c r="AB96" s="193">
        <f>R96*$B96*Indicators!$B$263+R96*$C96*Indicators!$C$263+R96*$D96*Indicators!$D$263+R96*$E96*Indicators!$E$263+R96*$F96*Indicators!$F$263+R96*$G96*Indicators!$G$263+R96*$H96*Indicators!$H$263+R96*$I96*Indicators!$I$263</f>
        <v>1.3068694667186145E-3</v>
      </c>
      <c r="AC96" s="193">
        <f>S96*$B96*Indicators!$B$264+S96*$C96*Indicators!$C$264+S96*$D96*Indicators!$D$264+S96*$E96*Indicators!$E$264+S96*$F96*Indicators!$F$264+S96*$G96*Indicators!$G$264+S96*$H96*Indicators!$H$264+S96*$I96*Indicators!$I$264</f>
        <v>4.9506457502200888E-4</v>
      </c>
      <c r="AD96" s="193"/>
      <c r="AE96" s="177">
        <f t="shared" si="2"/>
        <v>0.51265975667931762</v>
      </c>
    </row>
    <row r="97" spans="1:31" hidden="1" x14ac:dyDescent="0.25">
      <c r="A97" s="174">
        <f>Indicators!A109</f>
        <v>38687</v>
      </c>
      <c r="B97" s="193">
        <f>(Indicators!B109-Indicators!B108)/Indicators!B108</f>
        <v>-2.2147931466778171E-2</v>
      </c>
      <c r="C97" s="193">
        <f>(Indicators!C109-Indicators!C108)/-100</f>
        <v>2.8500000000000014E-3</v>
      </c>
      <c r="D97" s="193">
        <f>(Indicators!D109-Indicators!D108)/-100</f>
        <v>-2.4804469273742758E-3</v>
      </c>
      <c r="E97" s="193">
        <f>(Indicators!E109-Indicators!E108)/-Indicators!E108</f>
        <v>-9.6804688977122286E-2</v>
      </c>
      <c r="F97" s="193">
        <f>(Indicators!F109-Indicators!F108)/Indicators!F108</f>
        <v>0.17950889077053336</v>
      </c>
      <c r="G97" s="193">
        <f>(Indicators!G109-Indicators!G108)/Indicators!G108</f>
        <v>3.2400000000000088E-2</v>
      </c>
      <c r="H97" s="193">
        <f>(Indicators!H109-Indicators!H108)/Indicators!H108</f>
        <v>1.8051574269693109E-2</v>
      </c>
      <c r="I97" s="193">
        <f>(Indicators!I109-Indicators!I108)/Indicators!I108</f>
        <v>-7.2443577598216777E-3</v>
      </c>
      <c r="J97" s="174"/>
      <c r="K97" s="193">
        <f>Ilembe!C$74/100</f>
        <v>0.1285052334836069</v>
      </c>
      <c r="L97" s="193">
        <f>Ilembe!D$74/100</f>
        <v>1.0327649641049709E-2</v>
      </c>
      <c r="M97" s="193">
        <f>Ilembe!E$74/100</f>
        <v>0.33649990496048315</v>
      </c>
      <c r="N97" s="193">
        <f>Ilembe!F$74/100</f>
        <v>2.6288416520682412E-2</v>
      </c>
      <c r="O97" s="193">
        <f>Ilembe!G$74/100</f>
        <v>3.0326514227954217E-2</v>
      </c>
      <c r="P97" s="193">
        <f>Ilembe!H$74/100</f>
        <v>0.12674159292597342</v>
      </c>
      <c r="Q97" s="193">
        <f>Ilembe!I$74/100</f>
        <v>5.3579434947671416E-2</v>
      </c>
      <c r="R97" s="193">
        <f>Ilembe!J$74/100</f>
        <v>0.1100972787672654</v>
      </c>
      <c r="S97" s="193">
        <f>Ilembe!K$74/100</f>
        <v>0.17763397452531318</v>
      </c>
      <c r="T97" s="193"/>
      <c r="U97" s="193">
        <f>K97*$B97*Indicators!$B$256+K97*$C97*Indicators!$C$256+K97*$D97*Indicators!$D$256+K97*$E97*Indicators!$E$256+K97*$F97*Indicators!$F$256+K97*$G97*Indicators!$G$256+K97*$H97*Indicators!$H$256+K97*$I97*Indicators!$I$256</f>
        <v>4.414523615072251E-3</v>
      </c>
      <c r="V97" s="193">
        <f>L97*$B97*Indicators!$B$257+L97*$C97*Indicators!$C$257+L97*$D97*Indicators!$D$257+L97*$E97*Indicators!$E$257+L97*$F97*Indicators!$F$257+L97*$G97*Indicators!$G$257+L97*$H97*Indicators!$H$257+L97*$I97*Indicators!$I$257</f>
        <v>-4.9714412491077108E-5</v>
      </c>
      <c r="W97" s="193">
        <f>M97*$B97*Indicators!$B$258+M97*$C97*Indicators!$C$258+M97*$D97*Indicators!$D$258+M97*$E97*Indicators!$E$258+M97*$F97*Indicators!$F$258+M97*$G97*Indicators!$G$258+M97*$H97*Indicators!$H$258+M97*$I97*Indicators!$I$258</f>
        <v>-5.5959871546884662E-3</v>
      </c>
      <c r="X97" s="193">
        <f>N97*$B97*Indicators!$B$259+N97*$C97*Indicators!$C$259+N97*$D97*Indicators!$D$259+N97*$E97*Indicators!$E$259+N97*$F97*Indicators!$F$259+N97*$G97*Indicators!$G$259+N97*$H97*Indicators!$H$259+N97*$I97*Indicators!$I$259</f>
        <v>-6.1447267027111836E-4</v>
      </c>
      <c r="Y97" s="193">
        <f>O97*$B97*Indicators!$B$260+O97*$C97*Indicators!$C$260+O97*$D97*Indicators!$D$260+O97*$E97*Indicators!$E$260+O97*$F97*Indicators!$F$260+O97*$G97*Indicators!$G$260+O97*$H97*Indicators!$H$260+O97*$I97*Indicators!$I$260</f>
        <v>-3.3587484250861192E-4</v>
      </c>
      <c r="Z97" s="193">
        <f>P97*$B97*Indicators!$B$261+P97*$C97*Indicators!$C$261+P97*$D97*Indicators!$D$261+P97*$E97*Indicators!$E$261+P97*$F97*Indicators!$F$261+P97*$G97*Indicators!$G$261+P97*$H97*Indicators!$H$261+P97*$I97*Indicators!$I$261</f>
        <v>-8.7210356034235265E-4</v>
      </c>
      <c r="AA97" s="193">
        <f>Q97*$B97*Indicators!$B$262+Q97*$C97*Indicators!$C$262+Q97*$D97*Indicators!$D$262+Q97*$E97*Indicators!$E$262+Q97*$F97*Indicators!$F$262+Q97*$G97*Indicators!$G$262+Q97*$H97*Indicators!$H$262+Q97*$I97*Indicators!$I$262</f>
        <v>-1.5028155722630124E-3</v>
      </c>
      <c r="AB97" s="193">
        <f>R97*$B97*Indicators!$B$263+R97*$C97*Indicators!$C$263+R97*$D97*Indicators!$D$263+R97*$E97*Indicators!$E$263+R97*$F97*Indicators!$F$263+R97*$G97*Indicators!$G$263+R97*$H97*Indicators!$H$263+R97*$I97*Indicators!$I$263</f>
        <v>-6.7077343384471357E-4</v>
      </c>
      <c r="AC97" s="193">
        <f>S97*$B97*Indicators!$B$264+S97*$C97*Indicators!$C$264+S97*$D97*Indicators!$D$264+S97*$E97*Indicators!$E$264+S97*$F97*Indicators!$F$264+S97*$G97*Indicators!$G$264+S97*$H97*Indicators!$H$264+S97*$I97*Indicators!$I$264</f>
        <v>5.9327471303279402E-4</v>
      </c>
      <c r="AD97" s="193"/>
      <c r="AE97" s="177">
        <f t="shared" si="2"/>
        <v>-0.46339433183043077</v>
      </c>
    </row>
    <row r="98" spans="1:31" hidden="1" x14ac:dyDescent="0.25">
      <c r="A98" s="174">
        <f>Indicators!A110</f>
        <v>38718</v>
      </c>
      <c r="B98" s="193">
        <f>(Indicators!B110-Indicators!B109)/Indicators!B109</f>
        <v>-3.5834124723013602E-2</v>
      </c>
      <c r="C98" s="193">
        <f>(Indicators!C110-Indicators!C109)/-100</f>
        <v>7.5000000000000175E-4</v>
      </c>
      <c r="D98" s="193">
        <f>(Indicators!D110-Indicators!D109)/-100</f>
        <v>-3.8724082934609248E-3</v>
      </c>
      <c r="E98" s="193">
        <f>(Indicators!E110-Indicators!E109)/-Indicators!E109</f>
        <v>-0.12394414756076547</v>
      </c>
      <c r="F98" s="193">
        <f>(Indicators!F110-Indicators!F109)/Indicators!F109</f>
        <v>0.16223977027997141</v>
      </c>
      <c r="G98" s="193">
        <f>(Indicators!G110-Indicators!G109)/Indicators!G109</f>
        <v>9.8024021697016475E-2</v>
      </c>
      <c r="H98" s="193">
        <f>(Indicators!H110-Indicators!H109)/Indicators!H109</f>
        <v>1.8635250337010384E-2</v>
      </c>
      <c r="I98" s="193">
        <f>(Indicators!I110-Indicators!I109)/Indicators!I109</f>
        <v>1.3471793432500701E-2</v>
      </c>
      <c r="J98" s="174"/>
      <c r="K98" s="193">
        <f>Ilembe!C$75/100</f>
        <v>0.11904741862616217</v>
      </c>
      <c r="L98" s="193">
        <f>Ilembe!D$75/100</f>
        <v>9.2600965860186232E-3</v>
      </c>
      <c r="M98" s="193">
        <f>Ilembe!E$75/100</f>
        <v>0.33936423383575565</v>
      </c>
      <c r="N98" s="193">
        <f>Ilembe!F$75/100</f>
        <v>2.6060126559410833E-2</v>
      </c>
      <c r="O98" s="193">
        <f>Ilembe!G$75/100</f>
        <v>3.1071838808915994E-2</v>
      </c>
      <c r="P98" s="193">
        <f>Ilembe!H$75/100</f>
        <v>0.1285205078987183</v>
      </c>
      <c r="Q98" s="193">
        <f>Ilembe!I$75/100</f>
        <v>5.3803400008420432E-2</v>
      </c>
      <c r="R98" s="193">
        <f>Ilembe!J$75/100</f>
        <v>0.12150442912209482</v>
      </c>
      <c r="S98" s="193">
        <f>Ilembe!K$75/100</f>
        <v>0.1713679485545031</v>
      </c>
      <c r="T98" s="193"/>
      <c r="U98" s="193">
        <f>K98*$B98*Indicators!$B$256+K98*$C98*Indicators!$C$256+K98*$D98*Indicators!$D$256+K98*$E98*Indicators!$E$256+K98*$F98*Indicators!$F$256+K98*$G98*Indicators!$G$256+K98*$H98*Indicators!$H$256+K98*$I98*Indicators!$I$256</f>
        <v>2.768715475377602E-3</v>
      </c>
      <c r="V98" s="193">
        <f>L98*$B98*Indicators!$B$257+L98*$C98*Indicators!$C$257+L98*$D98*Indicators!$D$257+L98*$E98*Indicators!$E$257+L98*$F98*Indicators!$F$257+L98*$G98*Indicators!$G$257+L98*$H98*Indicators!$H$257+L98*$I98*Indicators!$I$257</f>
        <v>1.7371307056850626E-4</v>
      </c>
      <c r="W98" s="193">
        <f>M98*$B98*Indicators!$B$258+M98*$C98*Indicators!$C$258+M98*$D98*Indicators!$D$258+M98*$E98*Indicators!$E$258+M98*$F98*Indicators!$F$258+M98*$G98*Indicators!$G$258+M98*$H98*Indicators!$H$258+M98*$I98*Indicators!$I$258</f>
        <v>-6.9305286581552265E-3</v>
      </c>
      <c r="X98" s="193">
        <f>N98*$B98*Indicators!$B$259+N98*$C98*Indicators!$C$259+N98*$D98*Indicators!$D$259+N98*$E98*Indicators!$E$259+N98*$F98*Indicators!$F$259+N98*$G98*Indicators!$G$259+N98*$H98*Indicators!$H$259+N98*$I98*Indicators!$I$259</f>
        <v>-5.1935071551251655E-4</v>
      </c>
      <c r="Y98" s="193">
        <f>O98*$B98*Indicators!$B$260+O98*$C98*Indicators!$C$260+O98*$D98*Indicators!$D$260+O98*$E98*Indicators!$E$260+O98*$F98*Indicators!$F$260+O98*$G98*Indicators!$G$260+O98*$H98*Indicators!$H$260+O98*$I98*Indicators!$I$260</f>
        <v>-4.9942110367966511E-4</v>
      </c>
      <c r="Z98" s="193">
        <f>P98*$B98*Indicators!$B$261+P98*$C98*Indicators!$C$261+P98*$D98*Indicators!$D$261+P98*$E98*Indicators!$E$261+P98*$F98*Indicators!$F$261+P98*$G98*Indicators!$G$261+P98*$H98*Indicators!$H$261+P98*$I98*Indicators!$I$261</f>
        <v>-1.5205256537859631E-3</v>
      </c>
      <c r="AA98" s="193">
        <f>Q98*$B98*Indicators!$B$262+Q98*$C98*Indicators!$C$262+Q98*$D98*Indicators!$D$262+Q98*$E98*Indicators!$E$262+Q98*$F98*Indicators!$F$262+Q98*$G98*Indicators!$G$262+Q98*$H98*Indicators!$H$262+Q98*$I98*Indicators!$I$262</f>
        <v>-1.9331383081405862E-3</v>
      </c>
      <c r="AB98" s="193">
        <f>R98*$B98*Indicators!$B$263+R98*$C98*Indicators!$C$263+R98*$D98*Indicators!$D$263+R98*$E98*Indicators!$E$263+R98*$F98*Indicators!$F$263+R98*$G98*Indicators!$G$263+R98*$H98*Indicators!$H$263+R98*$I98*Indicators!$I$263</f>
        <v>-1.1954095746163631E-3</v>
      </c>
      <c r="AC98" s="193">
        <f>S98*$B98*Indicators!$B$264+S98*$C98*Indicators!$C$264+S98*$D98*Indicators!$D$264+S98*$E98*Indicators!$E$264+S98*$F98*Indicators!$F$264+S98*$G98*Indicators!$G$264+S98*$H98*Indicators!$H$264+S98*$I98*Indicators!$I$264</f>
        <v>3.7165777575929243E-4</v>
      </c>
      <c r="AD98" s="193"/>
      <c r="AE98" s="177">
        <f t="shared" si="2"/>
        <v>-0.92842876921849193</v>
      </c>
    </row>
    <row r="99" spans="1:31" hidden="1" x14ac:dyDescent="0.25">
      <c r="A99" s="174">
        <f>Indicators!A111</f>
        <v>38749</v>
      </c>
      <c r="B99" s="193">
        <f>(Indicators!B111-Indicators!B110)/Indicators!B110</f>
        <v>1.2246372053319361E-2</v>
      </c>
      <c r="C99" s="193">
        <f>(Indicators!C111-Indicators!C110)/-100</f>
        <v>5.9999999999999604E-4</v>
      </c>
      <c r="D99" s="193">
        <f>(Indicators!D111-Indicators!D110)/-100</f>
        <v>8.5966943995769091E-4</v>
      </c>
      <c r="E99" s="193">
        <f>(Indicators!E111-Indicators!E110)/-Indicators!E110</f>
        <v>8.6196319018404979E-2</v>
      </c>
      <c r="F99" s="193">
        <f>(Indicators!F111-Indicators!F110)/Indicators!F110</f>
        <v>0.11488573193329212</v>
      </c>
      <c r="G99" s="193">
        <f>(Indicators!G111-Indicators!G110)/Indicators!G110</f>
        <v>-1.9936485532815729E-2</v>
      </c>
      <c r="H99" s="193">
        <f>(Indicators!H111-Indicators!H110)/Indicators!H110</f>
        <v>2.536789032721037E-2</v>
      </c>
      <c r="I99" s="193">
        <f>(Indicators!I111-Indicators!I110)/Indicators!I110</f>
        <v>-5.5663251176959291E-2</v>
      </c>
      <c r="J99" s="174"/>
      <c r="K99" s="193">
        <f>Ilembe!C$75/100</f>
        <v>0.11904741862616217</v>
      </c>
      <c r="L99" s="193">
        <f>Ilembe!D$75/100</f>
        <v>9.2600965860186232E-3</v>
      </c>
      <c r="M99" s="193">
        <f>Ilembe!E$75/100</f>
        <v>0.33936423383575565</v>
      </c>
      <c r="N99" s="193">
        <f>Ilembe!F$75/100</f>
        <v>2.6060126559410833E-2</v>
      </c>
      <c r="O99" s="193">
        <f>Ilembe!G$75/100</f>
        <v>3.1071838808915994E-2</v>
      </c>
      <c r="P99" s="193">
        <f>Ilembe!H$75/100</f>
        <v>0.1285205078987183</v>
      </c>
      <c r="Q99" s="193">
        <f>Ilembe!I$75/100</f>
        <v>5.3803400008420432E-2</v>
      </c>
      <c r="R99" s="193">
        <f>Ilembe!J$75/100</f>
        <v>0.12150442912209482</v>
      </c>
      <c r="S99" s="193">
        <f>Ilembe!K$75/100</f>
        <v>0.1713679485545031</v>
      </c>
      <c r="T99" s="193"/>
      <c r="U99" s="193">
        <f>K99*$B99*Indicators!$B$256+K99*$C99*Indicators!$C$256+K99*$D99*Indicators!$D$256+K99*$E99*Indicators!$E$256+K99*$F99*Indicators!$F$256+K99*$G99*Indicators!$G$256+K99*$H99*Indicators!$H$256+K99*$I99*Indicators!$I$256</f>
        <v>5.9232139130550301E-3</v>
      </c>
      <c r="V99" s="193">
        <f>L99*$B99*Indicators!$B$257+L99*$C99*Indicators!$C$257+L99*$D99*Indicators!$D$257+L99*$E99*Indicators!$E$257+L99*$F99*Indicators!$F$257+L99*$G99*Indicators!$G$257+L99*$H99*Indicators!$H$257+L99*$I99*Indicators!$I$257</f>
        <v>-6.309552872635887E-5</v>
      </c>
      <c r="W99" s="193">
        <f>M99*$B99*Indicators!$B$258+M99*$C99*Indicators!$C$258+M99*$D99*Indicators!$D$258+M99*$E99*Indicators!$E$258+M99*$F99*Indicators!$F$258+M99*$G99*Indicators!$G$258+M99*$H99*Indicators!$H$258+M99*$I99*Indicators!$I$258</f>
        <v>1.5179709204137283E-3</v>
      </c>
      <c r="X99" s="193">
        <f>N99*$B99*Indicators!$B$259+N99*$C99*Indicators!$C$259+N99*$D99*Indicators!$D$259+N99*$E99*Indicators!$E$259+N99*$F99*Indicators!$F$259+N99*$G99*Indicators!$G$259+N99*$H99*Indicators!$H$259+N99*$I99*Indicators!$I$259</f>
        <v>-1.7611308635036044E-4</v>
      </c>
      <c r="Y99" s="193">
        <f>O99*$B99*Indicators!$B$260+O99*$C99*Indicators!$C$260+O99*$D99*Indicators!$D$260+O99*$E99*Indicators!$E$260+O99*$F99*Indicators!$F$260+O99*$G99*Indicators!$G$260+O99*$H99*Indicators!$H$260+O99*$I99*Indicators!$I$260</f>
        <v>5.9804765276834653E-4</v>
      </c>
      <c r="Z99" s="193">
        <f>P99*$B99*Indicators!$B$261+P99*$C99*Indicators!$C$261+P99*$D99*Indicators!$D$261+P99*$E99*Indicators!$E$261+P99*$F99*Indicators!$F$261+P99*$G99*Indicators!$G$261+P99*$H99*Indicators!$H$261+P99*$I99*Indicators!$I$261</f>
        <v>2.1293503401068831E-3</v>
      </c>
      <c r="AA99" s="193">
        <f>Q99*$B99*Indicators!$B$262+Q99*$C99*Indicators!$C$262+Q99*$D99*Indicators!$D$262+Q99*$E99*Indicators!$E$262+Q99*$F99*Indicators!$F$262+Q99*$G99*Indicators!$G$262+Q99*$H99*Indicators!$H$262+Q99*$I99*Indicators!$I$262</f>
        <v>1.4417564099647989E-3</v>
      </c>
      <c r="AB99" s="193">
        <f>R99*$B99*Indicators!$B$263+R99*$C99*Indicators!$C$263+R99*$D99*Indicators!$D$263+R99*$E99*Indicators!$E$263+R99*$F99*Indicators!$F$263+R99*$G99*Indicators!$G$263+R99*$H99*Indicators!$H$263+R99*$I99*Indicators!$I$263</f>
        <v>1.818610324365549E-3</v>
      </c>
      <c r="AC99" s="193">
        <f>S99*$B99*Indicators!$B$264+S99*$C99*Indicators!$C$264+S99*$D99*Indicators!$D$264+S99*$E99*Indicators!$E$264+S99*$F99*Indicators!$F$264+S99*$G99*Indicators!$G$264+S99*$H99*Indicators!$H$264+S99*$I99*Indicators!$I$264</f>
        <v>1.1025429316252305E-3</v>
      </c>
      <c r="AD99" s="193"/>
      <c r="AE99" s="177">
        <f t="shared" si="2"/>
        <v>1.4292283877222847</v>
      </c>
    </row>
    <row r="100" spans="1:31" hidden="1" x14ac:dyDescent="0.25">
      <c r="A100" s="174">
        <f>Indicators!A112</f>
        <v>38777</v>
      </c>
      <c r="B100" s="193">
        <f>(Indicators!B112-Indicators!B111)/Indicators!B111</f>
        <v>-3.5191852356394626E-3</v>
      </c>
      <c r="C100" s="193">
        <f>(Indicators!C112-Indicators!C111)/-100</f>
        <v>-1.7999999999999971E-3</v>
      </c>
      <c r="D100" s="193">
        <f>(Indicators!D112-Indicators!D111)/-100</f>
        <v>5.1277900749375684E-3</v>
      </c>
      <c r="E100" s="193">
        <f>(Indicators!E112-Indicators!E111)/-Indicators!E111</f>
        <v>-8.9963074857334666E-2</v>
      </c>
      <c r="F100" s="193">
        <f>(Indicators!F112-Indicators!F111)/Indicators!F111</f>
        <v>-5.373961218836578E-2</v>
      </c>
      <c r="G100" s="193">
        <f>(Indicators!G112-Indicators!G111)/Indicators!G111</f>
        <v>5.6165616561656251E-2</v>
      </c>
      <c r="H100" s="193">
        <f>(Indicators!H112-Indicators!H111)/Indicators!H111</f>
        <v>2.5773701862337874E-2</v>
      </c>
      <c r="I100" s="193">
        <f>(Indicators!I112-Indicators!I111)/Indicators!I111</f>
        <v>9.8826979472140766E-2</v>
      </c>
      <c r="J100" s="174"/>
      <c r="K100" s="193">
        <f>Ilembe!C$75/100</f>
        <v>0.11904741862616217</v>
      </c>
      <c r="L100" s="193">
        <f>Ilembe!D$75/100</f>
        <v>9.2600965860186232E-3</v>
      </c>
      <c r="M100" s="193">
        <f>Ilembe!E$75/100</f>
        <v>0.33936423383575565</v>
      </c>
      <c r="N100" s="193">
        <f>Ilembe!F$75/100</f>
        <v>2.6060126559410833E-2</v>
      </c>
      <c r="O100" s="193">
        <f>Ilembe!G$75/100</f>
        <v>3.1071838808915994E-2</v>
      </c>
      <c r="P100" s="193">
        <f>Ilembe!H$75/100</f>
        <v>0.1285205078987183</v>
      </c>
      <c r="Q100" s="193">
        <f>Ilembe!I$75/100</f>
        <v>5.3803400008420432E-2</v>
      </c>
      <c r="R100" s="193">
        <f>Ilembe!J$75/100</f>
        <v>0.12150442912209482</v>
      </c>
      <c r="S100" s="193">
        <f>Ilembe!K$75/100</f>
        <v>0.1713679485545031</v>
      </c>
      <c r="T100" s="193"/>
      <c r="U100" s="193">
        <f>K100*$B100*Indicators!$B$256+K100*$C100*Indicators!$C$256+K100*$D100*Indicators!$D$256+K100*$E100*Indicators!$E$256+K100*$F100*Indicators!$F$256+K100*$G100*Indicators!$G$256+K100*$H100*Indicators!$H$256+K100*$I100*Indicators!$I$256</f>
        <v>-2.5666058434885841E-3</v>
      </c>
      <c r="V100" s="193">
        <f>L100*$B100*Indicators!$B$257+L100*$C100*Indicators!$C$257+L100*$D100*Indicators!$D$257+L100*$E100*Indicators!$E$257+L100*$F100*Indicators!$F$257+L100*$G100*Indicators!$G$257+L100*$H100*Indicators!$H$257+L100*$I100*Indicators!$I$257</f>
        <v>2.9798601392174242E-4</v>
      </c>
      <c r="W100" s="193">
        <f>M100*$B100*Indicators!$B$258+M100*$C100*Indicators!$C$258+M100*$D100*Indicators!$D$258+M100*$E100*Indicators!$E$258+M100*$F100*Indicators!$F$258+M100*$G100*Indicators!$G$258+M100*$H100*Indicators!$H$258+M100*$I100*Indicators!$I$258</f>
        <v>4.0761490383836429E-3</v>
      </c>
      <c r="X100" s="193">
        <f>N100*$B100*Indicators!$B$259+N100*$C100*Indicators!$C$259+N100*$D100*Indicators!$D$259+N100*$E100*Indicators!$E$259+N100*$F100*Indicators!$F$259+N100*$G100*Indicators!$G$259+N100*$H100*Indicators!$H$259+N100*$I100*Indicators!$I$259</f>
        <v>8.8116365647979253E-4</v>
      </c>
      <c r="Y100" s="193">
        <f>O100*$B100*Indicators!$B$260+O100*$C100*Indicators!$C$260+O100*$D100*Indicators!$D$260+O100*$E100*Indicators!$E$260+O100*$F100*Indicators!$F$260+O100*$G100*Indicators!$G$260+O100*$H100*Indicators!$H$260+O100*$I100*Indicators!$I$260</f>
        <v>-3.7290594298448686E-5</v>
      </c>
      <c r="Z100" s="193">
        <f>P100*$B100*Indicators!$B$261+P100*$C100*Indicators!$C$261+P100*$D100*Indicators!$D$261+P100*$E100*Indicators!$E$261+P100*$F100*Indicators!$F$261+P100*$G100*Indicators!$G$261+P100*$H100*Indicators!$H$261+P100*$I100*Indicators!$I$261</f>
        <v>-3.2248912423285645E-4</v>
      </c>
      <c r="AA100" s="193">
        <f>Q100*$B100*Indicators!$B$262+Q100*$C100*Indicators!$C$262+Q100*$D100*Indicators!$D$262+Q100*$E100*Indicators!$E$262+Q100*$F100*Indicators!$F$262+Q100*$G100*Indicators!$G$262+Q100*$H100*Indicators!$H$262+Q100*$I100*Indicators!$I$262</f>
        <v>-6.5374486478582048E-4</v>
      </c>
      <c r="AB100" s="193">
        <f>R100*$B100*Indicators!$B$263+R100*$C100*Indicators!$C$263+R100*$D100*Indicators!$D$263+R100*$E100*Indicators!$E$263+R100*$F100*Indicators!$F$263+R100*$G100*Indicators!$G$263+R100*$H100*Indicators!$H$263+R100*$I100*Indicators!$I$263</f>
        <v>3.8978773113550582E-4</v>
      </c>
      <c r="AC100" s="193">
        <f>S100*$B100*Indicators!$B$264+S100*$C100*Indicators!$C$264+S100*$D100*Indicators!$D$264+S100*$E100*Indicators!$E$264+S100*$F100*Indicators!$F$264+S100*$G100*Indicators!$G$264+S100*$H100*Indicators!$H$264+S100*$I100*Indicators!$I$264</f>
        <v>2.1793031712614218E-3</v>
      </c>
      <c r="AD100" s="193"/>
      <c r="AE100" s="177">
        <f t="shared" si="2"/>
        <v>0.42442591843763955</v>
      </c>
    </row>
    <row r="101" spans="1:31" hidden="1" x14ac:dyDescent="0.25">
      <c r="A101" s="174">
        <f>Indicators!A113</f>
        <v>38808</v>
      </c>
      <c r="B101" s="193">
        <f>(Indicators!B113-Indicators!B112)/Indicators!B112</f>
        <v>-2.0050451623403003E-2</v>
      </c>
      <c r="C101" s="193">
        <f>(Indicators!C113-Indicators!C112)/-100</f>
        <v>1.200000000000001E-3</v>
      </c>
      <c r="D101" s="193">
        <f>(Indicators!D113-Indicators!D112)/-100</f>
        <v>9.6958827699812568E-4</v>
      </c>
      <c r="E101" s="193">
        <f>(Indicators!E113-Indicators!E112)/-Indicators!E112</f>
        <v>-0.10933169079149999</v>
      </c>
      <c r="F101" s="193">
        <f>(Indicators!F113-Indicators!F112)/Indicators!F112</f>
        <v>2.2248243559719123E-2</v>
      </c>
      <c r="G101" s="193">
        <f>(Indicators!G113-Indicators!G112)/Indicators!G112</f>
        <v>8.2154423044145095E-2</v>
      </c>
      <c r="H101" s="193">
        <f>(Indicators!H113-Indicators!H112)/Indicators!H112</f>
        <v>1.1436424484776097E-2</v>
      </c>
      <c r="I101" s="193">
        <f>(Indicators!I113-Indicators!I112)/Indicators!I112</f>
        <v>-4.6704029890579132E-2</v>
      </c>
      <c r="J101" s="174"/>
      <c r="K101" s="193">
        <f>Ilembe!C$75/100</f>
        <v>0.11904741862616217</v>
      </c>
      <c r="L101" s="193">
        <f>Ilembe!D$75/100</f>
        <v>9.2600965860186232E-3</v>
      </c>
      <c r="M101" s="193">
        <f>Ilembe!E$75/100</f>
        <v>0.33936423383575565</v>
      </c>
      <c r="N101" s="193">
        <f>Ilembe!F$75/100</f>
        <v>2.6060126559410833E-2</v>
      </c>
      <c r="O101" s="193">
        <f>Ilembe!G$75/100</f>
        <v>3.1071838808915994E-2</v>
      </c>
      <c r="P101" s="193">
        <f>Ilembe!H$75/100</f>
        <v>0.1285205078987183</v>
      </c>
      <c r="Q101" s="193">
        <f>Ilembe!I$75/100</f>
        <v>5.3803400008420432E-2</v>
      </c>
      <c r="R101" s="193">
        <f>Ilembe!J$75/100</f>
        <v>0.12150442912209482</v>
      </c>
      <c r="S101" s="193">
        <f>Ilembe!K$75/100</f>
        <v>0.1713679485545031</v>
      </c>
      <c r="T101" s="193"/>
      <c r="U101" s="193">
        <f>K101*$B101*Indicators!$B$256+K101*$C101*Indicators!$C$256+K101*$D101*Indicators!$D$256+K101*$E101*Indicators!$E$256+K101*$F101*Indicators!$F$256+K101*$G101*Indicators!$G$256+K101*$H101*Indicators!$H$256+K101*$I101*Indicators!$I$256</f>
        <v>-2.1840683730552355E-3</v>
      </c>
      <c r="V101" s="193">
        <f>L101*$B101*Indicators!$B$257+L101*$C101*Indicators!$C$257+L101*$D101*Indicators!$D$257+L101*$E101*Indicators!$E$257+L101*$F101*Indicators!$F$257+L101*$G101*Indicators!$G$257+L101*$H101*Indicators!$H$257+L101*$I101*Indicators!$I$257</f>
        <v>6.0863454142351414E-5</v>
      </c>
      <c r="W101" s="193">
        <f>M101*$B101*Indicators!$B$258+M101*$C101*Indicators!$C$258+M101*$D101*Indicators!$D$258+M101*$E101*Indicators!$E$258+M101*$F101*Indicators!$F$258+M101*$G101*Indicators!$G$258+M101*$H101*Indicators!$H$258+M101*$I101*Indicators!$I$258</f>
        <v>-8.7757932271789896E-3</v>
      </c>
      <c r="X101" s="193">
        <f>N101*$B101*Indicators!$B$259+N101*$C101*Indicators!$C$259+N101*$D101*Indicators!$D$259+N101*$E101*Indicators!$E$259+N101*$F101*Indicators!$F$259+N101*$G101*Indicators!$G$259+N101*$H101*Indicators!$H$259+N101*$I101*Indicators!$I$259</f>
        <v>-1.198017281175534E-3</v>
      </c>
      <c r="Y101" s="193">
        <f>O101*$B101*Indicators!$B$260+O101*$C101*Indicators!$C$260+O101*$D101*Indicators!$D$260+O101*$E101*Indicators!$E$260+O101*$F101*Indicators!$F$260+O101*$G101*Indicators!$G$260+O101*$H101*Indicators!$H$260+O101*$I101*Indicators!$I$260</f>
        <v>-5.2362617298114722E-4</v>
      </c>
      <c r="Z101" s="193">
        <f>P101*$B101*Indicators!$B$261+P101*$C101*Indicators!$C$261+P101*$D101*Indicators!$D$261+P101*$E101*Indicators!$E$261+P101*$F101*Indicators!$F$261+P101*$G101*Indicators!$G$261+P101*$H101*Indicators!$H$261+P101*$I101*Indicators!$I$261</f>
        <v>-1.2164710859066232E-3</v>
      </c>
      <c r="AA101" s="193">
        <f>Q101*$B101*Indicators!$B$262+Q101*$C101*Indicators!$C$262+Q101*$D101*Indicators!$D$262+Q101*$E101*Indicators!$E$262+Q101*$F101*Indicators!$F$262+Q101*$G101*Indicators!$G$262+Q101*$H101*Indicators!$H$262+Q101*$I101*Indicators!$I$262</f>
        <v>-1.9826935802635501E-3</v>
      </c>
      <c r="AB101" s="193">
        <f>R101*$B101*Indicators!$B$263+R101*$C101*Indicators!$C$263+R101*$D101*Indicators!$D$263+R101*$E101*Indicators!$E$263+R101*$F101*Indicators!$F$263+R101*$G101*Indicators!$G$263+R101*$H101*Indicators!$H$263+R101*$I101*Indicators!$I$263</f>
        <v>-1.3761020040439463E-3</v>
      </c>
      <c r="AC101" s="193">
        <f>S101*$B101*Indicators!$B$264+S101*$C101*Indicators!$C$264+S101*$D101*Indicators!$D$264+S101*$E101*Indicators!$E$264+S101*$F101*Indicators!$F$264+S101*$G101*Indicators!$G$264+S101*$H101*Indicators!$H$264+S101*$I101*Indicators!$I$264</f>
        <v>-5.0622375794629848E-5</v>
      </c>
      <c r="AD101" s="193"/>
      <c r="AE101" s="177">
        <f t="shared" si="2"/>
        <v>-1.7246530646257303</v>
      </c>
    </row>
    <row r="102" spans="1:31" hidden="1" x14ac:dyDescent="0.25">
      <c r="A102" s="174">
        <f>Indicators!A114</f>
        <v>38838</v>
      </c>
      <c r="B102" s="193">
        <f>(Indicators!B114-Indicators!B113)/Indicators!B113</f>
        <v>0.11377941640509528</v>
      </c>
      <c r="C102" s="193">
        <f>(Indicators!C114-Indicators!C113)/-100</f>
        <v>-3.6000000000000034E-3</v>
      </c>
      <c r="D102" s="193">
        <f>(Indicators!D114-Indicators!D113)/-100</f>
        <v>-6.2695924764888918E-3</v>
      </c>
      <c r="E102" s="193">
        <f>(Indicators!E114-Indicators!E113)/-Indicators!E113</f>
        <v>5.6496390893947902E-2</v>
      </c>
      <c r="F102" s="193">
        <f>(Indicators!F114-Indicators!F113)/Indicators!F113</f>
        <v>-3.2073310423826017E-2</v>
      </c>
      <c r="G102" s="193">
        <f>(Indicators!G114-Indicators!G113)/Indicators!G113</f>
        <v>3.1816034021105756E-2</v>
      </c>
      <c r="H102" s="193">
        <f>(Indicators!H114-Indicators!H113)/Indicators!H113</f>
        <v>8.0780100464829425E-3</v>
      </c>
      <c r="I102" s="193">
        <f>(Indicators!I114-Indicators!I113)/Indicators!I113</f>
        <v>7.1108622620380743E-2</v>
      </c>
      <c r="J102" s="174"/>
      <c r="K102" s="193">
        <f>Ilembe!C$75/100</f>
        <v>0.11904741862616217</v>
      </c>
      <c r="L102" s="193">
        <f>Ilembe!D$75/100</f>
        <v>9.2600965860186232E-3</v>
      </c>
      <c r="M102" s="193">
        <f>Ilembe!E$75/100</f>
        <v>0.33936423383575565</v>
      </c>
      <c r="N102" s="193">
        <f>Ilembe!F$75/100</f>
        <v>2.6060126559410833E-2</v>
      </c>
      <c r="O102" s="193">
        <f>Ilembe!G$75/100</f>
        <v>3.1071838808915994E-2</v>
      </c>
      <c r="P102" s="193">
        <f>Ilembe!H$75/100</f>
        <v>0.1285205078987183</v>
      </c>
      <c r="Q102" s="193">
        <f>Ilembe!I$75/100</f>
        <v>5.3803400008420432E-2</v>
      </c>
      <c r="R102" s="193">
        <f>Ilembe!J$75/100</f>
        <v>0.12150442912209482</v>
      </c>
      <c r="S102" s="193">
        <f>Ilembe!K$75/100</f>
        <v>0.1713679485545031</v>
      </c>
      <c r="T102" s="193"/>
      <c r="U102" s="193">
        <f>K102*$B102*Indicators!$B$256+K102*$C102*Indicators!$C$256+K102*$D102*Indicators!$D$256+K102*$E102*Indicators!$E$256+K102*$F102*Indicators!$F$256+K102*$G102*Indicators!$G$256+K102*$H102*Indicators!$H$256+K102*$I102*Indicators!$I$256</f>
        <v>3.4001475847880314E-3</v>
      </c>
      <c r="V102" s="193">
        <f>L102*$B102*Indicators!$B$257+L102*$C102*Indicators!$C$257+L102*$D102*Indicators!$D$257+L102*$E102*Indicators!$E$257+L102*$F102*Indicators!$F$257+L102*$G102*Indicators!$G$257+L102*$H102*Indicators!$H$257+L102*$I102*Indicators!$I$257</f>
        <v>6.1794108118803871E-4</v>
      </c>
      <c r="W102" s="193">
        <f>M102*$B102*Indicators!$B$258+M102*$C102*Indicators!$C$258+M102*$D102*Indicators!$D$258+M102*$E102*Indicators!$E$258+M102*$F102*Indicators!$F$258+M102*$G102*Indicators!$G$258+M102*$H102*Indicators!$H$258+M102*$I102*Indicators!$I$258</f>
        <v>2.018147540237555E-2</v>
      </c>
      <c r="X102" s="193">
        <f>N102*$B102*Indicators!$B$259+N102*$C102*Indicators!$C$259+N102*$D102*Indicators!$D$259+N102*$E102*Indicators!$E$259+N102*$F102*Indicators!$F$259+N102*$G102*Indicators!$G$259+N102*$H102*Indicators!$H$259+N102*$I102*Indicators!$I$259</f>
        <v>1.5257123259473657E-3</v>
      </c>
      <c r="Y102" s="193">
        <f>O102*$B102*Indicators!$B$260+O102*$C102*Indicators!$C$260+O102*$D102*Indicators!$D$260+O102*$E102*Indicators!$E$260+O102*$F102*Indicators!$F$260+O102*$G102*Indicators!$G$260+O102*$H102*Indicators!$H$260+O102*$I102*Indicators!$I$260</f>
        <v>7.4958558952373114E-4</v>
      </c>
      <c r="Z102" s="193">
        <f>P102*$B102*Indicators!$B$261+P102*$C102*Indicators!$C$261+P102*$D102*Indicators!$D$261+P102*$E102*Indicators!$E$261+P102*$F102*Indicators!$F$261+P102*$G102*Indicators!$G$261+P102*$H102*Indicators!$H$261+P102*$I102*Indicators!$I$261</f>
        <v>2.1248507303583135E-3</v>
      </c>
      <c r="AA102" s="193">
        <f>Q102*$B102*Indicators!$B$262+Q102*$C102*Indicators!$C$262+Q102*$D102*Indicators!$D$262+Q102*$E102*Indicators!$E$262+Q102*$F102*Indicators!$F$262+Q102*$G102*Indicators!$G$262+Q102*$H102*Indicators!$H$262+Q102*$I102*Indicators!$I$262</f>
        <v>1.9211237815000594E-3</v>
      </c>
      <c r="AB102" s="193">
        <f>R102*$B102*Indicators!$B$263+R102*$C102*Indicators!$C$263+R102*$D102*Indicators!$D$263+R102*$E102*Indicators!$E$263+R102*$F102*Indicators!$F$263+R102*$G102*Indicators!$G$263+R102*$H102*Indicators!$H$263+R102*$I102*Indicators!$I$263</f>
        <v>2.5661073993546997E-3</v>
      </c>
      <c r="AC102" s="193">
        <f>S102*$B102*Indicators!$B$264+S102*$C102*Indicators!$C$264+S102*$D102*Indicators!$D$264+S102*$E102*Indicators!$E$264+S102*$F102*Indicators!$F$264+S102*$G102*Indicators!$G$264+S102*$H102*Indicators!$H$264+S102*$I102*Indicators!$I$264</f>
        <v>2.5435900045046554E-3</v>
      </c>
      <c r="AD102" s="193"/>
      <c r="AE102" s="177">
        <f t="shared" si="2"/>
        <v>3.5630533899540446</v>
      </c>
    </row>
    <row r="103" spans="1:31" hidden="1" x14ac:dyDescent="0.25">
      <c r="A103" s="174">
        <f>Indicators!A115</f>
        <v>38869</v>
      </c>
      <c r="B103" s="193">
        <f>(Indicators!B115-Indicators!B114)/Indicators!B114</f>
        <v>6.8054395801025805E-2</v>
      </c>
      <c r="C103" s="193">
        <f>(Indicators!C115-Indicators!C114)/-100</f>
        <v>-9.0500000000000025E-3</v>
      </c>
      <c r="D103" s="193">
        <f>(Indicators!D115-Indicators!D114)/-100</f>
        <v>-9.4806671161349991E-3</v>
      </c>
      <c r="E103" s="193">
        <f>(Indicators!E115-Indicators!E114)/-Indicators!E114</f>
        <v>-7.5768721494777189E-2</v>
      </c>
      <c r="F103" s="193">
        <f>(Indicators!F115-Indicators!F114)/Indicators!F114</f>
        <v>-7.1597633136094629E-2</v>
      </c>
      <c r="G103" s="193">
        <f>(Indicators!G115-Indicators!G114)/Indicators!G114</f>
        <v>-0.10425889177224862</v>
      </c>
      <c r="H103" s="193">
        <f>(Indicators!H115-Indicators!H114)/Indicators!H114</f>
        <v>1.7451758254650368E-2</v>
      </c>
      <c r="I103" s="193">
        <f>(Indicators!I115-Indicators!I114)/Indicators!I114</f>
        <v>1.1500261369576581E-2</v>
      </c>
      <c r="J103" s="174"/>
      <c r="K103" s="193">
        <f>Ilembe!C$75/100</f>
        <v>0.11904741862616217</v>
      </c>
      <c r="L103" s="193">
        <f>Ilembe!D$75/100</f>
        <v>9.2600965860186232E-3</v>
      </c>
      <c r="M103" s="193">
        <f>Ilembe!E$75/100</f>
        <v>0.33936423383575565</v>
      </c>
      <c r="N103" s="193">
        <f>Ilembe!F$75/100</f>
        <v>2.6060126559410833E-2</v>
      </c>
      <c r="O103" s="193">
        <f>Ilembe!G$75/100</f>
        <v>3.1071838808915994E-2</v>
      </c>
      <c r="P103" s="193">
        <f>Ilembe!H$75/100</f>
        <v>0.1285205078987183</v>
      </c>
      <c r="Q103" s="193">
        <f>Ilembe!I$75/100</f>
        <v>5.3803400008420432E-2</v>
      </c>
      <c r="R103" s="193">
        <f>Ilembe!J$75/100</f>
        <v>0.12150442912209482</v>
      </c>
      <c r="S103" s="193">
        <f>Ilembe!K$75/100</f>
        <v>0.1713679485545031</v>
      </c>
      <c r="T103" s="193"/>
      <c r="U103" s="193">
        <f>K103*$B103*Indicators!$B$256+K103*$C103*Indicators!$C$256+K103*$D103*Indicators!$D$256+K103*$E103*Indicators!$E$256+K103*$F103*Indicators!$F$256+K103*$G103*Indicators!$G$256+K103*$H103*Indicators!$H$256+K103*$I103*Indicators!$I$256</f>
        <v>-2.3170115820101245E-3</v>
      </c>
      <c r="V103" s="193">
        <f>L103*$B103*Indicators!$B$257+L103*$C103*Indicators!$C$257+L103*$D103*Indicators!$D$257+L103*$E103*Indicators!$E$257+L103*$F103*Indicators!$F$257+L103*$G103*Indicators!$G$257+L103*$H103*Indicators!$H$257+L103*$I103*Indicators!$I$257</f>
        <v>-2.4598574135345269E-4</v>
      </c>
      <c r="W103" s="193">
        <f>M103*$B103*Indicators!$B$258+M103*$C103*Indicators!$C$258+M103*$D103*Indicators!$D$258+M103*$E103*Indicators!$E$258+M103*$F103*Indicators!$F$258+M103*$G103*Indicators!$G$258+M103*$H103*Indicators!$H$258+M103*$I103*Indicators!$I$258</f>
        <v>6.1096968544690688E-3</v>
      </c>
      <c r="X103" s="193">
        <f>N103*$B103*Indicators!$B$259+N103*$C103*Indicators!$C$259+N103*$D103*Indicators!$D$259+N103*$E103*Indicators!$E$259+N103*$F103*Indicators!$F$259+N103*$G103*Indicators!$G$259+N103*$H103*Indicators!$H$259+N103*$I103*Indicators!$I$259</f>
        <v>-4.6374817784894043E-5</v>
      </c>
      <c r="Y103" s="193">
        <f>O103*$B103*Indicators!$B$260+O103*$C103*Indicators!$C$260+O103*$D103*Indicators!$D$260+O103*$E103*Indicators!$E$260+O103*$F103*Indicators!$F$260+O103*$G103*Indicators!$G$260+O103*$H103*Indicators!$H$260+O103*$I103*Indicators!$I$260</f>
        <v>-7.4957542706307148E-5</v>
      </c>
      <c r="Z103" s="193">
        <f>P103*$B103*Indicators!$B$261+P103*$C103*Indicators!$C$261+P103*$D103*Indicators!$D$261+P103*$E103*Indicators!$E$261+P103*$F103*Indicators!$F$261+P103*$G103*Indicators!$G$261+P103*$H103*Indicators!$H$261+P103*$I103*Indicators!$I$261</f>
        <v>-1.8919843633843697E-4</v>
      </c>
      <c r="AA103" s="193">
        <f>Q103*$B103*Indicators!$B$262+Q103*$C103*Indicators!$C$262+Q103*$D103*Indicators!$D$262+Q103*$E103*Indicators!$E$262+Q103*$F103*Indicators!$F$262+Q103*$G103*Indicators!$G$262+Q103*$H103*Indicators!$H$262+Q103*$I103*Indicators!$I$262</f>
        <v>-7.5555392547457128E-4</v>
      </c>
      <c r="AB103" s="193">
        <f>R103*$B103*Indicators!$B$263+R103*$C103*Indicators!$C$263+R103*$D103*Indicators!$D$263+R103*$E103*Indicators!$E$263+R103*$F103*Indicators!$F$263+R103*$G103*Indicators!$G$263+R103*$H103*Indicators!$H$263+R103*$I103*Indicators!$I$263</f>
        <v>1.1221435403908118E-4</v>
      </c>
      <c r="AC103" s="193">
        <f>S103*$B103*Indicators!$B$264+S103*$C103*Indicators!$C$264+S103*$D103*Indicators!$D$264+S103*$E103*Indicators!$E$264+S103*$F103*Indicators!$F$264+S103*$G103*Indicators!$G$264+S103*$H103*Indicators!$H$264+S103*$I103*Indicators!$I$264</f>
        <v>1.2942301610511828E-3</v>
      </c>
      <c r="AD103" s="193"/>
      <c r="AE103" s="177">
        <f t="shared" si="2"/>
        <v>0.38870593238915457</v>
      </c>
    </row>
    <row r="104" spans="1:31" hidden="1" x14ac:dyDescent="0.25">
      <c r="A104" s="174">
        <f>Indicators!A116</f>
        <v>38899</v>
      </c>
      <c r="B104" s="193">
        <f>(Indicators!B116-Indicators!B115)/Indicators!B115</f>
        <v>-3.3534372033283036E-2</v>
      </c>
      <c r="C104" s="193">
        <f>(Indicators!C116-Indicators!C115)/-100</f>
        <v>0</v>
      </c>
      <c r="D104" s="193">
        <f>(Indicators!D116-Indicators!D115)/-100</f>
        <v>-1.1398273766257373E-3</v>
      </c>
      <c r="E104" s="193">
        <f>(Indicators!E116-Indicators!E115)/-Indicators!E115</f>
        <v>-1.6411378555798529E-2</v>
      </c>
      <c r="F104" s="193">
        <f>(Indicators!F116-Indicators!F115)/Indicators!F115</f>
        <v>1.083492670490758E-2</v>
      </c>
      <c r="G104" s="193">
        <f>(Indicators!G116-Indicators!G115)/Indicators!G115</f>
        <v>8.5207907293796875E-2</v>
      </c>
      <c r="H104" s="193">
        <f>(Indicators!H116-Indicators!H115)/Indicators!H115</f>
        <v>2.8853849130122473E-2</v>
      </c>
      <c r="I104" s="193">
        <f>(Indicators!I116-Indicators!I115)/Indicators!I115</f>
        <v>-5.503875968992248E-2</v>
      </c>
      <c r="J104" s="174"/>
      <c r="K104" s="193">
        <f>Ilembe!C$75/100</f>
        <v>0.11904741862616217</v>
      </c>
      <c r="L104" s="193">
        <f>Ilembe!D$75/100</f>
        <v>9.2600965860186232E-3</v>
      </c>
      <c r="M104" s="193">
        <f>Ilembe!E$75/100</f>
        <v>0.33936423383575565</v>
      </c>
      <c r="N104" s="193">
        <f>Ilembe!F$75/100</f>
        <v>2.6060126559410833E-2</v>
      </c>
      <c r="O104" s="193">
        <f>Ilembe!G$75/100</f>
        <v>3.1071838808915994E-2</v>
      </c>
      <c r="P104" s="193">
        <f>Ilembe!H$75/100</f>
        <v>0.1285205078987183</v>
      </c>
      <c r="Q104" s="193">
        <f>Ilembe!I$75/100</f>
        <v>5.3803400008420432E-2</v>
      </c>
      <c r="R104" s="193">
        <f>Ilembe!J$75/100</f>
        <v>0.12150442912209482</v>
      </c>
      <c r="S104" s="193">
        <f>Ilembe!K$75/100</f>
        <v>0.1713679485545031</v>
      </c>
      <c r="T104" s="193"/>
      <c r="U104" s="193">
        <f>K104*$B104*Indicators!$B$256+K104*$C104*Indicators!$C$256+K104*$D104*Indicators!$D$256+K104*$E104*Indicators!$E$256+K104*$F104*Indicators!$F$256+K104*$G104*Indicators!$G$256+K104*$H104*Indicators!$H$256+K104*$I104*Indicators!$I$256</f>
        <v>-9.3107438257747366E-4</v>
      </c>
      <c r="V104" s="193">
        <f>L104*$B104*Indicators!$B$257+L104*$C104*Indicators!$C$257+L104*$D104*Indicators!$D$257+L104*$E104*Indicators!$E$257+L104*$F104*Indicators!$F$257+L104*$G104*Indicators!$G$257+L104*$H104*Indicators!$H$257+L104*$I104*Indicators!$I$257</f>
        <v>1.0532398218501615E-4</v>
      </c>
      <c r="W104" s="193">
        <f>M104*$B104*Indicators!$B$258+M104*$C104*Indicators!$C$258+M104*$D104*Indicators!$D$258+M104*$E104*Indicators!$E$258+M104*$F104*Indicators!$F$258+M104*$G104*Indicators!$G$258+M104*$H104*Indicators!$H$258+M104*$I104*Indicators!$I$258</f>
        <v>-7.315853450842306E-3</v>
      </c>
      <c r="X104" s="193">
        <f>N104*$B104*Indicators!$B$259+N104*$C104*Indicators!$C$259+N104*$D104*Indicators!$D$259+N104*$E104*Indicators!$E$259+N104*$F104*Indicators!$F$259+N104*$G104*Indicators!$G$259+N104*$H104*Indicators!$H$259+N104*$I104*Indicators!$I$259</f>
        <v>-8.1637774623848764E-4</v>
      </c>
      <c r="Y104" s="193">
        <f>O104*$B104*Indicators!$B$260+O104*$C104*Indicators!$C$260+O104*$D104*Indicators!$D$260+O104*$E104*Indicators!$E$260+O104*$F104*Indicators!$F$260+O104*$G104*Indicators!$G$260+O104*$H104*Indicators!$H$260+O104*$I104*Indicators!$I$260</f>
        <v>-7.7399856698318482E-7</v>
      </c>
      <c r="Z104" s="193">
        <f>P104*$B104*Indicators!$B$261+P104*$C104*Indicators!$C$261+P104*$D104*Indicators!$D$261+P104*$E104*Indicators!$E$261+P104*$F104*Indicators!$F$261+P104*$G104*Indicators!$G$261+P104*$H104*Indicators!$H$261+P104*$I104*Indicators!$I$261</f>
        <v>2.5587427427777498E-4</v>
      </c>
      <c r="AA104" s="193">
        <f>Q104*$B104*Indicators!$B$262+Q104*$C104*Indicators!$C$262+Q104*$D104*Indicators!$D$262+Q104*$E104*Indicators!$E$262+Q104*$F104*Indicators!$F$262+Q104*$G104*Indicators!$G$262+Q104*$H104*Indicators!$H$262+Q104*$I104*Indicators!$I$262</f>
        <v>-4.3709557467078213E-4</v>
      </c>
      <c r="AB104" s="193">
        <f>R104*$B104*Indicators!$B$263+R104*$C104*Indicators!$C$263+R104*$D104*Indicators!$D$263+R104*$E104*Indicators!$E$263+R104*$F104*Indicators!$F$263+R104*$G104*Indicators!$G$263+R104*$H104*Indicators!$H$263+R104*$I104*Indicators!$I$263</f>
        <v>9.6676087464011966E-5</v>
      </c>
      <c r="AC104" s="193">
        <f>S104*$B104*Indicators!$B$264+S104*$C104*Indicators!$C$264+S104*$D104*Indicators!$D$264+S104*$E104*Indicators!$E$264+S104*$F104*Indicators!$F$264+S104*$G104*Indicators!$G$264+S104*$H104*Indicators!$H$264+S104*$I104*Indicators!$I$264</f>
        <v>3.9805588305830754E-4</v>
      </c>
      <c r="AD104" s="193"/>
      <c r="AE104" s="177">
        <f t="shared" si="2"/>
        <v>-0.8645244925910921</v>
      </c>
    </row>
    <row r="105" spans="1:31" hidden="1" x14ac:dyDescent="0.25">
      <c r="A105" s="174">
        <f>Indicators!A117</f>
        <v>38930</v>
      </c>
      <c r="B105" s="193">
        <f>(Indicators!B117-Indicators!B116)/Indicators!B116</f>
        <v>4.0591685204980743E-2</v>
      </c>
      <c r="C105" s="193">
        <f>(Indicators!C117-Indicators!C116)/-100</f>
        <v>-1.25E-3</v>
      </c>
      <c r="D105" s="193">
        <f>(Indicators!D117-Indicators!D116)/-100</f>
        <v>-4.4581184206557009E-3</v>
      </c>
      <c r="E105" s="193">
        <f>(Indicators!E117-Indicators!E116)/-Indicators!E116</f>
        <v>6.4585575888051638E-2</v>
      </c>
      <c r="F105" s="193">
        <f>(Indicators!F117-Indicators!F116)/Indicators!F116</f>
        <v>-0.18158890290037824</v>
      </c>
      <c r="G105" s="193">
        <f>(Indicators!G117-Indicators!G116)/Indicators!G116</f>
        <v>-2.9208542713567699E-2</v>
      </c>
      <c r="H105" s="193">
        <f>(Indicators!H117-Indicators!H116)/Indicators!H116</f>
        <v>2.3088564552428692E-2</v>
      </c>
      <c r="I105" s="193">
        <f>(Indicators!I117-Indicators!I116)/Indicators!I116</f>
        <v>-2.5704129067541701E-2</v>
      </c>
      <c r="J105" s="174"/>
      <c r="K105" s="193">
        <f>Ilembe!C$75/100</f>
        <v>0.11904741862616217</v>
      </c>
      <c r="L105" s="193">
        <f>Ilembe!D$75/100</f>
        <v>9.2600965860186232E-3</v>
      </c>
      <c r="M105" s="193">
        <f>Ilembe!E$75/100</f>
        <v>0.33936423383575565</v>
      </c>
      <c r="N105" s="193">
        <f>Ilembe!F$75/100</f>
        <v>2.6060126559410833E-2</v>
      </c>
      <c r="O105" s="193">
        <f>Ilembe!G$75/100</f>
        <v>3.1071838808915994E-2</v>
      </c>
      <c r="P105" s="193">
        <f>Ilembe!H$75/100</f>
        <v>0.1285205078987183</v>
      </c>
      <c r="Q105" s="193">
        <f>Ilembe!I$75/100</f>
        <v>5.3803400008420432E-2</v>
      </c>
      <c r="R105" s="193">
        <f>Ilembe!J$75/100</f>
        <v>0.12150442912209482</v>
      </c>
      <c r="S105" s="193">
        <f>Ilembe!K$75/100</f>
        <v>0.1713679485545031</v>
      </c>
      <c r="T105" s="193"/>
      <c r="U105" s="193">
        <f>K105*$B105*Indicators!$B$256+K105*$C105*Indicators!$C$256+K105*$D105*Indicators!$D$256+K105*$E105*Indicators!$E$256+K105*$F105*Indicators!$F$256+K105*$G105*Indicators!$G$256+K105*$H105*Indicators!$H$256+K105*$I105*Indicators!$I$256</f>
        <v>-4.2231078568043343E-3</v>
      </c>
      <c r="V105" s="193">
        <f>L105*$B105*Indicators!$B$257+L105*$C105*Indicators!$C$257+L105*$D105*Indicators!$D$257+L105*$E105*Indicators!$E$257+L105*$F105*Indicators!$F$257+L105*$G105*Indicators!$G$257+L105*$H105*Indicators!$H$257+L105*$I105*Indicators!$I$257</f>
        <v>1.6777630524134883E-5</v>
      </c>
      <c r="W105" s="193">
        <f>M105*$B105*Indicators!$B$258+M105*$C105*Indicators!$C$258+M105*$D105*Indicators!$D$258+M105*$E105*Indicators!$E$258+M105*$F105*Indicators!$F$258+M105*$G105*Indicators!$G$258+M105*$H105*Indicators!$H$258+M105*$I105*Indicators!$I$258</f>
        <v>5.891625133118852E-3</v>
      </c>
      <c r="X105" s="193">
        <f>N105*$B105*Indicators!$B$259+N105*$C105*Indicators!$C$259+N105*$D105*Indicators!$D$259+N105*$E105*Indicators!$E$259+N105*$F105*Indicators!$F$259+N105*$G105*Indicators!$G$259+N105*$H105*Indicators!$H$259+N105*$I105*Indicators!$I$259</f>
        <v>1.6020905038960641E-4</v>
      </c>
      <c r="Y105" s="193">
        <f>O105*$B105*Indicators!$B$260+O105*$C105*Indicators!$C$260+O105*$D105*Indicators!$D$260+O105*$E105*Indicators!$E$260+O105*$F105*Indicators!$F$260+O105*$G105*Indicators!$G$260+O105*$H105*Indicators!$H$260+O105*$I105*Indicators!$I$260</f>
        <v>5.7692810629939766E-4</v>
      </c>
      <c r="Z105" s="193">
        <f>P105*$B105*Indicators!$B$261+P105*$C105*Indicators!$C$261+P105*$D105*Indicators!$D$261+P105*$E105*Indicators!$E$261+P105*$F105*Indicators!$F$261+P105*$G105*Indicators!$G$261+P105*$H105*Indicators!$H$261+P105*$I105*Indicators!$I$261</f>
        <v>1.9227623612951324E-3</v>
      </c>
      <c r="AA105" s="193">
        <f>Q105*$B105*Indicators!$B$262+Q105*$C105*Indicators!$C$262+Q105*$D105*Indicators!$D$262+Q105*$E105*Indicators!$E$262+Q105*$F105*Indicators!$F$262+Q105*$G105*Indicators!$G$262+Q105*$H105*Indicators!$H$262+Q105*$I105*Indicators!$I$262</f>
        <v>1.3335887980624175E-3</v>
      </c>
      <c r="AB105" s="193">
        <f>R105*$B105*Indicators!$B$263+R105*$C105*Indicators!$C$263+R105*$D105*Indicators!$D$263+R105*$E105*Indicators!$E$263+R105*$F105*Indicators!$F$263+R105*$G105*Indicators!$G$263+R105*$H105*Indicators!$H$263+R105*$I105*Indicators!$I$263</f>
        <v>1.8560745856023083E-3</v>
      </c>
      <c r="AC105" s="193">
        <f>S105*$B105*Indicators!$B$264+S105*$C105*Indicators!$C$264+S105*$D105*Indicators!$D$264+S105*$E105*Indicators!$E$264+S105*$F105*Indicators!$F$264+S105*$G105*Indicators!$G$264+S105*$H105*Indicators!$H$264+S105*$I105*Indicators!$I$264</f>
        <v>1.4345909724111528E-3</v>
      </c>
      <c r="AD105" s="193"/>
      <c r="AE105" s="177">
        <f t="shared" si="2"/>
        <v>0.89694487808986667</v>
      </c>
    </row>
    <row r="106" spans="1:31" hidden="1" x14ac:dyDescent="0.25">
      <c r="A106" s="174">
        <f>Indicators!A118</f>
        <v>38961</v>
      </c>
      <c r="B106" s="193">
        <f>(Indicators!B118-Indicators!B117)/Indicators!B117</f>
        <v>7.6545060802931886E-2</v>
      </c>
      <c r="C106" s="193">
        <f>(Indicators!C118-Indicators!C117)/-100</f>
        <v>1.4499999999999958E-3</v>
      </c>
      <c r="D106" s="193">
        <f>(Indicators!D118-Indicators!D117)/-100</f>
        <v>1.7539133818202757E-3</v>
      </c>
      <c r="E106" s="193">
        <f>(Indicators!E118-Indicators!E117)/-Indicators!E117</f>
        <v>0.13521288837744533</v>
      </c>
      <c r="F106" s="193">
        <f>(Indicators!F118-Indicators!F117)/Indicators!F117</f>
        <v>-5.1617873651771951E-2</v>
      </c>
      <c r="G106" s="193">
        <f>(Indicators!G118-Indicators!G117)/Indicators!G117</f>
        <v>-1.9572953736654838E-2</v>
      </c>
      <c r="H106" s="193">
        <f>(Indicators!H118-Indicators!H117)/Indicators!H117</f>
        <v>2.3521755676566933E-2</v>
      </c>
      <c r="I106" s="193">
        <f>(Indicators!I118-Indicators!I117)/Indicators!I117</f>
        <v>-3.003087285994948E-2</v>
      </c>
      <c r="J106" s="174"/>
      <c r="K106" s="193">
        <f>Ilembe!C$75/100</f>
        <v>0.11904741862616217</v>
      </c>
      <c r="L106" s="193">
        <f>Ilembe!D$75/100</f>
        <v>9.2600965860186232E-3</v>
      </c>
      <c r="M106" s="193">
        <f>Ilembe!E$75/100</f>
        <v>0.33936423383575565</v>
      </c>
      <c r="N106" s="193">
        <f>Ilembe!F$75/100</f>
        <v>2.6060126559410833E-2</v>
      </c>
      <c r="O106" s="193">
        <f>Ilembe!G$75/100</f>
        <v>3.1071838808915994E-2</v>
      </c>
      <c r="P106" s="193">
        <f>Ilembe!H$75/100</f>
        <v>0.1285205078987183</v>
      </c>
      <c r="Q106" s="193">
        <f>Ilembe!I$75/100</f>
        <v>5.3803400008420432E-2</v>
      </c>
      <c r="R106" s="193">
        <f>Ilembe!J$75/100</f>
        <v>0.12150442912209482</v>
      </c>
      <c r="S106" s="193">
        <f>Ilembe!K$75/100</f>
        <v>0.1713679485545031</v>
      </c>
      <c r="T106" s="193"/>
      <c r="U106" s="193">
        <f>K106*$B106*Indicators!$B$256+K106*$C106*Indicators!$C$256+K106*$D106*Indicators!$D$256+K106*$E106*Indicators!$E$256+K106*$F106*Indicators!$F$256+K106*$G106*Indicators!$G$256+K106*$H106*Indicators!$H$256+K106*$I106*Indicators!$I$256</f>
        <v>2.7371671177151011E-3</v>
      </c>
      <c r="V106" s="193">
        <f>L106*$B106*Indicators!$B$257+L106*$C106*Indicators!$C$257+L106*$D106*Indicators!$D$257+L106*$E106*Indicators!$E$257+L106*$F106*Indicators!$F$257+L106*$G106*Indicators!$G$257+L106*$H106*Indicators!$H$257+L106*$I106*Indicators!$I$257</f>
        <v>2.0973610399116046E-4</v>
      </c>
      <c r="W106" s="193">
        <f>M106*$B106*Indicators!$B$258+M106*$C106*Indicators!$C$258+M106*$D106*Indicators!$D$258+M106*$E106*Indicators!$E$258+M106*$F106*Indicators!$F$258+M106*$G106*Indicators!$G$258+M106*$H106*Indicators!$H$258+M106*$I106*Indicators!$I$258</f>
        <v>1.2568611225369541E-2</v>
      </c>
      <c r="X106" s="193">
        <f>N106*$B106*Indicators!$B$259+N106*$C106*Indicators!$C$259+N106*$D106*Indicators!$D$259+N106*$E106*Indicators!$E$259+N106*$F106*Indicators!$F$259+N106*$G106*Indicators!$G$259+N106*$H106*Indicators!$H$259+N106*$I106*Indicators!$I$259</f>
        <v>5.7837893260210237E-4</v>
      </c>
      <c r="Y106" s="193">
        <f>O106*$B106*Indicators!$B$260+O106*$C106*Indicators!$C$260+O106*$D106*Indicators!$D$260+O106*$E106*Indicators!$E$260+O106*$F106*Indicators!$F$260+O106*$G106*Indicators!$G$260+O106*$H106*Indicators!$H$260+O106*$I106*Indicators!$I$260</f>
        <v>1.0596060594676054E-3</v>
      </c>
      <c r="Z106" s="193">
        <f>P106*$B106*Indicators!$B$261+P106*$C106*Indicators!$C$261+P106*$D106*Indicators!$D$261+P106*$E106*Indicators!$E$261+P106*$F106*Indicators!$F$261+P106*$G106*Indicators!$G$261+P106*$H106*Indicators!$H$261+P106*$I106*Indicators!$I$261</f>
        <v>3.5875878400677711E-3</v>
      </c>
      <c r="AA106" s="193">
        <f>Q106*$B106*Indicators!$B$262+Q106*$C106*Indicators!$C$262+Q106*$D106*Indicators!$D$262+Q106*$E106*Indicators!$E$262+Q106*$F106*Indicators!$F$262+Q106*$G106*Indicators!$G$262+Q106*$H106*Indicators!$H$262+Q106*$I106*Indicators!$I$262</f>
        <v>2.7108858041379851E-3</v>
      </c>
      <c r="AB106" s="193">
        <f>R106*$B106*Indicators!$B$263+R106*$C106*Indicators!$C$263+R106*$D106*Indicators!$D$263+R106*$E106*Indicators!$E$263+R106*$F106*Indicators!$F$263+R106*$G106*Indicators!$G$263+R106*$H106*Indicators!$H$263+R106*$I106*Indicators!$I$263</f>
        <v>3.3308822404058396E-3</v>
      </c>
      <c r="AC106" s="193">
        <f>S106*$B106*Indicators!$B$264+S106*$C106*Indicators!$C$264+S106*$D106*Indicators!$D$264+S106*$E106*Indicators!$E$264+S106*$F106*Indicators!$F$264+S106*$G106*Indicators!$G$264+S106*$H106*Indicators!$H$264+S106*$I106*Indicators!$I$264</f>
        <v>2.4107651969487126E-3</v>
      </c>
      <c r="AD106" s="193"/>
      <c r="AE106" s="177">
        <f t="shared" si="2"/>
        <v>2.9193620520705821</v>
      </c>
    </row>
    <row r="107" spans="1:31" hidden="1" x14ac:dyDescent="0.25">
      <c r="A107" s="174">
        <f>Indicators!A119</f>
        <v>38991</v>
      </c>
      <c r="B107" s="193">
        <f>(Indicators!B119-Indicators!B118)/Indicators!B118</f>
        <v>-5.096067053513862E-2</v>
      </c>
      <c r="C107" s="193">
        <f>(Indicators!C119-Indicators!C118)/-100</f>
        <v>5.4499999999999991E-3</v>
      </c>
      <c r="D107" s="193">
        <f>(Indicators!D119-Indicators!D118)/-100</f>
        <v>-1.5026931693597589E-3</v>
      </c>
      <c r="E107" s="193">
        <f>(Indicators!E119-Indicators!E118)/-Indicators!E118</f>
        <v>6.9028609447771103E-2</v>
      </c>
      <c r="F107" s="193">
        <f>(Indicators!F119-Indicators!F118)/Indicators!F118</f>
        <v>-6.4987814784727913E-2</v>
      </c>
      <c r="G107" s="193">
        <f>(Indicators!G119-Indicators!G118)/Indicators!G118</f>
        <v>-1.1549249298796328E-3</v>
      </c>
      <c r="H107" s="193">
        <f>(Indicators!H119-Indicators!H118)/Indicators!H118</f>
        <v>2.0414958549333704E-2</v>
      </c>
      <c r="I107" s="193">
        <f>(Indicators!I119-Indicators!I118)/Indicators!I118</f>
        <v>3.8773148148148147E-2</v>
      </c>
      <c r="J107" s="174"/>
      <c r="K107" s="193">
        <f>Ilembe!C$75/100</f>
        <v>0.11904741862616217</v>
      </c>
      <c r="L107" s="193">
        <f>Ilembe!D$75/100</f>
        <v>9.2600965860186232E-3</v>
      </c>
      <c r="M107" s="193">
        <f>Ilembe!E$75/100</f>
        <v>0.33936423383575565</v>
      </c>
      <c r="N107" s="193">
        <f>Ilembe!F$75/100</f>
        <v>2.6060126559410833E-2</v>
      </c>
      <c r="O107" s="193">
        <f>Ilembe!G$75/100</f>
        <v>3.1071838808915994E-2</v>
      </c>
      <c r="P107" s="193">
        <f>Ilembe!H$75/100</f>
        <v>0.1285205078987183</v>
      </c>
      <c r="Q107" s="193">
        <f>Ilembe!I$75/100</f>
        <v>5.3803400008420432E-2</v>
      </c>
      <c r="R107" s="193">
        <f>Ilembe!J$75/100</f>
        <v>0.12150442912209482</v>
      </c>
      <c r="S107" s="193">
        <f>Ilembe!K$75/100</f>
        <v>0.1713679485545031</v>
      </c>
      <c r="T107" s="193"/>
      <c r="U107" s="193">
        <f>K107*$B107*Indicators!$B$256+K107*$C107*Indicators!$C$256+K107*$D107*Indicators!$D$256+K107*$E107*Indicators!$E$256+K107*$F107*Indicators!$F$256+K107*$G107*Indicators!$G$256+K107*$H107*Indicators!$H$256+K107*$I107*Indicators!$I$256</f>
        <v>-1.4690929895767432E-3</v>
      </c>
      <c r="V107" s="193">
        <f>L107*$B107*Indicators!$B$257+L107*$C107*Indicators!$C$257+L107*$D107*Indicators!$D$257+L107*$E107*Indicators!$E$257+L107*$F107*Indicators!$F$257+L107*$G107*Indicators!$G$257+L107*$H107*Indicators!$H$257+L107*$I107*Indicators!$I$257</f>
        <v>-1.0118327505547571E-5</v>
      </c>
      <c r="W107" s="193">
        <f>M107*$B107*Indicators!$B$258+M107*$C107*Indicators!$C$258+M107*$D107*Indicators!$D$258+M107*$E107*Indicators!$E$258+M107*$F107*Indicators!$F$258+M107*$G107*Indicators!$G$258+M107*$H107*Indicators!$H$258+M107*$I107*Indicators!$I$258</f>
        <v>-4.1532384667628854E-5</v>
      </c>
      <c r="X107" s="193">
        <f>N107*$B107*Indicators!$B$259+N107*$C107*Indicators!$C$259+N107*$D107*Indicators!$D$259+N107*$E107*Indicators!$E$259+N107*$F107*Indicators!$F$259+N107*$G107*Indicators!$G$259+N107*$H107*Indicators!$H$259+N107*$I107*Indicators!$I$259</f>
        <v>7.9053628736860146E-4</v>
      </c>
      <c r="Y107" s="193">
        <f>O107*$B107*Indicators!$B$260+O107*$C107*Indicators!$C$260+O107*$D107*Indicators!$D$260+O107*$E107*Indicators!$E$260+O107*$F107*Indicators!$F$260+O107*$G107*Indicators!$G$260+O107*$H107*Indicators!$H$260+O107*$I107*Indicators!$I$260</f>
        <v>4.6005275317667421E-4</v>
      </c>
      <c r="Z107" s="193">
        <f>P107*$B107*Indicators!$B$261+P107*$C107*Indicators!$C$261+P107*$D107*Indicators!$D$261+P107*$E107*Indicators!$E$261+P107*$F107*Indicators!$F$261+P107*$G107*Indicators!$G$261+P107*$H107*Indicators!$H$261+P107*$I107*Indicators!$I$261</f>
        <v>1.0946727698947613E-3</v>
      </c>
      <c r="AA107" s="193">
        <f>Q107*$B107*Indicators!$B$262+Q107*$C107*Indicators!$C$262+Q107*$D107*Indicators!$D$262+Q107*$E107*Indicators!$E$262+Q107*$F107*Indicators!$F$262+Q107*$G107*Indicators!$G$262+Q107*$H107*Indicators!$H$262+Q107*$I107*Indicators!$I$262</f>
        <v>1.3188586936712591E-3</v>
      </c>
      <c r="AB107" s="193">
        <f>R107*$B107*Indicators!$B$263+R107*$C107*Indicators!$C$263+R107*$D107*Indicators!$D$263+R107*$E107*Indicators!$E$263+R107*$F107*Indicators!$F$263+R107*$G107*Indicators!$G$263+R107*$H107*Indicators!$H$263+R107*$I107*Indicators!$I$263</f>
        <v>1.412752598057516E-3</v>
      </c>
      <c r="AC107" s="193">
        <f>S107*$B107*Indicators!$B$264+S107*$C107*Indicators!$C$264+S107*$D107*Indicators!$D$264+S107*$E107*Indicators!$E$264+S107*$F107*Indicators!$F$264+S107*$G107*Indicators!$G$264+S107*$H107*Indicators!$H$264+S107*$I107*Indicators!$I$264</f>
        <v>7.8384372884760184E-4</v>
      </c>
      <c r="AD107" s="193"/>
      <c r="AE107" s="177">
        <f t="shared" si="2"/>
        <v>0.43399731292664939</v>
      </c>
    </row>
    <row r="108" spans="1:31" hidden="1" x14ac:dyDescent="0.25">
      <c r="A108" s="174">
        <f>Indicators!A120</f>
        <v>39022</v>
      </c>
      <c r="B108" s="193">
        <f>(Indicators!B120-Indicators!B119)/Indicators!B119</f>
        <v>-2.7473572651430675E-2</v>
      </c>
      <c r="C108" s="193">
        <f>(Indicators!C120-Indicators!C119)/-100</f>
        <v>6.0000000000000493E-4</v>
      </c>
      <c r="D108" s="193">
        <f>(Indicators!D120-Indicators!D119)/-100</f>
        <v>-4.1708375041702441E-5</v>
      </c>
      <c r="E108" s="193">
        <f>(Indicators!E120-Indicators!E119)/-Indicators!E119</f>
        <v>-0.14275504734679295</v>
      </c>
      <c r="F108" s="193">
        <f>(Indicators!F120-Indicators!F119)/Indicators!F119</f>
        <v>1.9113814074717694E-2</v>
      </c>
      <c r="G108" s="193">
        <f>(Indicators!G120-Indicators!G119)/Indicators!G119</f>
        <v>6.8797489263296957E-2</v>
      </c>
      <c r="H108" s="193">
        <f>(Indicators!H120-Indicators!H119)/Indicators!H119</f>
        <v>2.3709337829123708E-2</v>
      </c>
      <c r="I108" s="193">
        <f>(Indicators!I120-Indicators!I119)/Indicators!I119</f>
        <v>-4.094707520891365E-2</v>
      </c>
      <c r="J108" s="174"/>
      <c r="K108" s="193">
        <f>Ilembe!C$75/100</f>
        <v>0.11904741862616217</v>
      </c>
      <c r="L108" s="193">
        <f>Ilembe!D$75/100</f>
        <v>9.2600965860186232E-3</v>
      </c>
      <c r="M108" s="193">
        <f>Ilembe!E$75/100</f>
        <v>0.33936423383575565</v>
      </c>
      <c r="N108" s="193">
        <f>Ilembe!F$75/100</f>
        <v>2.6060126559410833E-2</v>
      </c>
      <c r="O108" s="193">
        <f>Ilembe!G$75/100</f>
        <v>3.1071838808915994E-2</v>
      </c>
      <c r="P108" s="193">
        <f>Ilembe!H$75/100</f>
        <v>0.1285205078987183</v>
      </c>
      <c r="Q108" s="193">
        <f>Ilembe!I$75/100</f>
        <v>5.3803400008420432E-2</v>
      </c>
      <c r="R108" s="193">
        <f>Ilembe!J$75/100</f>
        <v>0.12150442912209482</v>
      </c>
      <c r="S108" s="193">
        <f>Ilembe!K$75/100</f>
        <v>0.1713679485545031</v>
      </c>
      <c r="T108" s="193"/>
      <c r="U108" s="193">
        <f>K108*$B108*Indicators!$B$256+K108*$C108*Indicators!$C$256+K108*$D108*Indicators!$D$256+K108*$E108*Indicators!$E$256+K108*$F108*Indicators!$F$256+K108*$G108*Indicators!$G$256+K108*$H108*Indicators!$H$256+K108*$I108*Indicators!$I$256</f>
        <v>-2.9614052535584202E-3</v>
      </c>
      <c r="V108" s="193">
        <f>L108*$B108*Indicators!$B$257+L108*$C108*Indicators!$C$257+L108*$D108*Indicators!$D$257+L108*$E108*Indicators!$E$257+L108*$F108*Indicators!$F$257+L108*$G108*Indicators!$G$257+L108*$H108*Indicators!$H$257+L108*$I108*Indicators!$I$257</f>
        <v>-2.9521149640288947E-5</v>
      </c>
      <c r="W108" s="193">
        <f>M108*$B108*Indicators!$B$258+M108*$C108*Indicators!$C$258+M108*$D108*Indicators!$D$258+M108*$E108*Indicators!$E$258+M108*$F108*Indicators!$F$258+M108*$G108*Indicators!$G$258+M108*$H108*Indicators!$H$258+M108*$I108*Indicators!$I$258</f>
        <v>-1.0042405946638432E-2</v>
      </c>
      <c r="X108" s="193">
        <f>N108*$B108*Indicators!$B$259+N108*$C108*Indicators!$C$259+N108*$D108*Indicators!$D$259+N108*$E108*Indicators!$E$259+N108*$F108*Indicators!$F$259+N108*$G108*Indicators!$G$259+N108*$H108*Indicators!$H$259+N108*$I108*Indicators!$I$259</f>
        <v>-1.2866680873281165E-3</v>
      </c>
      <c r="Y108" s="193">
        <f>O108*$B108*Indicators!$B$260+O108*$C108*Indicators!$C$260+O108*$D108*Indicators!$D$260+O108*$E108*Indicators!$E$260+O108*$F108*Indicators!$F$260+O108*$G108*Indicators!$G$260+O108*$H108*Indicators!$H$260+O108*$I108*Indicators!$I$260</f>
        <v>-5.878586087874571E-4</v>
      </c>
      <c r="Z108" s="193">
        <f>P108*$B108*Indicators!$B$261+P108*$C108*Indicators!$C$261+P108*$D108*Indicators!$D$261+P108*$E108*Indicators!$E$261+P108*$F108*Indicators!$F$261+P108*$G108*Indicators!$G$261+P108*$H108*Indicators!$H$261+P108*$I108*Indicators!$I$261</f>
        <v>-1.40008560482171E-3</v>
      </c>
      <c r="AA108" s="193">
        <f>Q108*$B108*Indicators!$B$262+Q108*$C108*Indicators!$C$262+Q108*$D108*Indicators!$D$262+Q108*$E108*Indicators!$E$262+Q108*$F108*Indicators!$F$262+Q108*$G108*Indicators!$G$262+Q108*$H108*Indicators!$H$262+Q108*$I108*Indicators!$I$262</f>
        <v>-2.4109778230592608E-3</v>
      </c>
      <c r="AB108" s="193">
        <f>R108*$B108*Indicators!$B$263+R108*$C108*Indicators!$C$263+R108*$D108*Indicators!$D$263+R108*$E108*Indicators!$E$263+R108*$F108*Indicators!$F$263+R108*$G108*Indicators!$G$263+R108*$H108*Indicators!$H$263+R108*$I108*Indicators!$I$263</f>
        <v>-1.4278696569636406E-3</v>
      </c>
      <c r="AC108" s="193">
        <f>S108*$B108*Indicators!$B$264+S108*$C108*Indicators!$C$264+S108*$D108*Indicators!$D$264+S108*$E108*Indicators!$E$264+S108*$F108*Indicators!$F$264+S108*$G108*Indicators!$G$264+S108*$H108*Indicators!$H$264+S108*$I108*Indicators!$I$264</f>
        <v>4.3180415670473831E-4</v>
      </c>
      <c r="AD108" s="193"/>
      <c r="AE108" s="177">
        <f t="shared" si="2"/>
        <v>-1.9714987974092588</v>
      </c>
    </row>
    <row r="109" spans="1:31" hidden="1" x14ac:dyDescent="0.25">
      <c r="A109" s="174">
        <f>Indicators!A121</f>
        <v>39052</v>
      </c>
      <c r="B109" s="193">
        <f>(Indicators!B121-Indicators!B120)/Indicators!B120</f>
        <v>-1.5074885436459256E-2</v>
      </c>
      <c r="C109" s="193">
        <f>(Indicators!C121-Indicators!C120)/-100</f>
        <v>1.7500000000000072E-3</v>
      </c>
      <c r="D109" s="193">
        <f>(Indicators!D121-Indicators!D120)/-100</f>
        <v>-3.861003861003862E-3</v>
      </c>
      <c r="E109" s="193">
        <f>(Indicators!E121-Indicators!E120)/-Indicators!E120</f>
        <v>6.7229518449030704E-2</v>
      </c>
      <c r="F109" s="193">
        <f>(Indicators!F121-Indicators!F120)/Indicators!F120</f>
        <v>-2.557544757033345E-3</v>
      </c>
      <c r="G109" s="193">
        <f>(Indicators!G121-Indicators!G120)/Indicators!G120</f>
        <v>-1.754114828838561E-2</v>
      </c>
      <c r="H109" s="193">
        <f>(Indicators!H121-Indicators!H120)/Indicators!H120</f>
        <v>2.0315759835524992E-2</v>
      </c>
      <c r="I109" s="193">
        <f>(Indicators!I121-Indicators!I120)/Indicators!I120</f>
        <v>-4.0662213186174849E-3</v>
      </c>
      <c r="J109" s="174"/>
      <c r="K109" s="193">
        <f>Ilembe!C$75/100</f>
        <v>0.11904741862616217</v>
      </c>
      <c r="L109" s="193">
        <f>Ilembe!D$75/100</f>
        <v>9.2600965860186232E-3</v>
      </c>
      <c r="M109" s="193">
        <f>Ilembe!E$75/100</f>
        <v>0.33936423383575565</v>
      </c>
      <c r="N109" s="193">
        <f>Ilembe!F$75/100</f>
        <v>2.6060126559410833E-2</v>
      </c>
      <c r="O109" s="193">
        <f>Ilembe!G$75/100</f>
        <v>3.1071838808915994E-2</v>
      </c>
      <c r="P109" s="193">
        <f>Ilembe!H$75/100</f>
        <v>0.1285205078987183</v>
      </c>
      <c r="Q109" s="193">
        <f>Ilembe!I$75/100</f>
        <v>5.3803400008420432E-2</v>
      </c>
      <c r="R109" s="193">
        <f>Ilembe!J$75/100</f>
        <v>0.12150442912209482</v>
      </c>
      <c r="S109" s="193">
        <f>Ilembe!K$75/100</f>
        <v>0.1713679485545031</v>
      </c>
      <c r="T109" s="193"/>
      <c r="U109" s="193">
        <f>K109*$B109*Indicators!$B$256+K109*$C109*Indicators!$C$256+K109*$D109*Indicators!$D$256+K109*$E109*Indicators!$E$256+K109*$F109*Indicators!$F$256+K109*$G109*Indicators!$G$256+K109*$H109*Indicators!$H$256+K109*$I109*Indicators!$I$256</f>
        <v>1.111308332272446E-3</v>
      </c>
      <c r="V109" s="193">
        <f>L109*$B109*Indicators!$B$257+L109*$C109*Indicators!$C$257+L109*$D109*Indicators!$D$257+L109*$E109*Indicators!$E$257+L109*$F109*Indicators!$F$257+L109*$G109*Indicators!$G$257+L109*$H109*Indicators!$H$257+L109*$I109*Indicators!$I$257</f>
        <v>-5.2127096504634522E-5</v>
      </c>
      <c r="W109" s="193">
        <f>M109*$B109*Indicators!$B$258+M109*$C109*Indicators!$C$258+M109*$D109*Indicators!$D$258+M109*$E109*Indicators!$E$258+M109*$F109*Indicators!$F$258+M109*$G109*Indicators!$G$258+M109*$H109*Indicators!$H$258+M109*$I109*Indicators!$I$258</f>
        <v>9.5769383239694447E-4</v>
      </c>
      <c r="X109" s="193">
        <f>N109*$B109*Indicators!$B$259+N109*$C109*Indicators!$C$259+N109*$D109*Indicators!$D$259+N109*$E109*Indicators!$E$259+N109*$F109*Indicators!$F$259+N109*$G109*Indicators!$G$259+N109*$H109*Indicators!$H$259+N109*$I109*Indicators!$I$259</f>
        <v>3.083259643940288E-4</v>
      </c>
      <c r="Y109" s="193">
        <f>O109*$B109*Indicators!$B$260+O109*$C109*Indicators!$C$260+O109*$D109*Indicators!$D$260+O109*$E109*Indicators!$E$260+O109*$F109*Indicators!$F$260+O109*$G109*Indicators!$G$260+O109*$H109*Indicators!$H$260+O109*$I109*Indicators!$I$260</f>
        <v>4.5387429524500628E-4</v>
      </c>
      <c r="Z109" s="193">
        <f>P109*$B109*Indicators!$B$261+P109*$C109*Indicators!$C$261+P109*$D109*Indicators!$D$261+P109*$E109*Indicators!$E$261+P109*$F109*Indicators!$F$261+P109*$G109*Indicators!$G$261+P109*$H109*Indicators!$H$261+P109*$I109*Indicators!$I$261</f>
        <v>1.3025171111521474E-3</v>
      </c>
      <c r="AA109" s="193">
        <f>Q109*$B109*Indicators!$B$262+Q109*$C109*Indicators!$C$262+Q109*$D109*Indicators!$D$262+Q109*$E109*Indicators!$E$262+Q109*$F109*Indicators!$F$262+Q109*$G109*Indicators!$G$262+Q109*$H109*Indicators!$H$262+Q109*$I109*Indicators!$I$262</f>
        <v>1.1988364067786099E-3</v>
      </c>
      <c r="AB109" s="193">
        <f>R109*$B109*Indicators!$B$263+R109*$C109*Indicators!$C$263+R109*$D109*Indicators!$D$263+R109*$E109*Indicators!$E$263+R109*$F109*Indicators!$F$263+R109*$G109*Indicators!$G$263+R109*$H109*Indicators!$H$263+R109*$I109*Indicators!$I$263</f>
        <v>1.3770436921657996E-3</v>
      </c>
      <c r="AC109" s="193">
        <f>S109*$B109*Indicators!$B$264+S109*$C109*Indicators!$C$264+S109*$D109*Indicators!$D$264+S109*$E109*Indicators!$E$264+S109*$F109*Indicators!$F$264+S109*$G109*Indicators!$G$264+S109*$H109*Indicators!$H$264+S109*$I109*Indicators!$I$264</f>
        <v>7.2389721270632926E-4</v>
      </c>
      <c r="AD109" s="193"/>
      <c r="AE109" s="177">
        <f t="shared" si="2"/>
        <v>0.73813697506066778</v>
      </c>
    </row>
    <row r="110" spans="1:31" hidden="1" x14ac:dyDescent="0.25">
      <c r="A110" s="174">
        <f>Indicators!A122</f>
        <v>39083</v>
      </c>
      <c r="B110" s="193">
        <f>(Indicators!B122-Indicators!B121)/Indicators!B121</f>
        <v>2.8738811580634686E-2</v>
      </c>
      <c r="C110" s="193">
        <f>(Indicators!C122-Indicators!C121)/-100</f>
        <v>4.9999999999999828E-4</v>
      </c>
      <c r="D110" s="193">
        <f>(Indicators!D122-Indicators!D121)/-100</f>
        <v>-1.9008930051873563E-3</v>
      </c>
      <c r="E110" s="193">
        <f>(Indicators!E122-Indicators!E121)/-Indicators!E121</f>
        <v>5.5983908816627501E-2</v>
      </c>
      <c r="F110" s="193">
        <f>(Indicators!F122-Indicators!F121)/Indicators!F121</f>
        <v>-6.8376068376068286E-2</v>
      </c>
      <c r="G110" s="193">
        <f>(Indicators!G122-Indicators!G121)/Indicators!G121</f>
        <v>1.5573383671543144E-2</v>
      </c>
      <c r="H110" s="193">
        <f>(Indicators!H122-Indicators!H121)/Indicators!H121</f>
        <v>1.4511877276081213E-2</v>
      </c>
      <c r="I110" s="193">
        <f>(Indicators!I122-Indicators!I121)/Indicators!I121</f>
        <v>3.2662583843686206E-2</v>
      </c>
      <c r="J110" s="174"/>
      <c r="K110" s="193">
        <f>Ilembe!C$76/100</f>
        <v>0.11509519040670017</v>
      </c>
      <c r="L110" s="193">
        <f>Ilembe!D$76/100</f>
        <v>8.6368663601821809E-3</v>
      </c>
      <c r="M110" s="193">
        <f>Ilembe!E$70/100</f>
        <v>0.33496504015926531</v>
      </c>
      <c r="N110" s="193">
        <f>Ilembe!F$70/100</f>
        <v>2.4070028643885955E-2</v>
      </c>
      <c r="O110" s="193">
        <f>Ilembe!G$70/100</f>
        <v>3.1730835347594473E-2</v>
      </c>
      <c r="P110" s="193">
        <f>Ilembe!H$70/100</f>
        <v>0.11977669300618711</v>
      </c>
      <c r="Q110" s="193">
        <f>Ilembe!I$70/100</f>
        <v>4.6220968657457825E-2</v>
      </c>
      <c r="R110" s="193">
        <f>Ilembe!J$70/100</f>
        <v>8.1053412315057388E-2</v>
      </c>
      <c r="S110" s="193">
        <f>Ilembe!K$70/100</f>
        <v>0.19973254540305663</v>
      </c>
      <c r="T110" s="193"/>
      <c r="U110" s="193">
        <f>K110*$B110*Indicators!$B$256+K110*$C110*Indicators!$C$256+K110*$D110*Indicators!$D$256+K110*$E110*Indicators!$E$256+K110*$F110*Indicators!$F$256+K110*$G110*Indicators!$G$256+K110*$H110*Indicators!$H$256+K110*$I110*Indicators!$I$256</f>
        <v>-1.4141100511144087E-4</v>
      </c>
      <c r="V110" s="193">
        <f>L110*$B110*Indicators!$B$257+L110*$C110*Indicators!$C$257+L110*$D110*Indicators!$D$257+L110*$E110*Indicators!$E$257+L110*$F110*Indicators!$F$257+L110*$G110*Indicators!$G$257+L110*$H110*Indicators!$H$257+L110*$I110*Indicators!$I$257</f>
        <v>2.3303910411472028E-4</v>
      </c>
      <c r="W110" s="193">
        <f>M110*$B110*Indicators!$B$258+M110*$C110*Indicators!$C$258+M110*$D110*Indicators!$D$258+M110*$E110*Indicators!$E$258+M110*$F110*Indicators!$F$258+M110*$G110*Indicators!$G$258+M110*$H110*Indicators!$H$258+M110*$I110*Indicators!$I$258</f>
        <v>7.9204610039992317E-3</v>
      </c>
      <c r="X110" s="193">
        <f>N110*$B110*Indicators!$B$259+N110*$C110*Indicators!$C$259+N110*$D110*Indicators!$D$259+N110*$E110*Indicators!$E$259+N110*$F110*Indicators!$F$259+N110*$G110*Indicators!$G$259+N110*$H110*Indicators!$H$259+N110*$I110*Indicators!$I$259</f>
        <v>7.6502007733981266E-4</v>
      </c>
      <c r="Y110" s="193">
        <f>O110*$B110*Indicators!$B$260+O110*$C110*Indicators!$C$260+O110*$D110*Indicators!$D$260+O110*$E110*Indicators!$E$260+O110*$F110*Indicators!$F$260+O110*$G110*Indicators!$G$260+O110*$H110*Indicators!$H$260+O110*$I110*Indicators!$I$260</f>
        <v>5.4634376178547782E-4</v>
      </c>
      <c r="Z110" s="193">
        <f>P110*$B110*Indicators!$B$261+P110*$C110*Indicators!$C$261+P110*$D110*Indicators!$D$261+P110*$E110*Indicators!$E$261+P110*$F110*Indicators!$F$261+P110*$G110*Indicators!$G$261+P110*$H110*Indicators!$H$261+P110*$I110*Indicators!$I$261</f>
        <v>1.4247512802194463E-3</v>
      </c>
      <c r="AA110" s="193">
        <f>Q110*$B110*Indicators!$B$262+Q110*$C110*Indicators!$C$262+Q110*$D110*Indicators!$D$262+Q110*$E110*Indicators!$E$262+Q110*$F110*Indicators!$F$262+Q110*$G110*Indicators!$G$262+Q110*$H110*Indicators!$H$262+Q110*$I110*Indicators!$I$262</f>
        <v>1.1900789359758422E-3</v>
      </c>
      <c r="AB110" s="193">
        <f>R110*$B110*Indicators!$B$263+R110*$C110*Indicators!$C$263+R110*$D110*Indicators!$D$263+R110*$E110*Indicators!$E$263+R110*$F110*Indicators!$F$263+R110*$G110*Indicators!$G$263+R110*$H110*Indicators!$H$263+R110*$I110*Indicators!$I$263</f>
        <v>1.1707253650597587E-3</v>
      </c>
      <c r="AC110" s="193">
        <f>S110*$B110*Indicators!$B$264+S110*$C110*Indicators!$C$264+S110*$D110*Indicators!$D$264+S110*$E110*Indicators!$E$264+S110*$F110*Indicators!$F$264+S110*$G110*Indicators!$G$264+S110*$H110*Indicators!$H$264+S110*$I110*Indicators!$I$264</f>
        <v>1.7287640612440012E-3</v>
      </c>
      <c r="AD110" s="193"/>
      <c r="AE110" s="177">
        <f t="shared" si="2"/>
        <v>1.4837772584626854</v>
      </c>
    </row>
    <row r="111" spans="1:31" hidden="1" x14ac:dyDescent="0.25">
      <c r="A111" s="174">
        <f>Indicators!A123</f>
        <v>39114</v>
      </c>
      <c r="B111" s="193">
        <f>(Indicators!B123-Indicators!B122)/Indicators!B122</f>
        <v>-8.4111247466320954E-4</v>
      </c>
      <c r="C111" s="193">
        <f>(Indicators!C123-Indicators!C122)/-100</f>
        <v>1.6999999999999993E-3</v>
      </c>
      <c r="D111" s="193">
        <f>(Indicators!D123-Indicators!D122)/-100</f>
        <v>2.3446865524291826E-3</v>
      </c>
      <c r="E111" s="193">
        <f>(Indicators!E123-Indicators!E122)/-Indicators!E122</f>
        <v>-6.0369318181818156E-2</v>
      </c>
      <c r="F111" s="193">
        <f>(Indicators!F123-Indicators!F122)/Indicators!F122</f>
        <v>-3.027522935779817E-2</v>
      </c>
      <c r="G111" s="193">
        <f>(Indicators!G123-Indicators!G122)/Indicators!G122</f>
        <v>5.9944237918215508E-2</v>
      </c>
      <c r="H111" s="193">
        <f>(Indicators!H123-Indicators!H122)/Indicators!H122</f>
        <v>3.0641691704681926E-2</v>
      </c>
      <c r="I111" s="193">
        <f>(Indicators!I123-Indicators!I122)/Indicators!I122</f>
        <v>-6.0717311493928269E-2</v>
      </c>
      <c r="J111" s="174"/>
      <c r="K111" s="193">
        <f>Ilembe!C$76/100</f>
        <v>0.11509519040670017</v>
      </c>
      <c r="L111" s="193">
        <f>Ilembe!D$76/100</f>
        <v>8.6368663601821809E-3</v>
      </c>
      <c r="M111" s="193">
        <f>Ilembe!E$70/100</f>
        <v>0.33496504015926531</v>
      </c>
      <c r="N111" s="193">
        <f>Ilembe!F$70/100</f>
        <v>2.4070028643885955E-2</v>
      </c>
      <c r="O111" s="193">
        <f>Ilembe!G$70/100</f>
        <v>3.1730835347594473E-2</v>
      </c>
      <c r="P111" s="193">
        <f>Ilembe!H$70/100</f>
        <v>0.11977669300618711</v>
      </c>
      <c r="Q111" s="193">
        <f>Ilembe!I$70/100</f>
        <v>4.6220968657457825E-2</v>
      </c>
      <c r="R111" s="193">
        <f>Ilembe!J$70/100</f>
        <v>8.1053412315057388E-2</v>
      </c>
      <c r="S111" s="193">
        <f>Ilembe!K$70/100</f>
        <v>0.19973254540305663</v>
      </c>
      <c r="T111" s="193"/>
      <c r="U111" s="193">
        <f>K111*$B111*Indicators!$B$256+K111*$C111*Indicators!$C$256+K111*$D111*Indicators!$D$256+K111*$E111*Indicators!$E$256+K111*$F111*Indicators!$F$256+K111*$G111*Indicators!$G$256+K111*$H111*Indicators!$H$256+K111*$I111*Indicators!$I$256</f>
        <v>-2.4192498938415056E-3</v>
      </c>
      <c r="V111" s="193">
        <f>L111*$B111*Indicators!$B$257+L111*$C111*Indicators!$C$257+L111*$D111*Indicators!$D$257+L111*$E111*Indicators!$E$257+L111*$F111*Indicators!$F$257+L111*$G111*Indicators!$G$257+L111*$H111*Indicators!$H$257+L111*$I111*Indicators!$I$257</f>
        <v>4.7891141610082228E-5</v>
      </c>
      <c r="W111" s="193">
        <f>M111*$B111*Indicators!$B$258+M111*$C111*Indicators!$C$258+M111*$D111*Indicators!$D$258+M111*$E111*Indicators!$E$258+M111*$F111*Indicators!$F$258+M111*$G111*Indicators!$G$258+M111*$H111*Indicators!$H$258+M111*$I111*Indicators!$I$258</f>
        <v>-5.0088595271956093E-3</v>
      </c>
      <c r="X111" s="193">
        <f>N111*$B111*Indicators!$B$259+N111*$C111*Indicators!$C$259+N111*$D111*Indicators!$D$259+N111*$E111*Indicators!$E$259+N111*$F111*Indicators!$F$259+N111*$G111*Indicators!$G$259+N111*$H111*Indicators!$H$259+N111*$I111*Indicators!$I$259</f>
        <v>-9.4475409136322549E-4</v>
      </c>
      <c r="Y111" s="193">
        <f>O111*$B111*Indicators!$B$260+O111*$C111*Indicators!$C$260+O111*$D111*Indicators!$D$260+O111*$E111*Indicators!$E$260+O111*$F111*Indicators!$F$260+O111*$G111*Indicators!$G$260+O111*$H111*Indicators!$H$260+O111*$I111*Indicators!$I$260</f>
        <v>-7.1026250526566595E-5</v>
      </c>
      <c r="Z111" s="193">
        <f>P111*$B111*Indicators!$B$261+P111*$C111*Indicators!$C$261+P111*$D111*Indicators!$D$261+P111*$E111*Indicators!$E$261+P111*$F111*Indicators!$F$261+P111*$G111*Indicators!$G$261+P111*$H111*Indicators!$H$261+P111*$I111*Indicators!$I$261</f>
        <v>3.1181672158958238E-4</v>
      </c>
      <c r="AA111" s="193">
        <f>Q111*$B111*Indicators!$B$262+Q111*$C111*Indicators!$C$262+Q111*$D111*Indicators!$D$262+Q111*$E111*Indicators!$E$262+Q111*$F111*Indicators!$F$262+Q111*$G111*Indicators!$G$262+Q111*$H111*Indicators!$H$262+Q111*$I111*Indicators!$I$262</f>
        <v>-8.1181727546425877E-4</v>
      </c>
      <c r="AB111" s="193">
        <f>R111*$B111*Indicators!$B$263+R111*$C111*Indicators!$C$263+R111*$D111*Indicators!$D$263+R111*$E111*Indicators!$E$263+R111*$F111*Indicators!$F$263+R111*$G111*Indicators!$G$263+R111*$H111*Indicators!$H$263+R111*$I111*Indicators!$I$263</f>
        <v>7.0116674889799432E-5</v>
      </c>
      <c r="AC111" s="193">
        <f>S111*$B111*Indicators!$B$264+S111*$C111*Indicators!$C$264+S111*$D111*Indicators!$D$264+S111*$E111*Indicators!$E$264+S111*$F111*Indicators!$F$264+S111*$G111*Indicators!$G$264+S111*$H111*Indicators!$H$264+S111*$I111*Indicators!$I$264</f>
        <v>1.4253849187730694E-3</v>
      </c>
      <c r="AD111" s="193"/>
      <c r="AE111" s="177">
        <f t="shared" si="2"/>
        <v>-0.74004975815286311</v>
      </c>
    </row>
    <row r="112" spans="1:31" hidden="1" x14ac:dyDescent="0.25">
      <c r="A112" s="174">
        <f>Indicators!A124</f>
        <v>39142</v>
      </c>
      <c r="B112" s="193">
        <f>(Indicators!B124-Indicators!B123)/Indicators!B123</f>
        <v>5.4925340178299817E-3</v>
      </c>
      <c r="C112" s="193">
        <f>(Indicators!C124-Indicators!C123)/-100</f>
        <v>-2.0999999999999994E-3</v>
      </c>
      <c r="D112" s="193">
        <f>(Indicators!D124-Indicators!D123)/-100</f>
        <v>-3.5043453882814823E-3</v>
      </c>
      <c r="E112" s="193">
        <f>(Indicators!E124-Indicators!E123)/-Indicators!E123</f>
        <v>-0.15087073007367724</v>
      </c>
      <c r="F112" s="193">
        <f>(Indicators!F124-Indicators!F123)/Indicators!F123</f>
        <v>-1.892147587511836E-2</v>
      </c>
      <c r="G112" s="193">
        <f>(Indicators!G124-Indicators!G123)/Indicators!G123</f>
        <v>-3.2003507233669411E-2</v>
      </c>
      <c r="H112" s="193">
        <f>(Indicators!H124-Indicators!H123)/Indicators!H123</f>
        <v>1.3129935641476E-2</v>
      </c>
      <c r="I112" s="193">
        <f>(Indicators!I124-Indicators!I123)/Indicators!I123</f>
        <v>9.7414311485267593E-2</v>
      </c>
      <c r="J112" s="174"/>
      <c r="K112" s="193">
        <f>Ilembe!C$76/100</f>
        <v>0.11509519040670017</v>
      </c>
      <c r="L112" s="193">
        <f>Ilembe!D$76/100</f>
        <v>8.6368663601821809E-3</v>
      </c>
      <c r="M112" s="193">
        <f>Ilembe!E$70/100</f>
        <v>0.33496504015926531</v>
      </c>
      <c r="N112" s="193">
        <f>Ilembe!F$70/100</f>
        <v>2.4070028643885955E-2</v>
      </c>
      <c r="O112" s="193">
        <f>Ilembe!G$70/100</f>
        <v>3.1730835347594473E-2</v>
      </c>
      <c r="P112" s="193">
        <f>Ilembe!H$70/100</f>
        <v>0.11977669300618711</v>
      </c>
      <c r="Q112" s="193">
        <f>Ilembe!I$70/100</f>
        <v>4.6220968657457825E-2</v>
      </c>
      <c r="R112" s="193">
        <f>Ilembe!J$70/100</f>
        <v>8.1053412315057388E-2</v>
      </c>
      <c r="S112" s="193">
        <f>Ilembe!K$70/100</f>
        <v>0.19973254540305663</v>
      </c>
      <c r="T112" s="193"/>
      <c r="U112" s="193">
        <f>K112*$B112*Indicators!$B$256+K112*$C112*Indicators!$C$256+K112*$D112*Indicators!$D$256+K112*$E112*Indicators!$E$256+K112*$F112*Indicators!$F$256+K112*$G112*Indicators!$G$256+K112*$H112*Indicators!$H$256+K112*$I112*Indicators!$I$256</f>
        <v>-2.4751265420580571E-3</v>
      </c>
      <c r="V112" s="193">
        <f>L112*$B112*Indicators!$B$257+L112*$C112*Indicators!$C$257+L112*$D112*Indicators!$D$257+L112*$E112*Indicators!$E$257+L112*$F112*Indicators!$F$257+L112*$G112*Indicators!$G$257+L112*$H112*Indicators!$H$257+L112*$I112*Indicators!$I$257</f>
        <v>-5.8366676683968587E-5</v>
      </c>
      <c r="W112" s="193">
        <f>M112*$B112*Indicators!$B$258+M112*$C112*Indicators!$C$258+M112*$D112*Indicators!$D$258+M112*$E112*Indicators!$E$258+M112*$F112*Indicators!$F$258+M112*$G112*Indicators!$G$258+M112*$H112*Indicators!$H$258+M112*$I112*Indicators!$I$258</f>
        <v>2.3567981085925466E-3</v>
      </c>
      <c r="X112" s="193">
        <f>N112*$B112*Indicators!$B$259+N112*$C112*Indicators!$C$259+N112*$D112*Indicators!$D$259+N112*$E112*Indicators!$E$259+N112*$F112*Indicators!$F$259+N112*$G112*Indicators!$G$259+N112*$H112*Indicators!$H$259+N112*$I112*Indicators!$I$259</f>
        <v>4.8416957511856129E-4</v>
      </c>
      <c r="Y112" s="193">
        <f>O112*$B112*Indicators!$B$260+O112*$C112*Indicators!$C$260+O112*$D112*Indicators!$D$260+O112*$E112*Indicators!$E$260+O112*$F112*Indicators!$F$260+O112*$G112*Indicators!$G$260+O112*$H112*Indicators!$H$260+O112*$I112*Indicators!$I$260</f>
        <v>-4.5223086017428008E-4</v>
      </c>
      <c r="Z112" s="193">
        <f>P112*$B112*Indicators!$B$261+P112*$C112*Indicators!$C$261+P112*$D112*Indicators!$D$261+P112*$E112*Indicators!$E$261+P112*$F112*Indicators!$F$261+P112*$G112*Indicators!$G$261+P112*$H112*Indicators!$H$261+P112*$I112*Indicators!$I$261</f>
        <v>-1.520110537958949E-3</v>
      </c>
      <c r="AA112" s="193">
        <f>Q112*$B112*Indicators!$B$262+Q112*$C112*Indicators!$C$262+Q112*$D112*Indicators!$D$262+Q112*$E112*Indicators!$E$262+Q112*$F112*Indicators!$F$262+Q112*$G112*Indicators!$G$262+Q112*$H112*Indicators!$H$262+Q112*$I112*Indicators!$I$262</f>
        <v>-1.5306065396752909E-3</v>
      </c>
      <c r="AB112" s="193">
        <f>R112*$B112*Indicators!$B$263+R112*$C112*Indicators!$C$263+R112*$D112*Indicators!$D$263+R112*$E112*Indicators!$E$263+R112*$F112*Indicators!$F$263+R112*$G112*Indicators!$G$263+R112*$H112*Indicators!$H$263+R112*$I112*Indicators!$I$263</f>
        <v>-5.522621159942681E-4</v>
      </c>
      <c r="AC112" s="193">
        <f>S112*$B112*Indicators!$B$264+S112*$C112*Indicators!$C$264+S112*$D112*Indicators!$D$264+S112*$E112*Indicators!$E$264+S112*$F112*Indicators!$F$264+S112*$G112*Indicators!$G$264+S112*$H112*Indicators!$H$264+S112*$I112*Indicators!$I$264</f>
        <v>1.5824970538406051E-3</v>
      </c>
      <c r="AD112" s="193"/>
      <c r="AE112" s="177">
        <f t="shared" si="2"/>
        <v>-0.21652385349931005</v>
      </c>
    </row>
    <row r="113" spans="1:31" hidden="1" x14ac:dyDescent="0.25">
      <c r="A113" s="174">
        <f>Indicators!A125</f>
        <v>39173</v>
      </c>
      <c r="B113" s="193">
        <f>(Indicators!B125-Indicators!B124)/Indicators!B124</f>
        <v>-3.5671150150974475E-2</v>
      </c>
      <c r="C113" s="193">
        <f>(Indicators!C125-Indicators!C124)/-100</f>
        <v>1.899999999999995E-3</v>
      </c>
      <c r="D113" s="193">
        <f>(Indicators!D125-Indicators!D124)/-100</f>
        <v>-8.8271216551314684E-3</v>
      </c>
      <c r="E113" s="193">
        <f>(Indicators!E125-Indicators!E124)/-Indicators!E124</f>
        <v>2.2697512003491956E-2</v>
      </c>
      <c r="F113" s="193">
        <f>(Indicators!F125-Indicators!F124)/Indicators!F124</f>
        <v>-7.5216972034715474E-2</v>
      </c>
      <c r="G113" s="193">
        <f>(Indicators!G125-Indicators!G124)/Indicators!G124</f>
        <v>2.717391304347826E-2</v>
      </c>
      <c r="H113" s="193">
        <f>(Indicators!H125-Indicators!H124)/Indicators!H124</f>
        <v>2.0859781375335631E-2</v>
      </c>
      <c r="I113" s="193">
        <f>(Indicators!I125-Indicators!I124)/Indicators!I124</f>
        <v>-6.4109589041095885E-2</v>
      </c>
      <c r="J113" s="174"/>
      <c r="K113" s="193">
        <f>Ilembe!C$76/100</f>
        <v>0.11509519040670017</v>
      </c>
      <c r="L113" s="193">
        <f>Ilembe!D$76/100</f>
        <v>8.6368663601821809E-3</v>
      </c>
      <c r="M113" s="193">
        <f>Ilembe!E$70/100</f>
        <v>0.33496504015926531</v>
      </c>
      <c r="N113" s="193">
        <f>Ilembe!F$70/100</f>
        <v>2.4070028643885955E-2</v>
      </c>
      <c r="O113" s="193">
        <f>Ilembe!G$70/100</f>
        <v>3.1730835347594473E-2</v>
      </c>
      <c r="P113" s="193">
        <f>Ilembe!H$70/100</f>
        <v>0.11977669300618711</v>
      </c>
      <c r="Q113" s="193">
        <f>Ilembe!I$70/100</f>
        <v>4.6220968657457825E-2</v>
      </c>
      <c r="R113" s="193">
        <f>Ilembe!J$70/100</f>
        <v>8.1053412315057388E-2</v>
      </c>
      <c r="S113" s="193">
        <f>Ilembe!K$70/100</f>
        <v>0.19973254540305663</v>
      </c>
      <c r="T113" s="193"/>
      <c r="U113" s="193">
        <f>K113*$B113*Indicators!$B$256+K113*$C113*Indicators!$C$256+K113*$D113*Indicators!$D$256+K113*$E113*Indicators!$E$256+K113*$F113*Indicators!$F$256+K113*$G113*Indicators!$G$256+K113*$H113*Indicators!$H$256+K113*$I113*Indicators!$I$256</f>
        <v>-3.3532856738772692E-3</v>
      </c>
      <c r="V113" s="193">
        <f>L113*$B113*Indicators!$B$257+L113*$C113*Indicators!$C$257+L113*$D113*Indicators!$D$257+L113*$E113*Indicators!$E$257+L113*$F113*Indicators!$F$257+L113*$G113*Indicators!$G$257+L113*$H113*Indicators!$H$257+L113*$I113*Indicators!$I$257</f>
        <v>-8.9684757657044353E-5</v>
      </c>
      <c r="W113" s="193">
        <f>M113*$B113*Indicators!$B$258+M113*$C113*Indicators!$C$258+M113*$D113*Indicators!$D$258+M113*$E113*Indicators!$E$258+M113*$F113*Indicators!$F$258+M113*$G113*Indicators!$G$258+M113*$H113*Indicators!$H$258+M113*$I113*Indicators!$I$258</f>
        <v>-7.0384351886836408E-3</v>
      </c>
      <c r="X113" s="193">
        <f>N113*$B113*Indicators!$B$259+N113*$C113*Indicators!$C$259+N113*$D113*Indicators!$D$259+N113*$E113*Indicators!$E$259+N113*$F113*Indicators!$F$259+N113*$G113*Indicators!$G$259+N113*$H113*Indicators!$H$259+N113*$I113*Indicators!$I$259</f>
        <v>-7.0628167737108154E-4</v>
      </c>
      <c r="Y113" s="193">
        <f>O113*$B113*Indicators!$B$260+O113*$C113*Indicators!$C$260+O113*$D113*Indicators!$D$260+O113*$E113*Indicators!$E$260+O113*$F113*Indicators!$F$260+O113*$G113*Indicators!$G$260+O113*$H113*Indicators!$H$260+O113*$I113*Indicators!$I$260</f>
        <v>8.1778440741381124E-5</v>
      </c>
      <c r="Z113" s="193">
        <f>P113*$B113*Indicators!$B$261+P113*$C113*Indicators!$C$261+P113*$D113*Indicators!$D$261+P113*$E113*Indicators!$E$261+P113*$F113*Indicators!$F$261+P113*$G113*Indicators!$G$261+P113*$H113*Indicators!$H$261+P113*$I113*Indicators!$I$261</f>
        <v>3.3742977286212617E-4</v>
      </c>
      <c r="AA113" s="193">
        <f>Q113*$B113*Indicators!$B$262+Q113*$C113*Indicators!$C$262+Q113*$D113*Indicators!$D$262+Q113*$E113*Indicators!$E$262+Q113*$F113*Indicators!$F$262+Q113*$G113*Indicators!$G$262+Q113*$H113*Indicators!$H$262+Q113*$I113*Indicators!$I$262</f>
        <v>2.3130072377492729E-5</v>
      </c>
      <c r="AB113" s="193">
        <f>R113*$B113*Indicators!$B$263+R113*$C113*Indicators!$C$263+R113*$D113*Indicators!$D$263+R113*$E113*Indicators!$E$263+R113*$F113*Indicators!$F$263+R113*$G113*Indicators!$G$263+R113*$H113*Indicators!$H$263+R113*$I113*Indicators!$I$263</f>
        <v>1.246098123735015E-4</v>
      </c>
      <c r="AC113" s="193">
        <f>S113*$B113*Indicators!$B$264+S113*$C113*Indicators!$C$264+S113*$D113*Indicators!$D$264+S113*$E113*Indicators!$E$264+S113*$F113*Indicators!$F$264+S113*$G113*Indicators!$G$264+S113*$H113*Indicators!$H$264+S113*$I113*Indicators!$I$264</f>
        <v>-3.2258491537219536E-4</v>
      </c>
      <c r="AD113" s="193"/>
      <c r="AE113" s="177">
        <f t="shared" si="2"/>
        <v>-1.0943324114606727</v>
      </c>
    </row>
    <row r="114" spans="1:31" hidden="1" x14ac:dyDescent="0.25">
      <c r="A114" s="174">
        <f>Indicators!A126</f>
        <v>39203</v>
      </c>
      <c r="B114" s="193">
        <f>(Indicators!B126-Indicators!B125)/Indicators!B125</f>
        <v>1.3777202146283144E-2</v>
      </c>
      <c r="C114" s="193">
        <f>(Indicators!C126-Indicators!C125)/-100</f>
        <v>-3.3999999999999985E-3</v>
      </c>
      <c r="D114" s="193">
        <f>(Indicators!D126-Indicators!D125)/-100</f>
        <v>4.21132617865414E-4</v>
      </c>
      <c r="E114" s="193">
        <f>(Indicators!E126-Indicators!E125)/-Indicators!E125</f>
        <v>1.4887598630348542E-4</v>
      </c>
      <c r="F114" s="193">
        <f>(Indicators!F126-Indicators!F125)/Indicators!F125</f>
        <v>-5.213764337851929E-2</v>
      </c>
      <c r="G114" s="193">
        <f>(Indicators!G126-Indicators!G125)/Indicators!G125</f>
        <v>-3.7477954144620809E-2</v>
      </c>
      <c r="H114" s="193">
        <f>(Indicators!H126-Indicators!H125)/Indicators!H125</f>
        <v>8.6574994978966691E-3</v>
      </c>
      <c r="I114" s="193">
        <f>(Indicators!I126-Indicators!I125)/Indicators!I125</f>
        <v>8.3723653395784539E-2</v>
      </c>
      <c r="J114" s="174"/>
      <c r="K114" s="193">
        <f>Ilembe!C$76/100</f>
        <v>0.11509519040670017</v>
      </c>
      <c r="L114" s="193">
        <f>Ilembe!D$76/100</f>
        <v>8.6368663601821809E-3</v>
      </c>
      <c r="M114" s="193">
        <f>Ilembe!E$70/100</f>
        <v>0.33496504015926531</v>
      </c>
      <c r="N114" s="193">
        <f>Ilembe!F$70/100</f>
        <v>2.4070028643885955E-2</v>
      </c>
      <c r="O114" s="193">
        <f>Ilembe!G$70/100</f>
        <v>3.1730835347594473E-2</v>
      </c>
      <c r="P114" s="193">
        <f>Ilembe!H$70/100</f>
        <v>0.11977669300618711</v>
      </c>
      <c r="Q114" s="193">
        <f>Ilembe!I$70/100</f>
        <v>4.6220968657457825E-2</v>
      </c>
      <c r="R114" s="193">
        <f>Ilembe!J$70/100</f>
        <v>8.1053412315057388E-2</v>
      </c>
      <c r="S114" s="193">
        <f>Ilembe!K$70/100</f>
        <v>0.19973254540305663</v>
      </c>
      <c r="T114" s="193"/>
      <c r="U114" s="193">
        <f>K114*$B114*Indicators!$B$256+K114*$C114*Indicators!$C$256+K114*$D114*Indicators!$D$256+K114*$E114*Indicators!$E$256+K114*$F114*Indicators!$F$256+K114*$G114*Indicators!$G$256+K114*$H114*Indicators!$H$256+K114*$I114*Indicators!$I$256</f>
        <v>-6.4635672819425062E-4</v>
      </c>
      <c r="V114" s="193">
        <f>L114*$B114*Indicators!$B$257+L114*$C114*Indicators!$C$257+L114*$D114*Indicators!$D$257+L114*$E114*Indicators!$E$257+L114*$F114*Indicators!$F$257+L114*$G114*Indicators!$G$257+L114*$H114*Indicators!$H$257+L114*$I114*Indicators!$I$257</f>
        <v>5.0971306879263616E-5</v>
      </c>
      <c r="W114" s="193">
        <f>M114*$B114*Indicators!$B$258+M114*$C114*Indicators!$C$258+M114*$D114*Indicators!$D$258+M114*$E114*Indicators!$E$258+M114*$F114*Indicators!$F$258+M114*$G114*Indicators!$G$258+M114*$H114*Indicators!$H$258+M114*$I114*Indicators!$I$258</f>
        <v>7.2983675586508444E-3</v>
      </c>
      <c r="X114" s="193">
        <f>N114*$B114*Indicators!$B$259+N114*$C114*Indicators!$C$259+N114*$D114*Indicators!$D$259+N114*$E114*Indicators!$E$259+N114*$F114*Indicators!$F$259+N114*$G114*Indicators!$G$259+N114*$H114*Indicators!$H$259+N114*$I114*Indicators!$I$259</f>
        <v>1.0587473775131276E-3</v>
      </c>
      <c r="Y114" s="193">
        <f>O114*$B114*Indicators!$B$260+O114*$C114*Indicators!$C$260+O114*$D114*Indicators!$D$260+O114*$E114*Indicators!$E$260+O114*$F114*Indicators!$F$260+O114*$G114*Indicators!$G$260+O114*$H114*Indicators!$H$260+O114*$I114*Indicators!$I$260</f>
        <v>2.2863962447479484E-4</v>
      </c>
      <c r="Z114" s="193">
        <f>P114*$B114*Indicators!$B$261+P114*$C114*Indicators!$C$261+P114*$D114*Indicators!$D$261+P114*$E114*Indicators!$E$261+P114*$F114*Indicators!$F$261+P114*$G114*Indicators!$G$261+P114*$H114*Indicators!$H$261+P114*$I114*Indicators!$I$261</f>
        <v>2.9359773319652648E-4</v>
      </c>
      <c r="AA114" s="193">
        <f>Q114*$B114*Indicators!$B$262+Q114*$C114*Indicators!$C$262+Q114*$D114*Indicators!$D$262+Q114*$E114*Indicators!$E$262+Q114*$F114*Indicators!$F$262+Q114*$G114*Indicators!$G$262+Q114*$H114*Indicators!$H$262+Q114*$I114*Indicators!$I$262</f>
        <v>5.0327061615243333E-4</v>
      </c>
      <c r="AB114" s="193">
        <f>R114*$B114*Indicators!$B$263+R114*$C114*Indicators!$C$263+R114*$D114*Indicators!$D$263+R114*$E114*Indicators!$E$263+R114*$F114*Indicators!$F$263+R114*$G114*Indicators!$G$263+R114*$H114*Indicators!$H$263+R114*$I114*Indicators!$I$263</f>
        <v>5.6965583108452332E-4</v>
      </c>
      <c r="AC114" s="193">
        <f>S114*$B114*Indicators!$B$264+S114*$C114*Indicators!$C$264+S114*$D114*Indicators!$D$264+S114*$E114*Indicators!$E$264+S114*$F114*Indicators!$F$264+S114*$G114*Indicators!$G$264+S114*$H114*Indicators!$H$264+S114*$I114*Indicators!$I$264</f>
        <v>1.4091888578563654E-3</v>
      </c>
      <c r="AD114" s="193"/>
      <c r="AE114" s="177">
        <f t="shared" si="2"/>
        <v>1.0766082177613625</v>
      </c>
    </row>
    <row r="115" spans="1:31" hidden="1" x14ac:dyDescent="0.25">
      <c r="A115" s="174">
        <f>Indicators!A127</f>
        <v>39234</v>
      </c>
      <c r="B115" s="193">
        <f>(Indicators!B127-Indicators!B126)/Indicators!B126</f>
        <v>-9.616869533476442E-3</v>
      </c>
      <c r="C115" s="193">
        <f>(Indicators!C127-Indicators!C126)/-100</f>
        <v>-5.0000000000000001E-3</v>
      </c>
      <c r="D115" s="193">
        <f>(Indicators!D127-Indicators!D126)/-100</f>
        <v>-9.7768264376216327E-4</v>
      </c>
      <c r="E115" s="193">
        <f>(Indicators!E127-Indicators!E126)/-Indicators!E126</f>
        <v>-8.3085169743895154E-2</v>
      </c>
      <c r="F115" s="193">
        <f>(Indicators!F127-Indicators!F126)/Indicators!F126</f>
        <v>1.8701870187018695E-2</v>
      </c>
      <c r="G115" s="193">
        <f>(Indicators!G127-Indicators!G126)/Indicators!G126</f>
        <v>-8.3982287372117888E-3</v>
      </c>
      <c r="H115" s="193">
        <f>(Indicators!H127-Indicators!H126)/Indicators!H126</f>
        <v>1.9866741312988802E-2</v>
      </c>
      <c r="I115" s="193">
        <f>(Indicators!I127-Indicators!I126)/Indicators!I126</f>
        <v>-1.5937331172339277E-2</v>
      </c>
      <c r="J115" s="174"/>
      <c r="K115" s="193">
        <f>Ilembe!C$76/100</f>
        <v>0.11509519040670017</v>
      </c>
      <c r="L115" s="193">
        <f>Ilembe!D$76/100</f>
        <v>8.6368663601821809E-3</v>
      </c>
      <c r="M115" s="193">
        <f>Ilembe!E$70/100</f>
        <v>0.33496504015926531</v>
      </c>
      <c r="N115" s="193">
        <f>Ilembe!F$70/100</f>
        <v>2.4070028643885955E-2</v>
      </c>
      <c r="O115" s="193">
        <f>Ilembe!G$70/100</f>
        <v>3.1730835347594473E-2</v>
      </c>
      <c r="P115" s="193">
        <f>Ilembe!H$70/100</f>
        <v>0.11977669300618711</v>
      </c>
      <c r="Q115" s="193">
        <f>Ilembe!I$70/100</f>
        <v>4.6220968657457825E-2</v>
      </c>
      <c r="R115" s="193">
        <f>Ilembe!J$70/100</f>
        <v>8.1053412315057388E-2</v>
      </c>
      <c r="S115" s="193">
        <f>Ilembe!K$70/100</f>
        <v>0.19973254540305663</v>
      </c>
      <c r="T115" s="193"/>
      <c r="U115" s="193">
        <f>K115*$B115*Indicators!$B$256+K115*$C115*Indicators!$C$256+K115*$D115*Indicators!$D$256+K115*$E115*Indicators!$E$256+K115*$F115*Indicators!$F$256+K115*$G115*Indicators!$G$256+K115*$H115*Indicators!$H$256+K115*$I115*Indicators!$I$256</f>
        <v>-1.1825441759093047E-3</v>
      </c>
      <c r="V115" s="193">
        <f>L115*$B115*Indicators!$B$257+L115*$C115*Indicators!$C$257+L115*$D115*Indicators!$D$257+L115*$E115*Indicators!$E$257+L115*$F115*Indicators!$F$257+L115*$G115*Indicators!$G$257+L115*$H115*Indicators!$H$257+L115*$I115*Indicators!$I$257</f>
        <v>-1.5322090744919841E-4</v>
      </c>
      <c r="W115" s="193">
        <f>M115*$B115*Indicators!$B$258+M115*$C115*Indicators!$C$258+M115*$D115*Indicators!$D$258+M115*$E115*Indicators!$E$258+M115*$F115*Indicators!$F$258+M115*$G115*Indicators!$G$258+M115*$H115*Indicators!$H$258+M115*$I115*Indicators!$I$258</f>
        <v>-4.6640858938326261E-3</v>
      </c>
      <c r="X115" s="193">
        <f>N115*$B115*Indicators!$B$259+N115*$C115*Indicators!$C$259+N115*$D115*Indicators!$D$259+N115*$E115*Indicators!$E$259+N115*$F115*Indicators!$F$259+N115*$G115*Indicators!$G$259+N115*$H115*Indicators!$H$259+N115*$I115*Indicators!$I$259</f>
        <v>-5.7430117092625681E-4</v>
      </c>
      <c r="Y115" s="193">
        <f>O115*$B115*Indicators!$B$260+O115*$C115*Indicators!$C$260+O115*$D115*Indicators!$D$260+O115*$E115*Indicators!$E$260+O115*$F115*Indicators!$F$260+O115*$G115*Indicators!$G$260+O115*$H115*Indicators!$H$260+O115*$I115*Indicators!$I$260</f>
        <v>-3.1283668055547757E-4</v>
      </c>
      <c r="Z115" s="193">
        <f>P115*$B115*Indicators!$B$261+P115*$C115*Indicators!$C$261+P115*$D115*Indicators!$D$261+P115*$E115*Indicators!$E$261+P115*$F115*Indicators!$F$261+P115*$G115*Indicators!$G$261+P115*$H115*Indicators!$H$261+P115*$I115*Indicators!$I$261</f>
        <v>-7.4849115767422817E-4</v>
      </c>
      <c r="AA115" s="193">
        <f>Q115*$B115*Indicators!$B$262+Q115*$C115*Indicators!$C$262+Q115*$D115*Indicators!$D$262+Q115*$E115*Indicators!$E$262+Q115*$F115*Indicators!$F$262+Q115*$G115*Indicators!$G$262+Q115*$H115*Indicators!$H$262+Q115*$I115*Indicators!$I$262</f>
        <v>-1.1372850060088211E-3</v>
      </c>
      <c r="AB115" s="193">
        <f>R115*$B115*Indicators!$B$263+R115*$C115*Indicators!$C$263+R115*$D115*Indicators!$D$263+R115*$E115*Indicators!$E$263+R115*$F115*Indicators!$F$263+R115*$G115*Indicators!$G$263+R115*$H115*Indicators!$H$263+R115*$I115*Indicators!$I$263</f>
        <v>-4.8265818543088973E-4</v>
      </c>
      <c r="AC115" s="193">
        <f>S115*$B115*Indicators!$B$264+S115*$C115*Indicators!$C$264+S115*$D115*Indicators!$D$264+S115*$E115*Indicators!$E$264+S115*$F115*Indicators!$F$264+S115*$G115*Indicators!$G$264+S115*$H115*Indicators!$H$264+S115*$I115*Indicators!$I$264</f>
        <v>4.5058311115766874E-4</v>
      </c>
      <c r="AD115" s="193"/>
      <c r="AE115" s="177">
        <f t="shared" si="2"/>
        <v>-0.88048400666291338</v>
      </c>
    </row>
    <row r="116" spans="1:31" hidden="1" x14ac:dyDescent="0.25">
      <c r="A116" s="174">
        <f>Indicators!A128</f>
        <v>39264</v>
      </c>
      <c r="B116" s="193">
        <f>(Indicators!B128-Indicators!B127)/Indicators!B127</f>
        <v>4.1250850533000229E-3</v>
      </c>
      <c r="C116" s="193">
        <f>(Indicators!C128-Indicators!C127)/-100</f>
        <v>-7.4999999999999286E-4</v>
      </c>
      <c r="D116" s="193">
        <f>(Indicators!D128-Indicators!D127)/-100</f>
        <v>-6.325377414182043E-5</v>
      </c>
      <c r="E116" s="193">
        <f>(Indicators!E128-Indicators!E127)/-Indicators!E127</f>
        <v>-6.6400879846026925E-2</v>
      </c>
      <c r="F116" s="193">
        <f>(Indicators!F128-Indicators!F127)/Indicators!F127</f>
        <v>6.9114470842332673E-2</v>
      </c>
      <c r="G116" s="193">
        <f>(Indicators!G128-Indicators!G127)/Indicators!G127</f>
        <v>2.5100092392978241E-2</v>
      </c>
      <c r="H116" s="193">
        <f>(Indicators!H128-Indicators!H127)/Indicators!H127</f>
        <v>1.5959427790091636E-2</v>
      </c>
      <c r="I116" s="193">
        <f>(Indicators!I128-Indicators!I127)/Indicators!I127</f>
        <v>4.4468844359044746E-2</v>
      </c>
      <c r="J116" s="174"/>
      <c r="K116" s="193">
        <f>Ilembe!C$76/100</f>
        <v>0.11509519040670017</v>
      </c>
      <c r="L116" s="193">
        <f>Ilembe!D$76/100</f>
        <v>8.6368663601821809E-3</v>
      </c>
      <c r="M116" s="193">
        <f>Ilembe!E$70/100</f>
        <v>0.33496504015926531</v>
      </c>
      <c r="N116" s="193">
        <f>Ilembe!F$70/100</f>
        <v>2.4070028643885955E-2</v>
      </c>
      <c r="O116" s="193">
        <f>Ilembe!G$70/100</f>
        <v>3.1730835347594473E-2</v>
      </c>
      <c r="P116" s="193">
        <f>Ilembe!H$70/100</f>
        <v>0.11977669300618711</v>
      </c>
      <c r="Q116" s="193">
        <f>Ilembe!I$70/100</f>
        <v>4.6220968657457825E-2</v>
      </c>
      <c r="R116" s="193">
        <f>Ilembe!J$70/100</f>
        <v>8.1053412315057388E-2</v>
      </c>
      <c r="S116" s="193">
        <f>Ilembe!K$70/100</f>
        <v>0.19973254540305663</v>
      </c>
      <c r="T116" s="193"/>
      <c r="U116" s="193">
        <f>K116*$B116*Indicators!$B$256+K116*$C116*Indicators!$C$256+K116*$D116*Indicators!$D$256+K116*$E116*Indicators!$E$256+K116*$F116*Indicators!$F$256+K116*$G116*Indicators!$G$256+K116*$H116*Indicators!$H$256+K116*$I116*Indicators!$I$256</f>
        <v>1.76630791701144E-3</v>
      </c>
      <c r="V116" s="193">
        <f>L116*$B116*Indicators!$B$257+L116*$C116*Indicators!$C$257+L116*$D116*Indicators!$D$257+L116*$E116*Indicators!$E$257+L116*$F116*Indicators!$F$257+L116*$G116*Indicators!$G$257+L116*$H116*Indicators!$H$257+L116*$I116*Indicators!$I$257</f>
        <v>1.1686754059076981E-4</v>
      </c>
      <c r="W116" s="193">
        <f>M116*$B116*Indicators!$B$258+M116*$C116*Indicators!$C$258+M116*$D116*Indicators!$D$258+M116*$E116*Indicators!$E$258+M116*$F116*Indicators!$F$258+M116*$G116*Indicators!$G$258+M116*$H116*Indicators!$H$258+M116*$I116*Indicators!$I$258</f>
        <v>1.7218009479668943E-3</v>
      </c>
      <c r="X116" s="193">
        <f>N116*$B116*Indicators!$B$259+N116*$C116*Indicators!$C$259+N116*$D116*Indicators!$D$259+N116*$E116*Indicators!$E$259+N116*$F116*Indicators!$F$259+N116*$G116*Indicators!$G$259+N116*$H116*Indicators!$H$259+N116*$I116*Indicators!$I$259</f>
        <v>2.6289369062871334E-4</v>
      </c>
      <c r="Y116" s="193">
        <f>O116*$B116*Indicators!$B$260+O116*$C116*Indicators!$C$260+O116*$D116*Indicators!$D$260+O116*$E116*Indicators!$E$260+O116*$F116*Indicators!$F$260+O116*$G116*Indicators!$G$260+O116*$H116*Indicators!$H$260+O116*$I116*Indicators!$I$260</f>
        <v>-8.782074424229447E-5</v>
      </c>
      <c r="Z116" s="193">
        <f>P116*$B116*Indicators!$B$261+P116*$C116*Indicators!$C$261+P116*$D116*Indicators!$D$261+P116*$E116*Indicators!$E$261+P116*$F116*Indicators!$F$261+P116*$G116*Indicators!$G$261+P116*$H116*Indicators!$H$261+P116*$I116*Indicators!$I$261</f>
        <v>-3.0098365220991872E-4</v>
      </c>
      <c r="AA116" s="193">
        <f>Q116*$B116*Indicators!$B$262+Q116*$C116*Indicators!$C$262+Q116*$D116*Indicators!$D$262+Q116*$E116*Indicators!$E$262+Q116*$F116*Indicators!$F$262+Q116*$G116*Indicators!$G$262+Q116*$H116*Indicators!$H$262+Q116*$I116*Indicators!$I$262</f>
        <v>-5.5582151506064817E-4</v>
      </c>
      <c r="AB116" s="193">
        <f>R116*$B116*Indicators!$B$263+R116*$C116*Indicators!$C$263+R116*$D116*Indicators!$D$263+R116*$E116*Indicators!$E$263+R116*$F116*Indicators!$F$263+R116*$G116*Indicators!$G$263+R116*$H116*Indicators!$H$263+R116*$I116*Indicators!$I$263</f>
        <v>4.1731621730610935E-5</v>
      </c>
      <c r="AC116" s="193">
        <f>S116*$B116*Indicators!$B$264+S116*$C116*Indicators!$C$264+S116*$D116*Indicators!$D$264+S116*$E116*Indicators!$E$264+S116*$F116*Indicators!$F$264+S116*$G116*Indicators!$G$264+S116*$H116*Indicators!$H$264+S116*$I116*Indicators!$I$264</f>
        <v>1.4278137275941334E-3</v>
      </c>
      <c r="AD116" s="193"/>
      <c r="AE116" s="177">
        <f t="shared" si="2"/>
        <v>0.43927895340097006</v>
      </c>
    </row>
    <row r="117" spans="1:31" hidden="1" x14ac:dyDescent="0.25">
      <c r="A117" s="174">
        <f>Indicators!A129</f>
        <v>39295</v>
      </c>
      <c r="B117" s="193">
        <f>(Indicators!B129-Indicators!B128)/Indicators!B128</f>
        <v>1.2564410249170667E-2</v>
      </c>
      <c r="C117" s="193">
        <f>(Indicators!C129-Indicators!C128)/-100</f>
        <v>-4.4999999999999928E-4</v>
      </c>
      <c r="D117" s="193">
        <f>(Indicators!D129-Indicators!D128)/-100</f>
        <v>3.510770505385299E-3</v>
      </c>
      <c r="E117" s="193">
        <f>(Indicators!E129-Indicators!E128)/-Indicators!E128</f>
        <v>7.0130204976150551E-2</v>
      </c>
      <c r="F117" s="193">
        <f>(Indicators!F129-Indicators!F128)/Indicators!F128</f>
        <v>-2.9292929292929384E-2</v>
      </c>
      <c r="G117" s="193">
        <f>(Indicators!G129-Indicators!G128)/Indicators!G128</f>
        <v>1.3519603424965859E-3</v>
      </c>
      <c r="H117" s="193">
        <f>(Indicators!H129-Indicators!H128)/Indicators!H128</f>
        <v>1.6071351006993209E-2</v>
      </c>
      <c r="I117" s="193">
        <f>(Indicators!I129-Indicators!I128)/Indicators!I128</f>
        <v>-1.7608409986859395E-2</v>
      </c>
      <c r="J117" s="174"/>
      <c r="K117" s="193">
        <f>Ilembe!C$76/100</f>
        <v>0.11509519040670017</v>
      </c>
      <c r="L117" s="193">
        <f>Ilembe!D$76/100</f>
        <v>8.6368663601821809E-3</v>
      </c>
      <c r="M117" s="193">
        <f>Ilembe!E$70/100</f>
        <v>0.33496504015926531</v>
      </c>
      <c r="N117" s="193">
        <f>Ilembe!F$70/100</f>
        <v>2.4070028643885955E-2</v>
      </c>
      <c r="O117" s="193">
        <f>Ilembe!G$70/100</f>
        <v>3.1730835347594473E-2</v>
      </c>
      <c r="P117" s="193">
        <f>Ilembe!H$70/100</f>
        <v>0.11977669300618711</v>
      </c>
      <c r="Q117" s="193">
        <f>Ilembe!I$70/100</f>
        <v>4.6220968657457825E-2</v>
      </c>
      <c r="R117" s="193">
        <f>Ilembe!J$70/100</f>
        <v>8.1053412315057388E-2</v>
      </c>
      <c r="S117" s="193">
        <f>Ilembe!K$70/100</f>
        <v>0.19973254540305663</v>
      </c>
      <c r="T117" s="193"/>
      <c r="U117" s="193">
        <f>K117*$B117*Indicators!$B$256+K117*$C117*Indicators!$C$256+K117*$D117*Indicators!$D$256+K117*$E117*Indicators!$E$256+K117*$F117*Indicators!$F$256+K117*$G117*Indicators!$G$256+K117*$H117*Indicators!$H$256+K117*$I117*Indicators!$I$256</f>
        <v>6.8782484861159773E-4</v>
      </c>
      <c r="V117" s="193">
        <f>L117*$B117*Indicators!$B$257+L117*$C117*Indicators!$C$257+L117*$D117*Indicators!$D$257+L117*$E117*Indicators!$E$257+L117*$F117*Indicators!$F$257+L117*$G117*Indicators!$G$257+L117*$H117*Indicators!$H$257+L117*$I117*Indicators!$I$257</f>
        <v>6.7380044030699953E-5</v>
      </c>
      <c r="W117" s="193">
        <f>M117*$B117*Indicators!$B$258+M117*$C117*Indicators!$C$258+M117*$D117*Indicators!$D$258+M117*$E117*Indicators!$E$258+M117*$F117*Indicators!$F$258+M117*$G117*Indicators!$G$258+M117*$H117*Indicators!$H$258+M117*$I117*Indicators!$I$258</f>
        <v>3.2094861943344701E-3</v>
      </c>
      <c r="X117" s="193">
        <f>N117*$B117*Indicators!$B$259+N117*$C117*Indicators!$C$259+N117*$D117*Indicators!$D$259+N117*$E117*Indicators!$E$259+N117*$F117*Indicators!$F$259+N117*$G117*Indicators!$G$259+N117*$H117*Indicators!$H$259+N117*$I117*Indicators!$I$259</f>
        <v>1.9829974319139453E-4</v>
      </c>
      <c r="Y117" s="193">
        <f>O117*$B117*Indicators!$B$260+O117*$C117*Indicators!$C$260+O117*$D117*Indicators!$D$260+O117*$E117*Indicators!$E$260+O117*$F117*Indicators!$F$260+O117*$G117*Indicators!$G$260+O117*$H117*Indicators!$H$260+O117*$I117*Indicators!$I$260</f>
        <v>5.0556846653092139E-4</v>
      </c>
      <c r="Z117" s="193">
        <f>P117*$B117*Indicators!$B$261+P117*$C117*Indicators!$C$261+P117*$D117*Indicators!$D$261+P117*$E117*Indicators!$E$261+P117*$F117*Indicators!$F$261+P117*$G117*Indicators!$G$261+P117*$H117*Indicators!$H$261+P117*$I117*Indicators!$I$261</f>
        <v>1.5369689401099E-3</v>
      </c>
      <c r="AA117" s="193">
        <f>Q117*$B117*Indicators!$B$262+Q117*$C117*Indicators!$C$262+Q117*$D117*Indicators!$D$262+Q117*$E117*Indicators!$E$262+Q117*$F117*Indicators!$F$262+Q117*$G117*Indicators!$G$262+Q117*$H117*Indicators!$H$262+Q117*$I117*Indicators!$I$262</f>
        <v>1.1097658628703008E-3</v>
      </c>
      <c r="AB117" s="193">
        <f>R117*$B117*Indicators!$B$263+R117*$C117*Indicators!$C$263+R117*$D117*Indicators!$D$263+R117*$E117*Indicators!$E$263+R117*$F117*Indicators!$F$263+R117*$G117*Indicators!$G$263+R117*$H117*Indicators!$H$263+R117*$I117*Indicators!$I$263</f>
        <v>1.0053884210464059E-3</v>
      </c>
      <c r="AC117" s="193">
        <f>S117*$B117*Indicators!$B$264+S117*$C117*Indicators!$C$264+S117*$D117*Indicators!$D$264+S117*$E117*Indicators!$E$264+S117*$F117*Indicators!$F$264+S117*$G117*Indicators!$G$264+S117*$H117*Indicators!$H$264+S117*$I117*Indicators!$I$264</f>
        <v>1.1468802400768634E-3</v>
      </c>
      <c r="AD117" s="193"/>
      <c r="AE117" s="177">
        <f t="shared" si="2"/>
        <v>0.94675627608025548</v>
      </c>
    </row>
    <row r="118" spans="1:31" hidden="1" x14ac:dyDescent="0.25">
      <c r="A118" s="174">
        <f>Indicators!A130</f>
        <v>39326</v>
      </c>
      <c r="B118" s="193">
        <f>(Indicators!B130-Indicators!B129)/Indicators!B129</f>
        <v>-4.1003834088532622E-2</v>
      </c>
      <c r="C118" s="193">
        <f>(Indicators!C130-Indicators!C129)/-100</f>
        <v>3.4999999999999966E-3</v>
      </c>
      <c r="D118" s="193">
        <f>(Indicators!D130-Indicators!D129)/-100</f>
        <v>-4.9884553968321567E-3</v>
      </c>
      <c r="E118" s="193">
        <f>(Indicators!E130-Indicators!E129)/-Indicators!E129</f>
        <v>-0.11063357826147241</v>
      </c>
      <c r="F118" s="193">
        <f>(Indicators!F130-Indicators!F129)/Indicators!F129</f>
        <v>2.4973985431841855E-2</v>
      </c>
      <c r="G118" s="193">
        <f>(Indicators!G130-Indicators!G129)/Indicators!G129</f>
        <v>0.10111011101110107</v>
      </c>
      <c r="H118" s="193">
        <f>(Indicators!H130-Indicators!H129)/Indicators!H129</f>
        <v>2.259999715006341E-2</v>
      </c>
      <c r="I118" s="193">
        <f>(Indicators!I130-Indicators!I129)/Indicators!I129</f>
        <v>-4.2001070090957729E-2</v>
      </c>
      <c r="J118" s="174"/>
      <c r="K118" s="193">
        <f>Ilembe!C$76/100</f>
        <v>0.11509519040670017</v>
      </c>
      <c r="L118" s="193">
        <f>Ilembe!D$76/100</f>
        <v>8.6368663601821809E-3</v>
      </c>
      <c r="M118" s="193">
        <f>Ilembe!E$70/100</f>
        <v>0.33496504015926531</v>
      </c>
      <c r="N118" s="193">
        <f>Ilembe!F$70/100</f>
        <v>2.4070028643885955E-2</v>
      </c>
      <c r="O118" s="193">
        <f>Ilembe!G$70/100</f>
        <v>3.1730835347594473E-2</v>
      </c>
      <c r="P118" s="193">
        <f>Ilembe!H$70/100</f>
        <v>0.11977669300618711</v>
      </c>
      <c r="Q118" s="193">
        <f>Ilembe!I$70/100</f>
        <v>4.6220968657457825E-2</v>
      </c>
      <c r="R118" s="193">
        <f>Ilembe!J$70/100</f>
        <v>8.1053412315057388E-2</v>
      </c>
      <c r="S118" s="193">
        <f>Ilembe!K$70/100</f>
        <v>0.19973254540305663</v>
      </c>
      <c r="T118" s="193"/>
      <c r="U118" s="193">
        <f>K118*$B118*Indicators!$B$256+K118*$C118*Indicators!$C$256+K118*$D118*Indicators!$D$256+K118*$E118*Indicators!$E$256+K118*$F118*Indicators!$F$256+K118*$G118*Indicators!$G$256+K118*$H118*Indicators!$H$256+K118*$I118*Indicators!$I$256</f>
        <v>-2.3612685440105811E-3</v>
      </c>
      <c r="V118" s="193">
        <f>L118*$B118*Indicators!$B$257+L118*$C118*Indicators!$C$257+L118*$D118*Indicators!$D$257+L118*$E118*Indicators!$E$257+L118*$F118*Indicators!$F$257+L118*$G118*Indicators!$G$257+L118*$H118*Indicators!$H$257+L118*$I118*Indicators!$I$257</f>
        <v>7.4962147091745568E-5</v>
      </c>
      <c r="W118" s="193">
        <f>M118*$B118*Indicators!$B$258+M118*$C118*Indicators!$C$258+M118*$D118*Indicators!$D$258+M118*$E118*Indicators!$E$258+M118*$F118*Indicators!$F$258+M118*$G118*Indicators!$G$258+M118*$H118*Indicators!$H$258+M118*$I118*Indicators!$I$258</f>
        <v>-1.0418865435442017E-2</v>
      </c>
      <c r="X118" s="193">
        <f>N118*$B118*Indicators!$B$259+N118*$C118*Indicators!$C$259+N118*$D118*Indicators!$D$259+N118*$E118*Indicators!$E$259+N118*$F118*Indicators!$F$259+N118*$G118*Indicators!$G$259+N118*$H118*Indicators!$H$259+N118*$I118*Indicators!$I$259</f>
        <v>-1.0841636060559359E-3</v>
      </c>
      <c r="Y118" s="193">
        <f>O118*$B118*Indicators!$B$260+O118*$C118*Indicators!$C$260+O118*$D118*Indicators!$D$260+O118*$E118*Indicators!$E$260+O118*$F118*Indicators!$F$260+O118*$G118*Indicators!$G$260+O118*$H118*Indicators!$H$260+O118*$I118*Indicators!$I$260</f>
        <v>-4.9069579318294302E-4</v>
      </c>
      <c r="Z118" s="193">
        <f>P118*$B118*Indicators!$B$261+P118*$C118*Indicators!$C$261+P118*$D118*Indicators!$D$261+P118*$E118*Indicators!$E$261+P118*$F118*Indicators!$F$261+P118*$G118*Indicators!$G$261+P118*$H118*Indicators!$H$261+P118*$I118*Indicators!$I$261</f>
        <v>-1.1122982377796595E-3</v>
      </c>
      <c r="AA118" s="193">
        <f>Q118*$B118*Indicators!$B$262+Q118*$C118*Indicators!$C$262+Q118*$D118*Indicators!$D$262+Q118*$E118*Indicators!$E$262+Q118*$F118*Indicators!$F$262+Q118*$G118*Indicators!$G$262+Q118*$H118*Indicators!$H$262+Q118*$I118*Indicators!$I$262</f>
        <v>-1.6995177474433752E-3</v>
      </c>
      <c r="AB118" s="193">
        <f>R118*$B118*Indicators!$B$263+R118*$C118*Indicators!$C$263+R118*$D118*Indicators!$D$263+R118*$E118*Indicators!$E$263+R118*$F118*Indicators!$F$263+R118*$G118*Indicators!$G$263+R118*$H118*Indicators!$H$263+R118*$I118*Indicators!$I$263</f>
        <v>-7.9089011007369672E-4</v>
      </c>
      <c r="AC118" s="193">
        <f>S118*$B118*Indicators!$B$264+S118*$C118*Indicators!$C$264+S118*$D118*Indicators!$D$264+S118*$E118*Indicators!$E$264+S118*$F118*Indicators!$F$264+S118*$G118*Indicators!$G$264+S118*$H118*Indicators!$H$264+S118*$I118*Indicators!$I$264</f>
        <v>1.6115842905147756E-4</v>
      </c>
      <c r="AD118" s="193"/>
      <c r="AE118" s="177">
        <f t="shared" si="2"/>
        <v>-1.7721578897844985</v>
      </c>
    </row>
    <row r="119" spans="1:31" hidden="1" x14ac:dyDescent="0.25">
      <c r="A119" s="174">
        <f>Indicators!A131</f>
        <v>39356</v>
      </c>
      <c r="B119" s="193">
        <f>(Indicators!B131-Indicators!B130)/Indicators!B130</f>
        <v>-4.8514189346359669E-2</v>
      </c>
      <c r="C119" s="193">
        <f>(Indicators!C131-Indicators!C130)/-100</f>
        <v>2.1499999999999987E-3</v>
      </c>
      <c r="D119" s="193">
        <f>(Indicators!D131-Indicators!D130)/-100</f>
        <v>-7.1627374375491651E-3</v>
      </c>
      <c r="E119" s="193">
        <f>(Indicators!E131-Indicators!E130)/-Indicators!E130</f>
        <v>-0.12245662214455127</v>
      </c>
      <c r="F119" s="193">
        <f>(Indicators!F131-Indicators!F130)/Indicators!F130</f>
        <v>1.4213197969543205E-2</v>
      </c>
      <c r="G119" s="193">
        <f>(Indicators!G131-Indicators!G130)/Indicators!G130</f>
        <v>7.0708446866484989E-2</v>
      </c>
      <c r="H119" s="193">
        <f>(Indicators!H131-Indicators!H130)/Indicators!H130</f>
        <v>1.4729672039149067E-2</v>
      </c>
      <c r="I119" s="193">
        <f>(Indicators!I131-Indicators!I130)/Indicators!I130</f>
        <v>3.1276179838034067E-2</v>
      </c>
      <c r="J119" s="174"/>
      <c r="K119" s="193">
        <f>Ilembe!C$76/100</f>
        <v>0.11509519040670017</v>
      </c>
      <c r="L119" s="193">
        <f>Ilembe!D$76/100</f>
        <v>8.6368663601821809E-3</v>
      </c>
      <c r="M119" s="193">
        <f>Ilembe!E$70/100</f>
        <v>0.33496504015926531</v>
      </c>
      <c r="N119" s="193">
        <f>Ilembe!F$70/100</f>
        <v>2.4070028643885955E-2</v>
      </c>
      <c r="O119" s="193">
        <f>Ilembe!G$70/100</f>
        <v>3.1730835347594473E-2</v>
      </c>
      <c r="P119" s="193">
        <f>Ilembe!H$70/100</f>
        <v>0.11977669300618711</v>
      </c>
      <c r="Q119" s="193">
        <f>Ilembe!I$70/100</f>
        <v>4.6220968657457825E-2</v>
      </c>
      <c r="R119" s="193">
        <f>Ilembe!J$70/100</f>
        <v>8.1053412315057388E-2</v>
      </c>
      <c r="S119" s="193">
        <f>Ilembe!K$70/100</f>
        <v>0.19973254540305663</v>
      </c>
      <c r="T119" s="193"/>
      <c r="U119" s="193">
        <f>K119*$B119*Indicators!$B$256+K119*$C119*Indicators!$C$256+K119*$D119*Indicators!$D$256+K119*$E119*Indicators!$E$256+K119*$F119*Indicators!$F$256+K119*$G119*Indicators!$G$256+K119*$H119*Indicators!$H$256+K119*$I119*Indicators!$I$256</f>
        <v>-2.5809612500937501E-3</v>
      </c>
      <c r="V119" s="193">
        <f>L119*$B119*Indicators!$B$257+L119*$C119*Indicators!$C$257+L119*$D119*Indicators!$D$257+L119*$E119*Indicators!$E$257+L119*$F119*Indicators!$F$257+L119*$G119*Indicators!$G$257+L119*$H119*Indicators!$H$257+L119*$I119*Indicators!$I$257</f>
        <v>6.683808052706795E-5</v>
      </c>
      <c r="W119" s="193">
        <f>M119*$B119*Indicators!$B$258+M119*$C119*Indicators!$C$258+M119*$D119*Indicators!$D$258+M119*$E119*Indicators!$E$258+M119*$F119*Indicators!$F$258+M119*$G119*Indicators!$G$258+M119*$H119*Indicators!$H$258+M119*$I119*Indicators!$I$258</f>
        <v>-7.1768142980806349E-3</v>
      </c>
      <c r="X119" s="193">
        <f>N119*$B119*Indicators!$B$259+N119*$C119*Indicators!$C$259+N119*$D119*Indicators!$D$259+N119*$E119*Indicators!$E$259+N119*$F119*Indicators!$F$259+N119*$G119*Indicators!$G$259+N119*$H119*Indicators!$H$259+N119*$I119*Indicators!$I$259</f>
        <v>-3.0044987485991601E-4</v>
      </c>
      <c r="Y119" s="193">
        <f>O119*$B119*Indicators!$B$260+O119*$C119*Indicators!$C$260+O119*$D119*Indicators!$D$260+O119*$E119*Indicators!$E$260+O119*$F119*Indicators!$F$260+O119*$G119*Indicators!$G$260+O119*$H119*Indicators!$H$260+O119*$I119*Indicators!$I$260</f>
        <v>-5.4921238292191996E-4</v>
      </c>
      <c r="Z119" s="193">
        <f>P119*$B119*Indicators!$B$261+P119*$C119*Indicators!$C$261+P119*$D119*Indicators!$D$261+P119*$E119*Indicators!$E$261+P119*$F119*Indicators!$F$261+P119*$G119*Indicators!$G$261+P119*$H119*Indicators!$H$261+P119*$I119*Indicators!$I$261</f>
        <v>-1.688217827758903E-3</v>
      </c>
      <c r="AA119" s="193">
        <f>Q119*$B119*Indicators!$B$262+Q119*$C119*Indicators!$C$262+Q119*$D119*Indicators!$D$262+Q119*$E119*Indicators!$E$262+Q119*$F119*Indicators!$F$262+Q119*$G119*Indicators!$G$262+Q119*$H119*Indicators!$H$262+Q119*$I119*Indicators!$I$262</f>
        <v>-1.6547627657388867E-3</v>
      </c>
      <c r="AB119" s="193">
        <f>R119*$B119*Indicators!$B$263+R119*$C119*Indicators!$C$263+R119*$D119*Indicators!$D$263+R119*$E119*Indicators!$E$263+R119*$F119*Indicators!$F$263+R119*$G119*Indicators!$G$263+R119*$H119*Indicators!$H$263+R119*$I119*Indicators!$I$263</f>
        <v>-8.9792139675819269E-4</v>
      </c>
      <c r="AC119" s="193">
        <f>S119*$B119*Indicators!$B$264+S119*$C119*Indicators!$C$264+S119*$D119*Indicators!$D$264+S119*$E119*Indicators!$E$264+S119*$F119*Indicators!$F$264+S119*$G119*Indicators!$G$264+S119*$H119*Indicators!$H$264+S119*$I119*Indicators!$I$264</f>
        <v>9.0128148969438431E-5</v>
      </c>
      <c r="AD119" s="193"/>
      <c r="AE119" s="177">
        <f t="shared" si="2"/>
        <v>-1.46913735667157</v>
      </c>
    </row>
    <row r="120" spans="1:31" hidden="1" x14ac:dyDescent="0.25">
      <c r="A120" s="174">
        <f>Indicators!A132</f>
        <v>39387</v>
      </c>
      <c r="B120" s="193">
        <f>(Indicators!B132-Indicators!B131)/Indicators!B131</f>
        <v>3.992543584885485E-2</v>
      </c>
      <c r="C120" s="193">
        <f>(Indicators!C132-Indicators!C131)/-100</f>
        <v>-4.6499999999999988E-3</v>
      </c>
      <c r="D120" s="193">
        <f>(Indicators!D132-Indicators!D131)/-100</f>
        <v>-5.1861267088206195E-3</v>
      </c>
      <c r="E120" s="193">
        <f>(Indicators!E132-Indicators!E131)/-Indicators!E131</f>
        <v>1.1120996441281139E-2</v>
      </c>
      <c r="F120" s="193">
        <f>(Indicators!F132-Indicators!F131)/Indicators!F131</f>
        <v>-9.0090090090089951E-3</v>
      </c>
      <c r="G120" s="193">
        <f>(Indicators!G132-Indicators!G131)/Indicators!G131</f>
        <v>1.272426517368622E-2</v>
      </c>
      <c r="H120" s="193">
        <f>(Indicators!H132-Indicators!H131)/Indicators!H131</f>
        <v>1.3254966633188538E-2</v>
      </c>
      <c r="I120" s="193">
        <f>(Indicators!I132-Indicators!I131)/Indicators!I131</f>
        <v>-3.2223124830760896E-2</v>
      </c>
      <c r="J120" s="174"/>
      <c r="K120" s="193">
        <f>Ilembe!C$76/100</f>
        <v>0.11509519040670017</v>
      </c>
      <c r="L120" s="193">
        <f>Ilembe!D$76/100</f>
        <v>8.6368663601821809E-3</v>
      </c>
      <c r="M120" s="193">
        <f>Ilembe!E$70/100</f>
        <v>0.33496504015926531</v>
      </c>
      <c r="N120" s="193">
        <f>Ilembe!F$70/100</f>
        <v>2.4070028643885955E-2</v>
      </c>
      <c r="O120" s="193">
        <f>Ilembe!G$70/100</f>
        <v>3.1730835347594473E-2</v>
      </c>
      <c r="P120" s="193">
        <f>Ilembe!H$70/100</f>
        <v>0.11977669300618711</v>
      </c>
      <c r="Q120" s="193">
        <f>Ilembe!I$70/100</f>
        <v>4.6220968657457825E-2</v>
      </c>
      <c r="R120" s="193">
        <f>Ilembe!J$70/100</f>
        <v>8.1053412315057388E-2</v>
      </c>
      <c r="S120" s="193">
        <f>Ilembe!K$70/100</f>
        <v>0.19973254540305663</v>
      </c>
      <c r="T120" s="193"/>
      <c r="U120" s="193">
        <f>K120*$B120*Indicators!$B$256+K120*$C120*Indicators!$C$256+K120*$D120*Indicators!$D$256+K120*$E120*Indicators!$E$256+K120*$F120*Indicators!$F$256+K120*$G120*Indicators!$G$256+K120*$H120*Indicators!$H$256+K120*$I120*Indicators!$I$256</f>
        <v>5.9806847076141205E-4</v>
      </c>
      <c r="V120" s="193">
        <f>L120*$B120*Indicators!$B$257+L120*$C120*Indicators!$C$257+L120*$D120*Indicators!$D$257+L120*$E120*Indicators!$E$257+L120*$F120*Indicators!$F$257+L120*$G120*Indicators!$G$257+L120*$H120*Indicators!$H$257+L120*$I120*Indicators!$I$257</f>
        <v>1.0135199870562583E-4</v>
      </c>
      <c r="W120" s="193">
        <f>M120*$B120*Indicators!$B$258+M120*$C120*Indicators!$C$258+M120*$D120*Indicators!$D$258+M120*$E120*Indicators!$E$258+M120*$F120*Indicators!$F$258+M120*$G120*Indicators!$G$258+M120*$H120*Indicators!$H$258+M120*$I120*Indicators!$I$258</f>
        <v>2.9401782678755506E-3</v>
      </c>
      <c r="X120" s="193">
        <f>N120*$B120*Indicators!$B$259+N120*$C120*Indicators!$C$259+N120*$D120*Indicators!$D$259+N120*$E120*Indicators!$E$259+N120*$F120*Indicators!$F$259+N120*$G120*Indicators!$G$259+N120*$H120*Indicators!$H$259+N120*$I120*Indicators!$I$259</f>
        <v>-2.1810163973561898E-4</v>
      </c>
      <c r="Y120" s="193">
        <f>O120*$B120*Indicators!$B$260+O120*$C120*Indicators!$C$260+O120*$D120*Indicators!$D$260+O120*$E120*Indicators!$E$260+O120*$F120*Indicators!$F$260+O120*$G120*Indicators!$G$260+O120*$H120*Indicators!$H$260+O120*$I120*Indicators!$I$260</f>
        <v>1.9395200629136451E-4</v>
      </c>
      <c r="Z120" s="193">
        <f>P120*$B120*Indicators!$B$261+P120*$C120*Indicators!$C$261+P120*$D120*Indicators!$D$261+P120*$E120*Indicators!$E$261+P120*$F120*Indicators!$F$261+P120*$G120*Indicators!$G$261+P120*$H120*Indicators!$H$261+P120*$I120*Indicators!$I$261</f>
        <v>6.8915431304905443E-4</v>
      </c>
      <c r="AA120" s="193">
        <f>Q120*$B120*Indicators!$B$262+Q120*$C120*Indicators!$C$262+Q120*$D120*Indicators!$D$262+Q120*$E120*Indicators!$E$262+Q120*$F120*Indicators!$F$262+Q120*$G120*Indicators!$G$262+Q120*$H120*Indicators!$H$262+Q120*$I120*Indicators!$I$262</f>
        <v>2.4538299460539321E-4</v>
      </c>
      <c r="AB120" s="193">
        <f>R120*$B120*Indicators!$B$263+R120*$C120*Indicators!$C$263+R120*$D120*Indicators!$D$263+R120*$E120*Indicators!$E$263+R120*$F120*Indicators!$F$263+R120*$G120*Indicators!$G$263+R120*$H120*Indicators!$H$263+R120*$I120*Indicators!$I$263</f>
        <v>4.3151736874821856E-4</v>
      </c>
      <c r="AC120" s="193">
        <f>S120*$B120*Indicators!$B$264+S120*$C120*Indicators!$C$264+S120*$D120*Indicators!$D$264+S120*$E120*Indicators!$E$264+S120*$F120*Indicators!$F$264+S120*$G120*Indicators!$G$264+S120*$H120*Indicators!$H$264+S120*$I120*Indicators!$I$264</f>
        <v>7.3764264783062763E-4</v>
      </c>
      <c r="AD120" s="193"/>
      <c r="AE120" s="177">
        <f t="shared" si="2"/>
        <v>0.57191464281316273</v>
      </c>
    </row>
    <row r="121" spans="1:31" hidden="1" x14ac:dyDescent="0.25">
      <c r="A121" s="174">
        <f>Indicators!A133</f>
        <v>39417</v>
      </c>
      <c r="B121" s="193">
        <f>(Indicators!B133-Indicators!B132)/Indicators!B132</f>
        <v>3.5263003232441992E-3</v>
      </c>
      <c r="C121" s="193">
        <f>(Indicators!C133-Indicators!C132)/-100</f>
        <v>9.9999999999997863E-5</v>
      </c>
      <c r="D121" s="193">
        <f>(Indicators!D133-Indicators!D132)/-100</f>
        <v>-5.5319376487260466E-3</v>
      </c>
      <c r="E121" s="193">
        <f>(Indicators!E133-Indicators!E132)/-Indicators!E132</f>
        <v>-6.016644174538905E-2</v>
      </c>
      <c r="F121" s="193">
        <f>(Indicators!F133-Indicators!F132)/Indicators!F132</f>
        <v>5.5555555555555448E-2</v>
      </c>
      <c r="G121" s="193">
        <f>(Indicators!G133-Indicators!G132)/Indicators!G132</f>
        <v>5.4906395275788472E-2</v>
      </c>
      <c r="H121" s="193">
        <f>(Indicators!H133-Indicators!H132)/Indicators!H132</f>
        <v>1.1561188608714723E-2</v>
      </c>
      <c r="I121" s="193">
        <f>(Indicators!I133-Indicators!I132)/Indicators!I132</f>
        <v>-1.3989927252378288E-2</v>
      </c>
      <c r="J121" s="174"/>
      <c r="K121" s="193">
        <f>Ilembe!C$76/100</f>
        <v>0.11509519040670017</v>
      </c>
      <c r="L121" s="193">
        <f>Ilembe!D$76/100</f>
        <v>8.6368663601821809E-3</v>
      </c>
      <c r="M121" s="193">
        <f>Ilembe!E$70/100</f>
        <v>0.33496504015926531</v>
      </c>
      <c r="N121" s="193">
        <f>Ilembe!F$70/100</f>
        <v>2.4070028643885955E-2</v>
      </c>
      <c r="O121" s="193">
        <f>Ilembe!G$70/100</f>
        <v>3.1730835347594473E-2</v>
      </c>
      <c r="P121" s="193">
        <f>Ilembe!H$70/100</f>
        <v>0.11977669300618711</v>
      </c>
      <c r="Q121" s="193">
        <f>Ilembe!I$70/100</f>
        <v>4.6220968657457825E-2</v>
      </c>
      <c r="R121" s="193">
        <f>Ilembe!J$70/100</f>
        <v>8.1053412315057388E-2</v>
      </c>
      <c r="S121" s="193">
        <f>Ilembe!K$70/100</f>
        <v>0.19973254540305663</v>
      </c>
      <c r="T121" s="193"/>
      <c r="U121" s="193">
        <f>K121*$B121*Indicators!$B$256+K121*$C121*Indicators!$C$256+K121*$D121*Indicators!$D$256+K121*$E121*Indicators!$E$256+K121*$F121*Indicators!$F$256+K121*$G121*Indicators!$G$256+K121*$H121*Indicators!$H$256+K121*$I121*Indicators!$I$256</f>
        <v>7.9576347738740869E-4</v>
      </c>
      <c r="V121" s="193">
        <f>L121*$B121*Indicators!$B$257+L121*$C121*Indicators!$C$257+L121*$D121*Indicators!$D$257+L121*$E121*Indicators!$E$257+L121*$F121*Indicators!$F$257+L121*$G121*Indicators!$G$257+L121*$H121*Indicators!$H$257+L121*$I121*Indicators!$I$257</f>
        <v>1.2269375663209397E-4</v>
      </c>
      <c r="W121" s="193">
        <f>M121*$B121*Indicators!$B$258+M121*$C121*Indicators!$C$258+M121*$D121*Indicators!$D$258+M121*$E121*Indicators!$E$258+M121*$F121*Indicators!$F$258+M121*$G121*Indicators!$G$258+M121*$H121*Indicators!$H$258+M121*$I121*Indicators!$I$258</f>
        <v>-2.2378687854151817E-3</v>
      </c>
      <c r="X121" s="193">
        <f>N121*$B121*Indicators!$B$259+N121*$C121*Indicators!$C$259+N121*$D121*Indicators!$D$259+N121*$E121*Indicators!$E$259+N121*$F121*Indicators!$F$259+N121*$G121*Indicators!$G$259+N121*$H121*Indicators!$H$259+N121*$I121*Indicators!$I$259</f>
        <v>-4.2823228575193065E-4</v>
      </c>
      <c r="Y121" s="193">
        <f>O121*$B121*Indicators!$B$260+O121*$C121*Indicators!$C$260+O121*$D121*Indicators!$D$260+O121*$E121*Indicators!$E$260+O121*$F121*Indicators!$F$260+O121*$G121*Indicators!$G$260+O121*$H121*Indicators!$H$260+O121*$I121*Indicators!$I$260</f>
        <v>-2.0392360044361232E-4</v>
      </c>
      <c r="Z121" s="193">
        <f>P121*$B121*Indicators!$B$261+P121*$C121*Indicators!$C$261+P121*$D121*Indicators!$D$261+P121*$E121*Indicators!$E$261+P121*$F121*Indicators!$F$261+P121*$G121*Indicators!$G$261+P121*$H121*Indicators!$H$261+P121*$I121*Indicators!$I$261</f>
        <v>-4.6055390364251319E-4</v>
      </c>
      <c r="AA121" s="193">
        <f>Q121*$B121*Indicators!$B$262+Q121*$C121*Indicators!$C$262+Q121*$D121*Indicators!$D$262+Q121*$E121*Indicators!$E$262+Q121*$F121*Indicators!$F$262+Q121*$G121*Indicators!$G$262+Q121*$H121*Indicators!$H$262+Q121*$I121*Indicators!$I$262</f>
        <v>-8.0042012770605692E-4</v>
      </c>
      <c r="AB121" s="193">
        <f>R121*$B121*Indicators!$B$263+R121*$C121*Indicators!$C$263+R121*$D121*Indicators!$D$263+R121*$E121*Indicators!$E$263+R121*$F121*Indicators!$F$263+R121*$G121*Indicators!$G$263+R121*$H121*Indicators!$H$263+R121*$I121*Indicators!$I$263</f>
        <v>-2.7666347745648203E-4</v>
      </c>
      <c r="AC121" s="193">
        <f>S121*$B121*Indicators!$B$264+S121*$C121*Indicators!$C$264+S121*$D121*Indicators!$D$264+S121*$E121*Indicators!$E$264+S121*$F121*Indicators!$F$264+S121*$G121*Indicators!$G$264+S121*$H121*Indicators!$H$264+S121*$I121*Indicators!$I$264</f>
        <v>4.0947223511758358E-4</v>
      </c>
      <c r="AD121" s="193"/>
      <c r="AE121" s="177">
        <f t="shared" si="2"/>
        <v>-0.30797327112786904</v>
      </c>
    </row>
    <row r="122" spans="1:31" hidden="1" x14ac:dyDescent="0.25">
      <c r="A122" s="174">
        <f>Indicators!A134</f>
        <v>39448</v>
      </c>
      <c r="B122" s="193">
        <f>(Indicators!B134-Indicators!B133)/Indicators!B133</f>
        <v>9.187408491947284E-2</v>
      </c>
      <c r="C122" s="193">
        <f>(Indicators!C134-Indicators!C133)/-100</f>
        <v>-2.3000000000000043E-3</v>
      </c>
      <c r="D122" s="193">
        <f>(Indicators!D134-Indicators!D133)/-100</f>
        <v>-2.8383702874285712E-3</v>
      </c>
      <c r="E122" s="193">
        <f>(Indicators!E134-Indicators!E133)/-Indicators!E133</f>
        <v>3.405112973374344E-2</v>
      </c>
      <c r="F122" s="193">
        <f>(Indicators!F134-Indicators!F133)/Indicators!F133</f>
        <v>0.11578947368421062</v>
      </c>
      <c r="G122" s="193">
        <f>(Indicators!G134-Indicators!G133)/Indicators!G133</f>
        <v>9.8141972367794164E-2</v>
      </c>
      <c r="H122" s="193">
        <f>(Indicators!H134-Indicators!H133)/Indicators!H133</f>
        <v>2.811863026729507E-2</v>
      </c>
      <c r="I122" s="193">
        <f>(Indicators!I134-Indicators!I133)/Indicators!I133</f>
        <v>7.9455164585698068E-3</v>
      </c>
      <c r="J122" s="174"/>
      <c r="K122" s="193">
        <f>Ilembe!C$77/100</f>
        <v>0.13502458467826969</v>
      </c>
      <c r="L122" s="193">
        <f>Ilembe!D$77/100</f>
        <v>7.3523049907814634E-3</v>
      </c>
      <c r="M122" s="193">
        <f>Ilembe!E$77/100</f>
        <v>0.3291077591676419</v>
      </c>
      <c r="N122" s="193">
        <f>Ilembe!F$77/100</f>
        <v>2.2967618647919057E-2</v>
      </c>
      <c r="O122" s="193">
        <f>Ilembe!G$77/100</f>
        <v>3.5361244701557791E-2</v>
      </c>
      <c r="P122" s="193">
        <f>Ilembe!H$77/100</f>
        <v>0.12413883325737286</v>
      </c>
      <c r="Q122" s="193">
        <f>Ilembe!I$77/100</f>
        <v>5.4373219517967607E-2</v>
      </c>
      <c r="R122" s="193">
        <f>Ilembe!J$77/100</f>
        <v>0.13303116445334592</v>
      </c>
      <c r="S122" s="193">
        <f>Ilembe!K$77/100</f>
        <v>0.15864327058514358</v>
      </c>
      <c r="T122" s="193"/>
      <c r="U122" s="193">
        <f>K122*$B122*Indicators!$B$256+K122*$C122*Indicators!$C$256+K122*$D122*Indicators!$D$256+K122*$E122*Indicators!$E$256+K122*$F122*Indicators!$F$256+K122*$G122*Indicators!$G$256+K122*$H122*Indicators!$H$256+K122*$I122*Indicators!$I$256</f>
        <v>8.3682751498175452E-3</v>
      </c>
      <c r="V122" s="193">
        <f>L122*$B122*Indicators!$B$257+L122*$C122*Indicators!$C$257+L122*$D122*Indicators!$D$257+L122*$E122*Indicators!$E$257+L122*$F122*Indicators!$F$257+L122*$G122*Indicators!$G$257+L122*$H122*Indicators!$H$257+L122*$I122*Indicators!$I$257</f>
        <v>5.2799277439187454E-4</v>
      </c>
      <c r="W122" s="193">
        <f>M122*$B122*Indicators!$B$258+M122*$C122*Indicators!$C$258+M122*$D122*Indicators!$D$258+M122*$E122*Indicators!$E$258+M122*$F122*Indicators!$F$258+M122*$G122*Indicators!$G$258+M122*$H122*Indicators!$H$258+M122*$I122*Indicators!$I$258</f>
        <v>1.2953711184847668E-2</v>
      </c>
      <c r="X122" s="193">
        <f>N122*$B122*Indicators!$B$259+N122*$C122*Indicators!$C$259+N122*$D122*Indicators!$D$259+N122*$E122*Indicators!$E$259+N122*$F122*Indicators!$F$259+N122*$G122*Indicators!$G$259+N122*$H122*Indicators!$H$259+N122*$I122*Indicators!$I$259</f>
        <v>5.1735335427381744E-4</v>
      </c>
      <c r="Y122" s="193">
        <f>O122*$B122*Indicators!$B$260+O122*$C122*Indicators!$C$260+O122*$D122*Indicators!$D$260+O122*$E122*Indicators!$E$260+O122*$F122*Indicators!$F$260+O122*$G122*Indicators!$G$260+O122*$H122*Indicators!$H$260+O122*$I122*Indicators!$I$260</f>
        <v>7.8339675727093477E-4</v>
      </c>
      <c r="Z122" s="193">
        <f>P122*$B122*Indicators!$B$261+P122*$C122*Indicators!$C$261+P122*$D122*Indicators!$D$261+P122*$E122*Indicators!$E$261+P122*$F122*Indicators!$F$261+P122*$G122*Indicators!$G$261+P122*$H122*Indicators!$H$261+P122*$I122*Indicators!$I$261</f>
        <v>2.2654722550788748E-3</v>
      </c>
      <c r="AA122" s="193">
        <f>Q122*$B122*Indicators!$B$262+Q122*$C122*Indicators!$C$262+Q122*$D122*Indicators!$D$262+Q122*$E122*Indicators!$E$262+Q122*$F122*Indicators!$F$262+Q122*$G122*Indicators!$G$262+Q122*$H122*Indicators!$H$262+Q122*$I122*Indicators!$I$262</f>
        <v>1.3635274525109337E-3</v>
      </c>
      <c r="AB122" s="193">
        <f>R122*$B122*Indicators!$B$263+R122*$C122*Indicators!$C$263+R122*$D122*Indicators!$D$263+R122*$E122*Indicators!$E$263+R122*$F122*Indicators!$F$263+R122*$G122*Indicators!$G$263+R122*$H122*Indicators!$H$263+R122*$I122*Indicators!$I$263</f>
        <v>2.7053948396226529E-3</v>
      </c>
      <c r="AC122" s="193">
        <f>S122*$B122*Indicators!$B$264+S122*$C122*Indicators!$C$264+S122*$D122*Indicators!$D$264+S122*$E122*Indicators!$E$264+S122*$F122*Indicators!$F$264+S122*$G122*Indicators!$G$264+S122*$H122*Indicators!$H$264+S122*$I122*Indicators!$I$264</f>
        <v>2.6410296063045361E-3</v>
      </c>
      <c r="AD122" s="193"/>
      <c r="AE122" s="177">
        <f t="shared" si="2"/>
        <v>3.2126153374118838</v>
      </c>
    </row>
    <row r="123" spans="1:31" hidden="1" x14ac:dyDescent="0.25">
      <c r="A123" s="174">
        <f>Indicators!A135</f>
        <v>39479</v>
      </c>
      <c r="B123" s="193">
        <f>(Indicators!B135-Indicators!B134)/Indicators!B134</f>
        <v>3.8042239356352738E-2</v>
      </c>
      <c r="C123" s="193">
        <f>(Indicators!C135-Indicators!C134)/-100</f>
        <v>-2.5499999999999902E-3</v>
      </c>
      <c r="D123" s="193">
        <f>(Indicators!D135-Indicators!D134)/-100</f>
        <v>-5.2066947712828696E-3</v>
      </c>
      <c r="E123" s="193">
        <f>(Indicators!E135-Indicators!E134)/-Indicators!E134</f>
        <v>-0.10081265099934102</v>
      </c>
      <c r="F123" s="193">
        <f>(Indicators!F135-Indicators!F134)/Indicators!F134</f>
        <v>0.16723842195540303</v>
      </c>
      <c r="G123" s="193">
        <f>(Indicators!G135-Indicators!G134)/Indicators!G134</f>
        <v>5.2386117136659388E-2</v>
      </c>
      <c r="H123" s="193">
        <f>(Indicators!H135-Indicators!H134)/Indicators!H134</f>
        <v>1.2920747653586777E-2</v>
      </c>
      <c r="I123" s="193">
        <f>(Indicators!I135-Indicators!I134)/Indicators!I134</f>
        <v>-4.5608108108108107E-2</v>
      </c>
      <c r="J123" s="174"/>
      <c r="K123" s="193">
        <f>Ilembe!C$77/100</f>
        <v>0.13502458467826969</v>
      </c>
      <c r="L123" s="193">
        <f>Ilembe!D$77/100</f>
        <v>7.3523049907814634E-3</v>
      </c>
      <c r="M123" s="193">
        <f>Ilembe!E$77/100</f>
        <v>0.3291077591676419</v>
      </c>
      <c r="N123" s="193">
        <f>Ilembe!F$77/100</f>
        <v>2.2967618647919057E-2</v>
      </c>
      <c r="O123" s="193">
        <f>Ilembe!G$77/100</f>
        <v>3.5361244701557791E-2</v>
      </c>
      <c r="P123" s="193">
        <f>Ilembe!H$77/100</f>
        <v>0.12413883325737286</v>
      </c>
      <c r="Q123" s="193">
        <f>Ilembe!I$77/100</f>
        <v>5.4373219517967607E-2</v>
      </c>
      <c r="R123" s="193">
        <f>Ilembe!J$77/100</f>
        <v>0.13303116445334592</v>
      </c>
      <c r="S123" s="193">
        <f>Ilembe!K$77/100</f>
        <v>0.15864327058514358</v>
      </c>
      <c r="T123" s="193"/>
      <c r="U123" s="193">
        <f>K123*$B123*Indicators!$B$256+K123*$C123*Indicators!$C$256+K123*$D123*Indicators!$D$256+K123*$E123*Indicators!$E$256+K123*$F123*Indicators!$F$256+K123*$G123*Indicators!$G$256+K123*$H123*Indicators!$H$256+K123*$I123*Indicators!$I$256</f>
        <v>5.099867108642798E-3</v>
      </c>
      <c r="V123" s="193">
        <f>L123*$B123*Indicators!$B$257+L123*$C123*Indicators!$C$257+L123*$D123*Indicators!$D$257+L123*$E123*Indicators!$E$257+L123*$F123*Indicators!$F$257+L123*$G123*Indicators!$G$257+L123*$H123*Indicators!$H$257+L123*$I123*Indicators!$I$257</f>
        <v>9.6787448192368601E-5</v>
      </c>
      <c r="W123" s="193">
        <f>M123*$B123*Indicators!$B$258+M123*$C123*Indicators!$C$258+M123*$D123*Indicators!$D$258+M123*$E123*Indicators!$E$258+M123*$F123*Indicators!$F$258+M123*$G123*Indicators!$G$258+M123*$H123*Indicators!$H$258+M123*$I123*Indicators!$I$258</f>
        <v>-1.7661116754939417E-3</v>
      </c>
      <c r="X123" s="193">
        <f>N123*$B123*Indicators!$B$259+N123*$C123*Indicators!$C$259+N123*$D123*Indicators!$D$259+N123*$E123*Indicators!$E$259+N123*$F123*Indicators!$F$259+N123*$G123*Indicators!$G$259+N123*$H123*Indicators!$H$259+N123*$I123*Indicators!$I$259</f>
        <v>-8.786979170412124E-4</v>
      </c>
      <c r="Y123" s="193">
        <f>O123*$B123*Indicators!$B$260+O123*$C123*Indicators!$C$260+O123*$D123*Indicators!$D$260+O123*$E123*Indicators!$E$260+O123*$F123*Indicators!$F$260+O123*$G123*Indicators!$G$260+O123*$H123*Indicators!$H$260+O123*$I123*Indicators!$I$260</f>
        <v>-3.8923976035622871E-4</v>
      </c>
      <c r="Z123" s="193">
        <f>P123*$B123*Indicators!$B$261+P123*$C123*Indicators!$C$261+P123*$D123*Indicators!$D$261+P123*$E123*Indicators!$E$261+P123*$F123*Indicators!$F$261+P123*$G123*Indicators!$G$261+P123*$H123*Indicators!$H$261+P123*$I123*Indicators!$I$261</f>
        <v>-6.1829744330132649E-4</v>
      </c>
      <c r="AA123" s="193">
        <f>Q123*$B123*Indicators!$B$262+Q123*$C123*Indicators!$C$262+Q123*$D123*Indicators!$D$262+Q123*$E123*Indicators!$E$262+Q123*$F123*Indicators!$F$262+Q123*$G123*Indicators!$G$262+Q123*$H123*Indicators!$H$262+Q123*$I123*Indicators!$I$262</f>
        <v>-1.6011228731703775E-3</v>
      </c>
      <c r="AB123" s="193">
        <f>R123*$B123*Indicators!$B$263+R123*$C123*Indicators!$C$263+R123*$D123*Indicators!$D$263+R123*$E123*Indicators!$E$263+R123*$F123*Indicators!$F$263+R123*$G123*Indicators!$G$263+R123*$H123*Indicators!$H$263+R123*$I123*Indicators!$I$263</f>
        <v>-8.1074403123800075E-4</v>
      </c>
      <c r="AC123" s="193">
        <f>S123*$B123*Indicators!$B$264+S123*$C123*Indicators!$C$264+S123*$D123*Indicators!$D$264+S123*$E123*Indicators!$E$264+S123*$F123*Indicators!$F$264+S123*$G123*Indicators!$G$264+S123*$H123*Indicators!$H$264+S123*$I123*Indicators!$I$264</f>
        <v>5.4988991877679447E-4</v>
      </c>
      <c r="AD123" s="193"/>
      <c r="AE123" s="177">
        <f t="shared" si="2"/>
        <v>-3.1766922498912685E-2</v>
      </c>
    </row>
    <row r="124" spans="1:31" hidden="1" x14ac:dyDescent="0.25">
      <c r="A124" s="174">
        <f>Indicators!A136</f>
        <v>39508</v>
      </c>
      <c r="B124" s="193">
        <f>(Indicators!B136-Indicators!B135)/Indicators!B135</f>
        <v>5.0883583940474278E-2</v>
      </c>
      <c r="C124" s="193">
        <f>(Indicators!C136-Indicators!C135)/-100</f>
        <v>-2.4500000000000099E-3</v>
      </c>
      <c r="D124" s="193">
        <f>(Indicators!D136-Indicators!D135)/-100</f>
        <v>-7.7773613193404499E-3</v>
      </c>
      <c r="E124" s="193">
        <f>(Indicators!E136-Indicators!E135)/-Indicators!E135</f>
        <v>-3.2920989624900072E-3</v>
      </c>
      <c r="F124" s="193">
        <f>(Indicators!F136-Indicators!F135)/Indicators!F135</f>
        <v>-5.3637031594415775E-2</v>
      </c>
      <c r="G124" s="193">
        <f>(Indicators!G136-Indicators!G135)/Indicators!G135</f>
        <v>-3.9781510872925807E-2</v>
      </c>
      <c r="H124" s="193">
        <f>(Indicators!H136-Indicators!H135)/Indicators!H135</f>
        <v>2.5546365322673081E-2</v>
      </c>
      <c r="I124" s="193">
        <f>(Indicators!I136-Indicators!I135)/Indicators!I135</f>
        <v>-7.9646017699115043E-3</v>
      </c>
      <c r="J124" s="174"/>
      <c r="K124" s="193">
        <f>Ilembe!C$77/100</f>
        <v>0.13502458467826969</v>
      </c>
      <c r="L124" s="193">
        <f>Ilembe!D$77/100</f>
        <v>7.3523049907814634E-3</v>
      </c>
      <c r="M124" s="193">
        <f>Ilembe!E$77/100</f>
        <v>0.3291077591676419</v>
      </c>
      <c r="N124" s="193">
        <f>Ilembe!F$77/100</f>
        <v>2.2967618647919057E-2</v>
      </c>
      <c r="O124" s="193">
        <f>Ilembe!G$77/100</f>
        <v>3.5361244701557791E-2</v>
      </c>
      <c r="P124" s="193">
        <f>Ilembe!H$77/100</f>
        <v>0.12413883325737286</v>
      </c>
      <c r="Q124" s="193">
        <f>Ilembe!I$77/100</f>
        <v>5.4373219517967607E-2</v>
      </c>
      <c r="R124" s="193">
        <f>Ilembe!J$77/100</f>
        <v>0.13303116445334592</v>
      </c>
      <c r="S124" s="193">
        <f>Ilembe!K$77/100</f>
        <v>0.15864327058514358</v>
      </c>
      <c r="T124" s="193"/>
      <c r="U124" s="193">
        <f>K124*$B124*Indicators!$B$256+K124*$C124*Indicators!$C$256+K124*$D124*Indicators!$D$256+K124*$E124*Indicators!$E$256+K124*$F124*Indicators!$F$256+K124*$G124*Indicators!$G$256+K124*$H124*Indicators!$H$256+K124*$I124*Indicators!$I$256</f>
        <v>-7.0083824605807503E-4</v>
      </c>
      <c r="V124" s="193">
        <f>L124*$B124*Indicators!$B$257+L124*$C124*Indicators!$C$257+L124*$D124*Indicators!$D$257+L124*$E124*Indicators!$E$257+L124*$F124*Indicators!$F$257+L124*$G124*Indicators!$G$257+L124*$H124*Indicators!$H$257+L124*$I124*Indicators!$I$257</f>
        <v>-1.8892919758124441E-5</v>
      </c>
      <c r="W124" s="193">
        <f>M124*$B124*Indicators!$B$258+M124*$C124*Indicators!$C$258+M124*$D124*Indicators!$D$258+M124*$E124*Indicators!$E$258+M124*$F124*Indicators!$F$258+M124*$G124*Indicators!$G$258+M124*$H124*Indicators!$H$258+M124*$I124*Indicators!$I$258</f>
        <v>5.7800842265197539E-3</v>
      </c>
      <c r="X124" s="193">
        <f>N124*$B124*Indicators!$B$259+N124*$C124*Indicators!$C$259+N124*$D124*Indicators!$D$259+N124*$E124*Indicators!$E$259+N124*$F124*Indicators!$F$259+N124*$G124*Indicators!$G$259+N124*$H124*Indicators!$H$259+N124*$I124*Indicators!$I$259</f>
        <v>5.7210183296452157E-5</v>
      </c>
      <c r="Y124" s="193">
        <f>O124*$B124*Indicators!$B$260+O124*$C124*Indicators!$C$260+O124*$D124*Indicators!$D$260+O124*$E124*Indicators!$E$260+O124*$F124*Indicators!$F$260+O124*$G124*Indicators!$G$260+O124*$H124*Indicators!$H$260+O124*$I124*Indicators!$I$260</f>
        <v>3.6590001723809062E-4</v>
      </c>
      <c r="Z124" s="193">
        <f>P124*$B124*Indicators!$B$261+P124*$C124*Indicators!$C$261+P124*$D124*Indicators!$D$261+P124*$E124*Indicators!$E$261+P124*$F124*Indicators!$F$261+P124*$G124*Indicators!$G$261+P124*$H124*Indicators!$H$261+P124*$I124*Indicators!$I$261</f>
        <v>1.0840755765771002E-3</v>
      </c>
      <c r="AA124" s="193">
        <f>Q124*$B124*Indicators!$B$262+Q124*$C124*Indicators!$C$262+Q124*$D124*Indicators!$D$262+Q124*$E124*Indicators!$E$262+Q124*$F124*Indicators!$F$262+Q124*$G124*Indicators!$G$262+Q124*$H124*Indicators!$H$262+Q124*$I124*Indicators!$I$262</f>
        <v>3.8854044895874273E-4</v>
      </c>
      <c r="AB124" s="193">
        <f>R124*$B124*Indicators!$B$263+R124*$C124*Indicators!$C$263+R124*$D124*Indicators!$D$263+R124*$E124*Indicators!$E$263+R124*$F124*Indicators!$F$263+R124*$G124*Indicators!$G$263+R124*$H124*Indicators!$H$263+R124*$I124*Indicators!$I$263</f>
        <v>1.3821395052159525E-3</v>
      </c>
      <c r="AC124" s="193">
        <f>S124*$B124*Indicators!$B$264+S124*$C124*Indicators!$C$264+S124*$D124*Indicators!$D$264+S124*$E124*Indicators!$E$264+S124*$F124*Indicators!$F$264+S124*$G124*Indicators!$G$264+S124*$H124*Indicators!$H$264+S124*$I124*Indicators!$I$264</f>
        <v>1.5770831659909575E-3</v>
      </c>
      <c r="AD124" s="193"/>
      <c r="AE124" s="177">
        <f t="shared" si="2"/>
        <v>0.99153019579808488</v>
      </c>
    </row>
    <row r="125" spans="1:31" hidden="1" x14ac:dyDescent="0.25">
      <c r="A125" s="174">
        <f>Indicators!A137</f>
        <v>39539</v>
      </c>
      <c r="B125" s="193">
        <f>(Indicators!B137-Indicators!B136)/Indicators!B136</f>
        <v>-7.0201964327420624E-2</v>
      </c>
      <c r="C125" s="193">
        <f>(Indicators!C137-Indicators!C136)/-100</f>
        <v>-2.6999999999999958E-3</v>
      </c>
      <c r="D125" s="193">
        <f>(Indicators!D137-Indicators!D136)/-100</f>
        <v>-5.0348495964782107E-3</v>
      </c>
      <c r="E125" s="193">
        <f>(Indicators!E137-Indicators!E136)/-Indicators!E136</f>
        <v>-0.11325444963706872</v>
      </c>
      <c r="F125" s="193">
        <f>(Indicators!F137-Indicators!F136)/Indicators!F136</f>
        <v>-2.7950310559006302E-2</v>
      </c>
      <c r="G125" s="193">
        <f>(Indicators!G137-Indicators!G136)/Indicators!G136</f>
        <v>-6.4613072877535732E-2</v>
      </c>
      <c r="H125" s="193">
        <f>(Indicators!H137-Indicators!H136)/Indicators!H136</f>
        <v>7.7042252637689289E-3</v>
      </c>
      <c r="I125" s="193">
        <f>(Indicators!I137-Indicators!I136)/Indicators!I136</f>
        <v>-1.2191495688373476E-2</v>
      </c>
      <c r="J125" s="174"/>
      <c r="K125" s="193">
        <f>Ilembe!C$77/100</f>
        <v>0.13502458467826969</v>
      </c>
      <c r="L125" s="193">
        <f>Ilembe!D$77/100</f>
        <v>7.3523049907814634E-3</v>
      </c>
      <c r="M125" s="193">
        <f>Ilembe!E$77/100</f>
        <v>0.3291077591676419</v>
      </c>
      <c r="N125" s="193">
        <f>Ilembe!F$77/100</f>
        <v>2.2967618647919057E-2</v>
      </c>
      <c r="O125" s="193">
        <f>Ilembe!G$77/100</f>
        <v>3.5361244701557791E-2</v>
      </c>
      <c r="P125" s="193">
        <f>Ilembe!H$77/100</f>
        <v>0.12413883325737286</v>
      </c>
      <c r="Q125" s="193">
        <f>Ilembe!I$77/100</f>
        <v>5.4373219517967607E-2</v>
      </c>
      <c r="R125" s="193">
        <f>Ilembe!J$77/100</f>
        <v>0.13303116445334592</v>
      </c>
      <c r="S125" s="193">
        <f>Ilembe!K$77/100</f>
        <v>0.15864327058514358</v>
      </c>
      <c r="T125" s="193"/>
      <c r="U125" s="193">
        <f>K125*$B125*Indicators!$B$256+K125*$C125*Indicators!$C$256+K125*$D125*Indicators!$D$256+K125*$E125*Indicators!$E$256+K125*$F125*Indicators!$F$256+K125*$G125*Indicators!$G$256+K125*$H125*Indicators!$H$256+K125*$I125*Indicators!$I$256</f>
        <v>-5.7257691034759608E-3</v>
      </c>
      <c r="V125" s="193">
        <f>L125*$B125*Indicators!$B$257+L125*$C125*Indicators!$C$257+L125*$D125*Indicators!$D$257+L125*$E125*Indicators!$E$257+L125*$F125*Indicators!$F$257+L125*$G125*Indicators!$G$257+L125*$H125*Indicators!$H$257+L125*$I125*Indicators!$I$257</f>
        <v>-4.4606112752946663E-4</v>
      </c>
      <c r="W125" s="193">
        <f>M125*$B125*Indicators!$B$258+M125*$C125*Indicators!$C$258+M125*$D125*Indicators!$D$258+M125*$E125*Indicators!$E$258+M125*$F125*Indicators!$F$258+M125*$G125*Indicators!$G$258+M125*$H125*Indicators!$H$258+M125*$I125*Indicators!$I$258</f>
        <v>-1.2623175450204489E-2</v>
      </c>
      <c r="X125" s="193">
        <f>N125*$B125*Indicators!$B$259+N125*$C125*Indicators!$C$259+N125*$D125*Indicators!$D$259+N125*$E125*Indicators!$E$259+N125*$F125*Indicators!$F$259+N125*$G125*Indicators!$G$259+N125*$H125*Indicators!$H$259+N125*$I125*Indicators!$I$259</f>
        <v>-8.1266679125664232E-4</v>
      </c>
      <c r="Y125" s="193">
        <f>O125*$B125*Indicators!$B$260+O125*$C125*Indicators!$C$260+O125*$D125*Indicators!$D$260+O125*$E125*Indicators!$E$260+O125*$F125*Indicators!$F$260+O125*$G125*Indicators!$G$260+O125*$H125*Indicators!$H$260+O125*$I125*Indicators!$I$260</f>
        <v>-8.3523811773392458E-4</v>
      </c>
      <c r="Z125" s="193">
        <f>P125*$B125*Indicators!$B$261+P125*$C125*Indicators!$C$261+P125*$D125*Indicators!$D$261+P125*$E125*Indicators!$E$261+P125*$F125*Indicators!$F$261+P125*$G125*Indicators!$G$261+P125*$H125*Indicators!$H$261+P125*$I125*Indicators!$I$261</f>
        <v>-2.2806234027991181E-3</v>
      </c>
      <c r="AA125" s="193">
        <f>Q125*$B125*Indicators!$B$262+Q125*$C125*Indicators!$C$262+Q125*$D125*Indicators!$D$262+Q125*$E125*Indicators!$E$262+Q125*$F125*Indicators!$F$262+Q125*$G125*Indicators!$G$262+Q125*$H125*Indicators!$H$262+Q125*$I125*Indicators!$I$262</f>
        <v>-2.2683594147573215E-3</v>
      </c>
      <c r="AB125" s="193">
        <f>R125*$B125*Indicators!$B$263+R125*$C125*Indicators!$C$263+R125*$D125*Indicators!$D$263+R125*$E125*Indicators!$E$263+R125*$F125*Indicators!$F$263+R125*$G125*Indicators!$G$263+R125*$H125*Indicators!$H$263+R125*$I125*Indicators!$I$263</f>
        <v>-2.4068575044658099E-3</v>
      </c>
      <c r="AC125" s="193">
        <f>S125*$B125*Indicators!$B$264+S125*$C125*Indicators!$C$264+S125*$D125*Indicators!$D$264+S125*$E125*Indicators!$E$264+S125*$F125*Indicators!$F$264+S125*$G125*Indicators!$G$264+S125*$H125*Indicators!$H$264+S125*$I125*Indicators!$I$264</f>
        <v>-1.1534117038369521E-3</v>
      </c>
      <c r="AD125" s="193"/>
      <c r="AE125" s="177">
        <f t="shared" si="2"/>
        <v>-2.8552162616059689</v>
      </c>
    </row>
    <row r="126" spans="1:31" hidden="1" x14ac:dyDescent="0.25">
      <c r="A126" s="174">
        <f>Indicators!A138</f>
        <v>39569</v>
      </c>
      <c r="B126" s="193">
        <f>(Indicators!B138-Indicators!B137)/Indicators!B137</f>
        <v>2.2871496562664791E-3</v>
      </c>
      <c r="C126" s="193">
        <f>(Indicators!C138-Indicators!C137)/-100</f>
        <v>-6.3000000000000079E-3</v>
      </c>
      <c r="D126" s="193">
        <f>(Indicators!D138-Indicators!D137)/-100</f>
        <v>-6.4279926777300747E-3</v>
      </c>
      <c r="E126" s="193">
        <f>(Indicators!E138-Indicators!E137)/-Indicators!E137</f>
        <v>-0.13987138263665605</v>
      </c>
      <c r="F126" s="193">
        <f>(Indicators!F138-Indicators!F137)/Indicators!F137</f>
        <v>-0.12699680511182107</v>
      </c>
      <c r="G126" s="193">
        <f>(Indicators!G138-Indicators!G137)/Indicators!G137</f>
        <v>7.2289156626505506E-3</v>
      </c>
      <c r="H126" s="193">
        <f>(Indicators!H138-Indicators!H137)/Indicators!H137</f>
        <v>8.032371674445345E-3</v>
      </c>
      <c r="I126" s="193">
        <f>(Indicators!I138-Indicators!I137)/Indicators!I137</f>
        <v>2.8597230583985552E-2</v>
      </c>
      <c r="J126" s="174"/>
      <c r="K126" s="193">
        <f>Ilembe!C$77/100</f>
        <v>0.13502458467826969</v>
      </c>
      <c r="L126" s="193">
        <f>Ilembe!D$77/100</f>
        <v>7.3523049907814634E-3</v>
      </c>
      <c r="M126" s="193">
        <f>Ilembe!E$77/100</f>
        <v>0.3291077591676419</v>
      </c>
      <c r="N126" s="193">
        <f>Ilembe!F$77/100</f>
        <v>2.2967618647919057E-2</v>
      </c>
      <c r="O126" s="193">
        <f>Ilembe!G$77/100</f>
        <v>3.5361244701557791E-2</v>
      </c>
      <c r="P126" s="193">
        <f>Ilembe!H$77/100</f>
        <v>0.12413883325737286</v>
      </c>
      <c r="Q126" s="193">
        <f>Ilembe!I$77/100</f>
        <v>5.4373219517967607E-2</v>
      </c>
      <c r="R126" s="193">
        <f>Ilembe!J$77/100</f>
        <v>0.13303116445334592</v>
      </c>
      <c r="S126" s="193">
        <f>Ilembe!K$77/100</f>
        <v>0.15864327058514358</v>
      </c>
      <c r="T126" s="193"/>
      <c r="U126" s="193">
        <f>K126*$B126*Indicators!$B$256+K126*$C126*Indicators!$C$256+K126*$D126*Indicators!$D$256+K126*$E126*Indicators!$E$256+K126*$F126*Indicators!$F$256+K126*$G126*Indicators!$G$256+K126*$H126*Indicators!$H$256+K126*$I126*Indicators!$I$256</f>
        <v>-8.004275023423749E-3</v>
      </c>
      <c r="V126" s="193">
        <f>L126*$B126*Indicators!$B$257+L126*$C126*Indicators!$C$257+L126*$D126*Indicators!$D$257+L126*$E126*Indicators!$E$257+L126*$F126*Indicators!$F$257+L126*$G126*Indicators!$G$257+L126*$H126*Indicators!$H$257+L126*$I126*Indicators!$I$257</f>
        <v>-3.4482170602158722E-5</v>
      </c>
      <c r="W126" s="193">
        <f>M126*$B126*Indicators!$B$258+M126*$C126*Indicators!$C$258+M126*$D126*Indicators!$D$258+M126*$E126*Indicators!$E$258+M126*$F126*Indicators!$F$258+M126*$G126*Indicators!$G$258+M126*$H126*Indicators!$H$258+M126*$I126*Indicators!$I$258</f>
        <v>-2.7136093971536677E-3</v>
      </c>
      <c r="X126" s="193">
        <f>N126*$B126*Indicators!$B$259+N126*$C126*Indicators!$C$259+N126*$D126*Indicators!$D$259+N126*$E126*Indicators!$E$259+N126*$F126*Indicators!$F$259+N126*$G126*Indicators!$G$259+N126*$H126*Indicators!$H$259+N126*$I126*Indicators!$I$259</f>
        <v>-3.0501247305487789E-4</v>
      </c>
      <c r="Y126" s="193">
        <f>O126*$B126*Indicators!$B$260+O126*$C126*Indicators!$C$260+O126*$D126*Indicators!$D$260+O126*$E126*Indicators!$E$260+O126*$F126*Indicators!$F$260+O126*$G126*Indicators!$G$260+O126*$H126*Indicators!$H$260+O126*$I126*Indicators!$I$260</f>
        <v>-6.8760713552768165E-4</v>
      </c>
      <c r="Z126" s="193">
        <f>P126*$B126*Indicators!$B$261+P126*$C126*Indicators!$C$261+P126*$D126*Indicators!$D$261+P126*$E126*Indicators!$E$261+P126*$F126*Indicators!$F$261+P126*$G126*Indicators!$G$261+P126*$H126*Indicators!$H$261+P126*$I126*Indicators!$I$261</f>
        <v>-1.8919911332633853E-3</v>
      </c>
      <c r="AA126" s="193">
        <f>Q126*$B126*Indicators!$B$262+Q126*$C126*Indicators!$C$262+Q126*$D126*Indicators!$D$262+Q126*$E126*Indicators!$E$262+Q126*$F126*Indicators!$F$262+Q126*$G126*Indicators!$G$262+Q126*$H126*Indicators!$H$262+Q126*$I126*Indicators!$I$262</f>
        <v>-2.1297610396917477E-3</v>
      </c>
      <c r="AB126" s="193">
        <f>R126*$B126*Indicators!$B$263+R126*$C126*Indicators!$C$263+R126*$D126*Indicators!$D$263+R126*$E126*Indicators!$E$263+R126*$F126*Indicators!$F$263+R126*$G126*Indicators!$G$263+R126*$H126*Indicators!$H$263+R126*$I126*Indicators!$I$263</f>
        <v>-1.6983622537129137E-3</v>
      </c>
      <c r="AC126" s="193">
        <f>S126*$B126*Indicators!$B$264+S126*$C126*Indicators!$C$264+S126*$D126*Indicators!$D$264+S126*$E126*Indicators!$E$264+S126*$F126*Indicators!$F$264+S126*$G126*Indicators!$G$264+S126*$H126*Indicators!$H$264+S126*$I126*Indicators!$I$264</f>
        <v>9.1646545572938114E-5</v>
      </c>
      <c r="AD126" s="193"/>
      <c r="AE126" s="177">
        <f t="shared" si="2"/>
        <v>-1.7373454080857245</v>
      </c>
    </row>
    <row r="127" spans="1:31" hidden="1" x14ac:dyDescent="0.25">
      <c r="A127" s="174">
        <f>Indicators!A139</f>
        <v>39600</v>
      </c>
      <c r="B127" s="193">
        <f>(Indicators!B139-Indicators!B138)/Indicators!B138</f>
        <v>4.4016197749726343E-2</v>
      </c>
      <c r="C127" s="193">
        <f>(Indicators!C139-Indicators!C138)/-100</f>
        <v>-5.8499999999999906E-3</v>
      </c>
      <c r="D127" s="193">
        <f>(Indicators!D139-Indicators!D138)/-100</f>
        <v>-4.6120311282512464E-3</v>
      </c>
      <c r="E127" s="193">
        <f>(Indicators!E139-Indicators!E138)/-Indicators!E138</f>
        <v>-0.10868202476100927</v>
      </c>
      <c r="F127" s="193">
        <f>(Indicators!F139-Indicators!F138)/Indicators!F138</f>
        <v>0.10430009149130838</v>
      </c>
      <c r="G127" s="193">
        <f>(Indicators!G139-Indicators!G138)/Indicators!G138</f>
        <v>4.4429254955570749E-2</v>
      </c>
      <c r="H127" s="193">
        <f>(Indicators!H139-Indicators!H138)/Indicators!H138</f>
        <v>2.1171324657478112E-2</v>
      </c>
      <c r="I127" s="193">
        <f>(Indicators!I139-Indicators!I138)/Indicators!I138</f>
        <v>-2.4582967515364356E-2</v>
      </c>
      <c r="J127" s="174"/>
      <c r="K127" s="193">
        <f>Ilembe!C$77/100</f>
        <v>0.13502458467826969</v>
      </c>
      <c r="L127" s="193">
        <f>Ilembe!D$77/100</f>
        <v>7.3523049907814634E-3</v>
      </c>
      <c r="M127" s="193">
        <f>Ilembe!E$77/100</f>
        <v>0.3291077591676419</v>
      </c>
      <c r="N127" s="193">
        <f>Ilembe!F$77/100</f>
        <v>2.2967618647919057E-2</v>
      </c>
      <c r="O127" s="193">
        <f>Ilembe!G$77/100</f>
        <v>3.5361244701557791E-2</v>
      </c>
      <c r="P127" s="193">
        <f>Ilembe!H$77/100</f>
        <v>0.12413883325737286</v>
      </c>
      <c r="Q127" s="193">
        <f>Ilembe!I$77/100</f>
        <v>5.4373219517967607E-2</v>
      </c>
      <c r="R127" s="193">
        <f>Ilembe!J$77/100</f>
        <v>0.13303116445334592</v>
      </c>
      <c r="S127" s="193">
        <f>Ilembe!K$77/100</f>
        <v>0.15864327058514358</v>
      </c>
      <c r="T127" s="193"/>
      <c r="U127" s="193">
        <f>K127*$B127*Indicators!$B$256+K127*$C127*Indicators!$C$256+K127*$D127*Indicators!$D$256+K127*$E127*Indicators!$E$256+K127*$F127*Indicators!$F$256+K127*$G127*Indicators!$G$256+K127*$H127*Indicators!$H$256+K127*$I127*Indicators!$I$256</f>
        <v>2.8290643034664374E-3</v>
      </c>
      <c r="V127" s="193">
        <f>L127*$B127*Indicators!$B$257+L127*$C127*Indicators!$C$257+L127*$D127*Indicators!$D$257+L127*$E127*Indicators!$E$257+L127*$F127*Indicators!$F$257+L127*$G127*Indicators!$G$257+L127*$H127*Indicators!$H$257+L127*$I127*Indicators!$I$257</f>
        <v>1.1169449203963228E-4</v>
      </c>
      <c r="W127" s="193">
        <f>M127*$B127*Indicators!$B$258+M127*$C127*Indicators!$C$258+M127*$D127*Indicators!$D$258+M127*$E127*Indicators!$E$258+M127*$F127*Indicators!$F$258+M127*$G127*Indicators!$G$258+M127*$H127*Indicators!$H$258+M127*$I127*Indicators!$I$258</f>
        <v>1.1104232129366723E-4</v>
      </c>
      <c r="X127" s="193">
        <f>N127*$B127*Indicators!$B$259+N127*$C127*Indicators!$C$259+N127*$D127*Indicators!$D$259+N127*$E127*Indicators!$E$259+N127*$F127*Indicators!$F$259+N127*$G127*Indicators!$G$259+N127*$H127*Indicators!$H$259+N127*$I127*Indicators!$I$259</f>
        <v>-6.4383375281912845E-4</v>
      </c>
      <c r="Y127" s="193">
        <f>O127*$B127*Indicators!$B$260+O127*$C127*Indicators!$C$260+O127*$D127*Indicators!$D$260+O127*$E127*Indicators!$E$260+O127*$F127*Indicators!$F$260+O127*$G127*Indicators!$G$260+O127*$H127*Indicators!$H$260+O127*$I127*Indicators!$I$260</f>
        <v>-3.1806159639946184E-4</v>
      </c>
      <c r="Z127" s="193">
        <f>P127*$B127*Indicators!$B$261+P127*$C127*Indicators!$C$261+P127*$D127*Indicators!$D$261+P127*$E127*Indicators!$E$261+P127*$F127*Indicators!$F$261+P127*$G127*Indicators!$G$261+P127*$H127*Indicators!$H$261+P127*$I127*Indicators!$I$261</f>
        <v>-5.1438884004331102E-4</v>
      </c>
      <c r="AA127" s="193">
        <f>Q127*$B127*Indicators!$B$262+Q127*$C127*Indicators!$C$262+Q127*$D127*Indicators!$D$262+Q127*$E127*Indicators!$E$262+Q127*$F127*Indicators!$F$262+Q127*$G127*Indicators!$G$262+Q127*$H127*Indicators!$H$262+Q127*$I127*Indicators!$I$262</f>
        <v>-1.5256158959632365E-3</v>
      </c>
      <c r="AB127" s="193">
        <f>R127*$B127*Indicators!$B$263+R127*$C127*Indicators!$C$263+R127*$D127*Indicators!$D$263+R127*$E127*Indicators!$E$263+R127*$F127*Indicators!$F$263+R127*$G127*Indicators!$G$263+R127*$H127*Indicators!$H$263+R127*$I127*Indicators!$I$263</f>
        <v>-5.125739711849596E-4</v>
      </c>
      <c r="AC127" s="193">
        <f>S127*$B127*Indicators!$B$264+S127*$C127*Indicators!$C$264+S127*$D127*Indicators!$D$264+S127*$E127*Indicators!$E$264+S127*$F127*Indicators!$F$264+S127*$G127*Indicators!$G$264+S127*$H127*Indicators!$H$264+S127*$I127*Indicators!$I$264</f>
        <v>1.0397420575239476E-3</v>
      </c>
      <c r="AD127" s="193"/>
      <c r="AE127" s="177">
        <f t="shared" si="2"/>
        <v>5.77069117913587E-2</v>
      </c>
    </row>
    <row r="128" spans="1:31" hidden="1" x14ac:dyDescent="0.25">
      <c r="A128" s="174">
        <f>Indicators!A140</f>
        <v>39630</v>
      </c>
      <c r="B128" s="193">
        <f>(Indicators!B140-Indicators!B139)/Indicators!B139</f>
        <v>-7.5994946304485111E-2</v>
      </c>
      <c r="C128" s="193">
        <f>(Indicators!C140-Indicators!C139)/-100</f>
        <v>1.4949999999999993E-2</v>
      </c>
      <c r="D128" s="193">
        <f>(Indicators!D140-Indicators!D139)/-100</f>
        <v>-1.2670708792592435E-2</v>
      </c>
      <c r="E128" s="193">
        <f>(Indicators!E140-Indicators!E139)/-Indicators!E139</f>
        <v>0.12029118665630087</v>
      </c>
      <c r="F128" s="193">
        <f>(Indicators!F140-Indicators!F139)/Indicators!F139</f>
        <v>9.4449047224523658E-2</v>
      </c>
      <c r="G128" s="193">
        <f>(Indicators!G140-Indicators!G139)/Indicators!G139</f>
        <v>-1.1125654450261707E-2</v>
      </c>
      <c r="H128" s="193">
        <f>(Indicators!H140-Indicators!H139)/Indicators!H139</f>
        <v>4.2762105485357315E-3</v>
      </c>
      <c r="I128" s="193">
        <f>(Indicators!I140-Indicators!I139)/Indicators!I139</f>
        <v>7.1407140714071407E-2</v>
      </c>
      <c r="J128" s="174"/>
      <c r="K128" s="193">
        <f>Ilembe!C$77/100</f>
        <v>0.13502458467826969</v>
      </c>
      <c r="L128" s="193">
        <f>Ilembe!D$77/100</f>
        <v>7.3523049907814634E-3</v>
      </c>
      <c r="M128" s="193">
        <f>Ilembe!E$77/100</f>
        <v>0.3291077591676419</v>
      </c>
      <c r="N128" s="193">
        <f>Ilembe!F$77/100</f>
        <v>2.2967618647919057E-2</v>
      </c>
      <c r="O128" s="193">
        <f>Ilembe!G$77/100</f>
        <v>3.5361244701557791E-2</v>
      </c>
      <c r="P128" s="193">
        <f>Ilembe!H$77/100</f>
        <v>0.12413883325737286</v>
      </c>
      <c r="Q128" s="193">
        <f>Ilembe!I$77/100</f>
        <v>5.4373219517967607E-2</v>
      </c>
      <c r="R128" s="193">
        <f>Ilembe!J$77/100</f>
        <v>0.13303116445334592</v>
      </c>
      <c r="S128" s="193">
        <f>Ilembe!K$77/100</f>
        <v>0.15864327058514358</v>
      </c>
      <c r="T128" s="193"/>
      <c r="U128" s="193">
        <f>K128*$B128*Indicators!$B$256+K128*$C128*Indicators!$C$256+K128*$D128*Indicators!$D$256+K128*$E128*Indicators!$E$256+K128*$F128*Indicators!$F$256+K128*$G128*Indicators!$G$256+K128*$H128*Indicators!$H$256+K128*$I128*Indicators!$I$256</f>
        <v>5.480227089374492E-3</v>
      </c>
      <c r="V128" s="193">
        <f>L128*$B128*Indicators!$B$257+L128*$C128*Indicators!$C$257+L128*$D128*Indicators!$D$257+L128*$E128*Indicators!$E$257+L128*$F128*Indicators!$F$257+L128*$G128*Indicators!$G$257+L128*$H128*Indicators!$H$257+L128*$I128*Indicators!$I$257</f>
        <v>-6.8979241828233807E-6</v>
      </c>
      <c r="W128" s="193">
        <f>M128*$B128*Indicators!$B$258+M128*$C128*Indicators!$C$258+M128*$D128*Indicators!$D$258+M128*$E128*Indicators!$E$258+M128*$F128*Indicators!$F$258+M128*$G128*Indicators!$G$258+M128*$H128*Indicators!$H$258+M128*$I128*Indicators!$I$258</f>
        <v>8.2158501054267188E-4</v>
      </c>
      <c r="X128" s="193">
        <f>N128*$B128*Indicators!$B$259+N128*$C128*Indicators!$C$259+N128*$D128*Indicators!$D$259+N128*$E128*Indicators!$E$259+N128*$F128*Indicators!$F$259+N128*$G128*Indicators!$G$259+N128*$H128*Indicators!$H$259+N128*$I128*Indicators!$I$259</f>
        <v>1.2104830459816693E-3</v>
      </c>
      <c r="Y128" s="193">
        <f>O128*$B128*Indicators!$B$260+O128*$C128*Indicators!$C$260+O128*$D128*Indicators!$D$260+O128*$E128*Indicators!$E$260+O128*$F128*Indicators!$F$260+O128*$G128*Indicators!$G$260+O128*$H128*Indicators!$H$260+O128*$I128*Indicators!$I$260</f>
        <v>6.5472520994653985E-4</v>
      </c>
      <c r="Z128" s="193">
        <f>P128*$B128*Indicators!$B$261+P128*$C128*Indicators!$C$261+P128*$D128*Indicators!$D$261+P128*$E128*Indicators!$E$261+P128*$F128*Indicators!$F$261+P128*$G128*Indicators!$G$261+P128*$H128*Indicators!$H$261+P128*$I128*Indicators!$I$261</f>
        <v>1.0175703503687119E-3</v>
      </c>
      <c r="AA128" s="193">
        <f>Q128*$B128*Indicators!$B$262+Q128*$C128*Indicators!$C$262+Q128*$D128*Indicators!$D$262+Q128*$E128*Indicators!$E$262+Q128*$F128*Indicators!$F$262+Q128*$G128*Indicators!$G$262+Q128*$H128*Indicators!$H$262+Q128*$I128*Indicators!$I$262</f>
        <v>2.0774238236626785E-3</v>
      </c>
      <c r="AB128" s="193">
        <f>R128*$B128*Indicators!$B$263+R128*$C128*Indicators!$C$263+R128*$D128*Indicators!$D$263+R128*$E128*Indicators!$E$263+R128*$F128*Indicators!$F$263+R128*$G128*Indicators!$G$263+R128*$H128*Indicators!$H$263+R128*$I128*Indicators!$I$263</f>
        <v>1.7624332315697433E-3</v>
      </c>
      <c r="AC128" s="193">
        <f>S128*$B128*Indicators!$B$264+S128*$C128*Indicators!$C$264+S128*$D128*Indicators!$D$264+S128*$E128*Indicators!$E$264+S128*$F128*Indicators!$F$264+S128*$G128*Indicators!$G$264+S128*$H128*Indicators!$H$264+S128*$I128*Indicators!$I$264</f>
        <v>-7.601580889773224E-6</v>
      </c>
      <c r="AD128" s="193"/>
      <c r="AE128" s="177">
        <f t="shared" si="2"/>
        <v>1.3009948256373911</v>
      </c>
    </row>
    <row r="129" spans="1:31" hidden="1" x14ac:dyDescent="0.25">
      <c r="A129" s="174">
        <f>Indicators!A141</f>
        <v>39661</v>
      </c>
      <c r="B129" s="193">
        <f>(Indicators!B141-Indicators!B140)/Indicators!B140</f>
        <v>5.2888493881178646E-2</v>
      </c>
      <c r="C129" s="193">
        <f>(Indicators!C141-Indicators!C140)/-100</f>
        <v>6.0000000000000493E-4</v>
      </c>
      <c r="D129" s="193">
        <f>(Indicators!D141-Indicators!D140)/-100</f>
        <v>-2.7977648426627155E-3</v>
      </c>
      <c r="E129" s="193">
        <f>(Indicators!E141-Indicators!E140)/-Indicators!E140</f>
        <v>8.9901181007471659E-2</v>
      </c>
      <c r="F129" s="193">
        <f>(Indicators!F141-Indicators!F140)/Indicators!F140</f>
        <v>3.5579106737320121E-2</v>
      </c>
      <c r="G129" s="193">
        <f>(Indicators!G141-Indicators!G140)/Indicators!G140</f>
        <v>-7.9307302007500524E-2</v>
      </c>
      <c r="H129" s="193">
        <f>(Indicators!H141-Indicators!H140)/Indicators!H140</f>
        <v>1.0991765891424496E-2</v>
      </c>
      <c r="I129" s="193">
        <f>(Indicators!I141-Indicators!I140)/Indicators!I140</f>
        <v>1.1201344161299357E-3</v>
      </c>
      <c r="J129" s="174"/>
      <c r="K129" s="193">
        <f>Ilembe!C$77/100</f>
        <v>0.13502458467826969</v>
      </c>
      <c r="L129" s="193">
        <f>Ilembe!D$77/100</f>
        <v>7.3523049907814634E-3</v>
      </c>
      <c r="M129" s="193">
        <f>Ilembe!E$77/100</f>
        <v>0.3291077591676419</v>
      </c>
      <c r="N129" s="193">
        <f>Ilembe!F$77/100</f>
        <v>2.2967618647919057E-2</v>
      </c>
      <c r="O129" s="193">
        <f>Ilembe!G$77/100</f>
        <v>3.5361244701557791E-2</v>
      </c>
      <c r="P129" s="193">
        <f>Ilembe!H$77/100</f>
        <v>0.12413883325737286</v>
      </c>
      <c r="Q129" s="193">
        <f>Ilembe!I$77/100</f>
        <v>5.4373219517967607E-2</v>
      </c>
      <c r="R129" s="193">
        <f>Ilembe!J$77/100</f>
        <v>0.13303116445334592</v>
      </c>
      <c r="S129" s="193">
        <f>Ilembe!K$77/100</f>
        <v>0.15864327058514358</v>
      </c>
      <c r="T129" s="193"/>
      <c r="U129" s="193">
        <f>K129*$B129*Indicators!$B$256+K129*$C129*Indicators!$C$256+K129*$D129*Indicators!$D$256+K129*$E129*Indicators!$E$256+K129*$F129*Indicators!$F$256+K129*$G129*Indicators!$G$256+K129*$H129*Indicators!$H$256+K129*$I129*Indicators!$I$256</f>
        <v>5.0828020944056569E-3</v>
      </c>
      <c r="V129" s="193">
        <f>L129*$B129*Indicators!$B$257+L129*$C129*Indicators!$C$257+L129*$D129*Indicators!$D$257+L129*$E129*Indicators!$E$257+L129*$F129*Indicators!$F$257+L129*$G129*Indicators!$G$257+L129*$H129*Indicators!$H$257+L129*$I129*Indicators!$I$257</f>
        <v>-4.8835683535362388E-5</v>
      </c>
      <c r="W129" s="193">
        <f>M129*$B129*Indicators!$B$258+M129*$C129*Indicators!$C$258+M129*$D129*Indicators!$D$258+M129*$E129*Indicators!$E$258+M129*$F129*Indicators!$F$258+M129*$G129*Indicators!$G$258+M129*$H129*Indicators!$H$258+M129*$I129*Indicators!$I$258</f>
        <v>9.4797535751463425E-3</v>
      </c>
      <c r="X129" s="193">
        <f>N129*$B129*Indicators!$B$259+N129*$C129*Indicators!$C$259+N129*$D129*Indicators!$D$259+N129*$E129*Indicators!$E$259+N129*$F129*Indicators!$F$259+N129*$G129*Indicators!$G$259+N129*$H129*Indicators!$H$259+N129*$I129*Indicators!$I$259</f>
        <v>5.7002049164698286E-4</v>
      </c>
      <c r="Y129" s="193">
        <f>O129*$B129*Indicators!$B$260+O129*$C129*Indicators!$C$260+O129*$D129*Indicators!$D$260+O129*$E129*Indicators!$E$260+O129*$F129*Indicators!$F$260+O129*$G129*Indicators!$G$260+O129*$H129*Indicators!$H$260+O129*$I129*Indicators!$I$260</f>
        <v>7.7892995018799581E-4</v>
      </c>
      <c r="Z129" s="193">
        <f>P129*$B129*Indicators!$B$261+P129*$C129*Indicators!$C$261+P129*$D129*Indicators!$D$261+P129*$E129*Indicators!$E$261+P129*$F129*Indicators!$F$261+P129*$G129*Indicators!$G$261+P129*$H129*Indicators!$H$261+P129*$I129*Indicators!$I$261</f>
        <v>2.0703075148122891E-3</v>
      </c>
      <c r="AA129" s="193">
        <f>Q129*$B129*Indicators!$B$262+Q129*$C129*Indicators!$C$262+Q129*$D129*Indicators!$D$262+Q129*$E129*Indicators!$E$262+Q129*$F129*Indicators!$F$262+Q129*$G129*Indicators!$G$262+Q129*$H129*Indicators!$H$262+Q129*$I129*Indicators!$I$262</f>
        <v>1.8709712732686143E-3</v>
      </c>
      <c r="AB129" s="193">
        <f>R129*$B129*Indicators!$B$263+R129*$C129*Indicators!$C$263+R129*$D129*Indicators!$D$263+R129*$E129*Indicators!$E$263+R129*$F129*Indicators!$F$263+R129*$G129*Indicators!$G$263+R129*$H129*Indicators!$H$263+R129*$I129*Indicators!$I$263</f>
        <v>2.3363900893483146E-3</v>
      </c>
      <c r="AC129" s="193">
        <f>S129*$B129*Indicators!$B$264+S129*$C129*Indicators!$C$264+S129*$D129*Indicators!$D$264+S129*$E129*Indicators!$E$264+S129*$F129*Indicators!$F$264+S129*$G129*Indicators!$G$264+S129*$H129*Indicators!$H$264+S129*$I129*Indicators!$I$264</f>
        <v>1.3156021349125394E-3</v>
      </c>
      <c r="AD129" s="193"/>
      <c r="AE129" s="177">
        <f t="shared" si="2"/>
        <v>2.3455941440193375</v>
      </c>
    </row>
    <row r="130" spans="1:31" hidden="1" x14ac:dyDescent="0.25">
      <c r="A130" s="174">
        <f>Indicators!A142</f>
        <v>39692</v>
      </c>
      <c r="B130" s="193">
        <f>(Indicators!B142-Indicators!B141)/Indicators!B141</f>
        <v>8.419152500551913E-2</v>
      </c>
      <c r="C130" s="193">
        <f>(Indicators!C142-Indicators!C141)/-100</f>
        <v>3.000000000000007E-3</v>
      </c>
      <c r="D130" s="193">
        <f>(Indicators!D142-Indicators!D141)/-100</f>
        <v>5.7299575312358894E-3</v>
      </c>
      <c r="E130" s="193">
        <f>(Indicators!E142-Indicators!E141)/-Indicators!E141</f>
        <v>0.16278248587570621</v>
      </c>
      <c r="F130" s="193">
        <f>(Indicators!F142-Indicators!F141)/Indicators!F141</f>
        <v>2.4853801169590635E-2</v>
      </c>
      <c r="G130" s="193">
        <f>(Indicators!G142-Indicators!G141)/Indicators!G141</f>
        <v>8.4461483167605128E-2</v>
      </c>
      <c r="H130" s="193">
        <f>(Indicators!H142-Indicators!H141)/Indicators!H141</f>
        <v>5.5392708368300061E-3</v>
      </c>
      <c r="I130" s="193">
        <f>(Indicators!I142-Indicators!I141)/Indicators!I141</f>
        <v>-3.2167832167832165E-2</v>
      </c>
      <c r="J130" s="174"/>
      <c r="K130" s="193">
        <f>Ilembe!C$77/100</f>
        <v>0.13502458467826969</v>
      </c>
      <c r="L130" s="193">
        <f>Ilembe!D$77/100</f>
        <v>7.3523049907814634E-3</v>
      </c>
      <c r="M130" s="193">
        <f>Ilembe!E$77/100</f>
        <v>0.3291077591676419</v>
      </c>
      <c r="N130" s="193">
        <f>Ilembe!F$77/100</f>
        <v>2.2967618647919057E-2</v>
      </c>
      <c r="O130" s="193">
        <f>Ilembe!G$77/100</f>
        <v>3.5361244701557791E-2</v>
      </c>
      <c r="P130" s="193">
        <f>Ilembe!H$77/100</f>
        <v>0.12413883325737286</v>
      </c>
      <c r="Q130" s="193">
        <f>Ilembe!I$77/100</f>
        <v>5.4373219517967607E-2</v>
      </c>
      <c r="R130" s="193">
        <f>Ilembe!J$77/100</f>
        <v>0.13303116445334592</v>
      </c>
      <c r="S130" s="193">
        <f>Ilembe!K$77/100</f>
        <v>0.15864327058514358</v>
      </c>
      <c r="T130" s="193"/>
      <c r="U130" s="193">
        <f>K130*$B130*Indicators!$B$256+K130*$C130*Indicators!$C$256+K130*$D130*Indicators!$D$256+K130*$E130*Indicators!$E$256+K130*$F130*Indicators!$F$256+K130*$G130*Indicators!$G$256+K130*$H130*Indicators!$H$256+K130*$I130*Indicators!$I$256</f>
        <v>6.8233953291817959E-3</v>
      </c>
      <c r="V130" s="193">
        <f>L130*$B130*Indicators!$B$257+L130*$C130*Indicators!$C$257+L130*$D130*Indicators!$D$257+L130*$E130*Indicators!$E$257+L130*$F130*Indicators!$F$257+L130*$G130*Indicators!$G$257+L130*$H130*Indicators!$H$257+L130*$I130*Indicators!$I$257</f>
        <v>5.0647627026621149E-4</v>
      </c>
      <c r="W130" s="193">
        <f>M130*$B130*Indicators!$B$258+M130*$C130*Indicators!$C$258+M130*$D130*Indicators!$D$258+M130*$E130*Indicators!$E$258+M130*$F130*Indicators!$F$258+M130*$G130*Indicators!$G$258+M130*$H130*Indicators!$H$258+M130*$I130*Indicators!$I$258</f>
        <v>1.3411845761752809E-2</v>
      </c>
      <c r="X130" s="193">
        <f>N130*$B130*Indicators!$B$259+N130*$C130*Indicators!$C$259+N130*$D130*Indicators!$D$259+N130*$E130*Indicators!$E$259+N130*$F130*Indicators!$F$259+N130*$G130*Indicators!$G$259+N130*$H130*Indicators!$H$259+N130*$I130*Indicators!$I$259</f>
        <v>5.9445154740781522E-4</v>
      </c>
      <c r="Y130" s="193">
        <f>O130*$B130*Indicators!$B$260+O130*$C130*Indicators!$C$260+O130*$D130*Indicators!$D$260+O130*$E130*Indicators!$E$260+O130*$F130*Indicators!$F$260+O130*$G130*Indicators!$G$260+O130*$H130*Indicators!$H$260+O130*$I130*Indicators!$I$260</f>
        <v>1.2151152966676524E-3</v>
      </c>
      <c r="Z130" s="193">
        <f>P130*$B130*Indicators!$B$261+P130*$C130*Indicators!$C$261+P130*$D130*Indicators!$D$261+P130*$E130*Indicators!$E$261+P130*$F130*Indicators!$F$261+P130*$G130*Indicators!$G$261+P130*$H130*Indicators!$H$261+P130*$I130*Indicators!$I$261</f>
        <v>3.5104240336926956E-3</v>
      </c>
      <c r="AA130" s="193">
        <f>Q130*$B130*Indicators!$B$262+Q130*$C130*Indicators!$C$262+Q130*$D130*Indicators!$D$262+Q130*$E130*Indicators!$E$262+Q130*$F130*Indicators!$F$262+Q130*$G130*Indicators!$G$262+Q130*$H130*Indicators!$H$262+Q130*$I130*Indicators!$I$262</f>
        <v>3.0621890719542775E-3</v>
      </c>
      <c r="AB130" s="193">
        <f>R130*$B130*Indicators!$B$263+R130*$C130*Indicators!$C$263+R130*$D130*Indicators!$D$263+R130*$E130*Indicators!$E$263+R130*$F130*Indicators!$F$263+R130*$G130*Indicators!$G$263+R130*$H130*Indicators!$H$263+R130*$I130*Indicators!$I$263</f>
        <v>3.5085355269976011E-3</v>
      </c>
      <c r="AC130" s="193">
        <f>S130*$B130*Indicators!$B$264+S130*$C130*Indicators!$C$264+S130*$D130*Indicators!$D$264+S130*$E130*Indicators!$E$264+S130*$F130*Indicators!$F$264+S130*$G130*Indicators!$G$264+S130*$H130*Indicators!$H$264+S130*$I130*Indicators!$I$264</f>
        <v>1.6924910704974349E-3</v>
      </c>
      <c r="AD130" s="193"/>
      <c r="AE130" s="177">
        <f t="shared" si="2"/>
        <v>3.4324923908418286</v>
      </c>
    </row>
    <row r="131" spans="1:31" hidden="1" x14ac:dyDescent="0.25">
      <c r="A131" s="174">
        <f>Indicators!A143</f>
        <v>39722</v>
      </c>
      <c r="B131" s="193">
        <f>(Indicators!B143-Indicators!B142)/Indicators!B142</f>
        <v>0.16612366145221963</v>
      </c>
      <c r="C131" s="193">
        <f>(Indicators!C143-Indicators!C142)/-100</f>
        <v>-2.2500000000000141E-3</v>
      </c>
      <c r="D131" s="193">
        <f>(Indicators!D143-Indicators!D142)/-100</f>
        <v>9.9785745530329532E-3</v>
      </c>
      <c r="E131" s="193">
        <f>(Indicators!E143-Indicators!E142)/-Indicators!E142</f>
        <v>0.36303247574862935</v>
      </c>
      <c r="F131" s="193">
        <f>(Indicators!F143-Indicators!F142)/Indicators!F142</f>
        <v>-0.16547788873038519</v>
      </c>
      <c r="G131" s="193">
        <f>(Indicators!G143-Indicators!G142)/Indicators!G142</f>
        <v>-0.18614670790985416</v>
      </c>
      <c r="H131" s="193">
        <f>(Indicators!H143-Indicators!H142)/Indicators!H142</f>
        <v>9.9239456716337538E-3</v>
      </c>
      <c r="I131" s="193">
        <f>(Indicators!I143-Indicators!I142)/Indicators!I142</f>
        <v>3.3236994219653176E-2</v>
      </c>
      <c r="J131" s="174"/>
      <c r="K131" s="193">
        <f>Ilembe!C$77/100</f>
        <v>0.13502458467826969</v>
      </c>
      <c r="L131" s="193">
        <f>Ilembe!D$77/100</f>
        <v>7.3523049907814634E-3</v>
      </c>
      <c r="M131" s="193">
        <f>Ilembe!E$77/100</f>
        <v>0.3291077591676419</v>
      </c>
      <c r="N131" s="193">
        <f>Ilembe!F$77/100</f>
        <v>2.2967618647919057E-2</v>
      </c>
      <c r="O131" s="193">
        <f>Ilembe!G$77/100</f>
        <v>3.5361244701557791E-2</v>
      </c>
      <c r="P131" s="193">
        <f>Ilembe!H$77/100</f>
        <v>0.12413883325737286</v>
      </c>
      <c r="Q131" s="193">
        <f>Ilembe!I$77/100</f>
        <v>5.4373219517967607E-2</v>
      </c>
      <c r="R131" s="193">
        <f>Ilembe!J$77/100</f>
        <v>0.13303116445334592</v>
      </c>
      <c r="S131" s="193">
        <f>Ilembe!K$77/100</f>
        <v>0.15864327058514358</v>
      </c>
      <c r="T131" s="193"/>
      <c r="U131" s="193">
        <f>K131*$B131*Indicators!$B$256+K131*$C131*Indicators!$C$256+K131*$D131*Indicators!$D$256+K131*$E131*Indicators!$E$256+K131*$F131*Indicators!$F$256+K131*$G131*Indicators!$G$256+K131*$H131*Indicators!$H$256+K131*$I131*Indicators!$I$256</f>
        <v>6.6462029776306235E-3</v>
      </c>
      <c r="V131" s="193">
        <f>L131*$B131*Indicators!$B$257+L131*$C131*Indicators!$C$257+L131*$D131*Indicators!$D$257+L131*$E131*Indicators!$E$257+L131*$F131*Indicators!$F$257+L131*$G131*Indicators!$G$257+L131*$H131*Indicators!$H$257+L131*$I131*Indicators!$I$257</f>
        <v>1.3476085174353528E-4</v>
      </c>
      <c r="W131" s="193">
        <f>M131*$B131*Indicators!$B$258+M131*$C131*Indicators!$C$258+M131*$D131*Indicators!$D$258+M131*$E131*Indicators!$E$258+M131*$F131*Indicators!$F$258+M131*$G131*Indicators!$G$258+M131*$H131*Indicators!$H$258+M131*$I131*Indicators!$I$258</f>
        <v>3.3613503661658883E-2</v>
      </c>
      <c r="X131" s="193">
        <f>N131*$B131*Indicators!$B$259+N131*$C131*Indicators!$C$259+N131*$D131*Indicators!$D$259+N131*$E131*Indicators!$E$259+N131*$F131*Indicators!$F$259+N131*$G131*Indicators!$G$259+N131*$H131*Indicators!$H$259+N131*$I131*Indicators!$I$259</f>
        <v>2.4625003741621685E-3</v>
      </c>
      <c r="Y131" s="193">
        <f>O131*$B131*Indicators!$B$260+O131*$C131*Indicators!$C$260+O131*$D131*Indicators!$D$260+O131*$E131*Indicators!$E$260+O131*$F131*Indicators!$F$260+O131*$G131*Indicators!$G$260+O131*$H131*Indicators!$H$260+O131*$I131*Indicators!$I$260</f>
        <v>2.6884846129248668E-3</v>
      </c>
      <c r="Z131" s="193">
        <f>P131*$B131*Indicators!$B$261+P131*$C131*Indicators!$C$261+P131*$D131*Indicators!$D$261+P131*$E131*Indicators!$E$261+P131*$F131*Indicators!$F$261+P131*$G131*Indicators!$G$261+P131*$H131*Indicators!$H$261+P131*$I131*Indicators!$I$261</f>
        <v>7.0268556968825753E-3</v>
      </c>
      <c r="AA131" s="193">
        <f>Q131*$B131*Indicators!$B$262+Q131*$C131*Indicators!$C$262+Q131*$D131*Indicators!$D$262+Q131*$E131*Indicators!$E$262+Q131*$F131*Indicators!$F$262+Q131*$G131*Indicators!$G$262+Q131*$H131*Indicators!$H$262+Q131*$I131*Indicators!$I$262</f>
        <v>7.1434695671980979E-3</v>
      </c>
      <c r="AB131" s="193">
        <f>R131*$B131*Indicators!$B$263+R131*$C131*Indicators!$C$263+R131*$D131*Indicators!$D$263+R131*$E131*Indicators!$E$263+R131*$F131*Indicators!$F$263+R131*$G131*Indicators!$G$263+R131*$H131*Indicators!$H$263+R131*$I131*Indicators!$I$263</f>
        <v>7.6845458249760155E-3</v>
      </c>
      <c r="AC131" s="193">
        <f>S131*$B131*Indicators!$B$264+S131*$C131*Indicators!$C$264+S131*$D131*Indicators!$D$264+S131*$E131*Indicators!$E$264+S131*$F131*Indicators!$F$264+S131*$G131*Indicators!$G$264+S131*$H131*Indicators!$H$264+S131*$I131*Indicators!$I$264</f>
        <v>3.5630666953327342E-3</v>
      </c>
      <c r="AD131" s="193"/>
      <c r="AE131" s="177">
        <f t="shared" ref="AE131:AE164" si="3">SUM(U131:AD131)*100</f>
        <v>7.0963390262509511</v>
      </c>
    </row>
    <row r="132" spans="1:31" hidden="1" x14ac:dyDescent="0.25">
      <c r="A132" s="174">
        <f>Indicators!A144</f>
        <v>39753</v>
      </c>
      <c r="B132" s="193">
        <f>(Indicators!B144-Indicators!B143)/Indicators!B143</f>
        <v>3.2386626264701408E-2</v>
      </c>
      <c r="C132" s="193">
        <f>(Indicators!C144-Indicators!C143)/-100</f>
        <v>8.0000000000000071E-3</v>
      </c>
      <c r="D132" s="193">
        <f>(Indicators!D144-Indicators!D143)/-100</f>
        <v>3.8706956617404311E-3</v>
      </c>
      <c r="E132" s="193">
        <f>(Indicators!E144-Indicators!E143)/-Indicators!E143</f>
        <v>0.20145671246482363</v>
      </c>
      <c r="F132" s="193">
        <f>(Indicators!F144-Indicators!F143)/Indicators!F143</f>
        <v>1.1111111111111179E-2</v>
      </c>
      <c r="G132" s="193">
        <f>(Indicators!G144-Indicators!G143)/Indicators!G143</f>
        <v>9.7597393783086697E-2</v>
      </c>
      <c r="H132" s="193">
        <f>(Indicators!H144-Indicators!H143)/Indicators!H143</f>
        <v>8.8310436455298832E-3</v>
      </c>
      <c r="I132" s="193">
        <f>(Indicators!I144-Indicators!I143)/Indicators!I143</f>
        <v>-4.195804195804196E-2</v>
      </c>
      <c r="J132" s="174"/>
      <c r="K132" s="193">
        <f>Ilembe!C$77/100</f>
        <v>0.13502458467826969</v>
      </c>
      <c r="L132" s="193">
        <f>Ilembe!D$77/100</f>
        <v>7.3523049907814634E-3</v>
      </c>
      <c r="M132" s="193">
        <f>Ilembe!E$77/100</f>
        <v>0.3291077591676419</v>
      </c>
      <c r="N132" s="193">
        <f>Ilembe!F$77/100</f>
        <v>2.2967618647919057E-2</v>
      </c>
      <c r="O132" s="193">
        <f>Ilembe!G$77/100</f>
        <v>3.5361244701557791E-2</v>
      </c>
      <c r="P132" s="193">
        <f>Ilembe!H$77/100</f>
        <v>0.12413883325737286</v>
      </c>
      <c r="Q132" s="193">
        <f>Ilembe!I$77/100</f>
        <v>5.4373219517967607E-2</v>
      </c>
      <c r="R132" s="193">
        <f>Ilembe!J$77/100</f>
        <v>0.13303116445334592</v>
      </c>
      <c r="S132" s="193">
        <f>Ilembe!K$77/100</f>
        <v>0.15864327058514358</v>
      </c>
      <c r="T132" s="193"/>
      <c r="U132" s="193">
        <f>K132*$B132*Indicators!$B$256+K132*$C132*Indicators!$C$256+K132*$D132*Indicators!$D$256+K132*$E132*Indicators!$E$256+K132*$F132*Indicators!$F$256+K132*$G132*Indicators!$G$256+K132*$H132*Indicators!$H$256+K132*$I132*Indicators!$I$256</f>
        <v>5.7491166656952397E-3</v>
      </c>
      <c r="V132" s="193">
        <f>L132*$B132*Indicators!$B$257+L132*$C132*Indicators!$C$257+L132*$D132*Indicators!$D$257+L132*$E132*Indicators!$E$257+L132*$F132*Indicators!$F$257+L132*$G132*Indicators!$G$257+L132*$H132*Indicators!$H$257+L132*$I132*Indicators!$I$257</f>
        <v>4.4488068332547122E-4</v>
      </c>
      <c r="W132" s="193">
        <f>M132*$B132*Indicators!$B$258+M132*$C132*Indicators!$C$258+M132*$D132*Indicators!$D$258+M132*$E132*Indicators!$E$258+M132*$F132*Indicators!$F$258+M132*$G132*Indicators!$G$258+M132*$H132*Indicators!$H$258+M132*$I132*Indicators!$I$258</f>
        <v>8.4797974982049017E-3</v>
      </c>
      <c r="X132" s="193">
        <f>N132*$B132*Indicators!$B$259+N132*$C132*Indicators!$C$259+N132*$D132*Indicators!$D$259+N132*$E132*Indicators!$E$259+N132*$F132*Indicators!$F$259+N132*$G132*Indicators!$G$259+N132*$H132*Indicators!$H$259+N132*$I132*Indicators!$I$259</f>
        <v>5.5185728869588111E-4</v>
      </c>
      <c r="Y132" s="193">
        <f>O132*$B132*Indicators!$B$260+O132*$C132*Indicators!$C$260+O132*$D132*Indicators!$D$260+O132*$E132*Indicators!$E$260+O132*$F132*Indicators!$F$260+O132*$G132*Indicators!$G$260+O132*$H132*Indicators!$H$260+O132*$I132*Indicators!$I$260</f>
        <v>1.3011399856582328E-3</v>
      </c>
      <c r="Z132" s="193">
        <f>P132*$B132*Indicators!$B$261+P132*$C132*Indicators!$C$261+P132*$D132*Indicators!$D$261+P132*$E132*Indicators!$E$261+P132*$F132*Indicators!$F$261+P132*$G132*Indicators!$G$261+P132*$H132*Indicators!$H$261+P132*$I132*Indicators!$I$261</f>
        <v>3.6206622489286522E-3</v>
      </c>
      <c r="AA132" s="193">
        <f>Q132*$B132*Indicators!$B$262+Q132*$C132*Indicators!$C$262+Q132*$D132*Indicators!$D$262+Q132*$E132*Indicators!$E$262+Q132*$F132*Indicators!$F$262+Q132*$G132*Indicators!$G$262+Q132*$H132*Indicators!$H$262+Q132*$I132*Indicators!$I$262</f>
        <v>3.4381899710674924E-3</v>
      </c>
      <c r="AB132" s="193">
        <f>R132*$B132*Indicators!$B$263+R132*$C132*Indicators!$C$263+R132*$D132*Indicators!$D$263+R132*$E132*Indicators!$E$263+R132*$F132*Indicators!$F$263+R132*$G132*Indicators!$G$263+R132*$H132*Indicators!$H$263+R132*$I132*Indicators!$I$263</f>
        <v>3.6081795875245607E-3</v>
      </c>
      <c r="AC132" s="193">
        <f>S132*$B132*Indicators!$B$264+S132*$C132*Indicators!$C$264+S132*$D132*Indicators!$D$264+S132*$E132*Indicators!$E$264+S132*$F132*Indicators!$F$264+S132*$G132*Indicators!$G$264+S132*$H132*Indicators!$H$264+S132*$I132*Indicators!$I$264</f>
        <v>1.1682827966706228E-3</v>
      </c>
      <c r="AD132" s="193"/>
      <c r="AE132" s="177">
        <f t="shared" si="3"/>
        <v>2.8362106725771055</v>
      </c>
    </row>
    <row r="133" spans="1:31" hidden="1" x14ac:dyDescent="0.25">
      <c r="A133" s="174">
        <f>Indicators!A145</f>
        <v>39783</v>
      </c>
      <c r="B133" s="193">
        <f>(Indicators!B145-Indicators!B144)/Indicators!B144</f>
        <v>-7.0979424523421014E-2</v>
      </c>
      <c r="C133" s="193">
        <f>(Indicators!C145-Indicators!C144)/-100</f>
        <v>1.0750000000000003E-2</v>
      </c>
      <c r="D133" s="193">
        <f>(Indicators!D145-Indicators!D144)/-100</f>
        <v>2.245705182744711E-2</v>
      </c>
      <c r="E133" s="193">
        <f>(Indicators!E145-Indicators!E144)/-Indicators!E144</f>
        <v>0.23237976782752903</v>
      </c>
      <c r="F133" s="193">
        <f>(Indicators!F145-Indicators!F144)/Indicators!F144</f>
        <v>-4.3110735418427706E-2</v>
      </c>
      <c r="G133" s="193">
        <f>(Indicators!G145-Indicators!G144)/Indicators!G144</f>
        <v>8.1375216423447874E-2</v>
      </c>
      <c r="H133" s="193">
        <f>(Indicators!H145-Indicators!H144)/Indicators!H144</f>
        <v>-1.0821680354292842E-2</v>
      </c>
      <c r="I133" s="193">
        <f>(Indicators!I145-Indicators!I144)/Indicators!I144</f>
        <v>-4.8759124087591241E-2</v>
      </c>
      <c r="J133" s="174"/>
      <c r="K133" s="193">
        <f>Ilembe!C$77/100</f>
        <v>0.13502458467826969</v>
      </c>
      <c r="L133" s="193">
        <f>Ilembe!D$77/100</f>
        <v>7.3523049907814634E-3</v>
      </c>
      <c r="M133" s="193">
        <f>Ilembe!E$77/100</f>
        <v>0.3291077591676419</v>
      </c>
      <c r="N133" s="193">
        <f>Ilembe!F$77/100</f>
        <v>2.2967618647919057E-2</v>
      </c>
      <c r="O133" s="193">
        <f>Ilembe!G$77/100</f>
        <v>3.5361244701557791E-2</v>
      </c>
      <c r="P133" s="193">
        <f>Ilembe!H$77/100</f>
        <v>0.12413883325737286</v>
      </c>
      <c r="Q133" s="193">
        <f>Ilembe!I$77/100</f>
        <v>5.4373219517967607E-2</v>
      </c>
      <c r="R133" s="193">
        <f>Ilembe!J$77/100</f>
        <v>0.13303116445334592</v>
      </c>
      <c r="S133" s="193">
        <f>Ilembe!K$77/100</f>
        <v>0.15864327058514358</v>
      </c>
      <c r="T133" s="193"/>
      <c r="U133" s="193">
        <f>K133*$B133*Indicators!$B$256+K133*$C133*Indicators!$C$256+K133*$D133*Indicators!$D$256+K133*$E133*Indicators!$E$256+K133*$F133*Indicators!$F$256+K133*$G133*Indicators!$G$256+K133*$H133*Indicators!$H$256+K133*$I133*Indicators!$I$256</f>
        <v>1.2949410771046456E-3</v>
      </c>
      <c r="V133" s="193">
        <f>L133*$B133*Indicators!$B$257+L133*$C133*Indicators!$C$257+L133*$D133*Indicators!$D$257+L133*$E133*Indicators!$E$257+L133*$F133*Indicators!$F$257+L133*$G133*Indicators!$G$257+L133*$H133*Indicators!$H$257+L133*$I133*Indicators!$I$257</f>
        <v>1.8191375318494371E-4</v>
      </c>
      <c r="W133" s="193">
        <f>M133*$B133*Indicators!$B$258+M133*$C133*Indicators!$C$258+M133*$D133*Indicators!$D$258+M133*$E133*Indicators!$E$258+M133*$F133*Indicators!$F$258+M133*$G133*Indicators!$G$258+M133*$H133*Indicators!$H$258+M133*$I133*Indicators!$I$258</f>
        <v>-3.0165892348468976E-3</v>
      </c>
      <c r="X133" s="193">
        <f>N133*$B133*Indicators!$B$259+N133*$C133*Indicators!$C$259+N133*$D133*Indicators!$D$259+N133*$E133*Indicators!$E$259+N133*$F133*Indicators!$F$259+N133*$G133*Indicators!$G$259+N133*$H133*Indicators!$H$259+N133*$I133*Indicators!$I$259</f>
        <v>3.5775818092449957E-4</v>
      </c>
      <c r="Y133" s="193">
        <f>O133*$B133*Indicators!$B$260+O133*$C133*Indicators!$C$260+O133*$D133*Indicators!$D$260+O133*$E133*Indicators!$E$260+O133*$F133*Indicators!$F$260+O133*$G133*Indicators!$G$260+O133*$H133*Indicators!$H$260+O133*$I133*Indicators!$I$260</f>
        <v>9.7403494775653409E-4</v>
      </c>
      <c r="Z133" s="193">
        <f>P133*$B133*Indicators!$B$261+P133*$C133*Indicators!$C$261+P133*$D133*Indicators!$D$261+P133*$E133*Indicators!$E$261+P133*$F133*Indicators!$F$261+P133*$G133*Indicators!$G$261+P133*$H133*Indicators!$H$261+P133*$I133*Indicators!$I$261</f>
        <v>2.6923881398273966E-3</v>
      </c>
      <c r="AA133" s="193">
        <f>Q133*$B133*Indicators!$B$262+Q133*$C133*Indicators!$C$262+Q133*$D133*Indicators!$D$262+Q133*$E133*Indicators!$E$262+Q133*$F133*Indicators!$F$262+Q133*$G133*Indicators!$G$262+Q133*$H133*Indicators!$H$262+Q133*$I133*Indicators!$I$262</f>
        <v>3.2608405219934316E-3</v>
      </c>
      <c r="AB133" s="193">
        <f>R133*$B133*Indicators!$B$263+R133*$C133*Indicators!$C$263+R133*$D133*Indicators!$D$263+R133*$E133*Indicators!$E$263+R133*$F133*Indicators!$F$263+R133*$G133*Indicators!$G$263+R133*$H133*Indicators!$H$263+R133*$I133*Indicators!$I$263</f>
        <v>2.1901957186097705E-3</v>
      </c>
      <c r="AC133" s="193">
        <f>S133*$B133*Indicators!$B$264+S133*$C133*Indicators!$C$264+S133*$D133*Indicators!$D$264+S133*$E133*Indicators!$E$264+S133*$F133*Indicators!$F$264+S133*$G133*Indicators!$G$264+S133*$H133*Indicators!$H$264+S133*$I133*Indicators!$I$264</f>
        <v>-7.1841484476254584E-4</v>
      </c>
      <c r="AD133" s="193"/>
      <c r="AE133" s="177">
        <f t="shared" si="3"/>
        <v>0.72170682597917779</v>
      </c>
    </row>
    <row r="134" spans="1:31" hidden="1" x14ac:dyDescent="0.25">
      <c r="A134" s="174">
        <f>Indicators!A146</f>
        <v>39814</v>
      </c>
      <c r="B134" s="193">
        <f>(Indicators!B146-Indicators!B145)/Indicators!B145</f>
        <v>9.4405294835821427E-2</v>
      </c>
      <c r="C134" s="193">
        <f>(Indicators!C146-Indicators!C145)/-100</f>
        <v>-6.7499999999999982E-3</v>
      </c>
      <c r="D134" s="193">
        <f>(Indicators!D146-Indicators!D145)/-100</f>
        <v>1.7704657999534648E-2</v>
      </c>
      <c r="E134" s="193">
        <f>(Indicators!E146-Indicators!E145)/-Indicators!E145</f>
        <v>-0.21577099648933301</v>
      </c>
      <c r="F134" s="193">
        <f>(Indicators!F146-Indicators!F145)/Indicators!F145</f>
        <v>8.1272084805653705E-2</v>
      </c>
      <c r="G134" s="193">
        <f>(Indicators!G146-Indicators!G145)/Indicators!G145</f>
        <v>3.9913083257090552E-2</v>
      </c>
      <c r="H134" s="193">
        <f>(Indicators!H146-Indicators!H145)/Indicators!H145</f>
        <v>5.0984563585919646E-3</v>
      </c>
      <c r="I134" s="193">
        <f>(Indicators!I146-Indicators!I145)/Indicators!I145</f>
        <v>3.3763044812768567E-2</v>
      </c>
      <c r="J134" s="174"/>
      <c r="K134" s="193">
        <f>Ilembe!C$78/100</f>
        <v>0.12588508298486392</v>
      </c>
      <c r="L134" s="193">
        <f>Ilembe!D$78/100</f>
        <v>7.3038751361545083E-3</v>
      </c>
      <c r="M134" s="193">
        <f>Ilembe!E$78/100</f>
        <v>0.31330424952773922</v>
      </c>
      <c r="N134" s="193">
        <f>Ilembe!F$78/100</f>
        <v>2.2322137868088805E-2</v>
      </c>
      <c r="O134" s="193">
        <f>Ilembe!G$78/100</f>
        <v>3.9837963079033797E-2</v>
      </c>
      <c r="P134" s="193">
        <f>Ilembe!H$78/100</f>
        <v>0.12813119614005403</v>
      </c>
      <c r="Q134" s="193">
        <f>Ilembe!I$78/100</f>
        <v>5.5935702016344742E-2</v>
      </c>
      <c r="R134" s="193">
        <f>Ilembe!J$78/100</f>
        <v>0.14327408598435709</v>
      </c>
      <c r="S134" s="193">
        <f>Ilembe!K$78/100</f>
        <v>0.16400570726336372</v>
      </c>
      <c r="T134" s="193"/>
      <c r="U134" s="193">
        <f>K134*$B134*Indicators!$B$256+K134*$C134*Indicators!$C$256+K134*$D134*Indicators!$D$256+K134*$E134*Indicators!$E$256+K134*$F134*Indicators!$F$256+K134*$G134*Indicators!$G$256+K134*$H134*Indicators!$H$256+K134*$I134*Indicators!$I$256</f>
        <v>1.2591953932491594E-3</v>
      </c>
      <c r="V134" s="193">
        <f>L134*$B134*Indicators!$B$257+L134*$C134*Indicators!$C$257+L134*$D134*Indicators!$D$257+L134*$E134*Indicators!$E$257+L134*$F134*Indicators!$F$257+L134*$G134*Indicators!$G$257+L134*$H134*Indicators!$H$257+L134*$I134*Indicators!$I$257</f>
        <v>2.1518918733489691E-4</v>
      </c>
      <c r="W134" s="193">
        <f>M134*$B134*Indicators!$B$258+M134*$C134*Indicators!$C$258+M134*$D134*Indicators!$D$258+M134*$E134*Indicators!$E$258+M134*$F134*Indicators!$F$258+M134*$G134*Indicators!$G$258+M134*$H134*Indicators!$H$258+M134*$I134*Indicators!$I$258</f>
        <v>5.7217003852064637E-3</v>
      </c>
      <c r="X134" s="193">
        <f>N134*$B134*Indicators!$B$259+N134*$C134*Indicators!$C$259+N134*$D134*Indicators!$D$259+N134*$E134*Indicators!$E$259+N134*$F134*Indicators!$F$259+N134*$G134*Indicators!$G$259+N134*$H134*Indicators!$H$259+N134*$I134*Indicators!$I$259</f>
        <v>-3.5212210117188046E-4</v>
      </c>
      <c r="Y134" s="193">
        <f>O134*$B134*Indicators!$B$260+O134*$C134*Indicators!$C$260+O134*$D134*Indicators!$D$260+O134*$E134*Indicators!$E$260+O134*$F134*Indicators!$F$260+O134*$G134*Indicators!$G$260+O134*$H134*Indicators!$H$260+O134*$I134*Indicators!$I$260</f>
        <v>-7.9524402631414917E-4</v>
      </c>
      <c r="Z134" s="193">
        <f>P134*$B134*Indicators!$B$261+P134*$C134*Indicators!$C$261+P134*$D134*Indicators!$D$261+P134*$E134*Indicators!$E$261+P134*$F134*Indicators!$F$261+P134*$G134*Indicators!$G$261+P134*$H134*Indicators!$H$261+P134*$I134*Indicators!$I$261</f>
        <v>-1.2407615739352615E-3</v>
      </c>
      <c r="AA134" s="193">
        <f>Q134*$B134*Indicators!$B$262+Q134*$C134*Indicators!$C$262+Q134*$D134*Indicators!$D$262+Q134*$E134*Indicators!$E$262+Q134*$F134*Indicators!$F$262+Q134*$G134*Indicators!$G$262+Q134*$H134*Indicators!$H$262+Q134*$I134*Indicators!$I$262</f>
        <v>-2.823315846750041E-3</v>
      </c>
      <c r="AB134" s="193">
        <f>R134*$B134*Indicators!$B$263+R134*$C134*Indicators!$C$263+R134*$D134*Indicators!$D$263+R134*$E134*Indicators!$E$263+R134*$F134*Indicators!$F$263+R134*$G134*Indicators!$G$263+R134*$H134*Indicators!$H$263+R134*$I134*Indicators!$I$263</f>
        <v>-1.3626676846164175E-3</v>
      </c>
      <c r="AC134" s="193">
        <f>S134*$B134*Indicators!$B$264+S134*$C134*Indicators!$C$264+S134*$D134*Indicators!$D$264+S134*$E134*Indicators!$E$264+S134*$F134*Indicators!$F$264+S134*$G134*Indicators!$G$264+S134*$H134*Indicators!$H$264+S134*$I134*Indicators!$I$264</f>
        <v>2.2692896074065793E-3</v>
      </c>
      <c r="AD134" s="193"/>
      <c r="AE134" s="177">
        <f t="shared" si="3"/>
        <v>0.28912633404093496</v>
      </c>
    </row>
    <row r="135" spans="1:31" hidden="1" x14ac:dyDescent="0.25">
      <c r="A135" s="174">
        <f>Indicators!A147</f>
        <v>39845</v>
      </c>
      <c r="B135" s="193">
        <f>(Indicators!B147-Indicators!B146)/Indicators!B146</f>
        <v>-1.5500689898129968E-2</v>
      </c>
      <c r="C135" s="193">
        <f>(Indicators!C147-Indicators!C146)/-100</f>
        <v>-6.6500000000000092E-3</v>
      </c>
      <c r="D135" s="193">
        <f>(Indicators!D147-Indicators!D146)/-100</f>
        <v>-4.8001776392269232E-3</v>
      </c>
      <c r="E135" s="193">
        <f>(Indicators!E147-Indicators!E146)/-Indicators!E146</f>
        <v>9.9955575299867355E-3</v>
      </c>
      <c r="F135" s="193">
        <f>(Indicators!F147-Indicators!F146)/Indicators!F146</f>
        <v>8.7418300653594794E-2</v>
      </c>
      <c r="G135" s="193">
        <f>(Indicators!G147-Indicators!G146)/Indicators!G146</f>
        <v>4.091059056417029E-2</v>
      </c>
      <c r="H135" s="193">
        <f>(Indicators!H147-Indicators!H146)/Indicators!H146</f>
        <v>3.5667091553331074E-4</v>
      </c>
      <c r="I135" s="193">
        <f>(Indicators!I147-Indicators!I146)/Indicators!I146</f>
        <v>-5.1068883610451303E-2</v>
      </c>
      <c r="J135" s="174"/>
      <c r="K135" s="193">
        <f>Ilembe!C$78/100</f>
        <v>0.12588508298486392</v>
      </c>
      <c r="L135" s="193">
        <f>Ilembe!D$78/100</f>
        <v>7.3038751361545083E-3</v>
      </c>
      <c r="M135" s="193">
        <f>Ilembe!E$78/100</f>
        <v>0.31330424952773922</v>
      </c>
      <c r="N135" s="193">
        <f>Ilembe!F$78/100</f>
        <v>2.2322137868088805E-2</v>
      </c>
      <c r="O135" s="193">
        <f>Ilembe!G$78/100</f>
        <v>3.9837963079033797E-2</v>
      </c>
      <c r="P135" s="193">
        <f>Ilembe!H$78/100</f>
        <v>0.12813119614005403</v>
      </c>
      <c r="Q135" s="193">
        <f>Ilembe!I$78/100</f>
        <v>5.5935702016344742E-2</v>
      </c>
      <c r="R135" s="193">
        <f>Ilembe!J$78/100</f>
        <v>0.14327408598435709</v>
      </c>
      <c r="S135" s="193">
        <f>Ilembe!K$78/100</f>
        <v>0.16400570726336372</v>
      </c>
      <c r="T135" s="193"/>
      <c r="U135" s="193">
        <f>K135*$B135*Indicators!$B$256+K135*$C135*Indicators!$C$256+K135*$D135*Indicators!$D$256+K135*$E135*Indicators!$E$256+K135*$F135*Indicators!$F$256+K135*$G135*Indicators!$G$256+K135*$H135*Indicators!$H$256+K135*$I135*Indicators!$I$256</f>
        <v>2.5013044374491197E-3</v>
      </c>
      <c r="V135" s="193">
        <f>L135*$B135*Indicators!$B$257+L135*$C135*Indicators!$C$257+L135*$D135*Indicators!$D$257+L135*$E135*Indicators!$E$257+L135*$F135*Indicators!$F$257+L135*$G135*Indicators!$G$257+L135*$H135*Indicators!$H$257+L135*$I135*Indicators!$I$257</f>
        <v>1.8258287593576856E-5</v>
      </c>
      <c r="W135" s="193">
        <f>M135*$B135*Indicators!$B$258+M135*$C135*Indicators!$C$258+M135*$D135*Indicators!$D$258+M135*$E135*Indicators!$E$258+M135*$F135*Indicators!$F$258+M135*$G135*Indicators!$G$258+M135*$H135*Indicators!$H$258+M135*$I135*Indicators!$I$258</f>
        <v>-5.0673215943603661E-3</v>
      </c>
      <c r="X135" s="193">
        <f>N135*$B135*Indicators!$B$259+N135*$C135*Indicators!$C$259+N135*$D135*Indicators!$D$259+N135*$E135*Indicators!$E$259+N135*$F135*Indicators!$F$259+N135*$G135*Indicators!$G$259+N135*$H135*Indicators!$H$259+N135*$I135*Indicators!$I$259</f>
        <v>-5.7194319786487606E-4</v>
      </c>
      <c r="Y135" s="193">
        <f>O135*$B135*Indicators!$B$260+O135*$C135*Indicators!$C$260+O135*$D135*Indicators!$D$260+O135*$E135*Indicators!$E$260+O135*$F135*Indicators!$F$260+O135*$G135*Indicators!$G$260+O135*$H135*Indicators!$H$260+O135*$I135*Indicators!$I$260</f>
        <v>-1.9808216186885237E-4</v>
      </c>
      <c r="Z135" s="193">
        <f>P135*$B135*Indicators!$B$261+P135*$C135*Indicators!$C$261+P135*$D135*Indicators!$D$261+P135*$E135*Indicators!$E$261+P135*$F135*Indicators!$F$261+P135*$G135*Indicators!$G$261+P135*$H135*Indicators!$H$261+P135*$I135*Indicators!$I$261</f>
        <v>-4.8034861130079266E-4</v>
      </c>
      <c r="AA135" s="193">
        <f>Q135*$B135*Indicators!$B$262+Q135*$C135*Indicators!$C$262+Q135*$D135*Indicators!$D$262+Q135*$E135*Indicators!$E$262+Q135*$F135*Indicators!$F$262+Q135*$G135*Indicators!$G$262+Q135*$H135*Indicators!$H$262+Q135*$I135*Indicators!$I$262</f>
        <v>-3.018835111449821E-4</v>
      </c>
      <c r="AB135" s="193">
        <f>R135*$B135*Indicators!$B$263+R135*$C135*Indicators!$C$263+R135*$D135*Indicators!$D$263+R135*$E135*Indicators!$E$263+R135*$F135*Indicators!$F$263+R135*$G135*Indicators!$G$263+R135*$H135*Indicators!$H$263+R135*$I135*Indicators!$I$263</f>
        <v>-8.3163069358810674E-4</v>
      </c>
      <c r="AC135" s="193">
        <f>S135*$B135*Indicators!$B$264+S135*$C135*Indicators!$C$264+S135*$D135*Indicators!$D$264+S135*$E135*Indicators!$E$264+S135*$F135*Indicators!$F$264+S135*$G135*Indicators!$G$264+S135*$H135*Indicators!$H$264+S135*$I135*Indicators!$I$264</f>
        <v>-1.1946253494344366E-3</v>
      </c>
      <c r="AD135" s="193"/>
      <c r="AE135" s="177">
        <f t="shared" si="3"/>
        <v>-0.61262723945197162</v>
      </c>
    </row>
    <row r="136" spans="1:31" hidden="1" x14ac:dyDescent="0.25">
      <c r="A136" s="174">
        <f>Indicators!A148</f>
        <v>39873</v>
      </c>
      <c r="B136" s="193">
        <f>(Indicators!B148-Indicators!B147)/Indicators!B147</f>
        <v>-5.26315789473683E-2</v>
      </c>
      <c r="C136" s="193">
        <f>(Indicators!C148-Indicators!C147)/-100</f>
        <v>-3.9999999999999145E-4</v>
      </c>
      <c r="D136" s="193">
        <f>(Indicators!D148-Indicators!D147)/-100</f>
        <v>-8.7088769711025189E-4</v>
      </c>
      <c r="E136" s="193">
        <f>(Indicators!E148-Indicators!E147)/-Indicators!E147</f>
        <v>-4.8911824096926175E-2</v>
      </c>
      <c r="F136" s="193">
        <f>(Indicators!F148-Indicators!F147)/Indicators!F147</f>
        <v>-2.8549962434260012E-2</v>
      </c>
      <c r="G136" s="193">
        <f>(Indicators!G148-Indicators!G147)/Indicators!G147</f>
        <v>-3.1378763866878018E-2</v>
      </c>
      <c r="H136" s="193">
        <f>(Indicators!H148-Indicators!H147)/Indicators!H147</f>
        <v>-1.8331981017632177E-4</v>
      </c>
      <c r="I136" s="193">
        <f>(Indicators!I148-Indicators!I147)/Indicators!I147</f>
        <v>0.11170212765957446</v>
      </c>
      <c r="J136" s="174"/>
      <c r="K136" s="193">
        <f>Ilembe!C$78/100</f>
        <v>0.12588508298486392</v>
      </c>
      <c r="L136" s="193">
        <f>Ilembe!D$78/100</f>
        <v>7.3038751361545083E-3</v>
      </c>
      <c r="M136" s="193">
        <f>Ilembe!E$78/100</f>
        <v>0.31330424952773922</v>
      </c>
      <c r="N136" s="193">
        <f>Ilembe!F$78/100</f>
        <v>2.2322137868088805E-2</v>
      </c>
      <c r="O136" s="193">
        <f>Ilembe!G$78/100</f>
        <v>3.9837963079033797E-2</v>
      </c>
      <c r="P136" s="193">
        <f>Ilembe!H$78/100</f>
        <v>0.12813119614005403</v>
      </c>
      <c r="Q136" s="193">
        <f>Ilembe!I$78/100</f>
        <v>5.5935702016344742E-2</v>
      </c>
      <c r="R136" s="193">
        <f>Ilembe!J$78/100</f>
        <v>0.14327408598435709</v>
      </c>
      <c r="S136" s="193">
        <f>Ilembe!K$78/100</f>
        <v>0.16400570726336372</v>
      </c>
      <c r="T136" s="193"/>
      <c r="U136" s="193">
        <f>K136*$B136*Indicators!$B$256+K136*$C136*Indicators!$C$256+K136*$D136*Indicators!$D$256+K136*$E136*Indicators!$E$256+K136*$F136*Indicators!$F$256+K136*$G136*Indicators!$G$256+K136*$H136*Indicators!$H$256+K136*$I136*Indicators!$I$256</f>
        <v>-2.3379403757445168E-3</v>
      </c>
      <c r="V136" s="193">
        <f>L136*$B136*Indicators!$B$257+L136*$C136*Indicators!$C$257+L136*$D136*Indicators!$D$257+L136*$E136*Indicators!$E$257+L136*$F136*Indicators!$F$257+L136*$G136*Indicators!$G$257+L136*$H136*Indicators!$H$257+L136*$I136*Indicators!$I$257</f>
        <v>-7.9551880554178128E-5</v>
      </c>
      <c r="W136" s="193">
        <f>M136*$B136*Indicators!$B$258+M136*$C136*Indicators!$C$258+M136*$D136*Indicators!$D$258+M136*$E136*Indicators!$E$258+M136*$F136*Indicators!$F$258+M136*$G136*Indicators!$G$258+M136*$H136*Indicators!$H$258+M136*$I136*Indicators!$I$258</f>
        <v>-3.4892251734850669E-4</v>
      </c>
      <c r="X136" s="193">
        <f>N136*$B136*Indicators!$B$259+N136*$C136*Indicators!$C$259+N136*$D136*Indicators!$D$259+N136*$E136*Indicators!$E$259+N136*$F136*Indicators!$F$259+N136*$G136*Indicators!$G$259+N136*$H136*Indicators!$H$259+N136*$I136*Indicators!$I$259</f>
        <v>9.0903925903868562E-4</v>
      </c>
      <c r="Y136" s="193">
        <f>O136*$B136*Indicators!$B$260+O136*$C136*Indicators!$C$260+O136*$D136*Indicators!$D$260+O136*$E136*Indicators!$E$260+O136*$F136*Indicators!$F$260+O136*$G136*Indicators!$G$260+O136*$H136*Indicators!$H$260+O136*$I136*Indicators!$I$260</f>
        <v>-2.8989726549796802E-4</v>
      </c>
      <c r="Z136" s="193">
        <f>P136*$B136*Indicators!$B$261+P136*$C136*Indicators!$C$261+P136*$D136*Indicators!$D$261+P136*$E136*Indicators!$E$261+P136*$F136*Indicators!$F$261+P136*$G136*Indicators!$G$261+P136*$H136*Indicators!$H$261+P136*$I136*Indicators!$I$261</f>
        <v>-1.3472159597847065E-3</v>
      </c>
      <c r="AA136" s="193">
        <f>Q136*$B136*Indicators!$B$262+Q136*$C136*Indicators!$C$262+Q136*$D136*Indicators!$D$262+Q136*$E136*Indicators!$E$262+Q136*$F136*Indicators!$F$262+Q136*$G136*Indicators!$G$262+Q136*$H136*Indicators!$H$262+Q136*$I136*Indicators!$I$262</f>
        <v>-5.0175695634564234E-4</v>
      </c>
      <c r="AB136" s="193">
        <f>R136*$B136*Indicators!$B$263+R136*$C136*Indicators!$C$263+R136*$D136*Indicators!$D$263+R136*$E136*Indicators!$E$263+R136*$F136*Indicators!$F$263+R136*$G136*Indicators!$G$263+R136*$H136*Indicators!$H$263+R136*$I136*Indicators!$I$263</f>
        <v>-6.9506824313598267E-4</v>
      </c>
      <c r="AC136" s="193">
        <f>S136*$B136*Indicators!$B$264+S136*$C136*Indicators!$C$264+S136*$D136*Indicators!$D$264+S136*$E136*Indicators!$E$264+S136*$F136*Indicators!$F$264+S136*$G136*Indicators!$G$264+S136*$H136*Indicators!$H$264+S136*$I136*Indicators!$I$264</f>
        <v>-7.7451685796998699E-6</v>
      </c>
      <c r="AD136" s="193"/>
      <c r="AE136" s="177">
        <f t="shared" si="3"/>
        <v>-0.46990591079525151</v>
      </c>
    </row>
    <row r="137" spans="1:31" hidden="1" x14ac:dyDescent="0.25">
      <c r="A137" s="174">
        <f>Indicators!A149</f>
        <v>39904</v>
      </c>
      <c r="B137" s="193">
        <f>(Indicators!B149-Indicators!B148)/Indicators!B148</f>
        <v>-0.11306263770853009</v>
      </c>
      <c r="C137" s="193">
        <f>(Indicators!C149-Indicators!C148)/-100</f>
        <v>8.9999999999999857E-4</v>
      </c>
      <c r="D137" s="193">
        <f>(Indicators!D149-Indicators!D148)/-100</f>
        <v>2.6288579038070024E-3</v>
      </c>
      <c r="E137" s="193">
        <f>(Indicators!E149-Indicators!E148)/-Indicators!E148</f>
        <v>-4.6844919786096208E-2</v>
      </c>
      <c r="F137" s="193">
        <f>(Indicators!F149-Indicators!F148)/Indicators!F148</f>
        <v>4.1763341067285457E-2</v>
      </c>
      <c r="G137" s="193">
        <f>(Indicators!G149-Indicators!G148)/Indicators!G148</f>
        <v>-1.9088132635253056E-2</v>
      </c>
      <c r="H137" s="193">
        <f>(Indicators!H149-Indicators!H148)/Indicators!H148</f>
        <v>-1.462044247166791E-3</v>
      </c>
      <c r="I137" s="193">
        <f>(Indicators!I149-Indicators!I148)/Indicators!I148</f>
        <v>-4.0247678018575851E-2</v>
      </c>
      <c r="J137" s="174"/>
      <c r="K137" s="193">
        <f>Ilembe!C$78/100</f>
        <v>0.12588508298486392</v>
      </c>
      <c r="L137" s="193">
        <f>Ilembe!D$78/100</f>
        <v>7.3038751361545083E-3</v>
      </c>
      <c r="M137" s="193">
        <f>Ilembe!E$78/100</f>
        <v>0.31330424952773922</v>
      </c>
      <c r="N137" s="193">
        <f>Ilembe!F$78/100</f>
        <v>2.2322137868088805E-2</v>
      </c>
      <c r="O137" s="193">
        <f>Ilembe!G$78/100</f>
        <v>3.9837963079033797E-2</v>
      </c>
      <c r="P137" s="193">
        <f>Ilembe!H$78/100</f>
        <v>0.12813119614005403</v>
      </c>
      <c r="Q137" s="193">
        <f>Ilembe!I$78/100</f>
        <v>5.5935702016344742E-2</v>
      </c>
      <c r="R137" s="193">
        <f>Ilembe!J$78/100</f>
        <v>0.14327408598435709</v>
      </c>
      <c r="S137" s="193">
        <f>Ilembe!K$78/100</f>
        <v>0.16400570726336372</v>
      </c>
      <c r="T137" s="193"/>
      <c r="U137" s="193">
        <f>K137*$B137*Indicators!$B$256+K137*$C137*Indicators!$C$256+K137*$D137*Indicators!$D$256+K137*$E137*Indicators!$E$256+K137*$F137*Indicators!$F$256+K137*$G137*Indicators!$G$256+K137*$H137*Indicators!$H$256+K137*$I137*Indicators!$I$256</f>
        <v>-2.6677236156747923E-3</v>
      </c>
      <c r="V137" s="193">
        <f>L137*$B137*Indicators!$B$257+L137*$C137*Indicators!$C$257+L137*$D137*Indicators!$D$257+L137*$E137*Indicators!$E$257+L137*$F137*Indicators!$F$257+L137*$G137*Indicators!$G$257+L137*$H137*Indicators!$H$257+L137*$I137*Indicators!$I$257</f>
        <v>-3.9651329889795888E-4</v>
      </c>
      <c r="W137" s="193">
        <f>M137*$B137*Indicators!$B$258+M137*$C137*Indicators!$C$258+M137*$D137*Indicators!$D$258+M137*$E137*Indicators!$E$258+M137*$F137*Indicators!$F$258+M137*$G137*Indicators!$G$258+M137*$H137*Indicators!$H$258+M137*$I137*Indicators!$I$258</f>
        <v>-1.6335906740075123E-2</v>
      </c>
      <c r="X137" s="193">
        <f>N137*$B137*Indicators!$B$259+N137*$C137*Indicators!$C$259+N137*$D137*Indicators!$D$259+N137*$E137*Indicators!$E$259+N137*$F137*Indicators!$F$259+N137*$G137*Indicators!$G$259+N137*$H137*Indicators!$H$259+N137*$I137*Indicators!$I$259</f>
        <v>-9.100478517366339E-4</v>
      </c>
      <c r="Y137" s="193">
        <f>O137*$B137*Indicators!$B$260+O137*$C137*Indicators!$C$260+O137*$D137*Indicators!$D$260+O137*$E137*Indicators!$E$260+O137*$F137*Indicators!$F$260+O137*$G137*Indicators!$G$260+O137*$H137*Indicators!$H$260+O137*$I137*Indicators!$I$260</f>
        <v>-8.0676309692195825E-4</v>
      </c>
      <c r="Z137" s="193">
        <f>P137*$B137*Indicators!$B$261+P137*$C137*Indicators!$C$261+P137*$D137*Indicators!$D$261+P137*$E137*Indicators!$E$261+P137*$F137*Indicators!$F$261+P137*$G137*Indicators!$G$261+P137*$H137*Indicators!$H$261+P137*$I137*Indicators!$I$261</f>
        <v>-1.9880189625883621E-3</v>
      </c>
      <c r="AA137" s="193">
        <f>Q137*$B137*Indicators!$B$262+Q137*$C137*Indicators!$C$262+Q137*$D137*Indicators!$D$262+Q137*$E137*Indicators!$E$262+Q137*$F137*Indicators!$F$262+Q137*$G137*Indicators!$G$262+Q137*$H137*Indicators!$H$262+Q137*$I137*Indicators!$I$262</f>
        <v>-1.6352260225655463E-3</v>
      </c>
      <c r="AB137" s="193">
        <f>R137*$B137*Indicators!$B$263+R137*$C137*Indicators!$C$263+R137*$D137*Indicators!$D$263+R137*$E137*Indicators!$E$263+R137*$F137*Indicators!$F$263+R137*$G137*Indicators!$G$263+R137*$H137*Indicators!$H$263+R137*$I137*Indicators!$I$263</f>
        <v>-2.5594292357928798E-3</v>
      </c>
      <c r="AC137" s="193">
        <f>S137*$B137*Indicators!$B$264+S137*$C137*Indicators!$C$264+S137*$D137*Indicators!$D$264+S137*$E137*Indicators!$E$264+S137*$F137*Indicators!$F$264+S137*$G137*Indicators!$G$264+S137*$H137*Indicators!$H$264+S137*$I137*Indicators!$I$264</f>
        <v>-2.1183779736944938E-3</v>
      </c>
      <c r="AD137" s="193"/>
      <c r="AE137" s="177">
        <f t="shared" si="3"/>
        <v>-2.9418006797947749</v>
      </c>
    </row>
    <row r="138" spans="1:31" hidden="1" x14ac:dyDescent="0.25">
      <c r="A138" s="174">
        <f>Indicators!A150</f>
        <v>39934</v>
      </c>
      <c r="B138" s="193">
        <f>(Indicators!B150-Indicators!B149)/Indicators!B149</f>
        <v>-5.4889157025575556E-2</v>
      </c>
      <c r="C138" s="193">
        <f>(Indicators!C150-Indicators!C149)/-100</f>
        <v>-2.7999999999999935E-3</v>
      </c>
      <c r="D138" s="193">
        <f>(Indicators!D150-Indicators!D149)/-100</f>
        <v>3.5249882500389962E-3</v>
      </c>
      <c r="E138" s="193">
        <f>(Indicators!E150-Indicators!E149)/-Indicators!E149</f>
        <v>-0.31548835308541068</v>
      </c>
      <c r="F138" s="193">
        <f>(Indicators!F150-Indicators!F149)/Indicators!F149</f>
        <v>0.14847809948032664</v>
      </c>
      <c r="G138" s="193">
        <f>(Indicators!G150-Indicators!G149)/Indicators!G149</f>
        <v>6.7496942066051432E-2</v>
      </c>
      <c r="H138" s="193">
        <f>(Indicators!H150-Indicators!H149)/Indicators!H149</f>
        <v>-1.1836426430693915E-2</v>
      </c>
      <c r="I138" s="193">
        <f>(Indicators!I150-Indicators!I149)/Indicators!I149</f>
        <v>5.0733137829912026E-2</v>
      </c>
      <c r="J138" s="174"/>
      <c r="K138" s="193">
        <f>Ilembe!C$78/100</f>
        <v>0.12588508298486392</v>
      </c>
      <c r="L138" s="193">
        <f>Ilembe!D$78/100</f>
        <v>7.3038751361545083E-3</v>
      </c>
      <c r="M138" s="193">
        <f>Ilembe!E$78/100</f>
        <v>0.31330424952773922</v>
      </c>
      <c r="N138" s="193">
        <f>Ilembe!F$78/100</f>
        <v>2.2322137868088805E-2</v>
      </c>
      <c r="O138" s="193">
        <f>Ilembe!G$78/100</f>
        <v>3.9837963079033797E-2</v>
      </c>
      <c r="P138" s="193">
        <f>Ilembe!H$78/100</f>
        <v>0.12813119614005403</v>
      </c>
      <c r="Q138" s="193">
        <f>Ilembe!I$78/100</f>
        <v>5.5935702016344742E-2</v>
      </c>
      <c r="R138" s="193">
        <f>Ilembe!J$78/100</f>
        <v>0.14327408598435709</v>
      </c>
      <c r="S138" s="193">
        <f>Ilembe!K$78/100</f>
        <v>0.16400570726336372</v>
      </c>
      <c r="T138" s="193"/>
      <c r="U138" s="193">
        <f>K138*$B138*Indicators!$B$256+K138*$C138*Indicators!$C$256+K138*$D138*Indicators!$D$256+K138*$E138*Indicators!$E$256+K138*$F138*Indicators!$F$256+K138*$G138*Indicators!$G$256+K138*$H138*Indicators!$H$256+K138*$I138*Indicators!$I$256</f>
        <v>-2.1773290139876205E-3</v>
      </c>
      <c r="V138" s="193">
        <f>L138*$B138*Indicators!$B$257+L138*$C138*Indicators!$C$257+L138*$D138*Indicators!$D$257+L138*$E138*Indicators!$E$257+L138*$F138*Indicators!$F$257+L138*$G138*Indicators!$G$257+L138*$H138*Indicators!$H$257+L138*$I138*Indicators!$I$257</f>
        <v>-7.9394422993684491E-5</v>
      </c>
      <c r="W138" s="193">
        <f>M138*$B138*Indicators!$B$258+M138*$C138*Indicators!$C$258+M138*$D138*Indicators!$D$258+M138*$E138*Indicators!$E$258+M138*$F138*Indicators!$F$258+M138*$G138*Indicators!$G$258+M138*$H138*Indicators!$H$258+M138*$I138*Indicators!$I$258</f>
        <v>-1.3215425747024764E-2</v>
      </c>
      <c r="X138" s="193">
        <f>N138*$B138*Indicators!$B$259+N138*$C138*Indicators!$C$259+N138*$D138*Indicators!$D$259+N138*$E138*Indicators!$E$259+N138*$F138*Indicators!$F$259+N138*$G138*Indicators!$G$259+N138*$H138*Indicators!$H$259+N138*$I138*Indicators!$I$259</f>
        <v>-9.9037545705018496E-4</v>
      </c>
      <c r="Y138" s="193">
        <f>O138*$B138*Indicators!$B$260+O138*$C138*Indicators!$C$260+O138*$D138*Indicators!$D$260+O138*$E138*Indicators!$E$260+O138*$F138*Indicators!$F$260+O138*$G138*Indicators!$G$260+O138*$H138*Indicators!$H$260+O138*$I138*Indicators!$I$260</f>
        <v>-2.1637567713776889E-3</v>
      </c>
      <c r="Z138" s="193">
        <f>P138*$B138*Indicators!$B$261+P138*$C138*Indicators!$C$261+P138*$D138*Indicators!$D$261+P138*$E138*Indicators!$E$261+P138*$F138*Indicators!$F$261+P138*$G138*Indicators!$G$261+P138*$H138*Indicators!$H$261+P138*$I138*Indicators!$I$261</f>
        <v>-5.1600815885825295E-3</v>
      </c>
      <c r="AA138" s="193">
        <f>Q138*$B138*Indicators!$B$262+Q138*$C138*Indicators!$C$262+Q138*$D138*Indicators!$D$262+Q138*$E138*Indicators!$E$262+Q138*$F138*Indicators!$F$262+Q138*$G138*Indicators!$G$262+Q138*$H138*Indicators!$H$262+Q138*$I138*Indicators!$I$262</f>
        <v>-5.46138822571991E-3</v>
      </c>
      <c r="AB138" s="193">
        <f>R138*$B138*Indicators!$B$263+R138*$C138*Indicators!$C$263+R138*$D138*Indicators!$D$263+R138*$E138*Indicators!$E$263+R138*$F138*Indicators!$F$263+R138*$G138*Indicators!$G$263+R138*$H138*Indicators!$H$263+R138*$I138*Indicators!$I$263</f>
        <v>-5.5417733362017026E-3</v>
      </c>
      <c r="AC138" s="193">
        <f>S138*$B138*Indicators!$B$264+S138*$C138*Indicators!$C$264+S138*$D138*Indicators!$D$264+S138*$E138*Indicators!$E$264+S138*$F138*Indicators!$F$264+S138*$G138*Indicators!$G$264+S138*$H138*Indicators!$H$264+S138*$I138*Indicators!$I$264</f>
        <v>-1.1116616957132887E-3</v>
      </c>
      <c r="AD138" s="193"/>
      <c r="AE138" s="177">
        <f t="shared" si="3"/>
        <v>-3.5901186258651374</v>
      </c>
    </row>
    <row r="139" spans="1:31" hidden="1" x14ac:dyDescent="0.25">
      <c r="A139" s="174">
        <f>Indicators!A151</f>
        <v>39965</v>
      </c>
      <c r="B139" s="193">
        <f>(Indicators!B151-Indicators!B150)/Indicators!B150</f>
        <v>-3.046536661075918E-2</v>
      </c>
      <c r="C139" s="193">
        <f>(Indicators!C151-Indicators!C150)/-100</f>
        <v>-1.6000000000000014E-3</v>
      </c>
      <c r="D139" s="193">
        <f>(Indicators!D151-Indicators!D150)/-100</f>
        <v>6.7827963619547663E-3</v>
      </c>
      <c r="E139" s="193">
        <f>(Indicators!E151-Indicators!E150)/-Indicators!E150</f>
        <v>-5.0636843740292099E-2</v>
      </c>
      <c r="F139" s="193">
        <f>(Indicators!F151-Indicators!F150)/Indicators!F150</f>
        <v>7.1751777634130418E-2</v>
      </c>
      <c r="G139" s="193">
        <f>(Indicators!G151-Indicators!G150)/Indicators!G150</f>
        <v>-2.2604166666666713E-2</v>
      </c>
      <c r="H139" s="193">
        <f>(Indicators!H151-Indicators!H150)/Indicators!H150</f>
        <v>4.3546828595158304E-3</v>
      </c>
      <c r="I139" s="193">
        <f>(Indicators!I151-Indicators!I150)/Indicators!I150</f>
        <v>-1.5071169411108009E-2</v>
      </c>
      <c r="J139" s="174"/>
      <c r="K139" s="193">
        <f>Ilembe!C$78/100</f>
        <v>0.12588508298486392</v>
      </c>
      <c r="L139" s="193">
        <f>Ilembe!D$78/100</f>
        <v>7.3038751361545083E-3</v>
      </c>
      <c r="M139" s="193">
        <f>Ilembe!E$78/100</f>
        <v>0.31330424952773922</v>
      </c>
      <c r="N139" s="193">
        <f>Ilembe!F$78/100</f>
        <v>2.2322137868088805E-2</v>
      </c>
      <c r="O139" s="193">
        <f>Ilembe!G$78/100</f>
        <v>3.9837963079033797E-2</v>
      </c>
      <c r="P139" s="193">
        <f>Ilembe!H$78/100</f>
        <v>0.12813119614005403</v>
      </c>
      <c r="Q139" s="193">
        <f>Ilembe!I$78/100</f>
        <v>5.5935702016344742E-2</v>
      </c>
      <c r="R139" s="193">
        <f>Ilembe!J$78/100</f>
        <v>0.14327408598435709</v>
      </c>
      <c r="S139" s="193">
        <f>Ilembe!K$78/100</f>
        <v>0.16400570726336372</v>
      </c>
      <c r="T139" s="193"/>
      <c r="U139" s="193">
        <f>K139*$B139*Indicators!$B$256+K139*$C139*Indicators!$C$256+K139*$D139*Indicators!$D$256+K139*$E139*Indicators!$E$256+K139*$F139*Indicators!$F$256+K139*$G139*Indicators!$G$256+K139*$H139*Indicators!$H$256+K139*$I139*Indicators!$I$256</f>
        <v>7.8465570598747127E-4</v>
      </c>
      <c r="V139" s="193">
        <f>L139*$B139*Indicators!$B$257+L139*$C139*Indicators!$C$257+L139*$D139*Indicators!$D$257+L139*$E139*Indicators!$E$257+L139*$F139*Indicators!$F$257+L139*$G139*Indicators!$G$257+L139*$H139*Indicators!$H$257+L139*$I139*Indicators!$I$257</f>
        <v>-1.9179388077042941E-4</v>
      </c>
      <c r="W139" s="193">
        <f>M139*$B139*Indicators!$B$258+M139*$C139*Indicators!$C$258+M139*$D139*Indicators!$D$258+M139*$E139*Indicators!$E$258+M139*$F139*Indicators!$F$258+M139*$G139*Indicators!$G$258+M139*$H139*Indicators!$H$258+M139*$I139*Indicators!$I$258</f>
        <v>-5.7291405540526551E-3</v>
      </c>
      <c r="X139" s="193">
        <f>N139*$B139*Indicators!$B$259+N139*$C139*Indicators!$C$259+N139*$D139*Indicators!$D$259+N139*$E139*Indicators!$E$259+N139*$F139*Indicators!$F$259+N139*$G139*Indicators!$G$259+N139*$H139*Indicators!$H$259+N139*$I139*Indicators!$I$259</f>
        <v>-4.4677495565501469E-4</v>
      </c>
      <c r="Y139" s="193">
        <f>O139*$B139*Indicators!$B$260+O139*$C139*Indicators!$C$260+O139*$D139*Indicators!$D$260+O139*$E139*Indicators!$E$260+O139*$F139*Indicators!$F$260+O139*$G139*Indicators!$G$260+O139*$H139*Indicators!$H$260+O139*$I139*Indicators!$I$260</f>
        <v>-3.9403479093586105E-4</v>
      </c>
      <c r="Z139" s="193">
        <f>P139*$B139*Indicators!$B$261+P139*$C139*Indicators!$C$261+P139*$D139*Indicators!$D$261+P139*$E139*Indicators!$E$261+P139*$F139*Indicators!$F$261+P139*$G139*Indicators!$G$261+P139*$H139*Indicators!$H$261+P139*$I139*Indicators!$I$261</f>
        <v>-7.9761554892025474E-4</v>
      </c>
      <c r="AA139" s="193">
        <f>Q139*$B139*Indicators!$B$262+Q139*$C139*Indicators!$C$262+Q139*$D139*Indicators!$D$262+Q139*$E139*Indicators!$E$262+Q139*$F139*Indicators!$F$262+Q139*$G139*Indicators!$G$262+Q139*$H139*Indicators!$H$262+Q139*$I139*Indicators!$I$262</f>
        <v>-1.0356769601992616E-3</v>
      </c>
      <c r="AB139" s="193">
        <f>R139*$B139*Indicators!$B$263+R139*$C139*Indicators!$C$263+R139*$D139*Indicators!$D$263+R139*$E139*Indicators!$E$263+R139*$F139*Indicators!$F$263+R139*$G139*Indicators!$G$263+R139*$H139*Indicators!$H$263+R139*$I139*Indicators!$I$263</f>
        <v>-1.0658295383392565E-3</v>
      </c>
      <c r="AC139" s="193">
        <f>S139*$B139*Indicators!$B$264+S139*$C139*Indicators!$C$264+S139*$D139*Indicators!$D$264+S139*$E139*Indicators!$E$264+S139*$F139*Indicators!$F$264+S139*$G139*Indicators!$G$264+S139*$H139*Indicators!$H$264+S139*$I139*Indicators!$I$264</f>
        <v>-2.7833917020082875E-4</v>
      </c>
      <c r="AD139" s="193"/>
      <c r="AE139" s="177">
        <f t="shared" si="3"/>
        <v>-0.91545496930860881</v>
      </c>
    </row>
    <row r="140" spans="1:31" hidden="1" x14ac:dyDescent="0.25">
      <c r="A140" s="174">
        <f>Indicators!A152</f>
        <v>39995</v>
      </c>
      <c r="B140" s="193">
        <f>(Indicators!B152-Indicators!B151)/Indicators!B151</f>
        <v>5.034856700232339E-3</v>
      </c>
      <c r="C140" s="193">
        <f>(Indicators!C152-Indicators!C151)/-100</f>
        <v>8.0000000000000069E-4</v>
      </c>
      <c r="D140" s="193">
        <f>(Indicators!D152-Indicators!D151)/-100</f>
        <v>1.9584623793041534E-3</v>
      </c>
      <c r="E140" s="193">
        <f>(Indicators!E152-Indicators!E151)/-Indicators!E151</f>
        <v>-2.9716144293317637E-2</v>
      </c>
      <c r="F140" s="193">
        <f>(Indicators!F152-Indicators!F151)/Indicators!F151</f>
        <v>7.3582629674306552E-2</v>
      </c>
      <c r="G140" s="193">
        <f>(Indicators!G152-Indicators!G151)/Indicators!G151</f>
        <v>-3.8367259938185115E-3</v>
      </c>
      <c r="H140" s="193">
        <f>(Indicators!H152-Indicators!H151)/Indicators!H151</f>
        <v>3.1715438403995908E-3</v>
      </c>
      <c r="I140" s="193">
        <f>(Indicators!I152-Indicators!I151)/Indicators!I151</f>
        <v>4.5338622839331252E-2</v>
      </c>
      <c r="J140" s="174"/>
      <c r="K140" s="193">
        <f>Ilembe!C$78/100</f>
        <v>0.12588508298486392</v>
      </c>
      <c r="L140" s="193">
        <f>Ilembe!D$78/100</f>
        <v>7.3038751361545083E-3</v>
      </c>
      <c r="M140" s="193">
        <f>Ilembe!E$78/100</f>
        <v>0.31330424952773922</v>
      </c>
      <c r="N140" s="193">
        <f>Ilembe!F$78/100</f>
        <v>2.2322137868088805E-2</v>
      </c>
      <c r="O140" s="193">
        <f>Ilembe!G$78/100</f>
        <v>3.9837963079033797E-2</v>
      </c>
      <c r="P140" s="193">
        <f>Ilembe!H$78/100</f>
        <v>0.12813119614005403</v>
      </c>
      <c r="Q140" s="193">
        <f>Ilembe!I$78/100</f>
        <v>5.5935702016344742E-2</v>
      </c>
      <c r="R140" s="193">
        <f>Ilembe!J$78/100</f>
        <v>0.14327408598435709</v>
      </c>
      <c r="S140" s="193">
        <f>Ilembe!K$78/100</f>
        <v>0.16400570726336372</v>
      </c>
      <c r="T140" s="193"/>
      <c r="U140" s="193">
        <f>K140*$B140*Indicators!$B$256+K140*$C140*Indicators!$C$256+K140*$D140*Indicators!$D$256+K140*$E140*Indicators!$E$256+K140*$F140*Indicators!$F$256+K140*$G140*Indicators!$G$256+K140*$H140*Indicators!$H$256+K140*$I140*Indicators!$I$256</f>
        <v>2.7886294006168825E-3</v>
      </c>
      <c r="V140" s="193">
        <f>L140*$B140*Indicators!$B$257+L140*$C140*Indicators!$C$257+L140*$D140*Indicators!$D$257+L140*$E140*Indicators!$E$257+L140*$F140*Indicators!$F$257+L140*$G140*Indicators!$G$257+L140*$H140*Indicators!$H$257+L140*$I140*Indicators!$I$257</f>
        <v>4.4348229631984329E-5</v>
      </c>
      <c r="W140" s="193">
        <f>M140*$B140*Indicators!$B$258+M140*$C140*Indicators!$C$258+M140*$D140*Indicators!$D$258+M140*$E140*Indicators!$E$258+M140*$F140*Indicators!$F$258+M140*$G140*Indicators!$G$258+M140*$H140*Indicators!$H$258+M140*$I140*Indicators!$I$258</f>
        <v>2.6422161374724108E-3</v>
      </c>
      <c r="X140" s="193">
        <f>N140*$B140*Indicators!$B$259+N140*$C140*Indicators!$C$259+N140*$D140*Indicators!$D$259+N140*$E140*Indicators!$E$259+N140*$F140*Indicators!$F$259+N140*$G140*Indicators!$G$259+N140*$H140*Indicators!$H$259+N140*$I140*Indicators!$I$259</f>
        <v>3.9475910022333734E-4</v>
      </c>
      <c r="Y140" s="193">
        <f>O140*$B140*Indicators!$B$260+O140*$C140*Indicators!$C$260+O140*$D140*Indicators!$D$260+O140*$E140*Indicators!$E$260+O140*$F140*Indicators!$F$260+O140*$G140*Indicators!$G$260+O140*$H140*Indicators!$H$260+O140*$I140*Indicators!$I$260</f>
        <v>-1.1939255951659832E-5</v>
      </c>
      <c r="Z140" s="193">
        <f>P140*$B140*Indicators!$B$261+P140*$C140*Indicators!$C$261+P140*$D140*Indicators!$D$261+P140*$E140*Indicators!$E$261+P140*$F140*Indicators!$F$261+P140*$G140*Indicators!$G$261+P140*$H140*Indicators!$H$261+P140*$I140*Indicators!$I$261</f>
        <v>-1.2858610331729177E-4</v>
      </c>
      <c r="AA140" s="193">
        <f>Q140*$B140*Indicators!$B$262+Q140*$C140*Indicators!$C$262+Q140*$D140*Indicators!$D$262+Q140*$E140*Indicators!$E$262+Q140*$F140*Indicators!$F$262+Q140*$G140*Indicators!$G$262+Q140*$H140*Indicators!$H$262+Q140*$I140*Indicators!$I$262</f>
        <v>-1.6150540820838272E-4</v>
      </c>
      <c r="AB140" s="193">
        <f>R140*$B140*Indicators!$B$263+R140*$C140*Indicators!$C$263+R140*$D140*Indicators!$D$263+R140*$E140*Indicators!$E$263+R140*$F140*Indicators!$F$263+R140*$G140*Indicators!$G$263+R140*$H140*Indicators!$H$263+R140*$I140*Indicators!$I$263</f>
        <v>1.7567004354944514E-4</v>
      </c>
      <c r="AC140" s="193">
        <f>S140*$B140*Indicators!$B$264+S140*$C140*Indicators!$C$264+S140*$D140*Indicators!$D$264+S140*$E140*Indicators!$E$264+S140*$F140*Indicators!$F$264+S140*$G140*Indicators!$G$264+S140*$H140*Indicators!$H$264+S140*$I140*Indicators!$I$264</f>
        <v>7.2057095543018529E-4</v>
      </c>
      <c r="AD140" s="193"/>
      <c r="AE140" s="177">
        <f t="shared" si="3"/>
        <v>0.64641630994469113</v>
      </c>
    </row>
    <row r="141" spans="1:31" hidden="1" x14ac:dyDescent="0.25">
      <c r="A141" s="174">
        <f>Indicators!A153</f>
        <v>40026</v>
      </c>
      <c r="B141" s="193">
        <f>(Indicators!B153-Indicators!B152)/Indicators!B152</f>
        <v>-6.9364161849709051E-4</v>
      </c>
      <c r="C141" s="193">
        <f>(Indicators!C153-Indicators!C152)/-100</f>
        <v>1.6999999999999993E-3</v>
      </c>
      <c r="D141" s="193">
        <f>(Indicators!D153-Indicators!D152)/-100</f>
        <v>2.3017788504512992E-3</v>
      </c>
      <c r="E141" s="193">
        <f>(Indicators!E153-Indicators!E152)/-Indicators!E152</f>
        <v>1.6223977027997265E-2</v>
      </c>
      <c r="F141" s="193">
        <f>(Indicators!F153-Indicators!F152)/Indicators!F152</f>
        <v>0.22022471910112348</v>
      </c>
      <c r="G141" s="193">
        <f>(Indicators!G153-Indicators!G152)/Indicators!G152</f>
        <v>2.342997753289823E-2</v>
      </c>
      <c r="H141" s="193">
        <f>(Indicators!H153-Indicators!H152)/Indicators!H152</f>
        <v>-1.1830295928464398E-3</v>
      </c>
      <c r="I141" s="193">
        <f>(Indicators!I153-Indicators!I152)/Indicators!I152</f>
        <v>-1.8704255895906751E-2</v>
      </c>
      <c r="J141" s="174"/>
      <c r="K141" s="193">
        <f>Ilembe!C$78/100</f>
        <v>0.12588508298486392</v>
      </c>
      <c r="L141" s="193">
        <f>Ilembe!D$78/100</f>
        <v>7.3038751361545083E-3</v>
      </c>
      <c r="M141" s="193">
        <f>Ilembe!E$78/100</f>
        <v>0.31330424952773922</v>
      </c>
      <c r="N141" s="193">
        <f>Ilembe!F$78/100</f>
        <v>2.2322137868088805E-2</v>
      </c>
      <c r="O141" s="193">
        <f>Ilembe!G$78/100</f>
        <v>3.9837963079033797E-2</v>
      </c>
      <c r="P141" s="193">
        <f>Ilembe!H$78/100</f>
        <v>0.12813119614005403</v>
      </c>
      <c r="Q141" s="193">
        <f>Ilembe!I$78/100</f>
        <v>5.5935702016344742E-2</v>
      </c>
      <c r="R141" s="193">
        <f>Ilembe!J$78/100</f>
        <v>0.14327408598435709</v>
      </c>
      <c r="S141" s="193">
        <f>Ilembe!K$78/100</f>
        <v>0.16400570726336372</v>
      </c>
      <c r="T141" s="193"/>
      <c r="U141" s="193">
        <f>K141*$B141*Indicators!$B$256+K141*$C141*Indicators!$C$256+K141*$D141*Indicators!$D$256+K141*$E141*Indicators!$E$256+K141*$F141*Indicators!$F$256+K141*$G141*Indicators!$G$256+K141*$H141*Indicators!$H$256+K141*$I141*Indicators!$I$256</f>
        <v>8.4792678462256126E-3</v>
      </c>
      <c r="V141" s="193">
        <f>L141*$B141*Indicators!$B$257+L141*$C141*Indicators!$C$257+L141*$D141*Indicators!$D$257+L141*$E141*Indicators!$E$257+L141*$F141*Indicators!$F$257+L141*$G141*Indicators!$G$257+L141*$H141*Indicators!$H$257+L141*$I141*Indicators!$I$257</f>
        <v>5.1459050932810971E-5</v>
      </c>
      <c r="W141" s="193">
        <f>M141*$B141*Indicators!$B$258+M141*$C141*Indicators!$C$258+M141*$D141*Indicators!$D$258+M141*$E141*Indicators!$E$258+M141*$F141*Indicators!$F$258+M141*$G141*Indicators!$G$258+M141*$H141*Indicators!$H$258+M141*$I141*Indicators!$I$258</f>
        <v>-6.3426630020090957E-4</v>
      </c>
      <c r="X141" s="193">
        <f>N141*$B141*Indicators!$B$259+N141*$C141*Indicators!$C$259+N141*$D141*Indicators!$D$259+N141*$E141*Indicators!$E$259+N141*$F141*Indicators!$F$259+N141*$G141*Indicators!$G$259+N141*$H141*Indicators!$H$259+N141*$I141*Indicators!$I$259</f>
        <v>-1.3605143740708916E-4</v>
      </c>
      <c r="Y141" s="193">
        <f>O141*$B141*Indicators!$B$260+O141*$C141*Indicators!$C$260+O141*$D141*Indicators!$D$260+O141*$E141*Indicators!$E$260+O141*$F141*Indicators!$F$260+O141*$G141*Indicators!$G$260+O141*$H141*Indicators!$H$260+O141*$I141*Indicators!$I$260</f>
        <v>7.2277562450572566E-5</v>
      </c>
      <c r="Z141" s="193">
        <f>P141*$B141*Indicators!$B$261+P141*$C141*Indicators!$C$261+P141*$D141*Indicators!$D$261+P141*$E141*Indicators!$E$261+P141*$F141*Indicators!$F$261+P141*$G141*Indicators!$G$261+P141*$H141*Indicators!$H$261+P141*$I141*Indicators!$I$261</f>
        <v>2.9632029322239828E-4</v>
      </c>
      <c r="AA141" s="193">
        <f>Q141*$B141*Indicators!$B$262+Q141*$C141*Indicators!$C$262+Q141*$D141*Indicators!$D$262+Q141*$E141*Indicators!$E$262+Q141*$F141*Indicators!$F$262+Q141*$G141*Indicators!$G$262+Q141*$H141*Indicators!$H$262+Q141*$I141*Indicators!$I$262</f>
        <v>1.8240494397429326E-4</v>
      </c>
      <c r="AB141" s="193">
        <f>R141*$B141*Indicators!$B$263+R141*$C141*Indicators!$C$263+R141*$D141*Indicators!$D$263+R141*$E141*Indicators!$E$263+R141*$F141*Indicators!$F$263+R141*$G141*Indicators!$G$263+R141*$H141*Indicators!$H$263+R141*$I141*Indicators!$I$263</f>
        <v>1.5589506487957521E-4</v>
      </c>
      <c r="AC141" s="193">
        <f>S141*$B141*Indicators!$B$264+S141*$C141*Indicators!$C$264+S141*$D141*Indicators!$D$264+S141*$E141*Indicators!$E$264+S141*$F141*Indicators!$F$264+S141*$G141*Indicators!$G$264+S141*$H141*Indicators!$H$264+S141*$I141*Indicators!$I$264</f>
        <v>-4.9879066313404313E-5</v>
      </c>
      <c r="AD141" s="193"/>
      <c r="AE141" s="177">
        <f t="shared" si="3"/>
        <v>0.84174279577638611</v>
      </c>
    </row>
    <row r="142" spans="1:31" hidden="1" x14ac:dyDescent="0.25">
      <c r="A142" s="174">
        <f>Indicators!A154</f>
        <v>40057</v>
      </c>
      <c r="B142" s="193">
        <f>(Indicators!B154-Indicators!B153)/Indicators!B153</f>
        <v>-3.4950383053113328E-2</v>
      </c>
      <c r="C142" s="193">
        <f>(Indicators!C154-Indicators!C153)/-100</f>
        <v>-8.9999999999999857E-4</v>
      </c>
      <c r="D142" s="193">
        <f>(Indicators!D154-Indicators!D153)/-100</f>
        <v>2.4654051850253288E-3</v>
      </c>
      <c r="E142" s="193">
        <f>(Indicators!E154-Indicators!E153)/-Indicators!E153</f>
        <v>2.3058960887332142E-2</v>
      </c>
      <c r="F142" s="193">
        <f>(Indicators!F154-Indicators!F153)/Indicators!F153</f>
        <v>7.9650092081031326E-2</v>
      </c>
      <c r="G142" s="193">
        <f>(Indicators!G154-Indicators!G153)/Indicators!G153</f>
        <v>3.7737821450972216E-2</v>
      </c>
      <c r="H142" s="193">
        <f>(Indicators!H154-Indicators!H153)/Indicators!H153</f>
        <v>-4.0885074352068713E-3</v>
      </c>
      <c r="I142" s="193">
        <f>(Indicators!I154-Indicators!I153)/Indicators!I153</f>
        <v>-2.9005524861878452E-2</v>
      </c>
      <c r="J142" s="174"/>
      <c r="K142" s="193">
        <f>Ilembe!C$78/100</f>
        <v>0.12588508298486392</v>
      </c>
      <c r="L142" s="193">
        <f>Ilembe!D$78/100</f>
        <v>7.3038751361545083E-3</v>
      </c>
      <c r="M142" s="193">
        <f>Ilembe!E$78/100</f>
        <v>0.31330424952773922</v>
      </c>
      <c r="N142" s="193">
        <f>Ilembe!F$78/100</f>
        <v>2.2322137868088805E-2</v>
      </c>
      <c r="O142" s="193">
        <f>Ilembe!G$78/100</f>
        <v>3.9837963079033797E-2</v>
      </c>
      <c r="P142" s="193">
        <f>Ilembe!H$78/100</f>
        <v>0.12813119614005403</v>
      </c>
      <c r="Q142" s="193">
        <f>Ilembe!I$78/100</f>
        <v>5.5935702016344742E-2</v>
      </c>
      <c r="R142" s="193">
        <f>Ilembe!J$78/100</f>
        <v>0.14327408598435709</v>
      </c>
      <c r="S142" s="193">
        <f>Ilembe!K$78/100</f>
        <v>0.16400570726336372</v>
      </c>
      <c r="T142" s="193"/>
      <c r="U142" s="193">
        <f>K142*$B142*Indicators!$B$256+K142*$C142*Indicators!$C$256+K142*$D142*Indicators!$D$256+K142*$E142*Indicators!$E$256+K142*$F142*Indicators!$F$256+K142*$G142*Indicators!$G$256+K142*$H142*Indicators!$H$256+K142*$I142*Indicators!$I$256</f>
        <v>2.2821646132666056E-3</v>
      </c>
      <c r="V142" s="193">
        <f>L142*$B142*Indicators!$B$257+L142*$C142*Indicators!$C$257+L142*$D142*Indicators!$D$257+L142*$E142*Indicators!$E$257+L142*$F142*Indicators!$F$257+L142*$G142*Indicators!$G$257+L142*$H142*Indicators!$H$257+L142*$I142*Indicators!$I$257</f>
        <v>8.1423949202419664E-6</v>
      </c>
      <c r="W142" s="193">
        <f>M142*$B142*Indicators!$B$258+M142*$C142*Indicators!$C$258+M142*$D142*Indicators!$D$258+M142*$E142*Indicators!$E$258+M142*$F142*Indicators!$F$258+M142*$G142*Indicators!$G$258+M142*$H142*Indicators!$H$258+M142*$I142*Indicators!$I$258</f>
        <v>-5.0734683770580257E-3</v>
      </c>
      <c r="X142" s="193">
        <f>N142*$B142*Indicators!$B$259+N142*$C142*Indicators!$C$259+N142*$D142*Indicators!$D$259+N142*$E142*Indicators!$E$259+N142*$F142*Indicators!$F$259+N142*$G142*Indicators!$G$259+N142*$H142*Indicators!$H$259+N142*$I142*Indicators!$I$259</f>
        <v>-3.0618359169895764E-4</v>
      </c>
      <c r="Y142" s="193">
        <f>O142*$B142*Indicators!$B$260+O142*$C142*Indicators!$C$260+O142*$D142*Indicators!$D$260+O142*$E142*Indicators!$E$260+O142*$F142*Indicators!$F$260+O142*$G142*Indicators!$G$260+O142*$H142*Indicators!$H$260+O142*$I142*Indicators!$I$260</f>
        <v>-1.0901587395640124E-4</v>
      </c>
      <c r="Z142" s="193">
        <f>P142*$B142*Indicators!$B$261+P142*$C142*Indicators!$C$261+P142*$D142*Indicators!$D$261+P142*$E142*Indicators!$E$261+P142*$F142*Indicators!$F$261+P142*$G142*Indicators!$G$261+P142*$H142*Indicators!$H$261+P142*$I142*Indicators!$I$261</f>
        <v>-2.6051481533460934E-4</v>
      </c>
      <c r="AA142" s="193">
        <f>Q142*$B142*Indicators!$B$262+Q142*$C142*Indicators!$C$262+Q142*$D142*Indicators!$D$262+Q142*$E142*Indicators!$E$262+Q142*$F142*Indicators!$F$262+Q142*$G142*Indicators!$G$262+Q142*$H142*Indicators!$H$262+Q142*$I142*Indicators!$I$262</f>
        <v>-1.2812827334166222E-5</v>
      </c>
      <c r="AB142" s="193">
        <f>R142*$B142*Indicators!$B$263+R142*$C142*Indicators!$C$263+R142*$D142*Indicators!$D$263+R142*$E142*Indicators!$E$263+R142*$F142*Indicators!$F$263+R142*$G142*Indicators!$G$263+R142*$H142*Indicators!$H$263+R142*$I142*Indicators!$I$263</f>
        <v>-5.6370188672411775E-4</v>
      </c>
      <c r="AC142" s="193">
        <f>S142*$B142*Indicators!$B$264+S142*$C142*Indicators!$C$264+S142*$D142*Indicators!$D$264+S142*$E142*Indicators!$E$264+S142*$F142*Indicators!$F$264+S142*$G142*Indicators!$G$264+S142*$H142*Indicators!$H$264+S142*$I142*Indicators!$I$264</f>
        <v>-9.8301506979558409E-4</v>
      </c>
      <c r="AD142" s="193"/>
      <c r="AE142" s="177">
        <f t="shared" si="3"/>
        <v>-0.50184054337150141</v>
      </c>
    </row>
    <row r="143" spans="1:31" hidden="1" x14ac:dyDescent="0.25">
      <c r="A143" s="174">
        <f>Indicators!A155</f>
        <v>40087</v>
      </c>
      <c r="B143" s="193">
        <f>(Indicators!B155-Indicators!B154)/Indicators!B154</f>
        <v>4.346204563314994E-2</v>
      </c>
      <c r="C143" s="193">
        <f>(Indicators!C155-Indicators!C154)/-100</f>
        <v>-1.8000000000000149E-3</v>
      </c>
      <c r="D143" s="193">
        <f>(Indicators!D155-Indicators!D154)/-100</f>
        <v>3.1619616487711167E-3</v>
      </c>
      <c r="E143" s="193">
        <f>(Indicators!E155-Indicators!E154)/-Indicators!E154</f>
        <v>-0.12877203465790268</v>
      </c>
      <c r="F143" s="193">
        <f>(Indicators!F155-Indicators!F154)/Indicators!F154</f>
        <v>-1.2366737739872033E-2</v>
      </c>
      <c r="G143" s="193">
        <f>(Indicators!G155-Indicators!G154)/Indicators!G154</f>
        <v>5.4497834189583871E-2</v>
      </c>
      <c r="H143" s="193">
        <f>(Indicators!H155-Indicators!H154)/Indicators!H154</f>
        <v>2.0099217044136053E-4</v>
      </c>
      <c r="I143" s="193">
        <f>(Indicators!I155-Indicators!I154)/Indicators!I154</f>
        <v>3.2432432432432434E-2</v>
      </c>
      <c r="J143" s="174"/>
      <c r="K143" s="193">
        <f>Ilembe!C$78/100</f>
        <v>0.12588508298486392</v>
      </c>
      <c r="L143" s="193">
        <f>Ilembe!D$78/100</f>
        <v>7.3038751361545083E-3</v>
      </c>
      <c r="M143" s="193">
        <f>Ilembe!E$78/100</f>
        <v>0.31330424952773922</v>
      </c>
      <c r="N143" s="193">
        <f>Ilembe!F$78/100</f>
        <v>2.2322137868088805E-2</v>
      </c>
      <c r="O143" s="193">
        <f>Ilembe!G$78/100</f>
        <v>3.9837963079033797E-2</v>
      </c>
      <c r="P143" s="193">
        <f>Ilembe!H$78/100</f>
        <v>0.12813119614005403</v>
      </c>
      <c r="Q143" s="193">
        <f>Ilembe!I$78/100</f>
        <v>5.5935702016344742E-2</v>
      </c>
      <c r="R143" s="193">
        <f>Ilembe!J$78/100</f>
        <v>0.14327408598435709</v>
      </c>
      <c r="S143" s="193">
        <f>Ilembe!K$78/100</f>
        <v>0.16400570726336372</v>
      </c>
      <c r="T143" s="193"/>
      <c r="U143" s="193">
        <f>K143*$B143*Indicators!$B$256+K143*$C143*Indicators!$C$256+K143*$D143*Indicators!$D$256+K143*$E143*Indicators!$E$256+K143*$F143*Indicators!$F$256+K143*$G143*Indicators!$G$256+K143*$H143*Indicators!$H$256+K143*$I143*Indicators!$I$256</f>
        <v>-1.8021791807349208E-3</v>
      </c>
      <c r="V143" s="193">
        <f>L143*$B143*Indicators!$B$257+L143*$C143*Indicators!$C$257+L143*$D143*Indicators!$D$257+L143*$E143*Indicators!$E$257+L143*$F143*Indicators!$F$257+L143*$G143*Indicators!$G$257+L143*$H143*Indicators!$H$257+L143*$I143*Indicators!$I$257</f>
        <v>2.077735579372047E-4</v>
      </c>
      <c r="W143" s="193">
        <f>M143*$B143*Indicators!$B$258+M143*$C143*Indicators!$C$258+M143*$D143*Indicators!$D$258+M143*$E143*Indicators!$E$258+M143*$F143*Indicators!$F$258+M143*$G143*Indicators!$G$258+M143*$H143*Indicators!$H$258+M143*$I143*Indicators!$I$258</f>
        <v>2.7066969107193942E-3</v>
      </c>
      <c r="X143" s="193">
        <f>N143*$B143*Indicators!$B$259+N143*$C143*Indicators!$C$259+N143*$D143*Indicators!$D$259+N143*$E143*Indicators!$E$259+N143*$F143*Indicators!$F$259+N143*$G143*Indicators!$G$259+N143*$H143*Indicators!$H$259+N143*$I143*Indicators!$I$259</f>
        <v>-1.1392747841660722E-4</v>
      </c>
      <c r="Y143" s="193">
        <f>O143*$B143*Indicators!$B$260+O143*$C143*Indicators!$C$260+O143*$D143*Indicators!$D$260+O143*$E143*Indicators!$E$260+O143*$F143*Indicators!$F$260+O143*$G143*Indicators!$G$260+O143*$H143*Indicators!$H$260+O143*$I143*Indicators!$I$260</f>
        <v>-5.3827004845044882E-4</v>
      </c>
      <c r="Z143" s="193">
        <f>P143*$B143*Indicators!$B$261+P143*$C143*Indicators!$C$261+P143*$D143*Indicators!$D$261+P143*$E143*Indicators!$E$261+P143*$F143*Indicators!$F$261+P143*$G143*Indicators!$G$261+P143*$H143*Indicators!$H$261+P143*$I143*Indicators!$I$261</f>
        <v>-1.0863422197673162E-3</v>
      </c>
      <c r="AA143" s="193">
        <f>Q143*$B143*Indicators!$B$262+Q143*$C143*Indicators!$C$262+Q143*$D143*Indicators!$D$262+Q143*$E143*Indicators!$E$262+Q143*$F143*Indicators!$F$262+Q143*$G143*Indicators!$G$262+Q143*$H143*Indicators!$H$262+Q143*$I143*Indicators!$I$262</f>
        <v>-1.736566827260538E-3</v>
      </c>
      <c r="AB143" s="193">
        <f>R143*$B143*Indicators!$B$263+R143*$C143*Indicators!$C$263+R143*$D143*Indicators!$D$263+R143*$E143*Indicators!$E$263+R143*$F143*Indicators!$F$263+R143*$G143*Indicators!$G$263+R143*$H143*Indicators!$H$263+R143*$I143*Indicators!$I$263</f>
        <v>-1.0262555814380089E-3</v>
      </c>
      <c r="AC143" s="193">
        <f>S143*$B143*Indicators!$B$264+S143*$C143*Indicators!$C$264+S143*$D143*Indicators!$D$264+S143*$E143*Indicators!$E$264+S143*$F143*Indicators!$F$264+S143*$G143*Indicators!$G$264+S143*$H143*Indicators!$H$264+S143*$I143*Indicators!$I$264</f>
        <v>9.8903906893898922E-4</v>
      </c>
      <c r="AD143" s="193"/>
      <c r="AE143" s="177">
        <f t="shared" si="3"/>
        <v>-0.24000317984722519</v>
      </c>
    </row>
    <row r="144" spans="1:31" hidden="1" x14ac:dyDescent="0.25">
      <c r="A144" s="174">
        <f>Indicators!A156</f>
        <v>40118</v>
      </c>
      <c r="B144" s="193">
        <f>(Indicators!B156-Indicators!B155)/Indicators!B155</f>
        <v>-5.4378350778657047E-2</v>
      </c>
      <c r="C144" s="193">
        <f>(Indicators!C156-Indicators!C155)/-100</f>
        <v>-8.9999999999999857E-4</v>
      </c>
      <c r="D144" s="193">
        <f>(Indicators!D156-Indicators!D155)/-100</f>
        <v>1.0293715266966252E-3</v>
      </c>
      <c r="E144" s="193">
        <f>(Indicators!E156-Indicators!E155)/-Indicators!E155</f>
        <v>-5.9555320275278302E-3</v>
      </c>
      <c r="F144" s="193">
        <f>(Indicators!F156-Indicators!F155)/Indicators!F155</f>
        <v>-1.6839378238341994E-2</v>
      </c>
      <c r="G144" s="193">
        <f>(Indicators!G156-Indicators!G155)/Indicators!G155</f>
        <v>0.12504776461597258</v>
      </c>
      <c r="H144" s="193">
        <f>(Indicators!H156-Indicators!H155)/Indicators!H155</f>
        <v>1.3217683971623889E-4</v>
      </c>
      <c r="I144" s="193">
        <f>(Indicators!I156-Indicators!I155)/Indicators!I155</f>
        <v>-3.830256268944613E-2</v>
      </c>
      <c r="J144" s="174"/>
      <c r="K144" s="193">
        <f>Ilembe!C$78/100</f>
        <v>0.12588508298486392</v>
      </c>
      <c r="L144" s="193">
        <f>Ilembe!D$78/100</f>
        <v>7.3038751361545083E-3</v>
      </c>
      <c r="M144" s="193">
        <f>Ilembe!E$78/100</f>
        <v>0.31330424952773922</v>
      </c>
      <c r="N144" s="193">
        <f>Ilembe!F$78/100</f>
        <v>2.2322137868088805E-2</v>
      </c>
      <c r="O144" s="193">
        <f>Ilembe!G$78/100</f>
        <v>3.9837963079033797E-2</v>
      </c>
      <c r="P144" s="193">
        <f>Ilembe!H$78/100</f>
        <v>0.12813119614005403</v>
      </c>
      <c r="Q144" s="193">
        <f>Ilembe!I$78/100</f>
        <v>5.5935702016344742E-2</v>
      </c>
      <c r="R144" s="193">
        <f>Ilembe!J$78/100</f>
        <v>0.14327408598435709</v>
      </c>
      <c r="S144" s="193">
        <f>Ilembe!K$78/100</f>
        <v>0.16400570726336372</v>
      </c>
      <c r="T144" s="193"/>
      <c r="U144" s="193">
        <f>K144*$B144*Indicators!$B$256+K144*$C144*Indicators!$C$256+K144*$D144*Indicators!$D$256+K144*$E144*Indicators!$E$256+K144*$F144*Indicators!$F$256+K144*$G144*Indicators!$G$256+K144*$H144*Indicators!$H$256+K144*$I144*Indicators!$I$256</f>
        <v>-2.5214080723876446E-3</v>
      </c>
      <c r="V144" s="193">
        <f>L144*$B144*Indicators!$B$257+L144*$C144*Indicators!$C$257+L144*$D144*Indicators!$D$257+L144*$E144*Indicators!$E$257+L144*$F144*Indicators!$F$257+L144*$G144*Indicators!$G$257+L144*$H144*Indicators!$H$257+L144*$I144*Indicators!$I$257</f>
        <v>1.8588022497939284E-4</v>
      </c>
      <c r="W144" s="193">
        <f>M144*$B144*Indicators!$B$258+M144*$C144*Indicators!$C$258+M144*$D144*Indicators!$D$258+M144*$E144*Indicators!$E$258+M144*$F144*Indicators!$F$258+M144*$G144*Indicators!$G$258+M144*$H144*Indicators!$H$258+M144*$I144*Indicators!$I$258</f>
        <v>-8.585727699040601E-3</v>
      </c>
      <c r="X144" s="193">
        <f>N144*$B144*Indicators!$B$259+N144*$C144*Indicators!$C$259+N144*$D144*Indicators!$D$259+N144*$E144*Indicators!$E$259+N144*$F144*Indicators!$F$259+N144*$G144*Indicators!$G$259+N144*$H144*Indicators!$H$259+N144*$I144*Indicators!$I$259</f>
        <v>-5.7503024882210423E-4</v>
      </c>
      <c r="Y144" s="193">
        <f>O144*$B144*Indicators!$B$260+O144*$C144*Indicators!$C$260+O144*$D144*Indicators!$D$260+O144*$E144*Indicators!$E$260+O144*$F144*Indicators!$F$260+O144*$G144*Indicators!$G$260+O144*$H144*Indicators!$H$260+O144*$I144*Indicators!$I$260</f>
        <v>-3.3359126345458258E-4</v>
      </c>
      <c r="Z144" s="193">
        <f>P144*$B144*Indicators!$B$261+P144*$C144*Indicators!$C$261+P144*$D144*Indicators!$D$261+P144*$E144*Indicators!$E$261+P144*$F144*Indicators!$F$261+P144*$G144*Indicators!$G$261+P144*$H144*Indicators!$H$261+P144*$I144*Indicators!$I$261</f>
        <v>-7.8281366881580389E-4</v>
      </c>
      <c r="AA144" s="193">
        <f>Q144*$B144*Indicators!$B$262+Q144*$C144*Indicators!$C$262+Q144*$D144*Indicators!$D$262+Q144*$E144*Indicators!$E$262+Q144*$F144*Indicators!$F$262+Q144*$G144*Indicators!$G$262+Q144*$H144*Indicators!$H$262+Q144*$I144*Indicators!$I$262</f>
        <v>-6.2118713888845828E-4</v>
      </c>
      <c r="AB144" s="193">
        <f>R144*$B144*Indicators!$B$263+R144*$C144*Indicators!$C$263+R144*$D144*Indicators!$D$263+R144*$E144*Indicators!$E$263+R144*$F144*Indicators!$F$263+R144*$G144*Indicators!$G$263+R144*$H144*Indicators!$H$263+R144*$I144*Indicators!$I$263</f>
        <v>-1.1635182801566931E-3</v>
      </c>
      <c r="AC144" s="193">
        <f>S144*$B144*Indicators!$B$264+S144*$C144*Indicators!$C$264+S144*$D144*Indicators!$D$264+S144*$E144*Indicators!$E$264+S144*$F144*Indicators!$F$264+S144*$G144*Indicators!$G$264+S144*$H144*Indicators!$H$264+S144*$I144*Indicators!$I$264</f>
        <v>-1.2173218420299709E-3</v>
      </c>
      <c r="AD144" s="193"/>
      <c r="AE144" s="177">
        <f t="shared" si="3"/>
        <v>-1.5614717988616464</v>
      </c>
    </row>
    <row r="145" spans="1:31" hidden="1" x14ac:dyDescent="0.25">
      <c r="A145" s="174">
        <f>Indicators!A157</f>
        <v>40148</v>
      </c>
      <c r="B145" s="193">
        <f>(Indicators!B157-Indicators!B156)/Indicators!B156</f>
        <v>-4.1171706263498876E-3</v>
      </c>
      <c r="C145" s="193">
        <f>(Indicators!C157-Indicators!C156)/-100</f>
        <v>-1.9999999999999573E-4</v>
      </c>
      <c r="D145" s="193">
        <f>(Indicators!D157-Indicators!D156)/-100</f>
        <v>-6.8602753167841613E-3</v>
      </c>
      <c r="E145" s="193">
        <f>(Indicators!E157-Indicators!E156)/-Indicators!E156</f>
        <v>-2.2233916589922346E-2</v>
      </c>
      <c r="F145" s="193">
        <f>(Indicators!F157-Indicators!F156)/Indicators!F156</f>
        <v>9.3544137022397847E-2</v>
      </c>
      <c r="G145" s="193">
        <f>(Indicators!G157-Indicators!G156)/Indicators!G156</f>
        <v>-7.1834932495542278E-2</v>
      </c>
      <c r="H145" s="193">
        <f>(Indicators!H157-Indicators!H156)/Indicators!H156</f>
        <v>-1.3968063634200052E-5</v>
      </c>
      <c r="I145" s="193">
        <f>(Indicators!I157-Indicators!I156)/Indicators!I156</f>
        <v>2.5787965616045844E-3</v>
      </c>
      <c r="J145" s="174"/>
      <c r="K145" s="193">
        <f>Ilembe!C$78/100</f>
        <v>0.12588508298486392</v>
      </c>
      <c r="L145" s="193">
        <f>Ilembe!D$78/100</f>
        <v>7.3038751361545083E-3</v>
      </c>
      <c r="M145" s="193">
        <f>Ilembe!E$78/100</f>
        <v>0.31330424952773922</v>
      </c>
      <c r="N145" s="193">
        <f>Ilembe!F$78/100</f>
        <v>2.2322137868088805E-2</v>
      </c>
      <c r="O145" s="193">
        <f>Ilembe!G$78/100</f>
        <v>3.9837963079033797E-2</v>
      </c>
      <c r="P145" s="193">
        <f>Ilembe!H$78/100</f>
        <v>0.12813119614005403</v>
      </c>
      <c r="Q145" s="193">
        <f>Ilembe!I$78/100</f>
        <v>5.5935702016344742E-2</v>
      </c>
      <c r="R145" s="193">
        <f>Ilembe!J$78/100</f>
        <v>0.14327408598435709</v>
      </c>
      <c r="S145" s="193">
        <f>Ilembe!K$78/100</f>
        <v>0.16400570726336372</v>
      </c>
      <c r="T145" s="193"/>
      <c r="U145" s="193">
        <f>K145*$B145*Indicators!$B$256+K145*$C145*Indicators!$C$256+K145*$D145*Indicators!$D$256+K145*$E145*Indicators!$E$256+K145*$F145*Indicators!$F$256+K145*$G145*Indicators!$G$256+K145*$H145*Indicators!$H$256+K145*$I145*Indicators!$I$256</f>
        <v>2.9333659348116793E-3</v>
      </c>
      <c r="V145" s="193">
        <f>L145*$B145*Indicators!$B$257+L145*$C145*Indicators!$C$257+L145*$D145*Indicators!$D$257+L145*$E145*Indicators!$E$257+L145*$F145*Indicators!$F$257+L145*$G145*Indicators!$G$257+L145*$H145*Indicators!$H$257+L145*$I145*Indicators!$I$257</f>
        <v>-2.3136307443388809E-4</v>
      </c>
      <c r="W145" s="193">
        <f>M145*$B145*Indicators!$B$258+M145*$C145*Indicators!$C$258+M145*$D145*Indicators!$D$258+M145*$E145*Indicators!$E$258+M145*$F145*Indicators!$F$258+M145*$G145*Indicators!$G$258+M145*$H145*Indicators!$H$258+M145*$I145*Indicators!$I$258</f>
        <v>-1.1069204053207936E-3</v>
      </c>
      <c r="X145" s="193">
        <f>N145*$B145*Indicators!$B$259+N145*$C145*Indicators!$C$259+N145*$D145*Indicators!$D$259+N145*$E145*Indicators!$E$259+N145*$F145*Indicators!$F$259+N145*$G145*Indicators!$G$259+N145*$H145*Indicators!$H$259+N145*$I145*Indicators!$I$259</f>
        <v>-8.7581190792019323E-5</v>
      </c>
      <c r="Y145" s="193">
        <f>O145*$B145*Indicators!$B$260+O145*$C145*Indicators!$C$260+O145*$D145*Indicators!$D$260+O145*$E145*Indicators!$E$260+O145*$F145*Indicators!$F$260+O145*$G145*Indicators!$G$260+O145*$H145*Indicators!$H$260+O145*$I145*Indicators!$I$260</f>
        <v>-1.7401551628548116E-4</v>
      </c>
      <c r="Z145" s="193">
        <f>P145*$B145*Indicators!$B$261+P145*$C145*Indicators!$C$261+P145*$D145*Indicators!$D$261+P145*$E145*Indicators!$E$261+P145*$F145*Indicators!$F$261+P145*$G145*Indicators!$G$261+P145*$H145*Indicators!$H$261+P145*$I145*Indicators!$I$261</f>
        <v>-5.2285930880421948E-4</v>
      </c>
      <c r="AA145" s="193">
        <f>Q145*$B145*Indicators!$B$262+Q145*$C145*Indicators!$C$262+Q145*$D145*Indicators!$D$262+Q145*$E145*Indicators!$E$262+Q145*$F145*Indicators!$F$262+Q145*$G145*Indicators!$G$262+Q145*$H145*Indicators!$H$262+Q145*$I145*Indicators!$I$262</f>
        <v>-4.2247304559323842E-4</v>
      </c>
      <c r="AB145" s="193">
        <f>R145*$B145*Indicators!$B$263+R145*$C145*Indicators!$C$263+R145*$D145*Indicators!$D$263+R145*$E145*Indicators!$E$263+R145*$F145*Indicators!$F$263+R145*$G145*Indicators!$G$263+R145*$H145*Indicators!$H$263+R145*$I145*Indicators!$I$263</f>
        <v>-4.6798858959065599E-4</v>
      </c>
      <c r="AC145" s="193">
        <f>S145*$B145*Indicators!$B$264+S145*$C145*Indicators!$C$264+S145*$D145*Indicators!$D$264+S145*$E145*Indicators!$E$264+S145*$F145*Indicators!$F$264+S145*$G145*Indicators!$G$264+S145*$H145*Indicators!$H$264+S145*$I145*Indicators!$I$264</f>
        <v>-2.8356959357631127E-4</v>
      </c>
      <c r="AD145" s="193"/>
      <c r="AE145" s="177">
        <f t="shared" si="3"/>
        <v>-3.6340478958492788E-2</v>
      </c>
    </row>
    <row r="146" spans="1:31" x14ac:dyDescent="0.25">
      <c r="A146" s="174">
        <f>Indicators!A158</f>
        <v>40179</v>
      </c>
      <c r="B146" s="193">
        <f>(Indicators!B158-Indicators!B157)/Indicators!B157</f>
        <v>2.6309725516773935E-2</v>
      </c>
      <c r="C146" s="193">
        <f>(Indicators!C158-Indicators!C157)/-100</f>
        <v>3.0000000000001136E-4</v>
      </c>
      <c r="D146" s="193">
        <f>(Indicators!D158-Indicators!D157)/-100</f>
        <v>-1.8775887608858E-3</v>
      </c>
      <c r="E146" s="193">
        <f>(Indicators!E158-Indicators!E157)/-Indicators!E157</f>
        <v>7.0141570141570173E-2</v>
      </c>
      <c r="F146" s="193">
        <f>(Indicators!F158-Indicators!F157)/Indicators!F157</f>
        <v>-0.12008032128514051</v>
      </c>
      <c r="G146" s="193">
        <f>(Indicators!G158-Indicators!G157)/Indicators!G157</f>
        <v>-6.1293568749426573E-3</v>
      </c>
      <c r="H146" s="193">
        <f>(Indicators!H158-Indicators!H157)/Indicators!H157</f>
        <v>2.8371682471393274E-3</v>
      </c>
      <c r="I146" s="193">
        <f>(Indicators!I158-Indicators!I157)/Indicators!I157</f>
        <v>1.1717633609602743E-2</v>
      </c>
      <c r="J146" s="174"/>
      <c r="K146" s="193">
        <f>Ilembe!C$79/100</f>
        <v>0.12130651247263474</v>
      </c>
      <c r="L146" s="193">
        <f>Ilembe!D$79/100</f>
        <v>7.9106476246301582E-3</v>
      </c>
      <c r="M146" s="193">
        <f>Ilembe!E$79/100</f>
        <v>0.3257797656716408</v>
      </c>
      <c r="N146" s="193">
        <f>Ilembe!F$79/100</f>
        <v>2.1904925684961232E-2</v>
      </c>
      <c r="O146" s="193">
        <f>Ilembe!G$79/100</f>
        <v>3.9034133718829418E-2</v>
      </c>
      <c r="P146" s="193">
        <f>Ilembe!H$79/100</f>
        <v>0.12848964339407781</v>
      </c>
      <c r="Q146" s="193">
        <f>Ilembe!I$79/100</f>
        <v>5.4966209385502181E-2</v>
      </c>
      <c r="R146" s="193">
        <f>Ilembe!J$79/100</f>
        <v>0.1407482707448455</v>
      </c>
      <c r="S146" s="193">
        <f>Ilembe!K$79/100</f>
        <v>0.1598598913028782</v>
      </c>
      <c r="T146" s="193"/>
      <c r="U146" s="193">
        <f>K146*$B146*Indicators!$B$256+K146*$C146*Indicators!$C$256+K146*$D146*Indicators!$D$256+K146*$E146*Indicators!$E$256+K146*$F146*Indicators!$F$256+K146*$G146*Indicators!$G$256+K146*$H146*Indicators!$H$256+K146*$I146*Indicators!$I$256</f>
        <v>-2.1448005870518456E-3</v>
      </c>
      <c r="V146" s="193">
        <f>L146*$B146*Indicators!$B$257+L146*$C146*Indicators!$C$257+L146*$D146*Indicators!$D$257+L146*$E146*Indicators!$E$257+L146*$F146*Indicators!$F$257+L146*$G146*Indicators!$G$257+L146*$H146*Indicators!$H$257+L146*$I146*Indicators!$I$257</f>
        <v>1.1706855595671376E-4</v>
      </c>
      <c r="W146" s="193">
        <f>M146*$B146*Indicators!$B$258+M146*$C146*Indicators!$C$258+M146*$D146*Indicators!$D$258+M146*$E146*Indicators!$E$258+M146*$F146*Indicators!$F$258+M146*$G146*Indicators!$G$258+M146*$H146*Indicators!$H$258+M146*$I146*Indicators!$I$258</f>
        <v>6.1298476548628557E-3</v>
      </c>
      <c r="X146" s="193">
        <f>N146*$B146*Indicators!$B$259+N146*$C146*Indicators!$C$259+N146*$D146*Indicators!$D$259+N146*$E146*Indicators!$E$259+N146*$F146*Indicators!$F$259+N146*$G146*Indicators!$G$259+N146*$H146*Indicators!$H$259+N146*$I146*Indicators!$I$259</f>
        <v>4.9774432894266049E-4</v>
      </c>
      <c r="Y146" s="193">
        <f>O146*$B146*Indicators!$B$260+O146*$C146*Indicators!$C$260+O146*$D146*Indicators!$D$260+O146*$E146*Indicators!$E$260+O146*$F146*Indicators!$F$260+O146*$G146*Indicators!$G$260+O146*$H146*Indicators!$H$260+O146*$I146*Indicators!$I$260</f>
        <v>5.6566242085627689E-4</v>
      </c>
      <c r="Z146" s="193">
        <f>P146*$B146*Indicators!$B$261+P146*$C146*Indicators!$C$261+P146*$D146*Indicators!$D$261+P146*$E146*Indicators!$E$261+P146*$F146*Indicators!$F$261+P146*$G146*Indicators!$G$261+P146*$H146*Indicators!$H$261+P146*$I146*Indicators!$I$261</f>
        <v>1.2956772129757131E-3</v>
      </c>
      <c r="AA146" s="193">
        <f>Q146*$B146*Indicators!$B$262+Q146*$C146*Indicators!$C$262+Q146*$D146*Indicators!$D$262+Q146*$E146*Indicators!$E$262+Q146*$F146*Indicators!$F$262+Q146*$G146*Indicators!$G$262+Q146*$H146*Indicators!$H$262+Q146*$I146*Indicators!$I$262</f>
        <v>1.3898141033735316E-3</v>
      </c>
      <c r="AB146" s="193">
        <f>R146*$B146*Indicators!$B$263+R146*$C146*Indicators!$C$263+R146*$D146*Indicators!$D$263+R146*$E146*Indicators!$E$263+R146*$F146*Indicators!$F$263+R146*$G146*Indicators!$G$263+R146*$H146*Indicators!$H$263+R146*$I146*Indicators!$I$263</f>
        <v>1.5481469295706989E-3</v>
      </c>
      <c r="AC146" s="193">
        <f>S146*$B146*Indicators!$B$264+S146*$C146*Indicators!$C$264+S146*$D146*Indicators!$D$264+S146*$E146*Indicators!$E$264+S146*$F146*Indicators!$F$264+S146*$G146*Indicators!$G$264+S146*$H146*Indicators!$H$264+S146*$I146*Indicators!$I$264</f>
        <v>6.0706585171006852E-4</v>
      </c>
      <c r="AD146" s="193"/>
      <c r="AE146" s="177">
        <f t="shared" si="3"/>
        <v>1.0006226471196673</v>
      </c>
    </row>
    <row r="147" spans="1:31" x14ac:dyDescent="0.25">
      <c r="A147" s="174">
        <f>Indicators!A159</f>
        <v>40210</v>
      </c>
      <c r="B147" s="193">
        <f>(Indicators!B159-Indicators!B158)/Indicators!B158</f>
        <v>9.3771461778223535E-3</v>
      </c>
      <c r="C147" s="193">
        <f>(Indicators!C159-Indicators!C158)/-100</f>
        <v>2.6999999999999958E-3</v>
      </c>
      <c r="D147" s="193">
        <f>(Indicators!D159-Indicators!D158)/-100</f>
        <v>6.4227035100820999E-3</v>
      </c>
      <c r="E147" s="193">
        <f>(Indicators!E159-Indicators!E158)/-Indicators!E158</f>
        <v>-6.0207612456747328E-2</v>
      </c>
      <c r="F147" s="193">
        <f>(Indicators!F159-Indicators!F158)/Indicators!F158</f>
        <v>3.1948881789137509E-3</v>
      </c>
      <c r="G147" s="193">
        <f>(Indicators!G159-Indicators!G158)/Indicators!G158</f>
        <v>1.951399116347553E-2</v>
      </c>
      <c r="H147" s="193">
        <f>(Indicators!H159-Indicators!H158)/Indicators!H158</f>
        <v>4.956488757363482E-3</v>
      </c>
      <c r="I147" s="193">
        <f>(Indicators!I159-Indicators!I158)/Indicators!I158</f>
        <v>-7.3163841807909608E-2</v>
      </c>
      <c r="J147" s="174"/>
      <c r="K147" s="193">
        <f>Ilembe!C$79/100</f>
        <v>0.12130651247263474</v>
      </c>
      <c r="L147" s="193">
        <f>Ilembe!D$79/100</f>
        <v>7.9106476246301582E-3</v>
      </c>
      <c r="M147" s="193">
        <f>Ilembe!E$79/100</f>
        <v>0.3257797656716408</v>
      </c>
      <c r="N147" s="193">
        <f>Ilembe!F$79/100</f>
        <v>2.1904925684961232E-2</v>
      </c>
      <c r="O147" s="193">
        <f>Ilembe!G$79/100</f>
        <v>3.9034133718829418E-2</v>
      </c>
      <c r="P147" s="193">
        <f>Ilembe!H$79/100</f>
        <v>0.12848964339407781</v>
      </c>
      <c r="Q147" s="193">
        <f>Ilembe!I$79/100</f>
        <v>5.4966209385502181E-2</v>
      </c>
      <c r="R147" s="193">
        <f>Ilembe!J$79/100</f>
        <v>0.1407482707448455</v>
      </c>
      <c r="S147" s="193">
        <f>Ilembe!K$79/100</f>
        <v>0.1598598913028782</v>
      </c>
      <c r="T147" s="193"/>
      <c r="U147" s="193">
        <f>K147*$B147*Indicators!$B$256+K147*$C147*Indicators!$C$256+K147*$D147*Indicators!$D$256+K147*$E147*Indicators!$E$256+K147*$F147*Indicators!$F$256+K147*$G147*Indicators!$G$256+K147*$H147*Indicators!$H$256+K147*$I147*Indicators!$I$256</f>
        <v>-1.4760238868091735E-3</v>
      </c>
      <c r="V147" s="193">
        <f>L147*$B147*Indicators!$B$257+L147*$C147*Indicators!$C$257+L147*$D147*Indicators!$D$257+L147*$E147*Indicators!$E$257+L147*$F147*Indicators!$F$257+L147*$G147*Indicators!$G$257+L147*$H147*Indicators!$H$257+L147*$I147*Indicators!$I$257</f>
        <v>-7.9381682048892805E-5</v>
      </c>
      <c r="W147" s="193">
        <f>M147*$B147*Indicators!$B$258+M147*$C147*Indicators!$C$258+M147*$D147*Indicators!$D$258+M147*$E147*Indicators!$E$258+M147*$F147*Indicators!$F$258+M147*$G147*Indicators!$G$258+M147*$H147*Indicators!$H$258+M147*$I147*Indicators!$I$258</f>
        <v>-5.2172796758963432E-3</v>
      </c>
      <c r="X147" s="193">
        <f>N147*$B147*Indicators!$B$259+N147*$C147*Indicators!$C$259+N147*$D147*Indicators!$D$259+N147*$E147*Indicators!$E$259+N147*$F147*Indicators!$F$259+N147*$G147*Indicators!$G$259+N147*$H147*Indicators!$H$259+N147*$I147*Indicators!$I$259</f>
        <v>-1.023703586194284E-3</v>
      </c>
      <c r="Y147" s="193">
        <f>O147*$B147*Indicators!$B$260+O147*$C147*Indicators!$C$260+O147*$D147*Indicators!$D$260+O147*$E147*Indicators!$E$260+O147*$F147*Indicators!$F$260+O147*$G147*Indicators!$G$260+O147*$H147*Indicators!$H$260+O147*$I147*Indicators!$I$260</f>
        <v>-3.4398449221788275E-4</v>
      </c>
      <c r="Z147" s="193">
        <f>P147*$B147*Indicators!$B$261+P147*$C147*Indicators!$C$261+P147*$D147*Indicators!$D$261+P147*$E147*Indicators!$E$261+P147*$F147*Indicators!$F$261+P147*$G147*Indicators!$G$261+P147*$H147*Indicators!$H$261+P147*$I147*Indicators!$I$261</f>
        <v>-2.0743159060860792E-4</v>
      </c>
      <c r="AA147" s="193">
        <f>Q147*$B147*Indicators!$B$262+Q147*$C147*Indicators!$C$262+Q147*$D147*Indicators!$D$262+Q147*$E147*Indicators!$E$262+Q147*$F147*Indicators!$F$262+Q147*$G147*Indicators!$G$262+Q147*$H147*Indicators!$H$262+Q147*$I147*Indicators!$I$262</f>
        <v>-1.2239537572362761E-3</v>
      </c>
      <c r="AB147" s="193">
        <f>R147*$B147*Indicators!$B$263+R147*$C147*Indicators!$C$263+R147*$D147*Indicators!$D$263+R147*$E147*Indicators!$E$263+R147*$F147*Indicators!$F$263+R147*$G147*Indicators!$G$263+R147*$H147*Indicators!$H$263+R147*$I147*Indicators!$I$263</f>
        <v>-7.976235101883999E-4</v>
      </c>
      <c r="AC147" s="193">
        <f>S147*$B147*Indicators!$B$264+S147*$C147*Indicators!$C$264+S147*$D147*Indicators!$D$264+S147*$E147*Indicators!$E$264+S147*$F147*Indicators!$F$264+S147*$G147*Indicators!$G$264+S147*$H147*Indicators!$H$264+S147*$I147*Indicators!$I$264</f>
        <v>1.5922202741462449E-4</v>
      </c>
      <c r="AD147" s="193"/>
      <c r="AE147" s="177">
        <f t="shared" si="3"/>
        <v>-1.0210160153785235</v>
      </c>
    </row>
    <row r="148" spans="1:31" x14ac:dyDescent="0.25">
      <c r="A148" s="174">
        <f>Indicators!A160</f>
        <v>40238</v>
      </c>
      <c r="B148" s="193">
        <f>(Indicators!B160-Indicators!B159)/Indicators!B159</f>
        <v>-4.9145578729751588E-2</v>
      </c>
      <c r="C148" s="193">
        <f>(Indicators!C160-Indicators!C159)/-100</f>
        <v>2.5999999999999977E-3</v>
      </c>
      <c r="D148" s="193">
        <f>(Indicators!D160-Indicators!D159)/-100</f>
        <v>4.7202797202797612E-3</v>
      </c>
      <c r="E148" s="193">
        <f>(Indicators!E160-Indicators!E159)/-Indicators!E159</f>
        <v>-6.0052219321148938E-2</v>
      </c>
      <c r="F148" s="193">
        <f>(Indicators!F160-Indicators!F159)/Indicators!F159</f>
        <v>-0.17424931756141956</v>
      </c>
      <c r="G148" s="193">
        <f>(Indicators!G160-Indicators!G159)/Indicators!G159</f>
        <v>-2.9794149512458964E-3</v>
      </c>
      <c r="H148" s="193">
        <f>(Indicators!H160-Indicators!H159)/Indicators!H159</f>
        <v>-2.0736757261596592E-4</v>
      </c>
      <c r="I148" s="193">
        <f>(Indicators!I160-Indicators!I159)/Indicators!I159</f>
        <v>0.10606522401706797</v>
      </c>
      <c r="J148" s="174"/>
      <c r="K148" s="193">
        <f>Ilembe!C$79/100</f>
        <v>0.12130651247263474</v>
      </c>
      <c r="L148" s="193">
        <f>Ilembe!D$79/100</f>
        <v>7.9106476246301582E-3</v>
      </c>
      <c r="M148" s="193">
        <f>Ilembe!E$79/100</f>
        <v>0.3257797656716408</v>
      </c>
      <c r="N148" s="193">
        <f>Ilembe!F$79/100</f>
        <v>2.1904925684961232E-2</v>
      </c>
      <c r="O148" s="193">
        <f>Ilembe!G$79/100</f>
        <v>3.9034133718829418E-2</v>
      </c>
      <c r="P148" s="193">
        <f>Ilembe!H$79/100</f>
        <v>0.12848964339407781</v>
      </c>
      <c r="Q148" s="193">
        <f>Ilembe!I$79/100</f>
        <v>5.4966209385502181E-2</v>
      </c>
      <c r="R148" s="193">
        <f>Ilembe!J$79/100</f>
        <v>0.1407482707448455</v>
      </c>
      <c r="S148" s="193">
        <f>Ilembe!K$79/100</f>
        <v>0.1598598913028782</v>
      </c>
      <c r="T148" s="193"/>
      <c r="U148" s="193">
        <f>K148*$B148*Indicators!$B$256+K148*$C148*Indicators!$C$256+K148*$D148*Indicators!$D$256+K148*$E148*Indicators!$E$256+K148*$F148*Indicators!$F$256+K148*$G148*Indicators!$G$256+K148*$H148*Indicators!$H$256+K148*$I148*Indicators!$I$256</f>
        <v>-7.6850457390314313E-3</v>
      </c>
      <c r="V148" s="193">
        <f>L148*$B148*Indicators!$B$257+L148*$C148*Indicators!$C$257+L148*$D148*Indicators!$D$257+L148*$E148*Indicators!$E$257+L148*$F148*Indicators!$F$257+L148*$G148*Indicators!$G$257+L148*$H148*Indicators!$H$257+L148*$I148*Indicators!$I$257</f>
        <v>-5.755919541984225E-6</v>
      </c>
      <c r="W148" s="193">
        <f>M148*$B148*Indicators!$B$258+M148*$C148*Indicators!$C$258+M148*$D148*Indicators!$D$258+M148*$E148*Indicators!$E$258+M148*$F148*Indicators!$F$258+M148*$G148*Indicators!$G$258+M148*$H148*Indicators!$H$258+M148*$I148*Indicators!$I$258</f>
        <v>-4.0978287815731772E-4</v>
      </c>
      <c r="X148" s="193">
        <f>N148*$B148*Indicators!$B$259+N148*$C148*Indicators!$C$259+N148*$D148*Indicators!$D$259+N148*$E148*Indicators!$E$259+N148*$F148*Indicators!$F$259+N148*$G148*Indicators!$G$259+N148*$H148*Indicators!$H$259+N148*$I148*Indicators!$I$259</f>
        <v>7.9849779169153601E-4</v>
      </c>
      <c r="Y148" s="193">
        <f>O148*$B148*Indicators!$B$260+O148*$C148*Indicators!$C$260+O148*$D148*Indicators!$D$260+O148*$E148*Indicators!$E$260+O148*$F148*Indicators!$F$260+O148*$G148*Indicators!$G$260+O148*$H148*Indicators!$H$260+O148*$I148*Indicators!$I$260</f>
        <v>-2.899967529744541E-4</v>
      </c>
      <c r="Z148" s="193">
        <f>P148*$B148*Indicators!$B$261+P148*$C148*Indicators!$C$261+P148*$D148*Indicators!$D$261+P148*$E148*Indicators!$E$261+P148*$F148*Indicators!$F$261+P148*$G148*Indicators!$G$261+P148*$H148*Indicators!$H$261+P148*$I148*Indicators!$I$261</f>
        <v>-1.1715127723776844E-3</v>
      </c>
      <c r="AA148" s="193">
        <f>Q148*$B148*Indicators!$B$262+Q148*$C148*Indicators!$C$262+Q148*$D148*Indicators!$D$262+Q148*$E148*Indicators!$E$262+Q148*$F148*Indicators!$F$262+Q148*$G148*Indicators!$G$262+Q148*$H148*Indicators!$H$262+Q148*$I148*Indicators!$I$262</f>
        <v>-6.2513876893646682E-4</v>
      </c>
      <c r="AB148" s="193">
        <f>R148*$B148*Indicators!$B$263+R148*$C148*Indicators!$C$263+R148*$D148*Indicators!$D$263+R148*$E148*Indicators!$E$263+R148*$F148*Indicators!$F$263+R148*$G148*Indicators!$G$263+R148*$H148*Indicators!$H$263+R148*$I148*Indicators!$I$263</f>
        <v>-6.0475322214489512E-4</v>
      </c>
      <c r="AC148" s="193">
        <f>S148*$B148*Indicators!$B$264+S148*$C148*Indicators!$C$264+S148*$D148*Indicators!$D$264+S148*$E148*Indicators!$E$264+S148*$F148*Indicators!$F$264+S148*$G148*Indicators!$G$264+S148*$H148*Indicators!$H$264+S148*$I148*Indicators!$I$264</f>
        <v>3.485823261444829E-4</v>
      </c>
      <c r="AD148" s="193"/>
      <c r="AE148" s="177">
        <f t="shared" si="3"/>
        <v>-0.96449059353282163</v>
      </c>
    </row>
    <row r="149" spans="1:31" x14ac:dyDescent="0.25">
      <c r="A149" s="174">
        <f>Indicators!A161</f>
        <v>40269</v>
      </c>
      <c r="B149" s="193">
        <f>(Indicators!B161-Indicators!B160)/Indicators!B160</f>
        <v>1.4655291041695278E-2</v>
      </c>
      <c r="C149" s="193">
        <f>(Indicators!C161-Indicators!C160)/-100</f>
        <v>4.9999999999998939E-4</v>
      </c>
      <c r="D149" s="193">
        <f>(Indicators!D161-Indicators!D160)/-100</f>
        <v>2.1527718276067899E-3</v>
      </c>
      <c r="E149" s="193">
        <f>(Indicators!E161-Indicators!E160)/-Indicators!E160</f>
        <v>-5.3448275862069003E-2</v>
      </c>
      <c r="F149" s="193">
        <f>(Indicators!F161-Indicators!F160)/Indicators!F160</f>
        <v>-6.9421487603305687E-2</v>
      </c>
      <c r="G149" s="193">
        <f>(Indicators!G161-Indicators!G160)/Indicators!G160</f>
        <v>5.7864710676446704E-2</v>
      </c>
      <c r="H149" s="193">
        <f>(Indicators!H161-Indicators!H160)/Indicators!H160</f>
        <v>-1.190611392012933E-3</v>
      </c>
      <c r="I149" s="193">
        <f>(Indicators!I161-Indicators!I160)/Indicators!I160</f>
        <v>-5.4284926977128688E-2</v>
      </c>
      <c r="J149" s="174"/>
      <c r="K149" s="193">
        <f>Ilembe!C$79/100</f>
        <v>0.12130651247263474</v>
      </c>
      <c r="L149" s="193">
        <f>Ilembe!D$79/100</f>
        <v>7.9106476246301582E-3</v>
      </c>
      <c r="M149" s="193">
        <f>Ilembe!E$79/100</f>
        <v>0.3257797656716408</v>
      </c>
      <c r="N149" s="193">
        <f>Ilembe!F$79/100</f>
        <v>2.1904925684961232E-2</v>
      </c>
      <c r="O149" s="193">
        <f>Ilembe!G$79/100</f>
        <v>3.9034133718829418E-2</v>
      </c>
      <c r="P149" s="193">
        <f>Ilembe!H$79/100</f>
        <v>0.12848964339407781</v>
      </c>
      <c r="Q149" s="193">
        <f>Ilembe!I$79/100</f>
        <v>5.4966209385502181E-2</v>
      </c>
      <c r="R149" s="193">
        <f>Ilembe!J$79/100</f>
        <v>0.1407482707448455</v>
      </c>
      <c r="S149" s="193">
        <f>Ilembe!K$79/100</f>
        <v>0.1598598913028782</v>
      </c>
      <c r="T149" s="193"/>
      <c r="U149" s="193">
        <f>K149*$B149*Indicators!$B$256+K149*$C149*Indicators!$C$256+K149*$D149*Indicators!$D$256+K149*$E149*Indicators!$E$256+K149*$F149*Indicators!$F$256+K149*$G149*Indicators!$G$256+K149*$H149*Indicators!$H$256+K149*$I149*Indicators!$I$256</f>
        <v>-3.79517270419362E-3</v>
      </c>
      <c r="V149" s="193">
        <f>L149*$B149*Indicators!$B$257+L149*$C149*Indicators!$C$257+L149*$D149*Indicators!$D$257+L149*$E149*Indicators!$E$257+L149*$F149*Indicators!$F$257+L149*$G149*Indicators!$G$257+L149*$H149*Indicators!$H$257+L149*$I149*Indicators!$I$257</f>
        <v>8.9711954027338651E-5</v>
      </c>
      <c r="W149" s="193">
        <f>M149*$B149*Indicators!$B$258+M149*$C149*Indicators!$C$258+M149*$D149*Indicators!$D$258+M149*$E149*Indicators!$E$258+M149*$F149*Indicators!$F$258+M149*$G149*Indicators!$G$258+M149*$H149*Indicators!$H$258+M149*$I149*Indicators!$I$258</f>
        <v>-3.5783270465027349E-3</v>
      </c>
      <c r="X149" s="193">
        <f>N149*$B149*Indicators!$B$259+N149*$C149*Indicators!$C$259+N149*$D149*Indicators!$D$259+N149*$E149*Indicators!$E$259+N149*$F149*Indicators!$F$259+N149*$G149*Indicators!$G$259+N149*$H149*Indicators!$H$259+N149*$I149*Indicators!$I$259</f>
        <v>-7.9631002857640681E-4</v>
      </c>
      <c r="Y149" s="193">
        <f>O149*$B149*Indicators!$B$260+O149*$C149*Indicators!$C$260+O149*$D149*Indicators!$D$260+O149*$E149*Indicators!$E$260+O149*$F149*Indicators!$F$260+O149*$G149*Indicators!$G$260+O149*$H149*Indicators!$H$260+O149*$I149*Indicators!$I$260</f>
        <v>-3.6137273485083041E-4</v>
      </c>
      <c r="Z149" s="193">
        <f>P149*$B149*Indicators!$B$261+P149*$C149*Indicators!$C$261+P149*$D149*Indicators!$D$261+P149*$E149*Indicators!$E$261+P149*$F149*Indicators!$F$261+P149*$G149*Indicators!$G$261+P149*$H149*Indicators!$H$261+P149*$I149*Indicators!$I$261</f>
        <v>-4.588875223897706E-4</v>
      </c>
      <c r="AA149" s="193">
        <f>Q149*$B149*Indicators!$B$262+Q149*$C149*Indicators!$C$262+Q149*$D149*Indicators!$D$262+Q149*$E149*Indicators!$E$262+Q149*$F149*Indicators!$F$262+Q149*$G149*Indicators!$G$262+Q149*$H149*Indicators!$H$262+Q149*$I149*Indicators!$I$262</f>
        <v>-1.0949429107403302E-3</v>
      </c>
      <c r="AB149" s="193">
        <f>R149*$B149*Indicators!$B$263+R149*$C149*Indicators!$C$263+R149*$D149*Indicators!$D$263+R149*$E149*Indicators!$E$263+R149*$F149*Indicators!$F$263+R149*$G149*Indicators!$G$263+R149*$H149*Indicators!$H$263+R149*$I149*Indicators!$I$263</f>
        <v>-9.2337214280866311E-4</v>
      </c>
      <c r="AC149" s="193">
        <f>S149*$B149*Indicators!$B$264+S149*$C149*Indicators!$C$264+S149*$D149*Indicators!$D$264+S149*$E149*Indicators!$E$264+S149*$F149*Indicators!$F$264+S149*$G149*Indicators!$G$264+S149*$H149*Indicators!$H$264+S149*$I149*Indicators!$I$264</f>
        <v>-1.5991525026679817E-4</v>
      </c>
      <c r="AD149" s="193"/>
      <c r="AE149" s="177">
        <f t="shared" si="3"/>
        <v>-1.1078588386301815</v>
      </c>
    </row>
    <row r="150" spans="1:31" x14ac:dyDescent="0.25">
      <c r="A150" s="174">
        <f>Indicators!A162</f>
        <v>40299</v>
      </c>
      <c r="B150" s="193">
        <f>(Indicators!B162-Indicators!B161)/Indicators!B161</f>
        <v>2.8412558486471857E-2</v>
      </c>
      <c r="C150" s="193">
        <f>(Indicators!C162-Indicators!C161)/-100</f>
        <v>-2.1999999999999884E-3</v>
      </c>
      <c r="D150" s="193">
        <f>(Indicators!D162-Indicators!D161)/-100</f>
        <v>2.0338310432066729E-3</v>
      </c>
      <c r="E150" s="193">
        <f>(Indicators!E162-Indicators!E161)/-Indicators!E161</f>
        <v>0.13946691606266082</v>
      </c>
      <c r="F150" s="193">
        <f>(Indicators!F162-Indicators!F161)/Indicators!F161</f>
        <v>-0.10538780343398467</v>
      </c>
      <c r="G150" s="193">
        <f>(Indicators!G162-Indicators!G161)/Indicators!G161</f>
        <v>4.0318438623523287E-2</v>
      </c>
      <c r="H150" s="193">
        <f>(Indicators!H162-Indicators!H161)/Indicators!H161</f>
        <v>4.0554665254522292E-3</v>
      </c>
      <c r="I150" s="193">
        <f>(Indicators!I162-Indicators!I161)/Indicators!I161</f>
        <v>3.4382284382284384E-2</v>
      </c>
      <c r="J150" s="174"/>
      <c r="K150" s="193">
        <f>Ilembe!C$79/100</f>
        <v>0.12130651247263474</v>
      </c>
      <c r="L150" s="193">
        <f>Ilembe!D$79/100</f>
        <v>7.9106476246301582E-3</v>
      </c>
      <c r="M150" s="193">
        <f>Ilembe!E$79/100</f>
        <v>0.3257797656716408</v>
      </c>
      <c r="N150" s="193">
        <f>Ilembe!F$79/100</f>
        <v>2.1904925684961232E-2</v>
      </c>
      <c r="O150" s="193">
        <f>Ilembe!G$79/100</f>
        <v>3.9034133718829418E-2</v>
      </c>
      <c r="P150" s="193">
        <f>Ilembe!H$79/100</f>
        <v>0.12848964339407781</v>
      </c>
      <c r="Q150" s="193">
        <f>Ilembe!I$79/100</f>
        <v>5.4966209385502181E-2</v>
      </c>
      <c r="R150" s="193">
        <f>Ilembe!J$79/100</f>
        <v>0.1407482707448455</v>
      </c>
      <c r="S150" s="193">
        <f>Ilembe!K$79/100</f>
        <v>0.1598598913028782</v>
      </c>
      <c r="T150" s="193"/>
      <c r="U150" s="193">
        <f>K150*$B150*Indicators!$B$256+K150*$C150*Indicators!$C$256+K150*$D150*Indicators!$D$256+K150*$E150*Indicators!$E$256+K150*$F150*Indicators!$F$256+K150*$G150*Indicators!$G$256+K150*$H150*Indicators!$H$256+K150*$I150*Indicators!$I$256</f>
        <v>9.866675695633547E-5</v>
      </c>
      <c r="V150" s="193">
        <f>L150*$B150*Indicators!$B$257+L150*$C150*Indicators!$C$257+L150*$D150*Indicators!$D$257+L150*$E150*Indicators!$E$257+L150*$F150*Indicators!$F$257+L150*$G150*Indicators!$G$257+L150*$H150*Indicators!$H$257+L150*$I150*Indicators!$I$257</f>
        <v>3.5973109586276419E-4</v>
      </c>
      <c r="W150" s="193">
        <f>M150*$B150*Indicators!$B$258+M150*$C150*Indicators!$C$258+M150*$D150*Indicators!$D$258+M150*$E150*Indicators!$E$258+M150*$F150*Indicators!$F$258+M150*$G150*Indicators!$G$258+M150*$H150*Indicators!$H$258+M150*$I150*Indicators!$I$258</f>
        <v>1.0045348105869533E-2</v>
      </c>
      <c r="X150" s="193">
        <f>N150*$B150*Indicators!$B$259+N150*$C150*Indicators!$C$259+N150*$D150*Indicators!$D$259+N150*$E150*Indicators!$E$259+N150*$F150*Indicators!$F$259+N150*$G150*Indicators!$G$259+N150*$H150*Indicators!$H$259+N150*$I150*Indicators!$I$259</f>
        <v>1.0585121500791142E-3</v>
      </c>
      <c r="Y150" s="193">
        <f>O150*$B150*Indicators!$B$260+O150*$C150*Indicators!$C$260+O150*$D150*Indicators!$D$260+O150*$E150*Indicators!$E$260+O150*$F150*Indicators!$F$260+O150*$G150*Indicators!$G$260+O150*$H150*Indicators!$H$260+O150*$I150*Indicators!$I$260</f>
        <v>1.0242724745035429E-3</v>
      </c>
      <c r="Z150" s="193">
        <f>P150*$B150*Indicators!$B$261+P150*$C150*Indicators!$C$261+P150*$D150*Indicators!$D$261+P150*$E150*Indicators!$E$261+P150*$F150*Indicators!$F$261+P150*$G150*Indicators!$G$261+P150*$H150*Indicators!$H$261+P150*$I150*Indicators!$I$261</f>
        <v>2.2406769633929631E-3</v>
      </c>
      <c r="AA150" s="193">
        <f>Q150*$B150*Indicators!$B$262+Q150*$C150*Indicators!$C$262+Q150*$D150*Indicators!$D$262+Q150*$E150*Indicators!$E$262+Q150*$F150*Indicators!$F$262+Q150*$G150*Indicators!$G$262+Q150*$H150*Indicators!$H$262+Q150*$I150*Indicators!$I$262</f>
        <v>2.6765265519472408E-3</v>
      </c>
      <c r="AB150" s="193">
        <f>R150*$B150*Indicators!$B$263+R150*$C150*Indicators!$C$263+R150*$D150*Indicators!$D$263+R150*$E150*Indicators!$E$263+R150*$F150*Indicators!$F$263+R150*$G150*Indicators!$G$263+R150*$H150*Indicators!$H$263+R150*$I150*Indicators!$I$263</f>
        <v>2.6963265491021992E-3</v>
      </c>
      <c r="AC150" s="193">
        <f>S150*$B150*Indicators!$B$264+S150*$C150*Indicators!$C$264+S150*$D150*Indicators!$D$264+S150*$E150*Indicators!$E$264+S150*$F150*Indicators!$F$264+S150*$G150*Indicators!$G$264+S150*$H150*Indicators!$H$264+S150*$I150*Indicators!$I$264</f>
        <v>8.6544568031148581E-4</v>
      </c>
      <c r="AD150" s="193"/>
      <c r="AE150" s="177">
        <f t="shared" si="3"/>
        <v>2.1065506328025183</v>
      </c>
    </row>
    <row r="151" spans="1:31" x14ac:dyDescent="0.25">
      <c r="A151" s="174">
        <f>Indicators!A163</f>
        <v>40330</v>
      </c>
      <c r="B151" s="193">
        <f>(Indicators!B163-Indicators!B162)/Indicators!B162</f>
        <v>1.1829091388632423E-2</v>
      </c>
      <c r="C151" s="193">
        <f>(Indicators!C163-Indicators!C162)/-100</f>
        <v>-9.9999999999999655E-4</v>
      </c>
      <c r="D151" s="193">
        <f>(Indicators!D163-Indicators!D162)/-100</f>
        <v>4.878769958604234E-3</v>
      </c>
      <c r="E151" s="193">
        <f>(Indicators!E163-Indicators!E162)/-Indicators!E162</f>
        <v>1.0868088574921655E-3</v>
      </c>
      <c r="F151" s="193">
        <f>(Indicators!F163-Indicators!F162)/Indicators!F162</f>
        <v>7.8755790866975595E-2</v>
      </c>
      <c r="G151" s="193">
        <f>(Indicators!G163-Indicators!G162)/Indicators!G162</f>
        <v>2.1805315559944048E-2</v>
      </c>
      <c r="H151" s="193">
        <f>(Indicators!H163-Indicators!H162)/Indicators!H162</f>
        <v>4.125748124140358E-3</v>
      </c>
      <c r="I151" s="193">
        <f>(Indicators!I163-Indicators!I162)/Indicators!I162</f>
        <v>2.5352112676056337E-3</v>
      </c>
      <c r="J151" s="174"/>
      <c r="K151" s="193">
        <f>Ilembe!C$79/100</f>
        <v>0.12130651247263474</v>
      </c>
      <c r="L151" s="193">
        <f>Ilembe!D$79/100</f>
        <v>7.9106476246301582E-3</v>
      </c>
      <c r="M151" s="193">
        <f>Ilembe!E$79/100</f>
        <v>0.3257797656716408</v>
      </c>
      <c r="N151" s="193">
        <f>Ilembe!F$79/100</f>
        <v>2.1904925684961232E-2</v>
      </c>
      <c r="O151" s="193">
        <f>Ilembe!G$79/100</f>
        <v>3.9034133718829418E-2</v>
      </c>
      <c r="P151" s="193">
        <f>Ilembe!H$79/100</f>
        <v>0.12848964339407781</v>
      </c>
      <c r="Q151" s="193">
        <f>Ilembe!I$79/100</f>
        <v>5.4966209385502181E-2</v>
      </c>
      <c r="R151" s="193">
        <f>Ilembe!J$79/100</f>
        <v>0.1407482707448455</v>
      </c>
      <c r="S151" s="193">
        <f>Ilembe!K$79/100</f>
        <v>0.1598598913028782</v>
      </c>
      <c r="T151" s="193"/>
      <c r="U151" s="193">
        <f>K151*$B151*Indicators!$B$256+K151*$C151*Indicators!$C$256+K151*$D151*Indicators!$D$256+K151*$E151*Indicators!$E$256+K151*$F151*Indicators!$F$256+K151*$G151*Indicators!$G$256+K151*$H151*Indicators!$H$256+K151*$I151*Indicators!$I$256</f>
        <v>3.267590251025485E-3</v>
      </c>
      <c r="V151" s="193">
        <f>L151*$B151*Indicators!$B$257+L151*$C151*Indicators!$C$257+L151*$D151*Indicators!$D$257+L151*$E151*Indicators!$E$257+L151*$F151*Indicators!$F$257+L151*$G151*Indicators!$G$257+L151*$H151*Indicators!$H$257+L151*$I151*Indicators!$I$257</f>
        <v>1.0194116799303718E-4</v>
      </c>
      <c r="W151" s="193">
        <f>M151*$B151*Indicators!$B$258+M151*$C151*Indicators!$C$258+M151*$D151*Indicators!$D$258+M151*$E151*Indicators!$E$258+M151*$F151*Indicators!$F$258+M151*$G151*Indicators!$G$258+M151*$H151*Indicators!$H$258+M151*$I151*Indicators!$I$258</f>
        <v>1.6981004565440171E-3</v>
      </c>
      <c r="X151" s="193">
        <f>N151*$B151*Indicators!$B$259+N151*$C151*Indicators!$C$259+N151*$D151*Indicators!$D$259+N151*$E151*Indicators!$E$259+N151*$F151*Indicators!$F$259+N151*$G151*Indicators!$G$259+N151*$H151*Indicators!$H$259+N151*$I151*Indicators!$I$259</f>
        <v>7.1725266426604975E-5</v>
      </c>
      <c r="Y151" s="193">
        <f>O151*$B151*Indicators!$B$260+O151*$C151*Indicators!$C$260+O151*$D151*Indicators!$D$260+O151*$E151*Indicators!$E$260+O151*$F151*Indicators!$F$260+O151*$G151*Indicators!$G$260+O151*$H151*Indicators!$H$260+O151*$I151*Indicators!$I$260</f>
        <v>1.1313233559487592E-4</v>
      </c>
      <c r="Z151" s="193">
        <f>P151*$B151*Indicators!$B$261+P151*$C151*Indicators!$C$261+P151*$D151*Indicators!$D$261+P151*$E151*Indicators!$E$261+P151*$F151*Indicators!$F$261+P151*$G151*Indicators!$G$261+P151*$H151*Indicators!$H$261+P151*$I151*Indicators!$I$261</f>
        <v>3.788878252235805E-4</v>
      </c>
      <c r="AA151" s="193">
        <f>Q151*$B151*Indicators!$B$262+Q151*$C151*Indicators!$C$262+Q151*$D151*Indicators!$D$262+Q151*$E151*Indicators!$E$262+Q151*$F151*Indicators!$F$262+Q151*$G151*Indicators!$G$262+Q151*$H151*Indicators!$H$262+Q151*$I151*Indicators!$I$262</f>
        <v>1.5805530999923222E-4</v>
      </c>
      <c r="AB151" s="193">
        <f>R151*$B151*Indicators!$B$263+R151*$C151*Indicators!$C$263+R151*$D151*Indicators!$D$263+R151*$E151*Indicators!$E$263+R151*$F151*Indicators!$F$263+R151*$G151*Indicators!$G$263+R151*$H151*Indicators!$H$263+R151*$I151*Indicators!$I$263</f>
        <v>3.9324391551322566E-4</v>
      </c>
      <c r="AC151" s="193">
        <f>S151*$B151*Indicators!$B$264+S151*$C151*Indicators!$C$264+S151*$D151*Indicators!$D$264+S151*$E151*Indicators!$E$264+S151*$F151*Indicators!$F$264+S151*$G151*Indicators!$G$264+S151*$H151*Indicators!$H$264+S151*$I151*Indicators!$I$264</f>
        <v>5.0725911534259889E-4</v>
      </c>
      <c r="AD151" s="193"/>
      <c r="AE151" s="177">
        <f t="shared" si="3"/>
        <v>0.66899356436626567</v>
      </c>
    </row>
    <row r="152" spans="1:31" x14ac:dyDescent="0.25">
      <c r="A152" s="174">
        <f>Indicators!A164</f>
        <v>40360</v>
      </c>
      <c r="B152" s="193">
        <f>(Indicators!B164-Indicators!B163)/Indicators!B163</f>
        <v>-4.6671966843483965E-2</v>
      </c>
      <c r="C152" s="193">
        <f>(Indicators!C164-Indicators!C163)/-100</f>
        <v>5.899999999999999E-3</v>
      </c>
      <c r="D152" s="193">
        <f>(Indicators!D164-Indicators!D163)/-100</f>
        <v>7.9748256400128618E-3</v>
      </c>
      <c r="E152" s="193">
        <f>(Indicators!E164-Indicators!E163)/-Indicators!E163</f>
        <v>-5.2087583299333579E-2</v>
      </c>
      <c r="F152" s="193">
        <f>(Indicators!F164-Indicators!F163)/Indicators!F163</f>
        <v>8.5276073619631937E-2</v>
      </c>
      <c r="G152" s="193">
        <f>(Indicators!G164-Indicators!G163)/Indicators!G163</f>
        <v>-5.9832501207923945E-2</v>
      </c>
      <c r="H152" s="193">
        <f>(Indicators!H164-Indicators!H163)/Indicators!H163</f>
        <v>7.8898419013560608E-3</v>
      </c>
      <c r="I152" s="193">
        <f>(Indicators!I164-Indicators!I163)/Indicators!I163</f>
        <v>3.5122225344197809E-2</v>
      </c>
      <c r="J152" s="174"/>
      <c r="K152" s="193">
        <f>Ilembe!C$79/100</f>
        <v>0.12130651247263474</v>
      </c>
      <c r="L152" s="193">
        <f>Ilembe!D$79/100</f>
        <v>7.9106476246301582E-3</v>
      </c>
      <c r="M152" s="193">
        <f>Ilembe!E$79/100</f>
        <v>0.3257797656716408</v>
      </c>
      <c r="N152" s="193">
        <f>Ilembe!F$79/100</f>
        <v>2.1904925684961232E-2</v>
      </c>
      <c r="O152" s="193">
        <f>Ilembe!G$79/100</f>
        <v>3.9034133718829418E-2</v>
      </c>
      <c r="P152" s="193">
        <f>Ilembe!H$79/100</f>
        <v>0.12848964339407781</v>
      </c>
      <c r="Q152" s="193">
        <f>Ilembe!I$79/100</f>
        <v>5.4966209385502181E-2</v>
      </c>
      <c r="R152" s="193">
        <f>Ilembe!J$79/100</f>
        <v>0.1407482707448455</v>
      </c>
      <c r="S152" s="193">
        <f>Ilembe!K$79/100</f>
        <v>0.1598598913028782</v>
      </c>
      <c r="T152" s="193"/>
      <c r="U152" s="193">
        <f>K152*$B152*Indicators!$B$256+K152*$C152*Indicators!$C$256+K152*$D152*Indicators!$D$256+K152*$E152*Indicators!$E$256+K152*$F152*Indicators!$F$256+K152*$G152*Indicators!$G$256+K152*$H152*Indicators!$H$256+K152*$I152*Indicators!$I$256</f>
        <v>1.4533785489051878E-3</v>
      </c>
      <c r="V152" s="193">
        <f>L152*$B152*Indicators!$B$257+L152*$C152*Indicators!$C$257+L152*$D152*Indicators!$D$257+L152*$E152*Indicators!$E$257+L152*$F152*Indicators!$F$257+L152*$G152*Indicators!$G$257+L152*$H152*Indicators!$H$257+L152*$I152*Indicators!$I$257</f>
        <v>-2.857239205284242E-4</v>
      </c>
      <c r="W152" s="193">
        <f>M152*$B152*Indicators!$B$258+M152*$C152*Indicators!$C$258+M152*$D152*Indicators!$D$258+M152*$E152*Indicators!$E$258+M152*$F152*Indicators!$F$258+M152*$G152*Indicators!$G$258+M152*$H152*Indicators!$H$258+M152*$I152*Indicators!$I$258</f>
        <v>-3.9588027977753865E-3</v>
      </c>
      <c r="X152" s="193">
        <f>N152*$B152*Indicators!$B$259+N152*$C152*Indicators!$C$259+N152*$D152*Indicators!$D$259+N152*$E152*Indicators!$E$259+N152*$F152*Indicators!$F$259+N152*$G152*Indicators!$G$259+N152*$H152*Indicators!$H$259+N152*$I152*Indicators!$I$259</f>
        <v>8.6724334521925993E-5</v>
      </c>
      <c r="Y152" s="193">
        <f>O152*$B152*Indicators!$B$260+O152*$C152*Indicators!$C$260+O152*$D152*Indicators!$D$260+O152*$E152*Indicators!$E$260+O152*$F152*Indicators!$F$260+O152*$G152*Indicators!$G$260+O152*$H152*Indicators!$H$260+O152*$I152*Indicators!$I$260</f>
        <v>-2.2599935031567079E-4</v>
      </c>
      <c r="Z152" s="193">
        <f>P152*$B152*Indicators!$B$261+P152*$C152*Indicators!$C$261+P152*$D152*Indicators!$D$261+P152*$E152*Indicators!$E$261+P152*$F152*Indicators!$F$261+P152*$G152*Indicators!$G$261+P152*$H152*Indicators!$H$261+P152*$I152*Indicators!$I$261</f>
        <v>-5.4524958074398332E-4</v>
      </c>
      <c r="AA152" s="193">
        <f>Q152*$B152*Indicators!$B$262+Q152*$C152*Indicators!$C$262+Q152*$D152*Indicators!$D$262+Q152*$E152*Indicators!$E$262+Q152*$F152*Indicators!$F$262+Q152*$G152*Indicators!$G$262+Q152*$H152*Indicators!$H$262+Q152*$I152*Indicators!$I$262</f>
        <v>-7.2697199290184178E-4</v>
      </c>
      <c r="AB152" s="193">
        <f>R152*$B152*Indicators!$B$263+R152*$C152*Indicators!$C$263+R152*$D152*Indicators!$D$263+R152*$E152*Indicators!$E$263+R152*$F152*Indicators!$F$263+R152*$G152*Indicators!$G$263+R152*$H152*Indicators!$H$263+R152*$I152*Indicators!$I$263</f>
        <v>-4.0682001397843214E-4</v>
      </c>
      <c r="AC152" s="193">
        <f>S152*$B152*Indicators!$B$264+S152*$C152*Indicators!$C$264+S152*$D152*Indicators!$D$264+S152*$E152*Indicators!$E$264+S152*$F152*Indicators!$F$264+S152*$G152*Indicators!$G$264+S152*$H152*Indicators!$H$264+S152*$I152*Indicators!$I$264</f>
        <v>4.9809660980196257E-4</v>
      </c>
      <c r="AD152" s="193"/>
      <c r="AE152" s="177">
        <f t="shared" si="3"/>
        <v>-0.41113681630146615</v>
      </c>
    </row>
    <row r="153" spans="1:31" x14ac:dyDescent="0.25">
      <c r="A153" s="174">
        <f>Indicators!A165</f>
        <v>40391</v>
      </c>
      <c r="B153" s="193">
        <f>(Indicators!B165-Indicators!B164)/Indicators!B164</f>
        <v>4.8396357968992438E-3</v>
      </c>
      <c r="C153" s="193">
        <f>(Indicators!C165-Indicators!C164)/-100</f>
        <v>3.5999999999999943E-3</v>
      </c>
      <c r="D153" s="193">
        <f>(Indicators!D165-Indicators!D164)/-100</f>
        <v>1.9551051199690316E-3</v>
      </c>
      <c r="E153" s="193">
        <f>(Indicators!E165-Indicators!E164)/-Indicators!E164</f>
        <v>3.1928645294725944E-2</v>
      </c>
      <c r="F153" s="193">
        <f>(Indicators!F165-Indicators!F164)/Indicators!F164</f>
        <v>5.1441492368569819E-2</v>
      </c>
      <c r="G153" s="193">
        <f>(Indicators!G165-Indicators!G164)/Indicators!G164</f>
        <v>5.9871520342612498E-2</v>
      </c>
      <c r="H153" s="193">
        <f>(Indicators!H165-Indicators!H164)/Indicators!H164</f>
        <v>7.4787290153251959E-3</v>
      </c>
      <c r="I153" s="193">
        <f>(Indicators!I165-Indicators!I164)/Indicators!I164</f>
        <v>-2.4158523344191097E-2</v>
      </c>
      <c r="J153" s="174"/>
      <c r="K153" s="193">
        <f>Ilembe!C$79/100</f>
        <v>0.12130651247263474</v>
      </c>
      <c r="L153" s="193">
        <f>Ilembe!D$79/100</f>
        <v>7.9106476246301582E-3</v>
      </c>
      <c r="M153" s="193">
        <f>Ilembe!E$79/100</f>
        <v>0.3257797656716408</v>
      </c>
      <c r="N153" s="193">
        <f>Ilembe!F$79/100</f>
        <v>2.1904925684961232E-2</v>
      </c>
      <c r="O153" s="193">
        <f>Ilembe!G$79/100</f>
        <v>3.9034133718829418E-2</v>
      </c>
      <c r="P153" s="193">
        <f>Ilembe!H$79/100</f>
        <v>0.12848964339407781</v>
      </c>
      <c r="Q153" s="193">
        <f>Ilembe!I$79/100</f>
        <v>5.4966209385502181E-2</v>
      </c>
      <c r="R153" s="193">
        <f>Ilembe!J$79/100</f>
        <v>0.1407482707448455</v>
      </c>
      <c r="S153" s="193">
        <f>Ilembe!K$79/100</f>
        <v>0.1598598913028782</v>
      </c>
      <c r="T153" s="193"/>
      <c r="U153" s="193">
        <f>K153*$B153*Indicators!$B$256+K153*$C153*Indicators!$C$256+K153*$D153*Indicators!$D$256+K153*$E153*Indicators!$E$256+K153*$F153*Indicators!$F$256+K153*$G153*Indicators!$G$256+K153*$H153*Indicators!$H$256+K153*$I153*Indicators!$I$256</f>
        <v>2.5597118722520879E-3</v>
      </c>
      <c r="V153" s="193">
        <f>L153*$B153*Indicators!$B$257+L153*$C153*Indicators!$C$257+L153*$D153*Indicators!$D$257+L153*$E153*Indicators!$E$257+L153*$F153*Indicators!$F$257+L153*$G153*Indicators!$G$257+L153*$H153*Indicators!$H$257+L153*$I153*Indicators!$I$257</f>
        <v>1.8797010924313708E-4</v>
      </c>
      <c r="W153" s="193">
        <f>M153*$B153*Indicators!$B$258+M153*$C153*Indicators!$C$258+M153*$D153*Indicators!$D$258+M153*$E153*Indicators!$E$258+M153*$F153*Indicators!$F$258+M153*$G153*Indicators!$G$258+M153*$H153*Indicators!$H$258+M153*$I153*Indicators!$I$258</f>
        <v>5.2797841326102167E-4</v>
      </c>
      <c r="X153" s="193">
        <f>N153*$B153*Indicators!$B$259+N153*$C153*Indicators!$C$259+N153*$D153*Indicators!$D$259+N153*$E153*Indicators!$E$259+N153*$F153*Indicators!$F$259+N153*$G153*Indicators!$G$259+N153*$H153*Indicators!$H$259+N153*$I153*Indicators!$I$259</f>
        <v>-9.164891395750652E-5</v>
      </c>
      <c r="Y153" s="193">
        <f>O153*$B153*Indicators!$B$260+O153*$C153*Indicators!$C$260+O153*$D153*Indicators!$D$260+O153*$E153*Indicators!$E$260+O153*$F153*Indicators!$F$260+O153*$G153*Indicators!$G$260+O153*$H153*Indicators!$H$260+O153*$I153*Indicators!$I$260</f>
        <v>2.960529594500275E-4</v>
      </c>
      <c r="Z153" s="193">
        <f>P153*$B153*Indicators!$B$261+P153*$C153*Indicators!$C$261+P153*$D153*Indicators!$D$261+P153*$E153*Indicators!$E$261+P153*$F153*Indicators!$F$261+P153*$G153*Indicators!$G$261+P153*$H153*Indicators!$H$261+P153*$I153*Indicators!$I$261</f>
        <v>9.2480824123172183E-4</v>
      </c>
      <c r="AA153" s="193">
        <f>Q153*$B153*Indicators!$B$262+Q153*$C153*Indicators!$C$262+Q153*$D153*Indicators!$D$262+Q153*$E153*Indicators!$E$262+Q153*$F153*Indicators!$F$262+Q153*$G153*Indicators!$G$262+Q153*$H153*Indicators!$H$262+Q153*$I153*Indicators!$I$262</f>
        <v>5.5284799849346811E-4</v>
      </c>
      <c r="AB153" s="193">
        <f>R153*$B153*Indicators!$B$263+R153*$C153*Indicators!$C$263+R153*$D153*Indicators!$D$263+R153*$E153*Indicators!$E$263+R153*$F153*Indicators!$F$263+R153*$G153*Indicators!$G$263+R153*$H153*Indicators!$H$263+R153*$I153*Indicators!$I$263</f>
        <v>8.6813971946587574E-4</v>
      </c>
      <c r="AC153" s="193">
        <f>S153*$B153*Indicators!$B$264+S153*$C153*Indicators!$C$264+S153*$D153*Indicators!$D$264+S153*$E153*Indicators!$E$264+S153*$F153*Indicators!$F$264+S153*$G153*Indicators!$G$264+S153*$H153*Indicators!$H$264+S153*$I153*Indicators!$I$264</f>
        <v>5.0686410312824769E-4</v>
      </c>
      <c r="AD153" s="193"/>
      <c r="AE153" s="177">
        <f t="shared" si="3"/>
        <v>0.63327245025680801</v>
      </c>
    </row>
    <row r="154" spans="1:31" x14ac:dyDescent="0.25">
      <c r="A154" s="174">
        <f>Indicators!A166</f>
        <v>40422</v>
      </c>
      <c r="B154" s="193">
        <f>(Indicators!B166-Indicators!B165)/Indicators!B165</f>
        <v>-5.3088435374149555E-2</v>
      </c>
      <c r="C154" s="193">
        <f>(Indicators!C166-Indicators!C165)/-100</f>
        <v>0</v>
      </c>
      <c r="D154" s="193">
        <f>(Indicators!D166-Indicators!D165)/-100</f>
        <v>4.7953552930024741E-3</v>
      </c>
      <c r="E154" s="193">
        <f>(Indicators!E166-Indicators!E165)/-Indicators!E165</f>
        <v>-5.9286954199492557E-2</v>
      </c>
      <c r="F154" s="193">
        <f>(Indicators!F166-Indicators!F165)/Indicators!F165</f>
        <v>0.21881720430107526</v>
      </c>
      <c r="G154" s="193">
        <f>(Indicators!G166-Indicators!G165)/Indicators!G165</f>
        <v>5.9398739292064004E-2</v>
      </c>
      <c r="H154" s="193">
        <f>(Indicators!H166-Indicators!H165)/Indicators!H165</f>
        <v>9.9834807964258448E-3</v>
      </c>
      <c r="I154" s="193">
        <f>(Indicators!I166-Indicators!I165)/Indicators!I165</f>
        <v>-3.3657858136300414E-2</v>
      </c>
      <c r="J154" s="174"/>
      <c r="K154" s="193">
        <f>Ilembe!C$79/100</f>
        <v>0.12130651247263474</v>
      </c>
      <c r="L154" s="193">
        <f>Ilembe!D$79/100</f>
        <v>7.9106476246301582E-3</v>
      </c>
      <c r="M154" s="193">
        <f>Ilembe!E$79/100</f>
        <v>0.3257797656716408</v>
      </c>
      <c r="N154" s="193">
        <f>Ilembe!F$79/100</f>
        <v>2.1904925684961232E-2</v>
      </c>
      <c r="O154" s="193">
        <f>Ilembe!G$79/100</f>
        <v>3.9034133718829418E-2</v>
      </c>
      <c r="P154" s="193">
        <f>Ilembe!H$79/100</f>
        <v>0.12848964339407781</v>
      </c>
      <c r="Q154" s="193">
        <f>Ilembe!I$79/100</f>
        <v>5.4966209385502181E-2</v>
      </c>
      <c r="R154" s="193">
        <f>Ilembe!J$79/100</f>
        <v>0.1407482707448455</v>
      </c>
      <c r="S154" s="193">
        <f>Ilembe!K$79/100</f>
        <v>0.1598598913028782</v>
      </c>
      <c r="T154" s="193"/>
      <c r="U154" s="193">
        <f>K154*$B154*Indicators!$B$256+K154*$C154*Indicators!$C$256+K154*$D154*Indicators!$D$256+K154*$E154*Indicators!$E$256+K154*$F154*Indicators!$F$256+K154*$G154*Indicators!$G$256+K154*$H154*Indicators!$H$256+K154*$I154*Indicators!$I$256</f>
        <v>5.2761271910013487E-3</v>
      </c>
      <c r="V154" s="193">
        <f>L154*$B154*Indicators!$B$257+L154*$C154*Indicators!$C$257+L154*$D154*Indicators!$D$257+L154*$E154*Indicators!$E$257+L154*$F154*Indicators!$F$257+L154*$G154*Indicators!$G$257+L154*$H154*Indicators!$H$257+L154*$I154*Indicators!$I$257</f>
        <v>-3.8187084645827503E-5</v>
      </c>
      <c r="W154" s="193">
        <f>M154*$B154*Indicators!$B$258+M154*$C154*Indicators!$C$258+M154*$D154*Indicators!$D$258+M154*$E154*Indicators!$E$258+M154*$F154*Indicators!$F$258+M154*$G154*Indicators!$G$258+M154*$H154*Indicators!$H$258+M154*$I154*Indicators!$I$258</f>
        <v>-9.7744040549748012E-3</v>
      </c>
      <c r="X154" s="193">
        <f>N154*$B154*Indicators!$B$259+N154*$C154*Indicators!$C$259+N154*$D154*Indicators!$D$259+N154*$E154*Indicators!$E$259+N154*$F154*Indicators!$F$259+N154*$G154*Indicators!$G$259+N154*$H154*Indicators!$H$259+N154*$I154*Indicators!$I$259</f>
        <v>-7.1754069336238771E-4</v>
      </c>
      <c r="Y154" s="193">
        <f>O154*$B154*Indicators!$B$260+O154*$C154*Indicators!$C$260+O154*$D154*Indicators!$D$260+O154*$E154*Indicators!$E$260+O154*$F154*Indicators!$F$260+O154*$G154*Indicators!$G$260+O154*$H154*Indicators!$H$260+O154*$I154*Indicators!$I$260</f>
        <v>-4.8442139870190094E-4</v>
      </c>
      <c r="Z154" s="193">
        <f>P154*$B154*Indicators!$B$261+P154*$C154*Indicators!$C$261+P154*$D154*Indicators!$D$261+P154*$E154*Indicators!$E$261+P154*$F154*Indicators!$F$261+P154*$G154*Indicators!$G$261+P154*$H154*Indicators!$H$261+P154*$I154*Indicators!$I$261</f>
        <v>-9.9998320310853116E-4</v>
      </c>
      <c r="AA154" s="193">
        <f>Q154*$B154*Indicators!$B$262+Q154*$C154*Indicators!$C$262+Q154*$D154*Indicators!$D$262+Q154*$E154*Indicators!$E$262+Q154*$F154*Indicators!$F$262+Q154*$G154*Indicators!$G$262+Q154*$H154*Indicators!$H$262+Q154*$I154*Indicators!$I$262</f>
        <v>-1.3183361652767561E-3</v>
      </c>
      <c r="AB154" s="193">
        <f>R154*$B154*Indicators!$B$263+R154*$C154*Indicators!$C$263+R154*$D154*Indicators!$D$263+R154*$E154*Indicators!$E$263+R154*$F154*Indicators!$F$263+R154*$G154*Indicators!$G$263+R154*$H154*Indicators!$H$263+R154*$I154*Indicators!$I$263</f>
        <v>-1.3294873482167103E-3</v>
      </c>
      <c r="AC154" s="193">
        <f>S154*$B154*Indicators!$B$264+S154*$C154*Indicators!$C$264+S154*$D154*Indicators!$D$264+S154*$E154*Indicators!$E$264+S154*$F154*Indicators!$F$264+S154*$G154*Indicators!$G$264+S154*$H154*Indicators!$H$264+S154*$I154*Indicators!$I$264</f>
        <v>-4.8559378633106237E-4</v>
      </c>
      <c r="AD154" s="193"/>
      <c r="AE154" s="177">
        <f t="shared" si="3"/>
        <v>-0.98718265436166275</v>
      </c>
    </row>
    <row r="155" spans="1:31" x14ac:dyDescent="0.25">
      <c r="A155" s="174">
        <f>Indicators!A167</f>
        <v>40452</v>
      </c>
      <c r="B155" s="193">
        <f>(Indicators!B167-Indicators!B166)/Indicators!B166</f>
        <v>4.26736400471266E-3</v>
      </c>
      <c r="C155" s="193">
        <f>(Indicators!C167-Indicators!C166)/-100</f>
        <v>1.200000000000001E-3</v>
      </c>
      <c r="D155" s="193">
        <f>(Indicators!D167-Indicators!D166)/-100</f>
        <v>-1.8029078616538952E-3</v>
      </c>
      <c r="E155" s="193">
        <f>(Indicators!E167-Indicators!E166)/-Indicators!E166</f>
        <v>-3.3782932055968821E-2</v>
      </c>
      <c r="F155" s="193">
        <f>(Indicators!F167-Indicators!F166)/Indicators!F166</f>
        <v>0.18835465372739299</v>
      </c>
      <c r="G155" s="193">
        <f>(Indicators!G167-Indicators!G166)/Indicators!G166</f>
        <v>2.6088946525287829E-2</v>
      </c>
      <c r="H155" s="193">
        <f>(Indicators!H167-Indicators!H166)/Indicators!H166</f>
        <v>-7.3105981989907652E-4</v>
      </c>
      <c r="I155" s="193">
        <f>(Indicators!I167-Indicators!I166)/Indicators!I166</f>
        <v>2.9648819804260217E-2</v>
      </c>
      <c r="J155" s="174"/>
      <c r="K155" s="193">
        <f>Ilembe!C$79/100</f>
        <v>0.12130651247263474</v>
      </c>
      <c r="L155" s="193">
        <f>Ilembe!D$79/100</f>
        <v>7.9106476246301582E-3</v>
      </c>
      <c r="M155" s="193">
        <f>Ilembe!E$79/100</f>
        <v>0.3257797656716408</v>
      </c>
      <c r="N155" s="193">
        <f>Ilembe!F$79/100</f>
        <v>2.1904925684961232E-2</v>
      </c>
      <c r="O155" s="193">
        <f>Ilembe!G$79/100</f>
        <v>3.9034133718829418E-2</v>
      </c>
      <c r="P155" s="193">
        <f>Ilembe!H$79/100</f>
        <v>0.12848964339407781</v>
      </c>
      <c r="Q155" s="193">
        <f>Ilembe!I$79/100</f>
        <v>5.4966209385502181E-2</v>
      </c>
      <c r="R155" s="193">
        <f>Ilembe!J$79/100</f>
        <v>0.1407482707448455</v>
      </c>
      <c r="S155" s="193">
        <f>Ilembe!K$79/100</f>
        <v>0.1598598913028782</v>
      </c>
      <c r="T155" s="193"/>
      <c r="U155" s="193">
        <f>K155*$B155*Indicators!$B$256+K155*$C155*Indicators!$C$256+K155*$D155*Indicators!$D$256+K155*$E155*Indicators!$E$256+K155*$F155*Indicators!$F$256+K155*$G155*Indicators!$G$256+K155*$H155*Indicators!$H$256+K155*$I155*Indicators!$I$256</f>
        <v>6.543931331654252E-3</v>
      </c>
      <c r="V155" s="193">
        <f>L155*$B155*Indicators!$B$257+L155*$C155*Indicators!$C$257+L155*$D155*Indicators!$D$257+L155*$E155*Indicators!$E$257+L155*$F155*Indicators!$F$257+L155*$G155*Indicators!$G$257+L155*$H155*Indicators!$H$257+L155*$I155*Indicators!$I$257</f>
        <v>1.1286325509131486E-4</v>
      </c>
      <c r="W155" s="193">
        <f>M155*$B155*Indicators!$B$258+M155*$C155*Indicators!$C$258+M155*$D155*Indicators!$D$258+M155*$E155*Indicators!$E$258+M155*$F155*Indicators!$F$258+M155*$G155*Indicators!$G$258+M155*$H155*Indicators!$H$258+M155*$I155*Indicators!$I$258</f>
        <v>1.3427979897313487E-3</v>
      </c>
      <c r="X155" s="193">
        <f>N155*$B155*Indicators!$B$259+N155*$C155*Indicators!$C$259+N155*$D155*Indicators!$D$259+N155*$E155*Indicators!$E$259+N155*$F155*Indicators!$F$259+N155*$G155*Indicators!$G$259+N155*$H155*Indicators!$H$259+N155*$I155*Indicators!$I$259</f>
        <v>1.8381098944990066E-4</v>
      </c>
      <c r="Y155" s="193">
        <f>O155*$B155*Indicators!$B$260+O155*$C155*Indicators!$C$260+O155*$D155*Indicators!$D$260+O155*$E155*Indicators!$E$260+O155*$F155*Indicators!$F$260+O155*$G155*Indicators!$G$260+O155*$H155*Indicators!$H$260+O155*$I155*Indicators!$I$260</f>
        <v>-1.2482613007868169E-4</v>
      </c>
      <c r="Z155" s="193">
        <f>P155*$B155*Indicators!$B$261+P155*$C155*Indicators!$C$261+P155*$D155*Indicators!$D$261+P155*$E155*Indicators!$E$261+P155*$F155*Indicators!$F$261+P155*$G155*Indicators!$G$261+P155*$H155*Indicators!$H$261+P155*$I155*Indicators!$I$261</f>
        <v>-3.9509323265534183E-4</v>
      </c>
      <c r="AA155" s="193">
        <f>Q155*$B155*Indicators!$B$262+Q155*$C155*Indicators!$C$262+Q155*$D155*Indicators!$D$262+Q155*$E155*Indicators!$E$262+Q155*$F155*Indicators!$F$262+Q155*$G155*Indicators!$G$262+Q155*$H155*Indicators!$H$262+Q155*$I155*Indicators!$I$262</f>
        <v>-3.7540623731015764E-4</v>
      </c>
      <c r="AB155" s="193">
        <f>R155*$B155*Indicators!$B$263+R155*$C155*Indicators!$C$263+R155*$D155*Indicators!$D$263+R155*$E155*Indicators!$E$263+R155*$F155*Indicators!$F$263+R155*$G155*Indicators!$G$263+R155*$H155*Indicators!$H$263+R155*$I155*Indicators!$I$263</f>
        <v>-2.0390547478257574E-4</v>
      </c>
      <c r="AC155" s="193">
        <f>S155*$B155*Indicators!$B$264+S155*$C155*Indicators!$C$264+S155*$D155*Indicators!$D$264+S155*$E155*Indicators!$E$264+S155*$F155*Indicators!$F$264+S155*$G155*Indicators!$G$264+S155*$H155*Indicators!$H$264+S155*$I155*Indicators!$I$264</f>
        <v>2.7963937053780035E-4</v>
      </c>
      <c r="AD155" s="193"/>
      <c r="AE155" s="177">
        <f t="shared" si="3"/>
        <v>0.73638118616378567</v>
      </c>
    </row>
    <row r="156" spans="1:31" x14ac:dyDescent="0.25">
      <c r="A156" s="174">
        <f>Indicators!A168</f>
        <v>40483</v>
      </c>
      <c r="B156" s="193">
        <f>(Indicators!B168-Indicators!B167)/Indicators!B167</f>
        <v>1.6195722154660558E-2</v>
      </c>
      <c r="C156" s="193">
        <f>(Indicators!C168-Indicators!C167)/-100</f>
        <v>-5.4000000000000003E-3</v>
      </c>
      <c r="D156" s="193">
        <f>(Indicators!D168-Indicators!D167)/-100</f>
        <v>-9.1659028414293521E-4</v>
      </c>
      <c r="E156" s="193">
        <f>(Indicators!E168-Indicators!E167)/-Indicators!E167</f>
        <v>-5.4627484453115348E-2</v>
      </c>
      <c r="F156" s="193">
        <f>(Indicators!F168-Indicators!F167)/Indicators!F167</f>
        <v>-1.9302152932442449E-2</v>
      </c>
      <c r="G156" s="193">
        <f>(Indicators!G168-Indicators!G167)/Indicators!G167</f>
        <v>1.7247788268530257E-2</v>
      </c>
      <c r="H156" s="193">
        <f>(Indicators!H168-Indicators!H167)/Indicators!H167</f>
        <v>3.9886375496125549E-3</v>
      </c>
      <c r="I156" s="193">
        <f>(Indicators!I168-Indicators!I167)/Indicators!I167</f>
        <v>-4.0257198769918928E-2</v>
      </c>
      <c r="J156" s="174"/>
      <c r="K156" s="193">
        <f>Ilembe!C$79/100</f>
        <v>0.12130651247263474</v>
      </c>
      <c r="L156" s="193">
        <f>Ilembe!D$79/100</f>
        <v>7.9106476246301582E-3</v>
      </c>
      <c r="M156" s="193">
        <f>Ilembe!E$79/100</f>
        <v>0.3257797656716408</v>
      </c>
      <c r="N156" s="193">
        <f>Ilembe!F$79/100</f>
        <v>2.1904925684961232E-2</v>
      </c>
      <c r="O156" s="193">
        <f>Ilembe!G$79/100</f>
        <v>3.9034133718829418E-2</v>
      </c>
      <c r="P156" s="193">
        <f>Ilembe!H$79/100</f>
        <v>0.12848964339407781</v>
      </c>
      <c r="Q156" s="193">
        <f>Ilembe!I$79/100</f>
        <v>5.4966209385502181E-2</v>
      </c>
      <c r="R156" s="193">
        <f>Ilembe!J$79/100</f>
        <v>0.1407482707448455</v>
      </c>
      <c r="S156" s="193">
        <f>Ilembe!K$79/100</f>
        <v>0.1598598913028782</v>
      </c>
      <c r="T156" s="193"/>
      <c r="U156" s="193">
        <f>K156*$B156*Indicators!$B$256+K156*$C156*Indicators!$C$256+K156*$D156*Indicators!$D$256+K156*$E156*Indicators!$E$256+K156*$F156*Indicators!$F$256+K156*$G156*Indicators!$G$256+K156*$H156*Indicators!$H$256+K156*$I156*Indicators!$I$256</f>
        <v>-1.8494045734118007E-3</v>
      </c>
      <c r="V156" s="193">
        <f>L156*$B156*Indicators!$B$257+L156*$C156*Indicators!$C$257+L156*$D156*Indicators!$D$257+L156*$E156*Indicators!$E$257+L156*$F156*Indicators!$F$257+L156*$G156*Indicators!$G$257+L156*$H156*Indicators!$H$257+L156*$I156*Indicators!$I$257</f>
        <v>-1.3893915361350666E-5</v>
      </c>
      <c r="W156" s="193">
        <f>M156*$B156*Indicators!$B$258+M156*$C156*Indicators!$C$258+M156*$D156*Indicators!$D$258+M156*$E156*Indicators!$E$258+M156*$F156*Indicators!$F$258+M156*$G156*Indicators!$G$258+M156*$H156*Indicators!$H$258+M156*$I156*Indicators!$I$258</f>
        <v>-2.7927963005574047E-3</v>
      </c>
      <c r="X156" s="193">
        <f>N156*$B156*Indicators!$B$259+N156*$C156*Indicators!$C$259+N156*$D156*Indicators!$D$259+N156*$E156*Indicators!$E$259+N156*$F156*Indicators!$F$259+N156*$G156*Indicators!$G$259+N156*$H156*Indicators!$H$259+N156*$I156*Indicators!$I$259</f>
        <v>-6.4294220323602889E-4</v>
      </c>
      <c r="Y156" s="193">
        <f>O156*$B156*Indicators!$B$260+O156*$C156*Indicators!$C$260+O156*$D156*Indicators!$D$260+O156*$E156*Indicators!$E$260+O156*$F156*Indicators!$F$260+O156*$G156*Indicators!$G$260+O156*$H156*Indicators!$H$260+O156*$I156*Indicators!$I$260</f>
        <v>-3.553073494565586E-4</v>
      </c>
      <c r="Z156" s="193">
        <f>P156*$B156*Indicators!$B$261+P156*$C156*Indicators!$C$261+P156*$D156*Indicators!$D$261+P156*$E156*Indicators!$E$261+P156*$F156*Indicators!$F$261+P156*$G156*Indicators!$G$261+P156*$H156*Indicators!$H$261+P156*$I156*Indicators!$I$261</f>
        <v>-6.3208358694336313E-4</v>
      </c>
      <c r="AA156" s="193">
        <f>Q156*$B156*Indicators!$B$262+Q156*$C156*Indicators!$C$262+Q156*$D156*Indicators!$D$262+Q156*$E156*Indicators!$E$262+Q156*$F156*Indicators!$F$262+Q156*$G156*Indicators!$G$262+Q156*$H156*Indicators!$H$262+Q156*$I156*Indicators!$I$262</f>
        <v>-1.0536101389130846E-3</v>
      </c>
      <c r="AB156" s="193">
        <f>R156*$B156*Indicators!$B$263+R156*$C156*Indicators!$C$263+R156*$D156*Indicators!$D$263+R156*$E156*Indicators!$E$263+R156*$F156*Indicators!$F$263+R156*$G156*Indicators!$G$263+R156*$H156*Indicators!$H$263+R156*$I156*Indicators!$I$263</f>
        <v>-9.3472389424777158E-4</v>
      </c>
      <c r="AC156" s="193">
        <f>S156*$B156*Indicators!$B$264+S156*$C156*Indicators!$C$264+S156*$D156*Indicators!$D$264+S156*$E156*Indicators!$E$264+S156*$F156*Indicators!$F$264+S156*$G156*Indicators!$G$264+S156*$H156*Indicators!$H$264+S156*$I156*Indicators!$I$264</f>
        <v>-2.0302438231693489E-4</v>
      </c>
      <c r="AD156" s="193"/>
      <c r="AE156" s="177">
        <f t="shared" si="3"/>
        <v>-0.84777863444442969</v>
      </c>
    </row>
    <row r="157" spans="1:31" x14ac:dyDescent="0.25">
      <c r="A157" s="174">
        <f>Indicators!A169</f>
        <v>40513</v>
      </c>
      <c r="B157" s="193">
        <f>(Indicators!B169-Indicators!B168)/Indicators!B168</f>
        <v>-6.8297971194052856E-2</v>
      </c>
      <c r="C157" s="193">
        <f>(Indicators!C169-Indicators!C168)/-100</f>
        <v>2.1499999999999987E-3</v>
      </c>
      <c r="D157" s="193">
        <f>(Indicators!D169-Indicators!D168)/-100</f>
        <v>7.4702108157659102E-4</v>
      </c>
      <c r="E157" s="193">
        <f>(Indicators!E169-Indicators!E168)/-Indicators!E168</f>
        <v>-7.9315527806682856E-2</v>
      </c>
      <c r="F157" s="193">
        <f>(Indicators!F169-Indicators!F168)/Indicators!F168</f>
        <v>6.1317183951551751E-2</v>
      </c>
      <c r="G157" s="193">
        <f>(Indicators!G169-Indicators!G168)/Indicators!G168</f>
        <v>2.6894686837681762E-2</v>
      </c>
      <c r="H157" s="193">
        <f>(Indicators!H169-Indicators!H168)/Indicators!H168</f>
        <v>-1.4795046155397901E-3</v>
      </c>
      <c r="I157" s="193">
        <f>(Indicators!I169-Indicators!I168)/Indicators!I168</f>
        <v>-1.8060005825808332E-2</v>
      </c>
      <c r="J157" s="174"/>
      <c r="K157" s="193">
        <f>Ilembe!C$79/100</f>
        <v>0.12130651247263474</v>
      </c>
      <c r="L157" s="193">
        <f>Ilembe!D$79/100</f>
        <v>7.9106476246301582E-3</v>
      </c>
      <c r="M157" s="193">
        <f>Ilembe!E$79/100</f>
        <v>0.3257797656716408</v>
      </c>
      <c r="N157" s="193">
        <f>Ilembe!F$79/100</f>
        <v>2.1904925684961232E-2</v>
      </c>
      <c r="O157" s="193">
        <f>Ilembe!G$79/100</f>
        <v>3.9034133718829418E-2</v>
      </c>
      <c r="P157" s="193">
        <f>Ilembe!H$79/100</f>
        <v>0.12848964339407781</v>
      </c>
      <c r="Q157" s="193">
        <f>Ilembe!I$79/100</f>
        <v>5.4966209385502181E-2</v>
      </c>
      <c r="R157" s="193">
        <f>Ilembe!J$79/100</f>
        <v>0.1407482707448455</v>
      </c>
      <c r="S157" s="193">
        <f>Ilembe!K$79/100</f>
        <v>0.1598598913028782</v>
      </c>
      <c r="T157" s="193"/>
      <c r="U157" s="193">
        <f>K157*$B157*Indicators!$B$256+K157*$C157*Indicators!$C$256+K157*$D157*Indicators!$D$256+K157*$E157*Indicators!$E$256+K157*$F157*Indicators!$F$256+K157*$G157*Indicators!$G$256+K157*$H157*Indicators!$H$256+K157*$I157*Indicators!$I$256</f>
        <v>-1.2237981616739014E-3</v>
      </c>
      <c r="V157" s="193">
        <f>L157*$B157*Indicators!$B$257+L157*$C157*Indicators!$C$257+L157*$D157*Indicators!$D$257+L157*$E157*Indicators!$E$257+L157*$F157*Indicators!$F$257+L157*$G157*Indicators!$G$257+L157*$H157*Indicators!$H$257+L157*$I157*Indicators!$I$257</f>
        <v>-1.6829958646028605E-4</v>
      </c>
      <c r="W157" s="193">
        <f>M157*$B157*Indicators!$B$258+M157*$C157*Indicators!$C$258+M157*$D157*Indicators!$D$258+M157*$E157*Indicators!$E$258+M157*$F157*Indicators!$F$258+M157*$G157*Indicators!$G$258+M157*$H157*Indicators!$H$258+M157*$I157*Indicators!$I$258</f>
        <v>-1.1444136017308752E-2</v>
      </c>
      <c r="X157" s="193">
        <f>N157*$B157*Indicators!$B$259+N157*$C157*Indicators!$C$259+N157*$D157*Indicators!$D$259+N157*$E157*Indicators!$E$259+N157*$F157*Indicators!$F$259+N157*$G157*Indicators!$G$259+N157*$H157*Indicators!$H$259+N157*$I157*Indicators!$I$259</f>
        <v>-6.9495578183026766E-4</v>
      </c>
      <c r="Y157" s="193">
        <f>O157*$B157*Indicators!$B$260+O157*$C157*Indicators!$C$260+O157*$D157*Indicators!$D$260+O157*$E157*Indicators!$E$260+O157*$F157*Indicators!$F$260+O157*$G157*Indicators!$G$260+O157*$H157*Indicators!$H$260+O157*$I157*Indicators!$I$260</f>
        <v>-7.5547739188018472E-4</v>
      </c>
      <c r="Z157" s="193">
        <f>P157*$B157*Indicators!$B$261+P157*$C157*Indicators!$C$261+P157*$D157*Indicators!$D$261+P157*$E157*Indicators!$E$261+P157*$F157*Indicators!$F$261+P157*$G157*Indicators!$G$261+P157*$H157*Indicators!$H$261+P157*$I157*Indicators!$I$261</f>
        <v>-1.8283204886583391E-3</v>
      </c>
      <c r="AA157" s="193">
        <f>Q157*$B157*Indicators!$B$262+Q157*$C157*Indicators!$C$262+Q157*$D157*Indicators!$D$262+Q157*$E157*Indicators!$E$262+Q157*$F157*Indicators!$F$262+Q157*$G157*Indicators!$G$262+Q157*$H157*Indicators!$H$262+Q157*$I157*Indicators!$I$262</f>
        <v>-1.7711022277239498E-3</v>
      </c>
      <c r="AB157" s="193">
        <f>R157*$B157*Indicators!$B$263+R157*$C157*Indicators!$C$263+R157*$D157*Indicators!$D$263+R157*$E157*Indicators!$E$263+R157*$F157*Indicators!$F$263+R157*$G157*Indicators!$G$263+R157*$H157*Indicators!$H$263+R157*$I157*Indicators!$I$263</f>
        <v>-2.150774250355363E-3</v>
      </c>
      <c r="AC157" s="193">
        <f>S157*$B157*Indicators!$B$264+S157*$C157*Indicators!$C$264+S157*$D157*Indicators!$D$264+S157*$E157*Indicators!$E$264+S157*$F157*Indicators!$F$264+S157*$G157*Indicators!$G$264+S157*$H157*Indicators!$H$264+S157*$I157*Indicators!$I$264</f>
        <v>-1.162939877661908E-3</v>
      </c>
      <c r="AD157" s="193"/>
      <c r="AE157" s="177">
        <f t="shared" si="3"/>
        <v>-2.1199803783552955</v>
      </c>
    </row>
    <row r="158" spans="1:31" x14ac:dyDescent="0.25">
      <c r="A158" s="174">
        <f>Indicators!A170</f>
        <v>40544</v>
      </c>
      <c r="B158" s="193">
        <f>(Indicators!B170-Indicators!B169)/Indicators!B169</f>
        <v>8.3141924564796799E-2</v>
      </c>
      <c r="C158" s="193">
        <f>(Indicators!C170-Indicators!C169)/-100</f>
        <v>-4.8000000000000039E-3</v>
      </c>
      <c r="D158" s="193">
        <f>(Indicators!D170-Indicators!D169)/-100</f>
        <v>0</v>
      </c>
      <c r="E158" s="193">
        <f>(Indicators!E170-Indicators!E169)/-Indicators!E169</f>
        <v>-7.1023031601499836E-2</v>
      </c>
      <c r="F158" s="193">
        <f>(Indicators!F170-Indicators!F169)/Indicators!F169</f>
        <v>6.062767475035661E-2</v>
      </c>
      <c r="G158" s="193">
        <f>(Indicators!G170-Indicators!G169)/Indicators!G169</f>
        <v>-4.6900576471425426E-2</v>
      </c>
      <c r="H158" s="193">
        <f>(Indicators!H170-Indicators!H169)/Indicators!H169</f>
        <v>7.5615496847722284E-3</v>
      </c>
      <c r="I158" s="193">
        <f>(Indicators!I170-Indicators!I169)/Indicators!I169</f>
        <v>1.3645802432512608E-2</v>
      </c>
      <c r="J158" s="174"/>
      <c r="K158" s="193">
        <f>Ilembe!C$80/100</f>
        <v>0.12880124115914024</v>
      </c>
      <c r="L158" s="193">
        <f>Ilembe!D$80/100</f>
        <v>8.018426960328685E-3</v>
      </c>
      <c r="M158" s="193">
        <f>Ilembe!E$80/100</f>
        <v>0.31683356755156161</v>
      </c>
      <c r="N158" s="193">
        <f>Ilembe!F$80/100</f>
        <v>2.1060550090402187E-2</v>
      </c>
      <c r="O158" s="193">
        <f>Ilembe!G$80/100</f>
        <v>3.807325867525814E-2</v>
      </c>
      <c r="P158" s="193">
        <f>Ilembe!H$80/100</f>
        <v>0.13027494479185828</v>
      </c>
      <c r="Q158" s="193">
        <f>Ilembe!I$80/100</f>
        <v>5.4863875110424953E-2</v>
      </c>
      <c r="R158" s="193">
        <f>Ilembe!J$80/100</f>
        <v>0.14219963877348363</v>
      </c>
      <c r="S158" s="193">
        <f>Ilembe!K$80/100</f>
        <v>0.15987449688754207</v>
      </c>
      <c r="T158" s="193"/>
      <c r="U158" s="193">
        <f>K158*$B158*Indicators!$B$256+K158*$C158*Indicators!$C$256+K158*$D158*Indicators!$D$256+K158*$E158*Indicators!$E$256+K158*$F158*Indicators!$F$256+K158*$G158*Indicators!$G$256+K158*$H158*Indicators!$H$256+K158*$I158*Indicators!$I$256</f>
        <v>3.1054740624815373E-3</v>
      </c>
      <c r="V158" s="193">
        <f>L158*$B158*Indicators!$B$257+L158*$C158*Indicators!$C$257+L158*$D158*Indicators!$D$257+L158*$E158*Indicators!$E$257+L158*$F158*Indicators!$F$257+L158*$G158*Indicators!$G$257+L158*$H158*Indicators!$H$257+L158*$I158*Indicators!$I$257</f>
        <v>1.4506970990081481E-5</v>
      </c>
      <c r="W158" s="193">
        <f>M158*$B158*Indicators!$B$258+M158*$C158*Indicators!$C$258+M158*$D158*Indicators!$D$258+M158*$E158*Indicators!$E$258+M158*$F158*Indicators!$F$258+M158*$G158*Indicators!$G$258+M158*$H158*Indicators!$H$258+M158*$I158*Indicators!$I$258</f>
        <v>7.7696100572698604E-3</v>
      </c>
      <c r="X158" s="193">
        <f>N158*$B158*Indicators!$B$259+N158*$C158*Indicators!$C$259+N158*$D158*Indicators!$D$259+N158*$E158*Indicators!$E$259+N158*$F158*Indicators!$F$259+N158*$G158*Indicators!$G$259+N158*$H158*Indicators!$H$259+N158*$I158*Indicators!$I$259</f>
        <v>3.0509204162669723E-5</v>
      </c>
      <c r="Y158" s="193">
        <f>O158*$B158*Indicators!$B$260+O158*$C158*Indicators!$C$260+O158*$D158*Indicators!$D$260+O158*$E158*Indicators!$E$260+O158*$F158*Indicators!$F$260+O158*$G158*Indicators!$G$260+O158*$H158*Indicators!$H$260+O158*$I158*Indicators!$I$260</f>
        <v>-3.1543971098210572E-5</v>
      </c>
      <c r="Z158" s="193">
        <f>P158*$B158*Indicators!$B$261+P158*$C158*Indicators!$C$261+P158*$D158*Indicators!$D$261+P158*$E158*Indicators!$E$261+P158*$F158*Indicators!$F$261+P158*$G158*Indicators!$G$261+P158*$H158*Indicators!$H$261+P158*$I158*Indicators!$I$261</f>
        <v>1.8528702085402198E-4</v>
      </c>
      <c r="AA158" s="193">
        <f>Q158*$B158*Indicators!$B$262+Q158*$C158*Indicators!$C$262+Q158*$D158*Indicators!$D$262+Q158*$E158*Indicators!$E$262+Q158*$F158*Indicators!$F$262+Q158*$G158*Indicators!$G$262+Q158*$H158*Indicators!$H$262+Q158*$I158*Indicators!$I$262</f>
        <v>-6.0766278070099118E-4</v>
      </c>
      <c r="AB158" s="193">
        <f>R158*$B158*Indicators!$B$263+R158*$C158*Indicators!$C$263+R158*$D158*Indicators!$D$263+R158*$E158*Indicators!$E$263+R158*$F158*Indicators!$F$263+R158*$G158*Indicators!$G$263+R158*$H158*Indicators!$H$263+R158*$I158*Indicators!$I$263</f>
        <v>3.530311259886702E-4</v>
      </c>
      <c r="AC158" s="193">
        <f>S158*$B158*Indicators!$B$264+S158*$C158*Indicators!$C$264+S158*$D158*Indicators!$D$264+S158*$E158*Indicators!$E$264+S158*$F158*Indicators!$F$264+S158*$G158*Indicators!$G$264+S158*$H158*Indicators!$H$264+S158*$I158*Indicators!$I$264</f>
        <v>1.5323886566239867E-3</v>
      </c>
      <c r="AD158" s="193"/>
      <c r="AE158" s="177">
        <f t="shared" si="3"/>
        <v>1.2351600346571627</v>
      </c>
    </row>
    <row r="159" spans="1:31" x14ac:dyDescent="0.25">
      <c r="A159" s="174">
        <f>Indicators!A171</f>
        <v>40575</v>
      </c>
      <c r="B159" s="193">
        <f>(Indicators!B171-Indicators!B170)/Indicators!B170</f>
        <v>-2.3131225759647305E-2</v>
      </c>
      <c r="C159" s="193">
        <f>(Indicators!C171-Indicators!C170)/-100</f>
        <v>-1.9999999999999573E-4</v>
      </c>
      <c r="D159" s="193">
        <f>(Indicators!D171-Indicators!D170)/-100</f>
        <v>-2.0000000000000018E-3</v>
      </c>
      <c r="E159" s="193">
        <f>(Indicators!E171-Indicators!E170)/-Indicators!E170</f>
        <v>-0.1201240248049609</v>
      </c>
      <c r="F159" s="193">
        <f>(Indicators!F171-Indicators!F170)/Indicators!F170</f>
        <v>-1.4458641560188289E-2</v>
      </c>
      <c r="G159" s="193">
        <f>(Indicators!G171-Indicators!G170)/Indicators!G170</f>
        <v>5.3315412186379828E-2</v>
      </c>
      <c r="H159" s="193">
        <f>(Indicators!H171-Indicators!H170)/Indicators!H170</f>
        <v>8.4613161535844993E-3</v>
      </c>
      <c r="I159" s="193">
        <f>(Indicators!I171-Indicators!I170)/Indicators!I170</f>
        <v>-4.7117354404448343E-2</v>
      </c>
      <c r="J159" s="174"/>
      <c r="K159" s="193">
        <f>Ilembe!C$80/100</f>
        <v>0.12880124115914024</v>
      </c>
      <c r="L159" s="193">
        <f>Ilembe!D$80/100</f>
        <v>8.018426960328685E-3</v>
      </c>
      <c r="M159" s="193">
        <f>Ilembe!E$80/100</f>
        <v>0.31683356755156161</v>
      </c>
      <c r="N159" s="193">
        <f>Ilembe!F$80/100</f>
        <v>2.1060550090402187E-2</v>
      </c>
      <c r="O159" s="193">
        <f>Ilembe!G$80/100</f>
        <v>3.807325867525814E-2</v>
      </c>
      <c r="P159" s="193">
        <f>Ilembe!H$80/100</f>
        <v>0.13027494479185828</v>
      </c>
      <c r="Q159" s="193">
        <f>Ilembe!I$80/100</f>
        <v>5.4863875110424953E-2</v>
      </c>
      <c r="R159" s="193">
        <f>Ilembe!J$80/100</f>
        <v>0.14219963877348363</v>
      </c>
      <c r="S159" s="193">
        <f>Ilembe!K$80/100</f>
        <v>0.15987449688754207</v>
      </c>
      <c r="T159" s="193"/>
      <c r="U159" s="193">
        <f>K159*$B159*Indicators!$B$256+K159*$C159*Indicators!$C$256+K159*$D159*Indicators!$D$256+K159*$E159*Indicators!$E$256+K159*$F159*Indicators!$F$256+K159*$G159*Indicators!$G$256+K159*$H159*Indicators!$H$256+K159*$I159*Indicators!$I$256</f>
        <v>-4.1767896488391198E-3</v>
      </c>
      <c r="V159" s="193">
        <f>L159*$B159*Indicators!$B$257+L159*$C159*Indicators!$C$257+L159*$D159*Indicators!$D$257+L159*$E159*Indicators!$E$257+L159*$F159*Indicators!$F$257+L159*$G159*Indicators!$G$257+L159*$H159*Indicators!$H$257+L159*$I159*Indicators!$I$257</f>
        <v>-5.6522502765586838E-5</v>
      </c>
      <c r="W159" s="193">
        <f>M159*$B159*Indicators!$B$258+M159*$C159*Indicators!$C$258+M159*$D159*Indicators!$D$258+M159*$E159*Indicators!$E$258+M159*$F159*Indicators!$F$258+M159*$G159*Indicators!$G$258+M159*$H159*Indicators!$H$258+M159*$I159*Indicators!$I$258</f>
        <v>-9.1329401045607429E-3</v>
      </c>
      <c r="X159" s="193">
        <f>N159*$B159*Indicators!$B$259+N159*$C159*Indicators!$C$259+N159*$D159*Indicators!$D$259+N159*$E159*Indicators!$E$259+N159*$F159*Indicators!$F$259+N159*$G159*Indicators!$G$259+N159*$H159*Indicators!$H$259+N159*$I159*Indicators!$I$259</f>
        <v>-1.035346606692137E-3</v>
      </c>
      <c r="Y159" s="193">
        <f>O159*$B159*Indicators!$B$260+O159*$C159*Indicators!$C$260+O159*$D159*Indicators!$D$260+O159*$E159*Indicators!$E$260+O159*$F159*Indicators!$F$260+O159*$G159*Indicators!$G$260+O159*$H159*Indicators!$H$260+O159*$I159*Indicators!$I$260</f>
        <v>-7.7704471938686178E-4</v>
      </c>
      <c r="Z159" s="193">
        <f>P159*$B159*Indicators!$B$261+P159*$C159*Indicators!$C$261+P159*$D159*Indicators!$D$261+P159*$E159*Indicators!$E$261+P159*$F159*Indicators!$F$261+P159*$G159*Indicators!$G$261+P159*$H159*Indicators!$H$261+P159*$I159*Indicators!$I$261</f>
        <v>-1.6519118362033193E-3</v>
      </c>
      <c r="AA159" s="193">
        <f>Q159*$B159*Indicators!$B$262+Q159*$C159*Indicators!$C$262+Q159*$D159*Indicators!$D$262+Q159*$E159*Indicators!$E$262+Q159*$F159*Indicators!$F$262+Q159*$G159*Indicators!$G$262+Q159*$H159*Indicators!$H$262+Q159*$I159*Indicators!$I$262</f>
        <v>-2.2828749927615369E-3</v>
      </c>
      <c r="AB159" s="193">
        <f>R159*$B159*Indicators!$B$263+R159*$C159*Indicators!$C$263+R159*$D159*Indicators!$D$263+R159*$E159*Indicators!$E$263+R159*$F159*Indicators!$F$263+R159*$G159*Indicators!$G$263+R159*$H159*Indicators!$H$263+R159*$I159*Indicators!$I$263</f>
        <v>-2.0495230993754087E-3</v>
      </c>
      <c r="AC159" s="193">
        <f>S159*$B159*Indicators!$B$264+S159*$C159*Indicators!$C$264+S159*$D159*Indicators!$D$264+S159*$E159*Indicators!$E$264+S159*$F159*Indicators!$F$264+S159*$G159*Indicators!$G$264+S159*$H159*Indicators!$H$264+S159*$I159*Indicators!$I$264</f>
        <v>-4.157688891946546E-4</v>
      </c>
      <c r="AD159" s="193"/>
      <c r="AE159" s="177">
        <f t="shared" si="3"/>
        <v>-2.1578722399779369</v>
      </c>
    </row>
    <row r="160" spans="1:31" x14ac:dyDescent="0.25">
      <c r="A160" s="174">
        <f>Indicators!A172</f>
        <v>40603</v>
      </c>
      <c r="B160" s="193">
        <f>(Indicators!B172-Indicators!B171)/Indicators!B171</f>
        <v>-2.7420736932305081E-2</v>
      </c>
      <c r="C160" s="193">
        <f>(Indicators!C172-Indicators!C171)/-100</f>
        <v>-6.0000000000000493E-4</v>
      </c>
      <c r="D160" s="193">
        <f>(Indicators!D172-Indicators!D171)/-100</f>
        <v>0</v>
      </c>
      <c r="E160" s="193">
        <f>(Indicators!E172-Indicators!E171)/-Indicators!E171</f>
        <v>-4.6432717206893501E-2</v>
      </c>
      <c r="F160" s="193">
        <f>(Indicators!F172-Indicators!F171)/Indicators!F171</f>
        <v>-0.1163425452064142</v>
      </c>
      <c r="G160" s="193">
        <f>(Indicators!G172-Indicators!G171)/Indicators!G171</f>
        <v>1.0066638309939067E-2</v>
      </c>
      <c r="H160" s="193">
        <f>(Indicators!H172-Indicators!H171)/Indicators!H171</f>
        <v>1.8315473506472296E-3</v>
      </c>
      <c r="I160" s="193">
        <f>(Indicators!I172-Indicators!I171)/Indicators!I171</f>
        <v>0.11517199017199017</v>
      </c>
      <c r="J160" s="174"/>
      <c r="K160" s="193">
        <f>Ilembe!C$80/100</f>
        <v>0.12880124115914024</v>
      </c>
      <c r="L160" s="193">
        <f>Ilembe!D$80/100</f>
        <v>8.018426960328685E-3</v>
      </c>
      <c r="M160" s="193">
        <f>Ilembe!E$80/100</f>
        <v>0.31683356755156161</v>
      </c>
      <c r="N160" s="193">
        <f>Ilembe!F$80/100</f>
        <v>2.1060550090402187E-2</v>
      </c>
      <c r="O160" s="193">
        <f>Ilembe!G$80/100</f>
        <v>3.807325867525814E-2</v>
      </c>
      <c r="P160" s="193">
        <f>Ilembe!H$80/100</f>
        <v>0.13027494479185828</v>
      </c>
      <c r="Q160" s="193">
        <f>Ilembe!I$80/100</f>
        <v>5.4863875110424953E-2</v>
      </c>
      <c r="R160" s="193">
        <f>Ilembe!J$80/100</f>
        <v>0.14219963877348363</v>
      </c>
      <c r="S160" s="193">
        <f>Ilembe!K$80/100</f>
        <v>0.15987449688754207</v>
      </c>
      <c r="T160" s="193"/>
      <c r="U160" s="193">
        <f>K160*$B160*Indicators!$B$256+K160*$C160*Indicators!$C$256+K160*$D160*Indicators!$D$256+K160*$E160*Indicators!$E$256+K160*$F160*Indicators!$F$256+K160*$G160*Indicators!$G$256+K160*$H160*Indicators!$H$256+K160*$I160*Indicators!$I$256</f>
        <v>-5.0159787246597531E-3</v>
      </c>
      <c r="V160" s="193">
        <f>L160*$B160*Indicators!$B$257+L160*$C160*Indicators!$C$257+L160*$D160*Indicators!$D$257+L160*$E160*Indicators!$E$257+L160*$F160*Indicators!$F$257+L160*$G160*Indicators!$G$257+L160*$H160*Indicators!$H$257+L160*$I160*Indicators!$I$257</f>
        <v>1.1379399178734658E-4</v>
      </c>
      <c r="W160" s="193">
        <f>M160*$B160*Indicators!$B$258+M160*$C160*Indicators!$C$258+M160*$D160*Indicators!$D$258+M160*$E160*Indicators!$E$258+M160*$F160*Indicators!$F$258+M160*$G160*Indicators!$G$258+M160*$H160*Indicators!$H$258+M160*$I160*Indicators!$I$258</f>
        <v>2.8062022337777739E-3</v>
      </c>
      <c r="X160" s="193">
        <f>N160*$B160*Indicators!$B$259+N160*$C160*Indicators!$C$259+N160*$D160*Indicators!$D$259+N160*$E160*Indicators!$E$259+N160*$F160*Indicators!$F$259+N160*$G160*Indicators!$G$259+N160*$H160*Indicators!$H$259+N160*$I160*Indicators!$I$259</f>
        <v>9.6268896330195942E-4</v>
      </c>
      <c r="Y160" s="193">
        <f>O160*$B160*Indicators!$B$260+O160*$C160*Indicators!$C$260+O160*$D160*Indicators!$D$260+O160*$E160*Indicators!$E$260+O160*$F160*Indicators!$F$260+O160*$G160*Indicators!$G$260+O160*$H160*Indicators!$H$260+O160*$I160*Indicators!$I$260</f>
        <v>-1.3626105405723074E-4</v>
      </c>
      <c r="Z160" s="193">
        <f>P160*$B160*Indicators!$B$261+P160*$C160*Indicators!$C$261+P160*$D160*Indicators!$D$261+P160*$E160*Indicators!$E$261+P160*$F160*Indicators!$F$261+P160*$G160*Indicators!$G$261+P160*$H160*Indicators!$H$261+P160*$I160*Indicators!$I$261</f>
        <v>-9.2983202197619334E-4</v>
      </c>
      <c r="AA160" s="193">
        <f>Q160*$B160*Indicators!$B$262+Q160*$C160*Indicators!$C$262+Q160*$D160*Indicators!$D$262+Q160*$E160*Indicators!$E$262+Q160*$F160*Indicators!$F$262+Q160*$G160*Indicators!$G$262+Q160*$H160*Indicators!$H$262+Q160*$I160*Indicators!$I$262</f>
        <v>-2.6929276750277289E-4</v>
      </c>
      <c r="AB160" s="193">
        <f>R160*$B160*Indicators!$B$263+R160*$C160*Indicators!$C$263+R160*$D160*Indicators!$D$263+R160*$E160*Indicators!$E$263+R160*$F160*Indicators!$F$263+R160*$G160*Indicators!$G$263+R160*$H160*Indicators!$H$263+R160*$I160*Indicators!$I$263</f>
        <v>-1.8305099275765921E-4</v>
      </c>
      <c r="AC160" s="193">
        <f>S160*$B160*Indicators!$B$264+S160*$C160*Indicators!$C$264+S160*$D160*Indicators!$D$264+S160*$E160*Indicators!$E$264+S160*$F160*Indicators!$F$264+S160*$G160*Indicators!$G$264+S160*$H160*Indicators!$H$264+S160*$I160*Indicators!$I$264</f>
        <v>5.3653721609714844E-4</v>
      </c>
      <c r="AD160" s="193"/>
      <c r="AE160" s="177">
        <f t="shared" si="3"/>
        <v>-0.21151931559893808</v>
      </c>
    </row>
    <row r="161" spans="1:31" x14ac:dyDescent="0.25">
      <c r="A161" s="174">
        <f>Indicators!A173</f>
        <v>40634</v>
      </c>
      <c r="B161" s="193">
        <f>(Indicators!B173-Indicators!B172)/Indicators!B172</f>
        <v>-3.0910425844346504E-2</v>
      </c>
      <c r="C161" s="193">
        <f>(Indicators!C173-Indicators!C172)/-100</f>
        <v>2.7000000000000136E-3</v>
      </c>
      <c r="D161" s="193">
        <f>(Indicators!D173-Indicators!D172)/-100</f>
        <v>-3.9999999999999949E-3</v>
      </c>
      <c r="E161" s="193">
        <f>(Indicators!E173-Indicators!E172)/-Indicators!E172</f>
        <v>-7.065449270415565E-2</v>
      </c>
      <c r="F161" s="193">
        <f>(Indicators!F173-Indicators!F172)/Indicators!F172</f>
        <v>-7.6833976833976775E-2</v>
      </c>
      <c r="G161" s="193">
        <f>(Indicators!G173-Indicators!G172)/Indicators!G172</f>
        <v>7.8607523862998324E-2</v>
      </c>
      <c r="H161" s="193">
        <f>(Indicators!H173-Indicators!H172)/Indicators!H172</f>
        <v>5.6278757047501784E-3</v>
      </c>
      <c r="I161" s="193">
        <f>(Indicators!I173-Indicators!I172)/Indicators!I172</f>
        <v>-5.480583861195263E-2</v>
      </c>
      <c r="J161" s="174"/>
      <c r="K161" s="193">
        <f>Ilembe!C$80/100</f>
        <v>0.12880124115914024</v>
      </c>
      <c r="L161" s="193">
        <f>Ilembe!D$80/100</f>
        <v>8.018426960328685E-3</v>
      </c>
      <c r="M161" s="193">
        <f>Ilembe!E$80/100</f>
        <v>0.31683356755156161</v>
      </c>
      <c r="N161" s="193">
        <f>Ilembe!F$80/100</f>
        <v>2.1060550090402187E-2</v>
      </c>
      <c r="O161" s="193">
        <f>Ilembe!G$80/100</f>
        <v>3.807325867525814E-2</v>
      </c>
      <c r="P161" s="193">
        <f>Ilembe!H$80/100</f>
        <v>0.13027494479185828</v>
      </c>
      <c r="Q161" s="193">
        <f>Ilembe!I$80/100</f>
        <v>5.4863875110424953E-2</v>
      </c>
      <c r="R161" s="193">
        <f>Ilembe!J$80/100</f>
        <v>0.14219963877348363</v>
      </c>
      <c r="S161" s="193">
        <f>Ilembe!K$80/100</f>
        <v>0.15987449688754207</v>
      </c>
      <c r="T161" s="193"/>
      <c r="U161" s="193">
        <f>K161*$B161*Indicators!$B$256+K161*$C161*Indicators!$C$256+K161*$D161*Indicators!$D$256+K161*$E161*Indicators!$E$256+K161*$F161*Indicators!$F$256+K161*$G161*Indicators!$G$256+K161*$H161*Indicators!$H$256+K161*$I161*Indicators!$I$256</f>
        <v>-5.7954403750762277E-3</v>
      </c>
      <c r="V161" s="193">
        <f>L161*$B161*Indicators!$B$257+L161*$C161*Indicators!$C$257+L161*$D161*Indicators!$D$257+L161*$E161*Indicators!$E$257+L161*$F161*Indicators!$F$257+L161*$G161*Indicators!$G$257+L161*$H161*Indicators!$H$257+L161*$I161*Indicators!$I$257</f>
        <v>3.3222466168798362E-5</v>
      </c>
      <c r="W161" s="193">
        <f>M161*$B161*Indicators!$B$258+M161*$C161*Indicators!$C$258+M161*$D161*Indicators!$D$258+M161*$E161*Indicators!$E$258+M161*$F161*Indicators!$F$258+M161*$G161*Indicators!$G$258+M161*$H161*Indicators!$H$258+M161*$I161*Indicators!$I$258</f>
        <v>-8.8531151392023527E-3</v>
      </c>
      <c r="X161" s="193">
        <f>N161*$B161*Indicators!$B$259+N161*$C161*Indicators!$C$259+N161*$D161*Indicators!$D$259+N161*$E161*Indicators!$E$259+N161*$F161*Indicators!$F$259+N161*$G161*Indicators!$G$259+N161*$H161*Indicators!$H$259+N161*$I161*Indicators!$I$259</f>
        <v>-9.2934042832701195E-4</v>
      </c>
      <c r="Y161" s="193">
        <f>O161*$B161*Indicators!$B$260+O161*$C161*Indicators!$C$260+O161*$D161*Indicators!$D$260+O161*$E161*Indicators!$E$260+O161*$F161*Indicators!$F$260+O161*$G161*Indicators!$G$260+O161*$H161*Indicators!$H$260+O161*$I161*Indicators!$I$260</f>
        <v>-5.4563341770035132E-4</v>
      </c>
      <c r="Z161" s="193">
        <f>P161*$B161*Indicators!$B$261+P161*$C161*Indicators!$C$261+P161*$D161*Indicators!$D$261+P161*$E161*Indicators!$E$261+P161*$F161*Indicators!$F$261+P161*$G161*Indicators!$G$261+P161*$H161*Indicators!$H$261+P161*$I161*Indicators!$I$261</f>
        <v>-1.1209537494918074E-3</v>
      </c>
      <c r="AA161" s="193">
        <f>Q161*$B161*Indicators!$B$262+Q161*$C161*Indicators!$C$262+Q161*$D161*Indicators!$D$262+Q161*$E161*Indicators!$E$262+Q161*$F161*Indicators!$F$262+Q161*$G161*Indicators!$G$262+Q161*$H161*Indicators!$H$262+Q161*$I161*Indicators!$I$262</f>
        <v>-1.563752065443682E-3</v>
      </c>
      <c r="AB161" s="193">
        <f>R161*$B161*Indicators!$B$263+R161*$C161*Indicators!$C$263+R161*$D161*Indicators!$D$263+R161*$E161*Indicators!$E$263+R161*$F161*Indicators!$F$263+R161*$G161*Indicators!$G$263+R161*$H161*Indicators!$H$263+R161*$I161*Indicators!$I$263</f>
        <v>-1.5163346248155936E-3</v>
      </c>
      <c r="AC161" s="193">
        <f>S161*$B161*Indicators!$B$264+S161*$C161*Indicators!$C$264+S161*$D161*Indicators!$D$264+S161*$E161*Indicators!$E$264+S161*$F161*Indicators!$F$264+S161*$G161*Indicators!$G$264+S161*$H161*Indicators!$H$264+S161*$I161*Indicators!$I$264</f>
        <v>-6.391737306722839E-4</v>
      </c>
      <c r="AD161" s="193"/>
      <c r="AE161" s="177">
        <f t="shared" si="3"/>
        <v>-2.0930521064560512</v>
      </c>
    </row>
    <row r="162" spans="1:31" x14ac:dyDescent="0.25">
      <c r="A162" s="174">
        <f>Indicators!A174</f>
        <v>40664</v>
      </c>
      <c r="B162" s="193">
        <f>(Indicators!B174-Indicators!B173)/Indicators!B173</f>
        <v>4.9246155011743342E-2</v>
      </c>
      <c r="C162" s="193">
        <f>(Indicators!C174-Indicators!C173)/-100</f>
        <v>1.25E-3</v>
      </c>
      <c r="D162" s="193">
        <f>(Indicators!D174-Indicators!D173)/-100</f>
        <v>-1.0000000000000052E-3</v>
      </c>
      <c r="E162" s="193">
        <f>(Indicators!E174-Indicators!E173)/-Indicators!E173</f>
        <v>7.2128795728062467E-2</v>
      </c>
      <c r="F162" s="193">
        <f>(Indicators!F174-Indicators!F173)/Indicators!F173</f>
        <v>-8.6156419907988238E-2</v>
      </c>
      <c r="G162" s="193">
        <f>(Indicators!G174-Indicators!G173)/Indicators!G173</f>
        <v>2.1473191046329741E-3</v>
      </c>
      <c r="H162" s="193">
        <f>(Indicators!H174-Indicators!H173)/Indicators!H173</f>
        <v>-7.3252364717230772E-4</v>
      </c>
      <c r="I162" s="193">
        <f>(Indicators!I174-Indicators!I173)/Indicators!I173</f>
        <v>5.5944055944055944E-2</v>
      </c>
      <c r="J162" s="174"/>
      <c r="K162" s="193">
        <f>Ilembe!C$80/100</f>
        <v>0.12880124115914024</v>
      </c>
      <c r="L162" s="193">
        <f>Ilembe!D$80/100</f>
        <v>8.018426960328685E-3</v>
      </c>
      <c r="M162" s="193">
        <f>Ilembe!E$80/100</f>
        <v>0.31683356755156161</v>
      </c>
      <c r="N162" s="193">
        <f>Ilembe!F$80/100</f>
        <v>2.1060550090402187E-2</v>
      </c>
      <c r="O162" s="193">
        <f>Ilembe!G$80/100</f>
        <v>3.807325867525814E-2</v>
      </c>
      <c r="P162" s="193">
        <f>Ilembe!H$80/100</f>
        <v>0.13027494479185828</v>
      </c>
      <c r="Q162" s="193">
        <f>Ilembe!I$80/100</f>
        <v>5.4863875110424953E-2</v>
      </c>
      <c r="R162" s="193">
        <f>Ilembe!J$80/100</f>
        <v>0.14219963877348363</v>
      </c>
      <c r="S162" s="193">
        <f>Ilembe!K$80/100</f>
        <v>0.15987449688754207</v>
      </c>
      <c r="T162" s="193"/>
      <c r="U162" s="193">
        <f>K162*$B162*Indicators!$B$256+K162*$C162*Indicators!$C$256+K162*$D162*Indicators!$D$256+K162*$E162*Indicators!$E$256+K162*$F162*Indicators!$F$256+K162*$G162*Indicators!$G$256+K162*$H162*Indicators!$H$256+K162*$I162*Indicators!$I$256</f>
        <v>9.5502567276737E-5</v>
      </c>
      <c r="V162" s="193">
        <f>L162*$B162*Indicators!$B$257+L162*$C162*Indicators!$C$257+L162*$D162*Indicators!$D$257+L162*$E162*Indicators!$E$257+L162*$F162*Indicators!$F$257+L162*$G162*Indicators!$G$257+L162*$H162*Indicators!$H$257+L162*$I162*Indicators!$I$257</f>
        <v>2.7290287099059822E-4</v>
      </c>
      <c r="W162" s="193">
        <f>M162*$B162*Indicators!$B$258+M162*$C162*Indicators!$C$258+M162*$D162*Indicators!$D$258+M162*$E162*Indicators!$E$258+M162*$F162*Indicators!$F$258+M162*$G162*Indicators!$G$258+M162*$H162*Indicators!$H$258+M162*$I162*Indicators!$I$258</f>
        <v>1.1331423481647979E-2</v>
      </c>
      <c r="X162" s="193">
        <f>N162*$B162*Indicators!$B$259+N162*$C162*Indicators!$C$259+N162*$D162*Indicators!$D$259+N162*$E162*Indicators!$E$259+N162*$F162*Indicators!$F$259+N162*$G162*Indicators!$G$259+N162*$H162*Indicators!$H$259+N162*$I162*Indicators!$I$259</f>
        <v>9.9535635253149117E-4</v>
      </c>
      <c r="Y162" s="193">
        <f>O162*$B162*Indicators!$B$260+O162*$C162*Indicators!$C$260+O162*$D162*Indicators!$D$260+O162*$E162*Indicators!$E$260+O162*$F162*Indicators!$F$260+O162*$G162*Indicators!$G$260+O162*$H162*Indicators!$H$260+O162*$I162*Indicators!$I$260</f>
        <v>7.080248076151962E-4</v>
      </c>
      <c r="Z162" s="193">
        <f>P162*$B162*Indicators!$B$261+P162*$C162*Indicators!$C$261+P162*$D162*Indicators!$D$261+P162*$E162*Indicators!$E$261+P162*$F162*Indicators!$F$261+P162*$G162*Indicators!$G$261+P162*$H162*Indicators!$H$261+P162*$I162*Indicators!$I$261</f>
        <v>1.5882944306388124E-3</v>
      </c>
      <c r="AA162" s="193">
        <f>Q162*$B162*Indicators!$B$262+Q162*$C162*Indicators!$C$262+Q162*$D162*Indicators!$D$262+Q162*$E162*Indicators!$E$262+Q162*$F162*Indicators!$F$262+Q162*$G162*Indicators!$G$262+Q162*$H162*Indicators!$H$262+Q162*$I162*Indicators!$I$262</f>
        <v>1.7644855959665388E-3</v>
      </c>
      <c r="AB162" s="193">
        <f>R162*$B162*Indicators!$B$263+R162*$C162*Indicators!$C$263+R162*$D162*Indicators!$D$263+R162*$E162*Indicators!$E$263+R162*$F162*Indicators!$F$263+R162*$G162*Indicators!$G$263+R162*$H162*Indicators!$H$263+R162*$I162*Indicators!$I$263</f>
        <v>2.1404516411531608E-3</v>
      </c>
      <c r="AC162" s="193">
        <f>S162*$B162*Indicators!$B$264+S162*$C162*Indicators!$C$264+S162*$D162*Indicators!$D$264+S162*$E162*Indicators!$E$264+S162*$F162*Indicators!$F$264+S162*$G162*Indicators!$G$264+S162*$H162*Indicators!$H$264+S162*$I162*Indicators!$I$264</f>
        <v>1.2373584536558811E-3</v>
      </c>
      <c r="AE162" s="177">
        <f t="shared" si="3"/>
        <v>2.0133800201476393</v>
      </c>
    </row>
    <row r="163" spans="1:31" x14ac:dyDescent="0.25">
      <c r="A163" s="174">
        <f>Indicators!A175</f>
        <v>40695</v>
      </c>
      <c r="B163" s="193">
        <f>(Indicators!B175-Indicators!B174)/Indicators!B174</f>
        <v>-1.9293811827568834E-2</v>
      </c>
      <c r="C163" s="193">
        <f>(Indicators!C175-Indicators!C174)/-100</f>
        <v>-9.5000000000000639E-4</v>
      </c>
      <c r="D163" s="193">
        <f>(Indicators!D175-Indicators!D174)/-100</f>
        <v>-3.9999999999999949E-3</v>
      </c>
      <c r="E163" s="193">
        <f>(Indicators!E175-Indicators!E174)/-Indicators!E174</f>
        <v>3.8653152379316269E-2</v>
      </c>
      <c r="F163" s="193">
        <f>(Indicators!F175-Indicators!F174)/Indicators!F174</f>
        <v>0.14050343249427918</v>
      </c>
      <c r="G163" s="193">
        <f>(Indicators!G175-Indicators!G174)/Indicators!G174</f>
        <v>-2.4024413999090971E-2</v>
      </c>
      <c r="H163" s="193">
        <f>(Indicators!H175-Indicators!H174)/Indicators!H174</f>
        <v>4.937453050111622E-3</v>
      </c>
      <c r="I163" s="193">
        <f>(Indicators!I175-Indicators!I174)/Indicators!I174</f>
        <v>-2.6766004415011039E-2</v>
      </c>
      <c r="J163" s="174"/>
      <c r="K163" s="193">
        <f>Ilembe!C$80/100</f>
        <v>0.12880124115914024</v>
      </c>
      <c r="L163" s="193">
        <f>Ilembe!D$80/100</f>
        <v>8.018426960328685E-3</v>
      </c>
      <c r="M163" s="193">
        <f>Ilembe!E$80/100</f>
        <v>0.31683356755156161</v>
      </c>
      <c r="N163" s="193">
        <f>Ilembe!F$80/100</f>
        <v>2.1060550090402187E-2</v>
      </c>
      <c r="O163" s="193">
        <f>Ilembe!G$80/100</f>
        <v>3.807325867525814E-2</v>
      </c>
      <c r="P163" s="193">
        <f>Ilembe!H$80/100</f>
        <v>0.13027494479185828</v>
      </c>
      <c r="Q163" s="193">
        <f>Ilembe!I$80/100</f>
        <v>5.4863875110424953E-2</v>
      </c>
      <c r="R163" s="193">
        <f>Ilembe!J$80/100</f>
        <v>0.14219963877348363</v>
      </c>
      <c r="S163" s="193">
        <f>Ilembe!K$80/100</f>
        <v>0.15987449688754207</v>
      </c>
      <c r="T163" s="193"/>
      <c r="U163" s="193">
        <f>K163*$B163*Indicators!$B$256+K163*$C163*Indicators!$C$256+K163*$D163*Indicators!$D$256+K163*$E163*Indicators!$E$256+K163*$F163*Indicators!$F$256+K163*$G163*Indicators!$G$256+K163*$H163*Indicators!$H$256+K163*$I163*Indicators!$I$256</f>
        <v>5.5282482206952541E-3</v>
      </c>
      <c r="V163" s="193">
        <f>L163*$B163*Indicators!$B$257+L163*$C163*Indicators!$C$257+L163*$D163*Indicators!$D$257+L163*$E163*Indicators!$E$257+L163*$F163*Indicators!$F$257+L163*$G163*Indicators!$G$257+L163*$H163*Indicators!$H$257+L163*$I163*Indicators!$I$257</f>
        <v>-1.3539751221458947E-4</v>
      </c>
      <c r="W163" s="193">
        <f>M163*$B163*Indicators!$B$258+M163*$C163*Indicators!$C$258+M163*$D163*Indicators!$D$258+M163*$E163*Indicators!$E$258+M163*$F163*Indicators!$F$258+M163*$G163*Indicators!$G$258+M163*$H163*Indicators!$H$258+M163*$I163*Indicators!$I$258</f>
        <v>-2.5780666534820588E-3</v>
      </c>
      <c r="X163" s="193">
        <f>N163*$B163*Indicators!$B$259+N163*$C163*Indicators!$C$259+N163*$D163*Indicators!$D$259+N163*$E163*Indicators!$E$259+N163*$F163*Indicators!$F$259+N163*$G163*Indicators!$G$259+N163*$H163*Indicators!$H$259+N163*$I163*Indicators!$I$259</f>
        <v>-1.5448982544604209E-4</v>
      </c>
      <c r="Y163" s="193">
        <f>O163*$B163*Indicators!$B$260+O163*$C163*Indicators!$C$260+O163*$D163*Indicators!$D$260+O163*$E163*Indicators!$E$260+O163*$F163*Indicators!$F$260+O163*$G163*Indicators!$G$260+O163*$H163*Indicators!$H$260+O163*$I163*Indicators!$I$260</f>
        <v>1.2665173698831329E-4</v>
      </c>
      <c r="Z163" s="193">
        <f>P163*$B163*Indicators!$B$261+P163*$C163*Indicators!$C$261+P163*$D163*Indicators!$D$261+P163*$E163*Indicators!$E$261+P163*$F163*Indicators!$F$261+P163*$G163*Indicators!$G$261+P163*$H163*Indicators!$H$261+P163*$I163*Indicators!$I$261</f>
        <v>2.6547393306070944E-4</v>
      </c>
      <c r="AA163" s="193">
        <f>Q163*$B163*Indicators!$B$262+Q163*$C163*Indicators!$C$262+Q163*$D163*Indicators!$D$262+Q163*$E163*Indicators!$E$262+Q163*$F163*Indicators!$F$262+Q163*$G163*Indicators!$G$262+Q163*$H163*Indicators!$H$262+Q163*$I163*Indicators!$I$262</f>
        <v>4.0530439202053875E-4</v>
      </c>
      <c r="AB163" s="193">
        <f>R163*$B163*Indicators!$B$263+R163*$C163*Indicators!$C$263+R163*$D163*Indicators!$D$263+R163*$E163*Indicators!$E$263+R163*$F163*Indicators!$F$263+R163*$G163*Indicators!$G$263+R163*$H163*Indicators!$H$263+R163*$I163*Indicators!$I$263</f>
        <v>1.9145329202842722E-4</v>
      </c>
      <c r="AC163" s="193">
        <f>S163*$B163*Indicators!$B$264+S163*$C163*Indicators!$C$264+S163*$D163*Indicators!$D$264+S163*$E163*Indicators!$E$264+S163*$F163*Indicators!$F$264+S163*$G163*Indicators!$G$264+S163*$H163*Indicators!$H$264+S163*$I163*Indicators!$I$264</f>
        <v>-4.6666494141193353E-4</v>
      </c>
      <c r="AE163" s="177">
        <f t="shared" si="3"/>
        <v>0.31825126422386196</v>
      </c>
    </row>
    <row r="164" spans="1:31" x14ac:dyDescent="0.25">
      <c r="A164" s="174">
        <f>Indicators!A176</f>
        <v>40725</v>
      </c>
      <c r="B164" s="193">
        <f>(Indicators!B176-Indicators!B175)/Indicators!B175</f>
        <v>-8.5113902428248702E-3</v>
      </c>
      <c r="C164" s="193">
        <f>(Indicators!C176-Indicators!C175)/-100</f>
        <v>1.8500000000000051E-3</v>
      </c>
      <c r="D164" s="193">
        <f>(Indicators!D176-Indicators!D175)/-100</f>
        <v>-4.0000000000000036E-3</v>
      </c>
      <c r="E164" s="193">
        <f>(Indicators!E176-Indicators!E175)/-Indicators!E175</f>
        <v>-3.8867047891350912E-2</v>
      </c>
      <c r="F164" s="193">
        <f>(Indicators!F176-Indicators!F175)/Indicators!F175</f>
        <v>0.18258426966292121</v>
      </c>
      <c r="G164" s="193">
        <f>(Indicators!G176-Indicators!G175)/Indicators!G175</f>
        <v>7.6575078171778416E-2</v>
      </c>
      <c r="H164" s="193">
        <f>(Indicators!H176-Indicators!H175)/Indicators!H175</f>
        <v>1.2704618252316596E-2</v>
      </c>
      <c r="I164" s="193">
        <f>(Indicators!I176-Indicators!I175)/Indicators!I175</f>
        <v>3.1755032605613839E-2</v>
      </c>
      <c r="J164" s="174"/>
      <c r="K164" s="193">
        <f>Ilembe!C$80/100</f>
        <v>0.12880124115914024</v>
      </c>
      <c r="L164" s="193">
        <f>Ilembe!D$80/100</f>
        <v>8.018426960328685E-3</v>
      </c>
      <c r="M164" s="193">
        <f>Ilembe!E$80/100</f>
        <v>0.31683356755156161</v>
      </c>
      <c r="N164" s="193">
        <f>Ilembe!F$80/100</f>
        <v>2.1060550090402187E-2</v>
      </c>
      <c r="O164" s="193">
        <f>Ilembe!G$80/100</f>
        <v>3.807325867525814E-2</v>
      </c>
      <c r="P164" s="193">
        <f>Ilembe!H$80/100</f>
        <v>0.13027494479185828</v>
      </c>
      <c r="Q164" s="193">
        <f>Ilembe!I$80/100</f>
        <v>5.4863875110424953E-2</v>
      </c>
      <c r="R164" s="193">
        <f>Ilembe!J$80/100</f>
        <v>0.14219963877348363</v>
      </c>
      <c r="S164" s="193">
        <f>Ilembe!K$80/100</f>
        <v>0.15987449688754207</v>
      </c>
      <c r="T164" s="193"/>
      <c r="U164" s="193">
        <f>K164*$B164*Indicators!$B$256+K164*$C164*Indicators!$C$256+K164*$D164*Indicators!$D$256+K164*$E164*Indicators!$E$256+K164*$F164*Indicators!$F$256+K164*$G164*Indicators!$G$256+K164*$H164*Indicators!$H$256+K164*$I164*Indicators!$I$256</f>
        <v>6.473739608030998E-3</v>
      </c>
      <c r="V164" s="193">
        <f>L164*$B164*Indicators!$B$257+L164*$C164*Indicators!$C$257+L164*$D164*Indicators!$D$257+L164*$E164*Indicators!$E$257+L164*$F164*Indicators!$F$257+L164*$G164*Indicators!$G$257+L164*$H164*Indicators!$H$257+L164*$I164*Indicators!$I$257</f>
        <v>2.4489010366901683E-4</v>
      </c>
      <c r="W164" s="193">
        <f>M164*$B164*Indicators!$B$258+M164*$C164*Indicators!$C$258+M164*$D164*Indicators!$D$258+M164*$E164*Indicators!$E$258+M164*$F164*Indicators!$F$258+M164*$G164*Indicators!$G$258+M164*$H164*Indicators!$H$258+M164*$I164*Indicators!$I$258</f>
        <v>2.9331722086891449E-4</v>
      </c>
      <c r="X164" s="193">
        <f>N164*$B164*Indicators!$B$259+N164*$C164*Indicators!$C$259+N164*$D164*Indicators!$D$259+N164*$E164*Indicators!$E$259+N164*$F164*Indicators!$F$259+N164*$G164*Indicators!$G$259+N164*$H164*Indicators!$H$259+N164*$I164*Indicators!$I$259</f>
        <v>1.7724410532879073E-4</v>
      </c>
      <c r="Y164" s="193">
        <f>O164*$B164*Indicators!$B$260+O164*$C164*Indicators!$C$260+O164*$D164*Indicators!$D$260+O164*$E164*Indicators!$E$260+O164*$F164*Indicators!$F$260+O164*$G164*Indicators!$G$260+O164*$H164*Indicators!$H$260+O164*$I164*Indicators!$I$260</f>
        <v>-4.2910812733110033E-5</v>
      </c>
      <c r="Z164" s="193">
        <f>P164*$B164*Indicators!$B$261+P164*$C164*Indicators!$C$261+P164*$D164*Indicators!$D$261+P164*$E164*Indicators!$E$261+P164*$F164*Indicators!$F$261+P164*$G164*Indicators!$G$261+P164*$H164*Indicators!$H$261+P164*$I164*Indicators!$I$261</f>
        <v>-2.2331590995063575E-4</v>
      </c>
      <c r="AA164" s="193">
        <f>Q164*$B164*Indicators!$B$262+Q164*$C164*Indicators!$C$262+Q164*$D164*Indicators!$D$262+Q164*$E164*Indicators!$E$262+Q164*$F164*Indicators!$F$262+Q164*$G164*Indicators!$G$262+Q164*$H164*Indicators!$H$262+Q164*$I164*Indicators!$I$262</f>
        <v>-3.74436427685419E-4</v>
      </c>
      <c r="AB164" s="193">
        <f>R164*$B164*Indicators!$B$263+R164*$C164*Indicators!$C$263+R164*$D164*Indicators!$D$263+R164*$E164*Indicators!$E$263+R164*$F164*Indicators!$F$263+R164*$G164*Indicators!$G$263+R164*$H164*Indicators!$H$263+R164*$I164*Indicators!$I$263</f>
        <v>1.2923007792152582E-4</v>
      </c>
      <c r="AC164" s="193">
        <f>S164*$B164*Indicators!$B$264+S164*$C164*Indicators!$C$264+S164*$D164*Indicators!$D$264+S164*$E164*Indicators!$E$264+S164*$F164*Indicators!$F$264+S164*$G164*Indicators!$G$264+S164*$H164*Indicators!$H$264+S164*$I164*Indicators!$I$264</f>
        <v>7.0272804438085415E-4</v>
      </c>
      <c r="AE164" s="177">
        <f t="shared" si="3"/>
        <v>0.73804860098309366</v>
      </c>
    </row>
    <row r="165" spans="1:31" x14ac:dyDescent="0.25">
      <c r="A165" s="174">
        <f>Indicators!A177</f>
        <v>40756</v>
      </c>
      <c r="B165" s="193">
        <f>(Indicators!B177-Indicators!B176)/Indicators!B176</f>
        <v>5.0125499398493922E-2</v>
      </c>
      <c r="C165" s="193">
        <f>(Indicators!C177-Indicators!C176)/-100</f>
        <v>5.0499999999999903E-3</v>
      </c>
      <c r="D165" s="193">
        <f>(Indicators!D177-Indicators!D176)/-100</f>
        <v>-2.9999999999999983E-3</v>
      </c>
      <c r="E165" s="193">
        <f>(Indicators!E177-Indicators!E176)/-Indicators!E176</f>
        <v>4.1283220091166235E-3</v>
      </c>
      <c r="F165" s="193">
        <f>(Indicators!F177-Indicators!F176)/Indicators!F176</f>
        <v>-2.0359687818120052E-2</v>
      </c>
      <c r="G165" s="193">
        <f>(Indicators!G177-Indicators!G176)/Indicators!G176</f>
        <v>0.13465579038437761</v>
      </c>
      <c r="H165" s="193">
        <f>(Indicators!H177-Indicators!H176)/Indicators!H176</f>
        <v>6.5703946098209379E-3</v>
      </c>
      <c r="I165" s="193">
        <f>(Indicators!I177-Indicators!I176)/Indicators!I176</f>
        <v>-1.7862050013740038E-2</v>
      </c>
      <c r="J165" s="174"/>
      <c r="K165" s="193">
        <f>Ilembe!C$80/100</f>
        <v>0.12880124115914024</v>
      </c>
      <c r="L165" s="193">
        <f>Ilembe!D$80/100</f>
        <v>8.018426960328685E-3</v>
      </c>
      <c r="M165" s="193">
        <f>Ilembe!E$80/100</f>
        <v>0.31683356755156161</v>
      </c>
      <c r="N165" s="193">
        <f>Ilembe!F$80/100</f>
        <v>2.1060550090402187E-2</v>
      </c>
      <c r="O165" s="193">
        <f>Ilembe!G$80/100</f>
        <v>3.807325867525814E-2</v>
      </c>
      <c r="P165" s="193">
        <f>Ilembe!H$80/100</f>
        <v>0.13027494479185828</v>
      </c>
      <c r="Q165" s="193">
        <f>Ilembe!I$80/100</f>
        <v>5.4863875110424953E-2</v>
      </c>
      <c r="R165" s="193">
        <f>Ilembe!J$80/100</f>
        <v>0.14219963877348363</v>
      </c>
      <c r="S165" s="193">
        <f>Ilembe!K$80/100</f>
        <v>0.15987449688754207</v>
      </c>
      <c r="T165" s="193"/>
      <c r="U165" s="193">
        <f>K165*$B165*Indicators!$B$256+K165*$C165*Indicators!$C$256+K165*$D165*Indicators!$D$256+K165*$E165*Indicators!$E$256+K165*$F165*Indicators!$F$256+K165*$G165*Indicators!$G$256+K165*$H165*Indicators!$H$256+K165*$I165*Indicators!$I$256</f>
        <v>5.4123360061221503E-4</v>
      </c>
      <c r="V165" s="193">
        <f>L165*$B165*Indicators!$B$257+L165*$C165*Indicators!$C$257+L165*$D165*Indicators!$D$257+L165*$E165*Indicators!$E$257+L165*$F165*Indicators!$F$257+L165*$G165*Indicators!$G$257+L165*$H165*Indicators!$H$257+L165*$I165*Indicators!$I$257</f>
        <v>5.2713450089653092E-4</v>
      </c>
      <c r="W165" s="193">
        <f>M165*$B165*Indicators!$B$258+M165*$C165*Indicators!$C$258+M165*$D165*Indicators!$D$258+M165*$E165*Indicators!$E$258+M165*$F165*Indicators!$F$258+M165*$G165*Indicators!$G$258+M165*$H165*Indicators!$H$258+M165*$I165*Indicators!$I$258</f>
        <v>5.038092997531894E-3</v>
      </c>
      <c r="X165" s="193">
        <f>N165*$B165*Indicators!$B$259+N165*$C165*Indicators!$C$259+N165*$D165*Indicators!$D$259+N165*$E165*Indicators!$E$259+N165*$F165*Indicators!$F$259+N165*$G165*Indicators!$G$259+N165*$H165*Indicators!$H$259+N165*$I165*Indicators!$I$259</f>
        <v>-4.913997507086741E-5</v>
      </c>
      <c r="Y165" s="193">
        <f>O165*$B165*Indicators!$B$260+O165*$C165*Indicators!$C$260+O165*$D165*Indicators!$D$260+O165*$E165*Indicators!$E$260+O165*$F165*Indicators!$F$260+O165*$G165*Indicators!$G$260+O165*$H165*Indicators!$H$260+O165*$I165*Indicators!$I$260</f>
        <v>3.01723498076447E-4</v>
      </c>
      <c r="Z165" s="193">
        <f>P165*$B165*Indicators!$B$261+P165*$C165*Indicators!$C$261+P165*$D165*Indicators!$D$261+P165*$E165*Indicators!$E$261+P165*$F165*Indicators!$F$261+P165*$G165*Indicators!$G$261+P165*$H165*Indicators!$H$261+P165*$I165*Indicators!$I$261</f>
        <v>1.072876805670661E-3</v>
      </c>
      <c r="AA165" s="193">
        <f>Q165*$B165*Indicators!$B$262+Q165*$C165*Indicators!$C$262+Q165*$D165*Indicators!$D$262+Q165*$E165*Indicators!$E$262+Q165*$F165*Indicators!$F$262+Q165*$G165*Indicators!$G$262+Q165*$H165*Indicators!$H$262+Q165*$I165*Indicators!$I$262</f>
        <v>3.5600732189308991E-4</v>
      </c>
      <c r="AB165" s="193">
        <f>R165*$B165*Indicators!$B$263+R165*$C165*Indicators!$C$263+R165*$D165*Indicators!$D$263+R165*$E165*Indicators!$E$263+R165*$F165*Indicators!$F$263+R165*$G165*Indicators!$G$263+R165*$H165*Indicators!$H$263+R165*$I165*Indicators!$I$263</f>
        <v>1.1334588195737656E-3</v>
      </c>
      <c r="AC165" s="193">
        <f>S165*$B165*Indicators!$B$264+S165*$C165*Indicators!$C$264+S165*$D165*Indicators!$D$264+S165*$E165*Indicators!$E$264+S165*$F165*Indicators!$F$264+S165*$G165*Indicators!$G$264+S165*$H165*Indicators!$H$264+S165*$I165*Indicators!$I$264</f>
        <v>1.160379621686288E-3</v>
      </c>
      <c r="AE165" s="177">
        <f t="shared" ref="AE165:AE179" si="4">SUM(U165:AD165)*100</f>
        <v>1.0081767190870023</v>
      </c>
    </row>
    <row r="166" spans="1:31" x14ac:dyDescent="0.25">
      <c r="A166" s="174">
        <f>Indicators!A178</f>
        <v>40787</v>
      </c>
      <c r="B166" s="193">
        <f>(Indicators!B178-Indicators!B177)/Indicators!B177</f>
        <v>0.12689163578762774</v>
      </c>
      <c r="C166" s="193">
        <f>(Indicators!C178-Indicators!C177)/-100</f>
        <v>-4.2999999999999974E-3</v>
      </c>
      <c r="D166" s="193">
        <f>(Indicators!D178-Indicators!D177)/-100</f>
        <v>0</v>
      </c>
      <c r="E166" s="193">
        <f>(Indicators!E178-Indicators!E177)/-Indicators!E177</f>
        <v>8.4895068658778924E-2</v>
      </c>
      <c r="F166" s="193">
        <f>(Indicators!F178-Indicators!F177)/Indicators!F177</f>
        <v>-7.7242812608243866E-2</v>
      </c>
      <c r="G166" s="193">
        <f>(Indicators!G178-Indicators!G177)/Indicators!G177</f>
        <v>-0.11938347584554208</v>
      </c>
      <c r="H166" s="193">
        <f>(Indicators!H178-Indicators!H177)/Indicators!H177</f>
        <v>3.3217885524694062E-3</v>
      </c>
      <c r="I166" s="193">
        <f>(Indicators!I178-Indicators!I177)/Indicators!I177</f>
        <v>-5.4001119194180193E-2</v>
      </c>
      <c r="J166" s="174"/>
      <c r="K166" s="193">
        <f>Ilembe!C$80/100</f>
        <v>0.12880124115914024</v>
      </c>
      <c r="L166" s="193">
        <f>Ilembe!D$80/100</f>
        <v>8.018426960328685E-3</v>
      </c>
      <c r="M166" s="193">
        <f>Ilembe!E$80/100</f>
        <v>0.31683356755156161</v>
      </c>
      <c r="N166" s="193">
        <f>Ilembe!F$80/100</f>
        <v>2.1060550090402187E-2</v>
      </c>
      <c r="O166" s="193">
        <f>Ilembe!G$80/100</f>
        <v>3.807325867525814E-2</v>
      </c>
      <c r="P166" s="193">
        <f>Ilembe!H$80/100</f>
        <v>0.13027494479185828</v>
      </c>
      <c r="Q166" s="193">
        <f>Ilembe!I$80/100</f>
        <v>5.4863875110424953E-2</v>
      </c>
      <c r="R166" s="193">
        <f>Ilembe!J$80/100</f>
        <v>0.14219963877348363</v>
      </c>
      <c r="S166" s="193">
        <f>Ilembe!K$80/100</f>
        <v>0.15987449688754207</v>
      </c>
      <c r="T166" s="193"/>
      <c r="U166" s="193">
        <f>K166*$B166*Indicators!$B$256+K166*$C166*Indicators!$C$256+K166*$D166*Indicators!$D$256+K166*$E166*Indicators!$E$256+K166*$F166*Indicators!$F$256+K166*$G166*Indicators!$G$256+K166*$H166*Indicators!$H$256+K166*$I166*Indicators!$I$256</f>
        <v>1.5739169530733458E-3</v>
      </c>
      <c r="V166" s="193">
        <f>L166*$B166*Indicators!$B$257+L166*$C166*Indicators!$C$257+L166*$D166*Indicators!$D$257+L166*$E166*Indicators!$E$257+L166*$F166*Indicators!$F$257+L166*$G166*Indicators!$G$257+L166*$H166*Indicators!$H$257+L166*$I166*Indicators!$I$257</f>
        <v>-9.6193993776797119E-5</v>
      </c>
      <c r="W166" s="193">
        <f>M166*$B166*Indicators!$B$258+M166*$C166*Indicators!$C$258+M166*$D166*Indicators!$D$258+M166*$E166*Indicators!$E$258+M166*$F166*Indicators!$F$258+M166*$G166*Indicators!$G$258+M166*$H166*Indicators!$H$258+M166*$I166*Indicators!$I$258</f>
        <v>1.3171891222201091E-2</v>
      </c>
      <c r="X166" s="193">
        <f>N166*$B166*Indicators!$B$259+N166*$C166*Indicators!$C$259+N166*$D166*Indicators!$D$259+N166*$E166*Indicators!$E$259+N166*$F166*Indicators!$F$259+N166*$G166*Indicators!$G$259+N166*$H166*Indicators!$H$259+N166*$I166*Indicators!$I$259</f>
        <v>5.8649347626168438E-5</v>
      </c>
      <c r="Y166" s="193">
        <f>O166*$B166*Indicators!$B$260+O166*$C166*Indicators!$C$260+O166*$D166*Indicators!$D$260+O166*$E166*Indicators!$E$260+O166*$F166*Indicators!$F$260+O166*$G166*Indicators!$G$260+O166*$H166*Indicators!$H$260+O166*$I166*Indicators!$I$260</f>
        <v>8.5397955546587018E-4</v>
      </c>
      <c r="Z166" s="193">
        <f>P166*$B166*Indicators!$B$261+P166*$C166*Indicators!$C$261+P166*$D166*Indicators!$D$261+P166*$E166*Indicators!$E$261+P166*$F166*Indicators!$F$261+P166*$G166*Indicators!$G$261+P166*$H166*Indicators!$H$261+P166*$I166*Indicators!$I$261</f>
        <v>2.6711727860995716E-3</v>
      </c>
      <c r="AA166" s="193">
        <f>Q166*$B166*Indicators!$B$262+Q166*$C166*Indicators!$C$262+Q166*$D166*Indicators!$D$262+Q166*$E166*Indicators!$E$262+Q166*$F166*Indicators!$F$262+Q166*$G166*Indicators!$G$262+Q166*$H166*Indicators!$H$262+Q166*$I166*Indicators!$I$262</f>
        <v>1.7864736590898049E-3</v>
      </c>
      <c r="AB166" s="193">
        <f>R166*$B166*Indicators!$B$263+R166*$C166*Indicators!$C$263+R166*$D166*Indicators!$D$263+R166*$E166*Indicators!$E$263+R166*$F166*Indicators!$F$263+R166*$G166*Indicators!$G$263+R166*$H166*Indicators!$H$263+R166*$I166*Indicators!$I$263</f>
        <v>2.5553489881105641E-3</v>
      </c>
      <c r="AC166" s="193">
        <f>S166*$B166*Indicators!$B$264+S166*$C166*Indicators!$C$264+S166*$D166*Indicators!$D$264+S166*$E166*Indicators!$E$264+S166*$F166*Indicators!$F$264+S166*$G166*Indicators!$G$264+S166*$H166*Indicators!$H$264+S166*$I166*Indicators!$I$264</f>
        <v>1.5157132192138364E-3</v>
      </c>
      <c r="AE166" s="177">
        <f t="shared" si="4"/>
        <v>2.4090951737103454</v>
      </c>
    </row>
    <row r="167" spans="1:31" x14ac:dyDescent="0.25">
      <c r="A167" s="174">
        <f>Indicators!A179</f>
        <v>40817</v>
      </c>
      <c r="B167" s="193">
        <f>(Indicators!B179-Indicators!B178)/Indicators!B178</f>
        <v>-3.3534978287607715E-2</v>
      </c>
      <c r="C167" s="193">
        <f>(Indicators!C179-Indicators!C178)/-100</f>
        <v>4.1999999999999989E-3</v>
      </c>
      <c r="D167" s="193">
        <f>(Indicators!D179-Indicators!D178)/-100</f>
        <v>-4.0000000000000036E-3</v>
      </c>
      <c r="E167" s="193">
        <f>(Indicators!E179-Indicators!E178)/-Indicators!E178</f>
        <v>-2.9067572668931792E-2</v>
      </c>
      <c r="F167" s="193">
        <f>(Indicators!F179-Indicators!F178)/Indicators!F178</f>
        <v>-1.2762762762762758E-2</v>
      </c>
      <c r="G167" s="193">
        <f>(Indicators!G179-Indicators!G178)/Indicators!G178</f>
        <v>7.8854598305399218E-2</v>
      </c>
      <c r="H167" s="193">
        <f>(Indicators!H179-Indicators!H178)/Indicators!H178</f>
        <v>6.0397177249367157E-3</v>
      </c>
      <c r="I167" s="193">
        <f>(Indicators!I179-Indicators!I178)/Indicators!I178</f>
        <v>4.9097900029577049E-2</v>
      </c>
      <c r="J167" s="174"/>
      <c r="K167" s="193">
        <f>Ilembe!C$80/100</f>
        <v>0.12880124115914024</v>
      </c>
      <c r="L167" s="193">
        <f>Ilembe!D$80/100</f>
        <v>8.018426960328685E-3</v>
      </c>
      <c r="M167" s="193">
        <f>Ilembe!E$80/100</f>
        <v>0.31683356755156161</v>
      </c>
      <c r="N167" s="193">
        <f>Ilembe!F$80/100</f>
        <v>2.1060550090402187E-2</v>
      </c>
      <c r="O167" s="193">
        <f>Ilembe!G$80/100</f>
        <v>3.807325867525814E-2</v>
      </c>
      <c r="P167" s="193">
        <f>Ilembe!H$80/100</f>
        <v>0.13027494479185828</v>
      </c>
      <c r="Q167" s="193">
        <f>Ilembe!I$80/100</f>
        <v>5.4863875110424953E-2</v>
      </c>
      <c r="R167" s="193">
        <f>Ilembe!J$80/100</f>
        <v>0.14219963877348363</v>
      </c>
      <c r="S167" s="193">
        <f>Ilembe!K$80/100</f>
        <v>0.15987449688754207</v>
      </c>
      <c r="T167" s="193"/>
      <c r="U167" s="193">
        <f>K167*$B167*Indicators!$B$256+K167*$C167*Indicators!$C$256+K167*$D167*Indicators!$D$256+K167*$E167*Indicators!$E$256+K167*$F167*Indicators!$F$256+K167*$G167*Indicators!$G$256+K167*$H167*Indicators!$H$256+K167*$I167*Indicators!$I$256</f>
        <v>-1.3814587508612806E-3</v>
      </c>
      <c r="V167" s="193">
        <f>L167*$B167*Indicators!$B$257+L167*$C167*Indicators!$C$257+L167*$D167*Indicators!$D$257+L167*$E167*Indicators!$E$257+L167*$F167*Indicators!$F$257+L167*$G167*Indicators!$G$257+L167*$H167*Indicators!$H$257+L167*$I167*Indicators!$I$257</f>
        <v>2.2767656681709251E-4</v>
      </c>
      <c r="W167" s="193">
        <f>M167*$B167*Indicators!$B$258+M167*$C167*Indicators!$C$258+M167*$D167*Indicators!$D$258+M167*$E167*Indicators!$E$258+M167*$F167*Indicators!$F$258+M167*$G167*Indicators!$G$258+M167*$H167*Indicators!$H$258+M167*$I167*Indicators!$I$258</f>
        <v>-1.1344060781508384E-3</v>
      </c>
      <c r="X167" s="193">
        <f>N167*$B167*Indicators!$B$259+N167*$C167*Indicators!$C$259+N167*$D167*Indicators!$D$259+N167*$E167*Indicators!$E$259+N167*$F167*Indicators!$F$259+N167*$G167*Indicators!$G$259+N167*$H167*Indicators!$H$259+N167*$I167*Indicators!$I$259</f>
        <v>3.3688265168116925E-4</v>
      </c>
      <c r="Y167" s="193">
        <f>O167*$B167*Indicators!$B$260+O167*$C167*Indicators!$C$260+O167*$D167*Indicators!$D$260+O167*$E167*Indicators!$E$260+O167*$F167*Indicators!$F$260+O167*$G167*Indicators!$G$260+O167*$H167*Indicators!$H$260+O167*$I167*Indicators!$I$260</f>
        <v>-9.8488796841499275E-5</v>
      </c>
      <c r="Z167" s="193">
        <f>P167*$B167*Indicators!$B$261+P167*$C167*Indicators!$C$261+P167*$D167*Indicators!$D$261+P167*$E167*Indicators!$E$261+P167*$F167*Indicators!$F$261+P167*$G167*Indicators!$G$261+P167*$H167*Indicators!$H$261+P167*$I167*Indicators!$I$261</f>
        <v>-5.3156420066508849E-4</v>
      </c>
      <c r="AA167" s="193">
        <f>Q167*$B167*Indicators!$B$262+Q167*$C167*Indicators!$C$262+Q167*$D167*Indicators!$D$262+Q167*$E167*Indicators!$E$262+Q167*$F167*Indicators!$F$262+Q167*$G167*Indicators!$G$262+Q167*$H167*Indicators!$H$262+Q167*$I167*Indicators!$I$262</f>
        <v>-3.026311146797539E-4</v>
      </c>
      <c r="AB167" s="193">
        <f>R167*$B167*Indicators!$B$263+R167*$C167*Indicators!$C$263+R167*$D167*Indicators!$D$263+R167*$E167*Indicators!$E$263+R167*$F167*Indicators!$F$263+R167*$G167*Indicators!$G$263+R167*$H167*Indicators!$H$263+R167*$I167*Indicators!$I$263</f>
        <v>-1.3131351367315911E-4</v>
      </c>
      <c r="AC167" s="193">
        <f>S167*$B167*Indicators!$B$264+S167*$C167*Indicators!$C$264+S167*$D167*Indicators!$D$264+S167*$E167*Indicators!$E$264+S167*$F167*Indicators!$F$264+S167*$G167*Indicators!$G$264+S167*$H167*Indicators!$H$264+S167*$I167*Indicators!$I$264</f>
        <v>2.531312877863416E-4</v>
      </c>
      <c r="AE167" s="177">
        <f t="shared" si="4"/>
        <v>-0.27621719485870172</v>
      </c>
    </row>
    <row r="168" spans="1:31" x14ac:dyDescent="0.25">
      <c r="A168" s="174">
        <f>Indicators!A180</f>
        <v>40848</v>
      </c>
      <c r="B168" s="193">
        <f>(Indicators!B180-Indicators!B179)/Indicators!B179</f>
        <v>8.1785834870010066E-2</v>
      </c>
      <c r="C168" s="193">
        <f>(Indicators!C180-Indicators!C179)/-100</f>
        <v>-4.4999999999999928E-4</v>
      </c>
      <c r="D168" s="193">
        <f>(Indicators!D180-Indicators!D179)/-100</f>
        <v>-2.9999999999999983E-3</v>
      </c>
      <c r="E168" s="193">
        <f>(Indicators!E180-Indicators!E179)/-Indicators!E179</f>
        <v>-2.311078503301537E-2</v>
      </c>
      <c r="F168" s="193">
        <f>(Indicators!F180-Indicators!F179)/Indicators!F179</f>
        <v>-6.7680608365019046E-2</v>
      </c>
      <c r="G168" s="193">
        <f>(Indicators!G180-Indicators!G179)/Indicators!G179</f>
        <v>-1.6051364365971106E-2</v>
      </c>
      <c r="H168" s="193">
        <f>(Indicators!H180-Indicators!H179)/Indicators!H179</f>
        <v>3.8283559508594431E-3</v>
      </c>
      <c r="I168" s="193">
        <f>(Indicators!I180-Indicators!I179)/Indicators!I179</f>
        <v>-3.3267550042289255E-2</v>
      </c>
      <c r="J168" s="174"/>
      <c r="K168" s="193">
        <f>Ilembe!C$80/100</f>
        <v>0.12880124115914024</v>
      </c>
      <c r="L168" s="193">
        <f>Ilembe!D$80/100</f>
        <v>8.018426960328685E-3</v>
      </c>
      <c r="M168" s="193">
        <f>Ilembe!E$80/100</f>
        <v>0.31683356755156161</v>
      </c>
      <c r="N168" s="193">
        <f>Ilembe!F$80/100</f>
        <v>2.1060550090402187E-2</v>
      </c>
      <c r="O168" s="193">
        <f>Ilembe!G$80/100</f>
        <v>3.807325867525814E-2</v>
      </c>
      <c r="P168" s="193">
        <f>Ilembe!H$80/100</f>
        <v>0.13027494479185828</v>
      </c>
      <c r="Q168" s="193">
        <f>Ilembe!I$80/100</f>
        <v>5.4863875110424953E-2</v>
      </c>
      <c r="R168" s="193">
        <f>Ilembe!J$80/100</f>
        <v>0.14219963877348363</v>
      </c>
      <c r="S168" s="193">
        <f>Ilembe!K$80/100</f>
        <v>0.15987449688754207</v>
      </c>
      <c r="T168" s="193"/>
      <c r="U168" s="193">
        <f>K168*$B168*Indicators!$B$256+K168*$C168*Indicators!$C$256+K168*$D168*Indicators!$D$256+K168*$E168*Indicators!$E$256+K168*$F168*Indicators!$F$256+K168*$G168*Indicators!$G$256+K168*$H168*Indicators!$H$256+K168*$I168*Indicators!$I$256</f>
        <v>-1.3330178063184614E-3</v>
      </c>
      <c r="V168" s="193">
        <f>L168*$B168*Indicators!$B$257+L168*$C168*Indicators!$C$257+L168*$D168*Indicators!$D$257+L168*$E168*Indicators!$E$257+L168*$F168*Indicators!$F$257+L168*$G168*Indicators!$G$257+L168*$H168*Indicators!$H$257+L168*$I168*Indicators!$I$257</f>
        <v>7.3373547664594532E-5</v>
      </c>
      <c r="W168" s="193">
        <f>M168*$B168*Indicators!$B$258+M168*$C168*Indicators!$C$258+M168*$D168*Indicators!$D$258+M168*$E168*Indicators!$E$258+M168*$F168*Indicators!$F$258+M168*$G168*Indicators!$G$258+M168*$H168*Indicators!$H$258+M168*$I168*Indicators!$I$258</f>
        <v>6.2743467943188261E-3</v>
      </c>
      <c r="X168" s="193">
        <f>N168*$B168*Indicators!$B$259+N168*$C168*Indicators!$C$259+N168*$D168*Indicators!$D$259+N168*$E168*Indicators!$E$259+N168*$F168*Indicators!$F$259+N168*$G168*Indicators!$G$259+N168*$H168*Indicators!$H$259+N168*$I168*Indicators!$I$259</f>
        <v>-2.7098637065594167E-4</v>
      </c>
      <c r="Y168" s="193">
        <f>O168*$B168*Indicators!$B$260+O168*$C168*Indicators!$C$260+O168*$D168*Indicators!$D$260+O168*$E168*Indicators!$E$260+O168*$F168*Indicators!$F$260+O168*$G168*Indicators!$G$260+O168*$H168*Indicators!$H$260+O168*$I168*Indicators!$I$260</f>
        <v>1.4323521667430688E-4</v>
      </c>
      <c r="Z168" s="193">
        <f>P168*$B168*Indicators!$B$261+P168*$C168*Indicators!$C$261+P168*$D168*Indicators!$D$261+P168*$E168*Indicators!$E$261+P168*$F168*Indicators!$F$261+P168*$G168*Indicators!$G$261+P168*$H168*Indicators!$H$261+P168*$I168*Indicators!$I$261</f>
        <v>7.9039033217301823E-4</v>
      </c>
      <c r="AA168" s="193">
        <f>Q168*$B168*Indicators!$B$262+Q168*$C168*Indicators!$C$262+Q168*$D168*Indicators!$D$262+Q168*$E168*Indicators!$E$262+Q168*$F168*Indicators!$F$262+Q168*$G168*Indicators!$G$262+Q168*$H168*Indicators!$H$262+Q168*$I168*Indicators!$I$262</f>
        <v>-9.3583277930384722E-5</v>
      </c>
      <c r="AB168" s="193">
        <f>R168*$B168*Indicators!$B$263+R168*$C168*Indicators!$C$263+R168*$D168*Indicators!$D$263+R168*$E168*Indicators!$E$263+R168*$F168*Indicators!$F$263+R168*$G168*Indicators!$G$263+R168*$H168*Indicators!$H$263+R168*$I168*Indicators!$I$263</f>
        <v>6.9608632449275336E-4</v>
      </c>
      <c r="AC168" s="193">
        <f>S168*$B168*Indicators!$B$264+S168*$C168*Indicators!$C$264+S168*$D168*Indicators!$D$264+S168*$E168*Indicators!$E$264+S168*$F168*Indicators!$F$264+S168*$G168*Indicators!$G$264+S168*$H168*Indicators!$H$264+S168*$I168*Indicators!$I$264</f>
        <v>1.1041272920251507E-3</v>
      </c>
      <c r="AE168" s="177">
        <f t="shared" si="4"/>
        <v>0.73839720524438623</v>
      </c>
    </row>
    <row r="169" spans="1:31" x14ac:dyDescent="0.25">
      <c r="A169" s="174">
        <f>Indicators!A181</f>
        <v>40878</v>
      </c>
      <c r="B169" s="193">
        <f>(Indicators!B181-Indicators!B180)/Indicators!B180</f>
        <v>-2.0539229808892629E-2</v>
      </c>
      <c r="C169" s="193">
        <f>(Indicators!C181-Indicators!C180)/-100</f>
        <v>-1.4999999999999682E-4</v>
      </c>
      <c r="D169" s="193">
        <f>(Indicators!D181-Indicators!D180)/-100</f>
        <v>0</v>
      </c>
      <c r="E169" s="193">
        <f>(Indicators!E181-Indicators!E180)/-Indicators!E180</f>
        <v>2.8953029759770561E-2</v>
      </c>
      <c r="F169" s="193">
        <f>(Indicators!F181-Indicators!F180)/Indicators!F180</f>
        <v>-4.4861337683523565E-2</v>
      </c>
      <c r="G169" s="193">
        <f>(Indicators!G181-Indicators!G180)/Indicators!G180</f>
        <v>-9.8986250291307434E-2</v>
      </c>
      <c r="H169" s="193">
        <f>(Indicators!H181-Indicators!H180)/Indicators!H180</f>
        <v>1.1796576405682239E-2</v>
      </c>
      <c r="I169" s="193">
        <f>(Indicators!I181-Indicators!I180)/Indicators!I180</f>
        <v>1.079031787693205E-2</v>
      </c>
      <c r="J169" s="174"/>
      <c r="K169" s="193">
        <f>Ilembe!C$80/100</f>
        <v>0.12880124115914024</v>
      </c>
      <c r="L169" s="193">
        <f>Ilembe!D$80/100</f>
        <v>8.018426960328685E-3</v>
      </c>
      <c r="M169" s="193">
        <f>Ilembe!E$80/100</f>
        <v>0.31683356755156161</v>
      </c>
      <c r="N169" s="193">
        <f>Ilembe!F$80/100</f>
        <v>2.1060550090402187E-2</v>
      </c>
      <c r="O169" s="193">
        <f>Ilembe!G$80/100</f>
        <v>3.807325867525814E-2</v>
      </c>
      <c r="P169" s="193">
        <f>Ilembe!H$80/100</f>
        <v>0.13027494479185828</v>
      </c>
      <c r="Q169" s="193">
        <f>Ilembe!I$80/100</f>
        <v>5.4863875110424953E-2</v>
      </c>
      <c r="R169" s="193">
        <f>Ilembe!J$80/100</f>
        <v>0.14219963877348363</v>
      </c>
      <c r="S169" s="193">
        <f>Ilembe!K$80/100</f>
        <v>0.15987449688754207</v>
      </c>
      <c r="T169" s="193"/>
      <c r="U169" s="193">
        <f>K169*$B169*Indicators!$B$256+K169*$C169*Indicators!$C$256+K169*$D169*Indicators!$D$256+K169*$E169*Indicators!$E$256+K169*$F169*Indicators!$F$256+K169*$G169*Indicators!$G$256+K169*$H169*Indicators!$H$256+K169*$I169*Indicators!$I$256</f>
        <v>-1.3673989454181603E-3</v>
      </c>
      <c r="V169" s="193">
        <f>L169*$B169*Indicators!$B$257+L169*$C169*Indicators!$C$257+L169*$D169*Indicators!$D$257+L169*$E169*Indicators!$E$257+L169*$F169*Indicators!$F$257+L169*$G169*Indicators!$G$257+L169*$H169*Indicators!$H$257+L169*$I169*Indicators!$I$257</f>
        <v>-3.2637325083239243E-4</v>
      </c>
      <c r="W169" s="193">
        <f>M169*$B169*Indicators!$B$258+M169*$C169*Indicators!$C$258+M169*$D169*Indicators!$D$258+M169*$E169*Indicators!$E$258+M169*$F169*Indicators!$F$258+M169*$G169*Indicators!$G$258+M169*$H169*Indicators!$H$258+M169*$I169*Indicators!$I$258</f>
        <v>-3.1230482495113042E-4</v>
      </c>
      <c r="X169" s="193">
        <f>N169*$B169*Indicators!$B$259+N169*$C169*Indicators!$C$259+N169*$D169*Indicators!$D$259+N169*$E169*Indicators!$E$259+N169*$F169*Indicators!$F$259+N169*$G169*Indicators!$G$259+N169*$H169*Indicators!$H$259+N169*$I169*Indicators!$I$259</f>
        <v>2.1700789865634364E-4</v>
      </c>
      <c r="Y169" s="193">
        <f>O169*$B169*Indicators!$B$260+O169*$C169*Indicators!$C$260+O169*$D169*Indicators!$D$260+O169*$E169*Indicators!$E$260+O169*$F169*Indicators!$F$260+O169*$G169*Indicators!$G$260+O169*$H169*Indicators!$H$260+O169*$I169*Indicators!$I$260</f>
        <v>2.4071895080921883E-4</v>
      </c>
      <c r="Z169" s="193">
        <f>P169*$B169*Indicators!$B$261+P169*$C169*Indicators!$C$261+P169*$D169*Indicators!$D$261+P169*$E169*Indicators!$E$261+P169*$F169*Indicators!$F$261+P169*$G169*Indicators!$G$261+P169*$H169*Indicators!$H$261+P169*$I169*Indicators!$I$261</f>
        <v>4.8697088280326173E-4</v>
      </c>
      <c r="AA169" s="193">
        <f>Q169*$B169*Indicators!$B$262+Q169*$C169*Indicators!$C$262+Q169*$D169*Indicators!$D$262+Q169*$E169*Indicators!$E$262+Q169*$F169*Indicators!$F$262+Q169*$G169*Indicators!$G$262+Q169*$H169*Indicators!$H$262+Q169*$I169*Indicators!$I$262</f>
        <v>5.5085157664985351E-4</v>
      </c>
      <c r="AB169" s="193">
        <f>R169*$B169*Indicators!$B$263+R169*$C169*Indicators!$C$263+R169*$D169*Indicators!$D$263+R169*$E169*Indicators!$E$263+R169*$F169*Indicators!$F$263+R169*$G169*Indicators!$G$263+R169*$H169*Indicators!$H$263+R169*$I169*Indicators!$I$263</f>
        <v>6.9213808665019615E-4</v>
      </c>
      <c r="AC169" s="193">
        <f>S169*$B169*Indicators!$B$264+S169*$C169*Indicators!$C$264+S169*$D169*Indicators!$D$264+S169*$E169*Indicators!$E$264+S169*$F169*Indicators!$F$264+S169*$G169*Indicators!$G$264+S169*$H169*Indicators!$H$264+S169*$I169*Indicators!$I$264</f>
        <v>3.1528303314569991E-4</v>
      </c>
      <c r="AE169" s="177">
        <f t="shared" si="4"/>
        <v>4.9689340751289092E-2</v>
      </c>
    </row>
    <row r="170" spans="1:31" x14ac:dyDescent="0.25">
      <c r="A170" s="174">
        <f>Indicators!A182</f>
        <v>40909</v>
      </c>
      <c r="B170" s="193">
        <f>(Indicators!B182-Indicators!B181)/Indicators!B181</f>
        <v>-3.995440785361485E-2</v>
      </c>
      <c r="C170" s="193">
        <f>(Indicators!C182-Indicators!C181)/-100</f>
        <v>2.4500000000000012E-3</v>
      </c>
      <c r="D170" s="193">
        <f>(Indicators!D182-Indicators!D181)/-100</f>
        <v>-9.9999999999999655E-4</v>
      </c>
      <c r="E170" s="193">
        <f>(Indicators!E182-Indicators!E181)/-Indicators!E181</f>
        <v>-1.9846764515831308E-2</v>
      </c>
      <c r="F170" s="193">
        <f>(Indicators!F182-Indicators!F181)/Indicators!F181</f>
        <v>2.561912894961562E-2</v>
      </c>
      <c r="G170" s="193">
        <f>(Indicators!G182-Indicators!G181)/Indicators!G181</f>
        <v>0.11949563530552858</v>
      </c>
      <c r="H170" s="193">
        <f>(Indicators!H182-Indicators!H181)/Indicators!H181</f>
        <v>5.9664846385927978E-3</v>
      </c>
      <c r="I170" s="193">
        <f>(Indicators!I182-Indicators!I181)/Indicators!I181</f>
        <v>1.7599538372763995E-2</v>
      </c>
      <c r="J170" s="174"/>
      <c r="K170" s="193">
        <f>Ilembe!C$81/100</f>
        <v>0.12627190608096872</v>
      </c>
      <c r="L170" s="193">
        <f>Ilembe!D$81/100</f>
        <v>8.0640396619730912E-3</v>
      </c>
      <c r="M170" s="193">
        <f>Ilembe!E$81/100</f>
        <v>0.3167280506222328</v>
      </c>
      <c r="N170" s="193">
        <f>Ilembe!F$81/100</f>
        <v>2.0508617001204401E-2</v>
      </c>
      <c r="O170" s="193">
        <f>Ilembe!G$81/100</f>
        <v>3.8282155310799364E-2</v>
      </c>
      <c r="P170" s="193">
        <f>Ilembe!H$81/100</f>
        <v>0.1320882034166414</v>
      </c>
      <c r="Q170" s="193">
        <f>Ilembe!I$81/100</f>
        <v>5.537001951040451E-2</v>
      </c>
      <c r="R170" s="193">
        <f>Ilembe!J$81/100</f>
        <v>0.14191814348249984</v>
      </c>
      <c r="S170" s="193">
        <f>Ilembe!K$81/100</f>
        <v>0.16076886491327588</v>
      </c>
      <c r="T170" s="193"/>
      <c r="U170" s="193">
        <f>K170*$B170*Indicators!$B$256+K170*$C170*Indicators!$C$256+K170*$D170*Indicators!$D$256+K170*$E170*Indicators!$E$256+K170*$F170*Indicators!$F$256+K170*$G170*Indicators!$G$256+K170*$H170*Indicators!$H$256+K170*$I170*Indicators!$I$256</f>
        <v>-1.8681692626854699E-4</v>
      </c>
      <c r="V170" s="193">
        <f>L170*$B170*Indicators!$B$257+L170*$C170*Indicators!$C$257+L170*$D170*Indicators!$D$257+L170*$E170*Indicators!$E$257+L170*$F170*Indicators!$F$257+L170*$G170*Indicators!$G$257+L170*$H170*Indicators!$H$257+L170*$I170*Indicators!$I$257</f>
        <v>3.0116900360624887E-4</v>
      </c>
      <c r="W170" s="193">
        <f>M170*$B170*Indicators!$B$258+M170*$C170*Indicators!$C$258+M170*$D170*Indicators!$D$258+M170*$E170*Indicators!$E$258+M170*$F170*Indicators!$F$258+M170*$G170*Indicators!$G$258+M170*$H170*Indicators!$H$258+M170*$I170*Indicators!$I$258</f>
        <v>-3.6145521599901202E-3</v>
      </c>
      <c r="X170" s="193">
        <f>N170*$B170*Indicators!$B$259+N170*$C170*Indicators!$C$259+N170*$D170*Indicators!$D$259+N170*$E170*Indicators!$E$259+N170*$F170*Indicators!$F$259+N170*$G170*Indicators!$G$259+N170*$H170*Indicators!$H$259+N170*$I170*Indicators!$I$259</f>
        <v>3.0847502253117024E-5</v>
      </c>
      <c r="Y170" s="193">
        <f>O170*$B170*Indicators!$B$260+O170*$C170*Indicators!$C$260+O170*$D170*Indicators!$D$260+O170*$E170*Indicators!$E$260+O170*$F170*Indicators!$F$260+O170*$G170*Indicators!$G$260+O170*$H170*Indicators!$H$260+O170*$I170*Indicators!$I$260</f>
        <v>-1.4040107375228172E-4</v>
      </c>
      <c r="Z170" s="193">
        <f>P170*$B170*Indicators!$B$261+P170*$C170*Indicators!$C$261+P170*$D170*Indicators!$D$261+P170*$E170*Indicators!$E$261+P170*$F170*Indicators!$F$261+P170*$G170*Indicators!$G$261+P170*$H170*Indicators!$H$261+P170*$I170*Indicators!$I$261</f>
        <v>-5.0602938914628428E-4</v>
      </c>
      <c r="AA170" s="193">
        <f>Q170*$B170*Indicators!$B$262+Q170*$C170*Indicators!$C$262+Q170*$D170*Indicators!$D$262+Q170*$E170*Indicators!$E$262+Q170*$F170*Indicators!$F$262+Q170*$G170*Indicators!$G$262+Q170*$H170*Indicators!$H$262+Q170*$I170*Indicators!$I$262</f>
        <v>-3.6578649569018074E-4</v>
      </c>
      <c r="AB170" s="193">
        <f>R170*$B170*Indicators!$B$263+R170*$C170*Indicators!$C$263+R170*$D170*Indicators!$D$263+R170*$E170*Indicators!$E$263+R170*$F170*Indicators!$F$263+R170*$G170*Indicators!$G$263+R170*$H170*Indicators!$H$263+R170*$I170*Indicators!$I$263</f>
        <v>-3.6227372487851559E-4</v>
      </c>
      <c r="AC170" s="193">
        <f>S170*$B170*Indicators!$B$264+S170*$C170*Indicators!$C$264+S170*$D170*Indicators!$D$264+S170*$E170*Indicators!$E$264+S170*$F170*Indicators!$F$264+S170*$G170*Indicators!$G$264+S170*$H170*Indicators!$H$264+S170*$I170*Indicators!$I$264</f>
        <v>-1.0739657199023065E-4</v>
      </c>
      <c r="AE170" s="177">
        <f t="shared" si="4"/>
        <v>-0.49512398358567933</v>
      </c>
    </row>
    <row r="171" spans="1:31" x14ac:dyDescent="0.25">
      <c r="A171" s="174">
        <f>Indicators!A183</f>
        <v>40940</v>
      </c>
      <c r="B171" s="193">
        <f>(Indicators!B183-Indicators!B182)/Indicators!B182</f>
        <v>-4.5115085596108995E-2</v>
      </c>
      <c r="C171" s="193">
        <f>(Indicators!C183-Indicators!C182)/-100</f>
        <v>-5.0000000000000706E-4</v>
      </c>
      <c r="D171" s="193">
        <f>(Indicators!D183-Indicators!D182)/-100</f>
        <v>-2.0000000000000018E-3</v>
      </c>
      <c r="E171" s="193">
        <f>(Indicators!E183-Indicators!E182)/-Indicators!E182</f>
        <v>-0.10400072411296157</v>
      </c>
      <c r="F171" s="193">
        <f>(Indicators!F183-Indicators!F182)/Indicators!F182</f>
        <v>-2.4979184013322143E-2</v>
      </c>
      <c r="G171" s="193">
        <f>(Indicators!G183-Indicators!G182)/Indicators!G182</f>
        <v>3.0959394674522116E-2</v>
      </c>
      <c r="H171" s="193">
        <f>(Indicators!H183-Indicators!H182)/Indicators!H182</f>
        <v>1.6689764100959792E-2</v>
      </c>
      <c r="I171" s="193">
        <f>(Indicators!I183-Indicators!I182)/Indicators!I182</f>
        <v>-7.2582931669974482E-2</v>
      </c>
      <c r="J171" s="174"/>
      <c r="K171" s="193">
        <f>Ilembe!C$81/100</f>
        <v>0.12627190608096872</v>
      </c>
      <c r="L171" s="193">
        <f>Ilembe!D$81/100</f>
        <v>8.0640396619730912E-3</v>
      </c>
      <c r="M171" s="193">
        <f>Ilembe!E$81/100</f>
        <v>0.3167280506222328</v>
      </c>
      <c r="N171" s="193">
        <f>Ilembe!F$81/100</f>
        <v>2.0508617001204401E-2</v>
      </c>
      <c r="O171" s="193">
        <f>Ilembe!G$81/100</f>
        <v>3.8282155310799364E-2</v>
      </c>
      <c r="P171" s="193">
        <f>Ilembe!H$81/100</f>
        <v>0.1320882034166414</v>
      </c>
      <c r="Q171" s="193">
        <f>Ilembe!I$81/100</f>
        <v>5.537001951040451E-2</v>
      </c>
      <c r="R171" s="193">
        <f>Ilembe!J$81/100</f>
        <v>0.14191814348249984</v>
      </c>
      <c r="S171" s="193">
        <f>Ilembe!K$81/100</f>
        <v>0.16076886491327588</v>
      </c>
      <c r="T171" s="193"/>
      <c r="U171" s="193">
        <f>K171*$B171*Indicators!$B$256+K171*$C171*Indicators!$C$256+K171*$D171*Indicators!$D$256+K171*$E171*Indicators!$E$256+K171*$F171*Indicators!$F$256+K171*$G171*Indicators!$G$256+K171*$H171*Indicators!$H$256+K171*$I171*Indicators!$I$256</f>
        <v>-4.8595179309189138E-3</v>
      </c>
      <c r="V171" s="193">
        <f>L171*$B171*Indicators!$B$257+L171*$C171*Indicators!$C$257+L171*$D171*Indicators!$D$257+L171*$E171*Indicators!$E$257+L171*$F171*Indicators!$F$257+L171*$G171*Indicators!$G$257+L171*$H171*Indicators!$H$257+L171*$I171*Indicators!$I$257</f>
        <v>-2.1020876161956598E-4</v>
      </c>
      <c r="W171" s="193">
        <f>M171*$B171*Indicators!$B$258+M171*$C171*Indicators!$C$258+M171*$D171*Indicators!$D$258+M171*$E171*Indicators!$E$258+M171*$F171*Indicators!$F$258+M171*$G171*Indicators!$G$258+M171*$H171*Indicators!$H$258+M171*$I171*Indicators!$I$258</f>
        <v>-1.2427763307714473E-2</v>
      </c>
      <c r="X171" s="193">
        <f>N171*$B171*Indicators!$B$259+N171*$C171*Indicators!$C$259+N171*$D171*Indicators!$D$259+N171*$E171*Indicators!$E$259+N171*$F171*Indicators!$F$259+N171*$G171*Indicators!$G$259+N171*$H171*Indicators!$H$259+N171*$I171*Indicators!$I$259</f>
        <v>-1.2317299572513409E-3</v>
      </c>
      <c r="Y171" s="193">
        <f>O171*$B171*Indicators!$B$260+O171*$C171*Indicators!$C$260+O171*$D171*Indicators!$D$260+O171*$E171*Indicators!$E$260+O171*$F171*Indicators!$F$260+O171*$G171*Indicators!$G$260+O171*$H171*Indicators!$H$260+O171*$I171*Indicators!$I$260</f>
        <v>-7.3057031739409489E-4</v>
      </c>
      <c r="Z171" s="193">
        <f>P171*$B171*Indicators!$B$261+P171*$C171*Indicators!$C$261+P171*$D171*Indicators!$D$261+P171*$E171*Indicators!$E$261+P171*$F171*Indicators!$F$261+P171*$G171*Indicators!$G$261+P171*$H171*Indicators!$H$261+P171*$I171*Indicators!$I$261</f>
        <v>-1.4944644186276259E-3</v>
      </c>
      <c r="AA171" s="193">
        <f>Q171*$B171*Indicators!$B$262+Q171*$C171*Indicators!$C$262+Q171*$D171*Indicators!$D$262+Q171*$E171*Indicators!$E$262+Q171*$F171*Indicators!$F$262+Q171*$G171*Indicators!$G$262+Q171*$H171*Indicators!$H$262+Q171*$I171*Indicators!$I$262</f>
        <v>-2.2110392812794435E-3</v>
      </c>
      <c r="AB171" s="193">
        <f>R171*$B171*Indicators!$B$263+R171*$C171*Indicators!$C$263+R171*$D171*Indicators!$D$263+R171*$E171*Indicators!$E$263+R171*$F171*Indicators!$F$263+R171*$G171*Indicators!$G$263+R171*$H171*Indicators!$H$263+R171*$I171*Indicators!$I$263</f>
        <v>-1.9739108362313105E-3</v>
      </c>
      <c r="AC171" s="193">
        <f>S171*$B171*Indicators!$B$264+S171*$C171*Indicators!$C$264+S171*$D171*Indicators!$D$264+S171*$E171*Indicators!$E$264+S171*$F171*Indicators!$F$264+S171*$G171*Indicators!$G$264+S171*$H171*Indicators!$H$264+S171*$I171*Indicators!$I$264</f>
        <v>-5.962476552787959E-4</v>
      </c>
      <c r="AE171" s="177">
        <f t="shared" si="4"/>
        <v>-2.5735452466315567</v>
      </c>
    </row>
    <row r="172" spans="1:31" x14ac:dyDescent="0.25">
      <c r="A172" s="174">
        <f>Indicators!A184</f>
        <v>40969</v>
      </c>
      <c r="B172" s="193">
        <f>(Indicators!B184-Indicators!B183)/Indicators!B183</f>
        <v>3.1323948181125438E-2</v>
      </c>
      <c r="C172" s="193">
        <f>(Indicators!C184-Indicators!C183)/-100</f>
        <v>-9.9999999999999655E-4</v>
      </c>
      <c r="D172" s="193">
        <f>(Indicators!D184-Indicators!D183)/-100</f>
        <v>2.0000000000000018E-3</v>
      </c>
      <c r="E172" s="193">
        <f>(Indicators!E184-Indicators!E183)/-Indicators!E183</f>
        <v>-1.5905550545216019E-2</v>
      </c>
      <c r="F172" s="193">
        <f>(Indicators!F184-Indicators!F183)/Indicators!F183</f>
        <v>1.5798462852262912E-2</v>
      </c>
      <c r="G172" s="193">
        <f>(Indicators!G184-Indicators!G183)/Indicators!G183</f>
        <v>-6.8631295870917139E-2</v>
      </c>
      <c r="H172" s="193">
        <f>(Indicators!H184-Indicators!H183)/Indicators!H183</f>
        <v>1.131613843166999E-2</v>
      </c>
      <c r="I172" s="193">
        <f>(Indicators!I184-Indicators!I183)/Indicators!I183</f>
        <v>3.3628859675940079E-3</v>
      </c>
      <c r="J172" s="174"/>
      <c r="K172" s="193">
        <f>Ilembe!C$81/100</f>
        <v>0.12627190608096872</v>
      </c>
      <c r="L172" s="193">
        <f>Ilembe!D$81/100</f>
        <v>8.0640396619730912E-3</v>
      </c>
      <c r="M172" s="193">
        <f>Ilembe!E$81/100</f>
        <v>0.3167280506222328</v>
      </c>
      <c r="N172" s="193">
        <f>Ilembe!F$81/100</f>
        <v>2.0508617001204401E-2</v>
      </c>
      <c r="O172" s="193">
        <f>Ilembe!G$81/100</f>
        <v>3.8282155310799364E-2</v>
      </c>
      <c r="P172" s="193">
        <f>Ilembe!H$81/100</f>
        <v>0.1320882034166414</v>
      </c>
      <c r="Q172" s="193">
        <f>Ilembe!I$81/100</f>
        <v>5.537001951040451E-2</v>
      </c>
      <c r="R172" s="193">
        <f>Ilembe!J$81/100</f>
        <v>0.14191814348249984</v>
      </c>
      <c r="S172" s="193">
        <f>Ilembe!K$81/100</f>
        <v>0.16076886491327588</v>
      </c>
      <c r="T172" s="193"/>
      <c r="U172" s="193">
        <f>K172*$B172*Indicators!$B$256+K172*$C172*Indicators!$C$256+K172*$D172*Indicators!$D$256+K172*$E172*Indicators!$E$256+K172*$F172*Indicators!$F$256+K172*$G172*Indicators!$G$256+K172*$H172*Indicators!$H$256+K172*$I172*Indicators!$I$256</f>
        <v>1.2249675010390403E-3</v>
      </c>
      <c r="V172" s="193">
        <f>L172*$B172*Indicators!$B$257+L172*$C172*Indicators!$C$257+L172*$D172*Indicators!$D$257+L172*$E172*Indicators!$E$257+L172*$F172*Indicators!$F$257+L172*$G172*Indicators!$G$257+L172*$H172*Indicators!$H$257+L172*$I172*Indicators!$I$257</f>
        <v>-1.5300153851155853E-4</v>
      </c>
      <c r="W172" s="193">
        <f>M172*$B172*Indicators!$B$258+M172*$C172*Indicators!$C$258+M172*$D172*Indicators!$D$258+M172*$E172*Indicators!$E$258+M172*$F172*Indicators!$F$258+M172*$G172*Indicators!$G$258+M172*$H172*Indicators!$H$258+M172*$I172*Indicators!$I$258</f>
        <v>3.5084022689313033E-3</v>
      </c>
      <c r="X172" s="193">
        <f>N172*$B172*Indicators!$B$259+N172*$C172*Indicators!$C$259+N172*$D172*Indicators!$D$259+N172*$E172*Indicators!$E$259+N172*$F172*Indicators!$F$259+N172*$G172*Indicators!$G$259+N172*$H172*Indicators!$H$259+N172*$I172*Indicators!$I$259</f>
        <v>5.7718252673089136E-5</v>
      </c>
      <c r="Y172" s="193">
        <f>O172*$B172*Indicators!$B$260+O172*$C172*Indicators!$C$260+O172*$D172*Indicators!$D$260+O172*$E172*Indicators!$E$260+O172*$F172*Indicators!$F$260+O172*$G172*Indicators!$G$260+O172*$H172*Indicators!$H$260+O172*$I172*Indicators!$I$260</f>
        <v>1.6115057278239417E-4</v>
      </c>
      <c r="Z172" s="193">
        <f>P172*$B172*Indicators!$B$261+P172*$C172*Indicators!$C$261+P172*$D172*Indicators!$D$261+P172*$E172*Indicators!$E$261+P172*$F172*Indicators!$F$261+P172*$G172*Indicators!$G$261+P172*$H172*Indicators!$H$261+P172*$I172*Indicators!$I$261</f>
        <v>5.8394535326322368E-4</v>
      </c>
      <c r="AA172" s="193">
        <f>Q172*$B172*Indicators!$B$262+Q172*$C172*Indicators!$C$262+Q172*$D172*Indicators!$D$262+Q172*$E172*Indicators!$E$262+Q172*$F172*Indicators!$F$262+Q172*$G172*Indicators!$G$262+Q172*$H172*Indicators!$H$262+Q172*$I172*Indicators!$I$262</f>
        <v>5.3168836301976533E-5</v>
      </c>
      <c r="AB172" s="193">
        <f>R172*$B172*Indicators!$B$263+R172*$C172*Indicators!$C$263+R172*$D172*Indicators!$D$263+R172*$E172*Indicators!$E$263+R172*$F172*Indicators!$F$263+R172*$G172*Indicators!$G$263+R172*$H172*Indicators!$H$263+R172*$I172*Indicators!$I$263</f>
        <v>7.0317964922123445E-4</v>
      </c>
      <c r="AC172" s="193">
        <f>S172*$B172*Indicators!$B$264+S172*$C172*Indicators!$C$264+S172*$D172*Indicators!$D$264+S172*$E172*Indicators!$E$264+S172*$F172*Indicators!$F$264+S172*$G172*Indicators!$G$264+S172*$H172*Indicators!$H$264+S172*$I172*Indicators!$I$264</f>
        <v>1.0844471898643134E-3</v>
      </c>
      <c r="AE172" s="177">
        <f t="shared" si="4"/>
        <v>0.72239780855650171</v>
      </c>
    </row>
    <row r="173" spans="1:31" x14ac:dyDescent="0.25">
      <c r="A173" s="174">
        <f>Indicators!A185</f>
        <v>41000</v>
      </c>
      <c r="B173" s="193">
        <f>(Indicators!B185-Indicators!B184)/Indicators!B184</f>
        <v>4.1611573461927086E-3</v>
      </c>
      <c r="C173" s="193">
        <f>(Indicators!C185-Indicators!C184)/-100</f>
        <v>2.9000000000000002E-3</v>
      </c>
      <c r="D173" s="193">
        <f>(Indicators!D185-Indicators!D184)/-100</f>
        <v>9.9999999999999655E-4</v>
      </c>
      <c r="E173" s="193">
        <f>(Indicators!E185-Indicators!E184)/-Indicators!E184</f>
        <v>3.4864014203857582E-2</v>
      </c>
      <c r="F173" s="193">
        <f>(Indicators!F185-Indicators!F184)/Indicators!F184</f>
        <v>-5.5065153425809109E-2</v>
      </c>
      <c r="G173" s="193">
        <f>(Indicators!G185-Indicators!G184)/Indicators!G184</f>
        <v>8.4215591915294964E-4</v>
      </c>
      <c r="H173" s="193">
        <f>(Indicators!H185-Indicators!H184)/Indicators!H184</f>
        <v>-8.1070074896708588E-3</v>
      </c>
      <c r="I173" s="193">
        <f>(Indicators!I185-Indicators!I184)/Indicators!I184</f>
        <v>-3.9000609384521635E-2</v>
      </c>
      <c r="J173" s="174"/>
      <c r="K173" s="193">
        <f>Ilembe!C$81/100</f>
        <v>0.12627190608096872</v>
      </c>
      <c r="L173" s="193">
        <f>Ilembe!D$81/100</f>
        <v>8.0640396619730912E-3</v>
      </c>
      <c r="M173" s="193">
        <f>Ilembe!E$81/100</f>
        <v>0.3167280506222328</v>
      </c>
      <c r="N173" s="193">
        <f>Ilembe!F$81/100</f>
        <v>2.0508617001204401E-2</v>
      </c>
      <c r="O173" s="193">
        <f>Ilembe!G$81/100</f>
        <v>3.8282155310799364E-2</v>
      </c>
      <c r="P173" s="193">
        <f>Ilembe!H$81/100</f>
        <v>0.1320882034166414</v>
      </c>
      <c r="Q173" s="193">
        <f>Ilembe!I$81/100</f>
        <v>5.537001951040451E-2</v>
      </c>
      <c r="R173" s="193">
        <f>Ilembe!J$81/100</f>
        <v>0.14191814348249984</v>
      </c>
      <c r="S173" s="193">
        <f>Ilembe!K$81/100</f>
        <v>0.16076886491327588</v>
      </c>
      <c r="T173" s="193"/>
      <c r="U173" s="193">
        <f>K173*$B173*Indicators!$B$256+K173*$C173*Indicators!$C$256+K173*$D173*Indicators!$D$256+K173*$E173*Indicators!$E$256+K173*$F173*Indicators!$F$256+K173*$G173*Indicators!$G$256+K173*$H173*Indicators!$H$256+K173*$I173*Indicators!$I$256</f>
        <v>-1.6858791545677362E-3</v>
      </c>
      <c r="V173" s="193">
        <f>L173*$B173*Indicators!$B$257+L173*$C173*Indicators!$C$257+L173*$D173*Indicators!$D$257+L173*$E173*Indicators!$E$257+L173*$F173*Indicators!$F$257+L173*$G173*Indicators!$G$257+L173*$H173*Indicators!$H$257+L173*$I173*Indicators!$I$257</f>
        <v>-2.2002819994761887E-5</v>
      </c>
      <c r="W173" s="193">
        <f>M173*$B173*Indicators!$B$258+M173*$C173*Indicators!$C$258+M173*$D173*Indicators!$D$258+M173*$E173*Indicators!$E$258+M173*$F173*Indicators!$F$258+M173*$G173*Indicators!$G$258+M173*$H173*Indicators!$H$258+M173*$I173*Indicators!$I$258</f>
        <v>-9.6222492798149701E-4</v>
      </c>
      <c r="X173" s="193">
        <f>N173*$B173*Indicators!$B$259+N173*$C173*Indicators!$C$259+N173*$D173*Indicators!$D$259+N173*$E173*Indicators!$E$259+N173*$F173*Indicators!$F$259+N173*$G173*Indicators!$G$259+N173*$H173*Indicators!$H$259+N173*$I173*Indicators!$I$259</f>
        <v>-2.6101495007251231E-4</v>
      </c>
      <c r="Y173" s="193">
        <f>O173*$B173*Indicators!$B$260+O173*$C173*Indicators!$C$260+O173*$D173*Indicators!$D$260+O173*$E173*Indicators!$E$260+O173*$F173*Indicators!$F$260+O173*$G173*Indicators!$G$260+O173*$H173*Indicators!$H$260+O173*$I173*Indicators!$I$260</f>
        <v>8.550645357661445E-5</v>
      </c>
      <c r="Z173" s="193">
        <f>P173*$B173*Indicators!$B$261+P173*$C173*Indicators!$C$261+P173*$D173*Indicators!$D$261+P173*$E173*Indicators!$E$261+P173*$F173*Indicators!$F$261+P173*$G173*Indicators!$G$261+P173*$H173*Indicators!$H$261+P173*$I173*Indicators!$I$261</f>
        <v>4.082536333594863E-4</v>
      </c>
      <c r="AA173" s="193">
        <f>Q173*$B173*Indicators!$B$262+Q173*$C173*Indicators!$C$262+Q173*$D173*Indicators!$D$262+Q173*$E173*Indicators!$E$262+Q173*$F173*Indicators!$F$262+Q173*$G173*Indicators!$G$262+Q173*$H173*Indicators!$H$262+Q173*$I173*Indicators!$I$262</f>
        <v>3.340948107864375E-4</v>
      </c>
      <c r="AB173" s="193">
        <f>R173*$B173*Indicators!$B$263+R173*$C173*Indicators!$C$263+R173*$D173*Indicators!$D$263+R173*$E173*Indicators!$E$263+R173*$F173*Indicators!$F$263+R173*$G173*Indicators!$G$263+R173*$H173*Indicators!$H$263+R173*$I173*Indicators!$I$263</f>
        <v>9.0172579963191638E-5</v>
      </c>
      <c r="AC173" s="193">
        <f>S173*$B173*Indicators!$B$264+S173*$C173*Indicators!$C$264+S173*$D173*Indicators!$D$264+S173*$E173*Indicators!$E$264+S173*$F173*Indicators!$F$264+S173*$G173*Indicators!$G$264+S173*$H173*Indicators!$H$264+S173*$I173*Indicators!$I$264</f>
        <v>-4.4227787747419875E-4</v>
      </c>
      <c r="AE173" s="177">
        <f t="shared" si="4"/>
        <v>-0.24553722524049762</v>
      </c>
    </row>
    <row r="174" spans="1:31" x14ac:dyDescent="0.25">
      <c r="A174" s="174">
        <f>Indicators!A186</f>
        <v>41030</v>
      </c>
      <c r="B174" s="193">
        <f>(Indicators!B186-Indicators!B185)/Indicators!B185</f>
        <v>0.10175180408711253</v>
      </c>
      <c r="C174" s="193">
        <f>(Indicators!C186-Indicators!C185)/-100</f>
        <v>-1.9999999999999573E-4</v>
      </c>
      <c r="D174" s="193">
        <f>(Indicators!D186-Indicators!D185)/-100</f>
        <v>-9.9999999999999655E-4</v>
      </c>
      <c r="E174" s="193">
        <f>(Indicators!E186-Indicators!E185)/-Indicators!E185</f>
        <v>0.14173425871728407</v>
      </c>
      <c r="F174" s="193">
        <f>(Indicators!F186-Indicators!F185)/Indicators!F185</f>
        <v>-9.8309608540925297E-2</v>
      </c>
      <c r="G174" s="193">
        <f>(Indicators!G186-Indicators!G185)/Indicators!G185</f>
        <v>-5.9045558360379863E-2</v>
      </c>
      <c r="H174" s="193">
        <f>(Indicators!H186-Indicators!H185)/Indicators!H185</f>
        <v>2.7569992289193132E-3</v>
      </c>
      <c r="I174" s="193">
        <f>(Indicators!I186-Indicators!I185)/Indicators!I185</f>
        <v>5.1997463538363979E-2</v>
      </c>
      <c r="J174" s="174"/>
      <c r="K174" s="193">
        <f>Ilembe!C$81/100</f>
        <v>0.12627190608096872</v>
      </c>
      <c r="L174" s="193">
        <f>Ilembe!D$81/100</f>
        <v>8.0640396619730912E-3</v>
      </c>
      <c r="M174" s="193">
        <f>Ilembe!E$81/100</f>
        <v>0.3167280506222328</v>
      </c>
      <c r="N174" s="193">
        <f>Ilembe!F$81/100</f>
        <v>2.0508617001204401E-2</v>
      </c>
      <c r="O174" s="193">
        <f>Ilembe!G$81/100</f>
        <v>3.8282155310799364E-2</v>
      </c>
      <c r="P174" s="193">
        <f>Ilembe!H$81/100</f>
        <v>0.1320882034166414</v>
      </c>
      <c r="Q174" s="193">
        <f>Ilembe!I$81/100</f>
        <v>5.537001951040451E-2</v>
      </c>
      <c r="R174" s="193">
        <f>Ilembe!J$81/100</f>
        <v>0.14191814348249984</v>
      </c>
      <c r="S174" s="193">
        <f>Ilembe!K$81/100</f>
        <v>0.16076886491327588</v>
      </c>
      <c r="T174" s="193"/>
      <c r="U174" s="193">
        <f>K174*$B174*Indicators!$B$256+K174*$C174*Indicators!$C$256+K174*$D174*Indicators!$D$256+K174*$E174*Indicators!$E$256+K174*$F174*Indicators!$F$256+K174*$G174*Indicators!$G$256+K174*$H174*Indicators!$H$256+K174*$I174*Indicators!$I$256</f>
        <v>2.4392953317086941E-3</v>
      </c>
      <c r="V174" s="193">
        <f>L174*$B174*Indicators!$B$257+L174*$C174*Indicators!$C$257+L174*$D174*Indicators!$D$257+L174*$E174*Indicators!$E$257+L174*$F174*Indicators!$F$257+L174*$G174*Indicators!$G$257+L174*$H174*Indicators!$H$257+L174*$I174*Indicators!$I$257</f>
        <v>2.5385787539288407E-4</v>
      </c>
      <c r="W174" s="193">
        <f>M174*$B174*Indicators!$B$258+M174*$C174*Indicators!$C$258+M174*$D174*Indicators!$D$258+M174*$E174*Indicators!$E$258+M174*$F174*Indicators!$F$258+M174*$G174*Indicators!$G$258+M174*$H174*Indicators!$H$258+M174*$I174*Indicators!$I$258</f>
        <v>1.9121426668863122E-2</v>
      </c>
      <c r="X174" s="193">
        <f>N174*$B174*Indicators!$B$259+N174*$C174*Indicators!$C$259+N174*$D174*Indicators!$D$259+N174*$E174*Indicators!$E$259+N174*$F174*Indicators!$F$259+N174*$G174*Indicators!$G$259+N174*$H174*Indicators!$H$259+N174*$I174*Indicators!$I$259</f>
        <v>1.3276553429938753E-3</v>
      </c>
      <c r="Y174" s="193">
        <f>O174*$B174*Indicators!$B$260+O174*$C174*Indicators!$C$260+O174*$D174*Indicators!$D$260+O174*$E174*Indicators!$E$260+O174*$F174*Indicators!$F$260+O174*$G174*Indicators!$G$260+O174*$H174*Indicators!$H$260+O174*$I174*Indicators!$I$260</f>
        <v>1.3284785381825091E-3</v>
      </c>
      <c r="Z174" s="193">
        <f>P174*$B174*Indicators!$B$261+P174*$C174*Indicators!$C$261+P174*$D174*Indicators!$D$261+P174*$E174*Indicators!$E$261+P174*$F174*Indicators!$F$261+P174*$G174*Indicators!$G$261+P174*$H174*Indicators!$H$261+P174*$I174*Indicators!$I$261</f>
        <v>3.2715416131021877E-3</v>
      </c>
      <c r="AA174" s="193">
        <f>Q174*$B174*Indicators!$B$262+Q174*$C174*Indicators!$C$262+Q174*$D174*Indicators!$D$262+Q174*$E174*Indicators!$E$262+Q174*$F174*Indicators!$F$262+Q174*$G174*Indicators!$G$262+Q174*$H174*Indicators!$H$262+Q174*$I174*Indicators!$I$262</f>
        <v>3.2284378134415557E-3</v>
      </c>
      <c r="AB174" s="193">
        <f>R174*$B174*Indicators!$B$263+R174*$C174*Indicators!$C$263+R174*$D174*Indicators!$D$263+R174*$E174*Indicators!$E$263+R174*$F174*Indicators!$F$263+R174*$G174*Indicators!$G$263+R174*$H174*Indicators!$H$263+R174*$I174*Indicators!$I$263</f>
        <v>3.9177325535177613E-3</v>
      </c>
      <c r="AC174" s="193">
        <f>S174*$B174*Indicators!$B$264+S174*$C174*Indicators!$C$264+S174*$D174*Indicators!$D$264+S174*$E174*Indicators!$E$264+S174*$F174*Indicators!$F$264+S174*$G174*Indicators!$G$264+S174*$H174*Indicators!$H$264+S174*$I174*Indicators!$I$264</f>
        <v>2.1433951616213779E-3</v>
      </c>
      <c r="AE174" s="177">
        <f t="shared" si="4"/>
        <v>3.7031820898823966</v>
      </c>
    </row>
    <row r="175" spans="1:31" x14ac:dyDescent="0.25">
      <c r="A175" s="174">
        <f>Indicators!A187</f>
        <v>41061</v>
      </c>
      <c r="B175" s="193">
        <f>(Indicators!B187-Indicators!B186)/Indicators!B186</f>
        <v>-1.5782998418184865E-2</v>
      </c>
      <c r="C175" s="193">
        <f>(Indicators!C187-Indicators!C186)/-100</f>
        <v>4.8999999999999929E-3</v>
      </c>
      <c r="D175" s="193">
        <f>(Indicators!D187-Indicators!D186)/-100</f>
        <v>3.9999999999999949E-3</v>
      </c>
      <c r="E175" s="193">
        <f>(Indicators!E187-Indicators!E186)/-Indicators!E186</f>
        <v>6.1574434918160635E-2</v>
      </c>
      <c r="F175" s="193">
        <f>(Indicators!F187-Indicators!F186)/Indicators!F186</f>
        <v>-8.3867784903797812E-3</v>
      </c>
      <c r="G175" s="193">
        <f>(Indicators!G187-Indicators!G186)/Indicators!G186</f>
        <v>-8.0226883671018333E-3</v>
      </c>
      <c r="H175" s="193">
        <f>(Indicators!H187-Indicators!H186)/Indicators!H186</f>
        <v>5.491843374510889E-3</v>
      </c>
      <c r="I175" s="193">
        <f>(Indicators!I187-Indicators!I186)/Indicators!I186</f>
        <v>-9.0415913200723324E-4</v>
      </c>
      <c r="J175" s="193"/>
      <c r="K175" s="193">
        <f>Ilembe!C$81/100</f>
        <v>0.12627190608096872</v>
      </c>
      <c r="L175" s="193">
        <f>Ilembe!D$81/100</f>
        <v>8.0640396619730912E-3</v>
      </c>
      <c r="M175" s="193">
        <f>Ilembe!E$81/100</f>
        <v>0.3167280506222328</v>
      </c>
      <c r="N175" s="193">
        <f>Ilembe!F$81/100</f>
        <v>2.0508617001204401E-2</v>
      </c>
      <c r="O175" s="193">
        <f>Ilembe!G$81/100</f>
        <v>3.8282155310799364E-2</v>
      </c>
      <c r="P175" s="193">
        <f>Ilembe!H$81/100</f>
        <v>0.1320882034166414</v>
      </c>
      <c r="Q175" s="193">
        <f>Ilembe!I$81/100</f>
        <v>5.537001951040451E-2</v>
      </c>
      <c r="R175" s="193">
        <f>Ilembe!J$81/100</f>
        <v>0.14191814348249984</v>
      </c>
      <c r="S175" s="193">
        <f>Ilembe!K$81/100</f>
        <v>0.16076886491327588</v>
      </c>
      <c r="T175" s="193"/>
      <c r="U175" s="193">
        <f>K175*$B175*Indicators!$B$256+K175*$C175*Indicators!$C$256+K175*$D175*Indicators!$D$256+K175*$E175*Indicators!$E$256+K175*$F175*Indicators!$F$256+K175*$G175*Indicators!$G$256+K175*$H175*Indicators!$H$256+K175*$I175*Indicators!$I$256</f>
        <v>7.5281698067624432E-4</v>
      </c>
      <c r="V175" s="193">
        <f>L175*$B175*Indicators!$B$257+L175*$C175*Indicators!$C$257+L175*$D175*Indicators!$D$257+L175*$E175*Indicators!$E$257+L175*$F175*Indicators!$F$257+L175*$G175*Indicators!$G$257+L175*$H175*Indicators!$H$257+L175*$I175*Indicators!$I$257</f>
        <v>-1.5864894929799587E-5</v>
      </c>
      <c r="W175" s="193">
        <f>M175*$B175*Indicators!$B$258+M175*$C175*Indicators!$C$258+M175*$D175*Indicators!$D$258+M175*$E175*Indicators!$E$258+M175*$F175*Indicators!$F$258+M175*$G175*Indicators!$G$258+M175*$H175*Indicators!$H$258+M175*$I175*Indicators!$I$258</f>
        <v>6.9102033379233143E-4</v>
      </c>
      <c r="X175" s="193">
        <f>N175*$B175*Indicators!$B$259+N175*$C175*Indicators!$C$259+N175*$D175*Indicators!$D$259+N175*$E175*Indicators!$E$259+N175*$F175*Indicators!$F$259+N175*$G175*Indicators!$G$259+N175*$H175*Indicators!$H$259+N175*$I175*Indicators!$I$259</f>
        <v>2.3131037272365341E-4</v>
      </c>
      <c r="Y175" s="193">
        <f>O175*$B175*Indicators!$B$260+O175*$C175*Indicators!$C$260+O175*$D175*Indicators!$D$260+O175*$E175*Indicators!$E$260+O175*$F175*Indicators!$F$260+O175*$G175*Indicators!$G$260+O175*$H175*Indicators!$H$260+O175*$I175*Indicators!$I$260</f>
        <v>4.2608844515227342E-4</v>
      </c>
      <c r="Z175" s="193">
        <f>P175*$B175*Indicators!$B$261+P175*$C175*Indicators!$C$261+P175*$D175*Indicators!$D$261+P175*$E175*Indicators!$E$261+P175*$F175*Indicators!$F$261+P175*$G175*Indicators!$G$261+P175*$H175*Indicators!$H$261+P175*$I175*Indicators!$I$261</f>
        <v>1.1184046207039365E-3</v>
      </c>
      <c r="AA175" s="193">
        <f>Q175*$B175*Indicators!$B$262+Q175*$C175*Indicators!$C$262+Q175*$D175*Indicators!$D$262+Q175*$E175*Indicators!$E$262+Q175*$F175*Indicators!$F$262+Q175*$G175*Indicators!$G$262+Q175*$H175*Indicators!$H$262+Q175*$I175*Indicators!$I$262</f>
        <v>1.0676437967987817E-3</v>
      </c>
      <c r="AB175" s="193">
        <f>R175*$B175*Indicators!$B$263+R175*$C175*Indicators!$C$263+R175*$D175*Indicators!$D$263+R175*$E175*Indicators!$E$263+R175*$F175*Indicators!$F$263+R175*$G175*Indicators!$G$263+R175*$H175*Indicators!$H$263+R175*$I175*Indicators!$I$263</f>
        <v>1.1774222745436357E-3</v>
      </c>
      <c r="AC175" s="193">
        <f>S175*$B175*Indicators!$B$264+S175*$C175*Indicators!$C$264+S175*$D175*Indicators!$D$264+S175*$E175*Indicators!$E$264+S175*$F175*Indicators!$F$264+S175*$G175*Indicators!$G$264+S175*$H175*Indicators!$H$264+S175*$I175*Indicators!$I$264</f>
        <v>4.0819941700772158E-4</v>
      </c>
      <c r="AD175" s="193"/>
      <c r="AE175" s="177">
        <f t="shared" si="4"/>
        <v>0.58570413464687776</v>
      </c>
    </row>
    <row r="176" spans="1:31" x14ac:dyDescent="0.25">
      <c r="A176" s="174">
        <f>Indicators!A188</f>
        <v>41091</v>
      </c>
      <c r="B176" s="193">
        <f>(Indicators!B188-Indicators!B187)/Indicators!B187</f>
        <v>-2.5798233291268981E-2</v>
      </c>
      <c r="C176" s="193">
        <f>(Indicators!C188-Indicators!C187)/-100</f>
        <v>5.899999999999999E-3</v>
      </c>
      <c r="D176" s="193">
        <f>(Indicators!D188-Indicators!D187)/-100</f>
        <v>2.0000000000000018E-3</v>
      </c>
      <c r="E176" s="193">
        <f>(Indicators!E188-Indicators!E187)/-Indicators!E187</f>
        <v>-9.8733388704318997E-2</v>
      </c>
      <c r="F176" s="193">
        <f>(Indicators!F188-Indicators!F187)/Indicators!F187</f>
        <v>0.13233830845771144</v>
      </c>
      <c r="G176" s="193">
        <f>(Indicators!G188-Indicators!G187)/Indicators!G187</f>
        <v>4.5009658725048349E-2</v>
      </c>
      <c r="H176" s="193">
        <f>(Indicators!H188-Indicators!H187)/Indicators!H187</f>
        <v>4.7828849427009176E-3</v>
      </c>
      <c r="I176" s="193">
        <f>(Indicators!I188-Indicators!I187)/Indicators!I187</f>
        <v>3.8009049773755653E-2</v>
      </c>
      <c r="J176" s="193"/>
      <c r="K176" s="193">
        <f>Ilembe!C$81/100</f>
        <v>0.12627190608096872</v>
      </c>
      <c r="L176" s="193">
        <f>Ilembe!D$81/100</f>
        <v>8.0640396619730912E-3</v>
      </c>
      <c r="M176" s="193">
        <f>Ilembe!E$81/100</f>
        <v>0.3167280506222328</v>
      </c>
      <c r="N176" s="193">
        <f>Ilembe!F$81/100</f>
        <v>2.0508617001204401E-2</v>
      </c>
      <c r="O176" s="193">
        <f>Ilembe!G$81/100</f>
        <v>3.8282155310799364E-2</v>
      </c>
      <c r="P176" s="193">
        <f>Ilembe!H$81/100</f>
        <v>0.1320882034166414</v>
      </c>
      <c r="Q176" s="193">
        <f>Ilembe!I$81/100</f>
        <v>5.537001951040451E-2</v>
      </c>
      <c r="R176" s="193">
        <f>Ilembe!J$81/100</f>
        <v>0.14191814348249984</v>
      </c>
      <c r="S176" s="193">
        <f>Ilembe!K$81/100</f>
        <v>0.16076886491327588</v>
      </c>
      <c r="T176" s="193"/>
      <c r="U176" s="193">
        <f>K176*$B176*Indicators!$B$256+K176*$C176*Indicators!$C$256+K176*$D176*Indicators!$D$256+K176*$E176*Indicators!$E$256+K176*$F176*Indicators!$F$256+K176*$G176*Indicators!$G$256+K176*$H176*Indicators!$H$256+K176*$I176*Indicators!$I$256</f>
        <v>2.7737117052488644E-3</v>
      </c>
      <c r="V176" s="193">
        <f>L176*$B176*Indicators!$B$257+L176*$C176*Indicators!$C$257+L176*$D176*Indicators!$D$257+L176*$E176*Indicators!$E$257+L176*$F176*Indicators!$F$257+L176*$G176*Indicators!$G$257+L176*$H176*Indicators!$H$257+L176*$I176*Indicators!$I$257</f>
        <v>6.4454777042008472E-5</v>
      </c>
      <c r="W176" s="193">
        <f>M176*$B176*Indicators!$B$258+M176*$C176*Indicators!$C$258+M176*$D176*Indicators!$D$258+M176*$E176*Indicators!$E$258+M176*$F176*Indicators!$F$258+M176*$G176*Indicators!$G$258+M176*$H176*Indicators!$H$258+M176*$I176*Indicators!$I$258</f>
        <v>-3.022416087118362E-3</v>
      </c>
      <c r="X176" s="193">
        <f>N176*$B176*Indicators!$B$259+N176*$C176*Indicators!$C$259+N176*$D176*Indicators!$D$259+N176*$E176*Indicators!$E$259+N176*$F176*Indicators!$F$259+N176*$G176*Indicators!$G$259+N176*$H176*Indicators!$H$259+N176*$I176*Indicators!$I$259</f>
        <v>-5.0219197966040914E-5</v>
      </c>
      <c r="Y176" s="193">
        <f>O176*$B176*Indicators!$B$260+O176*$C176*Indicators!$C$260+O176*$D176*Indicators!$D$260+O176*$E176*Indicators!$E$260+O176*$F176*Indicators!$F$260+O176*$G176*Indicators!$G$260+O176*$H176*Indicators!$H$260+O176*$I176*Indicators!$I$260</f>
        <v>-4.6262122891303509E-4</v>
      </c>
      <c r="Z176" s="193">
        <f>P176*$B176*Indicators!$B$261+P176*$C176*Indicators!$C$261+P176*$D176*Indicators!$D$261+P176*$E176*Indicators!$E$261+P176*$F176*Indicators!$F$261+P176*$G176*Indicators!$G$261+P176*$H176*Indicators!$H$261+P176*$I176*Indicators!$I$261</f>
        <v>-1.1613777305662636E-3</v>
      </c>
      <c r="AA176" s="193">
        <f>Q176*$B176*Indicators!$B$262+Q176*$C176*Indicators!$C$262+Q176*$D176*Indicators!$D$262+Q176*$E176*Indicators!$E$262+Q176*$F176*Indicators!$F$262+Q176*$G176*Indicators!$G$262+Q176*$H176*Indicators!$H$262+Q176*$I176*Indicators!$I$262</f>
        <v>-1.4430732695355905E-3</v>
      </c>
      <c r="AB176" s="193">
        <f>R176*$B176*Indicators!$B$263+R176*$C176*Indicators!$C$263+R176*$D176*Indicators!$D$263+R176*$E176*Indicators!$E$263+R176*$F176*Indicators!$F$263+R176*$G176*Indicators!$G$263+R176*$H176*Indicators!$H$263+R176*$I176*Indicators!$I$263</f>
        <v>-9.7254293042114504E-4</v>
      </c>
      <c r="AC176" s="193">
        <f>S176*$B176*Indicators!$B$264+S176*$C176*Indicators!$C$264+S176*$D176*Indicators!$D$264+S176*$E176*Indicators!$E$264+S176*$F176*Indicators!$F$264+S176*$G176*Indicators!$G$264+S176*$H176*Indicators!$H$264+S176*$I176*Indicators!$I$264</f>
        <v>5.1775526811329768E-4</v>
      </c>
      <c r="AD176" s="193"/>
      <c r="AE176" s="177">
        <f t="shared" si="4"/>
        <v>-0.37563286941162666</v>
      </c>
    </row>
    <row r="177" spans="1:31" x14ac:dyDescent="0.25">
      <c r="A177" s="174">
        <f>Indicators!A189</f>
        <v>41122</v>
      </c>
      <c r="B177" s="193">
        <f>(Indicators!B189-Indicators!B188)/Indicators!B188</f>
        <v>3.5707739120871204E-2</v>
      </c>
      <c r="C177" s="193">
        <f>(Indicators!C189-Indicators!C188)/-100</f>
        <v>-2.9999999999999363E-4</v>
      </c>
      <c r="D177" s="193">
        <f>(Indicators!D189-Indicators!D188)/-100</f>
        <v>5.9999999999999967E-3</v>
      </c>
      <c r="E177" s="193">
        <f>(Indicators!E189-Indicators!E188)/-Indicators!E188</f>
        <v>-7.937257866389498E-2</v>
      </c>
      <c r="F177" s="193">
        <f>(Indicators!F189-Indicators!F188)/Indicators!F188</f>
        <v>-9.6660808435852494E-2</v>
      </c>
      <c r="G177" s="193">
        <f>(Indicators!G189-Indicators!G188)/Indicators!G188</f>
        <v>2.0580442417893807E-2</v>
      </c>
      <c r="H177" s="193">
        <f>(Indicators!H189-Indicators!H188)/Indicators!H188</f>
        <v>1.1588507590202456E-2</v>
      </c>
      <c r="I177" s="193">
        <f>(Indicators!I189-Indicators!I188)/Indicators!I188</f>
        <v>-1.4530659691950015E-3</v>
      </c>
      <c r="J177" s="193"/>
      <c r="K177" s="193">
        <f>Ilembe!C$81/100</f>
        <v>0.12627190608096872</v>
      </c>
      <c r="L177" s="193">
        <f>Ilembe!D$81/100</f>
        <v>8.0640396619730912E-3</v>
      </c>
      <c r="M177" s="193">
        <f>Ilembe!E$81/100</f>
        <v>0.3167280506222328</v>
      </c>
      <c r="N177" s="193">
        <f>Ilembe!F$81/100</f>
        <v>2.0508617001204401E-2</v>
      </c>
      <c r="O177" s="193">
        <f>Ilembe!G$81/100</f>
        <v>3.8282155310799364E-2</v>
      </c>
      <c r="P177" s="193">
        <f>Ilembe!H$81/100</f>
        <v>0.1320882034166414</v>
      </c>
      <c r="Q177" s="193">
        <f>Ilembe!I$81/100</f>
        <v>5.537001951040451E-2</v>
      </c>
      <c r="R177" s="193">
        <f>Ilembe!J$81/100</f>
        <v>0.14191814348249984</v>
      </c>
      <c r="S177" s="193">
        <f>Ilembe!K$81/100</f>
        <v>0.16076886491327588</v>
      </c>
      <c r="T177" s="193"/>
      <c r="U177" s="193">
        <f>K177*$B177*Indicators!$B$256+K177*$C177*Indicators!$C$256+K177*$D177*Indicators!$D$256+K177*$E177*Indicators!$E$256+K177*$F177*Indicators!$F$256+K177*$G177*Indicators!$G$256+K177*$H177*Indicators!$H$256+K177*$I177*Indicators!$I$256</f>
        <v>-4.2979708608872529E-3</v>
      </c>
      <c r="V177" s="193">
        <f>L177*$B177*Indicators!$B$257+L177*$C177*Indicators!$C$257+L177*$D177*Indicators!$D$257+L177*$E177*Indicators!$E$257+L177*$F177*Indicators!$F$257+L177*$G177*Indicators!$G$257+L177*$H177*Indicators!$H$257+L177*$I177*Indicators!$I$257</f>
        <v>8.6419310357284469E-5</v>
      </c>
      <c r="W177" s="193">
        <f>M177*$B177*Indicators!$B$258+M177*$C177*Indicators!$C$258+M177*$D177*Indicators!$D$258+M177*$E177*Indicators!$E$258+M177*$F177*Indicators!$F$258+M177*$G177*Indicators!$G$258+M177*$H177*Indicators!$H$258+M177*$I177*Indicators!$I$258</f>
        <v>1.7954326236969288E-3</v>
      </c>
      <c r="X177" s="193">
        <f>N177*$B177*Indicators!$B$259+N177*$C177*Indicators!$C$259+N177*$D177*Indicators!$D$259+N177*$E177*Indicators!$E$259+N177*$F177*Indicators!$F$259+N177*$G177*Indicators!$G$259+N177*$H177*Indicators!$H$259+N177*$I177*Indicators!$I$259</f>
        <v>-2.3762153317847859E-4</v>
      </c>
      <c r="Y177" s="193">
        <f>O177*$B177*Indicators!$B$260+O177*$C177*Indicators!$C$260+O177*$D177*Indicators!$D$260+O177*$E177*Indicators!$E$260+O177*$F177*Indicators!$F$260+O177*$G177*Indicators!$G$260+O177*$H177*Indicators!$H$260+O177*$I177*Indicators!$I$260</f>
        <v>-1.6925359752262823E-4</v>
      </c>
      <c r="Z177" s="193">
        <f>P177*$B177*Indicators!$B$261+P177*$C177*Indicators!$C$261+P177*$D177*Indicators!$D$261+P177*$E177*Indicators!$E$261+P177*$F177*Indicators!$F$261+P177*$G177*Indicators!$G$261+P177*$H177*Indicators!$H$261+P177*$I177*Indicators!$I$261</f>
        <v>-4.9448151062682008E-5</v>
      </c>
      <c r="AA177" s="193">
        <f>Q177*$B177*Indicators!$B$262+Q177*$C177*Indicators!$C$262+Q177*$D177*Indicators!$D$262+Q177*$E177*Indicators!$E$262+Q177*$F177*Indicators!$F$262+Q177*$G177*Indicators!$G$262+Q177*$H177*Indicators!$H$262+Q177*$I177*Indicators!$I$262</f>
        <v>-9.7055918788139573E-4</v>
      </c>
      <c r="AB177" s="193">
        <f>R177*$B177*Indicators!$B$263+R177*$C177*Indicators!$C$263+R177*$D177*Indicators!$D$263+R177*$E177*Indicators!$E$263+R177*$F177*Indicators!$F$263+R177*$G177*Indicators!$G$263+R177*$H177*Indicators!$H$263+R177*$I177*Indicators!$I$263</f>
        <v>-6.6358791671851207E-5</v>
      </c>
      <c r="AC177" s="193">
        <f>S177*$B177*Indicators!$B$264+S177*$C177*Indicators!$C$264+S177*$D177*Indicators!$D$264+S177*$E177*Indicators!$E$264+S177*$F177*Indicators!$F$264+S177*$G177*Indicators!$G$264+S177*$H177*Indicators!$H$264+S177*$I177*Indicators!$I$264</f>
        <v>1.297352150857361E-3</v>
      </c>
      <c r="AD177" s="193"/>
      <c r="AE177" s="177">
        <f t="shared" si="4"/>
        <v>-0.26120080372927146</v>
      </c>
    </row>
    <row r="178" spans="1:31" x14ac:dyDescent="0.25">
      <c r="A178" s="174">
        <f>Indicators!A190</f>
        <v>41153</v>
      </c>
      <c r="B178" s="193">
        <f>(Indicators!B190-Indicators!B189)/Indicators!B189</f>
        <v>-2.8423772609819105E-2</v>
      </c>
      <c r="C178" s="193">
        <f>(Indicators!C190-Indicators!C189)/-100</f>
        <v>1.4499999999999958E-3</v>
      </c>
      <c r="D178" s="193">
        <f>(Indicators!D190-Indicators!D189)/-100</f>
        <v>-9.9999999999999655E-4</v>
      </c>
      <c r="E178" s="193">
        <f>(Indicators!E190-Indicators!E189)/-Indicators!E189</f>
        <v>1.9434474306224275E-2</v>
      </c>
      <c r="F178" s="193">
        <f>(Indicators!F190-Indicators!F189)/Indicators!F189</f>
        <v>-1.7023346303501843E-2</v>
      </c>
      <c r="G178" s="193">
        <f>(Indicators!G190-Indicators!G189)/Indicators!G189</f>
        <v>7.3839280323612852E-2</v>
      </c>
      <c r="H178" s="193">
        <f>(Indicators!H190-Indicators!H189)/Indicators!H189</f>
        <v>1.2472338192685875E-2</v>
      </c>
      <c r="I178" s="193">
        <f>(Indicators!I190-Indicators!I189)/Indicators!I189</f>
        <v>-3.4924330616996506E-2</v>
      </c>
      <c r="J178" s="193"/>
      <c r="K178" s="193">
        <f>Ilembe!C$81/100</f>
        <v>0.12627190608096872</v>
      </c>
      <c r="L178" s="193">
        <f>Ilembe!D$81/100</f>
        <v>8.0640396619730912E-3</v>
      </c>
      <c r="M178" s="193">
        <f>Ilembe!E$81/100</f>
        <v>0.3167280506222328</v>
      </c>
      <c r="N178" s="193">
        <f>Ilembe!F$81/100</f>
        <v>2.0508617001204401E-2</v>
      </c>
      <c r="O178" s="193">
        <f>Ilembe!G$81/100</f>
        <v>3.8282155310799364E-2</v>
      </c>
      <c r="P178" s="193">
        <f>Ilembe!H$81/100</f>
        <v>0.1320882034166414</v>
      </c>
      <c r="Q178" s="193">
        <f>Ilembe!I$81/100</f>
        <v>5.537001951040451E-2</v>
      </c>
      <c r="R178" s="193">
        <f>Ilembe!J$81/100</f>
        <v>0.14191814348249984</v>
      </c>
      <c r="S178" s="193">
        <f>Ilembe!K$81/100</f>
        <v>0.16076886491327588</v>
      </c>
      <c r="T178" s="193"/>
      <c r="U178" s="193">
        <f>K178*$B178*Indicators!$B$256+K178*$C178*Indicators!$C$256+K178*$D178*Indicators!$D$256+K178*$E178*Indicators!$E$256+K178*$F178*Indicators!$F$256+K178*$G178*Indicators!$G$256+K178*$H178*Indicators!$H$256+K178*$I178*Indicators!$I$256</f>
        <v>-1.1288216462242251E-3</v>
      </c>
      <c r="V178" s="193">
        <f>L178*$B178*Indicators!$B$257+L178*$C178*Indicators!$C$257+L178*$D178*Indicators!$D$257+L178*$E178*Indicators!$E$257+L178*$F178*Indicators!$F$257+L178*$G178*Indicators!$G$257+L178*$H178*Indicators!$H$257+L178*$I178*Indicators!$I$257</f>
        <v>1.287598248647544E-4</v>
      </c>
      <c r="W178" s="193">
        <f>M178*$B178*Indicators!$B$258+M178*$C178*Indicators!$C$258+M178*$D178*Indicators!$D$258+M178*$E178*Indicators!$E$258+M178*$F178*Indicators!$F$258+M178*$G178*Indicators!$G$258+M178*$H178*Indicators!$H$258+M178*$I178*Indicators!$I$258</f>
        <v>-4.2766221780504736E-3</v>
      </c>
      <c r="X178" s="193">
        <f>N178*$B178*Indicators!$B$259+N178*$C178*Indicators!$C$259+N178*$D178*Indicators!$D$259+N178*$E178*Indicators!$E$259+N178*$F178*Indicators!$F$259+N178*$G178*Indicators!$G$259+N178*$H178*Indicators!$H$259+N178*$I178*Indicators!$I$259</f>
        <v>-3.1066276431604314E-4</v>
      </c>
      <c r="Y178" s="193">
        <f>O178*$B178*Indicators!$B$260+O178*$C178*Indicators!$C$260+O178*$D178*Indicators!$D$260+O178*$E178*Indicators!$E$260+O178*$F178*Indicators!$F$260+O178*$G178*Indicators!$G$260+O178*$H178*Indicators!$H$260+O178*$I178*Indicators!$I$260</f>
        <v>9.2002692732602676E-5</v>
      </c>
      <c r="Z178" s="193">
        <f>P178*$B178*Indicators!$B$261+P178*$C178*Indicators!$C$261+P178*$D178*Indicators!$D$261+P178*$E178*Indicators!$E$261+P178*$F178*Indicators!$F$261+P178*$G178*Indicators!$G$261+P178*$H178*Indicators!$H$261+P178*$I178*Indicators!$I$261</f>
        <v>3.3374128232996618E-4</v>
      </c>
      <c r="AA178" s="193">
        <f>Q178*$B178*Indicators!$B$262+Q178*$C178*Indicators!$C$262+Q178*$D178*Indicators!$D$262+Q178*$E178*Indicators!$E$262+Q178*$F178*Indicators!$F$262+Q178*$G178*Indicators!$G$262+Q178*$H178*Indicators!$H$262+Q178*$I178*Indicators!$I$262</f>
        <v>1.2070662081229094E-4</v>
      </c>
      <c r="AB178" s="193">
        <f>R178*$B178*Indicators!$B$263+R178*$C178*Indicators!$C$263+R178*$D178*Indicators!$D$263+R178*$E178*Indicators!$E$263+R178*$F178*Indicators!$F$263+R178*$G178*Indicators!$G$263+R178*$H178*Indicators!$H$263+R178*$I178*Indicators!$I$263</f>
        <v>2.1345270700436054E-4</v>
      </c>
      <c r="AC178" s="193">
        <f>S178*$B178*Indicators!$B$264+S178*$C178*Indicators!$C$264+S178*$D178*Indicators!$D$264+S178*$E178*Indicators!$E$264+S178*$F178*Indicators!$F$264+S178*$G178*Indicators!$G$264+S178*$H178*Indicators!$H$264+S178*$I178*Indicators!$I$264</f>
        <v>-8.6717493284278432E-5</v>
      </c>
      <c r="AD178" s="193"/>
      <c r="AE178" s="177">
        <f t="shared" si="4"/>
        <v>-0.49141609541310449</v>
      </c>
    </row>
    <row r="179" spans="1:31" x14ac:dyDescent="0.25">
      <c r="A179" s="174">
        <f>Indicators!A191</f>
        <v>41183</v>
      </c>
      <c r="B179" s="193">
        <f>(Indicators!B191-Indicators!B190)/Indicators!B190</f>
        <v>4.9232488098707665E-2</v>
      </c>
      <c r="C179" s="193">
        <f>(Indicators!C191-Indicators!C190)/-100</f>
        <v>-4.9999999999998932E-5</v>
      </c>
      <c r="D179" s="193">
        <f>(Indicators!D191-Indicators!D190)/-100</f>
        <v>-5.0000000000000001E-3</v>
      </c>
      <c r="E179" s="193">
        <f>(Indicators!E191-Indicators!E190)/-Indicators!E190</f>
        <v>2.7140433889831318E-2</v>
      </c>
      <c r="F179" s="193">
        <f>(Indicators!F191-Indicators!F190)/Indicators!F190</f>
        <v>8.9064819396338299E-3</v>
      </c>
      <c r="G179" s="193">
        <f>(Indicators!G191-Indicators!G190)/Indicators!G190</f>
        <v>-3.8569661531541614E-2</v>
      </c>
      <c r="H179" s="193">
        <f>(Indicators!H191-Indicators!H190)/Indicators!H190</f>
        <v>3.4623938422296682E-3</v>
      </c>
      <c r="I179" s="193">
        <f>(Indicators!I191-Indicators!I190)/Indicators!I190</f>
        <v>4.2822677925211099E-2</v>
      </c>
      <c r="J179" s="193"/>
      <c r="K179" s="193">
        <f>Ilembe!C$81/100</f>
        <v>0.12627190608096872</v>
      </c>
      <c r="L179" s="193">
        <f>Ilembe!D$81/100</f>
        <v>8.0640396619730912E-3</v>
      </c>
      <c r="M179" s="193">
        <f>Ilembe!E$81/100</f>
        <v>0.3167280506222328</v>
      </c>
      <c r="N179" s="193">
        <f>Ilembe!F$81/100</f>
        <v>2.0508617001204401E-2</v>
      </c>
      <c r="O179" s="193">
        <f>Ilembe!G$81/100</f>
        <v>3.8282155310799364E-2</v>
      </c>
      <c r="P179" s="193">
        <f>Ilembe!H$81/100</f>
        <v>0.1320882034166414</v>
      </c>
      <c r="Q179" s="193">
        <f>Ilembe!I$81/100</f>
        <v>5.537001951040451E-2</v>
      </c>
      <c r="R179" s="193">
        <f>Ilembe!J$81/100</f>
        <v>0.14191814348249984</v>
      </c>
      <c r="S179" s="193">
        <f>Ilembe!K$81/100</f>
        <v>0.16076886491327588</v>
      </c>
      <c r="T179" s="193"/>
      <c r="U179" s="193">
        <f>K179*$B179*Indicators!$B$256+K179*$C179*Indicators!$C$256+K179*$D179*Indicators!$D$256+K179*$E179*Indicators!$E$256+K179*$F179*Indicators!$F$256+K179*$G179*Indicators!$G$256+K179*$H179*Indicators!$H$256+K179*$I179*Indicators!$I$256</f>
        <v>2.6074352563812838E-3</v>
      </c>
      <c r="V179" s="193">
        <f>L179*$B179*Indicators!$B$257+L179*$C179*Indicators!$C$257+L179*$D179*Indicators!$D$257+L179*$E179*Indicators!$E$257+L179*$F179*Indicators!$F$257+L179*$G179*Indicators!$G$257+L179*$H179*Indicators!$H$257+L179*$I179*Indicators!$I$257</f>
        <v>8.5643817047223504E-5</v>
      </c>
      <c r="W179" s="193">
        <f>M179*$B179*Indicators!$B$258+M179*$C179*Indicators!$C$258+M179*$D179*Indicators!$D$258+M179*$E179*Indicators!$E$258+M179*$F179*Indicators!$F$258+M179*$G179*Indicators!$G$258+M179*$H179*Indicators!$H$258+M179*$I179*Indicators!$I$258</f>
        <v>9.0572152582588383E-3</v>
      </c>
      <c r="X179" s="193">
        <f>N179*$B179*Indicators!$B$259+N179*$C179*Indicators!$C$259+N179*$D179*Indicators!$D$259+N179*$E179*Indicators!$E$259+N179*$F179*Indicators!$F$259+N179*$G179*Indicators!$G$259+N179*$H179*Indicators!$H$259+N179*$I179*Indicators!$I$259</f>
        <v>6.5333099241788662E-4</v>
      </c>
      <c r="Y179" s="193">
        <f>O179*$B179*Indicators!$B$260+O179*$C179*Indicators!$C$260+O179*$D179*Indicators!$D$260+O179*$E179*Indicators!$E$260+O179*$F179*Indicators!$F$260+O179*$G179*Indicators!$G$260+O179*$H179*Indicators!$H$260+O179*$I179*Indicators!$I$260</f>
        <v>4.4633800139655091E-4</v>
      </c>
      <c r="Z179" s="193">
        <f>P179*$B179*Indicators!$B$261+P179*$C179*Indicators!$C$261+P179*$D179*Indicators!$D$261+P179*$E179*Indicators!$E$261+P179*$F179*Indicators!$F$261+P179*$G179*Indicators!$G$261+P179*$H179*Indicators!$H$261+P179*$I179*Indicators!$I$261</f>
        <v>9.8873180407334942E-4</v>
      </c>
      <c r="AA179" s="193">
        <f>Q179*$B179*Indicators!$B$262+Q179*$C179*Indicators!$C$262+Q179*$D179*Indicators!$D$262+Q179*$E179*Indicators!$E$262+Q179*$F179*Indicators!$F$262+Q179*$G179*Indicators!$G$262+Q179*$H179*Indicators!$H$262+Q179*$I179*Indicators!$I$262</f>
        <v>9.7064339304711806E-4</v>
      </c>
      <c r="AB179" s="193">
        <f>R179*$B179*Indicators!$B$263+R179*$C179*Indicators!$C$263+R179*$D179*Indicators!$D$263+R179*$E179*Indicators!$E$263+R179*$F179*Indicators!$F$263+R179*$G179*Indicators!$G$263+R179*$H179*Indicators!$H$263+R179*$I179*Indicators!$I$263</f>
        <v>1.4617063901756224E-3</v>
      </c>
      <c r="AC179" s="193">
        <f>S179*$B179*Indicators!$B$264+S179*$C179*Indicators!$C$264+S179*$D179*Indicators!$D$264+S179*$E179*Indicators!$E$264+S179*$F179*Indicators!$F$264+S179*$G179*Indicators!$G$264+S179*$H179*Indicators!$H$264+S179*$I179*Indicators!$I$264</f>
        <v>1.1391440072978445E-3</v>
      </c>
      <c r="AD179" s="193"/>
      <c r="AE179" s="177">
        <f t="shared" si="4"/>
        <v>1.7410188920095715</v>
      </c>
    </row>
    <row r="180" spans="1:31" x14ac:dyDescent="0.25">
      <c r="A180" s="174">
        <f>Indicators!A192</f>
        <v>41214</v>
      </c>
      <c r="B180" s="193">
        <f>(Indicators!B192-Indicators!B191)/Indicators!B191</f>
        <v>1.6632329452070747E-2</v>
      </c>
      <c r="C180" s="193">
        <f>(Indicators!C192-Indicators!C191)/-100</f>
        <v>-8.9999999999999857E-4</v>
      </c>
      <c r="D180" s="193">
        <f>(Indicators!D192-Indicators!D191)/-100</f>
        <v>-9.9999999999999655E-4</v>
      </c>
      <c r="E180" s="193">
        <f>(Indicators!E192-Indicators!E191)/-Indicators!E191</f>
        <v>-1.5692392401578489E-2</v>
      </c>
      <c r="F180" s="193">
        <f>(Indicators!F192-Indicators!F191)/Indicators!F191</f>
        <v>-5.2967140755272278E-2</v>
      </c>
      <c r="G180" s="193">
        <f>(Indicators!G192-Indicators!G191)/Indicators!G191</f>
        <v>9.8245614035087445E-3</v>
      </c>
      <c r="H180" s="193">
        <f>(Indicators!H192-Indicators!H191)/Indicators!H191</f>
        <v>1.6441157819665975E-2</v>
      </c>
      <c r="I180" s="193">
        <f>(Indicators!I192-Indicators!I191)/Indicators!I191</f>
        <v>-1.0410641989589358E-2</v>
      </c>
      <c r="J180" s="193"/>
      <c r="K180" s="193">
        <f>Ilembe!C$81/100</f>
        <v>0.12627190608096872</v>
      </c>
      <c r="L180" s="193">
        <f>Ilembe!D$81/100</f>
        <v>8.0640396619730912E-3</v>
      </c>
      <c r="M180" s="193">
        <f>Ilembe!E$81/100</f>
        <v>0.3167280506222328</v>
      </c>
      <c r="N180" s="193">
        <f>Ilembe!F$81/100</f>
        <v>2.0508617001204401E-2</v>
      </c>
      <c r="O180" s="193">
        <f>Ilembe!G$81/100</f>
        <v>3.8282155310799364E-2</v>
      </c>
      <c r="P180" s="193">
        <f>Ilembe!H$81/100</f>
        <v>0.1320882034166414</v>
      </c>
      <c r="Q180" s="193">
        <f>Ilembe!I$81/100</f>
        <v>5.537001951040451E-2</v>
      </c>
      <c r="R180" s="193">
        <f>Ilembe!J$81/100</f>
        <v>0.14191814348249984</v>
      </c>
      <c r="S180" s="193">
        <f>Ilembe!K$81/100</f>
        <v>0.16076886491327588</v>
      </c>
      <c r="T180" s="193"/>
      <c r="U180" s="193">
        <f>K180*$B180*Indicators!$B$256+K180*$C180*Indicators!$C$256+K180*$D180*Indicators!$D$256+K180*$E180*Indicators!$E$256+K180*$F180*Indicators!$F$256+K180*$G180*Indicators!$G$256+K180*$H180*Indicators!$H$256+K180*$I180*Indicators!$I$256</f>
        <v>-1.8385339311190387E-3</v>
      </c>
      <c r="V180" s="193">
        <f>L180*$B180*Indicators!$B$257+L180*$C180*Indicators!$C$257+L180*$D180*Indicators!$D$257+L180*$E180*Indicators!$E$257+L180*$F180*Indicators!$F$257+L180*$G180*Indicators!$G$257+L180*$H180*Indicators!$H$257+L180*$I180*Indicators!$I$257</f>
        <v>4.2482616985616695E-5</v>
      </c>
      <c r="W180" s="193">
        <f>M180*$B180*Indicators!$B$258+M180*$C180*Indicators!$C$258+M180*$D180*Indicators!$D$258+M180*$E180*Indicators!$E$258+M180*$F180*Indicators!$F$258+M180*$G180*Indicators!$G$258+M180*$H180*Indicators!$H$258+M180*$I180*Indicators!$I$258</f>
        <v>1.1351734304949764E-3</v>
      </c>
      <c r="X180" s="193">
        <f>N180*$B180*Indicators!$B$259+N180*$C180*Indicators!$C$259+N180*$D180*Indicators!$D$259+N180*$E180*Indicators!$E$259+N180*$F180*Indicators!$F$259+N180*$G180*Indicators!$G$259+N180*$H180*Indicators!$H$259+N180*$I180*Indicators!$I$259</f>
        <v>-1.0523895804997774E-4</v>
      </c>
      <c r="Y180" s="193">
        <f>O180*$B180*Indicators!$B$260+O180*$C180*Indicators!$C$260+O180*$D180*Indicators!$D$260+O180*$E180*Indicators!$E$260+O180*$F180*Indicators!$F$260+O180*$G180*Indicators!$G$260+O180*$H180*Indicators!$H$260+O180*$I180*Indicators!$I$260</f>
        <v>1.2829075046018982E-4</v>
      </c>
      <c r="Z180" s="193">
        <f>P180*$B180*Indicators!$B$261+P180*$C180*Indicators!$C$261+P180*$D180*Indicators!$D$261+P180*$E180*Indicators!$E$261+P180*$F180*Indicators!$F$261+P180*$G180*Indicators!$G$261+P180*$H180*Indicators!$H$261+P180*$I180*Indicators!$I$261</f>
        <v>4.8731078449514172E-4</v>
      </c>
      <c r="AA180" s="193">
        <f>Q180*$B180*Indicators!$B$262+Q180*$C180*Indicators!$C$262+Q180*$D180*Indicators!$D$262+Q180*$E180*Indicators!$E$262+Q180*$F180*Indicators!$F$262+Q180*$G180*Indicators!$G$262+Q180*$H180*Indicators!$H$262+Q180*$I180*Indicators!$I$262</f>
        <v>-5.9651086026778192E-5</v>
      </c>
      <c r="AB180" s="193">
        <f>R180*$B180*Indicators!$B$263+R180*$C180*Indicators!$C$263+R180*$D180*Indicators!$D$263+R180*$E180*Indicators!$E$263+R180*$F180*Indicators!$F$263+R180*$G180*Indicators!$G$263+R180*$H180*Indicators!$H$263+R180*$I180*Indicators!$I$263</f>
        <v>5.8056001173415047E-4</v>
      </c>
      <c r="AC180" s="193">
        <f>S180*$B180*Indicators!$B$264+S180*$C180*Indicators!$C$264+S180*$D180*Indicators!$D$264+S180*$E180*Indicators!$E$264+S180*$F180*Indicators!$F$264+S180*$G180*Indicators!$G$264+S180*$H180*Indicators!$H$264+S180*$I180*Indicators!$I$264</f>
        <v>8.9388263663104945E-4</v>
      </c>
      <c r="AD180" s="193"/>
      <c r="AE180" s="177">
        <f t="shared" ref="AE180:AE193" si="5">SUM(U180:AD180)*100</f>
        <v>0.12642762556053297</v>
      </c>
    </row>
    <row r="181" spans="1:31" x14ac:dyDescent="0.25">
      <c r="A181" s="174">
        <f>Indicators!A193</f>
        <v>41244</v>
      </c>
      <c r="B181" s="193">
        <f>(Indicators!B193-Indicators!B192)/Indicators!B192</f>
        <v>-3.5407297774235777E-2</v>
      </c>
      <c r="C181" s="193">
        <f>(Indicators!C193-Indicators!C192)/-100</f>
        <v>2.0500000000000006E-3</v>
      </c>
      <c r="D181" s="193">
        <f>(Indicators!D193-Indicators!D192)/-100</f>
        <v>0</v>
      </c>
      <c r="E181" s="193">
        <f>(Indicators!E193-Indicators!E192)/-Indicators!E192</f>
        <v>5.4210336104085894E-4</v>
      </c>
      <c r="F181" s="193">
        <f>(Indicators!F193-Indicators!F192)/Indicators!F192</f>
        <v>-5.6965302951838132E-3</v>
      </c>
      <c r="G181" s="193">
        <f>(Indicators!G193-Indicators!G192)/Indicators!G192</f>
        <v>-4.0247857308315961E-2</v>
      </c>
      <c r="H181" s="193">
        <f>(Indicators!H193-Indicators!H192)/Indicators!H192</f>
        <v>1.3153493805663205E-2</v>
      </c>
      <c r="I181" s="193">
        <f>(Indicators!I193-Indicators!I192)/Indicators!I192</f>
        <v>-1.9579193454120396E-2</v>
      </c>
      <c r="J181" s="193"/>
      <c r="K181" s="193">
        <f>Ilembe!C$81/100</f>
        <v>0.12627190608096872</v>
      </c>
      <c r="L181" s="193">
        <f>Ilembe!D$81/100</f>
        <v>8.0640396619730912E-3</v>
      </c>
      <c r="M181" s="193">
        <f>Ilembe!E$81/100</f>
        <v>0.3167280506222328</v>
      </c>
      <c r="N181" s="193">
        <f>Ilembe!F$81/100</f>
        <v>2.0508617001204401E-2</v>
      </c>
      <c r="O181" s="193">
        <f>Ilembe!G$81/100</f>
        <v>3.8282155310799364E-2</v>
      </c>
      <c r="P181" s="193">
        <f>Ilembe!H$81/100</f>
        <v>0.1320882034166414</v>
      </c>
      <c r="Q181" s="193">
        <f>Ilembe!I$81/100</f>
        <v>5.537001951040451E-2</v>
      </c>
      <c r="R181" s="193">
        <f>Ilembe!J$81/100</f>
        <v>0.14191814348249984</v>
      </c>
      <c r="S181" s="193">
        <f>Ilembe!K$81/100</f>
        <v>0.16076886491327588</v>
      </c>
      <c r="T181" s="193"/>
      <c r="U181" s="193">
        <f>K181*$B181*Indicators!$B$256+K181*$C181*Indicators!$C$256+K181*$D181*Indicators!$D$256+K181*$E181*Indicators!$E$256+K181*$F181*Indicators!$F$256+K181*$G181*Indicators!$G$256+K181*$H181*Indicators!$H$256+K181*$I181*Indicators!$I$256</f>
        <v>-1.1041527571197872E-3</v>
      </c>
      <c r="V181" s="193">
        <f>L181*$B181*Indicators!$B$257+L181*$C181*Indicators!$C$257+L181*$D181*Indicators!$D$257+L181*$E181*Indicators!$E$257+L181*$F181*Indicators!$F$257+L181*$G181*Indicators!$G$257+L181*$H181*Indicators!$H$257+L181*$I181*Indicators!$I$257</f>
        <v>-2.4662220734215798E-4</v>
      </c>
      <c r="W181" s="193">
        <f>M181*$B181*Indicators!$B$258+M181*$C181*Indicators!$C$258+M181*$D181*Indicators!$D$258+M181*$E181*Indicators!$E$258+M181*$F181*Indicators!$F$258+M181*$G181*Indicators!$G$258+M181*$H181*Indicators!$H$258+M181*$I181*Indicators!$I$258</f>
        <v>-4.601689015711073E-3</v>
      </c>
      <c r="X181" s="193">
        <f>N181*$B181*Indicators!$B$259+N181*$C181*Indicators!$C$259+N181*$D181*Indicators!$D$259+N181*$E181*Indicators!$E$259+N181*$F181*Indicators!$F$259+N181*$G181*Indicators!$G$259+N181*$H181*Indicators!$H$259+N181*$I181*Indicators!$I$259</f>
        <v>-2.4208487282870151E-4</v>
      </c>
      <c r="Y181" s="193">
        <f>O181*$B181*Indicators!$B$260+O181*$C181*Indicators!$C$260+O181*$D181*Indicators!$D$260+O181*$E181*Indicators!$E$260+O181*$F181*Indicators!$F$260+O181*$G181*Indicators!$G$260+O181*$H181*Indicators!$H$260+O181*$I181*Indicators!$I$260</f>
        <v>4.6962326133907249E-6</v>
      </c>
      <c r="Z181" s="193">
        <f>P181*$B181*Indicators!$B$261+P181*$C181*Indicators!$C$261+P181*$D181*Indicators!$D$261+P181*$E181*Indicators!$E$261+P181*$F181*Indicators!$F$261+P181*$G181*Indicators!$G$261+P181*$H181*Indicators!$H$261+P181*$I181*Indicators!$I$261</f>
        <v>6.860053813084971E-5</v>
      </c>
      <c r="AA181" s="193">
        <f>Q181*$B181*Indicators!$B$262+Q181*$C181*Indicators!$C$262+Q181*$D181*Indicators!$D$262+Q181*$E181*Indicators!$E$262+Q181*$F181*Indicators!$F$262+Q181*$G181*Indicators!$G$262+Q181*$H181*Indicators!$H$262+Q181*$I181*Indicators!$I$262</f>
        <v>-1.2709187737985314E-4</v>
      </c>
      <c r="AB181" s="193">
        <f>R181*$B181*Indicators!$B$263+R181*$C181*Indicators!$C$263+R181*$D181*Indicators!$D$263+R181*$E181*Indicators!$E$263+R181*$F181*Indicators!$F$263+R181*$G181*Indicators!$G$263+R181*$H181*Indicators!$H$263+R181*$I181*Indicators!$I$263</f>
        <v>2.8109588688799949E-5</v>
      </c>
      <c r="AC181" s="193">
        <f>S181*$B181*Indicators!$B$264+S181*$C181*Indicators!$C$264+S181*$D181*Indicators!$D$264+S181*$E181*Indicators!$E$264+S181*$F181*Indicators!$F$264+S181*$G181*Indicators!$G$264+S181*$H181*Indicators!$H$264+S181*$I181*Indicators!$I$264</f>
        <v>2.3127998551515682E-5</v>
      </c>
      <c r="AD181" s="193"/>
      <c r="AE181" s="177">
        <f t="shared" si="5"/>
        <v>-0.61971063723970166</v>
      </c>
    </row>
    <row r="182" spans="1:31" x14ac:dyDescent="0.25">
      <c r="A182" s="174">
        <f>Indicators!A194</f>
        <v>41275</v>
      </c>
      <c r="B182" s="193">
        <f>(Indicators!B194-Indicators!B193)/Indicators!B193</f>
        <v>6.3239893773974626E-2</v>
      </c>
      <c r="C182" s="193">
        <f>(Indicators!C194-Indicators!C193)/-100</f>
        <v>-1.4999999999999682E-4</v>
      </c>
      <c r="D182" s="193">
        <f>(Indicators!D194-Indicators!D193)/-100</f>
        <v>1.9999999999999931E-3</v>
      </c>
      <c r="E182" s="193">
        <f>(Indicators!E194-Indicators!E193)/-Indicators!E193</f>
        <v>-3.8691014283131452E-2</v>
      </c>
      <c r="F182" s="193">
        <f>(Indicators!F194-Indicators!F193)/Indicators!F193</f>
        <v>-1.8229166666666557E-2</v>
      </c>
      <c r="G182" s="193">
        <f>(Indicators!G194-Indicators!G193)/Indicators!G193</f>
        <v>1.2731551318409544E-2</v>
      </c>
      <c r="H182" s="193">
        <f>(Indicators!H194-Indicators!H193)/Indicators!H193</f>
        <v>-4.6017373390078789E-3</v>
      </c>
      <c r="I182" s="193">
        <f>(Indicators!I194-Indicators!I193)/Indicators!I193</f>
        <v>1.6095380029806261E-2</v>
      </c>
      <c r="J182" s="193"/>
      <c r="K182" s="193">
        <f>Ilembe!C$82/100</f>
        <v>0.12645502712393533</v>
      </c>
      <c r="L182" s="193">
        <f>Ilembe!D$82/100</f>
        <v>8.3614095127693393E-3</v>
      </c>
      <c r="M182" s="193">
        <f>Ilembe!E$82/100</f>
        <v>0.31405229140404828</v>
      </c>
      <c r="N182" s="193">
        <f>Ilembe!F$82/100</f>
        <v>1.9934797873018859E-2</v>
      </c>
      <c r="O182" s="193">
        <f>Ilembe!G$82/100</f>
        <v>3.8848733192285045E-2</v>
      </c>
      <c r="P182" s="193">
        <f>Ilembe!H$82/100</f>
        <v>0.13143092326101502</v>
      </c>
      <c r="Q182" s="193">
        <f>Ilembe!I$82/100</f>
        <v>5.577435284926284E-2</v>
      </c>
      <c r="R182" s="193">
        <f>Ilembe!J$82/100</f>
        <v>0.14354045063014931</v>
      </c>
      <c r="S182" s="193">
        <f>Ilembe!K$82/100</f>
        <v>0.16160201415351602</v>
      </c>
      <c r="T182" s="193"/>
      <c r="U182" s="193">
        <f>K182*$B182*Indicators!$B$256+K182*$C182*Indicators!$C$256+K182*$D182*Indicators!$D$256+K182*$E182*Indicators!$E$256+K182*$F182*Indicators!$F$256+K182*$G182*Indicators!$G$256+K182*$H182*Indicators!$H$256+K182*$I182*Indicators!$I$256</f>
        <v>1.9147984537264419E-4</v>
      </c>
      <c r="V182" s="193">
        <f>L182*$B182*Indicators!$B$257+L182*$C182*Indicators!$C$257+L182*$D182*Indicators!$D$257+L182*$E182*Indicators!$E$257+L182*$F182*Indicators!$F$257+L182*$G182*Indicators!$G$257+L182*$H182*Indicators!$H$257+L182*$I182*Indicators!$I$257</f>
        <v>1.9577875178889938E-4</v>
      </c>
      <c r="W182" s="193">
        <f>M182*$B182*Indicators!$B$258+M182*$C182*Indicators!$C$258+M182*$D182*Indicators!$D$258+M182*$E182*Indicators!$E$258+M182*$F182*Indicators!$F$258+M182*$G182*Indicators!$G$258+M182*$H182*Indicators!$H$258+M182*$I182*Indicators!$I$258</f>
        <v>6.6245448132151562E-3</v>
      </c>
      <c r="X182" s="193">
        <f>N182*$B182*Indicators!$B$259+N182*$C182*Indicators!$C$259+N182*$D182*Indicators!$D$259+N182*$E182*Indicators!$E$259+N182*$F182*Indicators!$F$259+N182*$G182*Indicators!$G$259+N182*$H182*Indicators!$H$259+N182*$I182*Indicators!$I$259</f>
        <v>1.2490751236555027E-4</v>
      </c>
      <c r="Y182" s="193">
        <f>O182*$B182*Indicators!$B$260+O182*$C182*Indicators!$C$260+O182*$D182*Indicators!$D$260+O182*$E182*Indicators!$E$260+O182*$F182*Indicators!$F$260+O182*$G182*Indicators!$G$260+O182*$H182*Indicators!$H$260+O182*$I182*Indicators!$I$260</f>
        <v>3.8687524436145407E-6</v>
      </c>
      <c r="Z182" s="193">
        <f>P182*$B182*Indicators!$B$261+P182*$C182*Indicators!$C$261+P182*$D182*Indicators!$D$261+P182*$E182*Indicators!$E$261+P182*$F182*Indicators!$F$261+P182*$G182*Indicators!$G$261+P182*$H182*Indicators!$H$261+P182*$I182*Indicators!$I$261</f>
        <v>2.1711778871607115E-4</v>
      </c>
      <c r="AA182" s="193">
        <f>Q182*$B182*Indicators!$B$262+Q182*$C182*Indicators!$C$262+Q182*$D182*Indicators!$D$262+Q182*$E182*Indicators!$E$262+Q182*$F182*Indicators!$F$262+Q182*$G182*Indicators!$G$262+Q182*$H182*Indicators!$H$262+Q182*$I182*Indicators!$I$262</f>
        <v>-2.4675267379319315E-4</v>
      </c>
      <c r="AB182" s="193">
        <f>R182*$B182*Indicators!$B$263+R182*$C182*Indicators!$C$263+R182*$D182*Indicators!$D$263+R182*$E182*Indicators!$E$263+R182*$F182*Indicators!$F$263+R182*$G182*Indicators!$G$263+R182*$H182*Indicators!$H$263+R182*$I182*Indicators!$I$263</f>
        <v>2.909042086562954E-4</v>
      </c>
      <c r="AC182" s="193">
        <f>S182*$B182*Indicators!$B$264+S182*$C182*Indicators!$C$264+S182*$D182*Indicators!$D$264+S182*$E182*Indicators!$E$264+S182*$F182*Indicators!$F$264+S182*$G182*Indicators!$G$264+S182*$H182*Indicators!$H$264+S182*$I182*Indicators!$I$264</f>
        <v>9.8508340558363058E-4</v>
      </c>
      <c r="AD182" s="193"/>
      <c r="AE182" s="177">
        <f t="shared" si="5"/>
        <v>0.83869324043486693</v>
      </c>
    </row>
    <row r="183" spans="1:31" x14ac:dyDescent="0.25">
      <c r="A183" s="174">
        <f>Indicators!A195</f>
        <v>41306</v>
      </c>
      <c r="B183" s="193">
        <f>(Indicators!B195-Indicators!B194)/Indicators!B194</f>
        <v>-2.0236892643451004E-2</v>
      </c>
      <c r="C183" s="193">
        <f>(Indicators!C195-Indicators!C194)/-100</f>
        <v>-3.0000000000000247E-4</v>
      </c>
      <c r="D183" s="193">
        <f>(Indicators!D195-Indicators!D194)/-100</f>
        <v>-5.0000000000000001E-3</v>
      </c>
      <c r="E183" s="193">
        <f>(Indicators!E195-Indicators!E194)/-Indicators!E194</f>
        <v>2.6370757180156666E-2</v>
      </c>
      <c r="F183" s="193">
        <f>(Indicators!F195-Indicators!F194)/Indicators!F194</f>
        <v>-3.3952254641909839E-2</v>
      </c>
      <c r="G183" s="193">
        <f>(Indicators!G195-Indicators!G194)/Indicators!G194</f>
        <v>-4.8319828408007706E-2</v>
      </c>
      <c r="H183" s="193">
        <f>(Indicators!H195-Indicators!H194)/Indicators!H194</f>
        <v>8.2256478108385777E-3</v>
      </c>
      <c r="I183" s="193">
        <f>(Indicators!I195-Indicators!I194)/Indicators!I194</f>
        <v>-7.9788794367849802E-2</v>
      </c>
      <c r="J183" s="193"/>
      <c r="K183" s="193">
        <f>Ilembe!C$82/100</f>
        <v>0.12645502712393533</v>
      </c>
      <c r="L183" s="193">
        <f>Ilembe!D$82/100</f>
        <v>8.3614095127693393E-3</v>
      </c>
      <c r="M183" s="193">
        <f>Ilembe!E$82/100</f>
        <v>0.31405229140404828</v>
      </c>
      <c r="N183" s="193">
        <f>Ilembe!F$82/100</f>
        <v>1.9934797873018859E-2</v>
      </c>
      <c r="O183" s="193">
        <f>Ilembe!G$82/100</f>
        <v>3.8848733192285045E-2</v>
      </c>
      <c r="P183" s="193">
        <f>Ilembe!H$82/100</f>
        <v>0.13143092326101502</v>
      </c>
      <c r="Q183" s="193">
        <f>Ilembe!I$82/100</f>
        <v>5.577435284926284E-2</v>
      </c>
      <c r="R183" s="193">
        <f>Ilembe!J$82/100</f>
        <v>0.14354045063014931</v>
      </c>
      <c r="S183" s="193">
        <f>Ilembe!K$82/100</f>
        <v>0.16160201415351602</v>
      </c>
      <c r="T183" s="193"/>
      <c r="U183" s="193">
        <f>K183*$B183*Indicators!$B$256+K183*$C183*Indicators!$C$256+K183*$D183*Indicators!$D$256+K183*$E183*Indicators!$E$256+K183*$F183*Indicators!$F$256+K183*$G183*Indicators!$G$256+K183*$H183*Indicators!$H$256+K183*$I183*Indicators!$I$256</f>
        <v>-1.9715053160299237E-3</v>
      </c>
      <c r="V183" s="193">
        <f>L183*$B183*Indicators!$B$257+L183*$C183*Indicators!$C$257+L183*$D183*Indicators!$D$257+L183*$E183*Indicators!$E$257+L183*$F183*Indicators!$F$257+L183*$G183*Indicators!$G$257+L183*$H183*Indicators!$H$257+L183*$I183*Indicators!$I$257</f>
        <v>-3.2375112001323009E-4</v>
      </c>
      <c r="W183" s="193">
        <f>M183*$B183*Indicators!$B$258+M183*$C183*Indicators!$C$258+M183*$D183*Indicators!$D$258+M183*$E183*Indicators!$E$258+M183*$F183*Indicators!$F$258+M183*$G183*Indicators!$G$258+M183*$H183*Indicators!$H$258+M183*$I183*Indicators!$I$258</f>
        <v>-6.2468238010274652E-3</v>
      </c>
      <c r="X183" s="193">
        <f>N183*$B183*Indicators!$B$259+N183*$C183*Indicators!$C$259+N183*$D183*Indicators!$D$259+N183*$E183*Indicators!$E$259+N183*$F183*Indicators!$F$259+N183*$G183*Indicators!$G$259+N183*$H183*Indicators!$H$259+N183*$I183*Indicators!$I$259</f>
        <v>-7.1937449652899593E-4</v>
      </c>
      <c r="Y183" s="193">
        <f>O183*$B183*Indicators!$B$260+O183*$C183*Indicators!$C$260+O183*$D183*Indicators!$D$260+O183*$E183*Indicators!$E$260+O183*$F183*Indicators!$F$260+O183*$G183*Indicators!$G$260+O183*$H183*Indicators!$H$260+O183*$I183*Indicators!$I$260</f>
        <v>-6.9858204779596499E-6</v>
      </c>
      <c r="Z183" s="193">
        <f>P183*$B183*Indicators!$B$261+P183*$C183*Indicators!$C$261+P183*$D183*Indicators!$D$261+P183*$E183*Indicators!$E$261+P183*$F183*Indicators!$F$261+P183*$G183*Indicators!$G$261+P183*$H183*Indicators!$H$261+P183*$I183*Indicators!$I$261</f>
        <v>2.0566289926791589E-4</v>
      </c>
      <c r="AA183" s="193">
        <f>Q183*$B183*Indicators!$B$262+Q183*$C183*Indicators!$C$262+Q183*$D183*Indicators!$D$262+Q183*$E183*Indicators!$E$262+Q183*$F183*Indicators!$F$262+Q183*$G183*Indicators!$G$262+Q183*$H183*Indicators!$H$262+Q183*$I183*Indicators!$I$262</f>
        <v>-5.6120822287826749E-5</v>
      </c>
      <c r="AB183" s="193">
        <f>R183*$B183*Indicators!$B$263+R183*$C183*Indicators!$C$263+R183*$D183*Indicators!$D$263+R183*$E183*Indicators!$E$263+R183*$F183*Indicators!$F$263+R183*$G183*Indicators!$G$263+R183*$H183*Indicators!$H$263+R183*$I183*Indicators!$I$263</f>
        <v>-2.1722822155301105E-4</v>
      </c>
      <c r="AC183" s="193">
        <f>S183*$B183*Indicators!$B$264+S183*$C183*Indicators!$C$264+S183*$D183*Indicators!$D$264+S183*$E183*Indicators!$E$264+S183*$F183*Indicators!$F$264+S183*$G183*Indicators!$G$264+S183*$H183*Indicators!$H$264+S183*$I183*Indicators!$I$264</f>
        <v>-7.5151960443022091E-4</v>
      </c>
      <c r="AD183" s="193"/>
      <c r="AE183" s="177">
        <f t="shared" si="5"/>
        <v>-1.0087646303080715</v>
      </c>
    </row>
    <row r="184" spans="1:31" x14ac:dyDescent="0.25">
      <c r="A184" s="174">
        <f>Indicators!A196</f>
        <v>41334</v>
      </c>
      <c r="B184" s="193">
        <f>(Indicators!B196-Indicators!B195)/Indicators!B195</f>
        <v>4.8515748923634756E-2</v>
      </c>
      <c r="C184" s="193">
        <f>(Indicators!C196-Indicators!C195)/-100</f>
        <v>-1.0000000000000052E-3</v>
      </c>
      <c r="D184" s="193">
        <f>(Indicators!D196-Indicators!D195)/-100</f>
        <v>0</v>
      </c>
      <c r="E184" s="193">
        <f>(Indicators!E196-Indicators!E195)/-Indicators!E195</f>
        <v>2.5654777867167286E-2</v>
      </c>
      <c r="F184" s="193">
        <f>(Indicators!F196-Indicators!F195)/Indicators!F195</f>
        <v>7.1389346512904447E-3</v>
      </c>
      <c r="G184" s="193">
        <f>(Indicators!G196-Indicators!G195)/Indicators!G195</f>
        <v>5.6971138796720316E-3</v>
      </c>
      <c r="H184" s="193">
        <f>(Indicators!H196-Indicators!H195)/Indicators!H195</f>
        <v>1.3302654621143977E-2</v>
      </c>
      <c r="I184" s="193">
        <f>(Indicators!I196-Indicators!I195)/Indicators!I195</f>
        <v>0.10105196047178833</v>
      </c>
      <c r="J184" s="193"/>
      <c r="K184" s="193">
        <f>Ilembe!C$82/100</f>
        <v>0.12645502712393533</v>
      </c>
      <c r="L184" s="193">
        <f>Ilembe!D$82/100</f>
        <v>8.3614095127693393E-3</v>
      </c>
      <c r="M184" s="193">
        <f>Ilembe!E$82/100</f>
        <v>0.31405229140404828</v>
      </c>
      <c r="N184" s="193">
        <f>Ilembe!F$82/100</f>
        <v>1.9934797873018859E-2</v>
      </c>
      <c r="O184" s="193">
        <f>Ilembe!G$82/100</f>
        <v>3.8848733192285045E-2</v>
      </c>
      <c r="P184" s="193">
        <f>Ilembe!H$82/100</f>
        <v>0.13143092326101502</v>
      </c>
      <c r="Q184" s="193">
        <f>Ilembe!I$82/100</f>
        <v>5.577435284926284E-2</v>
      </c>
      <c r="R184" s="193">
        <f>Ilembe!J$82/100</f>
        <v>0.14354045063014931</v>
      </c>
      <c r="S184" s="193">
        <f>Ilembe!K$82/100</f>
        <v>0.16160201415351602</v>
      </c>
      <c r="T184" s="193"/>
      <c r="U184" s="193">
        <f>K184*$B184*Indicators!$B$256+K184*$C184*Indicators!$C$256+K184*$D184*Indicators!$D$256+K184*$E184*Indicators!$E$256+K184*$F184*Indicators!$F$256+K184*$G184*Indicators!$G$256+K184*$H184*Indicators!$H$256+K184*$I184*Indicators!$I$256</f>
        <v>3.2272037035556977E-3</v>
      </c>
      <c r="V184" s="193">
        <f>L184*$B184*Indicators!$B$257+L184*$C184*Indicators!$C$257+L184*$D184*Indicators!$D$257+L184*$E184*Indicators!$E$257+L184*$F184*Indicators!$F$257+L184*$G184*Indicators!$G$257+L184*$H184*Indicators!$H$257+L184*$I184*Indicators!$I$257</f>
        <v>3.3119074933150264E-4</v>
      </c>
      <c r="W184" s="193">
        <f>M184*$B184*Indicators!$B$258+M184*$C184*Indicators!$C$258+M184*$D184*Indicators!$D$258+M184*$E184*Indicators!$E$258+M184*$F184*Indicators!$F$258+M184*$G184*Indicators!$G$258+M184*$H184*Indicators!$H$258+M184*$I184*Indicators!$I$258</f>
        <v>1.2840545324671588E-2</v>
      </c>
      <c r="X184" s="193">
        <f>N184*$B184*Indicators!$B$259+N184*$C184*Indicators!$C$259+N184*$D184*Indicators!$D$259+N184*$E184*Indicators!$E$259+N184*$F184*Indicators!$F$259+N184*$G184*Indicators!$G$259+N184*$H184*Indicators!$H$259+N184*$I184*Indicators!$I$259</f>
        <v>1.2317467636466682E-3</v>
      </c>
      <c r="Y184" s="193">
        <f>O184*$B184*Indicators!$B$260+O184*$C184*Indicators!$C$260+O184*$D184*Indicators!$D$260+O184*$E184*Indicators!$E$260+O184*$F184*Indicators!$F$260+O184*$G184*Indicators!$G$260+O184*$H184*Indicators!$H$260+O184*$I184*Indicators!$I$260</f>
        <v>6.7764567825254435E-4</v>
      </c>
      <c r="Z184" s="193">
        <f>P184*$B184*Indicators!$B$261+P184*$C184*Indicators!$C$261+P184*$D184*Indicators!$D$261+P184*$E184*Indicators!$E$261+P184*$F184*Indicators!$F$261+P184*$G184*Indicators!$G$261+P184*$H184*Indicators!$H$261+P184*$I184*Indicators!$I$261</f>
        <v>1.3659243030155811E-3</v>
      </c>
      <c r="AA184" s="193">
        <f>Q184*$B184*Indicators!$B$262+Q184*$C184*Indicators!$C$262+Q184*$D184*Indicators!$D$262+Q184*$E184*Indicators!$E$262+Q184*$F184*Indicators!$F$262+Q184*$G184*Indicators!$G$262+Q184*$H184*Indicators!$H$262+Q184*$I184*Indicators!$I$262</f>
        <v>1.4007023297419468E-3</v>
      </c>
      <c r="AB184" s="193">
        <f>R184*$B184*Indicators!$B$263+R184*$C184*Indicators!$C$263+R184*$D184*Indicators!$D$263+R184*$E184*Indicators!$E$263+R184*$F184*Indicators!$F$263+R184*$G184*Indicators!$G$263+R184*$H184*Indicators!$H$263+R184*$I184*Indicators!$I$263</f>
        <v>2.3125008350100762E-3</v>
      </c>
      <c r="AC184" s="193">
        <f>S184*$B184*Indicators!$B$264+S184*$C184*Indicators!$C$264+S184*$D184*Indicators!$D$264+S184*$E184*Indicators!$E$264+S184*$F184*Indicators!$F$264+S184*$G184*Indicators!$G$264+S184*$H184*Indicators!$H$264+S184*$I184*Indicators!$I$264</f>
        <v>2.1888943208985918E-3</v>
      </c>
      <c r="AD184" s="193"/>
      <c r="AE184" s="177">
        <f t="shared" si="5"/>
        <v>2.55763540081242</v>
      </c>
    </row>
    <row r="185" spans="1:31" x14ac:dyDescent="0.25">
      <c r="A185" s="174">
        <f>Indicators!A197</f>
        <v>41365</v>
      </c>
      <c r="B185" s="193">
        <f>(Indicators!B197-Indicators!B196)/Indicators!B196</f>
        <v>-3.0904886429945468E-2</v>
      </c>
      <c r="C185" s="193">
        <f>(Indicators!C197-Indicators!C196)/-100</f>
        <v>3.6500000000000022E-3</v>
      </c>
      <c r="D185" s="193">
        <f>(Indicators!D197-Indicators!D196)/-100</f>
        <v>0</v>
      </c>
      <c r="E185" s="193">
        <f>(Indicators!E197-Indicators!E196)/-Indicators!E196</f>
        <v>4.5871559633027525E-2</v>
      </c>
      <c r="F185" s="193">
        <f>(Indicators!F197-Indicators!F196)/Indicators!F196</f>
        <v>-3.7077426390403477E-2</v>
      </c>
      <c r="G185" s="193">
        <f>(Indicators!G197-Indicators!G196)/Indicators!G196</f>
        <v>-8.0241533864541886E-2</v>
      </c>
      <c r="H185" s="193">
        <f>(Indicators!H197-Indicators!H196)/Indicators!H196</f>
        <v>-2.6557936225788344E-3</v>
      </c>
      <c r="I185" s="193">
        <f>(Indicators!I197-Indicators!I196)/Indicators!I196</f>
        <v>-2.9530978575564564E-2</v>
      </c>
      <c r="K185" s="193">
        <f>Ilembe!C$82/100</f>
        <v>0.12645502712393533</v>
      </c>
      <c r="L185" s="193">
        <f>Ilembe!D$82/100</f>
        <v>8.3614095127693393E-3</v>
      </c>
      <c r="M185" s="193">
        <f>Ilembe!E$82/100</f>
        <v>0.31405229140404828</v>
      </c>
      <c r="N185" s="193">
        <f>Ilembe!F$82/100</f>
        <v>1.9934797873018859E-2</v>
      </c>
      <c r="O185" s="193">
        <f>Ilembe!G$82/100</f>
        <v>3.8848733192285045E-2</v>
      </c>
      <c r="P185" s="193">
        <f>Ilembe!H$82/100</f>
        <v>0.13143092326101502</v>
      </c>
      <c r="Q185" s="193">
        <f>Ilembe!I$82/100</f>
        <v>5.577435284926284E-2</v>
      </c>
      <c r="R185" s="193">
        <f>Ilembe!J$82/100</f>
        <v>0.14354045063014931</v>
      </c>
      <c r="S185" s="193">
        <f>Ilembe!K$82/100</f>
        <v>0.16160201415351602</v>
      </c>
      <c r="U185" s="193">
        <f>K185*$B185*Indicators!$B$256+K185*$C185*Indicators!$C$256+K185*$D185*Indicators!$D$256+K185*$E185*Indicators!$E$256+K185*$F185*Indicators!$F$256+K185*$G185*Indicators!$G$256+K185*$H185*Indicators!$H$256+K185*$I185*Indicators!$I$256</f>
        <v>-1.4882615706226354E-3</v>
      </c>
      <c r="V185" s="193">
        <f>L185*$B185*Indicators!$B$257+L185*$C185*Indicators!$C$257+L185*$D185*Indicators!$D$257+L185*$E185*Indicators!$E$257+L185*$F185*Indicators!$F$257+L185*$G185*Indicators!$G$257+L185*$H185*Indicators!$H$257+L185*$I185*Indicators!$I$257</f>
        <v>-3.5692448477410047E-4</v>
      </c>
      <c r="W185" s="193">
        <f>M185*$B185*Indicators!$B$258+M185*$C185*Indicators!$C$258+M185*$D185*Indicators!$D$258+M185*$E185*Indicators!$E$258+M185*$F185*Indicators!$F$258+M185*$G185*Indicators!$G$258+M185*$H185*Indicators!$H$258+M185*$I185*Indicators!$I$258</f>
        <v>-3.6654077306679548E-3</v>
      </c>
      <c r="X185" s="193">
        <f>N185*$B185*Indicators!$B$259+N185*$C185*Indicators!$C$259+N185*$D185*Indicators!$D$259+N185*$E185*Indicators!$E$259+N185*$F185*Indicators!$F$259+N185*$G185*Indicators!$G$259+N185*$H185*Indicators!$H$259+N185*$I185*Indicators!$I$259</f>
        <v>-1.7472342728824483E-4</v>
      </c>
      <c r="Y185" s="193">
        <f>O185*$B185*Indicators!$B$260+O185*$C185*Indicators!$C$260+O185*$D185*Indicators!$D$260+O185*$E185*Indicators!$E$260+O185*$F185*Indicators!$F$260+O185*$G185*Indicators!$G$260+O185*$H185*Indicators!$H$260+O185*$I185*Indicators!$I$260</f>
        <v>1.0147127057803093E-4</v>
      </c>
      <c r="Z185" s="193">
        <f>P185*$B185*Indicators!$B$261+P185*$C185*Indicators!$C$261+P185*$D185*Indicators!$D$261+P185*$E185*Indicators!$E$261+P185*$F185*Indicators!$F$261+P185*$G185*Indicators!$G$261+P185*$H185*Indicators!$H$261+P185*$I185*Indicators!$I$261</f>
        <v>2.7734802023708064E-4</v>
      </c>
      <c r="AA185" s="193">
        <f>Q185*$B185*Indicators!$B$262+Q185*$C185*Indicators!$C$262+Q185*$D185*Indicators!$D$262+Q185*$E185*Indicators!$E$262+Q185*$F185*Indicators!$F$262+Q185*$G185*Indicators!$G$262+Q185*$H185*Indicators!$H$262+Q185*$I185*Indicators!$I$262</f>
        <v>4.4155008331862563E-4</v>
      </c>
      <c r="AB185" s="193">
        <f>R185*$B185*Indicators!$B$263+R185*$C185*Indicators!$C$263+R185*$D185*Indicators!$D$263+R185*$E185*Indicators!$E$263+R185*$F185*Indicators!$F$263+R185*$G185*Indicators!$G$263+R185*$H185*Indicators!$H$263+R185*$I185*Indicators!$I$263</f>
        <v>7.1896584656489838E-5</v>
      </c>
      <c r="AC185" s="193">
        <f>S185*$B185*Indicators!$B$264+S185*$C185*Indicators!$C$264+S185*$D185*Indicators!$D$264+S185*$E185*Indicators!$E$264+S185*$F185*Indicators!$F$264+S185*$G185*Indicators!$G$264+S185*$H185*Indicators!$H$264+S185*$I185*Indicators!$I$264</f>
        <v>-6.6035037680758728E-4</v>
      </c>
      <c r="AE185" s="177">
        <f t="shared" si="5"/>
        <v>-0.54534016313702949</v>
      </c>
    </row>
    <row r="186" spans="1:31" x14ac:dyDescent="0.25">
      <c r="A186" s="174">
        <f>Indicators!A198</f>
        <v>41395</v>
      </c>
      <c r="B186" s="193">
        <f>(Indicators!B198-Indicators!B197)/Indicators!B197</f>
        <v>0.11838496019268083</v>
      </c>
      <c r="C186" s="193">
        <f>(Indicators!C198-Indicators!C197)/-100</f>
        <v>-6.9500000000000031E-3</v>
      </c>
      <c r="D186" s="193">
        <f>(Indicators!D198-Indicators!D197)/-100</f>
        <v>3.000000000000007E-3</v>
      </c>
      <c r="E186" s="193">
        <f>(Indicators!E198-Indicators!E197)/-Indicators!E197</f>
        <v>1.9230769230769232E-2</v>
      </c>
      <c r="F186" s="193">
        <f>(Indicators!F198-Indicators!F197)/Indicators!F197</f>
        <v>-1.3023782559456423E-2</v>
      </c>
      <c r="G186" s="193">
        <f>(Indicators!G198-Indicators!G197)/Indicators!G197</f>
        <v>-4.2504230118443287E-2</v>
      </c>
      <c r="H186" s="193">
        <f>(Indicators!H198-Indicators!H197)/Indicators!H197</f>
        <v>7.6304236592151147E-3</v>
      </c>
      <c r="I186" s="193">
        <f>(Indicators!I198-Indicators!I197)/Indicators!I197</f>
        <v>3.0727923627684964E-2</v>
      </c>
      <c r="K186" s="193">
        <f>Ilembe!C$82/100</f>
        <v>0.12645502712393533</v>
      </c>
      <c r="L186" s="193">
        <f>Ilembe!D$82/100</f>
        <v>8.3614095127693393E-3</v>
      </c>
      <c r="M186" s="193">
        <f>Ilembe!E$82/100</f>
        <v>0.31405229140404828</v>
      </c>
      <c r="N186" s="193">
        <f>Ilembe!F$82/100</f>
        <v>1.9934797873018859E-2</v>
      </c>
      <c r="O186" s="193">
        <f>Ilembe!G$82/100</f>
        <v>3.8848733192285045E-2</v>
      </c>
      <c r="P186" s="193">
        <f>Ilembe!H$82/100</f>
        <v>0.13143092326101502</v>
      </c>
      <c r="Q186" s="193">
        <f>Ilembe!I$82/100</f>
        <v>5.577435284926284E-2</v>
      </c>
      <c r="R186" s="193">
        <f>Ilembe!J$82/100</f>
        <v>0.14354045063014931</v>
      </c>
      <c r="S186" s="193">
        <f>Ilembe!K$82/100</f>
        <v>0.16160201415351602</v>
      </c>
      <c r="U186" s="193">
        <f>K186*$B186*Indicators!$B$256+K186*$C186*Indicators!$C$256+K186*$D186*Indicators!$D$256+K186*$E186*Indicators!$E$256+K186*$F186*Indicators!$F$256+K186*$G186*Indicators!$G$256+K186*$H186*Indicators!$H$256+K186*$I186*Indicators!$I$256</f>
        <v>3.2518370895609446E-3</v>
      </c>
      <c r="V186" s="193">
        <f>L186*$B186*Indicators!$B$257+L186*$C186*Indicators!$C$257+L186*$D186*Indicators!$D$257+L186*$E186*Indicators!$E$257+L186*$F186*Indicators!$F$257+L186*$G186*Indicators!$G$257+L186*$H186*Indicators!$H$257+L186*$I186*Indicators!$I$257</f>
        <v>2.2226681434309232E-4</v>
      </c>
      <c r="W186" s="193">
        <f>M186*$B186*Indicators!$B$258+M186*$C186*Indicators!$C$258+M186*$D186*Indicators!$D$258+M186*$E186*Indicators!$E$258+M186*$F186*Indicators!$F$258+M186*$G186*Indicators!$G$258+M186*$H186*Indicators!$H$258+M186*$I186*Indicators!$I$258</f>
        <v>1.5396865847127121E-2</v>
      </c>
      <c r="X186" s="193">
        <f>N186*$B186*Indicators!$B$259+N186*$C186*Indicators!$C$259+N186*$D186*Indicators!$D$259+N186*$E186*Indicators!$E$259+N186*$F186*Indicators!$F$259+N186*$G186*Indicators!$G$259+N186*$H186*Indicators!$H$259+N186*$I186*Indicators!$I$259</f>
        <v>6.3022177081726292E-4</v>
      </c>
      <c r="Y186" s="193">
        <f>O186*$B186*Indicators!$B$260+O186*$C186*Indicators!$C$260+O186*$D186*Indicators!$D$260+O186*$E186*Indicators!$E$260+O186*$F186*Indicators!$F$260+O186*$G186*Indicators!$G$260+O186*$H186*Indicators!$H$260+O186*$I186*Indicators!$I$260</f>
        <v>6.5124597113405582E-4</v>
      </c>
      <c r="Z186" s="193">
        <f>P186*$B186*Indicators!$B$261+P186*$C186*Indicators!$C$261+P186*$D186*Indicators!$D$261+P186*$E186*Indicators!$E$261+P186*$F186*Indicators!$F$261+P186*$G186*Indicators!$G$261+P186*$H186*Indicators!$H$261+P186*$I186*Indicators!$I$261</f>
        <v>1.8185674770612309E-3</v>
      </c>
      <c r="AA186" s="193">
        <f>Q186*$B186*Indicators!$B$262+Q186*$C186*Indicators!$C$262+Q186*$D186*Indicators!$D$262+Q186*$E186*Indicators!$E$262+Q186*$F186*Indicators!$F$262+Q186*$G186*Indicators!$G$262+Q186*$H186*Indicators!$H$262+Q186*$I186*Indicators!$I$262</f>
        <v>1.1777649159547118E-3</v>
      </c>
      <c r="AB186" s="193">
        <f>R186*$B186*Indicators!$B$263+R186*$C186*Indicators!$C$263+R186*$D186*Indicators!$D$263+R186*$E186*Indicators!$E$263+R186*$F186*Indicators!$F$263+R186*$G186*Indicators!$G$263+R186*$H186*Indicators!$H$263+R186*$I186*Indicators!$I$263</f>
        <v>2.2183597059402213E-3</v>
      </c>
      <c r="AC186" s="193">
        <f>S186*$B186*Indicators!$B$264+S186*$C186*Indicators!$C$264+S186*$D186*Indicators!$D$264+S186*$E186*Indicators!$E$264+S186*$F186*Indicators!$F$264+S186*$G186*Indicators!$G$264+S186*$H186*Indicators!$H$264+S186*$I186*Indicators!$I$264</f>
        <v>2.2352013774273923E-3</v>
      </c>
      <c r="AE186" s="177">
        <f t="shared" si="5"/>
        <v>2.760233096936604</v>
      </c>
    </row>
    <row r="187" spans="1:31" x14ac:dyDescent="0.25">
      <c r="A187" s="174">
        <f>Indicators!A199</f>
        <v>41426</v>
      </c>
      <c r="B187" s="193">
        <f>(Indicators!B199-Indicators!B198)/Indicators!B198</f>
        <v>-9.381947975553015E-3</v>
      </c>
      <c r="C187" s="193">
        <f>(Indicators!C199-Indicators!C198)/-100</f>
        <v>-5.749999999999993E-3</v>
      </c>
      <c r="D187" s="193">
        <f>(Indicators!D199-Indicators!D198)/-100</f>
        <v>9.9999999999999655E-4</v>
      </c>
      <c r="E187" s="193">
        <f>(Indicators!E199-Indicators!E198)/-Indicators!E198</f>
        <v>-9.8039215686274508E-3</v>
      </c>
      <c r="F187" s="193">
        <f>(Indicators!F199-Indicators!F198)/Indicators!F198</f>
        <v>-2.9259896729776136E-2</v>
      </c>
      <c r="G187" s="193">
        <f>(Indicators!G199-Indicators!G198)/Indicators!G198</f>
        <v>-0.15049127023397194</v>
      </c>
      <c r="H187" s="193">
        <f>(Indicators!H199-Indicators!H198)/Indicators!H198</f>
        <v>7.7006583495346148E-3</v>
      </c>
      <c r="I187" s="193">
        <f>(Indicators!I199-Indicators!I198)/Indicators!I198</f>
        <v>-7.8147612156295228E-3</v>
      </c>
      <c r="K187" s="193">
        <f>Ilembe!C$82/100</f>
        <v>0.12645502712393533</v>
      </c>
      <c r="L187" s="193">
        <f>Ilembe!D$82/100</f>
        <v>8.3614095127693393E-3</v>
      </c>
      <c r="M187" s="193">
        <f>Ilembe!E$82/100</f>
        <v>0.31405229140404828</v>
      </c>
      <c r="N187" s="193">
        <f>Ilembe!F$82/100</f>
        <v>1.9934797873018859E-2</v>
      </c>
      <c r="O187" s="193">
        <f>Ilembe!G$82/100</f>
        <v>3.8848733192285045E-2</v>
      </c>
      <c r="P187" s="193">
        <f>Ilembe!H$82/100</f>
        <v>0.13143092326101502</v>
      </c>
      <c r="Q187" s="193">
        <f>Ilembe!I$82/100</f>
        <v>5.577435284926284E-2</v>
      </c>
      <c r="R187" s="193">
        <f>Ilembe!J$82/100</f>
        <v>0.14354045063014931</v>
      </c>
      <c r="S187" s="193">
        <f>Ilembe!K$82/100</f>
        <v>0.16160201415351602</v>
      </c>
      <c r="U187" s="193">
        <f>K187*$B187*Indicators!$B$256+K187*$C187*Indicators!$C$256+K187*$D187*Indicators!$D$256+K187*$E187*Indicators!$E$256+K187*$F187*Indicators!$F$256+K187*$G187*Indicators!$G$256+K187*$H187*Indicators!$H$256+K187*$I187*Indicators!$I$256</f>
        <v>-1.6061230465798607E-3</v>
      </c>
      <c r="V187" s="193">
        <f>L187*$B187*Indicators!$B$257+L187*$C187*Indicators!$C$257+L187*$D187*Indicators!$D$257+L187*$E187*Indicators!$E$257+L187*$F187*Indicators!$F$257+L187*$G187*Indicators!$G$257+L187*$H187*Indicators!$H$257+L187*$I187*Indicators!$I$257</f>
        <v>-5.4812749218487221E-4</v>
      </c>
      <c r="W187" s="193">
        <f>M187*$B187*Indicators!$B$258+M187*$C187*Indicators!$C$258+M187*$D187*Indicators!$D$258+M187*$E187*Indicators!$E$258+M187*$F187*Indicators!$F$258+M187*$G187*Indicators!$G$258+M187*$H187*Indicators!$H$258+M187*$I187*Indicators!$I$258</f>
        <v>-1.9336075080360351E-3</v>
      </c>
      <c r="X187" s="193">
        <f>N187*$B187*Indicators!$B$259+N187*$C187*Indicators!$C$259+N187*$D187*Indicators!$D$259+N187*$E187*Indicators!$E$259+N187*$F187*Indicators!$F$259+N187*$G187*Indicators!$G$259+N187*$H187*Indicators!$H$259+N187*$I187*Indicators!$I$259</f>
        <v>-1.250668129773545E-4</v>
      </c>
      <c r="Y187" s="193">
        <f>O187*$B187*Indicators!$B$260+O187*$C187*Indicators!$C$260+O187*$D187*Indicators!$D$260+O187*$E187*Indicators!$E$260+O187*$F187*Indicators!$F$260+O187*$G187*Indicators!$G$260+O187*$H187*Indicators!$H$260+O187*$I187*Indicators!$I$260</f>
        <v>-8.2138792982300123E-5</v>
      </c>
      <c r="Z187" s="193">
        <f>P187*$B187*Indicators!$B$261+P187*$C187*Indicators!$C$261+P187*$D187*Indicators!$D$261+P187*$E187*Indicators!$E$261+P187*$F187*Indicators!$F$261+P187*$G187*Indicators!$G$261+P187*$H187*Indicators!$H$261+P187*$I187*Indicators!$I$261</f>
        <v>-2.3735404403704772E-4</v>
      </c>
      <c r="AA187" s="193">
        <f>Q187*$B187*Indicators!$B$262+Q187*$C187*Indicators!$C$262+Q187*$D187*Indicators!$D$262+Q187*$E187*Indicators!$E$262+Q187*$F187*Indicators!$F$262+Q187*$G187*Indicators!$G$262+Q187*$H187*Indicators!$H$262+Q187*$I187*Indicators!$I$262</f>
        <v>-2.3261897019006823E-4</v>
      </c>
      <c r="AB187" s="193">
        <f>R187*$B187*Indicators!$B$263+R187*$C187*Indicators!$C$263+R187*$D187*Indicators!$D$263+R187*$E187*Indicators!$E$263+R187*$F187*Indicators!$F$263+R187*$G187*Indicators!$G$263+R187*$H187*Indicators!$H$263+R187*$I187*Indicators!$I$263</f>
        <v>-2.7439587427107007E-4</v>
      </c>
      <c r="AC187" s="193">
        <f>S187*$B187*Indicators!$B$264+S187*$C187*Indicators!$C$264+S187*$D187*Indicators!$D$264+S187*$E187*Indicators!$E$264+S187*$F187*Indicators!$F$264+S187*$G187*Indicators!$G$264+S187*$H187*Indicators!$H$264+S187*$I187*Indicators!$I$264</f>
        <v>-1.3432930735739472E-4</v>
      </c>
      <c r="AE187" s="177">
        <f t="shared" si="5"/>
        <v>-0.51737618486160042</v>
      </c>
    </row>
    <row r="188" spans="1:31" x14ac:dyDescent="0.25">
      <c r="A188" s="174">
        <f>Indicators!A200</f>
        <v>41456</v>
      </c>
      <c r="B188" s="193">
        <f>(Indicators!B200-Indicators!B199)/Indicators!B199</f>
        <v>-1.4080396143239679E-2</v>
      </c>
      <c r="C188" s="193">
        <f>(Indicators!C200-Indicators!C199)/-100</f>
        <v>-8.9999999999999857E-4</v>
      </c>
      <c r="D188" s="193">
        <f>(Indicators!D200-Indicators!D199)/-100</f>
        <v>-7.9999999999999984E-3</v>
      </c>
      <c r="E188" s="193">
        <f>(Indicators!E200-Indicators!E199)/-Indicators!E199</f>
        <v>-3.8834951456310676E-2</v>
      </c>
      <c r="F188" s="193">
        <f>(Indicators!F200-Indicators!F199)/Indicators!F199</f>
        <v>1.0638297872340408E-2</v>
      </c>
      <c r="G188" s="193">
        <f>(Indicators!G200-Indicators!G199)/Indicators!G199</f>
        <v>0.10500915293726082</v>
      </c>
      <c r="H188" s="193">
        <f>(Indicators!H200-Indicators!H199)/Indicators!H199</f>
        <v>-3.1132991909317963E-3</v>
      </c>
      <c r="I188" s="193">
        <f>(Indicators!I200-Indicators!I199)/Indicators!I199</f>
        <v>6.0676779463243874E-2</v>
      </c>
      <c r="K188" s="193">
        <f>Ilembe!C$82/100</f>
        <v>0.12645502712393533</v>
      </c>
      <c r="L188" s="193">
        <f>Ilembe!D$82/100</f>
        <v>8.3614095127693393E-3</v>
      </c>
      <c r="M188" s="193">
        <f>Ilembe!E$82/100</f>
        <v>0.31405229140404828</v>
      </c>
      <c r="N188" s="193">
        <f>Ilembe!F$82/100</f>
        <v>1.9934797873018859E-2</v>
      </c>
      <c r="O188" s="193">
        <f>Ilembe!G$82/100</f>
        <v>3.8848733192285045E-2</v>
      </c>
      <c r="P188" s="193">
        <f>Ilembe!H$82/100</f>
        <v>0.13143092326101502</v>
      </c>
      <c r="Q188" s="193">
        <f>Ilembe!I$82/100</f>
        <v>5.577435284926284E-2</v>
      </c>
      <c r="R188" s="193">
        <f>Ilembe!J$82/100</f>
        <v>0.14354045063014931</v>
      </c>
      <c r="S188" s="193">
        <f>Ilembe!K$82/100</f>
        <v>0.16160201415351602</v>
      </c>
      <c r="U188" s="193">
        <f>K188*$B188*Indicators!$B$256+K188*$C188*Indicators!$C$256+K188*$D188*Indicators!$D$256+K188*$E188*Indicators!$E$256+K188*$F188*Indicators!$F$256+K188*$G188*Indicators!$G$256+K188*$H188*Indicators!$H$256+K188*$I188*Indicators!$I$256</f>
        <v>-2.7487771743073914E-4</v>
      </c>
      <c r="V188" s="193">
        <f>L188*$B188*Indicators!$B$257+L188*$C188*Indicators!$C$257+L188*$D188*Indicators!$D$257+L188*$E188*Indicators!$E$257+L188*$F188*Indicators!$F$257+L188*$G188*Indicators!$G$257+L188*$H188*Indicators!$H$257+L188*$I188*Indicators!$I$257</f>
        <v>3.848874115904535E-4</v>
      </c>
      <c r="W188" s="193">
        <f>M188*$B188*Indicators!$B$258+M188*$C188*Indicators!$C$258+M188*$D188*Indicators!$D$258+M188*$E188*Indicators!$E$258+M188*$F188*Indicators!$F$258+M188*$G188*Indicators!$G$258+M188*$H188*Indicators!$H$258+M188*$I188*Indicators!$I$258</f>
        <v>7.6389833702843321E-4</v>
      </c>
      <c r="X188" s="193">
        <f>N188*$B188*Indicators!$B$259+N188*$C188*Indicators!$C$259+N188*$D188*Indicators!$D$259+N188*$E188*Indicators!$E$259+N188*$F188*Indicators!$F$259+N188*$G188*Indicators!$G$259+N188*$H188*Indicators!$H$259+N188*$I188*Indicators!$I$259</f>
        <v>4.0681001638355268E-4</v>
      </c>
      <c r="Y188" s="193">
        <f>O188*$B188*Indicators!$B$260+O188*$C188*Indicators!$C$260+O188*$D188*Indicators!$D$260+O188*$E188*Indicators!$E$260+O188*$F188*Indicators!$F$260+O188*$G188*Indicators!$G$260+O188*$H188*Indicators!$H$260+O188*$I188*Indicators!$I$260</f>
        <v>-2.4099551803416372E-4</v>
      </c>
      <c r="Z188" s="193">
        <f>P188*$B188*Indicators!$B$261+P188*$C188*Indicators!$C$261+P188*$D188*Indicators!$D$261+P188*$E188*Indicators!$E$261+P188*$F188*Indicators!$F$261+P188*$G188*Indicators!$G$261+P188*$H188*Indicators!$H$261+P188*$I188*Indicators!$I$261</f>
        <v>-1.0494574637764716E-3</v>
      </c>
      <c r="AA188" s="193">
        <f>Q188*$B188*Indicators!$B$262+Q188*$C188*Indicators!$C$262+Q188*$D188*Indicators!$D$262+Q188*$E188*Indicators!$E$262+Q188*$F188*Indicators!$F$262+Q188*$G188*Indicators!$G$262+Q188*$H188*Indicators!$H$262+Q188*$I188*Indicators!$I$262</f>
        <v>-4.7929728845588619E-4</v>
      </c>
      <c r="AB188" s="193">
        <f>R188*$B188*Indicators!$B$263+R188*$C188*Indicators!$C$263+R188*$D188*Indicators!$D$263+R188*$E188*Indicators!$E$263+R188*$F188*Indicators!$F$263+R188*$G188*Indicators!$G$263+R188*$H188*Indicators!$H$263+R188*$I188*Indicators!$I$263</f>
        <v>-6.1818358371849911E-4</v>
      </c>
      <c r="AC188" s="193">
        <f>S188*$B188*Indicators!$B$264+S188*$C188*Indicators!$C$264+S188*$D188*Indicators!$D$264+S188*$E188*Indicators!$E$264+S188*$F188*Indicators!$F$264+S188*$G188*Indicators!$G$264+S188*$H188*Indicators!$H$264+S188*$I188*Indicators!$I$264</f>
        <v>-1.976700320813578E-4</v>
      </c>
      <c r="AE188" s="177">
        <f t="shared" si="5"/>
        <v>-0.13048858384946782</v>
      </c>
    </row>
    <row r="189" spans="1:31" x14ac:dyDescent="0.25">
      <c r="A189" s="174">
        <f>Indicators!A201</f>
        <v>41487</v>
      </c>
      <c r="B189" s="193">
        <f>(Indicators!B201-Indicators!B200)/Indicators!B200</f>
        <v>5.5482395696158586E-2</v>
      </c>
      <c r="C189" s="193">
        <f>(Indicators!C201-Indicators!C200)/-100</f>
        <v>-3.9500000000000047E-3</v>
      </c>
      <c r="D189" s="193">
        <f>(Indicators!D201-Indicators!D200)/-100</f>
        <v>-1.0000000000000052E-3</v>
      </c>
      <c r="E189" s="193">
        <f>(Indicators!E201-Indicators!E200)/-Indicators!E200</f>
        <v>-7.476635514018691E-2</v>
      </c>
      <c r="F189" s="193">
        <f>(Indicators!F201-Indicators!F200)/Indicators!F200</f>
        <v>8.187134502923802E-3</v>
      </c>
      <c r="G189" s="193">
        <f>(Indicators!G201-Indicators!G200)/Indicators!G200</f>
        <v>6.0240963855421686E-2</v>
      </c>
      <c r="H189" s="193">
        <f>(Indicators!H201-Indicators!H200)/Indicators!H200</f>
        <v>1.5077756963294296E-2</v>
      </c>
      <c r="I189" s="193">
        <f>(Indicators!I201-Indicators!I200)/Indicators!I200</f>
        <v>-1.65016501650165E-2</v>
      </c>
      <c r="K189" s="193">
        <f>Ilembe!C$82/100</f>
        <v>0.12645502712393533</v>
      </c>
      <c r="L189" s="193">
        <f>Ilembe!D$82/100</f>
        <v>8.3614095127693393E-3</v>
      </c>
      <c r="M189" s="193">
        <f>Ilembe!E$82/100</f>
        <v>0.31405229140404828</v>
      </c>
      <c r="N189" s="193">
        <f>Ilembe!F$82/100</f>
        <v>1.9934797873018859E-2</v>
      </c>
      <c r="O189" s="193">
        <f>Ilembe!G$82/100</f>
        <v>3.8848733192285045E-2</v>
      </c>
      <c r="P189" s="193">
        <f>Ilembe!H$82/100</f>
        <v>0.13143092326101502</v>
      </c>
      <c r="Q189" s="193">
        <f>Ilembe!I$82/100</f>
        <v>5.577435284926284E-2</v>
      </c>
      <c r="R189" s="193">
        <f>Ilembe!J$82/100</f>
        <v>0.14354045063014931</v>
      </c>
      <c r="S189" s="193">
        <f>Ilembe!K$82/100</f>
        <v>0.16160201415351602</v>
      </c>
      <c r="U189" s="193">
        <f>K189*$B189*Indicators!$B$256+K189*$C189*Indicators!$C$256+K189*$D189*Indicators!$D$256+K189*$E189*Indicators!$E$256+K189*$F189*Indicators!$F$256+K189*$G189*Indicators!$G$256+K189*$H189*Indicators!$H$256+K189*$I189*Indicators!$I$256</f>
        <v>7.3974015765818996E-5</v>
      </c>
      <c r="V189" s="193">
        <f>L189*$B189*Indicators!$B$257+L189*$C189*Indicators!$C$257+L189*$D189*Indicators!$D$257+L189*$E189*Indicators!$E$257+L189*$F189*Indicators!$F$257+L189*$G189*Indicators!$G$257+L189*$H189*Indicators!$H$257+L189*$I189*Indicators!$I$257</f>
        <v>2.5054243440151755E-4</v>
      </c>
      <c r="W189" s="193">
        <f>M189*$B189*Indicators!$B$258+M189*$C189*Indicators!$C$258+M189*$D189*Indicators!$D$258+M189*$E189*Indicators!$E$258+M189*$F189*Indicators!$F$258+M189*$G189*Indicators!$G$258+M189*$H189*Indicators!$H$258+M189*$I189*Indicators!$I$258</f>
        <v>2.9237164884891005E-3</v>
      </c>
      <c r="X189" s="193">
        <f>N189*$B189*Indicators!$B$259+N189*$C189*Indicators!$C$259+N189*$D189*Indicators!$D$259+N189*$E189*Indicators!$E$259+N189*$F189*Indicators!$F$259+N189*$G189*Indicators!$G$259+N189*$H189*Indicators!$H$259+N189*$I189*Indicators!$I$259</f>
        <v>-3.2684259014784773E-4</v>
      </c>
      <c r="Y189" s="193">
        <f>O189*$B189*Indicators!$B$260+O189*$C189*Indicators!$C$260+O189*$D189*Indicators!$D$260+O189*$E189*Indicators!$E$260+O189*$F189*Indicators!$F$260+O189*$G189*Indicators!$G$260+O189*$H189*Indicators!$H$260+O189*$I189*Indicators!$I$260</f>
        <v>-1.263931538184303E-4</v>
      </c>
      <c r="Z189" s="193">
        <f>P189*$B189*Indicators!$B$261+P189*$C189*Indicators!$C$261+P189*$D189*Indicators!$D$261+P189*$E189*Indicators!$E$261+P189*$F189*Indicators!$F$261+P189*$G189*Indicators!$G$261+P189*$H189*Indicators!$H$261+P189*$I189*Indicators!$I$261</f>
        <v>3.3980584151523997E-5</v>
      </c>
      <c r="AA189" s="193">
        <f>Q189*$B189*Indicators!$B$262+Q189*$C189*Indicators!$C$262+Q189*$D189*Indicators!$D$262+Q189*$E189*Indicators!$E$262+Q189*$F189*Indicators!$F$262+Q189*$G189*Indicators!$G$262+Q189*$H189*Indicators!$H$262+Q189*$I189*Indicators!$I$262</f>
        <v>-9.1504968292110272E-4</v>
      </c>
      <c r="AB189" s="193">
        <f>R189*$B189*Indicators!$B$263+R189*$C189*Indicators!$C$263+R189*$D189*Indicators!$D$263+R189*$E189*Indicators!$E$263+R189*$F189*Indicators!$F$263+R189*$G189*Indicators!$G$263+R189*$H189*Indicators!$H$263+R189*$I189*Indicators!$I$263</f>
        <v>4.1246152747431394E-5</v>
      </c>
      <c r="AC189" s="193">
        <f>S189*$B189*Indicators!$B$264+S189*$C189*Indicators!$C$264+S189*$D189*Indicators!$D$264+S189*$E189*Indicators!$E$264+S189*$F189*Indicators!$F$264+S189*$G189*Indicators!$G$264+S189*$H189*Indicators!$H$264+S189*$I189*Indicators!$I$264</f>
        <v>1.2385152751377196E-3</v>
      </c>
      <c r="AE189" s="177">
        <f t="shared" si="5"/>
        <v>0.31936895238057311</v>
      </c>
    </row>
    <row r="190" spans="1:31" x14ac:dyDescent="0.25">
      <c r="A190" s="174">
        <f>Indicators!A202</f>
        <v>41518</v>
      </c>
      <c r="B190" s="193">
        <f>(Indicators!B202-Indicators!B201)/Indicators!B201</f>
        <v>-2.068785422751793E-2</v>
      </c>
      <c r="C190" s="193">
        <f>(Indicators!C202-Indicators!C201)/-100</f>
        <v>5.9499999999999978E-3</v>
      </c>
      <c r="D190" s="193">
        <f>(Indicators!D202-Indicators!D201)/-100</f>
        <v>4.0000000000000036E-3</v>
      </c>
      <c r="E190" s="193">
        <f>(Indicators!E202-Indicators!E201)/-Indicators!E201</f>
        <v>5.2173913043478258E-2</v>
      </c>
      <c r="F190" s="193">
        <f>(Indicators!F202-Indicators!F201)/Indicators!F201</f>
        <v>2.2041763341067437E-2</v>
      </c>
      <c r="G190" s="193">
        <f>(Indicators!G202-Indicators!G201)/Indicators!G201</f>
        <v>-5.042613636363636E-2</v>
      </c>
      <c r="H190" s="193">
        <f>(Indicators!H202-Indicators!H201)/Indicators!H201</f>
        <v>6.4541507558717372E-3</v>
      </c>
      <c r="I190" s="193">
        <f>(Indicators!I202-Indicators!I201)/Indicators!I201</f>
        <v>-5.0055928411633109E-2</v>
      </c>
      <c r="K190" s="193">
        <f>Ilembe!C$82/100</f>
        <v>0.12645502712393533</v>
      </c>
      <c r="L190" s="193">
        <f>Ilembe!D$82/100</f>
        <v>8.3614095127693393E-3</v>
      </c>
      <c r="M190" s="193">
        <f>Ilembe!E$82/100</f>
        <v>0.31405229140404828</v>
      </c>
      <c r="N190" s="193">
        <f>Ilembe!F$82/100</f>
        <v>1.9934797873018859E-2</v>
      </c>
      <c r="O190" s="193">
        <f>Ilembe!G$82/100</f>
        <v>3.8848733192285045E-2</v>
      </c>
      <c r="P190" s="193">
        <f>Ilembe!H$82/100</f>
        <v>0.13143092326101502</v>
      </c>
      <c r="Q190" s="193">
        <f>Ilembe!I$82/100</f>
        <v>5.577435284926284E-2</v>
      </c>
      <c r="R190" s="193">
        <f>Ilembe!J$82/100</f>
        <v>0.14354045063014931</v>
      </c>
      <c r="S190" s="193">
        <f>Ilembe!K$82/100</f>
        <v>0.16160201415351602</v>
      </c>
      <c r="U190" s="193">
        <f>K190*$B190*Indicators!$B$256+K190*$C190*Indicators!$C$256+K190*$D190*Indicators!$D$256+K190*$E190*Indicators!$E$256+K190*$F190*Indicators!$F$256+K190*$G190*Indicators!$G$256+K190*$H190*Indicators!$H$256+K190*$I190*Indicators!$I$256</f>
        <v>1.1103338356461393E-3</v>
      </c>
      <c r="V190" s="193">
        <f>L190*$B190*Indicators!$B$257+L190*$C190*Indicators!$C$257+L190*$D190*Indicators!$D$257+L190*$E190*Indicators!$E$257+L190*$F190*Indicators!$F$257+L190*$G190*Indicators!$G$257+L190*$H190*Indicators!$H$257+L190*$I190*Indicators!$I$257</f>
        <v>-2.6063019476856345E-4</v>
      </c>
      <c r="W190" s="193">
        <f>M190*$B190*Indicators!$B$258+M190*$C190*Indicators!$C$258+M190*$D190*Indicators!$D$258+M190*$E190*Indicators!$E$258+M190*$F190*Indicators!$F$258+M190*$G190*Indicators!$G$258+M190*$H190*Indicators!$H$258+M190*$I190*Indicators!$I$258</f>
        <v>-3.1402491490123158E-3</v>
      </c>
      <c r="X190" s="193">
        <f>N190*$B190*Indicators!$B$259+N190*$C190*Indicators!$C$259+N190*$D190*Indicators!$D$259+N190*$E190*Indicators!$E$259+N190*$F190*Indicators!$F$259+N190*$G190*Indicators!$G$259+N190*$H190*Indicators!$H$259+N190*$I190*Indicators!$I$259</f>
        <v>-3.0936916369021219E-4</v>
      </c>
      <c r="Y190" s="193">
        <f>O190*$B190*Indicators!$B$260+O190*$C190*Indicators!$C$260+O190*$D190*Indicators!$D$260+O190*$E190*Indicators!$E$260+O190*$F190*Indicators!$F$260+O190*$G190*Indicators!$G$260+O190*$H190*Indicators!$H$260+O190*$I190*Indicators!$I$260</f>
        <v>2.8653855704961593E-4</v>
      </c>
      <c r="Z190" s="193">
        <f>P190*$B190*Indicators!$B$261+P190*$C190*Indicators!$C$261+P190*$D190*Indicators!$D$261+P190*$E190*Indicators!$E$261+P190*$F190*Indicators!$F$261+P190*$G190*Indicators!$G$261+P190*$H190*Indicators!$H$261+P190*$I190*Indicators!$I$261</f>
        <v>1.0047425624806047E-3</v>
      </c>
      <c r="AA190" s="193">
        <f>Q190*$B190*Indicators!$B$262+Q190*$C190*Indicators!$C$262+Q190*$D190*Indicators!$D$262+Q190*$E190*Indicators!$E$262+Q190*$F190*Indicators!$F$262+Q190*$G190*Indicators!$G$262+Q190*$H190*Indicators!$H$262+Q190*$I190*Indicators!$I$262</f>
        <v>6.3909743855375075E-4</v>
      </c>
      <c r="AB190" s="193">
        <f>R190*$B190*Indicators!$B$263+R190*$C190*Indicators!$C$263+R190*$D190*Indicators!$D$263+R190*$E190*Indicators!$E$263+R190*$F190*Indicators!$F$263+R190*$G190*Indicators!$G$263+R190*$H190*Indicators!$H$263+R190*$I190*Indicators!$I$263</f>
        <v>7.2696846212438762E-4</v>
      </c>
      <c r="AC190" s="193">
        <f>S190*$B190*Indicators!$B$264+S190*$C190*Indicators!$C$264+S190*$D190*Indicators!$D$264+S190*$E190*Indicators!$E$264+S190*$F190*Indicators!$F$264+S190*$G190*Indicators!$G$264+S190*$H190*Indicators!$H$264+S190*$I190*Indicators!$I$264</f>
        <v>3.9942100586974247E-5</v>
      </c>
      <c r="AE190" s="177">
        <f t="shared" si="5"/>
        <v>9.737444897038117E-3</v>
      </c>
    </row>
    <row r="191" spans="1:31" x14ac:dyDescent="0.25">
      <c r="A191" s="174">
        <f>Indicators!A203</f>
        <v>41548</v>
      </c>
      <c r="B191" s="193">
        <f>(Indicators!B203-Indicators!B202)/Indicators!B202</f>
        <v>-1.8142313959804451E-2</v>
      </c>
      <c r="C191" s="193">
        <f>(Indicators!C203-Indicators!C202)/-100</f>
        <v>1.4500000000000047E-3</v>
      </c>
      <c r="D191" s="193">
        <f>(Indicators!D203-Indicators!D202)/-100</f>
        <v>5.0000000000000001E-3</v>
      </c>
      <c r="E191" s="193">
        <f>(Indicators!E203-Indicators!E202)/-Indicators!E202</f>
        <v>0</v>
      </c>
      <c r="F191" s="193">
        <f>(Indicators!F203-Indicators!F202)/Indicators!F202</f>
        <v>6.7536889897843233E-2</v>
      </c>
      <c r="G191" s="193">
        <f>(Indicators!G203-Indicators!G202)/Indicators!G202</f>
        <v>4.4876589379207179E-3</v>
      </c>
      <c r="H191" s="193">
        <f>(Indicators!H203-Indicators!H202)/Indicators!H202</f>
        <v>-2.1754243574348621E-3</v>
      </c>
      <c r="I191" s="193">
        <f>(Indicators!I203-Indicators!I202)/Indicators!I202</f>
        <v>3.620841919340595E-2</v>
      </c>
      <c r="K191" s="193">
        <f>Ilembe!C$82/100</f>
        <v>0.12645502712393533</v>
      </c>
      <c r="L191" s="193">
        <f>Ilembe!D$82/100</f>
        <v>8.3614095127693393E-3</v>
      </c>
      <c r="M191" s="193">
        <f>Ilembe!E$82/100</f>
        <v>0.31405229140404828</v>
      </c>
      <c r="N191" s="193">
        <f>Ilembe!F$82/100</f>
        <v>1.9934797873018859E-2</v>
      </c>
      <c r="O191" s="193">
        <f>Ilembe!G$82/100</f>
        <v>3.8848733192285045E-2</v>
      </c>
      <c r="P191" s="193">
        <f>Ilembe!H$82/100</f>
        <v>0.13143092326101502</v>
      </c>
      <c r="Q191" s="193">
        <f>Ilembe!I$82/100</f>
        <v>5.577435284926284E-2</v>
      </c>
      <c r="R191" s="193">
        <f>Ilembe!J$82/100</f>
        <v>0.14354045063014931</v>
      </c>
      <c r="S191" s="193">
        <f>Ilembe!K$82/100</f>
        <v>0.16160201415351602</v>
      </c>
      <c r="U191" s="193">
        <f>K191*$B191*Indicators!$B$256+K191*$C191*Indicators!$C$256+K191*$D191*Indicators!$D$256+K191*$E191*Indicators!$E$256+K191*$F191*Indicators!$F$256+K191*$G191*Indicators!$G$256+K191*$H191*Indicators!$H$256+K191*$I191*Indicators!$I$256</f>
        <v>2.4920157439925579E-3</v>
      </c>
      <c r="V191" s="193">
        <f>L191*$B191*Indicators!$B$257+L191*$C191*Indicators!$C$257+L191*$D191*Indicators!$D$257+L191*$E191*Indicators!$E$257+L191*$F191*Indicators!$F$257+L191*$G191*Indicators!$G$257+L191*$H191*Indicators!$H$257+L191*$I191*Indicators!$I$257</f>
        <v>3.0051350832507675E-5</v>
      </c>
      <c r="W191" s="193">
        <f>M191*$B191*Indicators!$B$258+M191*$C191*Indicators!$C$258+M191*$D191*Indicators!$D$258+M191*$E191*Indicators!$E$258+M191*$F191*Indicators!$F$258+M191*$G191*Indicators!$G$258+M191*$H191*Indicators!$H$258+M191*$I191*Indicators!$I$258</f>
        <v>3.8136359543993457E-4</v>
      </c>
      <c r="X191" s="193">
        <f>N191*$B191*Indicators!$B$259+N191*$C191*Indicators!$C$259+N191*$D191*Indicators!$D$259+N191*$E191*Indicators!$E$259+N191*$F191*Indicators!$F$259+N191*$G191*Indicators!$G$259+N191*$H191*Indicators!$H$259+N191*$I191*Indicators!$I$259</f>
        <v>3.2682973061598503E-4</v>
      </c>
      <c r="Y191" s="193">
        <f>O191*$B191*Indicators!$B$260+O191*$C191*Indicators!$C$260+O191*$D191*Indicators!$D$260+O191*$E191*Indicators!$E$260+O191*$F191*Indicators!$F$260+O191*$G191*Indicators!$G$260+O191*$H191*Indicators!$H$260+O191*$I191*Indicators!$I$260</f>
        <v>1.0821790778631918E-5</v>
      </c>
      <c r="Z191" s="193">
        <f>P191*$B191*Indicators!$B$261+P191*$C191*Indicators!$C$261+P191*$D191*Indicators!$D$261+P191*$E191*Indicators!$E$261+P191*$F191*Indicators!$F$261+P191*$G191*Indicators!$G$261+P191*$H191*Indicators!$H$261+P191*$I191*Indicators!$I$261</f>
        <v>-1.1179349851239077E-4</v>
      </c>
      <c r="AA191" s="193">
        <f>Q191*$B191*Indicators!$B$262+Q191*$C191*Indicators!$C$262+Q191*$D191*Indicators!$D$262+Q191*$E191*Indicators!$E$262+Q191*$F191*Indicators!$F$262+Q191*$G191*Indicators!$G$262+Q191*$H191*Indicators!$H$262+Q191*$I191*Indicators!$I$262</f>
        <v>1.2055769440030752E-4</v>
      </c>
      <c r="AB191" s="193">
        <f>R191*$B191*Indicators!$B$263+R191*$C191*Indicators!$C$263+R191*$D191*Indicators!$D$263+R191*$E191*Indicators!$E$263+R191*$F191*Indicators!$F$263+R191*$G191*Indicators!$G$263+R191*$H191*Indicators!$H$263+R191*$I191*Indicators!$I$263</f>
        <v>5.0391634491418687E-5</v>
      </c>
      <c r="AC191" s="193">
        <f>S191*$B191*Indicators!$B$264+S191*$C191*Indicators!$C$264+S191*$D191*Indicators!$D$264+S191*$E191*Indicators!$E$264+S191*$F191*Indicators!$F$264+S191*$G191*Indicators!$G$264+S191*$H191*Indicators!$H$264+S191*$I191*Indicators!$I$264</f>
        <v>1.3753337481387439E-4</v>
      </c>
      <c r="AE191" s="177">
        <f t="shared" si="5"/>
        <v>0.34377714168528267</v>
      </c>
    </row>
    <row r="192" spans="1:31" x14ac:dyDescent="0.25">
      <c r="A192" s="174">
        <f>Indicators!A204</f>
        <v>41579</v>
      </c>
      <c r="B192" s="193">
        <f>(Indicators!B204-Indicators!B203)/Indicators!B203</f>
        <v>2.5387756744251515E-2</v>
      </c>
      <c r="C192" s="193">
        <f>(Indicators!C204-Indicators!C203)/-100</f>
        <v>-4.5500000000000011E-3</v>
      </c>
      <c r="D192" s="193">
        <f>(Indicators!D204-Indicators!D203)/-100</f>
        <v>2.0000000000000018E-3</v>
      </c>
      <c r="E192" s="193">
        <f>(Indicators!E204-Indicators!E203)/-Indicators!E203</f>
        <v>-1.834862385321101E-2</v>
      </c>
      <c r="F192" s="193">
        <f>(Indicators!F204-Indicators!F203)/Indicators!F203</f>
        <v>-5.635300372142471E-2</v>
      </c>
      <c r="G192" s="193">
        <f>(Indicators!G204-Indicators!G203)/Indicators!G203</f>
        <v>-7.2226358897989576E-2</v>
      </c>
      <c r="H192" s="193">
        <f>(Indicators!H204-Indicators!H203)/Indicators!H203</f>
        <v>1.2474289695543326E-2</v>
      </c>
      <c r="I192" s="193">
        <f>(Indicators!I204-Indicators!I203)/Indicators!I203</f>
        <v>-4.2329545454545453E-2</v>
      </c>
      <c r="K192" s="193">
        <f>Ilembe!C$82/100</f>
        <v>0.12645502712393533</v>
      </c>
      <c r="L192" s="193">
        <f>Ilembe!D$82/100</f>
        <v>8.3614095127693393E-3</v>
      </c>
      <c r="M192" s="193">
        <f>Ilembe!E$82/100</f>
        <v>0.31405229140404828</v>
      </c>
      <c r="N192" s="193">
        <f>Ilembe!F$82/100</f>
        <v>1.9934797873018859E-2</v>
      </c>
      <c r="O192" s="193">
        <f>Ilembe!G$82/100</f>
        <v>3.8848733192285045E-2</v>
      </c>
      <c r="P192" s="193">
        <f>Ilembe!H$82/100</f>
        <v>0.13143092326101502</v>
      </c>
      <c r="Q192" s="193">
        <f>Ilembe!I$82/100</f>
        <v>5.577435284926284E-2</v>
      </c>
      <c r="R192" s="193">
        <f>Ilembe!J$82/100</f>
        <v>0.14354045063014931</v>
      </c>
      <c r="S192" s="193">
        <f>Ilembe!K$82/100</f>
        <v>0.16160201415351602</v>
      </c>
      <c r="U192" s="193">
        <f>K192*$B192*Indicators!$B$256+K192*$C192*Indicators!$C$256+K192*$D192*Indicators!$D$256+K192*$E192*Indicators!$E$256+K192*$F192*Indicators!$F$256+K192*$G192*Indicators!$G$256+K192*$H192*Indicators!$H$256+K192*$I192*Indicators!$I$256</f>
        <v>-2.2055717402246471E-3</v>
      </c>
      <c r="V192" s="193">
        <f>L192*$B192*Indicators!$B$257+L192*$C192*Indicators!$C$257+L192*$D192*Indicators!$D$257+L192*$E192*Indicators!$E$257+L192*$F192*Indicators!$F$257+L192*$G192*Indicators!$G$257+L192*$H192*Indicators!$H$257+L192*$I192*Indicators!$I$257</f>
        <v>-2.6401140513037362E-4</v>
      </c>
      <c r="W192" s="193">
        <f>M192*$B192*Indicators!$B$258+M192*$C192*Indicators!$C$258+M192*$D192*Indicators!$D$258+M192*$E192*Indicators!$E$258+M192*$F192*Indicators!$F$258+M192*$G192*Indicators!$G$258+M192*$H192*Indicators!$H$258+M192*$I192*Indicators!$I$258</f>
        <v>-3.0702620242523387E-4</v>
      </c>
      <c r="X192" s="193">
        <f>N192*$B192*Indicators!$B$259+N192*$C192*Indicators!$C$259+N192*$D192*Indicators!$D$259+N192*$E192*Indicators!$E$259+N192*$F192*Indicators!$F$259+N192*$G192*Indicators!$G$259+N192*$H192*Indicators!$H$259+N192*$I192*Indicators!$I$259</f>
        <v>-4.2213515034412031E-4</v>
      </c>
      <c r="Y192" s="193">
        <f>O192*$B192*Indicators!$B$260+O192*$C192*Indicators!$C$260+O192*$D192*Indicators!$D$260+O192*$E192*Indicators!$E$260+O192*$F192*Indicators!$F$260+O192*$G192*Indicators!$G$260+O192*$H192*Indicators!$H$260+O192*$I192*Indicators!$I$260</f>
        <v>9.6069705318584683E-6</v>
      </c>
      <c r="Z192" s="193">
        <f>P192*$B192*Indicators!$B$261+P192*$C192*Indicators!$C$261+P192*$D192*Indicators!$D$261+P192*$E192*Indicators!$E$261+P192*$F192*Indicators!$F$261+P192*$G192*Indicators!$G$261+P192*$H192*Indicators!$H$261+P192*$I192*Indicators!$I$261</f>
        <v>3.4566145042153913E-4</v>
      </c>
      <c r="AA192" s="193">
        <f>Q192*$B192*Indicators!$B$262+Q192*$C192*Indicators!$C$262+Q192*$D192*Indicators!$D$262+Q192*$E192*Indicators!$E$262+Q192*$F192*Indicators!$F$262+Q192*$G192*Indicators!$G$262+Q192*$H192*Indicators!$H$262+Q192*$I192*Indicators!$I$262</f>
        <v>-3.0195721998712188E-4</v>
      </c>
      <c r="AB192" s="193">
        <f>R192*$B192*Indicators!$B$263+R192*$C192*Indicators!$C$263+R192*$D192*Indicators!$D$263+R192*$E192*Indicators!$E$263+R192*$F192*Indicators!$F$263+R192*$G192*Indicators!$G$263+R192*$H192*Indicators!$H$263+R192*$I192*Indicators!$I$263</f>
        <v>1.3452940100111598E-4</v>
      </c>
      <c r="AC192" s="193">
        <f>S192*$B192*Indicators!$B$264+S192*$C192*Indicators!$C$264+S192*$D192*Indicators!$D$264+S192*$E192*Indicators!$E$264+S192*$F192*Indicators!$F$264+S192*$G192*Indicators!$G$264+S192*$H192*Indicators!$H$264+S192*$I192*Indicators!$I$264</f>
        <v>4.8029497239039556E-4</v>
      </c>
      <c r="AE192" s="177">
        <f t="shared" si="5"/>
        <v>-0.25306089237665874</v>
      </c>
    </row>
    <row r="193" spans="1:31" x14ac:dyDescent="0.25">
      <c r="A193" s="174">
        <v>41609</v>
      </c>
      <c r="B193" s="193">
        <f>(Indicators!B205-Indicators!B204)/Indicators!B204</f>
        <v>2.083537697906641E-2</v>
      </c>
      <c r="C193" s="193">
        <f>(Indicators!C205-Indicators!C204)/-100</f>
        <v>7.0000000000000281E-4</v>
      </c>
      <c r="D193" s="193">
        <f>(Indicators!D205-Indicators!D204)/-100</f>
        <v>-1.0000000000000052E-3</v>
      </c>
      <c r="E193" s="193">
        <f>(Indicators!E205-Indicators!E204)/-Indicators!E204</f>
        <v>0</v>
      </c>
      <c r="F193" s="193">
        <f>(Indicators!F205-Indicators!F204)/Indicators!F204</f>
        <v>-6.8169014084507096E-2</v>
      </c>
      <c r="G193" s="193">
        <f>(Indicators!G205-Indicators!G204)/Indicators!G204</f>
        <v>-3.9325842696629212E-2</v>
      </c>
      <c r="H193" s="193">
        <f>(Indicators!H205-Indicators!H204)/Indicators!H204</f>
        <v>4.6576769974878097E-3</v>
      </c>
      <c r="I193" s="193">
        <f>(Indicators!I205-Indicators!I204)/Indicators!I204</f>
        <v>-1.1865915158706615E-2</v>
      </c>
      <c r="K193" s="193">
        <f>Ilembe!C$82/100</f>
        <v>0.12645502712393533</v>
      </c>
      <c r="L193" s="193">
        <f>Ilembe!D$82/100</f>
        <v>8.3614095127693393E-3</v>
      </c>
      <c r="M193" s="193">
        <f>Ilembe!E$82/100</f>
        <v>0.31405229140404828</v>
      </c>
      <c r="N193" s="193">
        <f>Ilembe!F$82/100</f>
        <v>1.9934797873018859E-2</v>
      </c>
      <c r="O193" s="193">
        <f>Ilembe!G$82/100</f>
        <v>3.8848733192285045E-2</v>
      </c>
      <c r="P193" s="193">
        <f>Ilembe!H$82/100</f>
        <v>0.13143092326101502</v>
      </c>
      <c r="Q193" s="193">
        <f>Ilembe!I$82/100</f>
        <v>5.577435284926284E-2</v>
      </c>
      <c r="R193" s="193">
        <f>Ilembe!J$82/100</f>
        <v>0.14354045063014931</v>
      </c>
      <c r="S193" s="193">
        <f>Ilembe!K$82/100</f>
        <v>0.16160201415351602</v>
      </c>
      <c r="U193" s="193">
        <f>K193*$B193*Indicators!$B$256+K193*$C193*Indicators!$C$256+K193*$D193*Indicators!$D$256+K193*$E193*Indicators!$E$256+K193*$F193*Indicators!$F$256+K193*$G193*Indicators!$G$256+K193*$H193*Indicators!$H$256+K193*$I193*Indicators!$I$256</f>
        <v>-2.1177593275273311E-3</v>
      </c>
      <c r="V193" s="193">
        <f>L193*$B193*Indicators!$B$257+L193*$C193*Indicators!$C$257+L193*$D193*Indicators!$D$257+L193*$E193*Indicators!$E$257+L193*$F193*Indicators!$F$257+L193*$G193*Indicators!$G$257+L193*$H193*Indicators!$H$257+L193*$I193*Indicators!$I$257</f>
        <v>-9.9107009483180786E-5</v>
      </c>
      <c r="W193" s="193">
        <f>M193*$B193*Indicators!$B$258+M193*$C193*Indicators!$C$258+M193*$D193*Indicators!$D$258+M193*$E193*Indicators!$E$258+M193*$F193*Indicators!$F$258+M193*$G193*Indicators!$G$258+M193*$H193*Indicators!$H$258+M193*$I193*Indicators!$I$258</f>
        <v>1.7194258094449305E-3</v>
      </c>
      <c r="X193" s="193">
        <f>N193*$B193*Indicators!$B$259+N193*$C193*Indicators!$C$259+N193*$D193*Indicators!$D$259+N193*$E193*Indicators!$E$259+N193*$F193*Indicators!$F$259+N193*$G193*Indicators!$G$259+N193*$H193*Indicators!$H$259+N193*$I193*Indicators!$I$259</f>
        <v>-6.7751444282841903E-5</v>
      </c>
      <c r="Y193" s="193">
        <f>O193*$B193*Indicators!$B$260+O193*$C193*Indicators!$C$260+O193*$D193*Indicators!$D$260+O193*$E193*Indicators!$E$260+O193*$F193*Indicators!$F$260+O193*$G193*Indicators!$G$260+O193*$H193*Indicators!$H$260+O193*$I193*Indicators!$I$260</f>
        <v>1.1645082746042423E-4</v>
      </c>
      <c r="Z193" s="193">
        <f>P193*$B193*Indicators!$B$261+P193*$C193*Indicators!$C$261+P193*$D193*Indicators!$D$261+P193*$E193*Indicators!$E$261+P193*$F193*Indicators!$F$261+P193*$G193*Indicators!$G$261+P193*$H193*Indicators!$H$261+P193*$I193*Indicators!$I$261</f>
        <v>4.3279637183959915E-4</v>
      </c>
      <c r="AA193" s="193">
        <f>Q193*$B193*Indicators!$B$262+Q193*$C193*Indicators!$C$262+Q193*$D193*Indicators!$D$262+Q193*$E193*Indicators!$E$262+Q193*$F193*Indicators!$F$262+Q193*$G193*Indicators!$G$262+Q193*$H193*Indicators!$H$262+Q193*$I193*Indicators!$I$262</f>
        <v>1.0421335102080043E-4</v>
      </c>
      <c r="AB193" s="193">
        <f>R193*$B193*Indicators!$B$263+R193*$C193*Indicators!$C$263+R193*$D193*Indicators!$D$263+R193*$E193*Indicators!$E$263+R193*$F193*Indicators!$F$263+R193*$G193*Indicators!$G$263+R193*$H193*Indicators!$H$263+R193*$I193*Indicators!$I$263</f>
        <v>4.3529288148552573E-4</v>
      </c>
      <c r="AC193" s="193">
        <f>S193*$B193*Indicators!$B$264+S193*$C193*Indicators!$C$264+S193*$D193*Indicators!$D$264+S193*$E193*Indicators!$E$264+S193*$F193*Indicators!$F$264+S193*$G193*Indicators!$G$264+S193*$H193*Indicators!$H$264+S193*$I193*Indicators!$I$264</f>
        <v>4.739051849334744E-4</v>
      </c>
      <c r="AE193" s="177">
        <f t="shared" si="5"/>
        <v>9.9746664489140047E-2</v>
      </c>
    </row>
    <row r="194" spans="1:31" x14ac:dyDescent="0.25">
      <c r="A194" s="174">
        <v>41653</v>
      </c>
      <c r="B194" s="193">
        <f>(Indicators!B206-Indicators!B205)/Indicators!B205</f>
        <v>7.5971018392174322E-2</v>
      </c>
      <c r="C194" s="193">
        <f>(Indicators!C206-Indicators!C205)/-100</f>
        <v>-1.085E-2</v>
      </c>
      <c r="D194" s="193">
        <f>(Indicators!D206-Indicators!D205)/-100</f>
        <v>-3.9999999999999949E-3</v>
      </c>
      <c r="E194" s="193">
        <f>(Indicators!E206-Indicators!E205)/-Indicators!E205</f>
        <v>3.6036036036036036E-2</v>
      </c>
      <c r="F194" s="193">
        <f>(Indicators!F206-Indicators!F205)/Indicators!F205</f>
        <v>-5.01813784764207E-2</v>
      </c>
      <c r="G194" s="193">
        <f>(Indicators!G206-Indicators!G205)/Indicators!G205</f>
        <v>3.9264828738512947E-2</v>
      </c>
      <c r="H194" s="193">
        <f>(Indicators!H206-Indicators!H205)/Indicators!H205</f>
        <v>6.0960997005819993E-3</v>
      </c>
      <c r="I194" s="193">
        <f>(Indicators!I206-Indicators!I205)/Indicators!I205</f>
        <v>7.1450015010507351E-2</v>
      </c>
      <c r="K194" s="193">
        <f t="shared" ref="K194" si="6">K182+((K170-K50)/10)</f>
        <v>0.1237992753372997</v>
      </c>
      <c r="L194" s="193">
        <f t="shared" ref="L194:S194" si="7">L182+((L170-L50)/10)</f>
        <v>8.030693501656451E-3</v>
      </c>
      <c r="M194" s="193">
        <f t="shared" si="7"/>
        <v>0.31285807096263712</v>
      </c>
      <c r="N194" s="193">
        <f t="shared" si="7"/>
        <v>1.9571481743489969E-2</v>
      </c>
      <c r="O194" s="193">
        <f t="shared" si="7"/>
        <v>4.0192975828000244E-2</v>
      </c>
      <c r="P194" s="193">
        <f t="shared" si="7"/>
        <v>0.13282061428522535</v>
      </c>
      <c r="Q194" s="193">
        <f t="shared" si="7"/>
        <v>5.6424751393915805E-2</v>
      </c>
      <c r="R194" s="193">
        <f t="shared" si="7"/>
        <v>0.14776131331887282</v>
      </c>
      <c r="S194" s="193">
        <f t="shared" si="7"/>
        <v>0.15854082362890259</v>
      </c>
      <c r="U194" s="193">
        <f>K194*$B194*Indicators!$B$256+K194*$C194*Indicators!$C$256+K194*$D194*Indicators!$D$256+K194*$E194*Indicators!$E$256+K194*$F194*Indicators!$F$256+K194*$G194*Indicators!$G$256+K194*$H194*Indicators!$H$256+K194*$I194*Indicators!$I$256</f>
        <v>1.3997399027289564E-3</v>
      </c>
      <c r="V194" s="193">
        <f>L194*$B194*Indicators!$B$257+L194*$C194*Indicators!$C$257+L194*$D194*Indicators!$D$257+L194*$E194*Indicators!$E$257+L194*$F194*Indicators!$F$257+L194*$G194*Indicators!$G$257+L194*$H194*Indicators!$H$257+L194*$I194*Indicators!$I$257</f>
        <v>4.5285758140212163E-4</v>
      </c>
      <c r="W194" s="193">
        <f>M194*$B194*Indicators!$B$258+M194*$C194*Indicators!$C$258+M194*$D194*Indicators!$D$258+M194*$E194*Indicators!$E$258+M194*$F194*Indicators!$F$258+M194*$G194*Indicators!$G$258+M194*$H194*Indicators!$H$258+M194*$I194*Indicators!$I$258</f>
        <v>1.3366258208450679E-2</v>
      </c>
      <c r="X194" s="193">
        <f>N194*$B194*Indicators!$B$259+N194*$C194*Indicators!$C$259+N194*$D194*Indicators!$D$259+N194*$E194*Indicators!$E$259+N194*$F194*Indicators!$F$259+N194*$G194*Indicators!$G$259+N194*$H194*Indicators!$H$259+N194*$I194*Indicators!$I$259</f>
        <v>9.863327416072998E-4</v>
      </c>
      <c r="Y194" s="193">
        <f>O194*$B194*Indicators!$B$260+O194*$C194*Indicators!$C$260+O194*$D194*Indicators!$D$260+O194*$E194*Indicators!$E$260+O194*$F194*Indicators!$F$260+O194*$G194*Indicators!$G$260+O194*$H194*Indicators!$H$260+O194*$I194*Indicators!$I$260</f>
        <v>5.9279968541973331E-4</v>
      </c>
      <c r="Z194" s="193">
        <f>P194*$B194*Indicators!$B$261+P194*$C194*Indicators!$C$261+P194*$D194*Indicators!$D$261+P194*$E194*Indicators!$E$261+P194*$F194*Indicators!$F$261+P194*$G194*Indicators!$G$261+P194*$H194*Indicators!$H$261+P194*$I194*Indicators!$I$261</f>
        <v>1.0794637299108537E-3</v>
      </c>
      <c r="AA194" s="193">
        <f>Q194*$B194*Indicators!$B$262+Q194*$C194*Indicators!$C$262+Q194*$D194*Indicators!$D$262+Q194*$E194*Indicators!$E$262+Q194*$F194*Indicators!$F$262+Q194*$G194*Indicators!$G$262+Q194*$H194*Indicators!$H$262+Q194*$I194*Indicators!$I$262</f>
        <v>1.3655993992979136E-3</v>
      </c>
      <c r="AB194" s="193">
        <f>R194*$B194*Indicators!$B$263+R194*$C194*Indicators!$C$263+R194*$D194*Indicators!$D$263+R194*$E194*Indicators!$E$263+R194*$F194*Indicators!$F$263+R194*$G194*Indicators!$G$263+R194*$H194*Indicators!$H$263+R194*$I194*Indicators!$I$263</f>
        <v>1.8329105457676367E-3</v>
      </c>
      <c r="AC194" s="193">
        <f>S194*$B194*Indicators!$B$264+S194*$C194*Indicators!$C$264+S194*$D194*Indicators!$D$264+S194*$E194*Indicators!$E$264+S194*$F194*Indicators!$F$264+S194*$G194*Indicators!$G$264+S194*$H194*Indicators!$H$264+S194*$I194*Indicators!$I$264</f>
        <v>1.3318907577877207E-3</v>
      </c>
      <c r="AE194" s="177">
        <f t="shared" ref="AE194:AE198" si="8">SUM(U194:AD194)*100</f>
        <v>2.2407852552372916</v>
      </c>
    </row>
    <row r="195" spans="1:31" x14ac:dyDescent="0.25">
      <c r="A195" s="174">
        <v>41684</v>
      </c>
      <c r="B195" s="193">
        <f>(Indicators!B207-Indicators!B206)/Indicators!B206</f>
        <v>-4.4511127781945499E-2</v>
      </c>
      <c r="C195" s="193">
        <f>(Indicators!C207-Indicators!C206)/-100</f>
        <v>2.5999999999999977E-3</v>
      </c>
      <c r="D195" s="193">
        <f>(Indicators!D207-Indicators!D206)/-100</f>
        <v>-1.0000000000000052E-3</v>
      </c>
      <c r="E195" s="193">
        <f>(Indicators!E207-Indicators!E206)/-Indicators!E206</f>
        <v>-9.3457943925233638E-3</v>
      </c>
      <c r="F195" s="193">
        <f>(Indicators!F207-Indicators!F206)/Indicators!F206</f>
        <v>7.511139401654994E-2</v>
      </c>
      <c r="G195" s="193">
        <f>(Indicators!G207-Indicators!G206)/Indicators!G206</f>
        <v>7.0739549839228297E-2</v>
      </c>
      <c r="H195" s="193">
        <f>(Indicators!H207-Indicators!H206)/Indicators!H206</f>
        <v>1.6319957653861031E-2</v>
      </c>
      <c r="I195" s="193">
        <f>(Indicators!I207-Indicators!I206)/Indicators!I206</f>
        <v>-7.6772205099467639E-2</v>
      </c>
      <c r="K195" s="193">
        <f t="shared" ref="K195" si="9">K183+((K171-K51)/10)</f>
        <v>0.1237992753372997</v>
      </c>
      <c r="L195" s="193">
        <f t="shared" ref="L195:S195" si="10">L183+((L171-L51)/10)</f>
        <v>8.030693501656451E-3</v>
      </c>
      <c r="M195" s="193">
        <f t="shared" si="10"/>
        <v>0.31285807096263712</v>
      </c>
      <c r="N195" s="193">
        <f t="shared" si="10"/>
        <v>1.9571481743489969E-2</v>
      </c>
      <c r="O195" s="193">
        <f t="shared" si="10"/>
        <v>4.0192975828000244E-2</v>
      </c>
      <c r="P195" s="193">
        <f t="shared" si="10"/>
        <v>0.13282061428522535</v>
      </c>
      <c r="Q195" s="193">
        <f t="shared" si="10"/>
        <v>5.6424751393915805E-2</v>
      </c>
      <c r="R195" s="193">
        <f t="shared" si="10"/>
        <v>0.14776131331887282</v>
      </c>
      <c r="S195" s="193">
        <f t="shared" si="10"/>
        <v>0.15854082362890259</v>
      </c>
      <c r="U195" s="193">
        <f>K195*$B195*Indicators!$B$256+K195*$C195*Indicators!$C$256+K195*$D195*Indicators!$D$256+K195*$E195*Indicators!$E$256+K195*$F195*Indicators!$F$256+K195*$G195*Indicators!$G$256+K195*$H195*Indicators!$H$256+K195*$I195*Indicators!$I$256</f>
        <v>9.5853160676535941E-4</v>
      </c>
      <c r="V195" s="193">
        <f>L195*$B195*Indicators!$B$257+L195*$C195*Indicators!$C$257+L195*$D195*Indicators!$D$257+L195*$E195*Indicators!$E$257+L195*$F195*Indicators!$F$257+L195*$G195*Indicators!$G$257+L195*$H195*Indicators!$H$257+L195*$I195*Indicators!$I$257</f>
        <v>-1.0813640856975254E-5</v>
      </c>
      <c r="W195" s="193">
        <f>M195*$B195*Indicators!$B$258+M195*$C195*Indicators!$C$258+M195*$D195*Indicators!$D$258+M195*$E195*Indicators!$E$258+M195*$F195*Indicators!$F$258+M195*$G195*Indicators!$G$258+M195*$H195*Indicators!$H$258+M195*$I195*Indicators!$I$258</f>
        <v>-9.3125081293697967E-3</v>
      </c>
      <c r="X195" s="193">
        <f>N195*$B195*Indicators!$B$259+N195*$C195*Indicators!$C$259+N195*$D195*Indicators!$D$259+N195*$E195*Indicators!$E$259+N195*$F195*Indicators!$F$259+N195*$G195*Indicators!$G$259+N195*$H195*Indicators!$H$259+N195*$I195*Indicators!$I$259</f>
        <v>-8.4146369273164893E-4</v>
      </c>
      <c r="Y195" s="193">
        <f>O195*$B195*Indicators!$B$260+O195*$C195*Indicators!$C$260+O195*$D195*Indicators!$D$260+O195*$E195*Indicators!$E$260+O195*$F195*Indicators!$F$260+O195*$G195*Indicators!$G$260+O195*$H195*Indicators!$H$260+O195*$I195*Indicators!$I$260</f>
        <v>-1.6541840809803103E-4</v>
      </c>
      <c r="Z195" s="193">
        <f>P195*$B195*Indicators!$B$261+P195*$C195*Indicators!$C$261+P195*$D195*Indicators!$D$261+P195*$E195*Indicators!$E$261+P195*$F195*Indicators!$F$261+P195*$G195*Indicators!$G$261+P195*$H195*Indicators!$H$261+P195*$I195*Indicators!$I$261</f>
        <v>-7.9121612356271406E-5</v>
      </c>
      <c r="AA195" s="193">
        <f>Q195*$B195*Indicators!$B$262+Q195*$C195*Indicators!$C$262+Q195*$D195*Indicators!$D$262+Q195*$E195*Indicators!$E$262+Q195*$F195*Indicators!$F$262+Q195*$G195*Indicators!$G$262+Q195*$H195*Indicators!$H$262+Q195*$I195*Indicators!$I$262</f>
        <v>-6.3467012189784896E-4</v>
      </c>
      <c r="AB195" s="193">
        <f>R195*$B195*Indicators!$B$263+R195*$C195*Indicators!$C$263+R195*$D195*Indicators!$D$263+R195*$E195*Indicators!$E$263+R195*$F195*Indicators!$F$263+R195*$G195*Indicators!$G$263+R195*$H195*Indicators!$H$263+R195*$I195*Indicators!$I$263</f>
        <v>-5.19870871114189E-4</v>
      </c>
      <c r="AC195" s="193">
        <f>S195*$B195*Indicators!$B$264+S195*$C195*Indicators!$C$264+S195*$D195*Indicators!$D$264+S195*$E195*Indicators!$E$264+S195*$F195*Indicators!$F$264+S195*$G195*Indicators!$G$264+S195*$H195*Indicators!$H$264+S195*$I195*Indicators!$I$264</f>
        <v>-4.254816741478259E-4</v>
      </c>
      <c r="AE195" s="177">
        <f t="shared" si="8"/>
        <v>-1.1030816543807231</v>
      </c>
    </row>
    <row r="196" spans="1:31" x14ac:dyDescent="0.25">
      <c r="A196" s="174">
        <f>Indicators!A208</f>
        <v>41699</v>
      </c>
      <c r="B196" s="193">
        <f>(Indicators!B208-Indicators!B207)/Indicators!B207</f>
        <v>-1.100123378322812E-2</v>
      </c>
      <c r="C196" s="193">
        <f>(Indicators!C208-Indicators!C207)/-100</f>
        <v>2.1499999999999987E-3</v>
      </c>
      <c r="D196" s="193">
        <f>(Indicators!D208-Indicators!D207)/-100</f>
        <v>-9.9999999999999655E-4</v>
      </c>
      <c r="E196" s="193">
        <f>(Indicators!E208-Indicators!E207)/-Indicators!E207</f>
        <v>0</v>
      </c>
      <c r="F196" s="193">
        <f>(Indicators!F208-Indicators!F207)/Indicators!F207</f>
        <v>5.9206631142687982E-2</v>
      </c>
      <c r="G196" s="193">
        <f>(Indicators!G208-Indicators!G207)/Indicators!G207</f>
        <v>-2.7027027027027029E-2</v>
      </c>
      <c r="H196" s="193">
        <f>(Indicators!H208-Indicators!H207)/Indicators!H207</f>
        <v>1.0751068396185785E-2</v>
      </c>
      <c r="I196" s="193">
        <f>(Indicators!I208-Indicators!I207)/Indicators!I207</f>
        <v>6.4339908952959032E-2</v>
      </c>
      <c r="K196" s="193">
        <f t="shared" ref="K196" si="11">K184+((K172-K52)/10)</f>
        <v>0.1237992753372997</v>
      </c>
      <c r="L196" s="193">
        <f t="shared" ref="L196:S196" si="12">L184+((L172-L52)/10)</f>
        <v>8.030693501656451E-3</v>
      </c>
      <c r="M196" s="193">
        <f t="shared" si="12"/>
        <v>0.31285807096263712</v>
      </c>
      <c r="N196" s="193">
        <f t="shared" si="12"/>
        <v>1.9571481743489969E-2</v>
      </c>
      <c r="O196" s="193">
        <f t="shared" si="12"/>
        <v>4.0192975828000244E-2</v>
      </c>
      <c r="P196" s="193">
        <f t="shared" si="12"/>
        <v>0.13282061428522535</v>
      </c>
      <c r="Q196" s="193">
        <f t="shared" si="12"/>
        <v>5.6424751393915805E-2</v>
      </c>
      <c r="R196" s="193">
        <f t="shared" si="12"/>
        <v>0.14776131331887282</v>
      </c>
      <c r="S196" s="193">
        <f t="shared" si="12"/>
        <v>0.15854082362890259</v>
      </c>
      <c r="U196" s="193">
        <f>K196*$B196*Indicators!$B$256+K196*$C196*Indicators!$C$256+K196*$D196*Indicators!$D$256+K196*$E196*Indicators!$E$256+K196*$F196*Indicators!$F$256+K196*$G196*Indicators!$G$256+K196*$H196*Indicators!$H$256+K196*$I196*Indicators!$I$256</f>
        <v>2.717275511529442E-3</v>
      </c>
      <c r="V196" s="193">
        <f>L196*$B196*Indicators!$B$257+L196*$C196*Indicators!$C$257+L196*$D196*Indicators!$D$257+L196*$E196*Indicators!$E$257+L196*$F196*Indicators!$F$257+L196*$G196*Indicators!$G$257+L196*$H196*Indicators!$H$257+L196*$I196*Indicators!$I$257</f>
        <v>-9.9837513768285835E-6</v>
      </c>
      <c r="W196" s="193">
        <f>M196*$B196*Indicators!$B$258+M196*$C196*Indicators!$C$258+M196*$D196*Indicators!$D$258+M196*$E196*Indicators!$E$258+M196*$F196*Indicators!$F$258+M196*$G196*Indicators!$G$258+M196*$H196*Indicators!$H$258+M196*$I196*Indicators!$I$258</f>
        <v>3.2764552062040913E-3</v>
      </c>
      <c r="X196" s="193">
        <f>N196*$B196*Indicators!$B$259+N196*$C196*Indicators!$C$259+N196*$D196*Indicators!$D$259+N196*$E196*Indicators!$E$259+N196*$F196*Indicators!$F$259+N196*$G196*Indicators!$G$259+N196*$H196*Indicators!$H$259+N196*$I196*Indicators!$I$259</f>
        <v>6.3024942619503775E-4</v>
      </c>
      <c r="Y196" s="193">
        <f>O196*$B196*Indicators!$B$260+O196*$C196*Indicators!$C$260+O196*$D196*Indicators!$D$260+O196*$E196*Indicators!$E$260+O196*$F196*Indicators!$F$260+O196*$G196*Indicators!$G$260+O196*$H196*Indicators!$H$260+O196*$I196*Indicators!$I$260</f>
        <v>2.3662378939153609E-4</v>
      </c>
      <c r="Z196" s="193">
        <f>P196*$B196*Indicators!$B$261+P196*$C196*Indicators!$C$261+P196*$D196*Indicators!$D$261+P196*$E196*Indicators!$E$261+P196*$F196*Indicators!$F$261+P196*$G196*Indicators!$G$261+P196*$H196*Indicators!$H$261+P196*$I196*Indicators!$I$261</f>
        <v>2.8425520364518087E-4</v>
      </c>
      <c r="AA196" s="193">
        <f>Q196*$B196*Indicators!$B$262+Q196*$C196*Indicators!$C$262+Q196*$D196*Indicators!$D$262+Q196*$E196*Indicators!$E$262+Q196*$F196*Indicators!$F$262+Q196*$G196*Indicators!$G$262+Q196*$H196*Indicators!$H$262+Q196*$I196*Indicators!$I$262</f>
        <v>4.4090758886803554E-4</v>
      </c>
      <c r="AB196" s="193">
        <f>R196*$B196*Indicators!$B$263+R196*$C196*Indicators!$C$263+R196*$D196*Indicators!$D$263+R196*$E196*Indicators!$E$263+R196*$F196*Indicators!$F$263+R196*$G196*Indicators!$G$263+R196*$H196*Indicators!$H$263+R196*$I196*Indicators!$I$263</f>
        <v>8.8578364977251879E-4</v>
      </c>
      <c r="AC196" s="193">
        <f>S196*$B196*Indicators!$B$264+S196*$C196*Indicators!$C$264+S196*$D196*Indicators!$D$264+S196*$E196*Indicators!$E$264+S196*$F196*Indicators!$F$264+S196*$G196*Indicators!$G$264+S196*$H196*Indicators!$H$264+S196*$I196*Indicators!$I$264</f>
        <v>9.3454941796938351E-4</v>
      </c>
      <c r="AE196" s="177">
        <f t="shared" si="8"/>
        <v>0.93961160421983969</v>
      </c>
    </row>
    <row r="197" spans="1:31" x14ac:dyDescent="0.25">
      <c r="A197" s="174">
        <v>41743</v>
      </c>
      <c r="B197" s="193">
        <f>(Indicators!B209-Indicators!B208)/Indicators!B208</f>
        <v>-2.9392029184109945E-3</v>
      </c>
      <c r="C197" s="193">
        <f>(Indicators!C209-Indicators!C208)/-100</f>
        <v>3.0000000000000247E-4</v>
      </c>
      <c r="D197" s="193">
        <f>(Indicators!D209-Indicators!D208)/-100</f>
        <v>-9.9999999999999655E-4</v>
      </c>
      <c r="E197" s="193">
        <f>(Indicators!E209-Indicators!E208)/-Indicators!E208</f>
        <v>0</v>
      </c>
      <c r="F197" s="193">
        <f>(Indicators!F209-Indicators!F208)/Indicators!F208</f>
        <v>1.788708775852433E-2</v>
      </c>
      <c r="G197" s="193">
        <f>(Indicators!G209-Indicators!G208)/Indicators!G208</f>
        <v>0</v>
      </c>
      <c r="H197" s="193">
        <f>(Indicators!H209-Indicators!H208)/Indicators!H208</f>
        <v>-2.996591971194665E-4</v>
      </c>
      <c r="I197" s="193">
        <f>(Indicators!I209-Indicators!I208)/Indicators!I208</f>
        <v>-2.7373823781009408E-2</v>
      </c>
      <c r="K197" s="193">
        <f t="shared" ref="K197" si="13">K185+((K173-K53)/10)</f>
        <v>0.1237992753372997</v>
      </c>
      <c r="L197" s="193">
        <f t="shared" ref="L197:S197" si="14">L185+((L173-L53)/10)</f>
        <v>8.030693501656451E-3</v>
      </c>
      <c r="M197" s="193">
        <f t="shared" si="14"/>
        <v>0.31285807096263712</v>
      </c>
      <c r="N197" s="193">
        <f t="shared" si="14"/>
        <v>1.9571481743489969E-2</v>
      </c>
      <c r="O197" s="193">
        <f t="shared" si="14"/>
        <v>4.0192975828000244E-2</v>
      </c>
      <c r="P197" s="193">
        <f t="shared" si="14"/>
        <v>0.13282061428522535</v>
      </c>
      <c r="Q197" s="193">
        <f t="shared" si="14"/>
        <v>5.6424751393915805E-2</v>
      </c>
      <c r="R197" s="193">
        <f t="shared" si="14"/>
        <v>0.14776131331887282</v>
      </c>
      <c r="S197" s="193">
        <f t="shared" si="14"/>
        <v>0.15854082362890259</v>
      </c>
      <c r="U197" s="193">
        <f>K197*$B197*Indicators!$B$256+K197*$C197*Indicators!$C$256+K197*$D197*Indicators!$D$256+K197*$E197*Indicators!$E$256+K197*$F197*Indicators!$F$256+K197*$G197*Indicators!$G$256+K197*$H197*Indicators!$H$256+K197*$I197*Indicators!$I$256</f>
        <v>3.1425380401039419E-4</v>
      </c>
      <c r="V197" s="193">
        <f>L197*$B197*Indicators!$B$257+L197*$C197*Indicators!$C$257+L197*$D197*Indicators!$D$257+L197*$E197*Indicators!$E$257+L197*$F197*Indicators!$F$257+L197*$G197*Indicators!$G$257+L197*$H197*Indicators!$H$257+L197*$I197*Indicators!$I$257</f>
        <v>-5.1047309083808069E-5</v>
      </c>
      <c r="W197" s="193">
        <f>M197*$B197*Indicators!$B$258+M197*$C197*Indicators!$C$258+M197*$D197*Indicators!$D$258+M197*$E197*Indicators!$E$258+M197*$F197*Indicators!$F$258+M197*$G197*Indicators!$G$258+M197*$H197*Indicators!$H$258+M197*$I197*Indicators!$I$258</f>
        <v>-2.0409145140532631E-3</v>
      </c>
      <c r="X197" s="193">
        <f>N197*$B197*Indicators!$B$259+N197*$C197*Indicators!$C$259+N197*$D197*Indicators!$D$259+N197*$E197*Indicators!$E$259+N197*$F197*Indicators!$F$259+N197*$G197*Indicators!$G$259+N197*$H197*Indicators!$H$259+N197*$I197*Indicators!$I$259</f>
        <v>-2.7489708112716929E-4</v>
      </c>
      <c r="Y197" s="193">
        <f>O197*$B197*Indicators!$B$260+O197*$C197*Indicators!$C$260+O197*$D197*Indicators!$D$260+O197*$E197*Indicators!$E$260+O197*$F197*Indicators!$F$260+O197*$G197*Indicators!$G$260+O197*$H197*Indicators!$H$260+O197*$I197*Indicators!$I$260</f>
        <v>-7.0840491281048726E-5</v>
      </c>
      <c r="Z197" s="193">
        <f>P197*$B197*Indicators!$B$261+P197*$C197*Indicators!$C$261+P197*$D197*Indicators!$D$261+P197*$E197*Indicators!$E$261+P197*$F197*Indicators!$F$261+P197*$G197*Indicators!$G$261+P197*$H197*Indicators!$H$261+P197*$I197*Indicators!$I$261</f>
        <v>-6.1606861729729992E-5</v>
      </c>
      <c r="AA197" s="193">
        <f>Q197*$B197*Indicators!$B$262+Q197*$C197*Indicators!$C$262+Q197*$D197*Indicators!$D$262+Q197*$E197*Indicators!$E$262+Q197*$F197*Indicators!$F$262+Q197*$G197*Indicators!$G$262+Q197*$H197*Indicators!$H$262+Q197*$I197*Indicators!$I$262</f>
        <v>-1.7667912874702268E-4</v>
      </c>
      <c r="AB197" s="193">
        <f>R197*$B197*Indicators!$B$263+R197*$C197*Indicators!$C$263+R197*$D197*Indicators!$D$263+R197*$E197*Indicators!$E$263+R197*$F197*Indicators!$F$263+R197*$G197*Indicators!$G$263+R197*$H197*Indicators!$H$263+R197*$I197*Indicators!$I$263</f>
        <v>-2.5821426034331526E-4</v>
      </c>
      <c r="AC197" s="193">
        <f>S197*$B197*Indicators!$B$264+S197*$C197*Indicators!$C$264+S197*$D197*Indicators!$D$264+S197*$E197*Indicators!$E$264+S197*$F197*Indicators!$F$264+S197*$G197*Indicators!$G$264+S197*$H197*Indicators!$H$264+S197*$I197*Indicators!$I$264</f>
        <v>-2.9290563657595318E-4</v>
      </c>
      <c r="AE197" s="177">
        <f t="shared" si="8"/>
        <v>-0.29128514789309157</v>
      </c>
    </row>
    <row r="198" spans="1:31" x14ac:dyDescent="0.25">
      <c r="A198" s="174">
        <v>41773</v>
      </c>
      <c r="B198" s="193">
        <f>(Indicators!B210-Indicators!B209)/Indicators!B209</f>
        <v>-1.2322274881516661E-2</v>
      </c>
      <c r="C198" s="193">
        <f>(Indicators!C210-Indicators!C209)/-100</f>
        <v>2.2499999999999964E-3</v>
      </c>
      <c r="D198" s="193">
        <f>(Indicators!D210-Indicators!D209)/-100</f>
        <v>-5.0000000000000001E-3</v>
      </c>
      <c r="E198" s="193">
        <f>(Indicators!E210-Indicators!E209)/-Indicators!E209</f>
        <v>-9.2592592592592587E-3</v>
      </c>
      <c r="F198" s="193">
        <f>(Indicators!F210-Indicators!F209)/Indicators!F209</f>
        <v>1.6474464579899826E-3</v>
      </c>
      <c r="G198" s="193">
        <f>(Indicators!G210-Indicators!G209)/Indicators!G209</f>
        <v>-3.0864197530864196E-2</v>
      </c>
      <c r="H198" s="193">
        <f>(Indicators!H210-Indicators!H209)/Indicators!H209</f>
        <v>5.9390748222718278E-3</v>
      </c>
      <c r="I198" s="193">
        <f>(Indicators!I210-Indicators!I209)/Indicators!I209</f>
        <v>3.723248314277338E-2</v>
      </c>
      <c r="K198" s="193">
        <f t="shared" ref="K198" si="15">K186+((K174-K54)/10)</f>
        <v>0.1237992753372997</v>
      </c>
      <c r="L198" s="193">
        <f t="shared" ref="L198:S198" si="16">L186+((L174-L54)/10)</f>
        <v>8.030693501656451E-3</v>
      </c>
      <c r="M198" s="193">
        <f t="shared" si="16"/>
        <v>0.31285807096263712</v>
      </c>
      <c r="N198" s="193">
        <f t="shared" si="16"/>
        <v>1.9571481743489969E-2</v>
      </c>
      <c r="O198" s="193">
        <f t="shared" si="16"/>
        <v>4.0192975828000244E-2</v>
      </c>
      <c r="P198" s="193">
        <f t="shared" si="16"/>
        <v>0.13282061428522535</v>
      </c>
      <c r="Q198" s="193">
        <f t="shared" si="16"/>
        <v>5.6424751393915805E-2</v>
      </c>
      <c r="R198" s="193">
        <f t="shared" si="16"/>
        <v>0.14776131331887282</v>
      </c>
      <c r="S198" s="193">
        <f t="shared" si="16"/>
        <v>0.15854082362890259</v>
      </c>
      <c r="U198" s="193">
        <f>K198*$B198*Indicators!$B$256+K198*$C198*Indicators!$C$256+K198*$D198*Indicators!$D$256+K198*$E198*Indicators!$E$256+K198*$F198*Indicators!$F$256+K198*$G198*Indicators!$G$256+K198*$H198*Indicators!$H$256+K198*$I198*Indicators!$I$256</f>
        <v>3.9752203187092688E-7</v>
      </c>
      <c r="V198" s="193">
        <f>L198*$B198*Indicators!$B$257+L198*$C198*Indicators!$C$257+L198*$D198*Indicators!$D$257+L198*$E198*Indicators!$E$257+L198*$F198*Indicators!$F$257+L198*$G198*Indicators!$G$257+L198*$H198*Indicators!$H$257+L198*$I198*Indicators!$I$257</f>
        <v>-7.6466583294274856E-5</v>
      </c>
      <c r="W198" s="193">
        <f>M198*$B198*Indicators!$B$258+M198*$C198*Indicators!$C$258+M198*$D198*Indicators!$D$258+M198*$E198*Indicators!$E$258+M198*$F198*Indicators!$F$258+M198*$G198*Indicators!$G$258+M198*$H198*Indicators!$H$258+M198*$I198*Indicators!$I$258</f>
        <v>9.391004327563878E-4</v>
      </c>
      <c r="X198" s="193">
        <f>N198*$B198*Indicators!$B$259+N198*$C198*Indicators!$C$259+N198*$D198*Indicators!$D$259+N198*$E198*Indicators!$E$259+N198*$F198*Indicators!$F$259+N198*$G198*Indicators!$G$259+N198*$H198*Indicators!$H$259+N198*$I198*Indicators!$I$259</f>
        <v>3.1292000025444171E-4</v>
      </c>
      <c r="Y198" s="193">
        <f>O198*$B198*Indicators!$B$260+O198*$C198*Indicators!$C$260+O198*$D198*Indicators!$D$260+O198*$E198*Indicators!$E$260+O198*$F198*Indicators!$F$260+O198*$G198*Indicators!$G$260+O198*$H198*Indicators!$H$260+O198*$I198*Indicators!$I$260</f>
        <v>4.8120245565506182E-5</v>
      </c>
      <c r="Z198" s="193">
        <f>P198*$B198*Indicators!$B$261+P198*$C198*Indicators!$C$261+P198*$D198*Indicators!$D$261+P198*$E198*Indicators!$E$261+P198*$F198*Indicators!$F$261+P198*$G198*Indicators!$G$261+P198*$H198*Indicators!$H$261+P198*$I198*Indicators!$I$261</f>
        <v>-1.1766375117013776E-4</v>
      </c>
      <c r="AA198" s="193">
        <f>Q198*$B198*Indicators!$B$262+Q198*$C198*Indicators!$C$262+Q198*$D198*Indicators!$D$262+Q198*$E198*Indicators!$E$262+Q198*$F198*Indicators!$F$262+Q198*$G198*Indicators!$G$262+Q198*$H198*Indicators!$H$262+Q198*$I198*Indicators!$I$262</f>
        <v>4.8020736794167471E-5</v>
      </c>
      <c r="AB198" s="193">
        <f>R198*$B198*Indicators!$B$263+R198*$C198*Indicators!$C$263+R198*$D198*Indicators!$D$263+R198*$E198*Indicators!$E$263+R198*$F198*Indicators!$F$263+R198*$G198*Indicators!$G$263+R198*$H198*Indicators!$H$263+R198*$I198*Indicators!$I$263</f>
        <v>2.6193547382779187E-4</v>
      </c>
      <c r="AC198" s="193">
        <f>S198*$B198*Indicators!$B$264+S198*$C198*Indicators!$C$264+S198*$D198*Indicators!$D$264+S198*$E198*Indicators!$E$264+S198*$F198*Indicators!$F$264+S198*$G198*Indicators!$G$264+S198*$H198*Indicators!$H$264+S198*$I198*Indicators!$I$264</f>
        <v>3.4857088544434136E-4</v>
      </c>
      <c r="AE198" s="177">
        <f t="shared" si="8"/>
        <v>0.17649349622100949</v>
      </c>
    </row>
    <row r="199" spans="1:31" x14ac:dyDescent="0.25">
      <c r="A199" s="174">
        <v>41804</v>
      </c>
      <c r="B199" s="193">
        <f>(Indicators!B211-Indicators!B210)/Indicators!B210</f>
        <v>1.5355086372360858E-2</v>
      </c>
      <c r="C199" s="193">
        <f>(Indicators!C211-Indicators!C210)/-100</f>
        <v>-1.9999999999999573E-4</v>
      </c>
      <c r="D199" s="193">
        <f>(Indicators!D211-Indicators!D210)/-100</f>
        <v>0</v>
      </c>
      <c r="E199" s="193">
        <f>(Indicators!E211-Indicators!E210)/-Indicators!E210</f>
        <v>-3.669724770642202E-2</v>
      </c>
      <c r="F199" s="193">
        <f>(Indicators!F211-Indicators!F210)/Indicators!F210</f>
        <v>-6.0307017543859342E-3</v>
      </c>
      <c r="G199" s="193">
        <f>(Indicators!G211-Indicators!G210)/Indicators!G210</f>
        <v>4.7770700636942678E-2</v>
      </c>
      <c r="H199" s="193">
        <f>(Indicators!H211-Indicators!H210)/Indicators!H210</f>
        <v>1.0113953432457435E-2</v>
      </c>
      <c r="I199" s="193">
        <f>(Indicators!I211-Indicators!I210)/Indicators!I210</f>
        <v>-3.3634821933295644E-2</v>
      </c>
      <c r="K199" s="193">
        <f t="shared" ref="K199" si="17">K187+((K175-K55)/10)</f>
        <v>0.1237992753372997</v>
      </c>
      <c r="L199" s="193">
        <f t="shared" ref="L199:S199" si="18">L187+((L175-L55)/10)</f>
        <v>8.030693501656451E-3</v>
      </c>
      <c r="M199" s="193">
        <f t="shared" si="18"/>
        <v>0.31285807096263712</v>
      </c>
      <c r="N199" s="193">
        <f t="shared" si="18"/>
        <v>1.9571481743489969E-2</v>
      </c>
      <c r="O199" s="193">
        <f t="shared" si="18"/>
        <v>4.0192975828000244E-2</v>
      </c>
      <c r="P199" s="193">
        <f t="shared" si="18"/>
        <v>0.13282061428522535</v>
      </c>
      <c r="Q199" s="193">
        <f t="shared" si="18"/>
        <v>5.6424751393915805E-2</v>
      </c>
      <c r="R199" s="193">
        <f t="shared" si="18"/>
        <v>0.14776131331887282</v>
      </c>
      <c r="S199" s="193">
        <f t="shared" si="18"/>
        <v>0.15854082362890259</v>
      </c>
      <c r="U199" s="193">
        <f>K199*$B199*Indicators!$B$256+K199*$C199*Indicators!$C$256+K199*$D199*Indicators!$D$256+K199*$E199*Indicators!$E$256+K199*$F199*Indicators!$F$256+K199*$G199*Indicators!$G$256+K199*$H199*Indicators!$H$256+K199*$I199*Indicators!$I$256</f>
        <v>-8.2649829480904973E-4</v>
      </c>
      <c r="V199" s="193">
        <f>L199*$B199*Indicators!$B$257+L199*$C199*Indicators!$C$257+L199*$D199*Indicators!$D$257+L199*$E199*Indicators!$E$257+L199*$F199*Indicators!$F$257+L199*$G199*Indicators!$G$257+L199*$H199*Indicators!$H$257+L199*$I199*Indicators!$I$257</f>
        <v>1.0695371571995419E-4</v>
      </c>
      <c r="W199" s="193">
        <f>M199*$B199*Indicators!$B$258+M199*$C199*Indicators!$C$258+M199*$D199*Indicators!$D$258+M199*$E199*Indicators!$E$258+M199*$F199*Indicators!$F$258+M199*$G199*Indicators!$G$258+M199*$H199*Indicators!$H$258+M199*$I199*Indicators!$I$258</f>
        <v>-1.2673922952489839E-3</v>
      </c>
      <c r="X199" s="193">
        <f>N199*$B199*Indicators!$B$259+N199*$C199*Indicators!$C$259+N199*$D199*Indicators!$D$259+N199*$E199*Indicators!$E$259+N199*$F199*Indicators!$F$259+N199*$G199*Indicators!$G$259+N199*$H199*Indicators!$H$259+N199*$I199*Indicators!$I$259</f>
        <v>-4.231345844720423E-4</v>
      </c>
      <c r="Y199" s="193">
        <f>O199*$B199*Indicators!$B$260+O199*$C199*Indicators!$C$260+O199*$D199*Indicators!$D$260+O199*$E199*Indicators!$E$260+O199*$F199*Indicators!$F$260+O199*$G199*Indicators!$G$260+O199*$H199*Indicators!$H$260+O199*$I199*Indicators!$I$260</f>
        <v>-1.0758186900863569E-4</v>
      </c>
      <c r="Z199" s="193">
        <f>P199*$B199*Indicators!$B$261+P199*$C199*Indicators!$C$261+P199*$D199*Indicators!$D$261+P199*$E199*Indicators!$E$261+P199*$F199*Indicators!$F$261+P199*$G199*Indicators!$G$261+P199*$H199*Indicators!$H$261+P199*$I199*Indicators!$I$261</f>
        <v>4.307003608138558E-5</v>
      </c>
      <c r="AA199" s="193">
        <f>Q199*$B199*Indicators!$B$262+Q199*$C199*Indicators!$C$262+Q199*$D199*Indicators!$D$262+Q199*$E199*Indicators!$E$262+Q199*$F199*Indicators!$F$262+Q199*$G199*Indicators!$G$262+Q199*$H199*Indicators!$H$262+Q199*$I199*Indicators!$I$262</f>
        <v>-6.1245440550851578E-4</v>
      </c>
      <c r="AB199" s="193">
        <f>R199*$B199*Indicators!$B$263+R199*$C199*Indicators!$C$263+R199*$D199*Indicators!$D$263+R199*$E199*Indicators!$E$263+R199*$F199*Indicators!$F$263+R199*$G199*Indicators!$G$263+R199*$H199*Indicators!$H$263+R199*$I199*Indicators!$I$263</f>
        <v>-1.2585883120849533E-4</v>
      </c>
      <c r="AC199" s="193">
        <f>S199*$B199*Indicators!$B$264+S199*$C199*Indicators!$C$264+S199*$D199*Indicators!$D$264+S199*$E199*Indicators!$E$264+S199*$F199*Indicators!$F$264+S199*$G199*Indicators!$G$264+S199*$H199*Indicators!$H$264+S199*$I199*Indicators!$I$264</f>
        <v>4.4676067998472183E-4</v>
      </c>
      <c r="AE199" s="177">
        <f t="shared" ref="AE199:AE200" si="19">SUM(U199:AD199)*100</f>
        <v>-0.27661358484696613</v>
      </c>
    </row>
    <row r="200" spans="1:31" x14ac:dyDescent="0.25">
      <c r="A200" s="174">
        <v>41834</v>
      </c>
      <c r="B200" s="193">
        <f>(Indicators!B212-Indicators!B211)/Indicators!B211</f>
        <v>6.6162570888469076E-3</v>
      </c>
      <c r="C200" s="193">
        <f>(Indicators!C212-Indicators!C211)/-100</f>
        <v>1.4499999999999958E-3</v>
      </c>
      <c r="D200" s="193">
        <f>(Indicators!D212-Indicators!D211)/-100</f>
        <v>2.9999999999999983E-3</v>
      </c>
      <c r="E200" s="193">
        <f>(Indicators!E212-Indicators!E211)/-Indicators!E211</f>
        <v>6.1946902654867256E-2</v>
      </c>
      <c r="F200" s="193">
        <f>(Indicators!F212-Indicators!F211)/Indicators!F211</f>
        <v>3.3094318808604604E-2</v>
      </c>
      <c r="G200" s="193">
        <f>(Indicators!G212-Indicators!G211)/Indicators!G211</f>
        <v>-1.5957446808510637E-2</v>
      </c>
      <c r="H200" s="193">
        <f>(Indicators!H212-Indicators!H211)/Indicators!H211</f>
        <v>8.0526809297359978E-3</v>
      </c>
      <c r="I200" s="193">
        <f>(Indicators!I212-Indicators!I211)/Indicators!I211</f>
        <v>-6.4346300087744952E-3</v>
      </c>
      <c r="K200" s="193">
        <f t="shared" ref="K200" si="20">K188+((K176-K56)/10)</f>
        <v>0.1237992753372997</v>
      </c>
      <c r="L200" s="193">
        <f t="shared" ref="L200:S200" si="21">L188+((L176-L56)/10)</f>
        <v>8.030693501656451E-3</v>
      </c>
      <c r="M200" s="193">
        <f t="shared" si="21"/>
        <v>0.31285807096263712</v>
      </c>
      <c r="N200" s="193">
        <f t="shared" si="21"/>
        <v>1.9571481743489969E-2</v>
      </c>
      <c r="O200" s="193">
        <f t="shared" si="21"/>
        <v>4.0192975828000244E-2</v>
      </c>
      <c r="P200" s="193">
        <f t="shared" si="21"/>
        <v>0.13282061428522535</v>
      </c>
      <c r="Q200" s="193">
        <f t="shared" si="21"/>
        <v>5.6424751393915805E-2</v>
      </c>
      <c r="R200" s="193">
        <f t="shared" si="21"/>
        <v>0.14776131331887282</v>
      </c>
      <c r="S200" s="193">
        <f t="shared" si="21"/>
        <v>0.15854082362890259</v>
      </c>
      <c r="U200" s="193">
        <f>K200*$B200*Indicators!$B$256+K200*$C200*Indicators!$C$256+K200*$D200*Indicators!$D$256+K200*$E200*Indicators!$E$256+K200*$F200*Indicators!$F$256+K200*$G200*Indicators!$G$256+K200*$H200*Indicators!$H$256+K200*$I200*Indicators!$I$256</f>
        <v>2.7691444443805179E-3</v>
      </c>
      <c r="V200" s="193">
        <f>L200*$B200*Indicators!$B$257+L200*$C200*Indicators!$C$257+L200*$D200*Indicators!$D$257+L200*$E200*Indicators!$E$257+L200*$F200*Indicators!$F$257+L200*$G200*Indicators!$G$257+L200*$H200*Indicators!$H$257+L200*$I200*Indicators!$I$257</f>
        <v>4.0929446677663757E-6</v>
      </c>
      <c r="W200" s="193">
        <f>M200*$B200*Indicators!$B$258+M200*$C200*Indicators!$C$258+M200*$D200*Indicators!$D$258+M200*$E200*Indicators!$E$258+M200*$F200*Indicators!$F$258+M200*$G200*Indicators!$G$258+M200*$H200*Indicators!$H$258+M200*$I200*Indicators!$I$258</f>
        <v>2.6495081341228791E-3</v>
      </c>
      <c r="X200" s="193">
        <f>N200*$B200*Indicators!$B$259+N200*$C200*Indicators!$C$259+N200*$D200*Indicators!$D$259+N200*$E200*Indicators!$E$259+N200*$F200*Indicators!$F$259+N200*$G200*Indicators!$G$259+N200*$H200*Indicators!$H$259+N200*$I200*Indicators!$I$259</f>
        <v>2.1257485295431025E-4</v>
      </c>
      <c r="Y200" s="193">
        <f>O200*$B200*Indicators!$B$260+O200*$C200*Indicators!$C$260+O200*$D200*Indicators!$D$260+O200*$E200*Indicators!$E$260+O200*$F200*Indicators!$F$260+O200*$G200*Indicators!$G$260+O200*$H200*Indicators!$H$260+O200*$I200*Indicators!$I$260</f>
        <v>5.1377611407955393E-4</v>
      </c>
      <c r="Z200" s="193">
        <f>P200*$B200*Indicators!$B$261+P200*$C200*Indicators!$C$261+P200*$D200*Indicators!$D$261+P200*$E200*Indicators!$E$261+P200*$F200*Indicators!$F$261+P200*$G200*Indicators!$G$261+P200*$H200*Indicators!$H$261+P200*$I200*Indicators!$I$261</f>
        <v>1.3251494367031154E-3</v>
      </c>
      <c r="AA200" s="193">
        <f>Q200*$B200*Indicators!$B$262+Q200*$C200*Indicators!$C$262+Q200*$D200*Indicators!$D$262+Q200*$E200*Indicators!$E$262+Q200*$F200*Indicators!$F$262+Q200*$G200*Indicators!$G$262+Q200*$H200*Indicators!$H$262+Q200*$I200*Indicators!$I$262</f>
        <v>1.1737911080865315E-3</v>
      </c>
      <c r="AB200" s="193">
        <f>R200*$B200*Indicators!$B$263+R200*$C200*Indicators!$C$263+R200*$D200*Indicators!$D$263+R200*$E200*Indicators!$E$263+R200*$F200*Indicators!$F$263+R200*$G200*Indicators!$G$263+R200*$H200*Indicators!$H$263+R200*$I200*Indicators!$I$263</f>
        <v>1.4418384573410897E-3</v>
      </c>
      <c r="AC200" s="193">
        <f>S200*$B200*Indicators!$B$264+S200*$C200*Indicators!$C$264+S200*$D200*Indicators!$D$264+S200*$E200*Indicators!$E$264+S200*$F200*Indicators!$F$264+S200*$G200*Indicators!$G$264+S200*$H200*Indicators!$H$264+S200*$I200*Indicators!$I$264</f>
        <v>6.1247467002905731E-4</v>
      </c>
      <c r="AE200" s="177">
        <f t="shared" si="19"/>
        <v>1.070235016236482</v>
      </c>
    </row>
    <row r="201" spans="1:31" x14ac:dyDescent="0.25">
      <c r="A201" s="174">
        <v>41865</v>
      </c>
      <c r="B201" s="193">
        <f>(Indicators!B213-Indicators!B212)/Indicators!B212</f>
        <v>-2.8169014084508111E-3</v>
      </c>
      <c r="C201" s="193">
        <f>(Indicators!C213-Indicators!C212)/-100</f>
        <v>3.6000000000000034E-3</v>
      </c>
      <c r="D201" s="193">
        <f>(Indicators!D213-Indicators!D212)/-100</f>
        <v>-1.0000000000000052E-3</v>
      </c>
      <c r="E201" s="193">
        <f>(Indicators!E213-Indicators!E212)/-Indicators!E212</f>
        <v>3.7735849056603772E-2</v>
      </c>
      <c r="F201" s="193">
        <f>(Indicators!F213-Indicators!F212)/Indicators!F212</f>
        <v>-5.3924185798184809E-2</v>
      </c>
      <c r="G201" s="193">
        <f>(Indicators!G213-Indicators!G212)/Indicators!G212</f>
        <v>-3.8610038610038611E-3</v>
      </c>
      <c r="H201" s="193">
        <f>(Indicators!H213-Indicators!H212)/Indicators!H212</f>
        <v>4.2343652864883525E-3</v>
      </c>
      <c r="I201" s="193">
        <f>(Indicators!I213-Indicators!I212)/Indicators!I212</f>
        <v>-2.5316455696202531E-2</v>
      </c>
      <c r="K201" s="193">
        <f t="shared" ref="K201" si="22">K189+((K177-K57)/10)</f>
        <v>0.1237992753372997</v>
      </c>
      <c r="L201" s="193">
        <f t="shared" ref="L201:S201" si="23">L189+((L177-L57)/10)</f>
        <v>8.030693501656451E-3</v>
      </c>
      <c r="M201" s="193">
        <f t="shared" si="23"/>
        <v>0.31285807096263712</v>
      </c>
      <c r="N201" s="193">
        <f t="shared" si="23"/>
        <v>1.9571481743489969E-2</v>
      </c>
      <c r="O201" s="193">
        <f t="shared" si="23"/>
        <v>4.0192975828000244E-2</v>
      </c>
      <c r="P201" s="193">
        <f t="shared" si="23"/>
        <v>0.13282061428522535</v>
      </c>
      <c r="Q201" s="193">
        <f t="shared" si="23"/>
        <v>5.6424751393915805E-2</v>
      </c>
      <c r="R201" s="193">
        <f t="shared" si="23"/>
        <v>0.14776131331887282</v>
      </c>
      <c r="S201" s="193">
        <f t="shared" si="23"/>
        <v>0.15854082362890259</v>
      </c>
      <c r="U201" s="193">
        <f>K201*$B201*Indicators!$B$256+K201*$C201*Indicators!$C$256+K201*$D201*Indicators!$D$256+K201*$E201*Indicators!$E$256+K201*$F201*Indicators!$F$256+K201*$G201*Indicators!$G$256+K201*$H201*Indicators!$H$256+K201*$I201*Indicators!$I$256</f>
        <v>-1.4382283764288936E-3</v>
      </c>
      <c r="V201" s="193">
        <f>L201*$B201*Indicators!$B$257+L201*$C201*Indicators!$C$257+L201*$D201*Indicators!$D$257+L201*$E201*Indicators!$E$257+L201*$F201*Indicators!$F$257+L201*$G201*Indicators!$G$257+L201*$H201*Indicators!$H$257+L201*$I201*Indicators!$I$257</f>
        <v>-2.9546352466327282E-5</v>
      </c>
      <c r="W201" s="193">
        <f>M201*$B201*Indicators!$B$258+M201*$C201*Indicators!$C$258+M201*$D201*Indicators!$D$258+M201*$E201*Indicators!$E$258+M201*$F201*Indicators!$F$258+M201*$G201*Indicators!$G$258+M201*$H201*Indicators!$H$258+M201*$I201*Indicators!$I$258</f>
        <v>-3.6985618053215976E-4</v>
      </c>
      <c r="X201" s="193">
        <f>N201*$B201*Indicators!$B$259+N201*$C201*Indicators!$C$259+N201*$D201*Indicators!$D$259+N201*$E201*Indicators!$E$259+N201*$F201*Indicators!$F$259+N201*$G201*Indicators!$G$259+N201*$H201*Indicators!$H$259+N201*$I201*Indicators!$I$259</f>
        <v>-9.4712499589006907E-5</v>
      </c>
      <c r="Y201" s="193">
        <f>O201*$B201*Indicators!$B$260+O201*$C201*Indicators!$C$260+O201*$D201*Indicators!$D$260+O201*$E201*Indicators!$E$260+O201*$F201*Indicators!$F$260+O201*$G201*Indicators!$G$260+O201*$H201*Indicators!$H$260+O201*$I201*Indicators!$I$260</f>
        <v>2.5575489952625862E-4</v>
      </c>
      <c r="Z201" s="193">
        <f>P201*$B201*Indicators!$B$261+P201*$C201*Indicators!$C$261+P201*$D201*Indicators!$D$261+P201*$E201*Indicators!$E$261+P201*$F201*Indicators!$F$261+P201*$G201*Indicators!$G$261+P201*$H201*Indicators!$H$261+P201*$I201*Indicators!$I$261</f>
        <v>7.4518820843932335E-4</v>
      </c>
      <c r="AA201" s="193">
        <f>Q201*$B201*Indicators!$B$262+Q201*$C201*Indicators!$C$262+Q201*$D201*Indicators!$D$262+Q201*$E201*Indicators!$E$262+Q201*$F201*Indicators!$F$262+Q201*$G201*Indicators!$G$262+Q201*$H201*Indicators!$H$262+Q201*$I201*Indicators!$I$262</f>
        <v>5.6279695003098222E-4</v>
      </c>
      <c r="AB201" s="193">
        <f>R201*$B201*Indicators!$B$263+R201*$C201*Indicators!$C$263+R201*$D201*Indicators!$D$263+R201*$E201*Indicators!$E$263+R201*$F201*Indicators!$F$263+R201*$G201*Indicators!$G$263+R201*$H201*Indicators!$H$263+R201*$I201*Indicators!$I$263</f>
        <v>6.8803305549880933E-4</v>
      </c>
      <c r="AC201" s="193">
        <f>S201*$B201*Indicators!$B$264+S201*$C201*Indicators!$C$264+S201*$D201*Indicators!$D$264+S201*$E201*Indicators!$E$264+S201*$F201*Indicators!$F$264+S201*$G201*Indicators!$G$264+S201*$H201*Indicators!$H$264+S201*$I201*Indicators!$I$264</f>
        <v>1.2410522725653665E-4</v>
      </c>
      <c r="AE201" s="177">
        <f t="shared" ref="AE201" si="24">SUM(U201:AD201)*100</f>
        <v>4.435349317355225E-2</v>
      </c>
    </row>
    <row r="202" spans="1:31" x14ac:dyDescent="0.25">
      <c r="A202" s="174">
        <v>41896</v>
      </c>
      <c r="B202" s="193">
        <f>(Indicators!B214-Indicators!B213)/Indicators!B213</f>
        <v>6.1205273069679884E-2</v>
      </c>
      <c r="C202" s="193">
        <f>(Indicators!C214-Indicators!C213)/-100</f>
        <v>-4.5999999999999999E-3</v>
      </c>
      <c r="D202" s="193">
        <f>(Indicators!D214-Indicators!D213)/-100</f>
        <v>5.0000000000000001E-3</v>
      </c>
      <c r="E202" s="193">
        <f>(Indicators!E214-Indicators!E213)/-Indicators!E213</f>
        <v>4.9019607843137254E-2</v>
      </c>
      <c r="F202" s="193">
        <f>(Indicators!F214-Indicators!F213)/Indicators!F213</f>
        <v>-6.6591422121896157E-2</v>
      </c>
      <c r="G202" s="193">
        <f>(Indicators!G214-Indicators!G213)/Indicators!G213</f>
        <v>-5.7364341085271317E-2</v>
      </c>
      <c r="H202" s="193">
        <f>(Indicators!H214-Indicators!H213)/Indicators!H213</f>
        <v>8.1369913175874265E-3</v>
      </c>
      <c r="I202" s="193">
        <f>(Indicators!I214-Indicators!I213)/Indicators!I213</f>
        <v>-1.2080942313500454E-2</v>
      </c>
      <c r="K202" s="193">
        <f t="shared" ref="K202" si="25">K190+((K178-K58)/10)</f>
        <v>0.1237992753372997</v>
      </c>
      <c r="L202" s="193">
        <f t="shared" ref="L202:S202" si="26">L190+((L178-L58)/10)</f>
        <v>8.030693501656451E-3</v>
      </c>
      <c r="M202" s="193">
        <f t="shared" si="26"/>
        <v>0.31285807096263712</v>
      </c>
      <c r="N202" s="193">
        <f t="shared" si="26"/>
        <v>1.9571481743489969E-2</v>
      </c>
      <c r="O202" s="193">
        <f t="shared" si="26"/>
        <v>4.0192975828000244E-2</v>
      </c>
      <c r="P202" s="193">
        <f t="shared" si="26"/>
        <v>0.13282061428522535</v>
      </c>
      <c r="Q202" s="193">
        <f t="shared" si="26"/>
        <v>5.6424751393915805E-2</v>
      </c>
      <c r="R202" s="193">
        <f t="shared" si="26"/>
        <v>0.14776131331887282</v>
      </c>
      <c r="S202" s="193">
        <f t="shared" si="26"/>
        <v>0.15854082362890259</v>
      </c>
      <c r="U202" s="193">
        <f>K202*$B202*Indicators!$B$256+K202*$C202*Indicators!$C$256+K202*$D202*Indicators!$D$256+K202*$E202*Indicators!$E$256+K202*$F202*Indicators!$F$256+K202*$G202*Indicators!$G$256+K202*$H202*Indicators!$H$256+K202*$I202*Indicators!$I$256</f>
        <v>2.8991940398365496E-5</v>
      </c>
      <c r="V202" s="193">
        <f>L202*$B202*Indicators!$B$257+L202*$C202*Indicators!$C$257+L202*$D202*Indicators!$D$257+L202*$E202*Indicators!$E$257+L202*$F202*Indicators!$F$257+L202*$G202*Indicators!$G$257+L202*$H202*Indicators!$H$257+L202*$I202*Indicators!$I$257</f>
        <v>-1.6851464230000891E-5</v>
      </c>
      <c r="W202" s="193">
        <f>M202*$B202*Indicators!$B$258+M202*$C202*Indicators!$C$258+M202*$D202*Indicators!$D$258+M202*$E202*Indicators!$E$258+M202*$F202*Indicators!$F$258+M202*$G202*Indicators!$G$258+M202*$H202*Indicators!$H$258+M202*$I202*Indicators!$I$258</f>
        <v>7.5246486494159274E-3</v>
      </c>
      <c r="X202" s="193">
        <f>N202*$B202*Indicators!$B$259+N202*$C202*Indicators!$C$259+N202*$D202*Indicators!$D$259+N202*$E202*Indicators!$E$259+N202*$F202*Indicators!$F$259+N202*$G202*Indicators!$G$259+N202*$H202*Indicators!$H$259+N202*$I202*Indicators!$I$259</f>
        <v>2.097608168142204E-4</v>
      </c>
      <c r="Y202" s="193">
        <f>O202*$B202*Indicators!$B$260+O202*$C202*Indicators!$C$260+O202*$D202*Indicators!$D$260+O202*$E202*Indicators!$E$260+O202*$F202*Indicators!$F$260+O202*$G202*Indicators!$G$260+O202*$H202*Indicators!$H$260+O202*$I202*Indicators!$I$260</f>
        <v>5.8000549182836197E-4</v>
      </c>
      <c r="Z202" s="193">
        <f>P202*$B202*Indicators!$B$261+P202*$C202*Indicators!$C$261+P202*$D202*Indicators!$D$261+P202*$E202*Indicators!$E$261+P202*$F202*Indicators!$F$261+P202*$G202*Indicators!$G$261+P202*$H202*Indicators!$H$261+P202*$I202*Indicators!$I$261</f>
        <v>1.6531831108305079E-3</v>
      </c>
      <c r="AA202" s="193">
        <f>Q202*$B202*Indicators!$B$262+Q202*$C202*Indicators!$C$262+Q202*$D202*Indicators!$D$262+Q202*$E202*Indicators!$E$262+Q202*$F202*Indicators!$F$262+Q202*$G202*Indicators!$G$262+Q202*$H202*Indicators!$H$262+Q202*$I202*Indicators!$I$262</f>
        <v>1.1750857176762908E-3</v>
      </c>
      <c r="AB202" s="193">
        <f>R202*$B202*Indicators!$B$263+R202*$C202*Indicators!$C$263+R202*$D202*Indicators!$D$263+R202*$E202*Indicators!$E$263+R202*$F202*Indicators!$F$263+R202*$G202*Indicators!$G$263+R202*$H202*Indicators!$H$263+R202*$I202*Indicators!$I$263</f>
        <v>1.7361272205721496E-3</v>
      </c>
      <c r="AC202" s="193">
        <f>S202*$B202*Indicators!$B$264+S202*$C202*Indicators!$C$264+S202*$D202*Indicators!$D$264+S202*$E202*Indicators!$E$264+S202*$F202*Indicators!$F$264+S202*$G202*Indicators!$G$264+S202*$H202*Indicators!$H$264+S202*$I202*Indicators!$I$264</f>
        <v>1.1648910022519442E-3</v>
      </c>
      <c r="AE202" s="177">
        <f t="shared" ref="AE202:AE205" si="27">SUM(U202:AD202)*100</f>
        <v>1.4055842485557768</v>
      </c>
    </row>
    <row r="203" spans="1:31" x14ac:dyDescent="0.25">
      <c r="A203" s="174">
        <v>41926</v>
      </c>
      <c r="B203" s="193">
        <f>(Indicators!B215-Indicators!B214)/Indicators!B214</f>
        <v>-3.6379769299023972E-2</v>
      </c>
      <c r="C203" s="193">
        <f>(Indicators!C215-Indicators!C214)/-100</f>
        <v>4.9500000000000013E-3</v>
      </c>
      <c r="D203" s="193">
        <f>(Indicators!D215-Indicators!D214)/-100</f>
        <v>0</v>
      </c>
      <c r="E203" s="193">
        <f>(Indicators!E215-Indicators!E214)/-Indicators!E214</f>
        <v>0.1134020618556701</v>
      </c>
      <c r="F203" s="193">
        <f>(Indicators!F215-Indicators!F214)/Indicators!F214</f>
        <v>-3.6275695284158842E-3</v>
      </c>
      <c r="G203" s="193">
        <f>(Indicators!G215-Indicators!G214)/Indicators!G214</f>
        <v>-1.3980263157894737E-2</v>
      </c>
      <c r="H203" s="193">
        <f>(Indicators!H215-Indicators!H214)/Indicators!H214</f>
        <v>6.359553955651737E-3</v>
      </c>
      <c r="I203" s="193">
        <f>(Indicators!I215-Indicators!I214)/Indicators!I214</f>
        <v>4.0966065423417915E-2</v>
      </c>
      <c r="K203" s="193">
        <f t="shared" ref="K203" si="28">K191+((K179-K59)/10)</f>
        <v>0.1237992753372997</v>
      </c>
      <c r="L203" s="193">
        <f t="shared" ref="L203:S203" si="29">L191+((L179-L59)/10)</f>
        <v>8.030693501656451E-3</v>
      </c>
      <c r="M203" s="193">
        <f t="shared" si="29"/>
        <v>0.31285807096263712</v>
      </c>
      <c r="N203" s="193">
        <f t="shared" si="29"/>
        <v>1.9571481743489969E-2</v>
      </c>
      <c r="O203" s="193">
        <f t="shared" si="29"/>
        <v>4.0192975828000244E-2</v>
      </c>
      <c r="P203" s="193">
        <f t="shared" si="29"/>
        <v>0.13282061428522535</v>
      </c>
      <c r="Q203" s="193">
        <f t="shared" si="29"/>
        <v>5.6424751393915805E-2</v>
      </c>
      <c r="R203" s="193">
        <f t="shared" si="29"/>
        <v>0.14776131331887282</v>
      </c>
      <c r="S203" s="193">
        <f t="shared" si="29"/>
        <v>0.15854082362890259</v>
      </c>
      <c r="U203" s="193">
        <f>K203*$B203*Indicators!$B$256+K203*$C203*Indicators!$C$256+K203*$D203*Indicators!$D$256+K203*$E203*Indicators!$E$256+K203*$F203*Indicators!$F$256+K203*$G203*Indicators!$G$256+K203*$H203*Indicators!$H$256+K203*$I203*Indicators!$I$256</f>
        <v>1.8968978600623035E-3</v>
      </c>
      <c r="V203" s="193">
        <f>L203*$B203*Indicators!$B$257+L203*$C203*Indicators!$C$257+L203*$D203*Indicators!$D$257+L203*$E203*Indicators!$E$257+L203*$F203*Indicators!$F$257+L203*$G203*Indicators!$G$257+L203*$H203*Indicators!$H$257+L203*$I203*Indicators!$I$257</f>
        <v>2.4311986730881598E-5</v>
      </c>
      <c r="W203" s="193">
        <f>M203*$B203*Indicators!$B$258+M203*$C203*Indicators!$C$258+M203*$D203*Indicators!$D$258+M203*$E203*Indicators!$E$258+M203*$F203*Indicators!$F$258+M203*$G203*Indicators!$G$258+M203*$H203*Indicators!$H$258+M203*$I203*Indicators!$I$258</f>
        <v>2.6362845849873719E-3</v>
      </c>
      <c r="X203" s="193">
        <f>N203*$B203*Indicators!$B$259+N203*$C203*Indicators!$C$259+N203*$D203*Indicators!$D$259+N203*$E203*Indicators!$E$259+N203*$F203*Indicators!$F$259+N203*$G203*Indicators!$G$259+N203*$H203*Indicators!$H$259+N203*$I203*Indicators!$I$259</f>
        <v>7.9086250950366227E-4</v>
      </c>
      <c r="Y203" s="193">
        <f>O203*$B203*Indicators!$B$260+O203*$C203*Indicators!$C$260+O203*$D203*Indicators!$D$260+O203*$E203*Indicators!$E$260+O203*$F203*Indicators!$F$260+O203*$G203*Indicators!$G$260+O203*$H203*Indicators!$H$260+O203*$I203*Indicators!$I$260</f>
        <v>7.56170623341239E-4</v>
      </c>
      <c r="Z203" s="193">
        <f>P203*$B203*Indicators!$B$261+P203*$C203*Indicators!$C$261+P203*$D203*Indicators!$D$261+P203*$E203*Indicators!$E$261+P203*$F203*Indicators!$F$261+P203*$G203*Indicators!$G$261+P203*$H203*Indicators!$H$261+P203*$I203*Indicators!$I$261</f>
        <v>1.4642965010945854E-3</v>
      </c>
      <c r="AA203" s="193">
        <f>Q203*$B203*Indicators!$B$262+Q203*$C203*Indicators!$C$262+Q203*$D203*Indicators!$D$262+Q203*$E203*Indicators!$E$262+Q203*$F203*Indicators!$F$262+Q203*$G203*Indicators!$G$262+Q203*$H203*Indicators!$H$262+Q203*$I203*Indicators!$I$262</f>
        <v>2.0731107602576203E-3</v>
      </c>
      <c r="AB203" s="193">
        <f>R203*$B203*Indicators!$B$263+R203*$C203*Indicators!$C$263+R203*$D203*Indicators!$D$263+R203*$E203*Indicators!$E$263+R203*$F203*Indicators!$F$263+R203*$G203*Indicators!$G$263+R203*$H203*Indicators!$H$263+R203*$I203*Indicators!$I$263</f>
        <v>1.9786567804313494E-3</v>
      </c>
      <c r="AC203" s="193">
        <f>S203*$B203*Indicators!$B$264+S203*$C203*Indicators!$C$264+S203*$D203*Indicators!$D$264+S203*$E203*Indicators!$E$264+S203*$F203*Indicators!$F$264+S203*$G203*Indicators!$G$264+S203*$H203*Indicators!$H$264+S203*$I203*Indicators!$I$264</f>
        <v>3.2511848239305204E-4</v>
      </c>
      <c r="AE203" s="177">
        <f t="shared" si="27"/>
        <v>1.1945710088802064</v>
      </c>
    </row>
    <row r="204" spans="1:31" x14ac:dyDescent="0.25">
      <c r="A204" s="174">
        <v>41957</v>
      </c>
      <c r="B204" s="193">
        <f>(Indicators!B216-Indicators!B215)/Indicators!B215</f>
        <v>1.0128913443830682E-2</v>
      </c>
      <c r="C204" s="193">
        <f>(Indicators!C216-Indicators!C215)/-100</f>
        <v>3.2999999999999917E-3</v>
      </c>
      <c r="D204" s="193">
        <f>(Indicators!D216-Indicators!D215)/-100</f>
        <v>1.0000000000000052E-3</v>
      </c>
      <c r="E204" s="193">
        <f>(Indicators!E216-Indicators!E215)/-Indicators!E215</f>
        <v>0.10465116279069768</v>
      </c>
      <c r="F204" s="193">
        <f>(Indicators!F216-Indicators!F215)/Indicators!F215</f>
        <v>-3.6407766990291239E-2</v>
      </c>
      <c r="G204" s="193">
        <f>(Indicators!G216-Indicators!G215)/Indicators!G215</f>
        <v>-6.672226855713094E-3</v>
      </c>
      <c r="H204" s="193">
        <f>(Indicators!H216-Indicators!H215)/Indicators!H215</f>
        <v>4.1644060867728344E-3</v>
      </c>
      <c r="I204" s="193">
        <f>(Indicators!I216-Indicators!I215)/Indicators!I215</f>
        <v>-2.9368575624082231E-2</v>
      </c>
      <c r="K204" s="193">
        <f t="shared" ref="K204" si="30">K192+((K180-K60)/10)</f>
        <v>0.1237992753372997</v>
      </c>
      <c r="L204" s="193">
        <f t="shared" ref="L204:S204" si="31">L192+((L180-L60)/10)</f>
        <v>8.030693501656451E-3</v>
      </c>
      <c r="M204" s="193">
        <f t="shared" si="31"/>
        <v>0.31285807096263712</v>
      </c>
      <c r="N204" s="193">
        <f t="shared" si="31"/>
        <v>1.9571481743489969E-2</v>
      </c>
      <c r="O204" s="193">
        <f t="shared" si="31"/>
        <v>4.0192975828000244E-2</v>
      </c>
      <c r="P204" s="193">
        <f t="shared" si="31"/>
        <v>0.13282061428522535</v>
      </c>
      <c r="Q204" s="193">
        <f t="shared" si="31"/>
        <v>5.6424751393915805E-2</v>
      </c>
      <c r="R204" s="193">
        <f t="shared" si="31"/>
        <v>0.14776131331887282</v>
      </c>
      <c r="S204" s="193">
        <f t="shared" si="31"/>
        <v>0.15854082362890259</v>
      </c>
      <c r="U204" s="193">
        <f>K204*$B204*Indicators!$B$256+K204*$C204*Indicators!$C$256+K204*$D204*Indicators!$D$256+K204*$E204*Indicators!$E$256+K204*$F204*Indicators!$F$256+K204*$G204*Indicators!$G$256+K204*$H204*Indicators!$H$256+K204*$I204*Indicators!$I$256</f>
        <v>9.0882345749134636E-4</v>
      </c>
      <c r="V204" s="193">
        <f>L204*$B204*Indicators!$B$257+L204*$C204*Indicators!$C$257+L204*$D204*Indicators!$D$257+L204*$E204*Indicators!$E$257+L204*$F204*Indicators!$F$257+L204*$G204*Indicators!$G$257+L204*$H204*Indicators!$H$257+L204*$I204*Indicators!$I$257</f>
        <v>3.9841751683922477E-5</v>
      </c>
      <c r="W204" s="193">
        <f>M204*$B204*Indicators!$B$258+M204*$C204*Indicators!$C$258+M204*$D204*Indicators!$D$258+M204*$E204*Indicators!$E$258+M204*$F204*Indicators!$F$258+M204*$G204*Indicators!$G$258+M204*$H204*Indicators!$H$258+M204*$I204*Indicators!$I$258</f>
        <v>2.8979922563646086E-3</v>
      </c>
      <c r="X204" s="193">
        <f>N204*$B204*Indicators!$B$259+N204*$C204*Indicators!$C$259+N204*$D204*Indicators!$D$259+N204*$E204*Indicators!$E$259+N204*$F204*Indicators!$F$259+N204*$G204*Indicators!$G$259+N204*$H204*Indicators!$H$259+N204*$I204*Indicators!$I$259</f>
        <v>1.5442440636867028E-4</v>
      </c>
      <c r="Y204" s="193">
        <f>O204*$B204*Indicators!$B$260+O204*$C204*Indicators!$C$260+O204*$D204*Indicators!$D$260+O204*$E204*Indicators!$E$260+O204*$F204*Indicators!$F$260+O204*$G204*Indicators!$G$260+O204*$H204*Indicators!$H$260+O204*$I204*Indicators!$I$260</f>
        <v>7.0665114888350869E-4</v>
      </c>
      <c r="Z204" s="193">
        <f>P204*$B204*Indicators!$B$261+P204*$C204*Indicators!$C$261+P204*$D204*Indicators!$D$261+P204*$E204*Indicators!$E$261+P204*$F204*Indicators!$F$261+P204*$G204*Indicators!$G$261+P204*$H204*Indicators!$H$261+P204*$I204*Indicators!$I$261</f>
        <v>1.8427676993185602E-3</v>
      </c>
      <c r="AA204" s="193">
        <f>Q204*$B204*Indicators!$B$262+Q204*$C204*Indicators!$C$262+Q204*$D204*Indicators!$D$262+Q204*$E204*Indicators!$E$262+Q204*$F204*Indicators!$F$262+Q204*$G204*Indicators!$G$262+Q204*$H204*Indicators!$H$262+Q204*$I204*Indicators!$I$262</f>
        <v>1.7527933642117063E-3</v>
      </c>
      <c r="AB204" s="193">
        <f>R204*$B204*Indicators!$B$263+R204*$C204*Indicators!$C$263+R204*$D204*Indicators!$D$263+R204*$E204*Indicators!$E$263+R204*$F204*Indicators!$F$263+R204*$G204*Indicators!$G$263+R204*$H204*Indicators!$H$263+R204*$I204*Indicators!$I$263</f>
        <v>1.8490703974870578E-3</v>
      </c>
      <c r="AC204" s="193">
        <f>S204*$B204*Indicators!$B$264+S204*$C204*Indicators!$C$264+S204*$D204*Indicators!$D$264+S204*$E204*Indicators!$E$264+S204*$F204*Indicators!$F$264+S204*$G204*Indicators!$G$264+S204*$H204*Indicators!$H$264+S204*$I204*Indicators!$I$264</f>
        <v>3.4067004686640941E-4</v>
      </c>
      <c r="AE204" s="177">
        <f t="shared" si="27"/>
        <v>1.0493034528675791</v>
      </c>
    </row>
    <row r="205" spans="1:31" x14ac:dyDescent="0.25">
      <c r="A205" s="174">
        <v>41987</v>
      </c>
      <c r="B205" s="193">
        <f>(Indicators!B217-Indicators!B216)/Indicators!B216</f>
        <v>5.378304466727437E-2</v>
      </c>
      <c r="C205" s="193">
        <f>(Indicators!C217-Indicators!C216)/-100</f>
        <v>-4.8999999999999929E-3</v>
      </c>
      <c r="D205" s="193">
        <f>(Indicators!D217-Indicators!D216)/-100</f>
        <v>5.0000000000000001E-3</v>
      </c>
      <c r="E205" s="193">
        <f>(Indicators!E217-Indicators!E216)/-Indicators!E216</f>
        <v>0.25974025974025972</v>
      </c>
      <c r="F205" s="193">
        <f>(Indicators!F217-Indicators!F216)/Indicators!F216</f>
        <v>-5.6045340050377868E-2</v>
      </c>
      <c r="G205" s="193">
        <f>(Indicators!G217-Indicators!G216)/Indicators!G216</f>
        <v>8.3963056255247689E-3</v>
      </c>
      <c r="H205" s="193">
        <f>(Indicators!H217-Indicators!H216)/Indicators!H216</f>
        <v>-1.226547268304661E-2</v>
      </c>
      <c r="I205" s="193">
        <f>(Indicators!I217-Indicators!I216)/Indicators!I216</f>
        <v>-2.4205748865355523E-2</v>
      </c>
      <c r="K205" s="193">
        <f t="shared" ref="K205" si="32">K193+((K181-K61)/10)</f>
        <v>0.1237992753372997</v>
      </c>
      <c r="L205" s="193">
        <f t="shared" ref="L205:S205" si="33">L193+((L181-L61)/10)</f>
        <v>8.030693501656451E-3</v>
      </c>
      <c r="M205" s="193">
        <f t="shared" si="33"/>
        <v>0.31285807096263712</v>
      </c>
      <c r="N205" s="193">
        <f t="shared" si="33"/>
        <v>1.9571481743489969E-2</v>
      </c>
      <c r="O205" s="193">
        <f t="shared" si="33"/>
        <v>4.0192975828000244E-2</v>
      </c>
      <c r="P205" s="193">
        <f t="shared" si="33"/>
        <v>0.13282061428522535</v>
      </c>
      <c r="Q205" s="193">
        <f t="shared" si="33"/>
        <v>5.6424751393915805E-2</v>
      </c>
      <c r="R205" s="193">
        <f t="shared" si="33"/>
        <v>0.14776131331887282</v>
      </c>
      <c r="S205" s="193">
        <f t="shared" si="33"/>
        <v>0.15854082362890259</v>
      </c>
      <c r="U205" s="193">
        <f>K205*$B205*Indicators!$B$256+K205*$C205*Indicators!$C$256+K205*$D205*Indicators!$D$256+K205*$E205*Indicators!$E$256+K205*$F205*Indicators!$F$256+K205*$G205*Indicators!$G$256+K205*$H205*Indicators!$H$256+K205*$I205*Indicators!$I$256</f>
        <v>4.2953203316216607E-3</v>
      </c>
      <c r="V205" s="193">
        <f>L205*$B205*Indicators!$B$257+L205*$C205*Indicators!$C$257+L205*$D205*Indicators!$D$257+L205*$E205*Indicators!$E$257+L205*$F205*Indicators!$F$257+L205*$G205*Indicators!$G$257+L205*$H205*Indicators!$H$257+L205*$I205*Indicators!$I$257</f>
        <v>3.2625745858088148E-4</v>
      </c>
      <c r="W205" s="193">
        <f>M205*$B205*Indicators!$B$258+M205*$C205*Indicators!$C$258+M205*$D205*Indicators!$D$258+M205*$E205*Indicators!$E$258+M205*$F205*Indicators!$F$258+M205*$G205*Indicators!$G$258+M205*$H205*Indicators!$H$258+M205*$I205*Indicators!$I$258</f>
        <v>1.1888730139799233E-2</v>
      </c>
      <c r="X205" s="193">
        <f>N205*$B205*Indicators!$B$259+N205*$C205*Indicators!$C$259+N205*$D205*Indicators!$D$259+N205*$E205*Indicators!$E$259+N205*$F205*Indicators!$F$259+N205*$G205*Indicators!$G$259+N205*$H205*Indicators!$H$259+N205*$I205*Indicators!$I$259</f>
        <v>8.6118306192931472E-4</v>
      </c>
      <c r="Y205" s="193">
        <f>O205*$B205*Indicators!$B$260+O205*$C205*Indicators!$C$260+O205*$D205*Indicators!$D$260+O205*$E205*Indicators!$E$260+O205*$F205*Indicators!$F$260+O205*$G205*Indicators!$G$260+O205*$H205*Indicators!$H$260+O205*$I205*Indicators!$I$260</f>
        <v>1.5466021639956552E-3</v>
      </c>
      <c r="Z205" s="193">
        <f>P205*$B205*Indicators!$B$261+P205*$C205*Indicators!$C$261+P205*$D205*Indicators!$D$261+P205*$E205*Indicators!$E$261+P205*$F205*Indicators!$F$261+P205*$G205*Indicators!$G$261+P205*$H205*Indicators!$H$261+P205*$I205*Indicators!$I$261</f>
        <v>3.6619921451350769E-3</v>
      </c>
      <c r="AA205" s="193">
        <f>Q205*$B205*Indicators!$B$262+Q205*$C205*Indicators!$C$262+Q205*$D205*Indicators!$D$262+Q205*$E205*Indicators!$E$262+Q205*$F205*Indicators!$F$262+Q205*$G205*Indicators!$G$262+Q205*$H205*Indicators!$H$262+Q205*$I205*Indicators!$I$262</f>
        <v>4.3981239010603065E-3</v>
      </c>
      <c r="AB205" s="193">
        <f>R205*$B205*Indicators!$B$263+R205*$C205*Indicators!$C$263+R205*$D205*Indicators!$D$263+R205*$E205*Indicators!$E$263+R205*$F205*Indicators!$F$263+R205*$G205*Indicators!$G$263+R205*$H205*Indicators!$H$263+R205*$I205*Indicators!$I$263</f>
        <v>3.7305891581028636E-3</v>
      </c>
      <c r="AC205" s="193">
        <f>S205*$B205*Indicators!$B$264+S205*$C205*Indicators!$C$264+S205*$D205*Indicators!$D$264+S205*$E205*Indicators!$E$264+S205*$F205*Indicators!$F$264+S205*$G205*Indicators!$G$264+S205*$H205*Indicators!$H$264+S205*$I205*Indicators!$I$264</f>
        <v>-3.5929279506487943E-5</v>
      </c>
      <c r="AE205" s="177">
        <f t="shared" si="27"/>
        <v>3.0672869080718503</v>
      </c>
    </row>
  </sheetData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6"/>
  <sheetViews>
    <sheetView topLeftCell="A206" zoomScale="80" zoomScaleNormal="80" workbookViewId="0">
      <selection activeCell="A206" sqref="A206"/>
    </sheetView>
  </sheetViews>
  <sheetFormatPr defaultRowHeight="15" x14ac:dyDescent="0.25"/>
  <cols>
    <col min="1" max="1" width="14.7109375" bestFit="1" customWidth="1"/>
    <col min="2" max="6" width="18" customWidth="1"/>
    <col min="7" max="7" width="19.7109375" customWidth="1"/>
    <col min="8" max="9" width="16.5703125" customWidth="1"/>
    <col min="10" max="17" width="9.140625" style="262"/>
    <col min="18" max="21" width="9.140625" style="259"/>
  </cols>
  <sheetData>
    <row r="1" spans="1:16" ht="21.75" thickBot="1" x14ac:dyDescent="0.3">
      <c r="A1" s="180" t="s">
        <v>85</v>
      </c>
      <c r="B1" s="157" t="str">
        <f>'Comparitive Analysis'!B1</f>
        <v>KZN</v>
      </c>
      <c r="C1" s="157" t="str">
        <f>'Comparitive Analysis'!C1</f>
        <v>Durban</v>
      </c>
      <c r="D1" s="157" t="str">
        <f>'Comparitive Analysis'!D1</f>
        <v>PMB</v>
      </c>
      <c r="E1" s="157" t="str">
        <f>'Comparitive Analysis'!E1</f>
        <v>Rbay</v>
      </c>
      <c r="F1" s="157" t="str">
        <f>'Comparitive Analysis'!F1</f>
        <v>Newcastle</v>
      </c>
      <c r="G1" s="157" t="str">
        <f>'Comparitive Analysis'!G1</f>
        <v>Port Shepstone</v>
      </c>
      <c r="H1" s="157" t="str">
        <f>'Risk Ilembe'!A1</f>
        <v>Ilembe</v>
      </c>
      <c r="I1" s="259"/>
      <c r="J1" s="259" t="str">
        <f>B1</f>
        <v>KZN</v>
      </c>
      <c r="K1" s="259" t="str">
        <f t="shared" ref="K1:P1" si="0">C1</f>
        <v>Durban</v>
      </c>
      <c r="L1" s="259" t="str">
        <f t="shared" si="0"/>
        <v>PMB</v>
      </c>
      <c r="M1" s="259" t="str">
        <f t="shared" si="0"/>
        <v>Rbay</v>
      </c>
      <c r="N1" s="259" t="str">
        <f t="shared" si="0"/>
        <v>Newcastle</v>
      </c>
      <c r="O1" s="259" t="str">
        <f t="shared" si="0"/>
        <v>Port Shepstone</v>
      </c>
      <c r="P1" s="259" t="str">
        <f t="shared" si="0"/>
        <v>Ilembe</v>
      </c>
    </row>
    <row r="2" spans="1:16" ht="15" hidden="1" customHeight="1" x14ac:dyDescent="0.25">
      <c r="A2" s="174">
        <f>Indicators!A14</f>
        <v>35796</v>
      </c>
      <c r="B2" s="177">
        <f>'Risk KZN'!AE2</f>
        <v>0.48475012166980036</v>
      </c>
      <c r="C2" s="177">
        <f>'Risk Durban'!AE2</f>
        <v>0.49825946231869622</v>
      </c>
      <c r="D2" s="177">
        <f>'Risk PMB'!AE2</f>
        <v>0.4221007646178363</v>
      </c>
      <c r="E2" s="177">
        <f>'Risk RBay'!AE2</f>
        <v>0.74000127142423811</v>
      </c>
      <c r="F2" s="177">
        <f>'Risk Newcastle'!AE2</f>
        <v>0.55102329643757308</v>
      </c>
      <c r="G2" s="177">
        <f>'Risk Port Shepstone'!AE2</f>
        <v>0.4024351813463436</v>
      </c>
      <c r="H2" s="177">
        <f>'Risk Ilembe'!AE2</f>
        <v>0.23570715551208787</v>
      </c>
      <c r="I2" s="177"/>
    </row>
    <row r="3" spans="1:16" ht="15" hidden="1" customHeight="1" x14ac:dyDescent="0.25">
      <c r="A3" s="174">
        <f>Indicators!A15</f>
        <v>35827</v>
      </c>
      <c r="B3" s="177">
        <f>'Risk KZN'!AE3</f>
        <v>2.0545090982909082</v>
      </c>
      <c r="C3" s="177">
        <f>'Risk Durban'!AE3</f>
        <v>2.2206012675377673</v>
      </c>
      <c r="D3" s="177">
        <f>'Risk PMB'!AE3</f>
        <v>1.9737500611431762</v>
      </c>
      <c r="E3" s="177">
        <f>'Risk RBay'!AE3</f>
        <v>2.0246287577913278</v>
      </c>
      <c r="F3" s="177">
        <f>'Risk Newcastle'!AE3</f>
        <v>1.9244418388459286</v>
      </c>
      <c r="G3" s="177">
        <f>'Risk Port Shepstone'!AE3</f>
        <v>1.8999187522160614</v>
      </c>
      <c r="H3" s="177">
        <f>'Risk Ilembe'!AE3</f>
        <v>1.7149724206190886</v>
      </c>
      <c r="I3" s="177"/>
    </row>
    <row r="4" spans="1:16" ht="15" hidden="1" customHeight="1" x14ac:dyDescent="0.25">
      <c r="A4" s="174">
        <f>Indicators!A16</f>
        <v>35855</v>
      </c>
      <c r="B4" s="177">
        <f>'Risk KZN'!AE4</f>
        <v>2.5766395675473685E-2</v>
      </c>
      <c r="C4" s="177">
        <f>'Risk Durban'!AE4</f>
        <v>9.1811041922166631E-2</v>
      </c>
      <c r="D4" s="177">
        <f>'Risk PMB'!AE4</f>
        <v>7.3505577493957294E-2</v>
      </c>
      <c r="E4" s="177">
        <f>'Risk RBay'!AE4</f>
        <v>0.10297750416848868</v>
      </c>
      <c r="F4" s="177">
        <f>'Risk Newcastle'!AE4</f>
        <v>0.18299333792633077</v>
      </c>
      <c r="G4" s="177">
        <f>'Risk Port Shepstone'!AE4</f>
        <v>-6.2755798203252944E-2</v>
      </c>
      <c r="H4" s="177">
        <f>'Risk Ilembe'!AE4</f>
        <v>-0.23291817201861048</v>
      </c>
      <c r="I4" s="177"/>
    </row>
    <row r="5" spans="1:16" ht="15" hidden="1" customHeight="1" x14ac:dyDescent="0.25">
      <c r="A5" s="174">
        <f>Indicators!A17</f>
        <v>35886</v>
      </c>
      <c r="B5" s="177">
        <f>'Risk KZN'!AE5</f>
        <v>0.93847470129625588</v>
      </c>
      <c r="C5" s="177">
        <f>'Risk Durban'!AE5</f>
        <v>0.96054344631692212</v>
      </c>
      <c r="D5" s="177">
        <f>'Risk PMB'!AE5</f>
        <v>0.9190425167579811</v>
      </c>
      <c r="E5" s="177">
        <f>'Risk RBay'!AE5</f>
        <v>0.96806392102942951</v>
      </c>
      <c r="F5" s="177">
        <f>'Risk Newcastle'!AE5</f>
        <v>0.90788262609255499</v>
      </c>
      <c r="G5" s="177">
        <f>'Risk Port Shepstone'!AE5</f>
        <v>0.92249987771833952</v>
      </c>
      <c r="H5" s="177">
        <f>'Risk Ilembe'!AE5</f>
        <v>0.79598269633993657</v>
      </c>
      <c r="I5" s="177"/>
    </row>
    <row r="6" spans="1:16" ht="15" hidden="1" customHeight="1" x14ac:dyDescent="0.25">
      <c r="A6" s="174">
        <f>Indicators!A18</f>
        <v>35916</v>
      </c>
      <c r="B6" s="177">
        <f>'Risk KZN'!AE6</f>
        <v>-0.14696292268974964</v>
      </c>
      <c r="C6" s="177">
        <f>'Risk Durban'!AE6</f>
        <v>-7.511297076623874E-2</v>
      </c>
      <c r="D6" s="177">
        <f>'Risk PMB'!AE6</f>
        <v>-0.16629968545615598</v>
      </c>
      <c r="E6" s="177">
        <f>'Risk RBay'!AE6</f>
        <v>-0.11312256215078118</v>
      </c>
      <c r="F6" s="177">
        <f>'Risk Newcastle'!AE6</f>
        <v>-8.9174839221776381E-2</v>
      </c>
      <c r="G6" s="177">
        <f>'Risk Port Shepstone'!AE6</f>
        <v>-0.26628544939802229</v>
      </c>
      <c r="H6" s="177">
        <f>'Risk Ilembe'!AE6</f>
        <v>-0.15162367530321122</v>
      </c>
      <c r="I6" s="177"/>
    </row>
    <row r="7" spans="1:16" ht="15" hidden="1" customHeight="1" x14ac:dyDescent="0.25">
      <c r="A7" s="174">
        <f>Indicators!A19</f>
        <v>35947</v>
      </c>
      <c r="B7" s="177">
        <f>'Risk KZN'!AE7</f>
        <v>3.2505469742413946</v>
      </c>
      <c r="C7" s="177">
        <f>'Risk Durban'!AE7</f>
        <v>3.2790356937968621</v>
      </c>
      <c r="D7" s="177">
        <f>'Risk PMB'!AE7</f>
        <v>2.8782488630987233</v>
      </c>
      <c r="E7" s="177">
        <f>'Risk RBay'!AE7</f>
        <v>4.2090699830211982</v>
      </c>
      <c r="F7" s="177">
        <f>'Risk Newcastle'!AE7</f>
        <v>3.4925167316022701</v>
      </c>
      <c r="G7" s="177">
        <f>'Risk Port Shepstone'!AE7</f>
        <v>2.8677368288313452</v>
      </c>
      <c r="H7" s="177">
        <f>'Risk Ilembe'!AE7</f>
        <v>3.2750465312279222</v>
      </c>
      <c r="I7" s="177"/>
    </row>
    <row r="8" spans="1:16" ht="15" hidden="1" customHeight="1" x14ac:dyDescent="0.25">
      <c r="A8" s="174">
        <f>Indicators!A20</f>
        <v>35977</v>
      </c>
      <c r="B8" s="177">
        <f>'Risk KZN'!AE8</f>
        <v>0.98516556607178662</v>
      </c>
      <c r="C8" s="177">
        <f>'Risk Durban'!AE8</f>
        <v>0.91769173942859972</v>
      </c>
      <c r="D8" s="177">
        <f>'Risk PMB'!AE8</f>
        <v>0.90360201657509642</v>
      </c>
      <c r="E8" s="177">
        <f>'Risk RBay'!AE8</f>
        <v>1.1022392485922485</v>
      </c>
      <c r="F8" s="177">
        <f>'Risk Newcastle'!AE8</f>
        <v>0.98899762094173327</v>
      </c>
      <c r="G8" s="177">
        <f>'Risk Port Shepstone'!AE8</f>
        <v>0.99477878873583081</v>
      </c>
      <c r="H8" s="177">
        <f>'Risk Ilembe'!AE8</f>
        <v>1.3703871262133902</v>
      </c>
      <c r="I8" s="177"/>
    </row>
    <row r="9" spans="1:16" ht="15" hidden="1" customHeight="1" x14ac:dyDescent="0.25">
      <c r="A9" s="174">
        <f>Indicators!A21</f>
        <v>36008</v>
      </c>
      <c r="B9" s="177">
        <f>'Risk KZN'!AE9</f>
        <v>6.4465269139898446E-2</v>
      </c>
      <c r="C9" s="177">
        <f>'Risk Durban'!AE9</f>
        <v>4.7060783670231469E-2</v>
      </c>
      <c r="D9" s="177">
        <f>'Risk PMB'!AE9</f>
        <v>-0.10811501139956739</v>
      </c>
      <c r="E9" s="177">
        <f>'Risk RBay'!AE9</f>
        <v>0.40071218750373955</v>
      </c>
      <c r="F9" s="177">
        <f>'Risk Newcastle'!AE9</f>
        <v>9.8907049760427967E-2</v>
      </c>
      <c r="G9" s="177">
        <f>'Risk Port Shepstone'!AE9</f>
        <v>-7.8526424026293534E-2</v>
      </c>
      <c r="H9" s="177">
        <f>'Risk Ilembe'!AE9</f>
        <v>0.29527652289021755</v>
      </c>
      <c r="I9" s="177"/>
    </row>
    <row r="10" spans="1:16" ht="15" hidden="1" customHeight="1" x14ac:dyDescent="0.25">
      <c r="A10" s="174">
        <f>Indicators!A22</f>
        <v>36039</v>
      </c>
      <c r="B10" s="177">
        <f>'Risk KZN'!AE10</f>
        <v>-2.7718598419381109</v>
      </c>
      <c r="C10" s="177">
        <f>'Risk Durban'!AE10</f>
        <v>-2.6240635953338241</v>
      </c>
      <c r="D10" s="177">
        <f>'Risk PMB'!AE10</f>
        <v>-2.4152341062330316</v>
      </c>
      <c r="E10" s="177">
        <f>'Risk RBay'!AE10</f>
        <v>-3.1837649895460238</v>
      </c>
      <c r="F10" s="177">
        <f>'Risk Newcastle'!AE10</f>
        <v>-2.5869206283784192</v>
      </c>
      <c r="G10" s="177">
        <f>'Risk Port Shepstone'!AE10</f>
        <v>-2.7216880950496032</v>
      </c>
      <c r="H10" s="177">
        <f>'Risk Ilembe'!AE10</f>
        <v>-3.6592192436286317</v>
      </c>
      <c r="I10" s="177"/>
    </row>
    <row r="11" spans="1:16" ht="15" hidden="1" customHeight="1" x14ac:dyDescent="0.25">
      <c r="A11" s="174">
        <f>Indicators!A23</f>
        <v>36069</v>
      </c>
      <c r="B11" s="177">
        <f>'Risk KZN'!AE11</f>
        <v>1.3903221107265769</v>
      </c>
      <c r="C11" s="177">
        <f>'Risk Durban'!AE11</f>
        <v>1.4780097176858493</v>
      </c>
      <c r="D11" s="177">
        <f>'Risk PMB'!AE11</f>
        <v>1.4560643235608488</v>
      </c>
      <c r="E11" s="177">
        <f>'Risk RBay'!AE11</f>
        <v>1.0009817841863018</v>
      </c>
      <c r="F11" s="177">
        <f>'Risk Newcastle'!AE11</f>
        <v>1.1781838490149192</v>
      </c>
      <c r="G11" s="177">
        <f>'Risk Port Shepstone'!AE11</f>
        <v>1.4586827106938474</v>
      </c>
      <c r="H11" s="177">
        <f>'Risk Ilembe'!AE11</f>
        <v>1.2317737428480273</v>
      </c>
      <c r="I11" s="177"/>
    </row>
    <row r="12" spans="1:16" ht="15" hidden="1" customHeight="1" x14ac:dyDescent="0.25">
      <c r="A12" s="174">
        <f>Indicators!A24</f>
        <v>36100</v>
      </c>
      <c r="B12" s="177">
        <f>'Risk KZN'!AE12</f>
        <v>2.0683023281090307</v>
      </c>
      <c r="C12" s="177">
        <f>'Risk Durban'!AE12</f>
        <v>2.0145070971662253</v>
      </c>
      <c r="D12" s="177">
        <f>'Risk PMB'!AE12</f>
        <v>1.8607860618496292</v>
      </c>
      <c r="E12" s="177">
        <f>'Risk RBay'!AE12</f>
        <v>2.2054747619313377</v>
      </c>
      <c r="F12" s="177">
        <f>'Risk Newcastle'!AE12</f>
        <v>1.816009235223484</v>
      </c>
      <c r="G12" s="177">
        <f>'Risk Port Shepstone'!AE12</f>
        <v>2.0774812770219633</v>
      </c>
      <c r="H12" s="177">
        <f>'Risk Ilembe'!AE12</f>
        <v>2.3212735202988672</v>
      </c>
      <c r="I12" s="177"/>
    </row>
    <row r="13" spans="1:16" ht="15" hidden="1" customHeight="1" x14ac:dyDescent="0.25">
      <c r="A13" s="174">
        <f>Indicators!A25</f>
        <v>36130</v>
      </c>
      <c r="B13" s="177">
        <f>'Risk KZN'!AE13</f>
        <v>1.0040340032297008</v>
      </c>
      <c r="C13" s="177">
        <f>'Risk Durban'!AE13</f>
        <v>1.0203371671455672</v>
      </c>
      <c r="D13" s="177">
        <f>'Risk PMB'!AE13</f>
        <v>0.95406745251420577</v>
      </c>
      <c r="E13" s="177">
        <f>'Risk RBay'!AE13</f>
        <v>1.0711837026318654</v>
      </c>
      <c r="F13" s="177">
        <f>'Risk Newcastle'!AE13</f>
        <v>1.0160861403596817</v>
      </c>
      <c r="G13" s="177">
        <f>'Risk Port Shepstone'!AE13</f>
        <v>0.95159930903474499</v>
      </c>
      <c r="H13" s="177">
        <f>'Risk Ilembe'!AE13</f>
        <v>1.1035558561071124</v>
      </c>
      <c r="I13" s="177"/>
      <c r="J13" s="262" t="str">
        <f>B1</f>
        <v>KZN</v>
      </c>
      <c r="K13" s="262" t="str">
        <f t="shared" ref="K13:P13" si="1">C1</f>
        <v>Durban</v>
      </c>
      <c r="L13" s="262" t="str">
        <f t="shared" si="1"/>
        <v>PMB</v>
      </c>
      <c r="M13" s="262" t="str">
        <f t="shared" si="1"/>
        <v>Rbay</v>
      </c>
      <c r="N13" s="262" t="str">
        <f t="shared" si="1"/>
        <v>Newcastle</v>
      </c>
      <c r="O13" s="262" t="str">
        <f t="shared" si="1"/>
        <v>Port Shepstone</v>
      </c>
      <c r="P13" s="262" t="str">
        <f t="shared" si="1"/>
        <v>Ilembe</v>
      </c>
    </row>
    <row r="14" spans="1:16" ht="15" hidden="1" customHeight="1" x14ac:dyDescent="0.25">
      <c r="A14" s="174">
        <f>Indicators!A26</f>
        <v>36161</v>
      </c>
      <c r="B14" s="177">
        <f>'Risk KZN'!AE14</f>
        <v>0.45778788048278973</v>
      </c>
      <c r="C14" s="177">
        <f>'Risk Durban'!AE14</f>
        <v>0.42457345856446466</v>
      </c>
      <c r="D14" s="177">
        <f>'Risk PMB'!AE14</f>
        <v>0.40344856781347843</v>
      </c>
      <c r="E14" s="177">
        <f>'Risk RBay'!AE14</f>
        <v>0.63478642990663969</v>
      </c>
      <c r="F14" s="177">
        <f>'Risk Newcastle'!AE14</f>
        <v>0.53631104440508515</v>
      </c>
      <c r="G14" s="177">
        <f>'Risk Port Shepstone'!AE14</f>
        <v>0.42030455665460348</v>
      </c>
      <c r="H14" s="177">
        <f>'Risk Ilembe'!AE14</f>
        <v>0.59764358310869781</v>
      </c>
      <c r="I14" s="177"/>
      <c r="J14" s="263">
        <f>AVERAGE(B2:B14)</f>
        <v>0.75425397571582742</v>
      </c>
      <c r="K14" s="263">
        <f t="shared" ref="K14:P14" si="2">AVERAGE(C2:C14)</f>
        <v>0.78871186995794518</v>
      </c>
      <c r="L14" s="263">
        <f t="shared" si="2"/>
        <v>0.70422826171816755</v>
      </c>
      <c r="M14" s="263">
        <f t="shared" si="2"/>
        <v>0.85871015388384686</v>
      </c>
      <c r="N14" s="263">
        <f t="shared" si="2"/>
        <v>0.77055825407767631</v>
      </c>
      <c r="O14" s="263">
        <f t="shared" si="2"/>
        <v>0.68201396273660819</v>
      </c>
      <c r="P14" s="263">
        <f t="shared" si="2"/>
        <v>0.68445062032422266</v>
      </c>
    </row>
    <row r="15" spans="1:16" ht="15" hidden="1" customHeight="1" x14ac:dyDescent="0.25">
      <c r="A15" s="174">
        <f>Indicators!A27</f>
        <v>36192</v>
      </c>
      <c r="B15" s="177">
        <f>'Risk KZN'!AE15</f>
        <v>0.79154036873072198</v>
      </c>
      <c r="C15" s="177">
        <f>'Risk Durban'!AE15</f>
        <v>0.97342345619810156</v>
      </c>
      <c r="D15" s="177">
        <f>'Risk PMB'!AE15</f>
        <v>0.77284211817578485</v>
      </c>
      <c r="E15" s="177">
        <f>'Risk RBay'!AE15</f>
        <v>0.93345571262378535</v>
      </c>
      <c r="F15" s="177">
        <f>'Risk Newcastle'!AE15</f>
        <v>0.92413080762369526</v>
      </c>
      <c r="G15" s="177">
        <f>'Risk Port Shepstone'!AE15</f>
        <v>0.56491890592094318</v>
      </c>
      <c r="H15" s="177">
        <f>'Risk Ilembe'!AE15</f>
        <v>0.26875658007065883</v>
      </c>
      <c r="I15" s="177"/>
      <c r="J15" s="263">
        <f t="shared" ref="J15:J78" si="3">AVERAGE(B3:B15)</f>
        <v>0.77785322548974445</v>
      </c>
      <c r="K15" s="263">
        <f t="shared" ref="K15:K78" si="4">AVERAGE(C3:C15)</f>
        <v>0.82526294641020725</v>
      </c>
      <c r="L15" s="263">
        <f t="shared" ref="L15:L78" si="5">AVERAGE(D3:D15)</f>
        <v>0.73120836583800974</v>
      </c>
      <c r="M15" s="263">
        <f t="shared" ref="M15:M78" si="6">AVERAGE(E3:E15)</f>
        <v>0.87359126474535054</v>
      </c>
      <c r="N15" s="263">
        <f t="shared" ref="N15:N78" si="7">AVERAGE(F3:F15)</f>
        <v>0.79925883186122448</v>
      </c>
      <c r="O15" s="263">
        <f t="shared" ref="O15:O78" si="8">AVERAGE(G3:G15)</f>
        <v>0.69451271078080812</v>
      </c>
      <c r="P15" s="263">
        <f t="shared" ref="P15:P78" si="9">AVERAGE(H3:H15)</f>
        <v>0.68699288375180489</v>
      </c>
    </row>
    <row r="16" spans="1:16" ht="15" hidden="1" customHeight="1" x14ac:dyDescent="0.25">
      <c r="A16" s="174">
        <f>Indicators!A28</f>
        <v>36220</v>
      </c>
      <c r="B16" s="177">
        <f>'Risk KZN'!AE16</f>
        <v>-1.3160881365951924</v>
      </c>
      <c r="C16" s="177">
        <f>'Risk Durban'!AE16</f>
        <v>-1.1942631503019803</v>
      </c>
      <c r="D16" s="177">
        <f>'Risk PMB'!AE16</f>
        <v>-1.1275390060814741</v>
      </c>
      <c r="E16" s="177">
        <f>'Risk RBay'!AE16</f>
        <v>-1.4824200039734601</v>
      </c>
      <c r="F16" s="177">
        <f>'Risk Newcastle'!AE16</f>
        <v>-1.0920363819630117</v>
      </c>
      <c r="G16" s="177">
        <f>'Risk Port Shepstone'!AE16</f>
        <v>-1.3926732263769435</v>
      </c>
      <c r="H16" s="177">
        <f>'Risk Ilembe'!AE16</f>
        <v>-1.6729606878079819</v>
      </c>
      <c r="I16" s="177"/>
      <c r="J16" s="263">
        <f t="shared" si="3"/>
        <v>0.51857651511389047</v>
      </c>
      <c r="K16" s="263">
        <f t="shared" si="4"/>
        <v>0.56258106811484199</v>
      </c>
      <c r="L16" s="263">
        <f t="shared" si="5"/>
        <v>0.49264766835919044</v>
      </c>
      <c r="M16" s="263">
        <f t="shared" si="6"/>
        <v>0.60381828307113605</v>
      </c>
      <c r="N16" s="263">
        <f t="shared" si="7"/>
        <v>0.56722204564515188</v>
      </c>
      <c r="O16" s="263">
        <f t="shared" si="8"/>
        <v>0.44123640473519254</v>
      </c>
      <c r="P16" s="263">
        <f t="shared" si="9"/>
        <v>0.42638264464203035</v>
      </c>
    </row>
    <row r="17" spans="1:16" ht="15" hidden="1" customHeight="1" x14ac:dyDescent="0.25">
      <c r="A17" s="174">
        <f>Indicators!A29</f>
        <v>36251</v>
      </c>
      <c r="B17" s="177">
        <f>'Risk KZN'!AE17</f>
        <v>-6.0594680331380779</v>
      </c>
      <c r="C17" s="177">
        <f>'Risk Durban'!AE17</f>
        <v>-6.1030644353627439</v>
      </c>
      <c r="D17" s="177">
        <f>'Risk PMB'!AE17</f>
        <v>-5.4455928055753642</v>
      </c>
      <c r="E17" s="177">
        <f>'Risk RBay'!AE17</f>
        <v>-6.4854499440005862</v>
      </c>
      <c r="F17" s="177">
        <f>'Risk Newcastle'!AE17</f>
        <v>-5.4532270826417513</v>
      </c>
      <c r="G17" s="177">
        <f>'Risk Port Shepstone'!AE17</f>
        <v>-5.8587299483615265</v>
      </c>
      <c r="H17" s="177">
        <f>'Risk Ilembe'!AE17</f>
        <v>-6.3165700024649958</v>
      </c>
      <c r="I17" s="177"/>
      <c r="J17" s="263">
        <f t="shared" si="3"/>
        <v>5.0481559051309549E-2</v>
      </c>
      <c r="K17" s="263">
        <f t="shared" si="4"/>
        <v>8.6052185246772023E-2</v>
      </c>
      <c r="L17" s="263">
        <f t="shared" si="5"/>
        <v>6.8101638892319558E-2</v>
      </c>
      <c r="M17" s="263">
        <f t="shared" si="6"/>
        <v>9.7016171673514923E-2</v>
      </c>
      <c r="N17" s="263">
        <f t="shared" si="7"/>
        <v>0.13366662867837642</v>
      </c>
      <c r="O17" s="263">
        <f t="shared" si="8"/>
        <v>-4.6077606615977373E-3</v>
      </c>
      <c r="P17" s="263">
        <f t="shared" si="9"/>
        <v>-4.1590573084614668E-2</v>
      </c>
    </row>
    <row r="18" spans="1:16" ht="15" hidden="1" customHeight="1" x14ac:dyDescent="0.25">
      <c r="A18" s="174">
        <f>Indicators!A30</f>
        <v>36281</v>
      </c>
      <c r="B18" s="177">
        <f>'Risk KZN'!AE18</f>
        <v>1.0644304102892723</v>
      </c>
      <c r="C18" s="177">
        <f>'Risk Durban'!AE18</f>
        <v>1.0604313050094283</v>
      </c>
      <c r="D18" s="177">
        <f>'Risk PMB'!AE18</f>
        <v>0.9898915424390522</v>
      </c>
      <c r="E18" s="177">
        <f>'Risk RBay'!AE18</f>
        <v>1.0021841885254474</v>
      </c>
      <c r="F18" s="177">
        <f>'Risk Newcastle'!AE18</f>
        <v>0.98535889600424131</v>
      </c>
      <c r="G18" s="177">
        <f>'Risk Port Shepstone'!AE18</f>
        <v>1.054588333496564</v>
      </c>
      <c r="H18" s="177">
        <f>'Risk Ilembe'!AE18</f>
        <v>1.3564649621198193</v>
      </c>
      <c r="I18" s="177"/>
      <c r="J18" s="263">
        <f t="shared" si="3"/>
        <v>6.0170459743080038E-2</v>
      </c>
      <c r="K18" s="263">
        <f t="shared" si="4"/>
        <v>9.3735866684657082E-2</v>
      </c>
      <c r="L18" s="263">
        <f t="shared" si="5"/>
        <v>7.3551563944709616E-2</v>
      </c>
      <c r="M18" s="263">
        <f t="shared" si="6"/>
        <v>9.9640807634747197E-2</v>
      </c>
      <c r="N18" s="263">
        <f t="shared" si="7"/>
        <v>0.13962634174850616</v>
      </c>
      <c r="O18" s="263">
        <f t="shared" si="8"/>
        <v>5.5528897828810344E-3</v>
      </c>
      <c r="P18" s="263">
        <f t="shared" si="9"/>
        <v>1.5234473599917782E-3</v>
      </c>
    </row>
    <row r="19" spans="1:16" ht="15" hidden="1" customHeight="1" x14ac:dyDescent="0.25">
      <c r="A19" s="174">
        <f>Indicators!A31</f>
        <v>36312</v>
      </c>
      <c r="B19" s="177">
        <f>'Risk KZN'!AE19</f>
        <v>-1.1362490495120015</v>
      </c>
      <c r="C19" s="177">
        <f>'Risk Durban'!AE19</f>
        <v>-1.1316992355576931</v>
      </c>
      <c r="D19" s="177">
        <f>'Risk PMB'!AE19</f>
        <v>-0.86285775657303287</v>
      </c>
      <c r="E19" s="177">
        <f>'Risk RBay'!AE19</f>
        <v>-1.6898942211612411</v>
      </c>
      <c r="F19" s="177">
        <f>'Risk Newcastle'!AE19</f>
        <v>-1.1016299564611964</v>
      </c>
      <c r="G19" s="177">
        <f>'Risk Port Shepstone'!AE19</f>
        <v>-0.95476313977714744</v>
      </c>
      <c r="H19" s="177">
        <f>'Risk Ilembe'!AE19</f>
        <v>-1.0830944180565847</v>
      </c>
      <c r="I19" s="177"/>
      <c r="J19" s="263">
        <f t="shared" si="3"/>
        <v>-1.592847308940086E-2</v>
      </c>
      <c r="K19" s="263">
        <f t="shared" si="4"/>
        <v>1.2460000162237524E-2</v>
      </c>
      <c r="L19" s="263">
        <f t="shared" si="5"/>
        <v>1.9970173858796035E-2</v>
      </c>
      <c r="M19" s="263">
        <f t="shared" si="6"/>
        <v>-2.1649319981442126E-2</v>
      </c>
      <c r="N19" s="263">
        <f t="shared" si="7"/>
        <v>6.1745178883935381E-2</v>
      </c>
      <c r="O19" s="263">
        <f t="shared" si="8"/>
        <v>-4.7406932553974719E-2</v>
      </c>
      <c r="P19" s="263">
        <f t="shared" si="9"/>
        <v>-7.012814823642155E-2</v>
      </c>
    </row>
    <row r="20" spans="1:16" ht="15" hidden="1" customHeight="1" x14ac:dyDescent="0.25">
      <c r="A20" s="174">
        <f>Indicators!A32</f>
        <v>36342</v>
      </c>
      <c r="B20" s="177">
        <f>'Risk KZN'!AE20</f>
        <v>-0.73457845019727097</v>
      </c>
      <c r="C20" s="177">
        <f>'Risk Durban'!AE20</f>
        <v>-0.62698307745908632</v>
      </c>
      <c r="D20" s="177">
        <f>'Risk PMB'!AE20</f>
        <v>-0.58919364892444226</v>
      </c>
      <c r="E20" s="177">
        <f>'Risk RBay'!AE20</f>
        <v>-0.8125378147874498</v>
      </c>
      <c r="F20" s="177">
        <f>'Risk Newcastle'!AE20</f>
        <v>-0.49872598344091329</v>
      </c>
      <c r="G20" s="177">
        <f>'Risk Port Shepstone'!AE20</f>
        <v>-0.8326267158370495</v>
      </c>
      <c r="H20" s="177">
        <f>'Risk Ilembe'!AE20</f>
        <v>-1.0173391706343189</v>
      </c>
      <c r="I20" s="177"/>
      <c r="J20" s="263">
        <f t="shared" si="3"/>
        <v>-0.32247658266160584</v>
      </c>
      <c r="K20" s="263">
        <f t="shared" si="4"/>
        <v>-0.28800298224206611</v>
      </c>
      <c r="L20" s="263">
        <f t="shared" si="5"/>
        <v>-0.246756173219909</v>
      </c>
      <c r="M20" s="263">
        <f t="shared" si="6"/>
        <v>-0.40792684288979963</v>
      </c>
      <c r="N20" s="263">
        <f t="shared" si="7"/>
        <v>-0.24527349150400182</v>
      </c>
      <c r="O20" s="263">
        <f t="shared" si="8"/>
        <v>-0.33205028214385124</v>
      </c>
      <c r="P20" s="263">
        <f t="shared" si="9"/>
        <v>-0.4003116637642864</v>
      </c>
    </row>
    <row r="21" spans="1:16" ht="15" hidden="1" customHeight="1" x14ac:dyDescent="0.25">
      <c r="A21" s="174">
        <f>Indicators!A33</f>
        <v>36373</v>
      </c>
      <c r="B21" s="177">
        <f>'Risk KZN'!AE21</f>
        <v>-0.21721442897770452</v>
      </c>
      <c r="C21" s="177">
        <f>'Risk Durban'!AE21</f>
        <v>-0.27098473457305644</v>
      </c>
      <c r="D21" s="177">
        <f>'Risk PMB'!AE21</f>
        <v>-0.1104205824498215</v>
      </c>
      <c r="E21" s="177">
        <f>'Risk RBay'!AE21</f>
        <v>-0.44908974936382107</v>
      </c>
      <c r="F21" s="177">
        <f>'Risk Newcastle'!AE21</f>
        <v>-0.25120707285472521</v>
      </c>
      <c r="G21" s="177">
        <f>'Risk Port Shepstone'!AE21</f>
        <v>-7.8436747032431836E-2</v>
      </c>
      <c r="H21" s="177">
        <f>'Risk Ilembe'!AE21</f>
        <v>-8.2613327055406971E-2</v>
      </c>
      <c r="I21" s="177"/>
      <c r="J21" s="263">
        <f t="shared" si="3"/>
        <v>-0.41496735151156666</v>
      </c>
      <c r="K21" s="263">
        <f t="shared" si="4"/>
        <v>-0.37943963408834741</v>
      </c>
      <c r="L21" s="263">
        <f t="shared" si="5"/>
        <v>-0.32475791160644102</v>
      </c>
      <c r="M21" s="263">
        <f t="shared" si="6"/>
        <v>-0.5272598427325742</v>
      </c>
      <c r="N21" s="263">
        <f t="shared" si="7"/>
        <v>-0.34067385256526789</v>
      </c>
      <c r="O21" s="263">
        <f t="shared" si="8"/>
        <v>-0.41460532335679456</v>
      </c>
      <c r="P21" s="263">
        <f t="shared" si="9"/>
        <v>-0.51208092940034766</v>
      </c>
    </row>
    <row r="22" spans="1:16" ht="15" hidden="1" customHeight="1" x14ac:dyDescent="0.25">
      <c r="A22" s="174">
        <f>Indicators!A34</f>
        <v>36404</v>
      </c>
      <c r="B22" s="177">
        <f>'Risk KZN'!AE22</f>
        <v>-0.49297716135942338</v>
      </c>
      <c r="C22" s="177">
        <f>'Risk Durban'!AE22</f>
        <v>-0.84815953771724717</v>
      </c>
      <c r="D22" s="177">
        <f>'Risk PMB'!AE22</f>
        <v>-0.46096159762588784</v>
      </c>
      <c r="E22" s="177">
        <f>'Risk RBay'!AE22</f>
        <v>-0.28172888086087705</v>
      </c>
      <c r="F22" s="177">
        <f>'Risk Newcastle'!AE22</f>
        <v>-0.61480360207371265</v>
      </c>
      <c r="G22" s="177">
        <f>'Risk Port Shepstone'!AE22</f>
        <v>-0.10980053978085087</v>
      </c>
      <c r="H22" s="177">
        <f>'Risk Ilembe'!AE22</f>
        <v>-0.18299598715421969</v>
      </c>
      <c r="I22" s="177"/>
      <c r="J22" s="263">
        <f t="shared" si="3"/>
        <v>-0.45784753847305293</v>
      </c>
      <c r="K22" s="263">
        <f t="shared" si="4"/>
        <v>-0.44830273573353807</v>
      </c>
      <c r="L22" s="263">
        <f t="shared" si="5"/>
        <v>-0.35189995670077334</v>
      </c>
      <c r="M22" s="263">
        <f t="shared" si="6"/>
        <v>-0.57975530952985233</v>
      </c>
      <c r="N22" s="263">
        <f t="shared" si="7"/>
        <v>-0.39557467193712481</v>
      </c>
      <c r="O22" s="263">
        <f t="shared" si="8"/>
        <v>-0.41701102456868355</v>
      </c>
      <c r="P22" s="263">
        <f t="shared" si="9"/>
        <v>-0.54887112248068903</v>
      </c>
    </row>
    <row r="23" spans="1:16" ht="15" hidden="1" customHeight="1" x14ac:dyDescent="0.25">
      <c r="A23" s="174">
        <f>Indicators!A35</f>
        <v>36434</v>
      </c>
      <c r="B23" s="177">
        <f>'Risk KZN'!AE23</f>
        <v>1.3834302874704971</v>
      </c>
      <c r="C23" s="177">
        <f>'Risk Durban'!AE23</f>
        <v>1.3717249405652154</v>
      </c>
      <c r="D23" s="177">
        <f>'Risk PMB'!AE23</f>
        <v>1.2019534743817932</v>
      </c>
      <c r="E23" s="177">
        <f>'Risk RBay'!AE23</f>
        <v>1.6383145432525221</v>
      </c>
      <c r="F23" s="177">
        <f>'Risk Newcastle'!AE23</f>
        <v>1.3060230254514642</v>
      </c>
      <c r="G23" s="177">
        <f>'Risk Port Shepstone'!AE23</f>
        <v>1.301037556168855</v>
      </c>
      <c r="H23" s="177">
        <f>'Risk Ilembe'!AE23</f>
        <v>1.4924007514640125</v>
      </c>
      <c r="I23" s="177"/>
      <c r="J23" s="263">
        <f t="shared" si="3"/>
        <v>-0.13820983621085245</v>
      </c>
      <c r="K23" s="263">
        <f t="shared" si="4"/>
        <v>-0.14093438681822731</v>
      </c>
      <c r="L23" s="263">
        <f t="shared" si="5"/>
        <v>-7.3654758191940797E-2</v>
      </c>
      <c r="M23" s="263">
        <f t="shared" si="6"/>
        <v>-0.20882611469919507</v>
      </c>
      <c r="N23" s="263">
        <f t="shared" si="7"/>
        <v>-9.6117467796364597E-2</v>
      </c>
      <c r="O23" s="263">
        <f t="shared" si="8"/>
        <v>-0.10757058985957142</v>
      </c>
      <c r="P23" s="263">
        <f t="shared" si="9"/>
        <v>-0.15259266131971636</v>
      </c>
    </row>
    <row r="24" spans="1:16" ht="15" hidden="1" customHeight="1" x14ac:dyDescent="0.25">
      <c r="A24" s="174">
        <f>Indicators!A36</f>
        <v>36465</v>
      </c>
      <c r="B24" s="177">
        <f>'Risk KZN'!AE24</f>
        <v>-1.0563388289230249</v>
      </c>
      <c r="C24" s="177">
        <f>'Risk Durban'!AE24</f>
        <v>-0.99357025748443828</v>
      </c>
      <c r="D24" s="177">
        <f>'Risk PMB'!AE24</f>
        <v>-0.81009488234101401</v>
      </c>
      <c r="E24" s="177">
        <f>'Risk RBay'!AE24</f>
        <v>-1.3972127210639516</v>
      </c>
      <c r="F24" s="177">
        <f>'Risk Newcastle'!AE24</f>
        <v>-0.85492171771084158</v>
      </c>
      <c r="G24" s="177">
        <f>'Risk Port Shepstone'!AE24</f>
        <v>-1.0148678087845786</v>
      </c>
      <c r="H24" s="177">
        <f>'Risk Ilembe'!AE24</f>
        <v>-1.1593672064143226</v>
      </c>
      <c r="I24" s="177"/>
      <c r="J24" s="263">
        <f t="shared" si="3"/>
        <v>-0.32641452387620645</v>
      </c>
      <c r="K24" s="263">
        <f t="shared" si="4"/>
        <v>-0.3310559233697879</v>
      </c>
      <c r="L24" s="263">
        <f t="shared" si="5"/>
        <v>-0.24797469710746872</v>
      </c>
      <c r="M24" s="263">
        <f t="shared" si="6"/>
        <v>-0.39330261510306064</v>
      </c>
      <c r="N24" s="263">
        <f t="shared" si="7"/>
        <v>-0.25251020369834626</v>
      </c>
      <c r="O24" s="263">
        <f t="shared" si="8"/>
        <v>-0.29784370674252725</v>
      </c>
      <c r="P24" s="263">
        <f t="shared" si="9"/>
        <v>-0.33652658049374329</v>
      </c>
    </row>
    <row r="25" spans="1:16" ht="15" hidden="1" customHeight="1" x14ac:dyDescent="0.25">
      <c r="A25" s="174">
        <f>Indicators!A37</f>
        <v>36495</v>
      </c>
      <c r="B25" s="177">
        <f>'Risk KZN'!AE25</f>
        <v>-0.36867523071198144</v>
      </c>
      <c r="C25" s="177">
        <f>'Risk Durban'!AE25</f>
        <v>-0.27208171115487634</v>
      </c>
      <c r="D25" s="177">
        <f>'Risk PMB'!AE25</f>
        <v>-0.27712877409656561</v>
      </c>
      <c r="E25" s="177">
        <f>'Risk RBay'!AE25</f>
        <v>-0.44866704535968571</v>
      </c>
      <c r="F25" s="177">
        <f>'Risk Newcastle'!AE25</f>
        <v>-0.25618990633961586</v>
      </c>
      <c r="G25" s="177">
        <f>'Risk Port Shepstone'!AE25</f>
        <v>-0.43478245187107117</v>
      </c>
      <c r="H25" s="177">
        <f>'Risk Ilembe'!AE25</f>
        <v>-0.66316896039869089</v>
      </c>
      <c r="I25" s="177"/>
      <c r="J25" s="263">
        <f t="shared" si="3"/>
        <v>-0.51387433609320721</v>
      </c>
      <c r="K25" s="263">
        <f t="shared" si="4"/>
        <v>-0.50694737016371882</v>
      </c>
      <c r="L25" s="263">
        <f t="shared" si="5"/>
        <v>-0.4124296844879452</v>
      </c>
      <c r="M25" s="263">
        <f t="shared" si="6"/>
        <v>-0.59746736951006241</v>
      </c>
      <c r="N25" s="263">
        <f t="shared" si="7"/>
        <v>-0.41191013766473844</v>
      </c>
      <c r="O25" s="263">
        <f t="shared" si="8"/>
        <v>-0.49109476281122227</v>
      </c>
      <c r="P25" s="263">
        <f t="shared" si="9"/>
        <v>-0.56609907900894008</v>
      </c>
    </row>
    <row r="26" spans="1:16" ht="15" hidden="1" customHeight="1" x14ac:dyDescent="0.25">
      <c r="A26" s="174">
        <f>Indicators!A38</f>
        <v>36526</v>
      </c>
      <c r="B26" s="177">
        <f>'Risk KZN'!AE26</f>
        <v>0.17915212868750427</v>
      </c>
      <c r="C26" s="177">
        <f>'Risk Durban'!AE26</f>
        <v>0.23757489719966554</v>
      </c>
      <c r="D26" s="177">
        <f>'Risk PMB'!AE26</f>
        <v>0.18074217517646576</v>
      </c>
      <c r="E26" s="177">
        <f>'Risk RBay'!AE26</f>
        <v>0.25342447621470759</v>
      </c>
      <c r="F26" s="177">
        <f>'Risk Newcastle'!AE26</f>
        <v>0.30480081466238745</v>
      </c>
      <c r="G26" s="177">
        <f>'Risk Port Shepstone'!AE26</f>
        <v>7.8846054611238378E-2</v>
      </c>
      <c r="H26" s="177">
        <f>'Risk Ilembe'!AE26</f>
        <v>9.2896837149164149E-2</v>
      </c>
      <c r="I26" s="177"/>
      <c r="J26" s="263">
        <f t="shared" si="3"/>
        <v>-0.5773267879810684</v>
      </c>
      <c r="K26" s="263">
        <f t="shared" si="4"/>
        <v>-0.56715985246724976</v>
      </c>
      <c r="L26" s="263">
        <f t="shared" si="5"/>
        <v>-0.47191624428315598</v>
      </c>
      <c r="M26" s="263">
        <f t="shared" si="6"/>
        <v>-0.66037192538830547</v>
      </c>
      <c r="N26" s="263">
        <f t="shared" si="7"/>
        <v>-0.46662439348760731</v>
      </c>
      <c r="O26" s="263">
        <f t="shared" si="8"/>
        <v>-0.55822962853610736</v>
      </c>
      <c r="P26" s="263">
        <f t="shared" si="9"/>
        <v>-0.64384208046724367</v>
      </c>
    </row>
    <row r="27" spans="1:16" ht="15" hidden="1" customHeight="1" x14ac:dyDescent="0.25">
      <c r="A27" s="174">
        <f>Indicators!A39</f>
        <v>36557</v>
      </c>
      <c r="B27" s="177">
        <f>'Risk KZN'!AE27</f>
        <v>-1.1238899079048863</v>
      </c>
      <c r="C27" s="177">
        <f>'Risk Durban'!AE27</f>
        <v>-1.1358052822438907</v>
      </c>
      <c r="D27" s="177">
        <f>'Risk PMB'!AE27</f>
        <v>-0.99802718715467487</v>
      </c>
      <c r="E27" s="177">
        <f>'Risk RBay'!AE27</f>
        <v>-1.0767807911887763</v>
      </c>
      <c r="F27" s="177">
        <f>'Risk Newcastle'!AE27</f>
        <v>-0.97222327110228157</v>
      </c>
      <c r="G27" s="177">
        <f>'Risk Port Shepstone'!AE27</f>
        <v>-1.1149196273241286</v>
      </c>
      <c r="H27" s="177">
        <f>'Risk Ilembe'!AE27</f>
        <v>-1.2607689441256098</v>
      </c>
      <c r="I27" s="177"/>
      <c r="J27" s="263">
        <f t="shared" si="3"/>
        <v>-0.69899431016473579</v>
      </c>
      <c r="K27" s="263">
        <f t="shared" si="4"/>
        <v>-0.68718898637558479</v>
      </c>
      <c r="L27" s="263">
        <f t="shared" si="5"/>
        <v>-0.5797220715883985</v>
      </c>
      <c r="M27" s="263">
        <f t="shared" si="6"/>
        <v>-0.7920309423956452</v>
      </c>
      <c r="N27" s="263">
        <f t="shared" si="7"/>
        <v>-0.58266549468048168</v>
      </c>
      <c r="O27" s="263">
        <f t="shared" si="8"/>
        <v>-0.67632379653447139</v>
      </c>
      <c r="P27" s="263">
        <f t="shared" si="9"/>
        <v>-0.78679689025449817</v>
      </c>
    </row>
    <row r="28" spans="1:16" ht="15" hidden="1" customHeight="1" x14ac:dyDescent="0.25">
      <c r="A28" s="174">
        <f>Indicators!A40</f>
        <v>36586</v>
      </c>
      <c r="B28" s="177">
        <f>'Risk KZN'!AE28</f>
        <v>1.5788592040088594</v>
      </c>
      <c r="C28" s="177">
        <f>'Risk Durban'!AE28</f>
        <v>1.6717936484232094</v>
      </c>
      <c r="D28" s="177">
        <f>'Risk PMB'!AE28</f>
        <v>1.3534747406308696</v>
      </c>
      <c r="E28" s="177">
        <f>'Risk RBay'!AE28</f>
        <v>1.8028575805549285</v>
      </c>
      <c r="F28" s="177">
        <f>'Risk Newcastle'!AE28</f>
        <v>1.5929478235850676</v>
      </c>
      <c r="G28" s="177">
        <f>'Risk Port Shepstone'!AE28</f>
        <v>1.3715077208528663</v>
      </c>
      <c r="H28" s="177">
        <f>'Risk Ilembe'!AE28</f>
        <v>1.6092904288599514</v>
      </c>
      <c r="I28" s="177"/>
      <c r="J28" s="263">
        <f t="shared" si="3"/>
        <v>-0.63843132283564852</v>
      </c>
      <c r="K28" s="263">
        <f t="shared" si="4"/>
        <v>-0.63346820235826862</v>
      </c>
      <c r="L28" s="263">
        <f t="shared" si="5"/>
        <v>-0.5350580237072381</v>
      </c>
      <c r="M28" s="263">
        <f t="shared" si="6"/>
        <v>-0.72515387563171119</v>
      </c>
      <c r="N28" s="263">
        <f t="shared" si="7"/>
        <v>-0.53121803191422223</v>
      </c>
      <c r="O28" s="263">
        <f t="shared" si="8"/>
        <v>-0.61427850307816967</v>
      </c>
      <c r="P28" s="263">
        <f t="shared" si="9"/>
        <v>-0.68367890188609115</v>
      </c>
    </row>
    <row r="29" spans="1:16" ht="15" hidden="1" customHeight="1" x14ac:dyDescent="0.25">
      <c r="A29" s="174">
        <f>Indicators!A41</f>
        <v>36617</v>
      </c>
      <c r="B29" s="177">
        <f>'Risk KZN'!AE29</f>
        <v>0.9320337394981445</v>
      </c>
      <c r="C29" s="177">
        <f>'Risk Durban'!AE29</f>
        <v>0.70246777976687202</v>
      </c>
      <c r="D29" s="177">
        <f>'Risk PMB'!AE29</f>
        <v>0.75672580675452583</v>
      </c>
      <c r="E29" s="177">
        <f>'Risk RBay'!AE29</f>
        <v>1.1827534137896898</v>
      </c>
      <c r="F29" s="177">
        <f>'Risk Newcastle'!AE29</f>
        <v>0.83124268091342257</v>
      </c>
      <c r="G29" s="177">
        <f>'Risk Port Shepstone'!AE29</f>
        <v>1.0552321189438003</v>
      </c>
      <c r="H29" s="177">
        <f>'Risk Ilembe'!AE29</f>
        <v>1.6560178076279515</v>
      </c>
      <c r="I29" s="177"/>
      <c r="J29" s="263">
        <f t="shared" si="3"/>
        <v>-0.46549887082846858</v>
      </c>
      <c r="K29" s="263">
        <f t="shared" si="4"/>
        <v>-0.48756582312220331</v>
      </c>
      <c r="L29" s="263">
        <f t="shared" si="5"/>
        <v>-0.3901145765660074</v>
      </c>
      <c r="M29" s="263">
        <f t="shared" si="6"/>
        <v>-0.5201405358037765</v>
      </c>
      <c r="N29" s="263">
        <f t="shared" si="7"/>
        <v>-0.38327348861603505</v>
      </c>
      <c r="O29" s="263">
        <f t="shared" si="8"/>
        <v>-0.4259780918996508</v>
      </c>
      <c r="P29" s="263">
        <f t="shared" si="9"/>
        <v>-0.42760363300640392</v>
      </c>
    </row>
    <row r="30" spans="1:16" ht="15" hidden="1" customHeight="1" x14ac:dyDescent="0.25">
      <c r="A30" s="174">
        <f>Indicators!A42</f>
        <v>36647</v>
      </c>
      <c r="B30" s="177">
        <f>'Risk KZN'!AE30</f>
        <v>-1.4119879650392482</v>
      </c>
      <c r="C30" s="177">
        <f>'Risk Durban'!AE30</f>
        <v>-1.5937215828840068</v>
      </c>
      <c r="D30" s="177">
        <f>'Risk PMB'!AE30</f>
        <v>-1.2061715936232154</v>
      </c>
      <c r="E30" s="177">
        <f>'Risk RBay'!AE30</f>
        <v>-1.596850945956833</v>
      </c>
      <c r="F30" s="177">
        <f>'Risk Newcastle'!AE30</f>
        <v>-1.3044008363284765</v>
      </c>
      <c r="G30" s="177">
        <f>'Risk Port Shepstone'!AE30</f>
        <v>-1.1993522503555303</v>
      </c>
      <c r="H30" s="177">
        <f>'Risk Ilembe'!AE30</f>
        <v>-0.88717050570994616</v>
      </c>
      <c r="I30" s="177"/>
      <c r="J30" s="263">
        <f t="shared" si="3"/>
        <v>-0.10800040405163563</v>
      </c>
      <c r="K30" s="263">
        <f t="shared" si="4"/>
        <v>-0.14069329600845418</v>
      </c>
      <c r="L30" s="263">
        <f t="shared" si="5"/>
        <v>-6.4005252569688281E-2</v>
      </c>
      <c r="M30" s="263">
        <f t="shared" si="6"/>
        <v>-0.14409445903118001</v>
      </c>
      <c r="N30" s="263">
        <f t="shared" si="7"/>
        <v>-6.4133008130398447E-2</v>
      </c>
      <c r="O30" s="263">
        <f t="shared" si="8"/>
        <v>-6.7564422822266504E-2</v>
      </c>
      <c r="P30" s="263">
        <f t="shared" si="9"/>
        <v>-9.957517871400064E-3</v>
      </c>
    </row>
    <row r="31" spans="1:16" ht="15" hidden="1" customHeight="1" x14ac:dyDescent="0.25">
      <c r="A31" s="174">
        <f>Indicators!A43</f>
        <v>36678</v>
      </c>
      <c r="B31" s="177">
        <f>'Risk KZN'!AE31</f>
        <v>-0.46894858033815262</v>
      </c>
      <c r="C31" s="177">
        <f>'Risk Durban'!AE31</f>
        <v>-0.75770386645831433</v>
      </c>
      <c r="D31" s="177">
        <f>'Risk PMB'!AE31</f>
        <v>-0.36597315838033195</v>
      </c>
      <c r="E31" s="177">
        <f>'Risk RBay'!AE31</f>
        <v>-0.63789748357248266</v>
      </c>
      <c r="F31" s="177">
        <f>'Risk Newcastle'!AE31</f>
        <v>-0.67041330335809857</v>
      </c>
      <c r="G31" s="177">
        <f>'Risk Port Shepstone'!AE31</f>
        <v>-8.9016535518771617E-2</v>
      </c>
      <c r="H31" s="177">
        <f>'Risk Ilembe'!AE31</f>
        <v>0.10337823690660347</v>
      </c>
      <c r="I31" s="177"/>
      <c r="J31" s="263">
        <f t="shared" si="3"/>
        <v>-0.22595263409989913</v>
      </c>
      <c r="K31" s="263">
        <f t="shared" si="4"/>
        <v>-0.280549847659819</v>
      </c>
      <c r="L31" s="263">
        <f t="shared" si="5"/>
        <v>-0.16830253724810243</v>
      </c>
      <c r="M31" s="263">
        <f t="shared" si="6"/>
        <v>-0.27025458765409771</v>
      </c>
      <c r="N31" s="263">
        <f t="shared" si="7"/>
        <v>-0.19150010038903995</v>
      </c>
      <c r="O31" s="263">
        <f t="shared" si="8"/>
        <v>-0.15553402813113848</v>
      </c>
      <c r="P31" s="263">
        <f t="shared" si="9"/>
        <v>-0.10634880442626281</v>
      </c>
    </row>
    <row r="32" spans="1:16" ht="15" hidden="1" customHeight="1" x14ac:dyDescent="0.25">
      <c r="A32" s="174">
        <f>Indicators!A44</f>
        <v>36708</v>
      </c>
      <c r="B32" s="177">
        <f>'Risk KZN'!AE32</f>
        <v>2.5012619265276657</v>
      </c>
      <c r="C32" s="177">
        <f>'Risk Durban'!AE32</f>
        <v>2.4082800656707843</v>
      </c>
      <c r="D32" s="177">
        <f>'Risk PMB'!AE32</f>
        <v>2.2993287361513191</v>
      </c>
      <c r="E32" s="177">
        <f>'Risk RBay'!AE32</f>
        <v>2.5033629249267797</v>
      </c>
      <c r="F32" s="177">
        <f>'Risk Newcastle'!AE32</f>
        <v>2.2907710358883269</v>
      </c>
      <c r="G32" s="177">
        <f>'Risk Port Shepstone'!AE32</f>
        <v>2.5674913227502616</v>
      </c>
      <c r="H32" s="177">
        <f>'Risk Ilembe'!AE32</f>
        <v>3.0434914083533138</v>
      </c>
      <c r="I32" s="177"/>
      <c r="J32" s="263">
        <f t="shared" si="3"/>
        <v>5.3855902518536829E-2</v>
      </c>
      <c r="K32" s="263">
        <f t="shared" si="4"/>
        <v>-8.2437475653207061E-3</v>
      </c>
      <c r="L32" s="263">
        <f t="shared" si="5"/>
        <v>7.4942577576847691E-2</v>
      </c>
      <c r="M32" s="263">
        <f t="shared" si="6"/>
        <v>5.2303654352673111E-2</v>
      </c>
      <c r="N32" s="263">
        <f t="shared" si="7"/>
        <v>6.9453822099384874E-2</v>
      </c>
      <c r="O32" s="263">
        <f t="shared" si="8"/>
        <v>0.11540862283250838</v>
      </c>
      <c r="P32" s="263">
        <f t="shared" si="9"/>
        <v>0.21108087452834479</v>
      </c>
    </row>
    <row r="33" spans="1:16" ht="15" hidden="1" customHeight="1" x14ac:dyDescent="0.25">
      <c r="A33" s="174">
        <f>Indicators!A45</f>
        <v>36739</v>
      </c>
      <c r="B33" s="177">
        <f>'Risk KZN'!AE33</f>
        <v>-1.941803227222882</v>
      </c>
      <c r="C33" s="177">
        <f>'Risk Durban'!AE33</f>
        <v>-2.0848624361412762</v>
      </c>
      <c r="D33" s="177">
        <f>'Risk PMB'!AE33</f>
        <v>-1.6557937448123135</v>
      </c>
      <c r="E33" s="177">
        <f>'Risk RBay'!AE33</f>
        <v>-2.2407655972377638</v>
      </c>
      <c r="F33" s="177">
        <f>'Risk Newcastle'!AE33</f>
        <v>-1.812902815410395</v>
      </c>
      <c r="G33" s="177">
        <f>'Risk Port Shepstone'!AE33</f>
        <v>-1.7211958510784906</v>
      </c>
      <c r="H33" s="177">
        <f>'Risk Ilembe'!AE33</f>
        <v>-1.5677592393327529</v>
      </c>
      <c r="I33" s="177"/>
      <c r="J33" s="263">
        <f t="shared" si="3"/>
        <v>-3.9007541868048654E-2</v>
      </c>
      <c r="K33" s="263">
        <f t="shared" si="4"/>
        <v>-0.12038831361779688</v>
      </c>
      <c r="L33" s="263">
        <f t="shared" si="5"/>
        <v>-7.1035836452962254E-3</v>
      </c>
      <c r="M33" s="263">
        <f t="shared" si="6"/>
        <v>-5.7560021220427963E-2</v>
      </c>
      <c r="N33" s="263">
        <f t="shared" si="7"/>
        <v>-3.1636703436729086E-2</v>
      </c>
      <c r="O33" s="263">
        <f t="shared" si="8"/>
        <v>4.705715089085908E-2</v>
      </c>
      <c r="P33" s="263">
        <f t="shared" si="9"/>
        <v>0.16874086924384987</v>
      </c>
    </row>
    <row r="34" spans="1:16" ht="15" hidden="1" customHeight="1" x14ac:dyDescent="0.25">
      <c r="A34" s="174">
        <f>Indicators!A46</f>
        <v>36770</v>
      </c>
      <c r="B34" s="177">
        <f>'Risk KZN'!AE34</f>
        <v>1.9673998580265837</v>
      </c>
      <c r="C34" s="177">
        <f>'Risk Durban'!AE34</f>
        <v>2.0289275523169157</v>
      </c>
      <c r="D34" s="177">
        <f>'Risk PMB'!AE34</f>
        <v>1.7544451875072227</v>
      </c>
      <c r="E34" s="177">
        <f>'Risk RBay'!AE34</f>
        <v>2.3519478318238223</v>
      </c>
      <c r="F34" s="177">
        <f>'Risk Newcastle'!AE34</f>
        <v>2.0156084381322348</v>
      </c>
      <c r="G34" s="177">
        <f>'Risk Port Shepstone'!AE34</f>
        <v>1.7779363184865498</v>
      </c>
      <c r="H34" s="177">
        <f>'Risk Ilembe'!AE34</f>
        <v>1.8536977564881651</v>
      </c>
      <c r="I34" s="177"/>
      <c r="J34" s="263">
        <f t="shared" si="3"/>
        <v>0.12903971097843508</v>
      </c>
      <c r="K34" s="263">
        <f t="shared" si="4"/>
        <v>5.6528016142970205E-2</v>
      </c>
      <c r="L34" s="263">
        <f t="shared" si="5"/>
        <v>0.13634762942832254</v>
      </c>
      <c r="M34" s="263">
        <f t="shared" si="6"/>
        <v>0.15790440810169845</v>
      </c>
      <c r="N34" s="263">
        <f t="shared" si="7"/>
        <v>0.14273372048534474</v>
      </c>
      <c r="O34" s="263">
        <f t="shared" si="8"/>
        <v>0.18985507900770385</v>
      </c>
      <c r="P34" s="263">
        <f t="shared" si="9"/>
        <v>0.31768787567027845</v>
      </c>
    </row>
    <row r="35" spans="1:16" ht="15" hidden="1" customHeight="1" x14ac:dyDescent="0.25">
      <c r="A35" s="174">
        <f>Indicators!A47</f>
        <v>36800</v>
      </c>
      <c r="B35" s="177">
        <f>'Risk KZN'!AE35</f>
        <v>4.9870711278131342E-2</v>
      </c>
      <c r="C35" s="177">
        <f>'Risk Durban'!AE35</f>
        <v>-9.2644304277538191E-3</v>
      </c>
      <c r="D35" s="177">
        <f>'Risk PMB'!AE35</f>
        <v>7.6567200341027014E-2</v>
      </c>
      <c r="E35" s="177">
        <f>'Risk RBay'!AE35</f>
        <v>2.2217248083658696E-2</v>
      </c>
      <c r="F35" s="177">
        <f>'Risk Newcastle'!AE35</f>
        <v>0.13278666500698874</v>
      </c>
      <c r="G35" s="177">
        <f>'Risk Port Shepstone'!AE35</f>
        <v>7.4283755203425506E-2</v>
      </c>
      <c r="H35" s="177">
        <f>'Risk Ilembe'!AE35</f>
        <v>0.3930858258836431</v>
      </c>
      <c r="I35" s="177"/>
      <c r="J35" s="263">
        <f t="shared" si="3"/>
        <v>0.17079723964286234</v>
      </c>
      <c r="K35" s="263">
        <f t="shared" si="4"/>
        <v>0.12105840901139277</v>
      </c>
      <c r="L35" s="263">
        <f t="shared" si="5"/>
        <v>0.17769599850270063</v>
      </c>
      <c r="M35" s="263">
        <f t="shared" si="6"/>
        <v>0.18128487955897046</v>
      </c>
      <c r="N35" s="263">
        <f t="shared" si="7"/>
        <v>0.20024066410693717</v>
      </c>
      <c r="O35" s="263">
        <f t="shared" si="8"/>
        <v>0.20401540939110965</v>
      </c>
      <c r="P35" s="263">
        <f t="shared" si="9"/>
        <v>0.36200186128857559</v>
      </c>
    </row>
    <row r="36" spans="1:16" ht="15" hidden="1" customHeight="1" x14ac:dyDescent="0.25">
      <c r="A36" s="174">
        <f>Indicators!A48</f>
        <v>36831</v>
      </c>
      <c r="B36" s="177">
        <f>'Risk KZN'!AE36</f>
        <v>0.74733772957575195</v>
      </c>
      <c r="C36" s="177">
        <f>'Risk Durban'!AE36</f>
        <v>0.82227638614621634</v>
      </c>
      <c r="D36" s="177">
        <f>'Risk PMB'!AE36</f>
        <v>0.72080958026608366</v>
      </c>
      <c r="E36" s="177">
        <f>'Risk RBay'!AE36</f>
        <v>0.91590959912517567</v>
      </c>
      <c r="F36" s="177">
        <f>'Risk Newcastle'!AE36</f>
        <v>0.87412340697321267</v>
      </c>
      <c r="G36" s="177">
        <f>'Risk Port Shepstone'!AE36</f>
        <v>0.62163263114616907</v>
      </c>
      <c r="H36" s="177">
        <f>'Risk Ilembe'!AE36</f>
        <v>0.52697040278849683</v>
      </c>
      <c r="I36" s="177"/>
      <c r="J36" s="263">
        <f t="shared" si="3"/>
        <v>0.12186704288172812</v>
      </c>
      <c r="K36" s="263">
        <f t="shared" si="4"/>
        <v>7.8793135594546718E-2</v>
      </c>
      <c r="L36" s="263">
        <f t="shared" si="5"/>
        <v>0.14068492972456911</v>
      </c>
      <c r="M36" s="263">
        <f t="shared" si="6"/>
        <v>0.12571526847225145</v>
      </c>
      <c r="N36" s="263">
        <f t="shared" si="7"/>
        <v>0.16701761653168704</v>
      </c>
      <c r="O36" s="263">
        <f t="shared" si="8"/>
        <v>0.1517534920816723</v>
      </c>
      <c r="P36" s="263">
        <f t="shared" si="9"/>
        <v>0.28773798831353592</v>
      </c>
    </row>
    <row r="37" spans="1:16" ht="15" hidden="1" customHeight="1" x14ac:dyDescent="0.25">
      <c r="A37" s="174">
        <f>Indicators!A49</f>
        <v>36861</v>
      </c>
      <c r="B37" s="177">
        <f>'Risk KZN'!AE37</f>
        <v>3.1606838237916248</v>
      </c>
      <c r="C37" s="177">
        <f>'Risk Durban'!AE37</f>
        <v>3.2449456532006282</v>
      </c>
      <c r="D37" s="177">
        <f>'Risk PMB'!AE37</f>
        <v>2.7978752005362697</v>
      </c>
      <c r="E37" s="177">
        <f>'Risk RBay'!AE37</f>
        <v>3.2826601010224743</v>
      </c>
      <c r="F37" s="177">
        <f>'Risk Newcastle'!AE37</f>
        <v>2.7677109209003175</v>
      </c>
      <c r="G37" s="177">
        <f>'Risk Port Shepstone'!AE37</f>
        <v>3.0741982044661476</v>
      </c>
      <c r="H37" s="177">
        <f>'Risk Ilembe'!AE37</f>
        <v>3.0105198284208221</v>
      </c>
      <c r="I37" s="177"/>
      <c r="J37" s="263">
        <f t="shared" si="3"/>
        <v>0.44625340078285503</v>
      </c>
      <c r="K37" s="263">
        <f t="shared" si="4"/>
        <v>0.40483282103185952</v>
      </c>
      <c r="L37" s="263">
        <f t="shared" si="5"/>
        <v>0.41822108994589863</v>
      </c>
      <c r="M37" s="263">
        <f t="shared" si="6"/>
        <v>0.48570548555582271</v>
      </c>
      <c r="N37" s="263">
        <f t="shared" si="7"/>
        <v>0.44568166565562239</v>
      </c>
      <c r="O37" s="263">
        <f t="shared" si="8"/>
        <v>0.46629703156249735</v>
      </c>
      <c r="P37" s="263">
        <f t="shared" si="9"/>
        <v>0.60849852945470095</v>
      </c>
    </row>
    <row r="38" spans="1:16" ht="15" hidden="1" customHeight="1" x14ac:dyDescent="0.25">
      <c r="A38" s="174">
        <f>Indicators!A50</f>
        <v>36892</v>
      </c>
      <c r="B38" s="177">
        <f>'Risk KZN'!AE38</f>
        <v>-1.7033298823813152</v>
      </c>
      <c r="C38" s="177">
        <f>'Risk Durban'!AE38</f>
        <v>-1.8012642916308201</v>
      </c>
      <c r="D38" s="177">
        <f>'Risk PMB'!AE38</f>
        <v>-1.4586001561547681</v>
      </c>
      <c r="E38" s="177">
        <f>'Risk RBay'!AE38</f>
        <v>-1.8324338682026591</v>
      </c>
      <c r="F38" s="177">
        <f>'Risk Newcastle'!AE38</f>
        <v>-1.4585859148596969</v>
      </c>
      <c r="G38" s="177">
        <f>'Risk Port Shepstone'!AE38</f>
        <v>-1.6059263215068282</v>
      </c>
      <c r="H38" s="177">
        <f>'Risk Ilembe'!AE38</f>
        <v>-1.4177300041056506</v>
      </c>
      <c r="I38" s="177"/>
      <c r="J38" s="263">
        <f t="shared" si="3"/>
        <v>0.34358765834675242</v>
      </c>
      <c r="K38" s="263">
        <f t="shared" si="4"/>
        <v>0.28720339176447923</v>
      </c>
      <c r="L38" s="263">
        <f t="shared" si="5"/>
        <v>0.32733867594142158</v>
      </c>
      <c r="M38" s="263">
        <f t="shared" si="6"/>
        <v>0.37926188379867093</v>
      </c>
      <c r="N38" s="263">
        <f t="shared" si="7"/>
        <v>0.35318966500023158</v>
      </c>
      <c r="O38" s="263">
        <f t="shared" si="8"/>
        <v>0.3762090415905161</v>
      </c>
      <c r="P38" s="263">
        <f t="shared" si="9"/>
        <v>0.55045537224647334</v>
      </c>
    </row>
    <row r="39" spans="1:16" ht="15" hidden="1" customHeight="1" x14ac:dyDescent="0.25">
      <c r="A39" s="174">
        <f>Indicators!A51</f>
        <v>36923</v>
      </c>
      <c r="B39" s="177">
        <f>'Risk KZN'!AE39</f>
        <v>0.63770822546927775</v>
      </c>
      <c r="C39" s="177">
        <f>'Risk Durban'!AE39</f>
        <v>0.74162620491634879</v>
      </c>
      <c r="D39" s="177">
        <f>'Risk PMB'!AE39</f>
        <v>0.61210536688595263</v>
      </c>
      <c r="E39" s="177">
        <f>'Risk RBay'!AE39</f>
        <v>0.62312740856367987</v>
      </c>
      <c r="F39" s="177">
        <f>'Risk Newcastle'!AE39</f>
        <v>0.62080152972570846</v>
      </c>
      <c r="G39" s="177">
        <f>'Risk Port Shepstone'!AE39</f>
        <v>0.56427412935241816</v>
      </c>
      <c r="H39" s="177">
        <f>'Risk Ilembe'!AE39</f>
        <v>0.32528933064918464</v>
      </c>
      <c r="I39" s="177"/>
      <c r="J39" s="263">
        <f t="shared" si="3"/>
        <v>0.3788612042530427</v>
      </c>
      <c r="K39" s="263">
        <f t="shared" si="4"/>
        <v>0.3259765692811471</v>
      </c>
      <c r="L39" s="263">
        <f t="shared" si="5"/>
        <v>0.36052045991907433</v>
      </c>
      <c r="M39" s="263">
        <f t="shared" si="6"/>
        <v>0.40770057090243805</v>
      </c>
      <c r="N39" s="263">
        <f t="shared" si="7"/>
        <v>0.37749741231279477</v>
      </c>
      <c r="O39" s="263">
        <f t="shared" si="8"/>
        <v>0.41354966272445293</v>
      </c>
      <c r="P39" s="263">
        <f t="shared" si="9"/>
        <v>0.56833171790032111</v>
      </c>
    </row>
    <row r="40" spans="1:16" ht="15" hidden="1" customHeight="1" x14ac:dyDescent="0.25">
      <c r="A40" s="174">
        <f>Indicators!A52</f>
        <v>36951</v>
      </c>
      <c r="B40" s="177">
        <f>'Risk KZN'!AE40</f>
        <v>1.2036194026430087</v>
      </c>
      <c r="C40" s="177">
        <f>'Risk Durban'!AE40</f>
        <v>1.2971724894940195</v>
      </c>
      <c r="D40" s="177">
        <f>'Risk PMB'!AE40</f>
        <v>1.0783627881530042</v>
      </c>
      <c r="E40" s="177">
        <f>'Risk RBay'!AE40</f>
        <v>1.3525611110472702</v>
      </c>
      <c r="F40" s="177">
        <f>'Risk Newcastle'!AE40</f>
        <v>1.3007279746911653</v>
      </c>
      <c r="G40" s="177">
        <f>'Risk Port Shepstone'!AE40</f>
        <v>1.02375642707912</v>
      </c>
      <c r="H40" s="177">
        <f>'Risk Ilembe'!AE40</f>
        <v>1.1369206294149536</v>
      </c>
      <c r="I40" s="177"/>
      <c r="J40" s="263">
        <f t="shared" si="3"/>
        <v>0.55790038198749614</v>
      </c>
      <c r="K40" s="263">
        <f t="shared" si="4"/>
        <v>0.51312870556867873</v>
      </c>
      <c r="L40" s="263">
        <f t="shared" si="5"/>
        <v>0.52024276571197281</v>
      </c>
      <c r="M40" s="263">
        <f t="shared" si="6"/>
        <v>0.59457302492059538</v>
      </c>
      <c r="N40" s="263">
        <f t="shared" si="7"/>
        <v>0.55233981583536762</v>
      </c>
      <c r="O40" s="263">
        <f t="shared" si="8"/>
        <v>0.57806320537085676</v>
      </c>
      <c r="P40" s="263">
        <f t="shared" si="9"/>
        <v>0.7527693774034413</v>
      </c>
    </row>
    <row r="41" spans="1:16" ht="15" hidden="1" customHeight="1" x14ac:dyDescent="0.25">
      <c r="A41" s="174">
        <f>Indicators!A53</f>
        <v>36982</v>
      </c>
      <c r="B41" s="177">
        <f>'Risk KZN'!AE41</f>
        <v>-1.2911857854180322</v>
      </c>
      <c r="C41" s="177">
        <f>'Risk Durban'!AE41</f>
        <v>-1.2631438279839262</v>
      </c>
      <c r="D41" s="177">
        <f>'Risk PMB'!AE41</f>
        <v>-1.1151221545475312</v>
      </c>
      <c r="E41" s="177">
        <f>'Risk RBay'!AE41</f>
        <v>-1.3214548564952939</v>
      </c>
      <c r="F41" s="177">
        <f>'Risk Newcastle'!AE41</f>
        <v>-1.1413449961390152</v>
      </c>
      <c r="G41" s="177">
        <f>'Risk Port Shepstone'!AE41</f>
        <v>-1.2885423206270805</v>
      </c>
      <c r="H41" s="177">
        <f>'Risk Ilembe'!AE41</f>
        <v>-1.5457222896712777</v>
      </c>
      <c r="I41" s="177"/>
      <c r="J41" s="263">
        <f t="shared" si="3"/>
        <v>0.3371276904931198</v>
      </c>
      <c r="K41" s="263">
        <f t="shared" si="4"/>
        <v>0.28736428430659139</v>
      </c>
      <c r="L41" s="263">
        <f t="shared" si="5"/>
        <v>0.33035069685209567</v>
      </c>
      <c r="M41" s="263">
        <f t="shared" si="6"/>
        <v>0.35424129899365531</v>
      </c>
      <c r="N41" s="263">
        <f t="shared" si="7"/>
        <v>0.34200959893351501</v>
      </c>
      <c r="O41" s="263">
        <f t="shared" si="8"/>
        <v>0.37344397141086078</v>
      </c>
      <c r="P41" s="263">
        <f t="shared" si="9"/>
        <v>0.51007609136257759</v>
      </c>
    </row>
    <row r="42" spans="1:16" ht="15" hidden="1" customHeight="1" x14ac:dyDescent="0.25">
      <c r="A42" s="174">
        <f>Indicators!A54</f>
        <v>37012</v>
      </c>
      <c r="B42" s="177">
        <f>'Risk KZN'!AE42</f>
        <v>-0.35178320618029651</v>
      </c>
      <c r="C42" s="177">
        <f>'Risk Durban'!AE42</f>
        <v>-0.48407315794091416</v>
      </c>
      <c r="D42" s="177">
        <f>'Risk PMB'!AE42</f>
        <v>-0.23769086276726031</v>
      </c>
      <c r="E42" s="177">
        <f>'Risk RBay'!AE42</f>
        <v>-0.5024451297475615</v>
      </c>
      <c r="F42" s="177">
        <f>'Risk Newcastle'!AE42</f>
        <v>-0.37780319325180928</v>
      </c>
      <c r="G42" s="177">
        <f>'Risk Port Shepstone'!AE42</f>
        <v>-0.17528544197546536</v>
      </c>
      <c r="H42" s="177">
        <f>'Risk Ilembe'!AE42</f>
        <v>-1.3972933042430587E-2</v>
      </c>
      <c r="I42" s="177"/>
      <c r="J42" s="263">
        <f t="shared" si="3"/>
        <v>0.23837254082554749</v>
      </c>
      <c r="K42" s="263">
        <f t="shared" si="4"/>
        <v>0.19609190448291552</v>
      </c>
      <c r="L42" s="263">
        <f t="shared" si="5"/>
        <v>0.25385710688888141</v>
      </c>
      <c r="M42" s="263">
        <f t="shared" si="6"/>
        <v>0.22461064179848206</v>
      </c>
      <c r="N42" s="263">
        <f t="shared" si="7"/>
        <v>0.24900607015157414</v>
      </c>
      <c r="O42" s="263">
        <f t="shared" si="8"/>
        <v>0.27878877441707112</v>
      </c>
      <c r="P42" s="263">
        <f t="shared" si="9"/>
        <v>0.38161526515716343</v>
      </c>
    </row>
    <row r="43" spans="1:16" ht="15" hidden="1" customHeight="1" x14ac:dyDescent="0.25">
      <c r="A43" s="174">
        <f>Indicators!A55</f>
        <v>37043</v>
      </c>
      <c r="B43" s="177">
        <f>'Risk KZN'!AE43</f>
        <v>1.7032912673330778</v>
      </c>
      <c r="C43" s="177">
        <f>'Risk Durban'!AE43</f>
        <v>1.7620316285706563</v>
      </c>
      <c r="D43" s="177">
        <f>'Risk PMB'!AE43</f>
        <v>1.5600660807143165</v>
      </c>
      <c r="E43" s="177">
        <f>'Risk RBay'!AE43</f>
        <v>1.8233402127252427</v>
      </c>
      <c r="F43" s="177">
        <f>'Risk Newcastle'!AE43</f>
        <v>1.6203650889169499</v>
      </c>
      <c r="G43" s="177">
        <f>'Risk Port Shepstone'!AE43</f>
        <v>1.6276800517884276</v>
      </c>
      <c r="H43" s="177">
        <f>'Risk Ilembe'!AE43</f>
        <v>1.5635717280719628</v>
      </c>
      <c r="I43" s="177"/>
      <c r="J43" s="263">
        <f t="shared" si="3"/>
        <v>0.47800940485418791</v>
      </c>
      <c r="K43" s="263">
        <f t="shared" si="4"/>
        <v>0.45422676690250496</v>
      </c>
      <c r="L43" s="263">
        <f t="shared" si="5"/>
        <v>0.46664462029946085</v>
      </c>
      <c r="M43" s="263">
        <f t="shared" si="6"/>
        <v>0.48770226938941091</v>
      </c>
      <c r="N43" s="263">
        <f t="shared" si="7"/>
        <v>0.47398806440122232</v>
      </c>
      <c r="O43" s="263">
        <f t="shared" si="8"/>
        <v>0.49625279765891406</v>
      </c>
      <c r="P43" s="263">
        <f t="shared" si="9"/>
        <v>0.57013389852500262</v>
      </c>
    </row>
    <row r="44" spans="1:16" ht="15" hidden="1" customHeight="1" x14ac:dyDescent="0.25">
      <c r="A44" s="174">
        <f>Indicators!A56</f>
        <v>37073</v>
      </c>
      <c r="B44" s="177">
        <f>'Risk KZN'!AE44</f>
        <v>1.1906231953211388</v>
      </c>
      <c r="C44" s="177">
        <f>'Risk Durban'!AE44</f>
        <v>1.2380167939048554</v>
      </c>
      <c r="D44" s="177">
        <f>'Risk PMB'!AE44</f>
        <v>1.1278020054045843</v>
      </c>
      <c r="E44" s="177">
        <f>'Risk RBay'!AE44</f>
        <v>1.2338895658045663</v>
      </c>
      <c r="F44" s="177">
        <f>'Risk Newcastle'!AE44</f>
        <v>1.1992892627657581</v>
      </c>
      <c r="G44" s="177">
        <f>'Risk Port Shepstone'!AE44</f>
        <v>1.1232418137852498</v>
      </c>
      <c r="H44" s="177">
        <f>'Risk Ilembe'!AE44</f>
        <v>1.134128142006547</v>
      </c>
      <c r="I44" s="177"/>
      <c r="J44" s="263">
        <f t="shared" si="3"/>
        <v>0.60566877221259507</v>
      </c>
      <c r="K44" s="263">
        <f t="shared" si="4"/>
        <v>0.60774374077659499</v>
      </c>
      <c r="L44" s="263">
        <f t="shared" si="5"/>
        <v>0.58155040212906972</v>
      </c>
      <c r="M44" s="263">
        <f t="shared" si="6"/>
        <v>0.63168588857226093</v>
      </c>
      <c r="N44" s="263">
        <f t="shared" si="7"/>
        <v>0.61781133871844207</v>
      </c>
      <c r="O44" s="263">
        <f t="shared" si="8"/>
        <v>0.58950343991306953</v>
      </c>
      <c r="P44" s="263">
        <f t="shared" si="9"/>
        <v>0.64942235276345983</v>
      </c>
    </row>
    <row r="45" spans="1:16" ht="15" hidden="1" customHeight="1" x14ac:dyDescent="0.25">
      <c r="A45" s="174">
        <f>Indicators!A57</f>
        <v>37104</v>
      </c>
      <c r="B45" s="177">
        <f>'Risk KZN'!AE45</f>
        <v>-0.19561569486551048</v>
      </c>
      <c r="C45" s="177">
        <f>'Risk Durban'!AE45</f>
        <v>-0.16536961476066872</v>
      </c>
      <c r="D45" s="177">
        <f>'Risk PMB'!AE45</f>
        <v>-0.11160019542924364</v>
      </c>
      <c r="E45" s="177">
        <f>'Risk RBay'!AE45</f>
        <v>-0.10175415528523536</v>
      </c>
      <c r="F45" s="177">
        <f>'Risk Newcastle'!AE45</f>
        <v>-6.6350972621880264E-2</v>
      </c>
      <c r="G45" s="177">
        <f>'Risk Port Shepstone'!AE45</f>
        <v>-0.23430588645975978</v>
      </c>
      <c r="H45" s="177">
        <f>'Risk Ilembe'!AE45</f>
        <v>-0.42385351720558678</v>
      </c>
      <c r="I45" s="177"/>
      <c r="J45" s="263">
        <f t="shared" si="3"/>
        <v>0.39821664749004299</v>
      </c>
      <c r="K45" s="263">
        <f t="shared" si="4"/>
        <v>0.40977068843571396</v>
      </c>
      <c r="L45" s="263">
        <f t="shared" si="5"/>
        <v>0.39609433046902648</v>
      </c>
      <c r="M45" s="263">
        <f t="shared" si="6"/>
        <v>0.43129226701749057</v>
      </c>
      <c r="N45" s="263">
        <f t="shared" si="7"/>
        <v>0.43649426114073375</v>
      </c>
      <c r="O45" s="263">
        <f t="shared" si="8"/>
        <v>0.37398057766614479</v>
      </c>
      <c r="P45" s="263">
        <f t="shared" si="9"/>
        <v>0.38270351233585209</v>
      </c>
    </row>
    <row r="46" spans="1:16" ht="15" hidden="1" customHeight="1" x14ac:dyDescent="0.25">
      <c r="A46" s="174">
        <f>Indicators!A58</f>
        <v>37135</v>
      </c>
      <c r="B46" s="177">
        <f>'Risk KZN'!AE46</f>
        <v>3.6019179392492773</v>
      </c>
      <c r="C46" s="177">
        <f>'Risk Durban'!AE46</f>
        <v>3.6484324283087308</v>
      </c>
      <c r="D46" s="177">
        <f>'Risk PMB'!AE46</f>
        <v>3.1626574294129703</v>
      </c>
      <c r="E46" s="177">
        <f>'Risk RBay'!AE46</f>
        <v>4.4271028972911441</v>
      </c>
      <c r="F46" s="177">
        <f>'Risk Newcastle'!AE46</f>
        <v>3.5715203998631351</v>
      </c>
      <c r="G46" s="177">
        <f>'Risk Port Shepstone'!AE46</f>
        <v>3.3296052058062657</v>
      </c>
      <c r="H46" s="177">
        <f>'Risk Ilembe'!AE46</f>
        <v>3.4152236533797176</v>
      </c>
      <c r="I46" s="177"/>
      <c r="J46" s="263">
        <f t="shared" si="3"/>
        <v>0.82465673721867061</v>
      </c>
      <c r="K46" s="263">
        <f t="shared" si="4"/>
        <v>0.85079337031648372</v>
      </c>
      <c r="L46" s="263">
        <f t="shared" si="5"/>
        <v>0.76674442079404836</v>
      </c>
      <c r="M46" s="263">
        <f t="shared" si="6"/>
        <v>0.94420522813509877</v>
      </c>
      <c r="N46" s="263">
        <f t="shared" si="7"/>
        <v>0.85068066231562078</v>
      </c>
      <c r="O46" s="263">
        <f t="shared" si="8"/>
        <v>0.76250373588804909</v>
      </c>
      <c r="P46" s="263">
        <f t="shared" si="9"/>
        <v>0.76600988869834985</v>
      </c>
    </row>
    <row r="47" spans="1:16" ht="15" hidden="1" customHeight="1" x14ac:dyDescent="0.25">
      <c r="A47" s="174">
        <f>Indicators!A59</f>
        <v>37165</v>
      </c>
      <c r="B47" s="177">
        <f>'Risk KZN'!AE47</f>
        <v>1.4653181657328256</v>
      </c>
      <c r="C47" s="177">
        <f>'Risk Durban'!AE47</f>
        <v>1.5736127248333696</v>
      </c>
      <c r="D47" s="177">
        <f>'Risk PMB'!AE47</f>
        <v>1.3428260482148771</v>
      </c>
      <c r="E47" s="177">
        <f>'Risk RBay'!AE47</f>
        <v>1.6160933321971149</v>
      </c>
      <c r="F47" s="177">
        <f>'Risk Newcastle'!AE47</f>
        <v>1.5908263458773904</v>
      </c>
      <c r="G47" s="177">
        <f>'Risk Port Shepstone'!AE47</f>
        <v>1.2691990008857466</v>
      </c>
      <c r="H47" s="177">
        <f>'Risk Ilembe'!AE47</f>
        <v>1.379101300522058</v>
      </c>
      <c r="I47" s="177"/>
      <c r="J47" s="263">
        <f t="shared" si="3"/>
        <v>0.78603506858068917</v>
      </c>
      <c r="K47" s="263">
        <f t="shared" si="4"/>
        <v>0.81576915281774931</v>
      </c>
      <c r="L47" s="263">
        <f t="shared" si="5"/>
        <v>0.73508141007925254</v>
      </c>
      <c r="M47" s="263">
        <f t="shared" si="6"/>
        <v>0.88760103585612149</v>
      </c>
      <c r="N47" s="263">
        <f t="shared" si="7"/>
        <v>0.81800511675755572</v>
      </c>
      <c r="O47" s="263">
        <f t="shared" si="8"/>
        <v>0.72337009607260283</v>
      </c>
      <c r="P47" s="263">
        <f t="shared" si="9"/>
        <v>0.72950246900864912</v>
      </c>
    </row>
    <row r="48" spans="1:16" ht="15" hidden="1" customHeight="1" x14ac:dyDescent="0.25">
      <c r="A48" s="174">
        <f>Indicators!A60</f>
        <v>37196</v>
      </c>
      <c r="B48" s="177">
        <f>'Risk KZN'!AE48</f>
        <v>2.7140463663967394</v>
      </c>
      <c r="C48" s="177">
        <f>'Risk Durban'!AE48</f>
        <v>2.5841976226633525</v>
      </c>
      <c r="D48" s="177">
        <f>'Risk PMB'!AE48</f>
        <v>2.3912220755502602</v>
      </c>
      <c r="E48" s="177">
        <f>'Risk RBay'!AE48</f>
        <v>3.2004831957804436</v>
      </c>
      <c r="F48" s="177">
        <f>'Risk Newcastle'!AE48</f>
        <v>2.7178981138427911</v>
      </c>
      <c r="G48" s="177">
        <f>'Risk Port Shepstone'!AE48</f>
        <v>2.6309489093852836</v>
      </c>
      <c r="H48" s="177">
        <f>'Risk Ilembe'!AE48</f>
        <v>3.3381629672829183</v>
      </c>
      <c r="I48" s="177"/>
      <c r="J48" s="263">
        <f t="shared" si="3"/>
        <v>0.99097165743596682</v>
      </c>
      <c r="K48" s="263">
        <f t="shared" si="4"/>
        <v>1.0152662338247576</v>
      </c>
      <c r="L48" s="263">
        <f t="shared" si="5"/>
        <v>0.91313178509534731</v>
      </c>
      <c r="M48" s="263">
        <f t="shared" si="6"/>
        <v>1.132083031832797</v>
      </c>
      <c r="N48" s="263">
        <f t="shared" si="7"/>
        <v>1.0168598435910792</v>
      </c>
      <c r="O48" s="263">
        <f t="shared" si="8"/>
        <v>0.92003664639428417</v>
      </c>
      <c r="P48" s="263">
        <f t="shared" si="9"/>
        <v>0.95604686450090115</v>
      </c>
    </row>
    <row r="49" spans="1:16" ht="15" hidden="1" customHeight="1" x14ac:dyDescent="0.25">
      <c r="A49" s="174">
        <f>Indicators!A61</f>
        <v>37226</v>
      </c>
      <c r="B49" s="177">
        <f>'Risk KZN'!AE49</f>
        <v>2.4494332223553448</v>
      </c>
      <c r="C49" s="177">
        <f>'Risk Durban'!AE49</f>
        <v>2.2777449511019991</v>
      </c>
      <c r="D49" s="177">
        <f>'Risk PMB'!AE49</f>
        <v>2.1094679871566249</v>
      </c>
      <c r="E49" s="177">
        <f>'Risk RBay'!AE49</f>
        <v>3.4272423509834762</v>
      </c>
      <c r="F49" s="177">
        <f>'Risk Newcastle'!AE49</f>
        <v>2.7397036449427201</v>
      </c>
      <c r="G49" s="177">
        <f>'Risk Port Shepstone'!AE49</f>
        <v>2.2365072477200019</v>
      </c>
      <c r="H49" s="177">
        <f>'Risk Ilembe'!AE49</f>
        <v>3.0825640903279186</v>
      </c>
      <c r="I49" s="177"/>
      <c r="J49" s="263">
        <f t="shared" si="3"/>
        <v>1.1219020799574742</v>
      </c>
      <c r="K49" s="263">
        <f t="shared" si="4"/>
        <v>1.1272253542059716</v>
      </c>
      <c r="L49" s="263">
        <f t="shared" si="5"/>
        <v>1.0199516625484661</v>
      </c>
      <c r="M49" s="263">
        <f t="shared" si="6"/>
        <v>1.3252624742834356</v>
      </c>
      <c r="N49" s="263">
        <f t="shared" si="7"/>
        <v>1.1603660157425795</v>
      </c>
      <c r="O49" s="263">
        <f t="shared" si="8"/>
        <v>1.0442577707461176</v>
      </c>
      <c r="P49" s="263">
        <f t="shared" si="9"/>
        <v>1.152630994311626</v>
      </c>
    </row>
    <row r="50" spans="1:16" ht="15" hidden="1" customHeight="1" x14ac:dyDescent="0.25">
      <c r="A50" s="174">
        <f>Indicators!A62</f>
        <v>37257</v>
      </c>
      <c r="B50" s="177">
        <f>'Risk KZN'!AE50</f>
        <v>-0.84169962653840058</v>
      </c>
      <c r="C50" s="177">
        <f>'Risk Durban'!AE50</f>
        <v>-0.80753942852513227</v>
      </c>
      <c r="D50" s="177">
        <f>'Risk PMB'!AE50</f>
        <v>-0.75182832823996215</v>
      </c>
      <c r="E50" s="177">
        <f>'Risk RBay'!AE50</f>
        <v>-1.0315609709251823</v>
      </c>
      <c r="F50" s="177">
        <f>'Risk Newcastle'!AE50</f>
        <v>-0.95861822452229672</v>
      </c>
      <c r="G50" s="177">
        <f>'Risk Port Shepstone'!AE50</f>
        <v>-0.77636843213076312</v>
      </c>
      <c r="H50" s="177">
        <f>'Risk Ilembe'!AE50</f>
        <v>-1.0671785271651846</v>
      </c>
      <c r="I50" s="177"/>
      <c r="J50" s="263">
        <f t="shared" si="3"/>
        <v>0.81402642993208751</v>
      </c>
      <c r="K50" s="263">
        <f t="shared" si="4"/>
        <v>0.81549573253475927</v>
      </c>
      <c r="L50" s="263">
        <f t="shared" si="5"/>
        <v>0.74689754495029415</v>
      </c>
      <c r="M50" s="263">
        <f t="shared" si="6"/>
        <v>0.9933993149028465</v>
      </c>
      <c r="N50" s="263">
        <f t="shared" si="7"/>
        <v>0.87372531224853234</v>
      </c>
      <c r="O50" s="263">
        <f t="shared" si="8"/>
        <v>0.7480603371617397</v>
      </c>
      <c r="P50" s="263">
        <f t="shared" si="9"/>
        <v>0.83896189003577937</v>
      </c>
    </row>
    <row r="51" spans="1:16" ht="15" hidden="1" customHeight="1" x14ac:dyDescent="0.25">
      <c r="A51" s="174">
        <f>Indicators!A63</f>
        <v>37288</v>
      </c>
      <c r="B51" s="177">
        <f>'Risk KZN'!AE51</f>
        <v>-2.0424387895228469</v>
      </c>
      <c r="C51" s="177">
        <f>'Risk Durban'!AE51</f>
        <v>-1.8697482219826145</v>
      </c>
      <c r="D51" s="177">
        <f>'Risk PMB'!AE51</f>
        <v>-1.9038644503854896</v>
      </c>
      <c r="E51" s="177">
        <f>'Risk RBay'!AE51</f>
        <v>-1.9622853926918753</v>
      </c>
      <c r="F51" s="177">
        <f>'Risk Newcastle'!AE51</f>
        <v>-1.9060970162718385</v>
      </c>
      <c r="G51" s="177">
        <f>'Risk Port Shepstone'!AE51</f>
        <v>-2.1394398092536422</v>
      </c>
      <c r="H51" s="177">
        <f>'Risk Ilembe'!AE51</f>
        <v>-2.8019852863905985</v>
      </c>
      <c r="I51" s="177"/>
      <c r="J51" s="263">
        <f t="shared" si="3"/>
        <v>0.78794112938273875</v>
      </c>
      <c r="K51" s="263">
        <f t="shared" si="4"/>
        <v>0.8102277378923135</v>
      </c>
      <c r="L51" s="263">
        <f t="shared" si="5"/>
        <v>0.71264644539408495</v>
      </c>
      <c r="M51" s="263">
        <f t="shared" si="6"/>
        <v>0.98341073609598384</v>
      </c>
      <c r="N51" s="263">
        <f t="shared" si="7"/>
        <v>0.83930138137067523</v>
      </c>
      <c r="O51" s="263">
        <f t="shared" si="8"/>
        <v>0.7070208381042925</v>
      </c>
      <c r="P51" s="263">
        <f t="shared" si="9"/>
        <v>0.73248071447539864</v>
      </c>
    </row>
    <row r="52" spans="1:16" ht="15" hidden="1" customHeight="1" x14ac:dyDescent="0.25">
      <c r="A52" s="174">
        <f>Indicators!A64</f>
        <v>37316</v>
      </c>
      <c r="B52" s="177">
        <f>'Risk KZN'!AE52</f>
        <v>-1.2554678408067343</v>
      </c>
      <c r="C52" s="177">
        <f>'Risk Durban'!AE52</f>
        <v>-1.4369364506867583</v>
      </c>
      <c r="D52" s="177">
        <f>'Risk PMB'!AE52</f>
        <v>-1.1279739878408328</v>
      </c>
      <c r="E52" s="177">
        <f>'Risk RBay'!AE52</f>
        <v>-0.9435208953733254</v>
      </c>
      <c r="F52" s="177">
        <f>'Risk Newcastle'!AE52</f>
        <v>-0.96531948778901844</v>
      </c>
      <c r="G52" s="177">
        <f>'Risk Port Shepstone'!AE52</f>
        <v>-1.2707787953070058</v>
      </c>
      <c r="H52" s="177">
        <f>'Risk Ilembe'!AE52</f>
        <v>-0.90958837151218563</v>
      </c>
      <c r="I52" s="177"/>
      <c r="J52" s="263">
        <f t="shared" si="3"/>
        <v>0.64231220120766086</v>
      </c>
      <c r="K52" s="263">
        <f t="shared" si="4"/>
        <v>0.64264599515361298</v>
      </c>
      <c r="L52" s="263">
        <f t="shared" si="5"/>
        <v>0.57879418733817833</v>
      </c>
      <c r="M52" s="263">
        <f t="shared" si="6"/>
        <v>0.86289932810082959</v>
      </c>
      <c r="N52" s="263">
        <f t="shared" si="7"/>
        <v>0.71729207233108083</v>
      </c>
      <c r="O52" s="263">
        <f t="shared" si="8"/>
        <v>0.56586292082279832</v>
      </c>
      <c r="P52" s="263">
        <f t="shared" si="9"/>
        <v>0.63749012200144706</v>
      </c>
    </row>
    <row r="53" spans="1:16" ht="15" hidden="1" customHeight="1" x14ac:dyDescent="0.25">
      <c r="A53" s="174">
        <f>Indicators!A65</f>
        <v>37347</v>
      </c>
      <c r="B53" s="177">
        <f>'Risk KZN'!AE53</f>
        <v>-1.9971402615090252</v>
      </c>
      <c r="C53" s="177">
        <f>'Risk Durban'!AE53</f>
        <v>-1.8185652747249865</v>
      </c>
      <c r="D53" s="177">
        <f>'Risk PMB'!AE53</f>
        <v>-1.7054657386979859</v>
      </c>
      <c r="E53" s="177">
        <f>'Risk RBay'!AE53</f>
        <v>-2.4816074050201569</v>
      </c>
      <c r="F53" s="177">
        <f>'Risk Newcastle'!AE53</f>
        <v>-2.04886429009705</v>
      </c>
      <c r="G53" s="177">
        <f>'Risk Port Shepstone'!AE53</f>
        <v>-1.9283736407835466</v>
      </c>
      <c r="H53" s="177">
        <f>'Risk Ilembe'!AE53</f>
        <v>-2.6995465846631053</v>
      </c>
      <c r="I53" s="177"/>
      <c r="J53" s="263">
        <f t="shared" si="3"/>
        <v>0.39609991934981204</v>
      </c>
      <c r="K53" s="263">
        <f t="shared" si="4"/>
        <v>0.40297385944445868</v>
      </c>
      <c r="L53" s="263">
        <f t="shared" si="5"/>
        <v>0.36465353142656376</v>
      </c>
      <c r="M53" s="263">
        <f t="shared" si="6"/>
        <v>0.56796328840333543</v>
      </c>
      <c r="N53" s="263">
        <f t="shared" si="7"/>
        <v>0.45963112888583346</v>
      </c>
      <c r="O53" s="263">
        <f t="shared" si="8"/>
        <v>0.3387759925256702</v>
      </c>
      <c r="P53" s="263">
        <f t="shared" si="9"/>
        <v>0.34237725938005792</v>
      </c>
    </row>
    <row r="54" spans="1:16" ht="15" hidden="1" customHeight="1" x14ac:dyDescent="0.25">
      <c r="A54" s="174">
        <f>Indicators!A66</f>
        <v>37377</v>
      </c>
      <c r="B54" s="177">
        <f>'Risk KZN'!AE54</f>
        <v>0.85407658109053208</v>
      </c>
      <c r="C54" s="177">
        <f>'Risk Durban'!AE54</f>
        <v>0.81766947184317207</v>
      </c>
      <c r="D54" s="177">
        <f>'Risk PMB'!AE54</f>
        <v>0.80876550695946225</v>
      </c>
      <c r="E54" s="177">
        <f>'Risk RBay'!AE54</f>
        <v>0.76044439322097712</v>
      </c>
      <c r="F54" s="177">
        <f>'Risk Newcastle'!AE54</f>
        <v>0.54722656373380008</v>
      </c>
      <c r="G54" s="177">
        <f>'Risk Port Shepstone'!AE54</f>
        <v>0.92476208174301489</v>
      </c>
      <c r="H54" s="177">
        <f>'Risk Ilembe'!AE54</f>
        <v>0.79528227308668842</v>
      </c>
      <c r="I54" s="177"/>
      <c r="J54" s="263">
        <f t="shared" si="3"/>
        <v>0.56112010138893242</v>
      </c>
      <c r="K54" s="263">
        <f t="shared" si="4"/>
        <v>0.56303642096962025</v>
      </c>
      <c r="L54" s="263">
        <f t="shared" si="5"/>
        <v>0.51264489000402469</v>
      </c>
      <c r="M54" s="263">
        <f t="shared" si="6"/>
        <v>0.72810938453535623</v>
      </c>
      <c r="N54" s="263">
        <f t="shared" si="7"/>
        <v>0.58952124887605006</v>
      </c>
      <c r="O54" s="263">
        <f t="shared" si="8"/>
        <v>0.50903017732336986</v>
      </c>
      <c r="P54" s="263">
        <f t="shared" si="9"/>
        <v>0.52245453343836312</v>
      </c>
    </row>
    <row r="55" spans="1:16" ht="15" hidden="1" customHeight="1" x14ac:dyDescent="0.25">
      <c r="A55" s="174">
        <f>Indicators!A67</f>
        <v>37408</v>
      </c>
      <c r="B55" s="177">
        <f>'Risk KZN'!AE55</f>
        <v>0.1488384317070961</v>
      </c>
      <c r="C55" s="177">
        <f>'Risk Durban'!AE55</f>
        <v>0.17284160544825314</v>
      </c>
      <c r="D55" s="177">
        <f>'Risk PMB'!AE55</f>
        <v>0.12843124625580957</v>
      </c>
      <c r="E55" s="177">
        <f>'Risk RBay'!AE55</f>
        <v>0.3436203893117184</v>
      </c>
      <c r="F55" s="177">
        <f>'Risk Newcastle'!AE55</f>
        <v>0.37377075644900953</v>
      </c>
      <c r="G55" s="177">
        <f>'Risk Port Shepstone'!AE55</f>
        <v>4.820275778455272E-2</v>
      </c>
      <c r="H55" s="177">
        <f>'Risk Ilembe'!AE55</f>
        <v>0.17269246785529835</v>
      </c>
      <c r="I55" s="177"/>
      <c r="J55" s="263">
        <f t="shared" si="3"/>
        <v>0.59962945814950119</v>
      </c>
      <c r="K55" s="263">
        <f t="shared" si="4"/>
        <v>0.61356832584570986</v>
      </c>
      <c r="L55" s="263">
        <f t="shared" si="5"/>
        <v>0.54080812915964549</v>
      </c>
      <c r="M55" s="263">
        <f t="shared" si="6"/>
        <v>0.79319134753991605</v>
      </c>
      <c r="N55" s="263">
        <f t="shared" si="7"/>
        <v>0.64733462962226673</v>
      </c>
      <c r="O55" s="263">
        <f t="shared" si="8"/>
        <v>0.52622157730490959</v>
      </c>
      <c r="P55" s="263">
        <f t="shared" si="9"/>
        <v>0.53681341043049602</v>
      </c>
    </row>
    <row r="56" spans="1:16" ht="15" hidden="1" customHeight="1" x14ac:dyDescent="0.25">
      <c r="A56" s="174">
        <f>Indicators!A68</f>
        <v>37438</v>
      </c>
      <c r="B56" s="177">
        <f>'Risk KZN'!AE56</f>
        <v>-0.27415096713606169</v>
      </c>
      <c r="C56" s="177">
        <f>'Risk Durban'!AE56</f>
        <v>-0.34278727283653143</v>
      </c>
      <c r="D56" s="177">
        <f>'Risk PMB'!AE56</f>
        <v>-0.19178320792421813</v>
      </c>
      <c r="E56" s="177">
        <f>'Risk RBay'!AE56</f>
        <v>-0.53852987174457778</v>
      </c>
      <c r="F56" s="177">
        <f>'Risk Newcastle'!AE56</f>
        <v>-0.27046877186727586</v>
      </c>
      <c r="G56" s="177">
        <f>'Risk Port Shepstone'!AE56</f>
        <v>-0.17799997655129421</v>
      </c>
      <c r="H56" s="177">
        <f>'Risk Ilembe'!AE56</f>
        <v>7.369426440628031E-2</v>
      </c>
      <c r="I56" s="177"/>
      <c r="J56" s="263">
        <f t="shared" si="3"/>
        <v>0.44751851703649037</v>
      </c>
      <c r="K56" s="263">
        <f t="shared" si="4"/>
        <v>0.45165917958361845</v>
      </c>
      <c r="L56" s="263">
        <f t="shared" si="5"/>
        <v>0.4060504915720658</v>
      </c>
      <c r="M56" s="263">
        <f t="shared" si="6"/>
        <v>0.61150903334993001</v>
      </c>
      <c r="N56" s="263">
        <f t="shared" si="7"/>
        <v>0.5018858711004035</v>
      </c>
      <c r="O56" s="263">
        <f t="shared" si="8"/>
        <v>0.38732311358646948</v>
      </c>
      <c r="P56" s="263">
        <f t="shared" si="9"/>
        <v>0.42220745168698198</v>
      </c>
    </row>
    <row r="57" spans="1:16" ht="15" hidden="1" customHeight="1" x14ac:dyDescent="0.25">
      <c r="A57" s="174">
        <f>Indicators!A69</f>
        <v>37469</v>
      </c>
      <c r="B57" s="177">
        <f>'Risk KZN'!AE57</f>
        <v>0.1873211273179147</v>
      </c>
      <c r="C57" s="177">
        <f>'Risk Durban'!AE57</f>
        <v>0.10330862964494281</v>
      </c>
      <c r="D57" s="177">
        <f>'Risk PMB'!AE57</f>
        <v>0.13874680927520885</v>
      </c>
      <c r="E57" s="177">
        <f>'Risk RBay'!AE57</f>
        <v>0.47989914615777707</v>
      </c>
      <c r="F57" s="177">
        <f>'Risk Newcastle'!AE57</f>
        <v>0.27083797543936827</v>
      </c>
      <c r="G57" s="177">
        <f>'Risk Port Shepstone'!AE57</f>
        <v>0.18808410366340517</v>
      </c>
      <c r="H57" s="177">
        <f>'Risk Ilembe'!AE57</f>
        <v>0.34450759834202066</v>
      </c>
      <c r="I57" s="177"/>
      <c r="J57" s="263">
        <f t="shared" si="3"/>
        <v>0.37034143488239629</v>
      </c>
      <c r="K57" s="263">
        <f t="shared" si="4"/>
        <v>0.36437393617900998</v>
      </c>
      <c r="L57" s="263">
        <f t="shared" si="5"/>
        <v>0.32996932263903689</v>
      </c>
      <c r="M57" s="263">
        <f t="shared" si="6"/>
        <v>0.5535097703001769</v>
      </c>
      <c r="N57" s="263">
        <f t="shared" si="7"/>
        <v>0.43046654130606582</v>
      </c>
      <c r="O57" s="263">
        <f t="shared" si="8"/>
        <v>0.31538790511555842</v>
      </c>
      <c r="P57" s="263">
        <f t="shared" si="9"/>
        <v>0.36146740986663378</v>
      </c>
    </row>
    <row r="58" spans="1:16" ht="15" hidden="1" customHeight="1" x14ac:dyDescent="0.25">
      <c r="A58" s="174">
        <f>Indicators!A70</f>
        <v>37500</v>
      </c>
      <c r="B58" s="177">
        <f>'Risk KZN'!AE58</f>
        <v>-0.69249492321923023</v>
      </c>
      <c r="C58" s="177">
        <f>'Risk Durban'!AE58</f>
        <v>-0.80499782054756341</v>
      </c>
      <c r="D58" s="177">
        <f>'Risk PMB'!AE58</f>
        <v>-0.57451767503130746</v>
      </c>
      <c r="E58" s="177">
        <f>'Risk RBay'!AE58</f>
        <v>-0.87974779855531893</v>
      </c>
      <c r="F58" s="177">
        <f>'Risk Newcastle'!AE58</f>
        <v>-0.78618693140171547</v>
      </c>
      <c r="G58" s="177">
        <f>'Risk Port Shepstone'!AE58</f>
        <v>-0.45158617096794518</v>
      </c>
      <c r="H58" s="177">
        <f>'Risk Ilembe'!AE58</f>
        <v>-0.46928922424924963</v>
      </c>
      <c r="I58" s="177"/>
      <c r="J58" s="263">
        <f t="shared" si="3"/>
        <v>0.33211995577826392</v>
      </c>
      <c r="K58" s="263">
        <f t="shared" si="4"/>
        <v>0.31517176650309486</v>
      </c>
      <c r="L58" s="263">
        <f t="shared" si="5"/>
        <v>0.29436028574657047</v>
      </c>
      <c r="M58" s="263">
        <f t="shared" si="6"/>
        <v>0.4936641054332474</v>
      </c>
      <c r="N58" s="263">
        <f t="shared" si="7"/>
        <v>0.3750945444768477</v>
      </c>
      <c r="O58" s="263">
        <f t="shared" si="8"/>
        <v>0.29867403707646722</v>
      </c>
      <c r="P58" s="263">
        <f t="shared" si="9"/>
        <v>0.3579723554786598</v>
      </c>
    </row>
    <row r="59" spans="1:16" ht="15" hidden="1" customHeight="1" x14ac:dyDescent="0.25">
      <c r="A59" s="174">
        <f>Indicators!A71</f>
        <v>37530</v>
      </c>
      <c r="B59" s="177">
        <f>'Risk KZN'!AE59</f>
        <v>1.0049446519855096</v>
      </c>
      <c r="C59" s="177">
        <f>'Risk Durban'!AE59</f>
        <v>0.96708013958129846</v>
      </c>
      <c r="D59" s="177">
        <f>'Risk PMB'!AE59</f>
        <v>0.89155229289903315</v>
      </c>
      <c r="E59" s="177">
        <f>'Risk RBay'!AE59</f>
        <v>0.93685554152685879</v>
      </c>
      <c r="F59" s="177">
        <f>'Risk Newcastle'!AE59</f>
        <v>0.81284824545129331</v>
      </c>
      <c r="G59" s="177">
        <f>'Risk Port Shepstone'!AE59</f>
        <v>1.0274699633565298</v>
      </c>
      <c r="H59" s="177">
        <f>'Risk Ilembe'!AE59</f>
        <v>1.1977304959342798</v>
      </c>
      <c r="I59" s="177"/>
      <c r="J59" s="263">
        <f t="shared" si="3"/>
        <v>0.13235277983489713</v>
      </c>
      <c r="K59" s="263">
        <f t="shared" si="4"/>
        <v>0.10891389813944628</v>
      </c>
      <c r="L59" s="263">
        <f t="shared" si="5"/>
        <v>0.11965989063011383</v>
      </c>
      <c r="M59" s="263">
        <f t="shared" si="6"/>
        <v>0.22518353960522536</v>
      </c>
      <c r="N59" s="263">
        <f t="shared" si="7"/>
        <v>0.16288899413747521</v>
      </c>
      <c r="O59" s="263">
        <f t="shared" si="8"/>
        <v>0.12158671073417984</v>
      </c>
      <c r="P59" s="263">
        <f t="shared" si="9"/>
        <v>0.18739595875208764</v>
      </c>
    </row>
    <row r="60" spans="1:16" ht="15" hidden="1" customHeight="1" x14ac:dyDescent="0.25">
      <c r="A60" s="174">
        <f>Indicators!A72</f>
        <v>37561</v>
      </c>
      <c r="B60" s="177">
        <f>'Risk KZN'!AE60</f>
        <v>-0.90984374383201272</v>
      </c>
      <c r="C60" s="177">
        <f>'Risk Durban'!AE60</f>
        <v>-0.83715801498953535</v>
      </c>
      <c r="D60" s="177">
        <f>'Risk PMB'!AE60</f>
        <v>-0.64220417300128207</v>
      </c>
      <c r="E60" s="177">
        <f>'Risk RBay'!AE60</f>
        <v>-1.6700519327625156</v>
      </c>
      <c r="F60" s="177">
        <f>'Risk Newcastle'!AE60</f>
        <v>-1.177628475126786</v>
      </c>
      <c r="G60" s="177">
        <f>'Risk Port Shepstone'!AE60</f>
        <v>-0.64982468141979499</v>
      </c>
      <c r="H60" s="177">
        <f>'Risk Ilembe'!AE60</f>
        <v>-1.1807915946333558</v>
      </c>
      <c r="I60" s="177"/>
      <c r="J60" s="263">
        <f t="shared" si="3"/>
        <v>-5.035198243932118E-2</v>
      </c>
      <c r="K60" s="263">
        <f t="shared" si="4"/>
        <v>-7.6530004923854103E-2</v>
      </c>
      <c r="L60" s="263">
        <f t="shared" si="5"/>
        <v>-3.3034741771129125E-2</v>
      </c>
      <c r="M60" s="263">
        <f t="shared" si="6"/>
        <v>-2.7596865391669338E-2</v>
      </c>
      <c r="N60" s="263">
        <f t="shared" si="7"/>
        <v>-5.0069069016692239E-2</v>
      </c>
      <c r="O60" s="263">
        <f t="shared" si="8"/>
        <v>-2.6030495597015629E-2</v>
      </c>
      <c r="P60" s="263">
        <f t="shared" si="9"/>
        <v>-9.5188793367904263E-3</v>
      </c>
    </row>
    <row r="61" spans="1:16" ht="15" hidden="1" customHeight="1" x14ac:dyDescent="0.25">
      <c r="A61" s="174">
        <f>Indicators!A73</f>
        <v>37591</v>
      </c>
      <c r="B61" s="177">
        <f>'Risk KZN'!AE61</f>
        <v>-2.8625012330154807</v>
      </c>
      <c r="C61" s="177">
        <f>'Risk Durban'!AE61</f>
        <v>-2.9613949640212271</v>
      </c>
      <c r="D61" s="177">
        <f>'Risk PMB'!AE61</f>
        <v>-2.4889913153002938</v>
      </c>
      <c r="E61" s="177">
        <f>'Risk RBay'!AE61</f>
        <v>-3.1648803753824497</v>
      </c>
      <c r="F61" s="177">
        <f>'Risk Newcastle'!AE61</f>
        <v>-2.9197180309958872</v>
      </c>
      <c r="G61" s="177">
        <f>'Risk Port Shepstone'!AE61</f>
        <v>-2.5705270950602759</v>
      </c>
      <c r="H61" s="177">
        <f>'Risk Ilembe'!AE61</f>
        <v>-3.028404897302754</v>
      </c>
      <c r="I61" s="177"/>
      <c r="J61" s="263">
        <f t="shared" si="3"/>
        <v>-0.47931718239410726</v>
      </c>
      <c r="K61" s="263">
        <f t="shared" si="4"/>
        <v>-0.50311405005343712</v>
      </c>
      <c r="L61" s="263">
        <f t="shared" si="5"/>
        <v>-0.40843577183655644</v>
      </c>
      <c r="M61" s="263">
        <f t="shared" si="6"/>
        <v>-0.51724021701958423</v>
      </c>
      <c r="N61" s="263">
        <f t="shared" si="7"/>
        <v>-0.48373184938889824</v>
      </c>
      <c r="O61" s="263">
        <f t="shared" si="8"/>
        <v>-0.42614403440052023</v>
      </c>
      <c r="P61" s="263">
        <f t="shared" si="9"/>
        <v>-0.49925486892030363</v>
      </c>
    </row>
    <row r="62" spans="1:16" ht="15" hidden="1" customHeight="1" x14ac:dyDescent="0.25">
      <c r="A62" s="174">
        <f>Indicators!A74</f>
        <v>37622</v>
      </c>
      <c r="B62" s="177">
        <f>'Risk KZN'!AE62</f>
        <v>0.13550075955474605</v>
      </c>
      <c r="C62" s="177">
        <f>'Risk Durban'!AE62</f>
        <v>1.9626637808970566E-2</v>
      </c>
      <c r="D62" s="177">
        <f>'Risk PMB'!AE62</f>
        <v>0.18735768855056587</v>
      </c>
      <c r="E62" s="177">
        <f>'Risk RBay'!AE62</f>
        <v>0.27370366711868671</v>
      </c>
      <c r="F62" s="177">
        <f>'Risk Newcastle'!AE62</f>
        <v>7.2332816194201219E-2</v>
      </c>
      <c r="G62" s="177">
        <f>'Risk Port Shepstone'!AE62</f>
        <v>0.26215267180495266</v>
      </c>
      <c r="H62" s="177">
        <f>'Risk Ilembe'!AE62</f>
        <v>0.18834524453920565</v>
      </c>
      <c r="I62" s="177"/>
      <c r="J62" s="263">
        <f t="shared" si="3"/>
        <v>-0.65731198722492234</v>
      </c>
      <c r="K62" s="263">
        <f t="shared" si="4"/>
        <v>-0.67681545876828553</v>
      </c>
      <c r="L62" s="263">
        <f t="shared" si="5"/>
        <v>-0.55629041019086867</v>
      </c>
      <c r="M62" s="263">
        <f t="shared" si="6"/>
        <v>-0.75982011577841402</v>
      </c>
      <c r="N62" s="263">
        <f t="shared" si="7"/>
        <v>-0.68891422083109188</v>
      </c>
      <c r="O62" s="263">
        <f t="shared" si="8"/>
        <v>-0.5780174633170625</v>
      </c>
      <c r="P62" s="263">
        <f t="shared" si="9"/>
        <v>-0.72188708782712774</v>
      </c>
    </row>
    <row r="63" spans="1:16" ht="15" hidden="1" customHeight="1" x14ac:dyDescent="0.25">
      <c r="A63" s="174">
        <f>Indicators!A75</f>
        <v>37653</v>
      </c>
      <c r="B63" s="177">
        <f>'Risk KZN'!AE63</f>
        <v>-2.1734897071093449</v>
      </c>
      <c r="C63" s="177">
        <f>'Risk Durban'!AE63</f>
        <v>-2.0843873082066899</v>
      </c>
      <c r="D63" s="177">
        <f>'Risk PMB'!AE63</f>
        <v>-1.7579884186884644</v>
      </c>
      <c r="E63" s="177">
        <f>'Risk RBay'!AE63</f>
        <v>-3.3223011893012355</v>
      </c>
      <c r="F63" s="177">
        <f>'Risk Newcastle'!AE63</f>
        <v>-2.373632712218658</v>
      </c>
      <c r="G63" s="177">
        <f>'Risk Port Shepstone'!AE63</f>
        <v>-1.8221109518839449</v>
      </c>
      <c r="H63" s="177">
        <f>'Risk Ilembe'!AE63</f>
        <v>-2.2937152353659362</v>
      </c>
      <c r="I63" s="177"/>
      <c r="J63" s="263">
        <f t="shared" si="3"/>
        <v>-0.7597573780380722</v>
      </c>
      <c r="K63" s="263">
        <f t="shared" si="4"/>
        <v>-0.7750345264360976</v>
      </c>
      <c r="L63" s="263">
        <f t="shared" si="5"/>
        <v>-0.63368734022536877</v>
      </c>
      <c r="M63" s="263">
        <f t="shared" si="6"/>
        <v>-0.93603090180734128</v>
      </c>
      <c r="N63" s="263">
        <f t="shared" si="7"/>
        <v>-0.79776148911542744</v>
      </c>
      <c r="O63" s="263">
        <f t="shared" si="8"/>
        <v>-0.65845919560576882</v>
      </c>
      <c r="P63" s="263">
        <f t="shared" si="9"/>
        <v>-0.81623606538103166</v>
      </c>
    </row>
    <row r="64" spans="1:16" ht="15" hidden="1" customHeight="1" x14ac:dyDescent="0.25">
      <c r="A64" s="174">
        <f>Indicators!A76</f>
        <v>37681</v>
      </c>
      <c r="B64" s="177">
        <f>'Risk KZN'!AE64</f>
        <v>2.7132722079383749</v>
      </c>
      <c r="C64" s="177">
        <f>'Risk Durban'!AE64</f>
        <v>2.852472229073558</v>
      </c>
      <c r="D64" s="177">
        <f>'Risk PMB'!AE64</f>
        <v>2.4772452724238052</v>
      </c>
      <c r="E64" s="177">
        <f>'Risk RBay'!AE64</f>
        <v>2.90767249862806</v>
      </c>
      <c r="F64" s="177">
        <f>'Risk Newcastle'!AE64</f>
        <v>2.7423426057473792</v>
      </c>
      <c r="G64" s="177">
        <f>'Risk Port Shepstone'!AE64</f>
        <v>2.3899702762830528</v>
      </c>
      <c r="H64" s="177">
        <f>'Risk Ilembe'!AE64</f>
        <v>2.550771218997764</v>
      </c>
      <c r="I64" s="177"/>
      <c r="J64" s="263">
        <f t="shared" si="3"/>
        <v>-0.39393345515643979</v>
      </c>
      <c r="K64" s="263">
        <f t="shared" si="4"/>
        <v>-0.41178679943177665</v>
      </c>
      <c r="L64" s="263">
        <f t="shared" si="5"/>
        <v>-0.29667890000926928</v>
      </c>
      <c r="M64" s="263">
        <f t="shared" si="6"/>
        <v>-0.56141875632119254</v>
      </c>
      <c r="N64" s="263">
        <f t="shared" si="7"/>
        <v>-0.44018921049856458</v>
      </c>
      <c r="O64" s="263">
        <f t="shared" si="8"/>
        <v>-0.31004303517986914</v>
      </c>
      <c r="P64" s="263">
        <f t="shared" si="9"/>
        <v>-0.40448556496654225</v>
      </c>
    </row>
    <row r="65" spans="1:16" ht="15" hidden="1" customHeight="1" x14ac:dyDescent="0.25">
      <c r="A65" s="174">
        <f>Indicators!A77</f>
        <v>37712</v>
      </c>
      <c r="B65" s="177">
        <f>'Risk KZN'!AE65</f>
        <v>0.44154331226863147</v>
      </c>
      <c r="C65" s="177">
        <f>'Risk Durban'!AE65</f>
        <v>0.7205764357621578</v>
      </c>
      <c r="D65" s="177">
        <f>'Risk PMB'!AE65</f>
        <v>0.64107009542115234</v>
      </c>
      <c r="E65" s="177">
        <f>'Risk RBay'!AE65</f>
        <v>-0.41120513480355042</v>
      </c>
      <c r="F65" s="177">
        <f>'Risk Newcastle'!AE65</f>
        <v>5.4056361203771289E-2</v>
      </c>
      <c r="G65" s="177">
        <f>'Risk Port Shepstone'!AE65</f>
        <v>0.51489017575918172</v>
      </c>
      <c r="H65" s="177">
        <f>'Risk Ilembe'!AE65</f>
        <v>-0.411292707053172</v>
      </c>
      <c r="I65" s="177"/>
      <c r="J65" s="263">
        <f t="shared" si="3"/>
        <v>-0.26339413568910397</v>
      </c>
      <c r="K65" s="263">
        <f t="shared" si="4"/>
        <v>-0.24582426970493701</v>
      </c>
      <c r="L65" s="263">
        <f t="shared" si="5"/>
        <v>-0.16059858591219342</v>
      </c>
      <c r="M65" s="263">
        <f t="shared" si="6"/>
        <v>-0.5204713901235174</v>
      </c>
      <c r="N65" s="263">
        <f t="shared" si="7"/>
        <v>-0.36177568365296536</v>
      </c>
      <c r="O65" s="263">
        <f t="shared" si="8"/>
        <v>-0.17268388355939321</v>
      </c>
      <c r="P65" s="263">
        <f t="shared" si="9"/>
        <v>-0.36615512923892585</v>
      </c>
    </row>
    <row r="66" spans="1:16" ht="15" hidden="1" customHeight="1" x14ac:dyDescent="0.25">
      <c r="A66" s="174">
        <f>Indicators!A78</f>
        <v>37742</v>
      </c>
      <c r="B66" s="177">
        <f>'Risk KZN'!AE66</f>
        <v>1.4667887576988015</v>
      </c>
      <c r="C66" s="177">
        <f>'Risk Durban'!AE66</f>
        <v>1.2185154265989417</v>
      </c>
      <c r="D66" s="177">
        <f>'Risk PMB'!AE66</f>
        <v>1.1649901105867742</v>
      </c>
      <c r="E66" s="177">
        <f>'Risk RBay'!AE66</f>
        <v>2.900096311061811</v>
      </c>
      <c r="F66" s="177">
        <f>'Risk Newcastle'!AE66</f>
        <v>1.888866012331208</v>
      </c>
      <c r="G66" s="177">
        <f>'Risk Port Shepstone'!AE66</f>
        <v>1.1958343456757294</v>
      </c>
      <c r="H66" s="177">
        <f>'Risk Ilembe'!AE66</f>
        <v>1.8357506845809903</v>
      </c>
      <c r="I66" s="177"/>
      <c r="J66" s="263">
        <f t="shared" si="3"/>
        <v>3.0619427114981267E-3</v>
      </c>
      <c r="K66" s="263">
        <f t="shared" si="4"/>
        <v>-1.2202677295404082E-2</v>
      </c>
      <c r="L66" s="263">
        <f t="shared" si="5"/>
        <v>6.020571018663428E-2</v>
      </c>
      <c r="M66" s="263">
        <f t="shared" si="6"/>
        <v>-0.10649418119413534</v>
      </c>
      <c r="N66" s="263">
        <f t="shared" si="7"/>
        <v>-5.887335269694545E-2</v>
      </c>
      <c r="O66" s="263">
        <f t="shared" si="8"/>
        <v>6.7639807706704955E-2</v>
      </c>
      <c r="P66" s="263">
        <f t="shared" si="9"/>
        <v>-1.728610852784155E-2</v>
      </c>
    </row>
    <row r="67" spans="1:16" ht="15" hidden="1" customHeight="1" x14ac:dyDescent="0.25">
      <c r="A67" s="174">
        <f>Indicators!A79</f>
        <v>37773</v>
      </c>
      <c r="B67" s="177">
        <f>'Risk KZN'!AE67</f>
        <v>-1.9414561200322176</v>
      </c>
      <c r="C67" s="177">
        <f>'Risk Durban'!AE67</f>
        <v>-1.7010959028064407</v>
      </c>
      <c r="D67" s="177">
        <f>'Risk PMB'!AE67</f>
        <v>-1.5117154629449479</v>
      </c>
      <c r="E67" s="177">
        <f>'Risk RBay'!AE67</f>
        <v>-2.9810294043592305</v>
      </c>
      <c r="F67" s="177">
        <f>'Risk Newcastle'!AE67</f>
        <v>-1.9714849201186899</v>
      </c>
      <c r="G67" s="177">
        <f>'Risk Port Shepstone'!AE67</f>
        <v>-1.8037535903968629</v>
      </c>
      <c r="H67" s="177">
        <f>'Risk Ilembe'!AE67</f>
        <v>-2.5039933977314646</v>
      </c>
      <c r="I67" s="177"/>
      <c r="J67" s="263">
        <f t="shared" si="3"/>
        <v>-0.21197903429794407</v>
      </c>
      <c r="K67" s="263">
        <f t="shared" si="4"/>
        <v>-0.20595385996075885</v>
      </c>
      <c r="L67" s="263">
        <f t="shared" si="5"/>
        <v>-0.11829282595985882</v>
      </c>
      <c r="M67" s="263">
        <f t="shared" si="6"/>
        <v>-0.3942998579310743</v>
      </c>
      <c r="N67" s="263">
        <f t="shared" si="7"/>
        <v>-0.25262038991636787</v>
      </c>
      <c r="O67" s="263">
        <f t="shared" si="8"/>
        <v>-0.14224601322713182</v>
      </c>
      <c r="P67" s="263">
        <f t="shared" si="9"/>
        <v>-0.27107654474462251</v>
      </c>
    </row>
    <row r="68" spans="1:16" ht="15" hidden="1" customHeight="1" x14ac:dyDescent="0.25">
      <c r="A68" s="174">
        <f>Indicators!A80</f>
        <v>37803</v>
      </c>
      <c r="B68" s="177">
        <f>'Risk KZN'!AE68</f>
        <v>0.5296608855371443</v>
      </c>
      <c r="C68" s="177">
        <f>'Risk Durban'!AE68</f>
        <v>0.44006930080014134</v>
      </c>
      <c r="D68" s="177">
        <f>'Risk PMB'!AE68</f>
        <v>0.51159042994350223</v>
      </c>
      <c r="E68" s="177">
        <f>'Risk RBay'!AE68</f>
        <v>0.68351369577636045</v>
      </c>
      <c r="F68" s="177">
        <f>'Risk Newcastle'!AE68</f>
        <v>0.5076859068349131</v>
      </c>
      <c r="G68" s="177">
        <f>'Risk Port Shepstone'!AE68</f>
        <v>0.54395800968459651</v>
      </c>
      <c r="H68" s="177">
        <f>'Risk Ilembe'!AE68</f>
        <v>0.6646677284753344</v>
      </c>
      <c r="I68" s="177"/>
      <c r="J68" s="263">
        <f t="shared" si="3"/>
        <v>-0.18268499938794036</v>
      </c>
      <c r="K68" s="263">
        <f t="shared" si="4"/>
        <v>-0.185397883395229</v>
      </c>
      <c r="L68" s="263">
        <f t="shared" si="5"/>
        <v>-8.8819042599267067E-2</v>
      </c>
      <c r="M68" s="263">
        <f t="shared" si="6"/>
        <v>-0.3681542189722557</v>
      </c>
      <c r="N68" s="263">
        <f t="shared" si="7"/>
        <v>-0.2423192245020675</v>
      </c>
      <c r="O68" s="263">
        <f t="shared" si="8"/>
        <v>-0.10411099385020534</v>
      </c>
      <c r="P68" s="263">
        <f t="shared" si="9"/>
        <v>-0.23323229392769668</v>
      </c>
    </row>
    <row r="69" spans="1:16" ht="15" hidden="1" customHeight="1" x14ac:dyDescent="0.25">
      <c r="A69" s="174">
        <f>Indicators!A81</f>
        <v>37834</v>
      </c>
      <c r="B69" s="177">
        <f>'Risk KZN'!AE69</f>
        <v>-0.6874682390395046</v>
      </c>
      <c r="C69" s="177">
        <f>'Risk Durban'!AE69</f>
        <v>-0.73190197651234212</v>
      </c>
      <c r="D69" s="177">
        <f>'Risk PMB'!AE69</f>
        <v>-0.62850485514692878</v>
      </c>
      <c r="E69" s="177">
        <f>'Risk RBay'!AE69</f>
        <v>-0.62062840090012594</v>
      </c>
      <c r="F69" s="177">
        <f>'Risk Newcastle'!AE69</f>
        <v>-0.6847452207549245</v>
      </c>
      <c r="G69" s="177">
        <f>'Risk Port Shepstone'!AE69</f>
        <v>-0.61971545050506804</v>
      </c>
      <c r="H69" s="177">
        <f>'Risk Ilembe'!AE69</f>
        <v>-0.7279014410823339</v>
      </c>
      <c r="I69" s="177"/>
      <c r="J69" s="263">
        <f t="shared" si="3"/>
        <v>-0.21447863568820522</v>
      </c>
      <c r="K69" s="263">
        <f t="shared" si="4"/>
        <v>-0.21532978367798367</v>
      </c>
      <c r="L69" s="263">
        <f t="shared" si="5"/>
        <v>-0.12241301546255248</v>
      </c>
      <c r="M69" s="263">
        <f t="shared" si="6"/>
        <v>-0.37446949044575939</v>
      </c>
      <c r="N69" s="263">
        <f t="shared" si="7"/>
        <v>-0.2741866436472713</v>
      </c>
      <c r="O69" s="263">
        <f t="shared" si="8"/>
        <v>-0.13808910723126497</v>
      </c>
      <c r="P69" s="263">
        <f t="shared" si="9"/>
        <v>-0.29489350204220544</v>
      </c>
    </row>
    <row r="70" spans="1:16" ht="15" hidden="1" customHeight="1" x14ac:dyDescent="0.25">
      <c r="A70" s="174">
        <f>Indicators!A82</f>
        <v>37865</v>
      </c>
      <c r="B70" s="177">
        <f>'Risk KZN'!AE70</f>
        <v>0.49340318404944788</v>
      </c>
      <c r="C70" s="177">
        <f>'Risk Durban'!AE70</f>
        <v>0.62232171444981177</v>
      </c>
      <c r="D70" s="177">
        <f>'Risk PMB'!AE70</f>
        <v>0.51501284491351029</v>
      </c>
      <c r="E70" s="177">
        <f>'Risk RBay'!AE70</f>
        <v>0.30737653877739085</v>
      </c>
      <c r="F70" s="177">
        <f>'Risk Newcastle'!AE70</f>
        <v>0.30625834597196222</v>
      </c>
      <c r="G70" s="177">
        <f>'Risk Port Shepstone'!AE70</f>
        <v>0.49622787256162298</v>
      </c>
      <c r="H70" s="177">
        <f>'Risk Ilembe'!AE70</f>
        <v>7.7738873925519893E-3</v>
      </c>
      <c r="I70" s="177"/>
      <c r="J70" s="263">
        <f t="shared" si="3"/>
        <v>-0.19093386209347185</v>
      </c>
      <c r="K70" s="263">
        <f t="shared" si="4"/>
        <v>-0.17540570023145527</v>
      </c>
      <c r="L70" s="263">
        <f t="shared" si="5"/>
        <v>-9.3469474259606222E-2</v>
      </c>
      <c r="M70" s="263">
        <f t="shared" si="6"/>
        <v>-0.38774046024425063</v>
      </c>
      <c r="N70" s="263">
        <f t="shared" si="7"/>
        <v>-0.27146199976014862</v>
      </c>
      <c r="O70" s="263">
        <f t="shared" si="8"/>
        <v>-0.1143857403929405</v>
      </c>
      <c r="P70" s="263">
        <f t="shared" si="9"/>
        <v>-0.32079609519216462</v>
      </c>
    </row>
    <row r="71" spans="1:16" ht="15" hidden="1" customHeight="1" x14ac:dyDescent="0.25">
      <c r="A71" s="174">
        <f>Indicators!A83</f>
        <v>37895</v>
      </c>
      <c r="B71" s="177">
        <f>'Risk KZN'!AE71</f>
        <v>0.46005182807154932</v>
      </c>
      <c r="C71" s="177">
        <f>'Risk Durban'!AE71</f>
        <v>0.5096402483143202</v>
      </c>
      <c r="D71" s="177">
        <f>'Risk PMB'!AE71</f>
        <v>0.53964492654828999</v>
      </c>
      <c r="E71" s="177">
        <f>'Risk RBay'!AE71</f>
        <v>0.3630786157611951</v>
      </c>
      <c r="F71" s="177">
        <f>'Risk Newcastle'!AE71</f>
        <v>0.49533340077291493</v>
      </c>
      <c r="G71" s="177">
        <f>'Risk Port Shepstone'!AE71</f>
        <v>0.39715994214729305</v>
      </c>
      <c r="H71" s="177">
        <f>'Risk Ilembe'!AE71</f>
        <v>0.27965553276915578</v>
      </c>
      <c r="I71" s="177"/>
      <c r="J71" s="263">
        <f t="shared" si="3"/>
        <v>-0.10227641968648887</v>
      </c>
      <c r="K71" s="263">
        <f t="shared" si="4"/>
        <v>-7.427969493438738E-2</v>
      </c>
      <c r="L71" s="263">
        <f t="shared" si="5"/>
        <v>-7.764658753483345E-3</v>
      </c>
      <c r="M71" s="263">
        <f t="shared" si="6"/>
        <v>-0.29213842837374948</v>
      </c>
      <c r="N71" s="263">
        <f t="shared" si="7"/>
        <v>-0.17288351266979246</v>
      </c>
      <c r="O71" s="263">
        <f t="shared" si="8"/>
        <v>-4.9097577845614401E-2</v>
      </c>
      <c r="P71" s="263">
        <f t="shared" si="9"/>
        <v>-0.26318496003690262</v>
      </c>
    </row>
    <row r="72" spans="1:16" ht="15" hidden="1" customHeight="1" x14ac:dyDescent="0.25">
      <c r="A72" s="174">
        <f>Indicators!A84</f>
        <v>37926</v>
      </c>
      <c r="B72" s="177">
        <f>'Risk KZN'!AE72</f>
        <v>-1.133160937657784</v>
      </c>
      <c r="C72" s="177">
        <f>'Risk Durban'!AE72</f>
        <v>-1.0792352613842575</v>
      </c>
      <c r="D72" s="177">
        <f>'Risk PMB'!AE72</f>
        <v>-0.85244572136769159</v>
      </c>
      <c r="E72" s="177">
        <f>'Risk RBay'!AE72</f>
        <v>-1.7457387923712586</v>
      </c>
      <c r="F72" s="177">
        <f>'Risk Newcastle'!AE72</f>
        <v>-1.3290781553384812</v>
      </c>
      <c r="G72" s="177">
        <f>'Risk Port Shepstone'!AE72</f>
        <v>-0.91484523364464587</v>
      </c>
      <c r="H72" s="177">
        <f>'Risk Ilembe'!AE72</f>
        <v>-1.4428973006373975</v>
      </c>
      <c r="I72" s="177"/>
      <c r="J72" s="263">
        <f t="shared" si="3"/>
        <v>-0.26674608042828074</v>
      </c>
      <c r="K72" s="263">
        <f t="shared" si="4"/>
        <v>-0.23168857193173784</v>
      </c>
      <c r="L72" s="263">
        <f t="shared" si="5"/>
        <v>-0.14191835215861606</v>
      </c>
      <c r="M72" s="263">
        <f t="shared" si="6"/>
        <v>-0.4984918386736048</v>
      </c>
      <c r="N72" s="263">
        <f t="shared" si="7"/>
        <v>-0.33764708196131354</v>
      </c>
      <c r="O72" s="263">
        <f t="shared" si="8"/>
        <v>-0.19850643915339716</v>
      </c>
      <c r="P72" s="263">
        <f t="shared" si="9"/>
        <v>-0.46631017515780104</v>
      </c>
    </row>
    <row r="73" spans="1:16" ht="15" hidden="1" customHeight="1" x14ac:dyDescent="0.25">
      <c r="A73" s="174">
        <f>Indicators!A85</f>
        <v>37956</v>
      </c>
      <c r="B73" s="177">
        <f>'Risk KZN'!AE73</f>
        <v>0.18287196889407573</v>
      </c>
      <c r="C73" s="177">
        <f>'Risk Durban'!AE73</f>
        <v>4.7283064207121826E-2</v>
      </c>
      <c r="D73" s="177">
        <f>'Risk PMB'!AE73</f>
        <v>0.11564328889483956</v>
      </c>
      <c r="E73" s="177">
        <f>'Risk RBay'!AE73</f>
        <v>0.63079214039221831</v>
      </c>
      <c r="F73" s="177">
        <f>'Risk Newcastle'!AE73</f>
        <v>0.24709807763944402</v>
      </c>
      <c r="G73" s="177">
        <f>'Risk Port Shepstone'!AE73</f>
        <v>0.20185198217805814</v>
      </c>
      <c r="H73" s="177">
        <f>'Risk Ilembe'!AE73</f>
        <v>0.35594709908302158</v>
      </c>
      <c r="I73" s="177"/>
      <c r="J73" s="263">
        <f t="shared" si="3"/>
        <v>-0.182691025603197</v>
      </c>
      <c r="K73" s="263">
        <f t="shared" si="4"/>
        <v>-0.1636546427627642</v>
      </c>
      <c r="L73" s="263">
        <f t="shared" si="5"/>
        <v>-8.3622393551222085E-2</v>
      </c>
      <c r="M73" s="263">
        <f t="shared" si="6"/>
        <v>-0.32150383304631752</v>
      </c>
      <c r="N73" s="263">
        <f t="shared" si="7"/>
        <v>-0.22805273174852669</v>
      </c>
      <c r="O73" s="263">
        <f t="shared" si="8"/>
        <v>-0.13299284964587005</v>
      </c>
      <c r="P73" s="263">
        <f t="shared" si="9"/>
        <v>-0.34809950641038723</v>
      </c>
    </row>
    <row r="74" spans="1:16" ht="15" hidden="1" customHeight="1" x14ac:dyDescent="0.25">
      <c r="A74" s="174">
        <f>Indicators!A86</f>
        <v>37987</v>
      </c>
      <c r="B74" s="177">
        <f>'Risk KZN'!AE74</f>
        <v>1.411350147517676</v>
      </c>
      <c r="C74" s="177">
        <f>'Risk Durban'!AE74</f>
        <v>1.4598431379413823</v>
      </c>
      <c r="D74" s="177">
        <f>'Risk PMB'!AE74</f>
        <v>1.2746091192456257</v>
      </c>
      <c r="E74" s="177">
        <f>'Risk RBay'!AE74</f>
        <v>1.6412151645143727</v>
      </c>
      <c r="F74" s="177">
        <f>'Risk Newcastle'!AE74</f>
        <v>1.5992690619189058</v>
      </c>
      <c r="G74" s="177">
        <f>'Risk Port Shepstone'!AE74</f>
        <v>1.2092699547889785</v>
      </c>
      <c r="H74" s="177">
        <f>'Risk Ilembe'!AE74</f>
        <v>1.4961988522802285</v>
      </c>
      <c r="I74" s="177"/>
      <c r="J74" s="263">
        <f t="shared" si="3"/>
        <v>0.14606677289935355</v>
      </c>
      <c r="K74" s="263">
        <f t="shared" si="4"/>
        <v>0.17644059584974425</v>
      </c>
      <c r="L74" s="263">
        <f t="shared" si="5"/>
        <v>0.20588533218307942</v>
      </c>
      <c r="M74" s="263">
        <f t="shared" si="6"/>
        <v>4.8195823868822638E-2</v>
      </c>
      <c r="N74" s="263">
        <f t="shared" si="7"/>
        <v>0.11956166001414972</v>
      </c>
      <c r="O74" s="263">
        <f t="shared" si="8"/>
        <v>0.1577607695733034</v>
      </c>
      <c r="P74" s="263">
        <f t="shared" si="9"/>
        <v>-5.3064134773214058E-5</v>
      </c>
    </row>
    <row r="75" spans="1:16" ht="15" hidden="1" customHeight="1" x14ac:dyDescent="0.25">
      <c r="A75" s="174">
        <f>Indicators!A87</f>
        <v>38018</v>
      </c>
      <c r="B75" s="177">
        <f>'Risk KZN'!AE75</f>
        <v>-2.0506009574171564</v>
      </c>
      <c r="C75" s="177">
        <f>'Risk Durban'!AE75</f>
        <v>-1.9874060169401901</v>
      </c>
      <c r="D75" s="177">
        <f>'Risk PMB'!AE75</f>
        <v>-1.7600910967719046</v>
      </c>
      <c r="E75" s="177">
        <f>'Risk RBay'!AE75</f>
        <v>-2.5648575851908597</v>
      </c>
      <c r="F75" s="177">
        <f>'Risk Newcastle'!AE75</f>
        <v>-2.0680037617936176</v>
      </c>
      <c r="G75" s="177">
        <f>'Risk Port Shepstone'!AE75</f>
        <v>-1.9195730383025738</v>
      </c>
      <c r="H75" s="177">
        <f>'Risk Ilembe'!AE75</f>
        <v>-2.3174208278261355</v>
      </c>
      <c r="I75" s="177"/>
      <c r="J75" s="263">
        <f t="shared" si="3"/>
        <v>-2.2094897636946643E-2</v>
      </c>
      <c r="K75" s="263">
        <f t="shared" si="4"/>
        <v>2.205346856134726E-2</v>
      </c>
      <c r="L75" s="263">
        <f t="shared" si="5"/>
        <v>5.6081579465966334E-2</v>
      </c>
      <c r="M75" s="263">
        <f t="shared" si="6"/>
        <v>-0.17015504169345017</v>
      </c>
      <c r="N75" s="263">
        <f t="shared" si="7"/>
        <v>-4.5079615215682503E-2</v>
      </c>
      <c r="O75" s="263">
        <f t="shared" si="8"/>
        <v>-1.0064285050352471E-2</v>
      </c>
      <c r="P75" s="263">
        <f t="shared" si="9"/>
        <v>-0.19280430047056868</v>
      </c>
    </row>
    <row r="76" spans="1:16" ht="15" hidden="1" customHeight="1" x14ac:dyDescent="0.25">
      <c r="A76" s="174">
        <f>Indicators!A88</f>
        <v>38047</v>
      </c>
      <c r="B76" s="177">
        <f>'Risk KZN'!AE76</f>
        <v>0.11381006253145623</v>
      </c>
      <c r="C76" s="177">
        <f>'Risk Durban'!AE76</f>
        <v>-2.2731923517908169E-2</v>
      </c>
      <c r="D76" s="177">
        <f>'Risk PMB'!AE76</f>
        <v>0.1392586620666853</v>
      </c>
      <c r="E76" s="177">
        <f>'Risk RBay'!AE76</f>
        <v>0.15692956631407973</v>
      </c>
      <c r="F76" s="177">
        <f>'Risk Newcastle'!AE76</f>
        <v>-9.0169758133419903E-2</v>
      </c>
      <c r="G76" s="177">
        <f>'Risk Port Shepstone'!AE76</f>
        <v>0.28521721730917221</v>
      </c>
      <c r="H76" s="177">
        <f>'Risk Ilembe'!AE76</f>
        <v>0.23357897221678611</v>
      </c>
      <c r="I76" s="177"/>
      <c r="J76" s="263">
        <f t="shared" si="3"/>
        <v>0.15385123848926885</v>
      </c>
      <c r="K76" s="263">
        <f t="shared" si="4"/>
        <v>0.1806423443066382</v>
      </c>
      <c r="L76" s="263">
        <f t="shared" si="5"/>
        <v>0.20202366260097784</v>
      </c>
      <c r="M76" s="263">
        <f t="shared" si="6"/>
        <v>9.7478093353881773E-2</v>
      </c>
      <c r="N76" s="263">
        <f t="shared" si="7"/>
        <v>0.13057138125241277</v>
      </c>
      <c r="O76" s="263">
        <f t="shared" si="8"/>
        <v>0.15203788181065647</v>
      </c>
      <c r="P76" s="263">
        <f t="shared" si="9"/>
        <v>1.6029462665637629E-3</v>
      </c>
    </row>
    <row r="77" spans="1:16" ht="15" hidden="1" customHeight="1" x14ac:dyDescent="0.25">
      <c r="A77" s="174">
        <f>Indicators!A89</f>
        <v>38078</v>
      </c>
      <c r="B77" s="177">
        <f>'Risk KZN'!AE77</f>
        <v>2.9396977210609482E-2</v>
      </c>
      <c r="C77" s="177">
        <f>'Risk Durban'!AE77</f>
        <v>-2.3186442226762541E-2</v>
      </c>
      <c r="D77" s="177">
        <f>'Risk PMB'!AE77</f>
        <v>7.9265223979164773E-2</v>
      </c>
      <c r="E77" s="177">
        <f>'Risk RBay'!AE77</f>
        <v>-0.1415998424820587</v>
      </c>
      <c r="F77" s="177">
        <f>'Risk Newcastle'!AE77</f>
        <v>0.23264447197119353</v>
      </c>
      <c r="G77" s="177">
        <f>'Risk Port Shepstone'!AE77</f>
        <v>8.2673403580911228E-2</v>
      </c>
      <c r="H77" s="177">
        <f>'Risk Ilembe'!AE77</f>
        <v>0.50663135430147932</v>
      </c>
      <c r="I77" s="177"/>
      <c r="J77" s="263">
        <f t="shared" si="3"/>
        <v>-5.2600702335943911E-2</v>
      </c>
      <c r="K77" s="263">
        <f t="shared" si="4"/>
        <v>-4.0562168870309577E-2</v>
      </c>
      <c r="L77" s="263">
        <f t="shared" si="5"/>
        <v>1.756365887446705E-2</v>
      </c>
      <c r="M77" s="263">
        <f t="shared" si="6"/>
        <v>-0.13708131750074276</v>
      </c>
      <c r="N77" s="263">
        <f t="shared" si="7"/>
        <v>-6.2482321345755404E-2</v>
      </c>
      <c r="O77" s="263">
        <f t="shared" si="8"/>
        <v>-2.5446493012585138E-2</v>
      </c>
      <c r="P77" s="263">
        <f t="shared" si="9"/>
        <v>-0.15563858178699655</v>
      </c>
    </row>
    <row r="78" spans="1:16" ht="15" hidden="1" customHeight="1" x14ac:dyDescent="0.25">
      <c r="A78" s="174">
        <f>Indicators!A90</f>
        <v>38108</v>
      </c>
      <c r="B78" s="177">
        <f>'Risk KZN'!AE78</f>
        <v>-1.0073045480265612</v>
      </c>
      <c r="C78" s="177">
        <f>'Risk Durban'!AE78</f>
        <v>-1.0101046151374253</v>
      </c>
      <c r="D78" s="177">
        <f>'Risk PMB'!AE78</f>
        <v>-0.95303162526139773</v>
      </c>
      <c r="E78" s="177">
        <f>'Risk RBay'!AE78</f>
        <v>-0.88896917580660006</v>
      </c>
      <c r="F78" s="177">
        <f>'Risk Newcastle'!AE78</f>
        <v>-0.92999857268247799</v>
      </c>
      <c r="G78" s="177">
        <f>'Risk Port Shepstone'!AE78</f>
        <v>-1.0919810295058401</v>
      </c>
      <c r="H78" s="177">
        <f>'Risk Ilembe'!AE78</f>
        <v>-1.1435202700065235</v>
      </c>
      <c r="I78" s="177"/>
      <c r="J78" s="263">
        <f t="shared" si="3"/>
        <v>-0.16405053774326642</v>
      </c>
      <c r="K78" s="263">
        <f t="shared" si="4"/>
        <v>-0.17369148047796978</v>
      </c>
      <c r="L78" s="263">
        <f t="shared" si="5"/>
        <v>-0.10505955040880603</v>
      </c>
      <c r="M78" s="263">
        <f t="shared" si="6"/>
        <v>-0.17383239757790042</v>
      </c>
      <c r="N78" s="263">
        <f t="shared" si="7"/>
        <v>-0.13817885472162073</v>
      </c>
      <c r="O78" s="263">
        <f t="shared" si="8"/>
        <v>-0.14905197034066373</v>
      </c>
      <c r="P78" s="263">
        <f t="shared" si="9"/>
        <v>-0.21196377893725435</v>
      </c>
    </row>
    <row r="79" spans="1:16" ht="15" hidden="1" customHeight="1" x14ac:dyDescent="0.25">
      <c r="A79" s="174">
        <f>Indicators!A91</f>
        <v>38139</v>
      </c>
      <c r="B79" s="177">
        <f>'Risk KZN'!AE79</f>
        <v>2.0693597642866957</v>
      </c>
      <c r="C79" s="177">
        <f>'Risk Durban'!AE79</f>
        <v>1.9771653116763821</v>
      </c>
      <c r="D79" s="177">
        <f>'Risk PMB'!AE79</f>
        <v>1.9330836935416225</v>
      </c>
      <c r="E79" s="177">
        <f>'Risk RBay'!AE79</f>
        <v>2.1273463269980732</v>
      </c>
      <c r="F79" s="177">
        <f>'Risk Newcastle'!AE79</f>
        <v>1.9329086861378149</v>
      </c>
      <c r="G79" s="177">
        <f>'Risk Port Shepstone'!AE79</f>
        <v>2.0397829462784252</v>
      </c>
      <c r="H79" s="177">
        <f>'Risk Ilembe'!AE79</f>
        <v>2.4066656702619924</v>
      </c>
      <c r="I79" s="177"/>
      <c r="J79" s="263">
        <f t="shared" ref="J79:J142" si="10">AVERAGE(B67:B79)</f>
        <v>-0.11769892185188993</v>
      </c>
      <c r="K79" s="263">
        <f t="shared" ref="K79:K142" si="11">AVERAGE(C67:C79)</f>
        <v>-0.11533379701047439</v>
      </c>
      <c r="L79" s="263">
        <f t="shared" ref="L79:L142" si="12">AVERAGE(D67:D79)</f>
        <v>-4.5975428643048474E-2</v>
      </c>
      <c r="M79" s="263">
        <f t="shared" ref="M79:M142" si="13">AVERAGE(E67:E79)</f>
        <v>-0.23327470404434175</v>
      </c>
      <c r="N79" s="263">
        <f t="shared" ref="N79:N142" si="14">AVERAGE(F67:F79)</f>
        <v>-0.13479095673649713</v>
      </c>
      <c r="O79" s="263">
        <f t="shared" ref="O79:O142" si="15">AVERAGE(G67:G79)</f>
        <v>-8.4132847217379444E-2</v>
      </c>
      <c r="P79" s="263">
        <f t="shared" ref="P79:P142" si="16">AVERAGE(H67:H79)</f>
        <v>-0.16804724157717726</v>
      </c>
    </row>
    <row r="80" spans="1:16" ht="15" hidden="1" customHeight="1" x14ac:dyDescent="0.25">
      <c r="A80" s="174">
        <f>Indicators!A92</f>
        <v>38169</v>
      </c>
      <c r="B80" s="177">
        <f>'Risk KZN'!AE80</f>
        <v>-3.4092344193430253</v>
      </c>
      <c r="C80" s="177">
        <f>'Risk Durban'!AE80</f>
        <v>-3.530345786079705</v>
      </c>
      <c r="D80" s="177">
        <f>'Risk PMB'!AE80</f>
        <v>-2.9483960049854647</v>
      </c>
      <c r="E80" s="177">
        <f>'Risk RBay'!AE80</f>
        <v>-4.050273656209499</v>
      </c>
      <c r="F80" s="177">
        <f>'Risk Newcastle'!AE80</f>
        <v>-3.3318984847233515</v>
      </c>
      <c r="G80" s="177">
        <f>'Risk Port Shepstone'!AE80</f>
        <v>-3.0065789638630402</v>
      </c>
      <c r="H80" s="177">
        <f>'Risk Ilembe'!AE80</f>
        <v>-3.1662343582013328</v>
      </c>
      <c r="I80" s="177"/>
      <c r="J80" s="263">
        <f t="shared" si="10"/>
        <v>-0.23060494487579825</v>
      </c>
      <c r="K80" s="263">
        <f t="shared" si="11"/>
        <v>-0.25604532649303319</v>
      </c>
      <c r="L80" s="263">
        <f t="shared" si="12"/>
        <v>-0.15648931649231901</v>
      </c>
      <c r="M80" s="263">
        <f t="shared" si="13"/>
        <v>-0.31552426187897786</v>
      </c>
      <c r="N80" s="263">
        <f t="shared" si="14"/>
        <v>-0.23943815401377877</v>
      </c>
      <c r="O80" s="263">
        <f t="shared" si="15"/>
        <v>-0.17665787594554697</v>
      </c>
      <c r="P80" s="263">
        <f t="shared" si="16"/>
        <v>-0.2189888539210133</v>
      </c>
    </row>
    <row r="81" spans="1:16" ht="15" hidden="1" customHeight="1" x14ac:dyDescent="0.25">
      <c r="A81" s="174">
        <f>Indicators!A93</f>
        <v>38200</v>
      </c>
      <c r="B81" s="177">
        <f>'Risk KZN'!AE81</f>
        <v>2.1651118687792819</v>
      </c>
      <c r="C81" s="177">
        <f>'Risk Durban'!AE81</f>
        <v>2.138202111937392</v>
      </c>
      <c r="D81" s="177">
        <f>'Risk PMB'!AE81</f>
        <v>1.9664461582502575</v>
      </c>
      <c r="E81" s="177">
        <f>'Risk RBay'!AE81</f>
        <v>2.7041084238586781</v>
      </c>
      <c r="F81" s="177">
        <f>'Risk Newcastle'!AE81</f>
        <v>2.2158745181388615</v>
      </c>
      <c r="G81" s="177">
        <f>'Risk Port Shepstone'!AE81</f>
        <v>2.0735569096006614</v>
      </c>
      <c r="H81" s="177">
        <f>'Risk Ilembe'!AE81</f>
        <v>2.1594225740482318</v>
      </c>
      <c r="I81" s="177"/>
      <c r="J81" s="263">
        <f t="shared" si="10"/>
        <v>-0.10480102308794148</v>
      </c>
      <c r="K81" s="263">
        <f t="shared" si="11"/>
        <v>-0.12541972563632162</v>
      </c>
      <c r="L81" s="263">
        <f t="shared" si="12"/>
        <v>-4.4577337391799338E-2</v>
      </c>
      <c r="M81" s="263">
        <f t="shared" si="13"/>
        <v>-0.16009389818033803</v>
      </c>
      <c r="N81" s="263">
        <f t="shared" si="14"/>
        <v>-0.10803903006732123</v>
      </c>
      <c r="O81" s="263">
        <f t="shared" si="15"/>
        <v>-5.8996422105849641E-2</v>
      </c>
      <c r="P81" s="263">
        <f t="shared" si="16"/>
        <v>-0.10400771195386736</v>
      </c>
    </row>
    <row r="82" spans="1:16" ht="15" hidden="1" customHeight="1" x14ac:dyDescent="0.25">
      <c r="A82" s="174">
        <f>Indicators!A94</f>
        <v>38231</v>
      </c>
      <c r="B82" s="177">
        <f>'Risk KZN'!AE82</f>
        <v>-2.3046596246194406</v>
      </c>
      <c r="C82" s="177">
        <f>'Risk Durban'!AE82</f>
        <v>-2.4017476125757575</v>
      </c>
      <c r="D82" s="177">
        <f>'Risk PMB'!AE82</f>
        <v>-1.8850182907841375</v>
      </c>
      <c r="E82" s="177">
        <f>'Risk RBay'!AE82</f>
        <v>-2.9535518202764601</v>
      </c>
      <c r="F82" s="177">
        <f>'Risk Newcastle'!AE82</f>
        <v>-2.3613143501817491</v>
      </c>
      <c r="G82" s="177">
        <f>'Risk Port Shepstone'!AE82</f>
        <v>-1.9338282353259819</v>
      </c>
      <c r="H82" s="177">
        <f>'Risk Ilembe'!AE82</f>
        <v>-2.206576318702802</v>
      </c>
      <c r="I82" s="177"/>
      <c r="J82" s="263">
        <f t="shared" si="10"/>
        <v>-0.22920036044024425</v>
      </c>
      <c r="K82" s="263">
        <f t="shared" si="11"/>
        <v>-0.25386938994889197</v>
      </c>
      <c r="L82" s="263">
        <f t="shared" si="12"/>
        <v>-0.14123221705620004</v>
      </c>
      <c r="M82" s="263">
        <f t="shared" si="13"/>
        <v>-0.33954954582467134</v>
      </c>
      <c r="N82" s="263">
        <f t="shared" si="14"/>
        <v>-0.23700588617707694</v>
      </c>
      <c r="O82" s="263">
        <f t="shared" si="15"/>
        <v>-0.16008202093822763</v>
      </c>
      <c r="P82" s="263">
        <f t="shared" si="16"/>
        <v>-0.21775193330928799</v>
      </c>
    </row>
    <row r="83" spans="1:16" ht="15" hidden="1" customHeight="1" x14ac:dyDescent="0.25">
      <c r="A83" s="174">
        <f>Indicators!A95</f>
        <v>38261</v>
      </c>
      <c r="B83" s="177">
        <f>'Risk KZN'!AE83</f>
        <v>7.8411775090462751E-2</v>
      </c>
      <c r="C83" s="177">
        <f>'Risk Durban'!AE83</f>
        <v>6.7651081299678908E-2</v>
      </c>
      <c r="D83" s="177">
        <f>'Risk PMB'!AE83</f>
        <v>0.19121032627067797</v>
      </c>
      <c r="E83" s="177">
        <f>'Risk RBay'!AE83</f>
        <v>-0.10982266875876585</v>
      </c>
      <c r="F83" s="177">
        <f>'Risk Newcastle'!AE83</f>
        <v>-1.9555810494879963E-2</v>
      </c>
      <c r="G83" s="177">
        <f>'Risk Port Shepstone'!AE83</f>
        <v>0.1652506292512351</v>
      </c>
      <c r="H83" s="177">
        <f>'Risk Ilembe'!AE83</f>
        <v>-2.5934131027703925E-2</v>
      </c>
      <c r="I83" s="177"/>
      <c r="J83" s="263">
        <f t="shared" si="10"/>
        <v>-0.26112277651401233</v>
      </c>
      <c r="K83" s="263">
        <f t="shared" si="11"/>
        <v>-0.2965363617296714</v>
      </c>
      <c r="L83" s="263">
        <f t="shared" si="12"/>
        <v>-0.16614010310564867</v>
      </c>
      <c r="M83" s="263">
        <f t="shared" si="13"/>
        <v>-0.37164179255822199</v>
      </c>
      <c r="N83" s="263">
        <f t="shared" si="14"/>
        <v>-0.2620685135976033</v>
      </c>
      <c r="O83" s="263">
        <f t="shared" si="15"/>
        <v>-0.18554180888518054</v>
      </c>
      <c r="P83" s="263">
        <f t="shared" si="16"/>
        <v>-0.22034485780315383</v>
      </c>
    </row>
    <row r="84" spans="1:16" ht="15" hidden="1" customHeight="1" x14ac:dyDescent="0.25">
      <c r="A84" s="174">
        <f>Indicators!A96</f>
        <v>38292</v>
      </c>
      <c r="B84" s="177">
        <f>'Risk KZN'!AE84</f>
        <v>-2.2338819937424665E-2</v>
      </c>
      <c r="C84" s="177">
        <f>'Risk Durban'!AE84</f>
        <v>5.7029874168234566E-2</v>
      </c>
      <c r="D84" s="177">
        <f>'Risk PMB'!AE84</f>
        <v>4.3648769313319576E-2</v>
      </c>
      <c r="E84" s="177">
        <f>'Risk RBay'!AE84</f>
        <v>-0.22996717423005669</v>
      </c>
      <c r="F84" s="177">
        <f>'Risk Newcastle'!AE84</f>
        <v>-0.29787730889474368</v>
      </c>
      <c r="G84" s="177">
        <f>'Risk Port Shepstone'!AE84</f>
        <v>9.572937974105232E-2</v>
      </c>
      <c r="H84" s="177">
        <f>'Risk Ilembe'!AE84</f>
        <v>-0.49862904872229341</v>
      </c>
      <c r="I84" s="177"/>
      <c r="J84" s="263">
        <f t="shared" si="10"/>
        <v>-0.29822974943777958</v>
      </c>
      <c r="K84" s="263">
        <f t="shared" si="11"/>
        <v>-0.33135254435629335</v>
      </c>
      <c r="L84" s="263">
        <f t="shared" si="12"/>
        <v>-0.20429365366218491</v>
      </c>
      <c r="M84" s="263">
        <f t="shared" si="13"/>
        <v>-0.41726069948062594</v>
      </c>
      <c r="N84" s="263">
        <f t="shared" si="14"/>
        <v>-0.32308472203357702</v>
      </c>
      <c r="O84" s="263">
        <f t="shared" si="15"/>
        <v>-0.20872877522412214</v>
      </c>
      <c r="P84" s="263">
        <f t="shared" si="16"/>
        <v>-0.28021290253326531</v>
      </c>
    </row>
    <row r="85" spans="1:16" ht="15" hidden="1" customHeight="1" x14ac:dyDescent="0.25">
      <c r="A85" s="174">
        <f>Indicators!A97</f>
        <v>38322</v>
      </c>
      <c r="B85" s="177">
        <f>'Risk KZN'!AE85</f>
        <v>0.96542781365453834</v>
      </c>
      <c r="C85" s="177">
        <f>'Risk Durban'!AE85</f>
        <v>1.0664666224313246</v>
      </c>
      <c r="D85" s="177">
        <f>'Risk PMB'!AE85</f>
        <v>0.97904141798716637</v>
      </c>
      <c r="E85" s="177">
        <f>'Risk RBay'!AE85</f>
        <v>0.56251509793343013</v>
      </c>
      <c r="F85" s="177">
        <f>'Risk Newcastle'!AE85</f>
        <v>0.82188189429402769</v>
      </c>
      <c r="G85" s="177">
        <f>'Risk Port Shepstone'!AE85</f>
        <v>0.96582455689465574</v>
      </c>
      <c r="H85" s="177">
        <f>'Risk Ilembe'!AE85</f>
        <v>0.85220476995718653</v>
      </c>
      <c r="I85" s="177"/>
      <c r="J85" s="263">
        <f t="shared" si="10"/>
        <v>-0.13679984549067783</v>
      </c>
      <c r="K85" s="263">
        <f t="shared" si="11"/>
        <v>-0.16629855329355633</v>
      </c>
      <c r="L85" s="263">
        <f t="shared" si="12"/>
        <v>-6.3410027557965029E-2</v>
      </c>
      <c r="M85" s="263">
        <f t="shared" si="13"/>
        <v>-0.23970270791872678</v>
      </c>
      <c r="N85" s="263">
        <f t="shared" si="14"/>
        <v>-0.15762625667723018</v>
      </c>
      <c r="O85" s="263">
        <f t="shared" si="15"/>
        <v>-6.4061868259560492E-2</v>
      </c>
      <c r="P85" s="263">
        <f t="shared" si="16"/>
        <v>-0.10366658941060497</v>
      </c>
    </row>
    <row r="86" spans="1:16" ht="15" hidden="1" customHeight="1" x14ac:dyDescent="0.25">
      <c r="A86" s="174">
        <f>Indicators!A98</f>
        <v>38353</v>
      </c>
      <c r="B86" s="177">
        <f>'Risk KZN'!AE86</f>
        <v>0.78175656002636251</v>
      </c>
      <c r="C86" s="177">
        <f>'Risk Durban'!AE86</f>
        <v>0.71458593018257477</v>
      </c>
      <c r="D86" s="177">
        <f>'Risk PMB'!AE86</f>
        <v>0.79845895095192532</v>
      </c>
      <c r="E86" s="177">
        <f>'Risk RBay'!AE86</f>
        <v>0.97927939812894027</v>
      </c>
      <c r="F86" s="177">
        <f>'Risk Newcastle'!AE86</f>
        <v>1.0504255566997263</v>
      </c>
      <c r="G86" s="177">
        <f>'Risk Port Shepstone'!AE86</f>
        <v>0.70821985462997306</v>
      </c>
      <c r="H86" s="177">
        <f>'Risk Ilembe'!AE86</f>
        <v>1.0751278772524908</v>
      </c>
      <c r="I86" s="177"/>
      <c r="J86" s="263">
        <f t="shared" si="10"/>
        <v>-9.0731800018963471E-2</v>
      </c>
      <c r="K86" s="263">
        <f t="shared" si="11"/>
        <v>-0.11496756360313687</v>
      </c>
      <c r="L86" s="263">
        <f t="shared" si="12"/>
        <v>-1.0885745861266125E-2</v>
      </c>
      <c r="M86" s="263">
        <f t="shared" si="13"/>
        <v>-0.21289599578513274</v>
      </c>
      <c r="N86" s="263">
        <f t="shared" si="14"/>
        <v>-9.5831835211054622E-2</v>
      </c>
      <c r="O86" s="263">
        <f t="shared" si="15"/>
        <v>-2.5110493455567033E-2</v>
      </c>
      <c r="P86" s="263">
        <f t="shared" si="16"/>
        <v>-4.8344991089876624E-2</v>
      </c>
    </row>
    <row r="87" spans="1:16" ht="15" hidden="1" customHeight="1" x14ac:dyDescent="0.25">
      <c r="A87" s="174">
        <f>Indicators!A99</f>
        <v>38384</v>
      </c>
      <c r="B87" s="177">
        <f>'Risk KZN'!AE87</f>
        <v>-2.0257991840023655</v>
      </c>
      <c r="C87" s="177">
        <f>'Risk Durban'!AE87</f>
        <v>-2.074832659072964</v>
      </c>
      <c r="D87" s="177">
        <f>'Risk PMB'!AE87</f>
        <v>-1.6969012108854846</v>
      </c>
      <c r="E87" s="177">
        <f>'Risk RBay'!AE87</f>
        <v>-2.5036382305569007</v>
      </c>
      <c r="F87" s="177">
        <f>'Risk Newcastle'!AE87</f>
        <v>-2.0910739249016594</v>
      </c>
      <c r="G87" s="177">
        <f>'Risk Port Shepstone'!AE87</f>
        <v>-1.7483027846406329</v>
      </c>
      <c r="H87" s="177">
        <f>'Risk Ilembe'!AE87</f>
        <v>-2.0986176833886923</v>
      </c>
      <c r="I87" s="177"/>
      <c r="J87" s="263">
        <f t="shared" si="10"/>
        <v>-0.35512790244358211</v>
      </c>
      <c r="K87" s="263">
        <f t="shared" si="11"/>
        <v>-0.38686570183500979</v>
      </c>
      <c r="L87" s="263">
        <f t="shared" si="12"/>
        <v>-0.23946346356365925</v>
      </c>
      <c r="M87" s="263">
        <f t="shared" si="13"/>
        <v>-0.53173087232907679</v>
      </c>
      <c r="N87" s="263">
        <f t="shared" si="14"/>
        <v>-0.37970437265879037</v>
      </c>
      <c r="O87" s="263">
        <f t="shared" si="15"/>
        <v>-0.25261608879630637</v>
      </c>
      <c r="P87" s="263">
        <f t="shared" si="16"/>
        <v>-0.32486933998748585</v>
      </c>
    </row>
    <row r="88" spans="1:16" ht="15" hidden="1" customHeight="1" x14ac:dyDescent="0.25">
      <c r="A88" s="174">
        <f>Indicators!A100</f>
        <v>38412</v>
      </c>
      <c r="B88" s="177">
        <f>'Risk KZN'!AE88</f>
        <v>1.1471240391304285</v>
      </c>
      <c r="C88" s="177">
        <f>'Risk Durban'!AE88</f>
        <v>1.0914700085728022</v>
      </c>
      <c r="D88" s="177">
        <f>'Risk PMB'!AE88</f>
        <v>0.98547252025923737</v>
      </c>
      <c r="E88" s="177">
        <f>'Risk RBay'!AE88</f>
        <v>1.7688237753792895</v>
      </c>
      <c r="F88" s="177">
        <f>'Risk Newcastle'!AE88</f>
        <v>1.5121601278660908</v>
      </c>
      <c r="G88" s="177">
        <f>'Risk Port Shepstone'!AE88</f>
        <v>0.93248491935234457</v>
      </c>
      <c r="H88" s="177">
        <f>'Risk Ilembe'!AE88</f>
        <v>1.444876809465045</v>
      </c>
      <c r="I88" s="177"/>
      <c r="J88" s="263">
        <f t="shared" si="10"/>
        <v>-0.10914905655530625</v>
      </c>
      <c r="K88" s="263">
        <f t="shared" si="11"/>
        <v>-0.1500290844878564</v>
      </c>
      <c r="L88" s="263">
        <f t="shared" si="12"/>
        <v>-2.8266262253571393E-2</v>
      </c>
      <c r="M88" s="263">
        <f t="shared" si="13"/>
        <v>-0.19837076766983466</v>
      </c>
      <c r="N88" s="263">
        <f t="shared" si="14"/>
        <v>-0.10430715037727442</v>
      </c>
      <c r="O88" s="263">
        <f t="shared" si="15"/>
        <v>-3.3227015130543429E-2</v>
      </c>
      <c r="P88" s="263">
        <f t="shared" si="16"/>
        <v>-3.5461829426625825E-2</v>
      </c>
    </row>
    <row r="89" spans="1:16" ht="15" hidden="1" customHeight="1" x14ac:dyDescent="0.25">
      <c r="A89" s="174">
        <f>Indicators!A101</f>
        <v>38443</v>
      </c>
      <c r="B89" s="177">
        <f>'Risk KZN'!AE89</f>
        <v>0.25497138941679259</v>
      </c>
      <c r="C89" s="177">
        <f>'Risk Durban'!AE89</f>
        <v>0.35594093559102696</v>
      </c>
      <c r="D89" s="177">
        <f>'Risk PMB'!AE89</f>
        <v>0.33490194913904631</v>
      </c>
      <c r="E89" s="177">
        <f>'Risk RBay'!AE89</f>
        <v>-4.6650692863302083E-2</v>
      </c>
      <c r="F89" s="177">
        <f>'Risk Newcastle'!AE89</f>
        <v>0.12592771902957259</v>
      </c>
      <c r="G89" s="177">
        <f>'Risk Port Shepstone'!AE89</f>
        <v>0.3217464950730809</v>
      </c>
      <c r="H89" s="177">
        <f>'Risk Ilembe'!AE89</f>
        <v>-7.5484253945688279E-2</v>
      </c>
      <c r="I89" s="177"/>
      <c r="J89" s="263">
        <f t="shared" si="10"/>
        <v>-9.8290492948741939E-2</v>
      </c>
      <c r="K89" s="263">
        <f t="shared" si="11"/>
        <v>-0.12090040301793828</v>
      </c>
      <c r="L89" s="263">
        <f t="shared" si="12"/>
        <v>-1.3216778632620517E-2</v>
      </c>
      <c r="M89" s="263">
        <f t="shared" si="13"/>
        <v>-0.21403078760655628</v>
      </c>
      <c r="N89" s="263">
        <f t="shared" si="14"/>
        <v>-8.7684267518582645E-2</v>
      </c>
      <c r="O89" s="263">
        <f t="shared" si="15"/>
        <v>-3.0417070687165846E-2</v>
      </c>
      <c r="P89" s="263">
        <f t="shared" si="16"/>
        <v>-5.9235923746816174E-2</v>
      </c>
    </row>
    <row r="90" spans="1:16" ht="15" hidden="1" customHeight="1" x14ac:dyDescent="0.25">
      <c r="A90" s="174">
        <f>Indicators!A102</f>
        <v>38473</v>
      </c>
      <c r="B90" s="177">
        <f>'Risk KZN'!AE90</f>
        <v>2.3053280309374502</v>
      </c>
      <c r="C90" s="177">
        <f>'Risk Durban'!AE90</f>
        <v>2.2516085909569772</v>
      </c>
      <c r="D90" s="177">
        <f>'Risk PMB'!AE90</f>
        <v>2.0450765536822719</v>
      </c>
      <c r="E90" s="177">
        <f>'Risk RBay'!AE90</f>
        <v>2.8771359622681536</v>
      </c>
      <c r="F90" s="177">
        <f>'Risk Newcastle'!AE90</f>
        <v>2.5479084812694386</v>
      </c>
      <c r="G90" s="177">
        <f>'Risk Port Shepstone'!AE90</f>
        <v>2.1619239233556415</v>
      </c>
      <c r="H90" s="177">
        <f>'Risk Ilembe'!AE90</f>
        <v>2.6974306714474507</v>
      </c>
      <c r="I90" s="177"/>
      <c r="J90" s="263">
        <f t="shared" si="10"/>
        <v>7.678112656870735E-2</v>
      </c>
      <c r="K90" s="263">
        <f t="shared" si="11"/>
        <v>5.4083830303887831E-2</v>
      </c>
      <c r="L90" s="263">
        <f t="shared" si="12"/>
        <v>0.13799947749838773</v>
      </c>
      <c r="M90" s="263">
        <f t="shared" si="13"/>
        <v>1.8179658912690817E-2</v>
      </c>
      <c r="N90" s="263">
        <f t="shared" si="14"/>
        <v>9.0412963965897764E-2</v>
      </c>
      <c r="O90" s="263">
        <f t="shared" si="15"/>
        <v>0.12952527698781341</v>
      </c>
      <c r="P90" s="263">
        <f t="shared" si="16"/>
        <v>0.10928710064902777</v>
      </c>
    </row>
    <row r="91" spans="1:16" ht="15" hidden="1" customHeight="1" x14ac:dyDescent="0.25">
      <c r="A91" s="174">
        <f>Indicators!A103</f>
        <v>38504</v>
      </c>
      <c r="B91" s="177">
        <f>'Risk KZN'!AE91</f>
        <v>-1.0110034491162248</v>
      </c>
      <c r="C91" s="177">
        <f>'Risk Durban'!AE91</f>
        <v>-1.1159492345208688</v>
      </c>
      <c r="D91" s="177">
        <f>'Risk PMB'!AE91</f>
        <v>-0.80392607701256624</v>
      </c>
      <c r="E91" s="177">
        <f>'Risk RBay'!AE91</f>
        <v>-1.1388476020025937</v>
      </c>
      <c r="F91" s="177">
        <f>'Risk Newcastle'!AE91</f>
        <v>-1.0090525708713185</v>
      </c>
      <c r="G91" s="177">
        <f>'Risk Port Shepstone'!AE91</f>
        <v>-0.80263374440518631</v>
      </c>
      <c r="H91" s="177">
        <f>'Risk Ilembe'!AE91</f>
        <v>-0.9316835312261913</v>
      </c>
      <c r="I91" s="177"/>
      <c r="J91" s="263">
        <f t="shared" si="10"/>
        <v>7.6496595715656271E-2</v>
      </c>
      <c r="K91" s="263">
        <f t="shared" si="11"/>
        <v>4.5941936505161381E-2</v>
      </c>
      <c r="L91" s="263">
        <f t="shared" si="12"/>
        <v>0.14946913505599013</v>
      </c>
      <c r="M91" s="263">
        <f t="shared" si="13"/>
        <v>-1.0417584870010372E-3</v>
      </c>
      <c r="N91" s="263">
        <f t="shared" si="14"/>
        <v>8.4331887182140783E-2</v>
      </c>
      <c r="O91" s="263">
        <f t="shared" si="15"/>
        <v>0.15178276045709452</v>
      </c>
      <c r="P91" s="263">
        <f t="shared" si="16"/>
        <v>0.12558223440136101</v>
      </c>
    </row>
    <row r="92" spans="1:16" ht="15" hidden="1" customHeight="1" x14ac:dyDescent="0.25">
      <c r="A92" s="174">
        <f>Indicators!A104</f>
        <v>38534</v>
      </c>
      <c r="B92" s="177">
        <f>'Risk KZN'!AE92</f>
        <v>-0.10197385546124269</v>
      </c>
      <c r="C92" s="177">
        <f>'Risk Durban'!AE92</f>
        <v>-0.15744988905719681</v>
      </c>
      <c r="D92" s="177">
        <f>'Risk PMB'!AE92</f>
        <v>1.3585764266020985E-2</v>
      </c>
      <c r="E92" s="177">
        <f>'Risk RBay'!AE92</f>
        <v>-0.26279650582466368</v>
      </c>
      <c r="F92" s="177">
        <f>'Risk Newcastle'!AE92</f>
        <v>-2.8757973490652546E-2</v>
      </c>
      <c r="G92" s="177">
        <f>'Risk Port Shepstone'!AE92</f>
        <v>-5.0315504704432558E-2</v>
      </c>
      <c r="H92" s="177">
        <f>'Risk Ilembe'!AE92</f>
        <v>8.5304676141755797E-2</v>
      </c>
      <c r="I92" s="177"/>
      <c r="J92" s="263">
        <f t="shared" si="10"/>
        <v>-9.0529067341877406E-2</v>
      </c>
      <c r="K92" s="263">
        <f t="shared" si="11"/>
        <v>-0.11825923278203697</v>
      </c>
      <c r="L92" s="263">
        <f t="shared" si="12"/>
        <v>1.8154481886361467E-3</v>
      </c>
      <c r="M92" s="263">
        <f t="shared" si="13"/>
        <v>-0.18489889947336541</v>
      </c>
      <c r="N92" s="263">
        <f t="shared" si="14"/>
        <v>-6.6565548173895206E-2</v>
      </c>
      <c r="O92" s="263">
        <f t="shared" si="15"/>
        <v>-8.9940434646638128E-3</v>
      </c>
      <c r="P92" s="263">
        <f t="shared" si="16"/>
        <v>-5.2983995915580298E-2</v>
      </c>
    </row>
    <row r="93" spans="1:16" ht="15" hidden="1" customHeight="1" x14ac:dyDescent="0.25">
      <c r="A93" s="174">
        <f>Indicators!A105</f>
        <v>38565</v>
      </c>
      <c r="B93" s="177">
        <f>'Risk KZN'!AE93</f>
        <v>-1.5464325616314147</v>
      </c>
      <c r="C93" s="177">
        <f>'Risk Durban'!AE93</f>
        <v>-1.6127229636054101</v>
      </c>
      <c r="D93" s="177">
        <f>'Risk PMB'!AE93</f>
        <v>-1.3438821091103577</v>
      </c>
      <c r="E93" s="177">
        <f>'Risk RBay'!AE93</f>
        <v>-1.7165940286589125</v>
      </c>
      <c r="F93" s="177">
        <f>'Risk Newcastle'!AE93</f>
        <v>-1.4839211692929817</v>
      </c>
      <c r="G93" s="177">
        <f>'Risk Port Shepstone'!AE93</f>
        <v>-1.4123449188653645</v>
      </c>
      <c r="H93" s="177">
        <f>'Risk Ilembe'!AE93</f>
        <v>-1.4790746944120836</v>
      </c>
      <c r="I93" s="177"/>
      <c r="J93" s="263">
        <f t="shared" si="10"/>
        <v>5.2763383251323355E-2</v>
      </c>
      <c r="K93" s="263">
        <f t="shared" si="11"/>
        <v>2.9250215100601055E-2</v>
      </c>
      <c r="L93" s="263">
        <f t="shared" si="12"/>
        <v>0.12523959402518287</v>
      </c>
      <c r="M93" s="263">
        <f t="shared" si="13"/>
        <v>-5.3850819694741389E-3</v>
      </c>
      <c r="N93" s="263">
        <f t="shared" si="14"/>
        <v>7.5586553013056362E-2</v>
      </c>
      <c r="O93" s="263">
        <f t="shared" si="15"/>
        <v>0.1136393446120805</v>
      </c>
      <c r="P93" s="263">
        <f t="shared" si="16"/>
        <v>7.6797516683592776E-2</v>
      </c>
    </row>
    <row r="94" spans="1:16" ht="15" hidden="1" customHeight="1" x14ac:dyDescent="0.25">
      <c r="A94" s="174">
        <f>Indicators!A106</f>
        <v>38596</v>
      </c>
      <c r="B94" s="177">
        <f>'Risk KZN'!AE94</f>
        <v>0.64725698237163909</v>
      </c>
      <c r="C94" s="177">
        <f>'Risk Durban'!AE94</f>
        <v>0.56074359699632503</v>
      </c>
      <c r="D94" s="177">
        <f>'Risk PMB'!AE94</f>
        <v>0.62807452029639299</v>
      </c>
      <c r="E94" s="177">
        <f>'Risk RBay'!AE94</f>
        <v>0.66776943067193095</v>
      </c>
      <c r="F94" s="177">
        <f>'Risk Newcastle'!AE94</f>
        <v>0.31132831629233776</v>
      </c>
      <c r="G94" s="177">
        <f>'Risk Port Shepstone'!AE94</f>
        <v>0.88146025458523003</v>
      </c>
      <c r="H94" s="177">
        <f>'Risk Ilembe'!AE94</f>
        <v>0.58588613901117181</v>
      </c>
      <c r="I94" s="177"/>
      <c r="J94" s="263">
        <f t="shared" si="10"/>
        <v>-6.39946849338799E-2</v>
      </c>
      <c r="K94" s="263">
        <f t="shared" si="11"/>
        <v>-9.2092747587173271E-2</v>
      </c>
      <c r="L94" s="263">
        <f t="shared" si="12"/>
        <v>2.2287929567193294E-2</v>
      </c>
      <c r="M94" s="263">
        <f t="shared" si="13"/>
        <v>-0.16202654298383937</v>
      </c>
      <c r="N94" s="263">
        <f t="shared" si="14"/>
        <v>-7.0917000975137839E-2</v>
      </c>
      <c r="O94" s="263">
        <f t="shared" si="15"/>
        <v>2.1939601918585752E-2</v>
      </c>
      <c r="P94" s="263">
        <f t="shared" si="16"/>
        <v>-4.4243747550027281E-2</v>
      </c>
    </row>
    <row r="95" spans="1:16" ht="15" hidden="1" customHeight="1" x14ac:dyDescent="0.25">
      <c r="A95" s="174">
        <f>Indicators!A107</f>
        <v>38626</v>
      </c>
      <c r="B95" s="177">
        <f>'Risk KZN'!AE95</f>
        <v>2.5480495400923244</v>
      </c>
      <c r="C95" s="177">
        <f>'Risk Durban'!AE95</f>
        <v>2.4500277985156993</v>
      </c>
      <c r="D95" s="177">
        <f>'Risk PMB'!AE95</f>
        <v>2.31260397924496</v>
      </c>
      <c r="E95" s="177">
        <f>'Risk RBay'!AE95</f>
        <v>3.0087856392467005</v>
      </c>
      <c r="F95" s="177">
        <f>'Risk Newcastle'!AE95</f>
        <v>2.6208545185964329</v>
      </c>
      <c r="G95" s="177">
        <f>'Risk Port Shepstone'!AE95</f>
        <v>2.4800641547515134</v>
      </c>
      <c r="H95" s="177">
        <f>'Risk Ilembe'!AE95</f>
        <v>2.9490473410085878</v>
      </c>
      <c r="I95" s="177"/>
      <c r="J95" s="263">
        <f t="shared" si="10"/>
        <v>0.30929063542856355</v>
      </c>
      <c r="K95" s="263">
        <f t="shared" si="11"/>
        <v>0.28112074557370803</v>
      </c>
      <c r="L95" s="263">
        <f t="shared" si="12"/>
        <v>0.34518195033866239</v>
      </c>
      <c r="M95" s="263">
        <f t="shared" si="13"/>
        <v>0.29661480005640384</v>
      </c>
      <c r="N95" s="263">
        <f t="shared" si="14"/>
        <v>0.31232675816164546</v>
      </c>
      <c r="O95" s="263">
        <f t="shared" si="15"/>
        <v>0.36146978577070082</v>
      </c>
      <c r="P95" s="263">
        <f t="shared" si="16"/>
        <v>0.35234268781238731</v>
      </c>
    </row>
    <row r="96" spans="1:16" ht="15" hidden="1" customHeight="1" x14ac:dyDescent="0.25">
      <c r="A96" s="174">
        <f>Indicators!A108</f>
        <v>38657</v>
      </c>
      <c r="B96" s="177">
        <f>'Risk KZN'!AE96</f>
        <v>0.80869040581194662</v>
      </c>
      <c r="C96" s="177">
        <f>'Risk Durban'!AE96</f>
        <v>0.85176667931909189</v>
      </c>
      <c r="D96" s="177">
        <f>'Risk PMB'!AE96</f>
        <v>0.82540458525231131</v>
      </c>
      <c r="E96" s="177">
        <f>'Risk RBay'!AE96</f>
        <v>0.6002905185582309</v>
      </c>
      <c r="F96" s="177">
        <f>'Risk Newcastle'!AE96</f>
        <v>0.51076022189692949</v>
      </c>
      <c r="G96" s="177">
        <f>'Risk Port Shepstone'!AE96</f>
        <v>0.95593545308109407</v>
      </c>
      <c r="H96" s="177">
        <f>'Risk Ilembe'!AE96</f>
        <v>0.51265975667931762</v>
      </c>
      <c r="I96" s="177"/>
      <c r="J96" s="263">
        <f t="shared" si="10"/>
        <v>0.36546591471483147</v>
      </c>
      <c r="K96" s="263">
        <f t="shared" si="11"/>
        <v>0.34143733003673976</v>
      </c>
      <c r="L96" s="263">
        <f t="shared" si="12"/>
        <v>0.39396612410648035</v>
      </c>
      <c r="M96" s="263">
        <f t="shared" si="13"/>
        <v>0.35123889138848052</v>
      </c>
      <c r="N96" s="263">
        <f t="shared" si="14"/>
        <v>0.35312029911486154</v>
      </c>
      <c r="O96" s="263">
        <f t="shared" si="15"/>
        <v>0.42229169529607452</v>
      </c>
      <c r="P96" s="263">
        <f t="shared" si="16"/>
        <v>0.3937729868667737</v>
      </c>
    </row>
    <row r="97" spans="1:16" ht="15" hidden="1" customHeight="1" x14ac:dyDescent="0.25">
      <c r="A97" s="174">
        <f>Indicators!A109</f>
        <v>38687</v>
      </c>
      <c r="B97" s="177">
        <f>'Risk KZN'!AE97</f>
        <v>-0.79952812377563443</v>
      </c>
      <c r="C97" s="177">
        <f>'Risk Durban'!AE97</f>
        <v>-0.98601477416258831</v>
      </c>
      <c r="D97" s="177">
        <f>'Risk PMB'!AE97</f>
        <v>-0.59143600320959389</v>
      </c>
      <c r="E97" s="177">
        <f>'Risk RBay'!AE97</f>
        <v>-1.0746050694476912</v>
      </c>
      <c r="F97" s="177">
        <f>'Risk Newcastle'!AE97</f>
        <v>-0.92432873401571136</v>
      </c>
      <c r="G97" s="177">
        <f>'Risk Port Shepstone'!AE97</f>
        <v>-0.48249007164417551</v>
      </c>
      <c r="H97" s="177">
        <f>'Risk Ilembe'!AE97</f>
        <v>-0.46339433183043077</v>
      </c>
      <c r="I97" s="177"/>
      <c r="J97" s="263">
        <f t="shared" si="10"/>
        <v>0.30568212211189227</v>
      </c>
      <c r="K97" s="263">
        <f t="shared" si="11"/>
        <v>0.26120312631898412</v>
      </c>
      <c r="L97" s="263">
        <f t="shared" si="12"/>
        <v>0.34511344929702542</v>
      </c>
      <c r="M97" s="263">
        <f t="shared" si="13"/>
        <v>0.28626674560250864</v>
      </c>
      <c r="N97" s="263">
        <f t="shared" si="14"/>
        <v>0.30493172795171025</v>
      </c>
      <c r="O97" s="263">
        <f t="shared" si="15"/>
        <v>0.37781327595874931</v>
      </c>
      <c r="P97" s="263">
        <f t="shared" si="16"/>
        <v>0.39648334970460924</v>
      </c>
    </row>
    <row r="98" spans="1:16" ht="15" hidden="1" customHeight="1" x14ac:dyDescent="0.25">
      <c r="A98" s="174">
        <f>Indicators!A110</f>
        <v>38718</v>
      </c>
      <c r="B98" s="177">
        <f>'Risk KZN'!AE98</f>
        <v>-1.1499015042664298</v>
      </c>
      <c r="C98" s="177">
        <f>'Risk Durban'!AE98</f>
        <v>-1.3761998698984386</v>
      </c>
      <c r="D98" s="177">
        <f>'Risk PMB'!AE98</f>
        <v>-0.94056938886339025</v>
      </c>
      <c r="E98" s="177">
        <f>'Risk RBay'!AE98</f>
        <v>-1.1630281405320071</v>
      </c>
      <c r="F98" s="177">
        <f>'Risk Newcastle'!AE98</f>
        <v>-1.274494144060031</v>
      </c>
      <c r="G98" s="177">
        <f>'Risk Port Shepstone'!AE98</f>
        <v>-0.85922485172919583</v>
      </c>
      <c r="H98" s="177">
        <f>'Risk Ilembe'!AE98</f>
        <v>-0.92842876921849193</v>
      </c>
      <c r="I98" s="177"/>
      <c r="J98" s="263">
        <f t="shared" si="10"/>
        <v>0.14296448227181788</v>
      </c>
      <c r="K98" s="263">
        <f t="shared" si="11"/>
        <v>7.3305703832079294E-2</v>
      </c>
      <c r="L98" s="263">
        <f t="shared" si="12"/>
        <v>0.19745107953929025</v>
      </c>
      <c r="M98" s="263">
        <f t="shared" si="13"/>
        <v>0.15353265033593649</v>
      </c>
      <c r="N98" s="263">
        <f t="shared" si="14"/>
        <v>0.14367203269370565</v>
      </c>
      <c r="O98" s="263">
        <f t="shared" si="15"/>
        <v>0.23742485991076079</v>
      </c>
      <c r="P98" s="263">
        <f t="shared" si="16"/>
        <v>0.25951153899878787</v>
      </c>
    </row>
    <row r="99" spans="1:16" ht="15" hidden="1" customHeight="1" x14ac:dyDescent="0.25">
      <c r="A99" s="174">
        <f>Indicators!A111</f>
        <v>38749</v>
      </c>
      <c r="B99" s="177">
        <f>'Risk KZN'!AE99</f>
        <v>1.3030985120683736</v>
      </c>
      <c r="C99" s="177">
        <f>'Risk Durban'!AE99</f>
        <v>1.2854563125989613</v>
      </c>
      <c r="D99" s="177">
        <f>'Risk PMB'!AE99</f>
        <v>1.2994927485513241</v>
      </c>
      <c r="E99" s="177">
        <f>'Risk RBay'!AE99</f>
        <v>0.95475320494664906</v>
      </c>
      <c r="F99" s="177">
        <f>'Risk Newcastle'!AE99</f>
        <v>1.0719483963073217</v>
      </c>
      <c r="G99" s="177">
        <f>'Risk Port Shepstone'!AE99</f>
        <v>1.4619666337092441</v>
      </c>
      <c r="H99" s="177">
        <f>'Risk Ilembe'!AE99</f>
        <v>1.4292283877222847</v>
      </c>
      <c r="I99" s="177"/>
      <c r="J99" s="263">
        <f t="shared" si="10"/>
        <v>0.18306770935197256</v>
      </c>
      <c r="K99" s="263">
        <f t="shared" si="11"/>
        <v>0.11721881017180134</v>
      </c>
      <c r="L99" s="263">
        <f t="shared" si="12"/>
        <v>0.23599214089309017</v>
      </c>
      <c r="M99" s="263">
        <f t="shared" si="13"/>
        <v>0.15164602009114489</v>
      </c>
      <c r="N99" s="263">
        <f t="shared" si="14"/>
        <v>0.14532763574044383</v>
      </c>
      <c r="O99" s="263">
        <f t="shared" si="15"/>
        <v>0.295405381378397</v>
      </c>
      <c r="P99" s="263">
        <f t="shared" si="16"/>
        <v>0.28675003980415659</v>
      </c>
    </row>
    <row r="100" spans="1:16" ht="15" hidden="1" customHeight="1" x14ac:dyDescent="0.25">
      <c r="A100" s="174">
        <f>Indicators!A112</f>
        <v>38777</v>
      </c>
      <c r="B100" s="177">
        <f>'Risk KZN'!AE100</f>
        <v>0.47815008474875836</v>
      </c>
      <c r="C100" s="177">
        <f>'Risk Durban'!AE100</f>
        <v>0.43785407058165338</v>
      </c>
      <c r="D100" s="177">
        <f>'Risk PMB'!AE100</f>
        <v>0.51332844165851987</v>
      </c>
      <c r="E100" s="177">
        <f>'Risk RBay'!AE100</f>
        <v>0.86086624040963189</v>
      </c>
      <c r="F100" s="177">
        <f>'Risk Newcastle'!AE100</f>
        <v>0.68844899837000184</v>
      </c>
      <c r="G100" s="177">
        <f>'Risk Port Shepstone'!AE100</f>
        <v>0.35543361232881021</v>
      </c>
      <c r="H100" s="177">
        <f>'Risk Ilembe'!AE100</f>
        <v>0.42442591843763955</v>
      </c>
      <c r="I100" s="177"/>
      <c r="J100" s="263">
        <f t="shared" si="10"/>
        <v>0.37567919156359741</v>
      </c>
      <c r="K100" s="263">
        <f t="shared" si="11"/>
        <v>0.31050240476061808</v>
      </c>
      <c r="L100" s="263">
        <f t="shared" si="12"/>
        <v>0.40600980647339824</v>
      </c>
      <c r="M100" s="263">
        <f t="shared" si="13"/>
        <v>0.41045405631933968</v>
      </c>
      <c r="N100" s="263">
        <f t="shared" si="14"/>
        <v>0.35913709137672539</v>
      </c>
      <c r="O100" s="263">
        <f t="shared" si="15"/>
        <v>0.45723125806835418</v>
      </c>
      <c r="P100" s="263">
        <f t="shared" si="16"/>
        <v>0.4808303168677206</v>
      </c>
    </row>
    <row r="101" spans="1:16" ht="15" hidden="1" customHeight="1" x14ac:dyDescent="0.25">
      <c r="A101" s="174">
        <f>Indicators!A113</f>
        <v>38808</v>
      </c>
      <c r="B101" s="177">
        <f>'Risk KZN'!AE101</f>
        <v>-1.5973203058064311</v>
      </c>
      <c r="C101" s="177">
        <f>'Risk Durban'!AE101</f>
        <v>-1.6773273711056962</v>
      </c>
      <c r="D101" s="177">
        <f>'Risk PMB'!AE101</f>
        <v>-1.3768219372761634</v>
      </c>
      <c r="E101" s="177">
        <f>'Risk RBay'!AE101</f>
        <v>-1.7061942750717534</v>
      </c>
      <c r="F101" s="177">
        <f>'Risk Newcastle'!AE101</f>
        <v>-1.684030944742344</v>
      </c>
      <c r="G101" s="177">
        <f>'Risk Port Shepstone'!AE101</f>
        <v>-1.361466108342168</v>
      </c>
      <c r="H101" s="177">
        <f>'Risk Ilembe'!AE101</f>
        <v>-1.7246530646257303</v>
      </c>
      <c r="I101" s="177"/>
      <c r="J101" s="263">
        <f t="shared" si="10"/>
        <v>0.16456808810691598</v>
      </c>
      <c r="K101" s="263">
        <f t="shared" si="11"/>
        <v>9.7517990939195054E-2</v>
      </c>
      <c r="L101" s="263">
        <f t="shared" si="12"/>
        <v>0.22429484820144432</v>
      </c>
      <c r="M101" s="263">
        <f t="shared" si="13"/>
        <v>0.14314497551541333</v>
      </c>
      <c r="N101" s="263">
        <f t="shared" si="14"/>
        <v>0.1132762396376151</v>
      </c>
      <c r="O101" s="263">
        <f t="shared" si="15"/>
        <v>0.2807734867072379</v>
      </c>
      <c r="P101" s="263">
        <f t="shared" si="16"/>
        <v>0.23702032655304556</v>
      </c>
    </row>
    <row r="102" spans="1:16" ht="15" hidden="1" customHeight="1" x14ac:dyDescent="0.25">
      <c r="A102" s="174">
        <f>Indicators!A114</f>
        <v>38838</v>
      </c>
      <c r="B102" s="177">
        <f>'Risk KZN'!AE102</f>
        <v>3.1467200136191442</v>
      </c>
      <c r="C102" s="177">
        <f>'Risk Durban'!AE102</f>
        <v>3.0503075365361698</v>
      </c>
      <c r="D102" s="177">
        <f>'Risk PMB'!AE102</f>
        <v>2.687424564541713</v>
      </c>
      <c r="E102" s="177">
        <f>'Risk RBay'!AE102</f>
        <v>4.3218550772039244</v>
      </c>
      <c r="F102" s="177">
        <f>'Risk Newcastle'!AE102</f>
        <v>3.4575399835337146</v>
      </c>
      <c r="G102" s="177">
        <f>'Risk Port Shepstone'!AE102</f>
        <v>2.7974197136263963</v>
      </c>
      <c r="H102" s="177">
        <f>'Risk Ilembe'!AE102</f>
        <v>3.5630533899540446</v>
      </c>
      <c r="I102" s="177"/>
      <c r="J102" s="263">
        <f t="shared" si="10"/>
        <v>0.38701028996863529</v>
      </c>
      <c r="K102" s="263">
        <f t="shared" si="11"/>
        <v>0.30477696024266765</v>
      </c>
      <c r="L102" s="263">
        <f t="shared" si="12"/>
        <v>0.40525812630934183</v>
      </c>
      <c r="M102" s="263">
        <f t="shared" si="13"/>
        <v>0.47918388090519998</v>
      </c>
      <c r="N102" s="263">
        <f t="shared" si="14"/>
        <v>0.36955410613793371</v>
      </c>
      <c r="O102" s="263">
        <f t="shared" si="15"/>
        <v>0.47120988813441589</v>
      </c>
      <c r="P102" s="263">
        <f t="shared" si="16"/>
        <v>0.51690783762225567</v>
      </c>
    </row>
    <row r="103" spans="1:16" ht="15" hidden="1" customHeight="1" x14ac:dyDescent="0.25">
      <c r="A103" s="174">
        <f>Indicators!A115</f>
        <v>38869</v>
      </c>
      <c r="B103" s="177">
        <f>'Risk KZN'!AE103</f>
        <v>0.20608489142596467</v>
      </c>
      <c r="C103" s="177">
        <f>'Risk Durban'!AE103</f>
        <v>0.26491703889913687</v>
      </c>
      <c r="D103" s="177">
        <f>'Risk PMB'!AE103</f>
        <v>0.20884916220053426</v>
      </c>
      <c r="E103" s="177">
        <f>'Risk RBay'!AE103</f>
        <v>0.22052449110600272</v>
      </c>
      <c r="F103" s="177">
        <f>'Risk Newcastle'!AE103</f>
        <v>0.56562649851294666</v>
      </c>
      <c r="G103" s="177">
        <f>'Risk Port Shepstone'!AE103</f>
        <v>1.0606228529807908E-2</v>
      </c>
      <c r="H103" s="177">
        <f>'Risk Ilembe'!AE103</f>
        <v>0.38870593238915457</v>
      </c>
      <c r="I103" s="177"/>
      <c r="J103" s="263">
        <f t="shared" si="10"/>
        <v>0.22553004846775179</v>
      </c>
      <c r="K103" s="263">
        <f t="shared" si="11"/>
        <v>0.15195453316129529</v>
      </c>
      <c r="L103" s="263">
        <f t="shared" si="12"/>
        <v>0.26400986542613114</v>
      </c>
      <c r="M103" s="263">
        <f t="shared" si="13"/>
        <v>0.2748291523542653</v>
      </c>
      <c r="N103" s="263">
        <f t="shared" si="14"/>
        <v>0.21707087669512662</v>
      </c>
      <c r="O103" s="263">
        <f t="shared" si="15"/>
        <v>0.30572391160935186</v>
      </c>
      <c r="P103" s="263">
        <f t="shared" si="16"/>
        <v>0.33931362692546368</v>
      </c>
    </row>
    <row r="104" spans="1:16" ht="15" hidden="1" customHeight="1" x14ac:dyDescent="0.25">
      <c r="A104" s="174">
        <f>Indicators!A116</f>
        <v>38899</v>
      </c>
      <c r="B104" s="177">
        <f>'Risk KZN'!AE104</f>
        <v>-0.55836872010342409</v>
      </c>
      <c r="C104" s="177">
        <f>'Risk Durban'!AE104</f>
        <v>-0.56711921133987753</v>
      </c>
      <c r="D104" s="177">
        <f>'Risk PMB'!AE104</f>
        <v>-0.38856227142943978</v>
      </c>
      <c r="E104" s="177">
        <f>'Risk RBay'!AE104</f>
        <v>-0.79438693137672389</v>
      </c>
      <c r="F104" s="177">
        <f>'Risk Newcastle'!AE104</f>
        <v>-0.79059748531749263</v>
      </c>
      <c r="G104" s="177">
        <f>'Risk Port Shepstone'!AE104</f>
        <v>-0.32121402849348218</v>
      </c>
      <c r="H104" s="177">
        <f>'Risk Ilembe'!AE104</f>
        <v>-0.8645244925910921</v>
      </c>
      <c r="I104" s="177"/>
      <c r="J104" s="263">
        <f t="shared" si="10"/>
        <v>0.2603481045456596</v>
      </c>
      <c r="K104" s="263">
        <f t="shared" si="11"/>
        <v>0.19417222725214078</v>
      </c>
      <c r="L104" s="263">
        <f t="shared" si="12"/>
        <v>0.2959609273940641</v>
      </c>
      <c r="M104" s="263">
        <f t="shared" si="13"/>
        <v>0.30132612701779371</v>
      </c>
      <c r="N104" s="263">
        <f t="shared" si="14"/>
        <v>0.23387511404542091</v>
      </c>
      <c r="O104" s="263">
        <f t="shared" si="15"/>
        <v>0.34275619744871361</v>
      </c>
      <c r="P104" s="263">
        <f t="shared" si="16"/>
        <v>0.34447970682047135</v>
      </c>
    </row>
    <row r="105" spans="1:16" ht="15" hidden="1" customHeight="1" x14ac:dyDescent="0.25">
      <c r="A105" s="174">
        <f>Indicators!A117</f>
        <v>38930</v>
      </c>
      <c r="B105" s="177">
        <f>'Risk KZN'!AE105</f>
        <v>1.2807366644141178</v>
      </c>
      <c r="C105" s="177">
        <f>'Risk Durban'!AE105</f>
        <v>1.4825554651394217</v>
      </c>
      <c r="D105" s="177">
        <f>'Risk PMB'!AE105</f>
        <v>1.1829966788369399</v>
      </c>
      <c r="E105" s="177">
        <f>'Risk RBay'!AE105</f>
        <v>1.3351674699454443</v>
      </c>
      <c r="F105" s="177">
        <f>'Risk Newcastle'!AE105</f>
        <v>1.3944569580923478</v>
      </c>
      <c r="G105" s="177">
        <f>'Risk Port Shepstone'!AE105</f>
        <v>1.0848359892852222</v>
      </c>
      <c r="H105" s="177">
        <f>'Risk Ilembe'!AE105</f>
        <v>0.89694487808986667</v>
      </c>
      <c r="I105" s="177"/>
      <c r="J105" s="263">
        <f t="shared" si="10"/>
        <v>0.36671045222837956</v>
      </c>
      <c r="K105" s="263">
        <f t="shared" si="11"/>
        <v>0.3203264852672652</v>
      </c>
      <c r="L105" s="263">
        <f t="shared" si="12"/>
        <v>0.38591561313028855</v>
      </c>
      <c r="M105" s="263">
        <f t="shared" si="13"/>
        <v>0.42424643284626362</v>
      </c>
      <c r="N105" s="263">
        <f t="shared" si="14"/>
        <v>0.34335318570565165</v>
      </c>
      <c r="O105" s="263">
        <f t="shared" si="15"/>
        <v>0.43007554314022561</v>
      </c>
      <c r="P105" s="263">
        <f t="shared" si="16"/>
        <v>0.40691356850878763</v>
      </c>
    </row>
    <row r="106" spans="1:16" ht="15" hidden="1" customHeight="1" x14ac:dyDescent="0.25">
      <c r="A106" s="174">
        <f>Indicators!A118</f>
        <v>38961</v>
      </c>
      <c r="B106" s="177">
        <f>'Risk KZN'!AE106</f>
        <v>2.9227635370850713</v>
      </c>
      <c r="C106" s="177">
        <f>'Risk Durban'!AE106</f>
        <v>3.0064781905158098</v>
      </c>
      <c r="D106" s="177">
        <f>'Risk PMB'!AE106</f>
        <v>2.6597760715847563</v>
      </c>
      <c r="E106" s="177">
        <f>'Risk RBay'!AE106</f>
        <v>3.1878004401582989</v>
      </c>
      <c r="F106" s="177">
        <f>'Risk Newcastle'!AE106</f>
        <v>2.9425378996956781</v>
      </c>
      <c r="G106" s="177">
        <f>'Risk Port Shepstone'!AE106</f>
        <v>2.7661511474230061</v>
      </c>
      <c r="H106" s="177">
        <f>'Risk Ilembe'!AE106</f>
        <v>2.9193620520705821</v>
      </c>
      <c r="I106" s="177"/>
      <c r="J106" s="263">
        <f t="shared" si="10"/>
        <v>0.7104947675142631</v>
      </c>
      <c r="K106" s="263">
        <f t="shared" si="11"/>
        <v>0.67564965096889762</v>
      </c>
      <c r="L106" s="263">
        <f t="shared" si="12"/>
        <v>0.69388931933760489</v>
      </c>
      <c r="M106" s="263">
        <f t="shared" si="13"/>
        <v>0.80150754583220296</v>
      </c>
      <c r="N106" s="263">
        <f t="shared" si="14"/>
        <v>0.68385003716631776</v>
      </c>
      <c r="O106" s="263">
        <f t="shared" si="15"/>
        <v>0.75149831747010021</v>
      </c>
      <c r="P106" s="263">
        <f t="shared" si="16"/>
        <v>0.74525485669976199</v>
      </c>
    </row>
    <row r="107" spans="1:16" ht="15" hidden="1" customHeight="1" x14ac:dyDescent="0.25">
      <c r="A107" s="174">
        <f>Indicators!A119</f>
        <v>38991</v>
      </c>
      <c r="B107" s="177">
        <f>'Risk KZN'!AE107</f>
        <v>0.81884321785624525</v>
      </c>
      <c r="C107" s="177">
        <f>'Risk Durban'!AE107</f>
        <v>0.95647964330794732</v>
      </c>
      <c r="D107" s="177">
        <f>'Risk PMB'!AE107</f>
        <v>0.85863288043620445</v>
      </c>
      <c r="E107" s="177">
        <f>'Risk RBay'!AE107</f>
        <v>0.55419068388295345</v>
      </c>
      <c r="F107" s="177">
        <f>'Risk Newcastle'!AE107</f>
        <v>0.71919151656218328</v>
      </c>
      <c r="G107" s="177">
        <f>'Risk Port Shepstone'!AE107</f>
        <v>0.76830375752767588</v>
      </c>
      <c r="H107" s="177">
        <f>'Risk Ilembe'!AE107</f>
        <v>0.43399731292664939</v>
      </c>
      <c r="I107" s="177"/>
      <c r="J107" s="263">
        <f t="shared" si="10"/>
        <v>0.72369370870538674</v>
      </c>
      <c r="K107" s="263">
        <f t="shared" si="11"/>
        <v>0.70609088530056086</v>
      </c>
      <c r="L107" s="263">
        <f t="shared" si="12"/>
        <v>0.71162457780989807</v>
      </c>
      <c r="M107" s="263">
        <f t="shared" si="13"/>
        <v>0.79277071915612796</v>
      </c>
      <c r="N107" s="263">
        <f t="shared" si="14"/>
        <v>0.71522412949476744</v>
      </c>
      <c r="O107" s="263">
        <f t="shared" si="15"/>
        <v>0.74279397154259597</v>
      </c>
      <c r="P107" s="263">
        <f t="shared" si="16"/>
        <v>0.73357110084710631</v>
      </c>
    </row>
    <row r="108" spans="1:16" ht="15" hidden="1" customHeight="1" x14ac:dyDescent="0.25">
      <c r="A108" s="174">
        <f>Indicators!A120</f>
        <v>39022</v>
      </c>
      <c r="B108" s="177">
        <f>'Risk KZN'!AE108</f>
        <v>-1.8078437967282104</v>
      </c>
      <c r="C108" s="177">
        <f>'Risk Durban'!AE108</f>
        <v>-1.872416276707856</v>
      </c>
      <c r="D108" s="177">
        <f>'Risk PMB'!AE108</f>
        <v>-1.496493087646946</v>
      </c>
      <c r="E108" s="177">
        <f>'Risk RBay'!AE108</f>
        <v>-2.081767041710529</v>
      </c>
      <c r="F108" s="177">
        <f>'Risk Newcastle'!AE108</f>
        <v>-1.8676239315220007</v>
      </c>
      <c r="G108" s="177">
        <f>'Risk Port Shepstone'!AE108</f>
        <v>-1.5510675192729761</v>
      </c>
      <c r="H108" s="177">
        <f>'Risk Ilembe'!AE108</f>
        <v>-1.9714987974092588</v>
      </c>
      <c r="I108" s="177"/>
      <c r="J108" s="263">
        <f t="shared" si="10"/>
        <v>0.38862499048842242</v>
      </c>
      <c r="K108" s="263">
        <f t="shared" si="11"/>
        <v>0.37359518720644114</v>
      </c>
      <c r="L108" s="263">
        <f t="shared" si="12"/>
        <v>0.41861711112590527</v>
      </c>
      <c r="M108" s="263">
        <f t="shared" si="13"/>
        <v>0.40118974369787924</v>
      </c>
      <c r="N108" s="263">
        <f t="shared" si="14"/>
        <v>0.36995655640873415</v>
      </c>
      <c r="O108" s="263">
        <f t="shared" si="15"/>
        <v>0.43270691969455832</v>
      </c>
      <c r="P108" s="263">
        <f t="shared" si="16"/>
        <v>0.35506755173804111</v>
      </c>
    </row>
    <row r="109" spans="1:16" ht="15" hidden="1" customHeight="1" x14ac:dyDescent="0.25">
      <c r="A109" s="174">
        <f>Indicators!A121</f>
        <v>39052</v>
      </c>
      <c r="B109" s="177">
        <f>'Risk KZN'!AE109</f>
        <v>0.8849331709304451</v>
      </c>
      <c r="C109" s="177">
        <f>'Risk Durban'!AE109</f>
        <v>0.96027938821437586</v>
      </c>
      <c r="D109" s="177">
        <f>'Risk PMB'!AE109</f>
        <v>0.89192716532024918</v>
      </c>
      <c r="E109" s="177">
        <f>'Risk RBay'!AE109</f>
        <v>0.63159549448930064</v>
      </c>
      <c r="F109" s="177">
        <f>'Risk Newcastle'!AE109</f>
        <v>0.77397955871500779</v>
      </c>
      <c r="G109" s="177">
        <f>'Risk Port Shepstone'!AE109</f>
        <v>0.89648807028240873</v>
      </c>
      <c r="H109" s="177">
        <f>'Risk Ilembe'!AE109</f>
        <v>0.73813697506066778</v>
      </c>
      <c r="I109" s="177"/>
      <c r="J109" s="263">
        <f t="shared" si="10"/>
        <v>0.3944898185744608</v>
      </c>
      <c r="K109" s="263">
        <f t="shared" si="11"/>
        <v>0.38194231865992462</v>
      </c>
      <c r="L109" s="263">
        <f t="shared" si="12"/>
        <v>0.42373423266959281</v>
      </c>
      <c r="M109" s="263">
        <f t="shared" si="13"/>
        <v>0.40359781876950007</v>
      </c>
      <c r="N109" s="263">
        <f t="shared" si="14"/>
        <v>0.39020419770243248</v>
      </c>
      <c r="O109" s="263">
        <f t="shared" si="15"/>
        <v>0.42813404409465949</v>
      </c>
      <c r="P109" s="263">
        <f t="shared" si="16"/>
        <v>0.3724119531519911</v>
      </c>
    </row>
    <row r="110" spans="1:16" ht="15" hidden="1" customHeight="1" x14ac:dyDescent="0.25">
      <c r="A110" s="174">
        <f>Indicators!A122</f>
        <v>39083</v>
      </c>
      <c r="B110" s="177">
        <f>'Risk KZN'!AE110</f>
        <v>1.6025753173683754</v>
      </c>
      <c r="C110" s="177">
        <f>'Risk Durban'!AE110</f>
        <v>1.6887003222629653</v>
      </c>
      <c r="D110" s="177">
        <f>'Risk PMB'!AE110</f>
        <v>1.4698508492741349</v>
      </c>
      <c r="E110" s="177">
        <f>'Risk RBay'!AE110</f>
        <v>1.9931196554232371</v>
      </c>
      <c r="F110" s="177">
        <f>'Risk Newcastle'!AE110</f>
        <v>1.7228174588046801</v>
      </c>
      <c r="G110" s="177">
        <f>'Risk Port Shepstone'!AE110</f>
        <v>1.4760082068203797</v>
      </c>
      <c r="H110" s="177">
        <f>'Risk Ilembe'!AE110</f>
        <v>1.4837772584626854</v>
      </c>
      <c r="I110" s="177"/>
      <c r="J110" s="263">
        <f t="shared" si="10"/>
        <v>0.57926700635476913</v>
      </c>
      <c r="K110" s="263">
        <f t="shared" si="11"/>
        <v>0.58768963376958261</v>
      </c>
      <c r="L110" s="263">
        <f t="shared" si="12"/>
        <v>0.5822947597837258</v>
      </c>
      <c r="M110" s="263">
        <f t="shared" si="13"/>
        <v>0.63957664375957157</v>
      </c>
      <c r="N110" s="263">
        <f t="shared" si="14"/>
        <v>0.59383082791938568</v>
      </c>
      <c r="O110" s="263">
        <f t="shared" si="15"/>
        <v>0.57878775782270231</v>
      </c>
      <c r="P110" s="263">
        <f t="shared" si="16"/>
        <v>0.52219438317453859</v>
      </c>
    </row>
    <row r="111" spans="1:16" ht="15" hidden="1" customHeight="1" x14ac:dyDescent="0.25">
      <c r="A111" s="174">
        <f>Indicators!A123</f>
        <v>39114</v>
      </c>
      <c r="B111" s="177">
        <f>'Risk KZN'!AE111</f>
        <v>-0.49944573292180283</v>
      </c>
      <c r="C111" s="177">
        <f>'Risk Durban'!AE111</f>
        <v>-0.51158518904905059</v>
      </c>
      <c r="D111" s="177">
        <f>'Risk PMB'!AE111</f>
        <v>-0.32902786696669417</v>
      </c>
      <c r="E111" s="177">
        <f>'Risk RBay'!AE111</f>
        <v>-0.71539353960910601</v>
      </c>
      <c r="F111" s="177">
        <f>'Risk Newcastle'!AE111</f>
        <v>-0.59771429354581551</v>
      </c>
      <c r="G111" s="177">
        <f>'Risk Port Shepstone'!AE111</f>
        <v>-0.35240573768605421</v>
      </c>
      <c r="H111" s="177">
        <f>'Risk Ilembe'!AE111</f>
        <v>-0.74004975815286311</v>
      </c>
      <c r="I111" s="177"/>
      <c r="J111" s="263">
        <f t="shared" si="10"/>
        <v>0.62930206568897118</v>
      </c>
      <c r="K111" s="263">
        <f t="shared" si="11"/>
        <v>0.65419845537338162</v>
      </c>
      <c r="L111" s="263">
        <f t="shared" si="12"/>
        <v>0.629336415314241</v>
      </c>
      <c r="M111" s="263">
        <f t="shared" si="13"/>
        <v>0.67401007459979456</v>
      </c>
      <c r="N111" s="263">
        <f t="shared" si="14"/>
        <v>0.64589081642047919</v>
      </c>
      <c r="O111" s="263">
        <f t="shared" si="15"/>
        <v>0.61777384351832854</v>
      </c>
      <c r="P111" s="263">
        <f t="shared" si="16"/>
        <v>0.5366850763334331</v>
      </c>
    </row>
    <row r="112" spans="1:16" ht="15" hidden="1" customHeight="1" x14ac:dyDescent="0.25">
      <c r="A112" s="174">
        <f>Indicators!A124</f>
        <v>39142</v>
      </c>
      <c r="B112" s="177">
        <f>'Risk KZN'!AE112</f>
        <v>-0.41727887429591598</v>
      </c>
      <c r="C112" s="177">
        <f>'Risk Durban'!AE112</f>
        <v>-0.55476814104827543</v>
      </c>
      <c r="D112" s="177">
        <f>'Risk PMB'!AE112</f>
        <v>-0.375859486303396</v>
      </c>
      <c r="E112" s="177">
        <f>'Risk RBay'!AE112</f>
        <v>-0.37985040847135371</v>
      </c>
      <c r="F112" s="177">
        <f>'Risk Newcastle'!AE112</f>
        <v>-0.15909802714065008</v>
      </c>
      <c r="G112" s="177">
        <f>'Risk Port Shepstone'!AE112</f>
        <v>-0.64764621472154538</v>
      </c>
      <c r="H112" s="177">
        <f>'Risk Ilembe'!AE112</f>
        <v>-0.21652385349931005</v>
      </c>
      <c r="I112" s="177"/>
      <c r="J112" s="263">
        <f t="shared" si="10"/>
        <v>0.49696534366094902</v>
      </c>
      <c r="K112" s="263">
        <f t="shared" si="11"/>
        <v>0.51264272816974799</v>
      </c>
      <c r="L112" s="263">
        <f t="shared" si="12"/>
        <v>0.50046316647926248</v>
      </c>
      <c r="M112" s="263">
        <f t="shared" si="13"/>
        <v>0.57134825818302515</v>
      </c>
      <c r="N112" s="263">
        <f t="shared" si="14"/>
        <v>0.55119493769371208</v>
      </c>
      <c r="O112" s="263">
        <f t="shared" si="15"/>
        <v>0.45549593210057543</v>
      </c>
      <c r="P112" s="263">
        <f t="shared" si="16"/>
        <v>0.41008875008561813</v>
      </c>
    </row>
    <row r="113" spans="1:16" ht="15" hidden="1" customHeight="1" x14ac:dyDescent="0.25">
      <c r="A113" s="174">
        <f>Indicators!A125</f>
        <v>39173</v>
      </c>
      <c r="B113" s="177">
        <f>'Risk KZN'!AE113</f>
        <v>-0.63768509073773461</v>
      </c>
      <c r="C113" s="177">
        <f>'Risk Durban'!AE113</f>
        <v>-0.48835036545726651</v>
      </c>
      <c r="D113" s="177">
        <f>'Risk PMB'!AE113</f>
        <v>-0.46711490075672935</v>
      </c>
      <c r="E113" s="177">
        <f>'Risk RBay'!AE113</f>
        <v>-1.0171795664868448</v>
      </c>
      <c r="F113" s="177">
        <f>'Risk Newcastle'!AE113</f>
        <v>-0.79825784302742597</v>
      </c>
      <c r="G113" s="177">
        <f>'Risk Port Shepstone'!AE113</f>
        <v>-0.47722298213917536</v>
      </c>
      <c r="H113" s="177">
        <f>'Risk Ilembe'!AE113</f>
        <v>-1.0943324114606727</v>
      </c>
      <c r="I113" s="177"/>
      <c r="J113" s="263">
        <f t="shared" si="10"/>
        <v>0.41113186862352646</v>
      </c>
      <c r="K113" s="263">
        <f t="shared" si="11"/>
        <v>0.44139623308983111</v>
      </c>
      <c r="L113" s="263">
        <f t="shared" si="12"/>
        <v>0.42504444783193568</v>
      </c>
      <c r="M113" s="263">
        <f t="shared" si="13"/>
        <v>0.42688319611406533</v>
      </c>
      <c r="N113" s="263">
        <f t="shared" si="14"/>
        <v>0.43683287297083306</v>
      </c>
      <c r="O113" s="263">
        <f t="shared" si="15"/>
        <v>0.39144542483380729</v>
      </c>
      <c r="P113" s="263">
        <f t="shared" si="16"/>
        <v>0.29326118624728637</v>
      </c>
    </row>
    <row r="114" spans="1:16" ht="15" hidden="1" customHeight="1" x14ac:dyDescent="0.25">
      <c r="A114" s="174">
        <f>Indicators!A126</f>
        <v>39203</v>
      </c>
      <c r="B114" s="177">
        <f>'Risk KZN'!AE114</f>
        <v>1.044949487280908</v>
      </c>
      <c r="C114" s="177">
        <f>'Risk Durban'!AE114</f>
        <v>1.0833743542312551</v>
      </c>
      <c r="D114" s="177">
        <f>'Risk PMB'!AE114</f>
        <v>0.95211238908810691</v>
      </c>
      <c r="E114" s="177">
        <f>'Risk RBay'!AE114</f>
        <v>1.2746547307225158</v>
      </c>
      <c r="F114" s="177">
        <f>'Risk Newcastle'!AE114</f>
        <v>1.2575077619455546</v>
      </c>
      <c r="G114" s="177">
        <f>'Risk Port Shepstone'!AE114</f>
        <v>0.8222003444437046</v>
      </c>
      <c r="H114" s="177">
        <f>'Risk Ilembe'!AE114</f>
        <v>1.0766082177613625</v>
      </c>
      <c r="I114" s="177"/>
      <c r="J114" s="263">
        <f t="shared" si="10"/>
        <v>0.61438339116870633</v>
      </c>
      <c r="K114" s="263">
        <f t="shared" si="11"/>
        <v>0.65375790426959668</v>
      </c>
      <c r="L114" s="263">
        <f t="shared" si="12"/>
        <v>0.6041932421676488</v>
      </c>
      <c r="M114" s="263">
        <f t="shared" si="13"/>
        <v>0.65617927348285532</v>
      </c>
      <c r="N114" s="263">
        <f t="shared" si="14"/>
        <v>0.66310508117759437</v>
      </c>
      <c r="O114" s="263">
        <f t="shared" si="15"/>
        <v>0.55941976735579746</v>
      </c>
      <c r="P114" s="263">
        <f t="shared" si="16"/>
        <v>0.5087428233539858</v>
      </c>
    </row>
    <row r="115" spans="1:16" ht="15" hidden="1" customHeight="1" x14ac:dyDescent="0.25">
      <c r="A115" s="174">
        <f>Indicators!A127</f>
        <v>39234</v>
      </c>
      <c r="B115" s="177">
        <f>'Risk KZN'!AE115</f>
        <v>-0.89180784582080685</v>
      </c>
      <c r="C115" s="177">
        <f>'Risk Durban'!AE115</f>
        <v>-0.95176445855690606</v>
      </c>
      <c r="D115" s="177">
        <f>'Risk PMB'!AE115</f>
        <v>-0.73348439033948887</v>
      </c>
      <c r="E115" s="177">
        <f>'Risk RBay'!AE115</f>
        <v>-1.2283733555598191</v>
      </c>
      <c r="F115" s="177">
        <f>'Risk Newcastle'!AE115</f>
        <v>-0.9163752893111623</v>
      </c>
      <c r="G115" s="177">
        <f>'Risk Port Shepstone'!AE115</f>
        <v>-0.8260536143483469</v>
      </c>
      <c r="H115" s="177">
        <f>'Risk Ilembe'!AE115</f>
        <v>-0.88048400666291338</v>
      </c>
      <c r="I115" s="177"/>
      <c r="J115" s="263">
        <f t="shared" si="10"/>
        <v>0.303727401981018</v>
      </c>
      <c r="K115" s="263">
        <f t="shared" si="11"/>
        <v>0.34590621233935998</v>
      </c>
      <c r="L115" s="263">
        <f t="shared" si="12"/>
        <v>0.34104639948447946</v>
      </c>
      <c r="M115" s="263">
        <f t="shared" si="13"/>
        <v>0.22923862480872123</v>
      </c>
      <c r="N115" s="263">
        <f t="shared" si="14"/>
        <v>0.32665006018952703</v>
      </c>
      <c r="O115" s="263">
        <f t="shared" si="15"/>
        <v>0.28069104981927873</v>
      </c>
      <c r="P115" s="263">
        <f t="shared" si="16"/>
        <v>0.16693225438345063</v>
      </c>
    </row>
    <row r="116" spans="1:16" ht="15" hidden="1" customHeight="1" x14ac:dyDescent="0.25">
      <c r="A116" s="174">
        <f>Indicators!A128</f>
        <v>39264</v>
      </c>
      <c r="B116" s="177">
        <f>'Risk KZN'!AE116</f>
        <v>0.22712838375682881</v>
      </c>
      <c r="C116" s="177">
        <f>'Risk Durban'!AE116</f>
        <v>8.1316149587031011E-2</v>
      </c>
      <c r="D116" s="177">
        <f>'Risk PMB'!AE116</f>
        <v>0.24541245694764557</v>
      </c>
      <c r="E116" s="177">
        <f>'Risk RBay'!AE116</f>
        <v>0.331471517538871</v>
      </c>
      <c r="F116" s="177">
        <f>'Risk Newcastle'!AE116</f>
        <v>0.26587805557378952</v>
      </c>
      <c r="G116" s="177">
        <f>'Risk Port Shepstone'!AE116</f>
        <v>0.21152863351175857</v>
      </c>
      <c r="H116" s="177">
        <f>'Risk Ilembe'!AE116</f>
        <v>0.43927895340097006</v>
      </c>
      <c r="I116" s="177"/>
      <c r="J116" s="263">
        <f t="shared" si="10"/>
        <v>0.3053461321603152</v>
      </c>
      <c r="K116" s="263">
        <f t="shared" si="11"/>
        <v>0.33178306700765958</v>
      </c>
      <c r="L116" s="263">
        <f t="shared" si="12"/>
        <v>0.34385896061887267</v>
      </c>
      <c r="M116" s="263">
        <f t="shared" si="13"/>
        <v>0.23777301145740337</v>
      </c>
      <c r="N116" s="263">
        <f t="shared" si="14"/>
        <v>0.3035924876557457</v>
      </c>
      <c r="O116" s="263">
        <f t="shared" si="15"/>
        <v>0.29614661943327497</v>
      </c>
      <c r="P116" s="263">
        <f t="shared" si="16"/>
        <v>0.17082248676897488</v>
      </c>
    </row>
    <row r="117" spans="1:16" ht="15" hidden="1" customHeight="1" x14ac:dyDescent="0.25">
      <c r="A117" s="174">
        <f>Indicators!A129</f>
        <v>39295</v>
      </c>
      <c r="B117" s="177">
        <f>'Risk KZN'!AE117</f>
        <v>1.107603527025977</v>
      </c>
      <c r="C117" s="177">
        <f>'Risk Durban'!AE117</f>
        <v>1.2204134527225832</v>
      </c>
      <c r="D117" s="177">
        <f>'Risk PMB'!AE117</f>
        <v>1.0855341421779636</v>
      </c>
      <c r="E117" s="177">
        <f>'Risk RBay'!AE117</f>
        <v>1.1330542222989766</v>
      </c>
      <c r="F117" s="177">
        <f>'Risk Newcastle'!AE117</f>
        <v>1.0875607180029805</v>
      </c>
      <c r="G117" s="177">
        <f>'Risk Port Shepstone'!AE117</f>
        <v>1.1374892714981297</v>
      </c>
      <c r="H117" s="177">
        <f>'Risk Ilembe'!AE117</f>
        <v>0.94675627608025548</v>
      </c>
      <c r="I117" s="177"/>
      <c r="J117" s="263">
        <f t="shared" si="10"/>
        <v>0.43349784347796128</v>
      </c>
      <c r="K117" s="263">
        <f t="shared" si="11"/>
        <v>0.46928557962784889</v>
      </c>
      <c r="L117" s="263">
        <f t="shared" si="12"/>
        <v>0.4572509924348267</v>
      </c>
      <c r="M117" s="263">
        <f t="shared" si="13"/>
        <v>0.38603771558630345</v>
      </c>
      <c r="N117" s="263">
        <f t="shared" si="14"/>
        <v>0.44806619560347449</v>
      </c>
      <c r="O117" s="263">
        <f t="shared" si="15"/>
        <v>0.40835456558647587</v>
      </c>
      <c r="P117" s="263">
        <f t="shared" si="16"/>
        <v>0.3101517766667708</v>
      </c>
    </row>
    <row r="118" spans="1:16" ht="15" hidden="1" customHeight="1" x14ac:dyDescent="0.25">
      <c r="A118" s="174">
        <f>Indicators!A130</f>
        <v>39326</v>
      </c>
      <c r="B118" s="177">
        <f>'Risk KZN'!AE118</f>
        <v>-1.5999114797802891</v>
      </c>
      <c r="C118" s="177">
        <f>'Risk Durban'!AE118</f>
        <v>-1.7255954111378689</v>
      </c>
      <c r="D118" s="177">
        <f>'Risk PMB'!AE118</f>
        <v>-1.3658517897350788</v>
      </c>
      <c r="E118" s="177">
        <f>'Risk RBay'!AE118</f>
        <v>-1.8616122081857385</v>
      </c>
      <c r="F118" s="177">
        <f>'Risk Newcastle'!AE118</f>
        <v>-1.7937899724438999</v>
      </c>
      <c r="G118" s="177">
        <f>'Risk Port Shepstone'!AE118</f>
        <v>-1.3889648040750806</v>
      </c>
      <c r="H118" s="177">
        <f>'Risk Ilembe'!AE118</f>
        <v>-1.7721578897844985</v>
      </c>
      <c r="I118" s="177"/>
      <c r="J118" s="263">
        <f t="shared" si="10"/>
        <v>0.2119095246937763</v>
      </c>
      <c r="K118" s="263">
        <f t="shared" si="11"/>
        <v>0.22250474299113421</v>
      </c>
      <c r="L118" s="263">
        <f t="shared" si="12"/>
        <v>0.26118572562159448</v>
      </c>
      <c r="M118" s="263">
        <f t="shared" si="13"/>
        <v>0.14013158649928936</v>
      </c>
      <c r="N118" s="263">
        <f t="shared" si="14"/>
        <v>0.20281643171607067</v>
      </c>
      <c r="O118" s="263">
        <f t="shared" si="15"/>
        <v>0.21806219686645262</v>
      </c>
      <c r="P118" s="263">
        <f t="shared" si="16"/>
        <v>0.10483617913797356</v>
      </c>
    </row>
    <row r="119" spans="1:16" ht="15" hidden="1" customHeight="1" x14ac:dyDescent="0.25">
      <c r="A119" s="174">
        <f>Indicators!A131</f>
        <v>39356</v>
      </c>
      <c r="B119" s="177">
        <f>'Risk KZN'!AE119</f>
        <v>-1.3983410475629183</v>
      </c>
      <c r="C119" s="177">
        <f>'Risk Durban'!AE119</f>
        <v>-1.537095814577889</v>
      </c>
      <c r="D119" s="177">
        <f>'Risk PMB'!AE119</f>
        <v>-1.2292025506894366</v>
      </c>
      <c r="E119" s="177">
        <f>'Risk RBay'!AE119</f>
        <v>-1.5222550085543023</v>
      </c>
      <c r="F119" s="177">
        <f>'Risk Newcastle'!AE119</f>
        <v>-1.4619278319012421</v>
      </c>
      <c r="G119" s="177">
        <f>'Risk Port Shepstone'!AE119</f>
        <v>-1.3467910709552424</v>
      </c>
      <c r="H119" s="177">
        <f>'Risk Ilembe'!AE119</f>
        <v>-1.46913735667157</v>
      </c>
      <c r="I119" s="177"/>
      <c r="J119" s="263">
        <f t="shared" si="10"/>
        <v>-0.12048313566376144</v>
      </c>
      <c r="K119" s="263">
        <f t="shared" si="11"/>
        <v>-0.12700094970838116</v>
      </c>
      <c r="L119" s="263">
        <f t="shared" si="12"/>
        <v>-3.7966476091805035E-2</v>
      </c>
      <c r="M119" s="263">
        <f t="shared" si="13"/>
        <v>-0.22218037109398761</v>
      </c>
      <c r="N119" s="263">
        <f t="shared" si="14"/>
        <v>-0.13598862456061542</v>
      </c>
      <c r="O119" s="263">
        <f t="shared" si="15"/>
        <v>-9.8317973778027992E-2</v>
      </c>
      <c r="P119" s="263">
        <f t="shared" si="16"/>
        <v>-0.23274069845757664</v>
      </c>
    </row>
    <row r="120" spans="1:16" ht="15" hidden="1" customHeight="1" x14ac:dyDescent="0.25">
      <c r="A120" s="174">
        <f>Indicators!A132</f>
        <v>39387</v>
      </c>
      <c r="B120" s="177">
        <f>'Risk KZN'!AE120</f>
        <v>0.54010115938337022</v>
      </c>
      <c r="C120" s="177">
        <f>'Risk Durban'!AE120</f>
        <v>0.53487092223865385</v>
      </c>
      <c r="D120" s="177">
        <f>'Risk PMB'!AE120</f>
        <v>0.47654219446489449</v>
      </c>
      <c r="E120" s="177">
        <f>'Risk RBay'!AE120</f>
        <v>0.72110040519234808</v>
      </c>
      <c r="F120" s="177">
        <f>'Risk Newcastle'!AE120</f>
        <v>0.5705312085545674</v>
      </c>
      <c r="G120" s="177">
        <f>'Risk Port Shepstone'!AE120</f>
        <v>0.54241508693150586</v>
      </c>
      <c r="H120" s="177">
        <f>'Risk Ilembe'!AE120</f>
        <v>0.57191464281316273</v>
      </c>
      <c r="I120" s="177"/>
      <c r="J120" s="263">
        <f t="shared" si="10"/>
        <v>-0.14192483246936721</v>
      </c>
      <c r="K120" s="263">
        <f t="shared" si="11"/>
        <v>-0.15943238979063451</v>
      </c>
      <c r="L120" s="263">
        <f t="shared" si="12"/>
        <v>-6.7358067320367324E-2</v>
      </c>
      <c r="M120" s="263">
        <f t="shared" si="13"/>
        <v>-0.20934116176249573</v>
      </c>
      <c r="N120" s="263">
        <f t="shared" si="14"/>
        <v>-0.14742403286889358</v>
      </c>
      <c r="O120" s="263">
        <f t="shared" si="15"/>
        <v>-0.11569402536234875</v>
      </c>
      <c r="P120" s="263">
        <f t="shared" si="16"/>
        <v>-0.22213167308169093</v>
      </c>
    </row>
    <row r="121" spans="1:16" ht="15" hidden="1" customHeight="1" x14ac:dyDescent="0.25">
      <c r="A121" s="174">
        <f>Indicators!A133</f>
        <v>39417</v>
      </c>
      <c r="B121" s="177">
        <f>'Risk KZN'!AE121</f>
        <v>-0.41564439344297455</v>
      </c>
      <c r="C121" s="177">
        <f>'Risk Durban'!AE121</f>
        <v>-0.55135390897187575</v>
      </c>
      <c r="D121" s="177">
        <f>'Risk PMB'!AE121</f>
        <v>-0.37236389973588035</v>
      </c>
      <c r="E121" s="177">
        <f>'Risk RBay'!AE121</f>
        <v>-0.35445720512342577</v>
      </c>
      <c r="F121" s="177">
        <f>'Risk Newcastle'!AE121</f>
        <v>-0.47540779533526345</v>
      </c>
      <c r="G121" s="177">
        <f>'Risk Port Shepstone'!AE121</f>
        <v>-0.33233891576217844</v>
      </c>
      <c r="H121" s="177">
        <f>'Risk Ilembe'!AE121</f>
        <v>-0.30797327112786904</v>
      </c>
      <c r="I121" s="177"/>
      <c r="J121" s="263">
        <f t="shared" si="10"/>
        <v>-3.4832570678195222E-2</v>
      </c>
      <c r="K121" s="263">
        <f t="shared" si="11"/>
        <v>-5.7812207657097575E-2</v>
      </c>
      <c r="L121" s="263">
        <f t="shared" si="12"/>
        <v>1.9113408672791567E-2</v>
      </c>
      <c r="M121" s="263">
        <f t="shared" si="13"/>
        <v>-7.6471174332718522E-2</v>
      </c>
      <c r="N121" s="263">
        <f t="shared" si="14"/>
        <v>-4.0330483931452256E-2</v>
      </c>
      <c r="O121" s="263">
        <f t="shared" si="15"/>
        <v>-2.1945671246133523E-2</v>
      </c>
      <c r="P121" s="263">
        <f t="shared" si="16"/>
        <v>-9.416817106004563E-2</v>
      </c>
    </row>
    <row r="122" spans="1:16" ht="15" hidden="1" customHeight="1" x14ac:dyDescent="0.25">
      <c r="A122" s="174">
        <f>Indicators!A134</f>
        <v>39448</v>
      </c>
      <c r="B122" s="177">
        <f>'Risk KZN'!AE122</f>
        <v>2.679245524472238</v>
      </c>
      <c r="C122" s="177">
        <f>'Risk Durban'!AE122</f>
        <v>2.450477795587044</v>
      </c>
      <c r="D122" s="177">
        <f>'Risk PMB'!AE122</f>
        <v>2.3921571822175669</v>
      </c>
      <c r="E122" s="177">
        <f>'Risk RBay'!AE122</f>
        <v>3.4930610371858033</v>
      </c>
      <c r="F122" s="177">
        <f>'Risk Newcastle'!AE122</f>
        <v>2.7070692120762669</v>
      </c>
      <c r="G122" s="177">
        <f>'Risk Port Shepstone'!AE122</f>
        <v>2.6855613369249767</v>
      </c>
      <c r="H122" s="177">
        <f>'Risk Ilembe'!AE122</f>
        <v>3.2126153374118838</v>
      </c>
      <c r="I122" s="177"/>
      <c r="J122" s="263">
        <f t="shared" si="10"/>
        <v>0.10319145651732731</v>
      </c>
      <c r="K122" s="263">
        <f t="shared" si="11"/>
        <v>5.6818439063876951E-2</v>
      </c>
      <c r="L122" s="263">
        <f t="shared" si="12"/>
        <v>0.13451571766489295</v>
      </c>
      <c r="M122" s="263">
        <f t="shared" si="13"/>
        <v>0.14364155972085857</v>
      </c>
      <c r="N122" s="263">
        <f t="shared" si="14"/>
        <v>0.10836872017325999</v>
      </c>
      <c r="O122" s="263">
        <f t="shared" si="15"/>
        <v>0.11567534926483324</v>
      </c>
      <c r="P122" s="263">
        <f t="shared" si="16"/>
        <v>9.6176318351586382E-2</v>
      </c>
    </row>
    <row r="123" spans="1:16" ht="15" hidden="1" customHeight="1" x14ac:dyDescent="0.25">
      <c r="A123" s="174">
        <f>Indicators!A135</f>
        <v>39479</v>
      </c>
      <c r="B123" s="177">
        <f>'Risk KZN'!AE123</f>
        <v>-0.52792116100358089</v>
      </c>
      <c r="C123" s="177">
        <f>'Risk Durban'!AE123</f>
        <v>-0.78036706686688884</v>
      </c>
      <c r="D123" s="177">
        <f>'Risk PMB'!AE123</f>
        <v>-0.42986629185876835</v>
      </c>
      <c r="E123" s="177">
        <f>'Risk RBay'!AE123</f>
        <v>-0.43486380732808649</v>
      </c>
      <c r="F123" s="177">
        <f>'Risk Newcastle'!AE123</f>
        <v>-0.56298040399678473</v>
      </c>
      <c r="G123" s="177">
        <f>'Risk Port Shepstone'!AE123</f>
        <v>-0.28524192377951185</v>
      </c>
      <c r="H123" s="177">
        <f>'Risk Ilembe'!AE123</f>
        <v>-3.1766922498912685E-2</v>
      </c>
      <c r="I123" s="177"/>
      <c r="J123" s="263">
        <f t="shared" si="10"/>
        <v>-6.0692887972823177E-2</v>
      </c>
      <c r="K123" s="263">
        <f t="shared" si="11"/>
        <v>-0.13310982163841953</v>
      </c>
      <c r="L123" s="263">
        <f t="shared" si="12"/>
        <v>-1.1616370114561155E-2</v>
      </c>
      <c r="M123" s="263">
        <f t="shared" si="13"/>
        <v>-4.3126398952320191E-2</v>
      </c>
      <c r="N123" s="263">
        <f t="shared" si="14"/>
        <v>-6.7461884657621915E-2</v>
      </c>
      <c r="O123" s="263">
        <f t="shared" si="15"/>
        <v>-1.9805430012081501E-2</v>
      </c>
      <c r="P123" s="263">
        <f t="shared" si="16"/>
        <v>-2.0404003260844239E-2</v>
      </c>
    </row>
    <row r="124" spans="1:16" ht="15" hidden="1" customHeight="1" x14ac:dyDescent="0.25">
      <c r="A124" s="174">
        <f>Indicators!A136</f>
        <v>39508</v>
      </c>
      <c r="B124" s="177">
        <f>'Risk KZN'!AE124</f>
        <v>0.98979501118381885</v>
      </c>
      <c r="C124" s="177">
        <f>'Risk Durban'!AE124</f>
        <v>1.049758109611463</v>
      </c>
      <c r="D124" s="177">
        <f>'Risk PMB'!AE124</f>
        <v>0.94566824110251657</v>
      </c>
      <c r="E124" s="177">
        <f>'Risk RBay'!AE124</f>
        <v>1.0602435619515662</v>
      </c>
      <c r="F124" s="177">
        <f>'Risk Newcastle'!AE124</f>
        <v>1.1450383181424388</v>
      </c>
      <c r="G124" s="177">
        <f>'Risk Port Shepstone'!AE124</f>
        <v>0.88040359092386544</v>
      </c>
      <c r="H124" s="177">
        <f>'Risk Ilembe'!AE124</f>
        <v>0.99153019579808488</v>
      </c>
      <c r="I124" s="177"/>
      <c r="J124" s="263">
        <f t="shared" si="10"/>
        <v>5.3864092342993879E-2</v>
      </c>
      <c r="K124" s="263">
        <f t="shared" si="11"/>
        <v>-1.3006490972226196E-2</v>
      </c>
      <c r="L124" s="263">
        <f t="shared" si="12"/>
        <v>8.6437176659993495E-2</v>
      </c>
      <c r="M124" s="263">
        <f t="shared" si="13"/>
        <v>9.3461070398500795E-2</v>
      </c>
      <c r="N124" s="263">
        <f t="shared" si="14"/>
        <v>6.6596008549166835E-2</v>
      </c>
      <c r="O124" s="263">
        <f t="shared" si="15"/>
        <v>7.5026056804066155E-2</v>
      </c>
      <c r="P124" s="263">
        <f t="shared" si="16"/>
        <v>0.11279445473538253</v>
      </c>
    </row>
    <row r="125" spans="1:16" ht="15" hidden="1" customHeight="1" x14ac:dyDescent="0.25">
      <c r="A125" s="174">
        <f>Indicators!A137</f>
        <v>39539</v>
      </c>
      <c r="B125" s="177">
        <f>'Risk KZN'!AE125</f>
        <v>-2.5544882752379419</v>
      </c>
      <c r="C125" s="177">
        <f>'Risk Durban'!AE125</f>
        <v>-2.4593688785522554</v>
      </c>
      <c r="D125" s="177">
        <f>'Risk PMB'!AE125</f>
        <v>-2.1573487392170367</v>
      </c>
      <c r="E125" s="177">
        <f>'Risk RBay'!AE125</f>
        <v>-3.3525878404705818</v>
      </c>
      <c r="F125" s="177">
        <f>'Risk Newcastle'!AE125</f>
        <v>-2.5620153905808967</v>
      </c>
      <c r="G125" s="177">
        <f>'Risk Port Shepstone'!AE125</f>
        <v>-2.4375856452258313</v>
      </c>
      <c r="H125" s="177">
        <f>'Risk Ilembe'!AE125</f>
        <v>-2.8552162616059689</v>
      </c>
      <c r="I125" s="177"/>
      <c r="J125" s="263">
        <f t="shared" si="10"/>
        <v>-0.11053663080639271</v>
      </c>
      <c r="K125" s="263">
        <f t="shared" si="11"/>
        <v>-0.15951424001099385</v>
      </c>
      <c r="L125" s="263">
        <f t="shared" si="12"/>
        <v>-5.0600458179517298E-2</v>
      </c>
      <c r="M125" s="263">
        <f t="shared" si="13"/>
        <v>-0.13521103975528598</v>
      </c>
      <c r="N125" s="263">
        <f t="shared" si="14"/>
        <v>-0.11824378863854444</v>
      </c>
      <c r="O125" s="263">
        <f t="shared" si="15"/>
        <v>-6.2661591696263536E-2</v>
      </c>
      <c r="P125" s="263">
        <f t="shared" si="16"/>
        <v>-9.0181884349745042E-2</v>
      </c>
    </row>
    <row r="126" spans="1:16" ht="15" hidden="1" customHeight="1" x14ac:dyDescent="0.25">
      <c r="A126" s="174">
        <f>Indicators!A138</f>
        <v>39569</v>
      </c>
      <c r="B126" s="177">
        <f>'Risk KZN'!AE126</f>
        <v>-1.4945299381492494</v>
      </c>
      <c r="C126" s="177">
        <f>'Risk Durban'!AE126</f>
        <v>-1.4357309444435646</v>
      </c>
      <c r="D126" s="177">
        <f>'Risk PMB'!AE126</f>
        <v>-1.3371364349947203</v>
      </c>
      <c r="E126" s="177">
        <f>'Risk RBay'!AE126</f>
        <v>-1.3664999222171925</v>
      </c>
      <c r="F126" s="177">
        <f>'Risk Newcastle'!AE126</f>
        <v>-1.2020368430120336</v>
      </c>
      <c r="G126" s="177">
        <f>'Risk Port Shepstone'!AE126</f>
        <v>-1.6308358176907436</v>
      </c>
      <c r="H126" s="177">
        <f>'Risk Ilembe'!AE126</f>
        <v>-1.7373454080857245</v>
      </c>
      <c r="I126" s="177"/>
      <c r="J126" s="263">
        <f t="shared" si="10"/>
        <v>-0.17644777291497077</v>
      </c>
      <c r="K126" s="263">
        <f t="shared" si="11"/>
        <v>-0.23238966916378606</v>
      </c>
      <c r="L126" s="263">
        <f t="shared" si="12"/>
        <v>-0.11752519158243969</v>
      </c>
      <c r="M126" s="263">
        <f t="shared" si="13"/>
        <v>-0.16208183634992815</v>
      </c>
      <c r="N126" s="263">
        <f t="shared" si="14"/>
        <v>-0.14930371171428344</v>
      </c>
      <c r="O126" s="263">
        <f t="shared" si="15"/>
        <v>-0.15140104058484571</v>
      </c>
      <c r="P126" s="263">
        <f t="shared" si="16"/>
        <v>-0.13964442255167214</v>
      </c>
    </row>
    <row r="127" spans="1:16" ht="15" hidden="1" customHeight="1" x14ac:dyDescent="0.25">
      <c r="A127" s="174">
        <f>Indicators!A139</f>
        <v>39600</v>
      </c>
      <c r="B127" s="177">
        <f>'Risk KZN'!AE127</f>
        <v>-0.31562738157216935</v>
      </c>
      <c r="C127" s="177">
        <f>'Risk Durban'!AE127</f>
        <v>-0.50912441211287063</v>
      </c>
      <c r="D127" s="177">
        <f>'Risk PMB'!AE127</f>
        <v>-0.22786939429168754</v>
      </c>
      <c r="E127" s="177">
        <f>'Risk RBay'!AE127</f>
        <v>-0.14383005669792473</v>
      </c>
      <c r="F127" s="177">
        <f>'Risk Newcastle'!AE127</f>
        <v>-0.24987143563074649</v>
      </c>
      <c r="G127" s="177">
        <f>'Risk Port Shepstone'!AE127</f>
        <v>-0.1757188578807396</v>
      </c>
      <c r="H127" s="177">
        <f>'Risk Ilembe'!AE127</f>
        <v>5.77069117913587E-2</v>
      </c>
      <c r="I127" s="177"/>
      <c r="J127" s="263">
        <f t="shared" si="10"/>
        <v>-0.28110753205751515</v>
      </c>
      <c r="K127" s="263">
        <f t="shared" si="11"/>
        <v>-0.35488957426718037</v>
      </c>
      <c r="L127" s="263">
        <f t="shared" si="12"/>
        <v>-0.20829302107319311</v>
      </c>
      <c r="M127" s="263">
        <f t="shared" si="13"/>
        <v>-0.27119605076688508</v>
      </c>
      <c r="N127" s="263">
        <f t="shared" si="14"/>
        <v>-0.26525595768169119</v>
      </c>
      <c r="O127" s="263">
        <f t="shared" si="15"/>
        <v>-0.22816405614826449</v>
      </c>
      <c r="P127" s="263">
        <f t="shared" si="16"/>
        <v>-0.21802144608782623</v>
      </c>
    </row>
    <row r="128" spans="1:16" ht="15" hidden="1" customHeight="1" x14ac:dyDescent="0.25">
      <c r="A128" s="174">
        <f>Indicators!A140</f>
        <v>39630</v>
      </c>
      <c r="B128" s="177">
        <f>'Risk KZN'!AE128</f>
        <v>1.2874111017477041</v>
      </c>
      <c r="C128" s="177">
        <f>'Risk Durban'!AE128</f>
        <v>1.2969342436187603</v>
      </c>
      <c r="D128" s="177">
        <f>'Risk PMB'!AE128</f>
        <v>1.2343722194063105</v>
      </c>
      <c r="E128" s="177">
        <f>'Risk RBay'!AE128</f>
        <v>0.99585875416923664</v>
      </c>
      <c r="F128" s="177">
        <f>'Risk Newcastle'!AE128</f>
        <v>1.0266872179551139</v>
      </c>
      <c r="G128" s="177">
        <f>'Risk Port Shepstone'!AE128</f>
        <v>1.3415231103411061</v>
      </c>
      <c r="H128" s="177">
        <f>'Risk Ilembe'!AE128</f>
        <v>1.3009948256373911</v>
      </c>
      <c r="I128" s="177"/>
      <c r="J128" s="263">
        <f t="shared" si="10"/>
        <v>-0.1134753053214759</v>
      </c>
      <c r="K128" s="263">
        <f t="shared" si="11"/>
        <v>-0.18191275102289833</v>
      </c>
      <c r="L128" s="263">
        <f t="shared" si="12"/>
        <v>-5.6919435708131634E-2</v>
      </c>
      <c r="M128" s="263">
        <f t="shared" si="13"/>
        <v>-0.10010127309541926</v>
      </c>
      <c r="N128" s="263">
        <f t="shared" si="14"/>
        <v>-0.11578961096890075</v>
      </c>
      <c r="O128" s="263">
        <f t="shared" si="15"/>
        <v>-6.1427385018306552E-2</v>
      </c>
      <c r="P128" s="263">
        <f t="shared" si="16"/>
        <v>-5.0215382064725943E-2</v>
      </c>
    </row>
    <row r="129" spans="1:16" ht="15" hidden="1" customHeight="1" x14ac:dyDescent="0.25">
      <c r="A129" s="174">
        <f>Indicators!A141</f>
        <v>39661</v>
      </c>
      <c r="B129" s="177">
        <f>'Risk KZN'!AE129</f>
        <v>2.0668917237711644</v>
      </c>
      <c r="C129" s="177">
        <f>'Risk Durban'!AE129</f>
        <v>2.0852504560016545</v>
      </c>
      <c r="D129" s="177">
        <f>'Risk PMB'!AE129</f>
        <v>1.8766710356557996</v>
      </c>
      <c r="E129" s="177">
        <f>'Risk RBay'!AE129</f>
        <v>2.099179436533865</v>
      </c>
      <c r="F129" s="177">
        <f>'Risk Newcastle'!AE129</f>
        <v>2.104892909929458</v>
      </c>
      <c r="G129" s="177">
        <f>'Risk Port Shepstone'!AE129</f>
        <v>1.977379707495126</v>
      </c>
      <c r="H129" s="177">
        <f>'Risk Ilembe'!AE129</f>
        <v>2.3455941440193375</v>
      </c>
      <c r="I129" s="177"/>
      <c r="J129" s="263">
        <f t="shared" si="10"/>
        <v>2.804495160270374E-2</v>
      </c>
      <c r="K129" s="263">
        <f t="shared" si="11"/>
        <v>-2.7763958221773449E-2</v>
      </c>
      <c r="L129" s="263">
        <f t="shared" si="12"/>
        <v>6.8561993423264855E-2</v>
      </c>
      <c r="M129" s="263">
        <f t="shared" si="13"/>
        <v>3.5876259134964825E-2</v>
      </c>
      <c r="N129" s="263">
        <f t="shared" si="14"/>
        <v>2.5673070135381407E-2</v>
      </c>
      <c r="O129" s="263">
        <f t="shared" si="15"/>
        <v>7.4407312980413989E-2</v>
      </c>
      <c r="P129" s="263">
        <f t="shared" si="16"/>
        <v>9.6424247982840841E-2</v>
      </c>
    </row>
    <row r="130" spans="1:16" ht="15" hidden="1" customHeight="1" x14ac:dyDescent="0.25">
      <c r="A130" s="174">
        <f>Indicators!A142</f>
        <v>39692</v>
      </c>
      <c r="B130" s="177">
        <f>'Risk KZN'!AE130</f>
        <v>3.221361284550619</v>
      </c>
      <c r="C130" s="177">
        <f>'Risk Durban'!AE130</f>
        <v>3.1502754680167153</v>
      </c>
      <c r="D130" s="177">
        <f>'Risk PMB'!AE130</f>
        <v>2.7878637094254555</v>
      </c>
      <c r="E130" s="177">
        <f>'Risk RBay'!AE130</f>
        <v>3.9770947030733979</v>
      </c>
      <c r="F130" s="177">
        <f>'Risk Newcastle'!AE130</f>
        <v>3.115377055165987</v>
      </c>
      <c r="G130" s="177">
        <f>'Risk Port Shepstone'!AE130</f>
        <v>3.1633168395520737</v>
      </c>
      <c r="H130" s="177">
        <f>'Risk Ilembe'!AE130</f>
        <v>3.4324923908418286</v>
      </c>
      <c r="I130" s="177"/>
      <c r="J130" s="263">
        <f t="shared" si="10"/>
        <v>0.19064170218152243</v>
      </c>
      <c r="K130" s="263">
        <f t="shared" si="11"/>
        <v>0.1206869660316213</v>
      </c>
      <c r="L130" s="263">
        <f t="shared" si="12"/>
        <v>0.19951042167307192</v>
      </c>
      <c r="M130" s="263">
        <f t="shared" si="13"/>
        <v>0.25464860380992038</v>
      </c>
      <c r="N130" s="263">
        <f t="shared" si="14"/>
        <v>0.18165894222484344</v>
      </c>
      <c r="O130" s="263">
        <f t="shared" si="15"/>
        <v>0.23024020283071733</v>
      </c>
      <c r="P130" s="263">
        <f t="shared" si="16"/>
        <v>0.28763471834911569</v>
      </c>
    </row>
    <row r="131" spans="1:16" ht="15" hidden="1" customHeight="1" x14ac:dyDescent="0.25">
      <c r="A131" s="174">
        <f>Indicators!A143</f>
        <v>39722</v>
      </c>
      <c r="B131" s="177">
        <f>'Risk KZN'!AE131</f>
        <v>6.9107850573200515</v>
      </c>
      <c r="C131" s="177">
        <f>'Risk Durban'!AE131</f>
        <v>7.2065998504818749</v>
      </c>
      <c r="D131" s="177">
        <f>'Risk PMB'!AE131</f>
        <v>6.0793560305694312</v>
      </c>
      <c r="E131" s="177">
        <f>'Risk RBay'!AE131</f>
        <v>7.6204148877849223</v>
      </c>
      <c r="F131" s="177">
        <f>'Risk Newcastle'!AE131</f>
        <v>7.1728792529808905</v>
      </c>
      <c r="G131" s="177">
        <f>'Risk Port Shepstone'!AE131</f>
        <v>6.280758755348959</v>
      </c>
      <c r="H131" s="177">
        <f>'Risk Ilembe'!AE131</f>
        <v>7.0963390262509511</v>
      </c>
      <c r="I131" s="177"/>
      <c r="J131" s="263">
        <f t="shared" si="10"/>
        <v>0.84531066657385634</v>
      </c>
      <c r="K131" s="263">
        <f t="shared" si="11"/>
        <v>0.80777890923314011</v>
      </c>
      <c r="L131" s="263">
        <f t="shared" si="12"/>
        <v>0.77221871554264965</v>
      </c>
      <c r="M131" s="263">
        <f t="shared" si="13"/>
        <v>0.98403530349997115</v>
      </c>
      <c r="N131" s="263">
        <f t="shared" si="14"/>
        <v>0.87140272879598135</v>
      </c>
      <c r="O131" s="263">
        <f t="shared" si="15"/>
        <v>0.82021893817102809</v>
      </c>
      <c r="P131" s="263">
        <f t="shared" si="16"/>
        <v>0.96982678881338091</v>
      </c>
    </row>
    <row r="132" spans="1:16" ht="15" hidden="1" customHeight="1" x14ac:dyDescent="0.25">
      <c r="A132" s="174">
        <f>Indicators!A144</f>
        <v>39753</v>
      </c>
      <c r="B132" s="177">
        <f>'Risk KZN'!AE132</f>
        <v>2.9094564271319472</v>
      </c>
      <c r="C132" s="177">
        <f>'Risk Durban'!AE132</f>
        <v>2.910934087865602</v>
      </c>
      <c r="D132" s="177">
        <f>'Risk PMB'!AE132</f>
        <v>2.5602492741494212</v>
      </c>
      <c r="E132" s="177">
        <f>'Risk RBay'!AE132</f>
        <v>3.3416546596163346</v>
      </c>
      <c r="F132" s="177">
        <f>'Risk Newcastle'!AE132</f>
        <v>2.622964098581515</v>
      </c>
      <c r="G132" s="177">
        <f>'Risk Port Shepstone'!AE132</f>
        <v>2.9329510022853613</v>
      </c>
      <c r="H132" s="177">
        <f>'Risk Ilembe'!AE132</f>
        <v>2.8362106725771055</v>
      </c>
      <c r="I132" s="177"/>
      <c r="J132" s="263">
        <f t="shared" si="10"/>
        <v>1.1766797030888461</v>
      </c>
      <c r="K132" s="263">
        <f t="shared" si="11"/>
        <v>1.149935055574947</v>
      </c>
      <c r="L132" s="263">
        <f t="shared" si="12"/>
        <v>1.0637150097610233</v>
      </c>
      <c r="M132" s="263">
        <f t="shared" si="13"/>
        <v>1.3581822010515587</v>
      </c>
      <c r="N132" s="263">
        <f t="shared" si="14"/>
        <v>1.1856251849869623</v>
      </c>
      <c r="O132" s="263">
        <f t="shared" si="15"/>
        <v>1.1494298668818437</v>
      </c>
      <c r="P132" s="263">
        <f t="shared" si="16"/>
        <v>1.3010074064478945</v>
      </c>
    </row>
    <row r="133" spans="1:16" ht="15" hidden="1" customHeight="1" x14ac:dyDescent="0.25">
      <c r="A133" s="174">
        <f>Indicators!A145</f>
        <v>39783</v>
      </c>
      <c r="B133" s="177">
        <f>'Risk KZN'!AE133</f>
        <v>1.3204344589549275</v>
      </c>
      <c r="C133" s="177">
        <f>'Risk Durban'!AE133</f>
        <v>1.4790805439361252</v>
      </c>
      <c r="D133" s="177">
        <f>'Risk PMB'!AE133</f>
        <v>1.1829931072681381</v>
      </c>
      <c r="E133" s="177">
        <f>'Risk RBay'!AE133</f>
        <v>1.0830635300732303</v>
      </c>
      <c r="F133" s="177">
        <f>'Risk Newcastle'!AE133</f>
        <v>0.80188118122144669</v>
      </c>
      <c r="G133" s="177">
        <f>'Risk Port Shepstone'!AE133</f>
        <v>1.4381824594272576</v>
      </c>
      <c r="H133" s="177">
        <f>'Risk Ilembe'!AE133</f>
        <v>0.72170682597917779</v>
      </c>
      <c r="I133" s="177"/>
      <c r="J133" s="263">
        <f t="shared" si="10"/>
        <v>1.2367053415174272</v>
      </c>
      <c r="K133" s="263">
        <f t="shared" si="11"/>
        <v>1.2225665649362911</v>
      </c>
      <c r="L133" s="263">
        <f t="shared" si="12"/>
        <v>1.1180573876689652</v>
      </c>
      <c r="M133" s="263">
        <f t="shared" si="13"/>
        <v>1.386025518350088</v>
      </c>
      <c r="N133" s="263">
        <f t="shared" si="14"/>
        <v>1.2034213367305686</v>
      </c>
      <c r="O133" s="263">
        <f t="shared" si="15"/>
        <v>1.218335049381517</v>
      </c>
      <c r="P133" s="263">
        <f t="shared" si="16"/>
        <v>1.3125298820760496</v>
      </c>
    </row>
    <row r="134" spans="1:16" ht="15" hidden="1" customHeight="1" x14ac:dyDescent="0.25">
      <c r="A134" s="174">
        <f>Indicators!A146</f>
        <v>39814</v>
      </c>
      <c r="B134" s="177">
        <f>'Risk KZN'!AE134</f>
        <v>-0.33906887019446008</v>
      </c>
      <c r="C134" s="177">
        <f>'Risk Durban'!AE134</f>
        <v>-0.6104814400910169</v>
      </c>
      <c r="D134" s="177">
        <f>'Risk PMB'!AE134</f>
        <v>-0.25886822644517088</v>
      </c>
      <c r="E134" s="177">
        <f>'Risk RBay'!AE134</f>
        <v>0.26430099777170907</v>
      </c>
      <c r="F134" s="177">
        <f>'Risk Newcastle'!AE134</f>
        <v>3.7893007057146877E-2</v>
      </c>
      <c r="G134" s="177">
        <f>'Risk Port Shepstone'!AE134</f>
        <v>-0.39008189227143314</v>
      </c>
      <c r="H134" s="177">
        <f>'Risk Ilembe'!AE134</f>
        <v>0.28912633404093496</v>
      </c>
      <c r="I134" s="177"/>
      <c r="J134" s="263">
        <f t="shared" si="10"/>
        <v>1.2425957663826976</v>
      </c>
      <c r="K134" s="263">
        <f t="shared" si="11"/>
        <v>1.2180182933117418</v>
      </c>
      <c r="L134" s="263">
        <f t="shared" si="12"/>
        <v>1.1267878240759428</v>
      </c>
      <c r="M134" s="263">
        <f t="shared" si="13"/>
        <v>1.4336223031881752</v>
      </c>
      <c r="N134" s="263">
        <f t="shared" si="14"/>
        <v>1.2429060138376771</v>
      </c>
      <c r="O134" s="263">
        <f t="shared" si="15"/>
        <v>1.2138932819577279</v>
      </c>
      <c r="P134" s="263">
        <f t="shared" si="16"/>
        <v>1.3584606209351888</v>
      </c>
    </row>
    <row r="135" spans="1:16" ht="15" hidden="1" customHeight="1" x14ac:dyDescent="0.25">
      <c r="A135" s="174">
        <f>Indicators!A147</f>
        <v>39845</v>
      </c>
      <c r="B135" s="177">
        <f>'Risk KZN'!AE135</f>
        <v>-0.68311554104320293</v>
      </c>
      <c r="C135" s="177">
        <f>'Risk Durban'!AE135</f>
        <v>-0.7772021646250411</v>
      </c>
      <c r="D135" s="177">
        <f>'Risk PMB'!AE135</f>
        <v>-0.64757339344101505</v>
      </c>
      <c r="E135" s="177">
        <f>'Risk RBay'!AE135</f>
        <v>-0.77620157266776413</v>
      </c>
      <c r="F135" s="177">
        <f>'Risk Newcastle'!AE135</f>
        <v>-0.86495008321664968</v>
      </c>
      <c r="G135" s="177">
        <f>'Risk Port Shepstone'!AE135</f>
        <v>-0.50586030577999086</v>
      </c>
      <c r="H135" s="177">
        <f>'Risk Ilembe'!AE135</f>
        <v>-0.61262723945197162</v>
      </c>
      <c r="I135" s="177"/>
      <c r="J135" s="263">
        <f t="shared" si="10"/>
        <v>0.98395260749689462</v>
      </c>
      <c r="K135" s="263">
        <f t="shared" si="11"/>
        <v>0.96973521944927366</v>
      </c>
      <c r="L135" s="263">
        <f t="shared" si="12"/>
        <v>0.89296239517912879</v>
      </c>
      <c r="M135" s="263">
        <f t="shared" si="13"/>
        <v>1.1052174870455933</v>
      </c>
      <c r="N135" s="263">
        <f t="shared" si="14"/>
        <v>0.96813529881514515</v>
      </c>
      <c r="O135" s="263">
        <f t="shared" si="15"/>
        <v>0.96839930944196151</v>
      </c>
      <c r="P135" s="263">
        <f t="shared" si="16"/>
        <v>1.0642111919456609</v>
      </c>
    </row>
    <row r="136" spans="1:16" ht="15" hidden="1" customHeight="1" x14ac:dyDescent="0.25">
      <c r="A136" s="174">
        <f>Indicators!A148</f>
        <v>39873</v>
      </c>
      <c r="B136" s="177">
        <f>'Risk KZN'!AE136</f>
        <v>-0.41121687285735053</v>
      </c>
      <c r="C136" s="177">
        <f>'Risk Durban'!AE136</f>
        <v>-0.37491791468680674</v>
      </c>
      <c r="D136" s="177">
        <f>'Risk PMB'!AE136</f>
        <v>-0.32546705615886701</v>
      </c>
      <c r="E136" s="177">
        <f>'Risk RBay'!AE136</f>
        <v>-0.47759829207331173</v>
      </c>
      <c r="F136" s="177">
        <f>'Risk Newcastle'!AE136</f>
        <v>-0.28207395469717511</v>
      </c>
      <c r="G136" s="177">
        <f>'Risk Port Shepstone'!AE136</f>
        <v>-0.54170336546663755</v>
      </c>
      <c r="H136" s="177">
        <f>'Risk Ilembe'!AE136</f>
        <v>-0.46990591079525151</v>
      </c>
      <c r="I136" s="177"/>
      <c r="J136" s="263">
        <f t="shared" si="10"/>
        <v>0.99292986043121989</v>
      </c>
      <c r="K136" s="263">
        <f t="shared" si="11"/>
        <v>1.0009236157708183</v>
      </c>
      <c r="L136" s="263">
        <f t="shared" si="12"/>
        <v>0.90099310561758272</v>
      </c>
      <c r="M136" s="263">
        <f t="shared" si="13"/>
        <v>1.1019302189882683</v>
      </c>
      <c r="N136" s="263">
        <f t="shared" si="14"/>
        <v>0.98974348722280725</v>
      </c>
      <c r="O136" s="263">
        <f t="shared" si="15"/>
        <v>0.94867150623525953</v>
      </c>
      <c r="P136" s="263">
        <f t="shared" si="16"/>
        <v>1.0305081928459427</v>
      </c>
    </row>
    <row r="137" spans="1:16" ht="15" hidden="1" customHeight="1" x14ac:dyDescent="0.25">
      <c r="A137" s="174">
        <f>Indicators!A149</f>
        <v>39904</v>
      </c>
      <c r="B137" s="177">
        <f>'Risk KZN'!AE137</f>
        <v>-2.5737729109046565</v>
      </c>
      <c r="C137" s="177">
        <f>'Risk Durban'!AE137</f>
        <v>-2.5239078798866297</v>
      </c>
      <c r="D137" s="177">
        <f>'Risk PMB'!AE137</f>
        <v>-2.1912456462139689</v>
      </c>
      <c r="E137" s="177">
        <f>'Risk RBay'!AE137</f>
        <v>-3.5100582240147422</v>
      </c>
      <c r="F137" s="177">
        <f>'Risk Newcastle'!AE137</f>
        <v>-2.7781591914457295</v>
      </c>
      <c r="G137" s="177">
        <f>'Risk Port Shepstone'!AE137</f>
        <v>-2.3015598547745446</v>
      </c>
      <c r="H137" s="177">
        <f>'Risk Ilembe'!AE137</f>
        <v>-2.9418006797947749</v>
      </c>
      <c r="I137" s="177"/>
      <c r="J137" s="263">
        <f t="shared" si="10"/>
        <v>0.71880925103979876</v>
      </c>
      <c r="K137" s="263">
        <f t="shared" si="11"/>
        <v>0.72602623196327309</v>
      </c>
      <c r="L137" s="263">
        <f t="shared" si="12"/>
        <v>0.6596920373624684</v>
      </c>
      <c r="M137" s="263">
        <f t="shared" si="13"/>
        <v>0.75036854314470613</v>
      </c>
      <c r="N137" s="263">
        <f t="shared" si="14"/>
        <v>0.6879590634083329</v>
      </c>
      <c r="O137" s="263">
        <f t="shared" si="15"/>
        <v>0.70390508733538171</v>
      </c>
      <c r="P137" s="263">
        <f t="shared" si="16"/>
        <v>0.72794427933879979</v>
      </c>
    </row>
    <row r="138" spans="1:16" ht="15" hidden="1" customHeight="1" x14ac:dyDescent="0.25">
      <c r="A138" s="174">
        <f>Indicators!A150</f>
        <v>39934</v>
      </c>
      <c r="B138" s="177">
        <f>'Risk KZN'!AE138</f>
        <v>-3.9250818571774095</v>
      </c>
      <c r="C138" s="177">
        <f>'Risk Durban'!AE138</f>
        <v>-4.2317240891626628</v>
      </c>
      <c r="D138" s="177">
        <f>'Risk PMB'!AE138</f>
        <v>-3.4456786095115004</v>
      </c>
      <c r="E138" s="177">
        <f>'Risk RBay'!AE138</f>
        <v>-4.0290539699303878</v>
      </c>
      <c r="F138" s="177">
        <f>'Risk Newcastle'!AE138</f>
        <v>-3.7203615012108489</v>
      </c>
      <c r="G138" s="177">
        <f>'Risk Port Shepstone'!AE138</f>
        <v>-3.7254816984782653</v>
      </c>
      <c r="H138" s="177">
        <f>'Risk Ilembe'!AE138</f>
        <v>-3.5901186258651374</v>
      </c>
      <c r="I138" s="177"/>
      <c r="J138" s="263">
        <f t="shared" si="10"/>
        <v>0.61337897550599363</v>
      </c>
      <c r="K138" s="263">
        <f t="shared" si="11"/>
        <v>0.58969121576247241</v>
      </c>
      <c r="L138" s="263">
        <f t="shared" si="12"/>
        <v>0.56058973964750958</v>
      </c>
      <c r="M138" s="263">
        <f t="shared" si="13"/>
        <v>0.69833268703241314</v>
      </c>
      <c r="N138" s="263">
        <f t="shared" si="14"/>
        <v>0.59885551643679813</v>
      </c>
      <c r="O138" s="263">
        <f t="shared" si="15"/>
        <v>0.6048361601621175</v>
      </c>
      <c r="P138" s="263">
        <f t="shared" si="16"/>
        <v>0.67141332824194078</v>
      </c>
    </row>
    <row r="139" spans="1:16" ht="15" hidden="1" customHeight="1" x14ac:dyDescent="0.25">
      <c r="A139" s="174">
        <f>Indicators!A151</f>
        <v>39965</v>
      </c>
      <c r="B139" s="177">
        <f>'Risk KZN'!AE139</f>
        <v>-0.95596820629314605</v>
      </c>
      <c r="C139" s="177">
        <f>'Risk Durban'!AE139</f>
        <v>-1.0008442234358153</v>
      </c>
      <c r="D139" s="177">
        <f>'Risk PMB'!AE139</f>
        <v>-0.76138170748191369</v>
      </c>
      <c r="E139" s="177">
        <f>'Risk RBay'!AE139</f>
        <v>-1.3707187456057881</v>
      </c>
      <c r="F139" s="177">
        <f>'Risk Newcastle'!AE139</f>
        <v>-1.0085406201685789</v>
      </c>
      <c r="G139" s="177">
        <f>'Risk Port Shepstone'!AE139</f>
        <v>-0.81355155790261302</v>
      </c>
      <c r="H139" s="177">
        <f>'Risk Ilembe'!AE139</f>
        <v>-0.91545496930860881</v>
      </c>
      <c r="I139" s="177"/>
      <c r="J139" s="263">
        <f t="shared" si="10"/>
        <v>0.65480680103338595</v>
      </c>
      <c r="K139" s="263">
        <f t="shared" si="11"/>
        <v>0.62314404045537586</v>
      </c>
      <c r="L139" s="263">
        <f t="shared" si="12"/>
        <v>0.60487856484080249</v>
      </c>
      <c r="M139" s="263">
        <f t="shared" si="13"/>
        <v>0.69800816215636741</v>
      </c>
      <c r="N139" s="263">
        <f t="shared" si="14"/>
        <v>0.61373984127090986</v>
      </c>
      <c r="O139" s="263">
        <f t="shared" si="15"/>
        <v>0.66770418014581989</v>
      </c>
      <c r="P139" s="263">
        <f t="shared" si="16"/>
        <v>0.73463566968633442</v>
      </c>
    </row>
    <row r="140" spans="1:16" ht="15" hidden="1" customHeight="1" x14ac:dyDescent="0.25">
      <c r="A140" s="174">
        <f>Indicators!A152</f>
        <v>39995</v>
      </c>
      <c r="B140" s="177">
        <f>'Risk KZN'!AE140</f>
        <v>0.38279870805039112</v>
      </c>
      <c r="C140" s="177">
        <f>'Risk Durban'!AE140</f>
        <v>0.28666066383679822</v>
      </c>
      <c r="D140" s="177">
        <f>'Risk PMB'!AE140</f>
        <v>0.38412720018472918</v>
      </c>
      <c r="E140" s="177">
        <f>'Risk RBay'!AE140</f>
        <v>0.47997067570575191</v>
      </c>
      <c r="F140" s="177">
        <f>'Risk Newcastle'!AE140</f>
        <v>0.42401638111528289</v>
      </c>
      <c r="G140" s="177">
        <f>'Risk Port Shepstone'!AE140</f>
        <v>0.37102289584244758</v>
      </c>
      <c r="H140" s="177">
        <f>'Risk Ilembe'!AE140</f>
        <v>0.64641630994469113</v>
      </c>
      <c r="I140" s="177"/>
      <c r="J140" s="263">
        <f t="shared" si="10"/>
        <v>0.708531884850506</v>
      </c>
      <c r="K140" s="263">
        <f t="shared" si="11"/>
        <v>0.6843582770668889</v>
      </c>
      <c r="L140" s="263">
        <f t="shared" si="12"/>
        <v>0.65195522595437305</v>
      </c>
      <c r="M140" s="263">
        <f t="shared" si="13"/>
        <v>0.74599283387972748</v>
      </c>
      <c r="N140" s="263">
        <f t="shared" si="14"/>
        <v>0.66557736563598924</v>
      </c>
      <c r="O140" s="263">
        <f t="shared" si="15"/>
        <v>0.70976123812452652</v>
      </c>
      <c r="P140" s="263">
        <f t="shared" si="16"/>
        <v>0.77992100800582143</v>
      </c>
    </row>
    <row r="141" spans="1:16" ht="15" hidden="1" customHeight="1" x14ac:dyDescent="0.25">
      <c r="A141" s="174">
        <f>Indicators!A153</f>
        <v>40026</v>
      </c>
      <c r="B141" s="177">
        <f>'Risk KZN'!AE141</f>
        <v>0.36671946513990444</v>
      </c>
      <c r="C141" s="177">
        <f>'Risk Durban'!AE141</f>
        <v>0.1429141875903662</v>
      </c>
      <c r="D141" s="177">
        <f>'Risk PMB'!AE141</f>
        <v>0.36447004810402722</v>
      </c>
      <c r="E141" s="177">
        <f>'Risk RBay'!AE141</f>
        <v>0.30691726592912755</v>
      </c>
      <c r="F141" s="177">
        <f>'Risk Newcastle'!AE141</f>
        <v>0.15047274024710075</v>
      </c>
      <c r="G141" s="177">
        <f>'Risk Port Shepstone'!AE141</f>
        <v>0.57978424314273536</v>
      </c>
      <c r="H141" s="177">
        <f>'Risk Ilembe'!AE141</f>
        <v>0.84174279577638611</v>
      </c>
      <c r="I141" s="177"/>
      <c r="J141" s="263">
        <f t="shared" si="10"/>
        <v>0.63770945126529099</v>
      </c>
      <c r="K141" s="263">
        <f t="shared" si="11"/>
        <v>0.59558750352624312</v>
      </c>
      <c r="L141" s="263">
        <f t="shared" si="12"/>
        <v>0.58503967431573589</v>
      </c>
      <c r="M141" s="263">
        <f t="shared" si="13"/>
        <v>0.69299733478433423</v>
      </c>
      <c r="N141" s="263">
        <f t="shared" si="14"/>
        <v>0.59817625196614199</v>
      </c>
      <c r="O141" s="263">
        <f t="shared" si="15"/>
        <v>0.6511659406477287</v>
      </c>
      <c r="P141" s="263">
        <f t="shared" si="16"/>
        <v>0.74459392878574404</v>
      </c>
    </row>
    <row r="142" spans="1:16" ht="15" hidden="1" customHeight="1" x14ac:dyDescent="0.25">
      <c r="A142" s="174">
        <f>Indicators!A154</f>
        <v>40057</v>
      </c>
      <c r="B142" s="177">
        <f>'Risk KZN'!AE142</f>
        <v>-0.49917258991956465</v>
      </c>
      <c r="C142" s="177">
        <f>'Risk Durban'!AE142</f>
        <v>-0.56486773396477208</v>
      </c>
      <c r="D142" s="177">
        <f>'Risk PMB'!AE142</f>
        <v>-0.45032702724024498</v>
      </c>
      <c r="E142" s="177">
        <f>'Risk RBay'!AE142</f>
        <v>-0.66243710189761451</v>
      </c>
      <c r="F142" s="177">
        <f>'Risk Newcastle'!AE142</f>
        <v>-0.69749809716813693</v>
      </c>
      <c r="G142" s="177">
        <f>'Risk Port Shepstone'!AE142</f>
        <v>-0.33779796341743729</v>
      </c>
      <c r="H142" s="177">
        <f>'Risk Ilembe'!AE142</f>
        <v>-0.50184054337150141</v>
      </c>
      <c r="I142" s="177"/>
      <c r="J142" s="263">
        <f t="shared" si="10"/>
        <v>0.44031988867369642</v>
      </c>
      <c r="K142" s="263">
        <f t="shared" si="11"/>
        <v>0.39173225814421075</v>
      </c>
      <c r="L142" s="263">
        <f t="shared" si="12"/>
        <v>0.40603982332373234</v>
      </c>
      <c r="M142" s="263">
        <f t="shared" si="13"/>
        <v>0.48056529336652798</v>
      </c>
      <c r="N142" s="263">
        <f t="shared" si="14"/>
        <v>0.38260771295863472</v>
      </c>
      <c r="O142" s="263">
        <f t="shared" si="15"/>
        <v>0.47307535057753153</v>
      </c>
      <c r="P142" s="263">
        <f t="shared" si="16"/>
        <v>0.52556049129414073</v>
      </c>
    </row>
    <row r="143" spans="1:16" ht="15" hidden="1" customHeight="1" x14ac:dyDescent="0.25">
      <c r="A143" s="174">
        <f>Indicators!A155</f>
        <v>40087</v>
      </c>
      <c r="B143" s="177">
        <f>'Risk KZN'!AE143</f>
        <v>-0.44021983157807798</v>
      </c>
      <c r="C143" s="177">
        <f>'Risk Durban'!AE143</f>
        <v>-0.55877773658408481</v>
      </c>
      <c r="D143" s="177">
        <f>'Risk PMB'!AE143</f>
        <v>-0.41265117425714809</v>
      </c>
      <c r="E143" s="177">
        <f>'Risk RBay'!AE143</f>
        <v>4.9407658365428112E-2</v>
      </c>
      <c r="F143" s="177">
        <f>'Risk Newcastle'!AE143</f>
        <v>-0.19166835487865935</v>
      </c>
      <c r="G143" s="177">
        <f>'Risk Port Shepstone'!AE143</f>
        <v>-0.52064861183192768</v>
      </c>
      <c r="H143" s="177">
        <f>'Risk Ilembe'!AE143</f>
        <v>-0.24000317984722519</v>
      </c>
      <c r="I143" s="177"/>
      <c r="J143" s="263">
        <f t="shared" ref="J143:J174" si="17">AVERAGE(B131:B143)</f>
        <v>0.15865980281764266</v>
      </c>
      <c r="K143" s="263">
        <f t="shared" ref="K143:K192" si="18">AVERAGE(C131:C143)</f>
        <v>0.10642047317491829</v>
      </c>
      <c r="L143" s="263">
        <f t="shared" ref="L143:L174" si="19">AVERAGE(D131:D143)</f>
        <v>0.15984637073276295</v>
      </c>
      <c r="M143" s="263">
        <f t="shared" ref="M143:M174" si="20">AVERAGE(E131:E143)</f>
        <v>0.17843552069668431</v>
      </c>
      <c r="N143" s="263">
        <f t="shared" ref="N143:N174" si="21">AVERAGE(F131:F143)</f>
        <v>0.12821960449366185</v>
      </c>
      <c r="O143" s="263">
        <f t="shared" ref="O143:O174" si="22">AVERAGE(G131:G143)</f>
        <v>0.18969339277876238</v>
      </c>
      <c r="P143" s="263">
        <f t="shared" ref="P143:P174" si="23">AVERAGE(H131:H143)</f>
        <v>0.24306083201036741</v>
      </c>
    </row>
    <row r="144" spans="1:16" ht="15" hidden="1" customHeight="1" x14ac:dyDescent="0.25">
      <c r="A144" s="174">
        <f>Indicators!A156</f>
        <v>40118</v>
      </c>
      <c r="B144" s="177">
        <f>'Risk KZN'!AE144</f>
        <v>-1.1969419055316348</v>
      </c>
      <c r="C144" s="177">
        <f>'Risk Durban'!AE144</f>
        <v>-1.2161027933886679</v>
      </c>
      <c r="D144" s="177">
        <f>'Risk PMB'!AE144</f>
        <v>-1.1040253755449787</v>
      </c>
      <c r="E144" s="177">
        <f>'Risk RBay'!AE144</f>
        <v>-1.1842597265281101</v>
      </c>
      <c r="F144" s="177">
        <f>'Risk Newcastle'!AE144</f>
        <v>-1.3786458815194476</v>
      </c>
      <c r="G144" s="177">
        <f>'Risk Port Shepstone'!AE144</f>
        <v>-1.0408349418159162</v>
      </c>
      <c r="H144" s="177">
        <f>'Risk Ilembe'!AE144</f>
        <v>-1.5614717988616464</v>
      </c>
      <c r="I144" s="177"/>
      <c r="J144" s="263">
        <f t="shared" si="17"/>
        <v>-0.46501150201710256</v>
      </c>
      <c r="K144" s="263">
        <f t="shared" si="18"/>
        <v>-0.54147973019973883</v>
      </c>
      <c r="L144" s="263">
        <f t="shared" si="19"/>
        <v>-0.39272142973757629</v>
      </c>
      <c r="M144" s="263">
        <f t="shared" si="20"/>
        <v>-0.49884714194277974</v>
      </c>
      <c r="N144" s="263">
        <f t="shared" si="21"/>
        <v>-0.52959002123713339</v>
      </c>
      <c r="O144" s="263">
        <f t="shared" si="22"/>
        <v>-0.37350612238776643</v>
      </c>
      <c r="P144" s="263">
        <f t="shared" si="23"/>
        <v>-0.42292461607521709</v>
      </c>
    </row>
    <row r="145" spans="1:17" ht="15" hidden="1" customHeight="1" x14ac:dyDescent="0.25">
      <c r="A145" s="174">
        <f>Indicators!A157</f>
        <v>40148</v>
      </c>
      <c r="B145" s="177">
        <f>'Risk KZN'!AE145</f>
        <v>-0.30327232733633758</v>
      </c>
      <c r="C145" s="177">
        <f>'Risk Durban'!AE145</f>
        <v>-0.35786901371447094</v>
      </c>
      <c r="D145" s="177">
        <f>'Risk PMB'!AE145</f>
        <v>-0.22491408532755386</v>
      </c>
      <c r="E145" s="177">
        <f>'Risk RBay'!AE145</f>
        <v>-0.61210934936406058</v>
      </c>
      <c r="F145" s="177">
        <f>'Risk Newcastle'!AE145</f>
        <v>-0.31131189337865189</v>
      </c>
      <c r="G145" s="177">
        <f>'Risk Port Shepstone'!AE145</f>
        <v>-0.23854002602946861</v>
      </c>
      <c r="H145" s="177">
        <f>'Risk Ilembe'!AE145</f>
        <v>-3.6340478958492788E-2</v>
      </c>
      <c r="I145" s="177"/>
      <c r="J145" s="263">
        <f t="shared" si="17"/>
        <v>-0.71214448313004752</v>
      </c>
      <c r="K145" s="263">
        <f t="shared" si="18"/>
        <v>-0.79292612262897522</v>
      </c>
      <c r="L145" s="263">
        <f t="shared" si="19"/>
        <v>-0.60696476508195907</v>
      </c>
      <c r="M145" s="263">
        <f t="shared" si="20"/>
        <v>-0.80298283494127154</v>
      </c>
      <c r="N145" s="263">
        <f t="shared" si="21"/>
        <v>-0.75530355908022329</v>
      </c>
      <c r="O145" s="263">
        <f t="shared" si="22"/>
        <v>-0.61746697071967638</v>
      </c>
      <c r="P145" s="263">
        <f t="shared" si="23"/>
        <v>-0.64389008927026303</v>
      </c>
    </row>
    <row r="146" spans="1:17" ht="17.25" customHeight="1" x14ac:dyDescent="0.25">
      <c r="A146" s="174">
        <f>Indicators!A158</f>
        <v>40179</v>
      </c>
      <c r="B146" s="177">
        <f>'Risk KZN'!AE146</f>
        <v>1.1789859903260658</v>
      </c>
      <c r="C146" s="177">
        <f>'Risk Durban'!AE146</f>
        <v>1.309071181879309</v>
      </c>
      <c r="D146" s="177">
        <f>'Risk PMB'!AE146</f>
        <v>1.0064995943034132</v>
      </c>
      <c r="E146" s="177">
        <f>'Risk RBay'!AE146</f>
        <v>1.4295464303498235</v>
      </c>
      <c r="F146" s="177">
        <f>'Risk Newcastle'!AE146</f>
        <v>1.2290864882103834</v>
      </c>
      <c r="G146" s="177">
        <f>'Risk Port Shepstone'!AE146</f>
        <v>1.002815986536379</v>
      </c>
      <c r="H146" s="177">
        <f>'Risk Ilembe'!AE146</f>
        <v>1.0006226471196673</v>
      </c>
      <c r="I146" s="177"/>
      <c r="J146" s="271">
        <f t="shared" si="17"/>
        <v>-0.72302513456303685</v>
      </c>
      <c r="K146" s="271">
        <f t="shared" si="18"/>
        <v>-0.80600376586411493</v>
      </c>
      <c r="L146" s="271">
        <f t="shared" si="19"/>
        <v>-0.62054118915616852</v>
      </c>
      <c r="M146" s="271">
        <f t="shared" si="20"/>
        <v>-0.77633030415076454</v>
      </c>
      <c r="N146" s="271">
        <f t="shared" si="21"/>
        <v>-0.72244161238876659</v>
      </c>
      <c r="O146" s="271">
        <f t="shared" si="22"/>
        <v>-0.65095669940359013</v>
      </c>
      <c r="P146" s="271">
        <f t="shared" si="23"/>
        <v>-0.62243502610561008</v>
      </c>
      <c r="Q146" s="264"/>
    </row>
    <row r="147" spans="1:17" x14ac:dyDescent="0.25">
      <c r="A147" s="174">
        <f>Indicators!A159</f>
        <v>40210</v>
      </c>
      <c r="B147" s="177">
        <f>'Risk KZN'!AE147</f>
        <v>-0.92064590074541486</v>
      </c>
      <c r="C147" s="177">
        <f>'Risk Durban'!AE147</f>
        <v>-0.93855604151534444</v>
      </c>
      <c r="D147" s="177">
        <f>'Risk PMB'!AE147</f>
        <v>-0.75883698582433101</v>
      </c>
      <c r="E147" s="177">
        <f>'Risk RBay'!AE147</f>
        <v>-1.139687292765702</v>
      </c>
      <c r="F147" s="177">
        <f>'Risk Newcastle'!AE147</f>
        <v>-0.91440400449799597</v>
      </c>
      <c r="G147" s="177">
        <f>'Risk Port Shepstone'!AE147</f>
        <v>-0.77785760580754904</v>
      </c>
      <c r="H147" s="177">
        <f>'Risk Ilembe'!AE147</f>
        <v>-1.0210160153785235</v>
      </c>
      <c r="I147" s="177"/>
      <c r="J147" s="271">
        <f t="shared" si="17"/>
        <v>-0.76776182922080261</v>
      </c>
      <c r="K147" s="271">
        <f t="shared" si="18"/>
        <v>-0.83124027366598641</v>
      </c>
      <c r="L147" s="271">
        <f t="shared" si="19"/>
        <v>-0.65900032449302703</v>
      </c>
      <c r="M147" s="271">
        <f t="shared" si="20"/>
        <v>-0.88432940342287303</v>
      </c>
      <c r="N147" s="271">
        <f t="shared" si="21"/>
        <v>-0.79569522866223907</v>
      </c>
      <c r="O147" s="271">
        <f t="shared" si="22"/>
        <v>-0.68078560044482983</v>
      </c>
      <c r="P147" s="271">
        <f t="shared" si="23"/>
        <v>-0.7232152068301837</v>
      </c>
      <c r="Q147" s="264"/>
    </row>
    <row r="148" spans="1:17" x14ac:dyDescent="0.25">
      <c r="A148" s="174">
        <f>Indicators!A160</f>
        <v>40238</v>
      </c>
      <c r="B148" s="177">
        <f>'Risk KZN'!AE148</f>
        <v>-0.55616217967378812</v>
      </c>
      <c r="C148" s="177">
        <f>'Risk Durban'!AE148</f>
        <v>-0.4001103975506094</v>
      </c>
      <c r="D148" s="177">
        <f>'Risk PMB'!AE148</f>
        <v>-0.4648348477718357</v>
      </c>
      <c r="E148" s="177">
        <f>'Risk RBay'!AE148</f>
        <v>-0.49231443282666593</v>
      </c>
      <c r="F148" s="177">
        <f>'Risk Newcastle'!AE148</f>
        <v>-0.32656448813254768</v>
      </c>
      <c r="G148" s="177">
        <f>'Risk Port Shepstone'!AE148</f>
        <v>-0.79701505239371895</v>
      </c>
      <c r="H148" s="177">
        <f>'Risk Ilembe'!AE148</f>
        <v>-0.96449059353282163</v>
      </c>
      <c r="I148" s="177"/>
      <c r="J148" s="271">
        <f t="shared" si="17"/>
        <v>-0.7579961860385398</v>
      </c>
      <c r="K148" s="271">
        <f t="shared" si="18"/>
        <v>-0.80223321466026065</v>
      </c>
      <c r="L148" s="271">
        <f t="shared" si="19"/>
        <v>-0.64494351328770549</v>
      </c>
      <c r="M148" s="271">
        <f t="shared" si="20"/>
        <v>-0.86249193112740374</v>
      </c>
      <c r="N148" s="271">
        <f t="shared" si="21"/>
        <v>-0.75428095211730806</v>
      </c>
      <c r="O148" s="271">
        <f t="shared" si="22"/>
        <v>-0.70318211941511677</v>
      </c>
      <c r="P148" s="271">
        <f t="shared" si="23"/>
        <v>-0.75028161868255694</v>
      </c>
      <c r="Q148" s="264"/>
    </row>
    <row r="149" spans="1:17" x14ac:dyDescent="0.25">
      <c r="A149" s="174">
        <f>Indicators!A161</f>
        <v>40269</v>
      </c>
      <c r="B149" s="177">
        <f>'Risk KZN'!AE149</f>
        <v>-0.90305808967189038</v>
      </c>
      <c r="C149" s="177">
        <f>'Risk Durban'!AE149</f>
        <v>-0.89349643356649333</v>
      </c>
      <c r="D149" s="177">
        <f>'Risk PMB'!AE149</f>
        <v>-0.83552078975632116</v>
      </c>
      <c r="E149" s="177">
        <f>'Risk RBay'!AE149</f>
        <v>-0.77857482085621921</v>
      </c>
      <c r="F149" s="177">
        <f>'Risk Newcastle'!AE149</f>
        <v>-0.84633018322527853</v>
      </c>
      <c r="G149" s="177">
        <f>'Risk Port Shepstone'!AE149</f>
        <v>-0.87080318660751055</v>
      </c>
      <c r="H149" s="177">
        <f>'Risk Ilembe'!AE149</f>
        <v>-1.1078588386301815</v>
      </c>
      <c r="I149" s="177"/>
      <c r="J149" s="271">
        <f t="shared" si="17"/>
        <v>-0.79583012579350454</v>
      </c>
      <c r="K149" s="271">
        <f t="shared" si="18"/>
        <v>-0.84212386995869815</v>
      </c>
      <c r="L149" s="271">
        <f t="shared" si="19"/>
        <v>-0.68417841587212525</v>
      </c>
      <c r="M149" s="271">
        <f t="shared" si="20"/>
        <v>-0.88564397180301213</v>
      </c>
      <c r="N149" s="271">
        <f t="shared" si="21"/>
        <v>-0.79768527738870065</v>
      </c>
      <c r="O149" s="271">
        <f t="shared" si="22"/>
        <v>-0.72849749027210686</v>
      </c>
      <c r="P149" s="271">
        <f t="shared" si="23"/>
        <v>-0.79935492082370552</v>
      </c>
      <c r="Q149" s="264"/>
    </row>
    <row r="150" spans="1:17" x14ac:dyDescent="0.25">
      <c r="A150" s="174">
        <f>Indicators!A162</f>
        <v>40299</v>
      </c>
      <c r="B150" s="177">
        <f>'Risk KZN'!AE150</f>
        <v>2.2549226337982455</v>
      </c>
      <c r="C150" s="177">
        <f>'Risk Durban'!AE150</f>
        <v>2.3583404848228495</v>
      </c>
      <c r="D150" s="177">
        <f>'Risk PMB'!AE150</f>
        <v>1.9244412789953333</v>
      </c>
      <c r="E150" s="177">
        <f>'Risk RBay'!AE150</f>
        <v>2.8137608607566369</v>
      </c>
      <c r="F150" s="177">
        <f>'Risk Newcastle'!AE150</f>
        <v>2.2030069352941397</v>
      </c>
      <c r="G150" s="177">
        <f>'Risk Port Shepstone'!AE150</f>
        <v>2.0392116175443249</v>
      </c>
      <c r="H150" s="177">
        <f>'Risk Ilembe'!AE150</f>
        <v>2.1065506328025183</v>
      </c>
      <c r="I150" s="177"/>
      <c r="J150" s="271">
        <f t="shared" si="17"/>
        <v>-0.42439200697020435</v>
      </c>
      <c r="K150" s="271">
        <f t="shared" si="18"/>
        <v>-0.46656630344258432</v>
      </c>
      <c r="L150" s="271">
        <f t="shared" si="19"/>
        <v>-0.36758711393294807</v>
      </c>
      <c r="M150" s="271">
        <f t="shared" si="20"/>
        <v>-0.3991963498975214</v>
      </c>
      <c r="N150" s="271">
        <f t="shared" si="21"/>
        <v>-0.41451865225486451</v>
      </c>
      <c r="O150" s="271">
        <f t="shared" si="22"/>
        <v>-0.39459199240142462</v>
      </c>
      <c r="P150" s="271">
        <f t="shared" si="23"/>
        <v>-0.41102020447006737</v>
      </c>
      <c r="Q150" s="264"/>
    </row>
    <row r="151" spans="1:17" x14ac:dyDescent="0.25">
      <c r="A151" s="174">
        <f>Indicators!A163</f>
        <v>40330</v>
      </c>
      <c r="B151" s="177">
        <f>'Risk KZN'!AE151</f>
        <v>0.4672465462702613</v>
      </c>
      <c r="C151" s="177">
        <f>'Risk Durban'!AE151</f>
        <v>0.37010251668779148</v>
      </c>
      <c r="D151" s="177">
        <f>'Risk PMB'!AE151</f>
        <v>0.43849635400459563</v>
      </c>
      <c r="E151" s="177">
        <f>'Risk RBay'!AE151</f>
        <v>0.5748897071698208</v>
      </c>
      <c r="F151" s="177">
        <f>'Risk Newcastle'!AE151</f>
        <v>0.41850583675526526</v>
      </c>
      <c r="G151" s="177">
        <f>'Risk Port Shepstone'!AE151</f>
        <v>0.52043043237451481</v>
      </c>
      <c r="H151" s="177">
        <f>'Risk Ilembe'!AE151</f>
        <v>0.66899356436626567</v>
      </c>
      <c r="I151" s="177"/>
      <c r="J151" s="271">
        <f t="shared" si="17"/>
        <v>-8.6520591320383547E-2</v>
      </c>
      <c r="K151" s="271">
        <f t="shared" si="18"/>
        <v>-0.112579641454088</v>
      </c>
      <c r="L151" s="271">
        <f t="shared" si="19"/>
        <v>-6.8804424431709865E-2</v>
      </c>
      <c r="M151" s="271">
        <f t="shared" si="20"/>
        <v>-4.5046836274428577E-2</v>
      </c>
      <c r="N151" s="271">
        <f t="shared" si="21"/>
        <v>-9.61442416420865E-2</v>
      </c>
      <c r="O151" s="271">
        <f t="shared" si="22"/>
        <v>-6.7983366951210739E-2</v>
      </c>
      <c r="P151" s="271">
        <f t="shared" si="23"/>
        <v>-8.3396189836882517E-2</v>
      </c>
      <c r="Q151" s="264"/>
    </row>
    <row r="152" spans="1:17" x14ac:dyDescent="0.25">
      <c r="A152" s="174">
        <f>Indicators!A164</f>
        <v>40360</v>
      </c>
      <c r="B152" s="177">
        <f>'Risk KZN'!AE152</f>
        <v>-0.4772704715845586</v>
      </c>
      <c r="C152" s="177">
        <f>'Risk Durban'!AE152</f>
        <v>-0.49937425019097009</v>
      </c>
      <c r="D152" s="177">
        <f>'Risk PMB'!AE152</f>
        <v>-0.25094351376813123</v>
      </c>
      <c r="E152" s="177">
        <f>'Risk RBay'!AE152</f>
        <v>-1.0413514602762159</v>
      </c>
      <c r="F152" s="177">
        <f>'Risk Newcastle'!AE152</f>
        <v>-0.4785406652095277</v>
      </c>
      <c r="G152" s="177">
        <f>'Risk Port Shepstone'!AE152</f>
        <v>-0.3727468719899189</v>
      </c>
      <c r="H152" s="177">
        <f>'Risk Ilembe'!AE152</f>
        <v>-0.41113681630146615</v>
      </c>
      <c r="I152" s="177"/>
      <c r="J152" s="271">
        <f t="shared" si="17"/>
        <v>-4.9697688650492206E-2</v>
      </c>
      <c r="K152" s="271">
        <f t="shared" si="18"/>
        <v>-7.400502812756142E-2</v>
      </c>
      <c r="L152" s="271">
        <f t="shared" si="19"/>
        <v>-2.9539947992188145E-2</v>
      </c>
      <c r="M152" s="271">
        <f t="shared" si="20"/>
        <v>-1.9710891249076885E-2</v>
      </c>
      <c r="N152" s="271">
        <f t="shared" si="21"/>
        <v>-5.5375014337544111E-2</v>
      </c>
      <c r="O152" s="271">
        <f t="shared" si="22"/>
        <v>-3.4075314188695818E-2</v>
      </c>
      <c r="P152" s="271">
        <f t="shared" si="23"/>
        <v>-4.460248575940999E-2</v>
      </c>
      <c r="Q152" s="264"/>
    </row>
    <row r="153" spans="1:17" x14ac:dyDescent="0.25">
      <c r="A153" s="174">
        <f>Indicators!A165</f>
        <v>40391</v>
      </c>
      <c r="B153" s="177">
        <f>'Risk KZN'!AE153</f>
        <v>0.61035081312507766</v>
      </c>
      <c r="C153" s="177">
        <f>'Risk Durban'!AE153</f>
        <v>0.54555739378194024</v>
      </c>
      <c r="D153" s="177">
        <f>'Risk PMB'!AE153</f>
        <v>0.56715550673614845</v>
      </c>
      <c r="E153" s="177">
        <f>'Risk RBay'!AE153</f>
        <v>0.73154203443106236</v>
      </c>
      <c r="F153" s="177">
        <f>'Risk Newcastle'!AE153</f>
        <v>0.4820030606503185</v>
      </c>
      <c r="G153" s="177">
        <f>'Risk Port Shepstone'!AE153</f>
        <v>0.70033782602300054</v>
      </c>
      <c r="H153" s="177">
        <f>'Risk Ilembe'!AE153</f>
        <v>0.63327245025680801</v>
      </c>
      <c r="I153" s="177"/>
      <c r="J153" s="271">
        <f t="shared" si="17"/>
        <v>-3.2193680567824026E-2</v>
      </c>
      <c r="K153" s="271">
        <f t="shared" si="18"/>
        <v>-5.40898950548582E-2</v>
      </c>
      <c r="L153" s="271">
        <f t="shared" si="19"/>
        <v>-1.5460847488232817E-2</v>
      </c>
      <c r="M153" s="271">
        <f t="shared" si="20"/>
        <v>-3.5924827020682702E-4</v>
      </c>
      <c r="N153" s="271">
        <f t="shared" si="21"/>
        <v>-5.091450052715675E-2</v>
      </c>
      <c r="O153" s="271">
        <f t="shared" si="22"/>
        <v>-8.7433964824993847E-3</v>
      </c>
      <c r="P153" s="271">
        <f t="shared" si="23"/>
        <v>-4.5613551889247192E-2</v>
      </c>
      <c r="Q153" s="264"/>
    </row>
    <row r="154" spans="1:17" x14ac:dyDescent="0.25">
      <c r="A154" s="174">
        <f>Indicators!A166</f>
        <v>40422</v>
      </c>
      <c r="B154" s="177">
        <f>'Risk KZN'!AE154</f>
        <v>-1.1768778813818497</v>
      </c>
      <c r="C154" s="177">
        <f>'Risk Durban'!AE154</f>
        <v>-1.3977500123017492</v>
      </c>
      <c r="D154" s="177">
        <f>'Risk PMB'!AE154</f>
        <v>-0.93351259467717129</v>
      </c>
      <c r="E154" s="177">
        <f>'Risk RBay'!AE154</f>
        <v>-1.5623608571796379</v>
      </c>
      <c r="F154" s="177">
        <f>'Risk Newcastle'!AE154</f>
        <v>-1.409550420723515</v>
      </c>
      <c r="G154" s="177">
        <f>'Risk Port Shepstone'!AE154</f>
        <v>-0.81978978971719907</v>
      </c>
      <c r="H154" s="177">
        <f>'Risk Ilembe'!AE154</f>
        <v>-0.98718265436166275</v>
      </c>
      <c r="I154" s="177"/>
      <c r="J154" s="271">
        <f t="shared" si="17"/>
        <v>-0.15093193799257432</v>
      </c>
      <c r="K154" s="271">
        <f t="shared" si="18"/>
        <v>-0.17260252581579014</v>
      </c>
      <c r="L154" s="271">
        <f t="shared" si="19"/>
        <v>-0.11530566616370964</v>
      </c>
      <c r="M154" s="271">
        <f t="shared" si="20"/>
        <v>-0.1441498731247273</v>
      </c>
      <c r="N154" s="271">
        <f t="shared" si="21"/>
        <v>-0.17091628214028104</v>
      </c>
      <c r="O154" s="271">
        <f t="shared" si="22"/>
        <v>-0.11640293747172517</v>
      </c>
      <c r="P154" s="271">
        <f t="shared" si="23"/>
        <v>-0.18630012497678938</v>
      </c>
      <c r="Q154" s="264"/>
    </row>
    <row r="155" spans="1:17" x14ac:dyDescent="0.25">
      <c r="A155" s="174">
        <f>Indicators!A167</f>
        <v>40452</v>
      </c>
      <c r="B155" s="177">
        <f>'Risk KZN'!AE155</f>
        <v>0.23742206051470691</v>
      </c>
      <c r="C155" s="177">
        <f>'Risk Durban'!AE155</f>
        <v>8.6414862684076176E-3</v>
      </c>
      <c r="D155" s="177">
        <f>'Risk PMB'!AE155</f>
        <v>0.23045050755364352</v>
      </c>
      <c r="E155" s="177">
        <f>'Risk RBay'!AE155</f>
        <v>0.3888611059202417</v>
      </c>
      <c r="F155" s="177">
        <f>'Risk Newcastle'!AE155</f>
        <v>0.17318013563728299</v>
      </c>
      <c r="G155" s="177">
        <f>'Risk Port Shepstone'!AE155</f>
        <v>0.34965196301822127</v>
      </c>
      <c r="H155" s="177">
        <f>'Risk Ilembe'!AE155</f>
        <v>0.73638118616378567</v>
      </c>
      <c r="I155" s="177"/>
      <c r="J155" s="271">
        <f t="shared" si="17"/>
        <v>-9.4270811036091917E-2</v>
      </c>
      <c r="K155" s="271">
        <f t="shared" si="18"/>
        <v>-0.1284864319516994</v>
      </c>
      <c r="L155" s="271">
        <f t="shared" si="19"/>
        <v>-6.2938163487256685E-2</v>
      </c>
      <c r="M155" s="271">
        <f t="shared" si="20"/>
        <v>-6.32807802156614E-2</v>
      </c>
      <c r="N155" s="271">
        <f t="shared" si="21"/>
        <v>-0.10394103346294106</v>
      </c>
      <c r="O155" s="271">
        <f t="shared" si="22"/>
        <v>-6.3522173899751413E-2</v>
      </c>
      <c r="P155" s="271">
        <f t="shared" si="23"/>
        <v>-9.1052299627921121E-2</v>
      </c>
      <c r="Q155" s="264"/>
    </row>
    <row r="156" spans="1:17" x14ac:dyDescent="0.25">
      <c r="A156" s="174">
        <f>Indicators!A168</f>
        <v>40483</v>
      </c>
      <c r="B156" s="177">
        <f>'Risk KZN'!AE156</f>
        <v>-0.8113614584684592</v>
      </c>
      <c r="C156" s="177">
        <f>'Risk Durban'!AE156</f>
        <v>-0.83057438905180925</v>
      </c>
      <c r="D156" s="177">
        <f>'Risk PMB'!AE156</f>
        <v>-0.73719963469929561</v>
      </c>
      <c r="E156" s="177">
        <f>'Risk RBay'!AE156</f>
        <v>-0.79909945682074268</v>
      </c>
      <c r="F156" s="177">
        <f>'Risk Newcastle'!AE156</f>
        <v>-0.7522818940996161</v>
      </c>
      <c r="G156" s="177">
        <f>'Risk Port Shepstone'!AE156</f>
        <v>-0.76876701134507064</v>
      </c>
      <c r="H156" s="177">
        <f>'Risk Ilembe'!AE156</f>
        <v>-0.84777863444442969</v>
      </c>
      <c r="I156" s="177"/>
      <c r="J156" s="271">
        <f t="shared" si="17"/>
        <v>-0.12282016695073662</v>
      </c>
      <c r="K156" s="271">
        <f t="shared" si="18"/>
        <v>-0.14939386675690897</v>
      </c>
      <c r="L156" s="271">
        <f t="shared" si="19"/>
        <v>-8.7903429675114164E-2</v>
      </c>
      <c r="M156" s="271">
        <f t="shared" si="20"/>
        <v>-0.12855055830690529</v>
      </c>
      <c r="N156" s="271">
        <f t="shared" si="21"/>
        <v>-0.14706515186455313</v>
      </c>
      <c r="O156" s="271">
        <f t="shared" si="22"/>
        <v>-8.2608204631531651E-2</v>
      </c>
      <c r="P156" s="271">
        <f t="shared" si="23"/>
        <v>-0.13780425767385995</v>
      </c>
      <c r="Q156" s="264"/>
    </row>
    <row r="157" spans="1:17" x14ac:dyDescent="0.25">
      <c r="A157" s="174">
        <f>Indicators!A169</f>
        <v>40513</v>
      </c>
      <c r="B157" s="177">
        <f>'Risk KZN'!AE157</f>
        <v>-1.9733786113446141</v>
      </c>
      <c r="C157" s="177">
        <f>'Risk Durban'!AE157</f>
        <v>-2.0283111470173791</v>
      </c>
      <c r="D157" s="177">
        <f>'Risk PMB'!AE157</f>
        <v>-1.6937396248268515</v>
      </c>
      <c r="E157" s="177">
        <f>'Risk RBay'!AE157</f>
        <v>-2.4176901713087284</v>
      </c>
      <c r="F157" s="177">
        <f>'Risk Newcastle'!AE157</f>
        <v>-2.0562790581783035</v>
      </c>
      <c r="G157" s="177">
        <f>'Risk Port Shepstone'!AE157</f>
        <v>-1.7660453685285915</v>
      </c>
      <c r="H157" s="177">
        <f>'Risk Ilembe'!AE157</f>
        <v>-2.1199803783552955</v>
      </c>
      <c r="I157" s="177"/>
      <c r="J157" s="271">
        <f t="shared" si="17"/>
        <v>-0.18254606739788889</v>
      </c>
      <c r="K157" s="271">
        <f t="shared" si="18"/>
        <v>-0.21187143242065598</v>
      </c>
      <c r="L157" s="271">
        <f t="shared" si="19"/>
        <v>-0.13326606423525827</v>
      </c>
      <c r="M157" s="271">
        <f t="shared" si="20"/>
        <v>-0.22342982329002981</v>
      </c>
      <c r="N157" s="271">
        <f t="shared" si="21"/>
        <v>-0.19919078083831127</v>
      </c>
      <c r="O157" s="271">
        <f t="shared" si="22"/>
        <v>-0.13839362207096823</v>
      </c>
      <c r="P157" s="271">
        <f t="shared" si="23"/>
        <v>-0.18076645609644837</v>
      </c>
      <c r="Q157" s="264"/>
    </row>
    <row r="158" spans="1:17" x14ac:dyDescent="0.25">
      <c r="A158" s="174">
        <f>Indicators!A170</f>
        <v>40544</v>
      </c>
      <c r="B158" s="177">
        <f>'Risk KZN'!AE158</f>
        <v>0.71981214780146352</v>
      </c>
      <c r="C158" s="177">
        <f>'Risk Durban'!AE158</f>
        <v>0.59785937564076719</v>
      </c>
      <c r="D158" s="177">
        <f>'Risk PMB'!AE158</f>
        <v>0.66127090491748497</v>
      </c>
      <c r="E158" s="177">
        <f>'Risk RBay'!AE158</f>
        <v>1.00613598364537</v>
      </c>
      <c r="F158" s="177">
        <f>'Risk Newcastle'!AE158</f>
        <v>0.94699042368551178</v>
      </c>
      <c r="G158" s="177">
        <f>'Risk Port Shepstone'!AE158</f>
        <v>0.64476168795853006</v>
      </c>
      <c r="H158" s="177">
        <f>'Risk Ilembe'!AE158</f>
        <v>1.2351600346571627</v>
      </c>
      <c r="I158" s="177"/>
      <c r="J158" s="271">
        <f t="shared" si="17"/>
        <v>-0.103847261618058</v>
      </c>
      <c r="K158" s="271">
        <f t="shared" si="18"/>
        <v>-0.13835386400871461</v>
      </c>
      <c r="L158" s="271">
        <f t="shared" si="19"/>
        <v>-6.5097988062562964E-2</v>
      </c>
      <c r="M158" s="271">
        <f t="shared" si="20"/>
        <v>-9.8949413058535107E-2</v>
      </c>
      <c r="N158" s="271">
        <f t="shared" si="21"/>
        <v>-0.10239829491029868</v>
      </c>
      <c r="O158" s="271">
        <f t="shared" si="22"/>
        <v>-7.0447336379583683E-2</v>
      </c>
      <c r="P158" s="271">
        <f t="shared" si="23"/>
        <v>-8.295872427985948E-2</v>
      </c>
      <c r="Q158" s="264"/>
    </row>
    <row r="159" spans="1:17" x14ac:dyDescent="0.25">
      <c r="A159" s="174">
        <f>Indicators!A171</f>
        <v>40575</v>
      </c>
      <c r="B159" s="177">
        <f>'Risk KZN'!AE159</f>
        <v>-1.9481603744821785</v>
      </c>
      <c r="C159" s="177">
        <f>'Risk Durban'!AE159</f>
        <v>-1.9844956898868098</v>
      </c>
      <c r="D159" s="177">
        <f>'Risk PMB'!AE159</f>
        <v>-1.6784605307343954</v>
      </c>
      <c r="E159" s="177">
        <f>'Risk RBay'!AE159</f>
        <v>-2.1308095171114894</v>
      </c>
      <c r="F159" s="177">
        <f>'Risk Newcastle'!AE159</f>
        <v>-1.8867897599833792</v>
      </c>
      <c r="G159" s="177">
        <f>'Risk Port Shepstone'!AE159</f>
        <v>-1.8062978788540482</v>
      </c>
      <c r="H159" s="177">
        <f>'Risk Ilembe'!AE159</f>
        <v>-2.1578722399779369</v>
      </c>
      <c r="I159" s="177"/>
      <c r="J159" s="271">
        <f t="shared" si="17"/>
        <v>-0.34439698198792296</v>
      </c>
      <c r="K159" s="271">
        <f t="shared" si="18"/>
        <v>-0.39170516183687754</v>
      </c>
      <c r="L159" s="271">
        <f t="shared" si="19"/>
        <v>-0.27163338229624051</v>
      </c>
      <c r="M159" s="271">
        <f t="shared" si="20"/>
        <v>-0.37282294747863615</v>
      </c>
      <c r="N159" s="271">
        <f t="shared" si="21"/>
        <v>-0.34208108323289577</v>
      </c>
      <c r="O159" s="271">
        <f t="shared" si="22"/>
        <v>-0.28653301833269346</v>
      </c>
      <c r="P159" s="271">
        <f t="shared" si="23"/>
        <v>-0.32591986944121365</v>
      </c>
      <c r="Q159" s="264"/>
    </row>
    <row r="160" spans="1:17" x14ac:dyDescent="0.25">
      <c r="A160" s="174">
        <f>Indicators!A172</f>
        <v>40603</v>
      </c>
      <c r="B160" s="177">
        <f>'Risk KZN'!AE160</f>
        <v>-8.7845618895389596E-3</v>
      </c>
      <c r="C160" s="177">
        <f>'Risk Durban'!AE160</f>
        <v>7.266414776993374E-2</v>
      </c>
      <c r="D160" s="177">
        <f>'Risk PMB'!AE160</f>
        <v>-1.1698662060663521E-2</v>
      </c>
      <c r="E160" s="177">
        <f>'Risk RBay'!AE160</f>
        <v>0.28775395767590722</v>
      </c>
      <c r="F160" s="177">
        <f>'Risk Newcastle'!AE160</f>
        <v>0.2063955025224174</v>
      </c>
      <c r="G160" s="177">
        <f>'Risk Port Shepstone'!AE160</f>
        <v>-0.27212353850177756</v>
      </c>
      <c r="H160" s="177">
        <f>'Risk Ilembe'!AE160</f>
        <v>-0.21151931559893808</v>
      </c>
      <c r="I160" s="177"/>
      <c r="J160" s="271">
        <f t="shared" si="17"/>
        <v>-0.27425380207593253</v>
      </c>
      <c r="K160" s="271">
        <f t="shared" si="18"/>
        <v>-0.31391899343031771</v>
      </c>
      <c r="L160" s="271">
        <f t="shared" si="19"/>
        <v>-0.21416120354518922</v>
      </c>
      <c r="M160" s="271">
        <f t="shared" si="20"/>
        <v>-0.2630197743677431</v>
      </c>
      <c r="N160" s="271">
        <f t="shared" si="21"/>
        <v>-0.25586573653901784</v>
      </c>
      <c r="O160" s="271">
        <f t="shared" si="22"/>
        <v>-0.24763039777071105</v>
      </c>
      <c r="P160" s="271">
        <f t="shared" si="23"/>
        <v>-0.26365089253509166</v>
      </c>
      <c r="Q160" s="264"/>
    </row>
    <row r="161" spans="1:17" x14ac:dyDescent="0.25">
      <c r="A161" s="174">
        <f>Indicators!A173</f>
        <v>40634</v>
      </c>
      <c r="B161" s="177">
        <f>'Risk KZN'!AE161</f>
        <v>-1.6690470898411767</v>
      </c>
      <c r="C161" s="177">
        <f>'Risk Durban'!AE161</f>
        <v>-1.6303386383695999</v>
      </c>
      <c r="D161" s="177">
        <f>'Risk PMB'!AE161</f>
        <v>-1.4703470688224736</v>
      </c>
      <c r="E161" s="177">
        <f>'Risk RBay'!AE161</f>
        <v>-1.7661465959932514</v>
      </c>
      <c r="F161" s="177">
        <f>'Risk Newcastle'!AE161</f>
        <v>-1.6636669963993365</v>
      </c>
      <c r="G161" s="177">
        <f>'Risk Port Shepstone'!AE161</f>
        <v>-1.5737207780338092</v>
      </c>
      <c r="H161" s="177">
        <f>'Risk Ilembe'!AE161</f>
        <v>-2.0930521064560512</v>
      </c>
      <c r="I161" s="177"/>
      <c r="J161" s="271">
        <f t="shared" si="17"/>
        <v>-0.35986033362727005</v>
      </c>
      <c r="K161" s="271">
        <f t="shared" si="18"/>
        <v>-0.40855193503177856</v>
      </c>
      <c r="L161" s="271">
        <f t="shared" si="19"/>
        <v>-0.29150829747216134</v>
      </c>
      <c r="M161" s="271">
        <f t="shared" si="20"/>
        <v>-0.36100686384209585</v>
      </c>
      <c r="N161" s="271">
        <f t="shared" si="21"/>
        <v>-0.35871977563646307</v>
      </c>
      <c r="O161" s="271">
        <f t="shared" si="22"/>
        <v>-0.307376992050718</v>
      </c>
      <c r="P161" s="271">
        <f t="shared" si="23"/>
        <v>-0.35046331660610935</v>
      </c>
      <c r="Q161" s="264"/>
    </row>
    <row r="162" spans="1:17" x14ac:dyDescent="0.25">
      <c r="A162" s="174">
        <f>Indicators!A174</f>
        <v>40664</v>
      </c>
      <c r="B162" s="177">
        <f>'Risk KZN'!AE162</f>
        <v>1.9686408585797657</v>
      </c>
      <c r="C162" s="177">
        <f>'Risk Durban'!AE162</f>
        <v>2.0352629104264777</v>
      </c>
      <c r="D162" s="177">
        <f>'Risk PMB'!AE162</f>
        <v>1.6778465710897745</v>
      </c>
      <c r="E162" s="177">
        <f>'Risk RBay'!AE162</f>
        <v>2.5467193743595207</v>
      </c>
      <c r="F162" s="177">
        <f>'Risk Newcastle'!AE162</f>
        <v>2.0681370676577435</v>
      </c>
      <c r="G162" s="177">
        <f>'Risk Port Shepstone'!AE162</f>
        <v>1.6935513095726877</v>
      </c>
      <c r="H162" s="177">
        <f>'Risk Ilembe'!AE162</f>
        <v>2.0133800201476393</v>
      </c>
      <c r="I162" s="177"/>
      <c r="J162" s="271">
        <f t="shared" si="17"/>
        <v>-0.13896041453098887</v>
      </c>
      <c r="K162" s="271">
        <f t="shared" si="18"/>
        <v>-0.18326275472462689</v>
      </c>
      <c r="L162" s="271">
        <f t="shared" si="19"/>
        <v>-9.8172346637846269E-2</v>
      </c>
      <c r="M162" s="271">
        <f t="shared" si="20"/>
        <v>-0.10521500267165429</v>
      </c>
      <c r="N162" s="271">
        <f t="shared" si="21"/>
        <v>-0.13452998710699987</v>
      </c>
      <c r="O162" s="271">
        <f t="shared" si="22"/>
        <v>-0.11011895388301043</v>
      </c>
      <c r="P162" s="271">
        <f t="shared" si="23"/>
        <v>-0.11036801977704619</v>
      </c>
      <c r="Q162" s="264"/>
    </row>
    <row r="163" spans="1:17" x14ac:dyDescent="0.25">
      <c r="A163" s="174">
        <f>Indicators!A175</f>
        <v>40695</v>
      </c>
      <c r="B163" s="177">
        <f>'Risk KZN'!AE163</f>
        <v>9.5323235227961545E-2</v>
      </c>
      <c r="C163" s="177">
        <f>'Risk Durban'!AE163</f>
        <v>6.8458525968772633E-3</v>
      </c>
      <c r="D163" s="177">
        <f>'Risk PMB'!AE163</f>
        <v>0.13350623245002147</v>
      </c>
      <c r="E163" s="177">
        <f>'Risk RBay'!AE163</f>
        <v>-0.25748867292255367</v>
      </c>
      <c r="F163" s="177">
        <f>'Risk Newcastle'!AE163</f>
        <v>-0.10742264444908552</v>
      </c>
      <c r="G163" s="177">
        <f>'Risk Port Shepstone'!AE163</f>
        <v>0.30107607785169904</v>
      </c>
      <c r="H163" s="177">
        <f>'Risk Ilembe'!AE163</f>
        <v>0.31825126422386196</v>
      </c>
      <c r="I163" s="177"/>
      <c r="J163" s="271">
        <f t="shared" si="17"/>
        <v>-0.30508344519024139</v>
      </c>
      <c r="K163" s="271">
        <f t="shared" si="18"/>
        <v>-0.36414695720354795</v>
      </c>
      <c r="L163" s="271">
        <f t="shared" si="19"/>
        <v>-0.23593658098748566</v>
      </c>
      <c r="M163" s="271">
        <f t="shared" si="20"/>
        <v>-0.34146496680082278</v>
      </c>
      <c r="N163" s="271">
        <f t="shared" si="21"/>
        <v>-0.31225533939494032</v>
      </c>
      <c r="O163" s="271">
        <f t="shared" si="22"/>
        <v>-0.24382168770552015</v>
      </c>
      <c r="P163" s="271">
        <f t="shared" si="23"/>
        <v>-0.24792950966771207</v>
      </c>
      <c r="Q163" s="264"/>
    </row>
    <row r="164" spans="1:17" x14ac:dyDescent="0.25">
      <c r="A164" s="174">
        <f>Indicators!A176</f>
        <v>40725</v>
      </c>
      <c r="B164" s="177">
        <f>'Risk KZN'!AE164</f>
        <v>0.33264927041286751</v>
      </c>
      <c r="C164" s="177">
        <f>'Risk Durban'!AE164</f>
        <v>8.476698999932758E-2</v>
      </c>
      <c r="D164" s="177">
        <f>'Risk PMB'!AE164</f>
        <v>0.35830856499063984</v>
      </c>
      <c r="E164" s="177">
        <f>'Risk RBay'!AE164</f>
        <v>0.55655463694353002</v>
      </c>
      <c r="F164" s="177">
        <f>'Risk Newcastle'!AE164</f>
        <v>0.23087135516929014</v>
      </c>
      <c r="G164" s="177">
        <f>'Risk Port Shepstone'!AE164</f>
        <v>0.48779861674380826</v>
      </c>
      <c r="H164" s="177">
        <f>'Risk Ilembe'!AE164</f>
        <v>0.73804860098309366</v>
      </c>
      <c r="I164" s="177"/>
      <c r="J164" s="271">
        <f t="shared" si="17"/>
        <v>-0.31543708179465629</v>
      </c>
      <c r="K164" s="271">
        <f t="shared" si="18"/>
        <v>-0.38609584387189128</v>
      </c>
      <c r="L164" s="271">
        <f t="shared" si="19"/>
        <v>-0.24210487245009768</v>
      </c>
      <c r="M164" s="271">
        <f t="shared" si="20"/>
        <v>-0.34287535681822973</v>
      </c>
      <c r="N164" s="271">
        <f t="shared" si="21"/>
        <v>-0.32668876105539996</v>
      </c>
      <c r="O164" s="271">
        <f t="shared" si="22"/>
        <v>-0.24633182736942061</v>
      </c>
      <c r="P164" s="271">
        <f t="shared" si="23"/>
        <v>-0.24261758377411</v>
      </c>
      <c r="Q164" s="264"/>
    </row>
    <row r="165" spans="1:17" x14ac:dyDescent="0.25">
      <c r="A165" s="174">
        <f>Indicators!A177</f>
        <v>40756</v>
      </c>
      <c r="B165" s="177">
        <f>'Risk KZN'!AE165</f>
        <v>0.98392467714785226</v>
      </c>
      <c r="C165" s="177">
        <f>'Risk Durban'!AE165</f>
        <v>0.89277220507108213</v>
      </c>
      <c r="D165" s="177">
        <f>'Risk PMB'!AE165</f>
        <v>0.81565153104742705</v>
      </c>
      <c r="E165" s="177">
        <f>'Risk RBay'!AE165</f>
        <v>1.7400198893051215</v>
      </c>
      <c r="F165" s="177">
        <f>'Risk Newcastle'!AE165</f>
        <v>0.98633587950253221</v>
      </c>
      <c r="G165" s="177">
        <f>'Risk Port Shepstone'!AE165</f>
        <v>0.93045794999206022</v>
      </c>
      <c r="H165" s="177">
        <f>'Risk Ilembe'!AE165</f>
        <v>1.0081767190870023</v>
      </c>
      <c r="I165" s="177"/>
      <c r="J165" s="271">
        <f t="shared" si="17"/>
        <v>-0.20303745496908626</v>
      </c>
      <c r="K165" s="271">
        <f t="shared" si="18"/>
        <v>-0.2790076550055795</v>
      </c>
      <c r="L165" s="271">
        <f t="shared" si="19"/>
        <v>-0.1600590997719778</v>
      </c>
      <c r="M165" s="271">
        <f t="shared" si="20"/>
        <v>-0.12892371454274229</v>
      </c>
      <c r="N165" s="271">
        <f t="shared" si="21"/>
        <v>-0.21400594992370306</v>
      </c>
      <c r="O165" s="271">
        <f t="shared" si="22"/>
        <v>-0.14608530260157607</v>
      </c>
      <c r="P165" s="271">
        <f t="shared" si="23"/>
        <v>-0.13343961951345851</v>
      </c>
      <c r="Q165" s="264"/>
    </row>
    <row r="166" spans="1:17" x14ac:dyDescent="0.25">
      <c r="A166" s="174">
        <f>Indicators!A178</f>
        <v>40787</v>
      </c>
      <c r="B166" s="177">
        <f>'Risk KZN'!AE166</f>
        <v>2.1703451126592346</v>
      </c>
      <c r="C166" s="177">
        <f>'Risk Durban'!AE166</f>
        <v>2.2895972638914226</v>
      </c>
      <c r="D166" s="177">
        <f>'Risk PMB'!AE166</f>
        <v>1.8827217361391173</v>
      </c>
      <c r="E166" s="177">
        <f>'Risk RBay'!AE166</f>
        <v>2.3362117730656955</v>
      </c>
      <c r="F166" s="177">
        <f>'Risk Newcastle'!AE166</f>
        <v>2.3222699465910601</v>
      </c>
      <c r="G166" s="177">
        <f>'Risk Port Shepstone'!AE166</f>
        <v>1.9758439121872213</v>
      </c>
      <c r="H166" s="177">
        <f>'Risk Ilembe'!AE166</f>
        <v>2.4090951737103454</v>
      </c>
      <c r="I166" s="177"/>
      <c r="J166" s="271">
        <f t="shared" si="17"/>
        <v>-8.3037893466458831E-2</v>
      </c>
      <c r="K166" s="271">
        <f t="shared" si="18"/>
        <v>-0.14485074192023475</v>
      </c>
      <c r="L166" s="271">
        <f t="shared" si="19"/>
        <v>-5.8861697510210927E-2</v>
      </c>
      <c r="M166" s="271">
        <f t="shared" si="20"/>
        <v>-5.4875808016167007E-3</v>
      </c>
      <c r="N166" s="271">
        <f t="shared" si="21"/>
        <v>-7.2446958697492125E-2</v>
      </c>
      <c r="O166" s="271">
        <f t="shared" si="22"/>
        <v>-4.7969449819712962E-2</v>
      </c>
      <c r="P166" s="271">
        <f t="shared" si="23"/>
        <v>3.1621284445059097E-3</v>
      </c>
      <c r="Q166" s="264"/>
    </row>
    <row r="167" spans="1:17" x14ac:dyDescent="0.25">
      <c r="A167" s="174">
        <f>Indicators!A179</f>
        <v>40817</v>
      </c>
      <c r="B167" s="177">
        <f>'Risk KZN'!AE167</f>
        <v>-0.14656367644234689</v>
      </c>
      <c r="C167" s="177">
        <f>'Risk Durban'!AE167</f>
        <v>-0.18145506959036073</v>
      </c>
      <c r="D167" s="177">
        <f>'Risk PMB'!AE167</f>
        <v>-0.11617536144516361</v>
      </c>
      <c r="E167" s="177">
        <f>'Risk RBay'!AE167</f>
        <v>9.7926425158722574E-2</v>
      </c>
      <c r="F167" s="177">
        <f>'Risk Newcastle'!AE167</f>
        <v>-0.14321754108264706</v>
      </c>
      <c r="G167" s="177">
        <f>'Risk Port Shepstone'!AE167</f>
        <v>-0.17890774272620324</v>
      </c>
      <c r="H167" s="177">
        <f>'Risk Ilembe'!AE167</f>
        <v>-0.27621719485870172</v>
      </c>
      <c r="I167" s="177"/>
      <c r="J167" s="271">
        <f t="shared" si="17"/>
        <v>-3.7829546249585622E-3</v>
      </c>
      <c r="K167" s="271">
        <f t="shared" si="18"/>
        <v>-5.1289592480897199E-2</v>
      </c>
      <c r="L167" s="271">
        <f t="shared" si="19"/>
        <v>4.0103973537895903E-3</v>
      </c>
      <c r="M167" s="271">
        <f t="shared" si="20"/>
        <v>0.12222682553210339</v>
      </c>
      <c r="N167" s="271">
        <f t="shared" si="21"/>
        <v>2.496326281334391E-2</v>
      </c>
      <c r="O167" s="271">
        <f t="shared" si="22"/>
        <v>1.3291691795943926E-3</v>
      </c>
      <c r="P167" s="271">
        <f t="shared" si="23"/>
        <v>5.7851779175502896E-2</v>
      </c>
      <c r="Q167" s="264"/>
    </row>
    <row r="168" spans="1:17" x14ac:dyDescent="0.25">
      <c r="A168" s="174">
        <f>Indicators!A180</f>
        <v>40848</v>
      </c>
      <c r="B168" s="177">
        <f>'Risk KZN'!AE168</f>
        <v>0.63724080170618858</v>
      </c>
      <c r="C168" s="177">
        <f>'Risk Durban'!AE168</f>
        <v>0.66024750117790554</v>
      </c>
      <c r="D168" s="177">
        <f>'Risk PMB'!AE168</f>
        <v>0.53267629238119718</v>
      </c>
      <c r="E168" s="177">
        <f>'Risk RBay'!AE168</f>
        <v>0.95647414857993851</v>
      </c>
      <c r="F168" s="177">
        <f>'Risk Newcastle'!AE168</f>
        <v>0.82655946268059588</v>
      </c>
      <c r="G168" s="177">
        <f>'Risk Port Shepstone'!AE168</f>
        <v>0.51273666735965806</v>
      </c>
      <c r="H168" s="177">
        <f>'Risk Ilembe'!AE168</f>
        <v>0.73839720524438623</v>
      </c>
      <c r="I168" s="177"/>
      <c r="J168" s="271">
        <f t="shared" si="17"/>
        <v>2.6972333159001452E-2</v>
      </c>
      <c r="K168" s="271">
        <f t="shared" si="18"/>
        <v>-1.166052872474288E-3</v>
      </c>
      <c r="L168" s="271">
        <f t="shared" si="19"/>
        <v>2.7258534648216839E-2</v>
      </c>
      <c r="M168" s="271">
        <f t="shared" si="20"/>
        <v>0.16588936727515696</v>
      </c>
      <c r="N168" s="271">
        <f t="shared" si="21"/>
        <v>7.5223211047444893E-2</v>
      </c>
      <c r="O168" s="271">
        <f t="shared" si="22"/>
        <v>1.3874146436628055E-2</v>
      </c>
      <c r="P168" s="271">
        <f t="shared" si="23"/>
        <v>5.8006857566318404E-2</v>
      </c>
      <c r="Q168" s="264"/>
    </row>
    <row r="169" spans="1:17" x14ac:dyDescent="0.25">
      <c r="A169" s="174">
        <f>Indicators!A181</f>
        <v>40878</v>
      </c>
      <c r="B169" s="177">
        <f>'Risk KZN'!AE169</f>
        <v>0.21835832882791556</v>
      </c>
      <c r="C169" s="177">
        <f>'Risk Durban'!AE169</f>
        <v>0.36617586666646146</v>
      </c>
      <c r="D169" s="177">
        <f>'Risk PMB'!AE169</f>
        <v>0.29581814305843535</v>
      </c>
      <c r="E169" s="177">
        <f>'Risk RBay'!AE169</f>
        <v>-0.30794950990880676</v>
      </c>
      <c r="F169" s="177">
        <f>'Risk Newcastle'!AE169</f>
        <v>0.23689779224665927</v>
      </c>
      <c r="G169" s="177">
        <f>'Risk Port Shepstone'!AE169</f>
        <v>0.19227089778022519</v>
      </c>
      <c r="H169" s="177">
        <f>'Risk Ilembe'!AE169</f>
        <v>4.9689340751289092E-2</v>
      </c>
      <c r="I169" s="177"/>
      <c r="J169" s="271">
        <f t="shared" si="17"/>
        <v>0.10618154756641493</v>
      </c>
      <c r="K169" s="271">
        <f t="shared" si="18"/>
        <v>9.0891659105854269E-2</v>
      </c>
      <c r="L169" s="271">
        <f t="shared" si="19"/>
        <v>0.10672144062958074</v>
      </c>
      <c r="M169" s="271">
        <f t="shared" si="20"/>
        <v>0.20367013242222901</v>
      </c>
      <c r="N169" s="271">
        <f t="shared" si="21"/>
        <v>0.15131395615100451</v>
      </c>
      <c r="O169" s="271">
        <f t="shared" si="22"/>
        <v>8.7800139446266162E-2</v>
      </c>
      <c r="P169" s="271">
        <f t="shared" si="23"/>
        <v>0.12704285565829671</v>
      </c>
      <c r="Q169" s="264"/>
    </row>
    <row r="170" spans="1:17" x14ac:dyDescent="0.25">
      <c r="A170" s="174">
        <f>Indicators!A182</f>
        <v>40909</v>
      </c>
      <c r="B170" s="177">
        <f>'Risk KZN'!AE170</f>
        <v>-0.36249621661805725</v>
      </c>
      <c r="C170" s="177">
        <f>'Risk Durban'!AE170</f>
        <v>-0.44933507644944487</v>
      </c>
      <c r="D170" s="177">
        <f>'Risk PMB'!AE170</f>
        <v>-0.31631907726017972</v>
      </c>
      <c r="E170" s="177">
        <f>'Risk RBay'!AE170</f>
        <v>-9.7209193503893759E-2</v>
      </c>
      <c r="F170" s="177">
        <f>'Risk Newcastle'!AE170</f>
        <v>-0.45729285389431273</v>
      </c>
      <c r="G170" s="177">
        <f>'Risk Port Shepstone'!AE170</f>
        <v>-0.29518787101995769</v>
      </c>
      <c r="H170" s="177">
        <f>'Risk Ilembe'!AE170</f>
        <v>-0.49512398358567933</v>
      </c>
      <c r="I170" s="177"/>
      <c r="J170" s="271">
        <f t="shared" si="17"/>
        <v>0.23009557792999619</v>
      </c>
      <c r="K170" s="271">
        <f t="shared" si="18"/>
        <v>0.21235135684184919</v>
      </c>
      <c r="L170" s="271">
        <f t="shared" si="19"/>
        <v>0.21267686736547858</v>
      </c>
      <c r="M170" s="271">
        <f t="shared" si="20"/>
        <v>0.38216866917644698</v>
      </c>
      <c r="N170" s="271">
        <f t="shared" si="21"/>
        <v>0.27431289494208072</v>
      </c>
      <c r="O170" s="271">
        <f t="shared" si="22"/>
        <v>0.20094302387000723</v>
      </c>
      <c r="P170" s="271">
        <f t="shared" si="23"/>
        <v>0.25203180910211337</v>
      </c>
      <c r="Q170" s="264"/>
    </row>
    <row r="171" spans="1:17" x14ac:dyDescent="0.25">
      <c r="A171" s="174">
        <f>Indicators!A183</f>
        <v>40940</v>
      </c>
      <c r="B171" s="177">
        <f>'Risk KZN'!AE171</f>
        <v>-2.1957081501478086</v>
      </c>
      <c r="C171" s="177">
        <f>'Risk Durban'!AE171</f>
        <v>-2.1745339450450487</v>
      </c>
      <c r="D171" s="177">
        <f>'Risk PMB'!AE171</f>
        <v>-1.8315713168544512</v>
      </c>
      <c r="E171" s="177">
        <f>'Risk RBay'!AE171</f>
        <v>-2.7186511411162662</v>
      </c>
      <c r="F171" s="177">
        <f>'Risk Newcastle'!AE171</f>
        <v>-2.1784785185299054</v>
      </c>
      <c r="G171" s="177">
        <f>'Risk Port Shepstone'!AE171</f>
        <v>-1.9740126808792675</v>
      </c>
      <c r="H171" s="177">
        <f>'Risk Ilembe'!AE171</f>
        <v>-2.5735452466315567</v>
      </c>
      <c r="I171" s="177"/>
      <c r="J171" s="271">
        <f t="shared" si="17"/>
        <v>5.8247857800522223E-3</v>
      </c>
      <c r="K171" s="271">
        <f t="shared" si="18"/>
        <v>-9.096678262904876E-4</v>
      </c>
      <c r="L171" s="271">
        <f t="shared" si="19"/>
        <v>2.0919773383021943E-2</v>
      </c>
      <c r="M171" s="271">
        <f t="shared" si="20"/>
        <v>9.5646582656321144E-2</v>
      </c>
      <c r="N171" s="271">
        <f t="shared" si="21"/>
        <v>3.3892207079356314E-2</v>
      </c>
      <c r="O171" s="271">
        <f t="shared" si="22"/>
        <v>-5.0115834828492805E-4</v>
      </c>
      <c r="P171" s="271">
        <f t="shared" si="23"/>
        <v>-4.094552022778819E-2</v>
      </c>
      <c r="Q171" s="264"/>
    </row>
    <row r="172" spans="1:17" x14ac:dyDescent="0.25">
      <c r="A172" s="174">
        <f>Indicators!A184</f>
        <v>40969</v>
      </c>
      <c r="B172" s="177">
        <f>'Risk KZN'!AE172</f>
        <v>0.55980726153355664</v>
      </c>
      <c r="C172" s="177">
        <f>'Risk Durban'!AE172</f>
        <v>0.57039462225081161</v>
      </c>
      <c r="D172" s="177">
        <f>'Risk PMB'!AE172</f>
        <v>0.57930797684454971</v>
      </c>
      <c r="E172" s="177">
        <f>'Risk RBay'!AE172</f>
        <v>0.39561053342805474</v>
      </c>
      <c r="F172" s="177">
        <f>'Risk Newcastle'!AE172</f>
        <v>0.6562236992964231</v>
      </c>
      <c r="G172" s="177">
        <f>'Risk Port Shepstone'!AE172</f>
        <v>0.53904778648215401</v>
      </c>
      <c r="H172" s="177">
        <f>'Risk Ilembe'!AE172</f>
        <v>0.72239780855650171</v>
      </c>
      <c r="I172" s="177"/>
      <c r="J172" s="271">
        <f t="shared" si="17"/>
        <v>0.19874537316587804</v>
      </c>
      <c r="K172" s="271">
        <f t="shared" si="18"/>
        <v>0.1956203561842958</v>
      </c>
      <c r="L172" s="271">
        <f t="shared" si="19"/>
        <v>0.19459427396601769</v>
      </c>
      <c r="M172" s="271">
        <f t="shared" si="20"/>
        <v>0.28998658654397835</v>
      </c>
      <c r="N172" s="271">
        <f t="shared" si="21"/>
        <v>0.2295086270239565</v>
      </c>
      <c r="O172" s="271">
        <f t="shared" si="22"/>
        <v>0.17991004667757679</v>
      </c>
      <c r="P172" s="271">
        <f t="shared" si="23"/>
        <v>0.18061371427486098</v>
      </c>
      <c r="Q172" s="264"/>
    </row>
    <row r="173" spans="1:17" x14ac:dyDescent="0.25">
      <c r="A173" s="174">
        <f>Indicators!A185</f>
        <v>41000</v>
      </c>
      <c r="B173" s="177">
        <f>'Risk KZN'!AE173</f>
        <v>-7.3472862788068277E-2</v>
      </c>
      <c r="C173" s="177">
        <f>'Risk Durban'!AE173</f>
        <v>1.3451693140360691E-3</v>
      </c>
      <c r="D173" s="177">
        <f>'Risk PMB'!AE173</f>
        <v>-0.10880481800317682</v>
      </c>
      <c r="E173" s="177">
        <f>'Risk RBay'!AE173</f>
        <v>-0.12178109170386173</v>
      </c>
      <c r="F173" s="177">
        <f>'Risk Newcastle'!AE173</f>
        <v>-0.1137131067649032</v>
      </c>
      <c r="G173" s="177">
        <f>'Risk Port Shepstone'!AE173</f>
        <v>-7.9150249373335313E-2</v>
      </c>
      <c r="H173" s="177">
        <f>'Risk Ilembe'!AE173</f>
        <v>-0.24553722524049762</v>
      </c>
      <c r="I173" s="177"/>
      <c r="J173" s="271">
        <f t="shared" si="17"/>
        <v>0.19376935001983731</v>
      </c>
      <c r="K173" s="271">
        <f t="shared" si="18"/>
        <v>0.19013428091845755</v>
      </c>
      <c r="L173" s="271">
        <f t="shared" si="19"/>
        <v>0.18712456966274749</v>
      </c>
      <c r="M173" s="271">
        <f t="shared" si="20"/>
        <v>0.25848389043784231</v>
      </c>
      <c r="N173" s="271">
        <f t="shared" si="21"/>
        <v>0.20488488784800876</v>
      </c>
      <c r="O173" s="271">
        <f t="shared" si="22"/>
        <v>0.1947541458413031</v>
      </c>
      <c r="P173" s="271">
        <f t="shared" si="23"/>
        <v>0.17799695199474103</v>
      </c>
      <c r="Q173" s="264"/>
    </row>
    <row r="174" spans="1:17" x14ac:dyDescent="0.25">
      <c r="A174" s="174">
        <f>Indicators!A186</f>
        <v>41030</v>
      </c>
      <c r="B174" s="177">
        <f>'Risk KZN'!AE174</f>
        <v>3.4851137891857875</v>
      </c>
      <c r="C174" s="177">
        <f>'Risk Durban'!AE174</f>
        <v>3.6053848360760865</v>
      </c>
      <c r="D174" s="177">
        <f>'Risk PMB'!AE174</f>
        <v>3.0020847981430712</v>
      </c>
      <c r="E174" s="177">
        <f>'Risk RBay'!AE174</f>
        <v>4.1295912770367753</v>
      </c>
      <c r="F174" s="177">
        <f>'Risk Newcastle'!AE174</f>
        <v>3.5773202805754813</v>
      </c>
      <c r="G174" s="177">
        <f>'Risk Port Shepstone'!AE174</f>
        <v>3.0993975171235411</v>
      </c>
      <c r="H174" s="177">
        <f>'Risk Ilembe'!AE174</f>
        <v>3.7031820898823966</v>
      </c>
      <c r="I174" s="177"/>
      <c r="J174" s="271">
        <f t="shared" si="17"/>
        <v>0.59024326379114223</v>
      </c>
      <c r="K174" s="271">
        <f t="shared" si="18"/>
        <v>0.59288224049120264</v>
      </c>
      <c r="L174" s="271">
        <f t="shared" si="19"/>
        <v>0.53115779019855858</v>
      </c>
      <c r="M174" s="271">
        <f t="shared" si="20"/>
        <v>0.71200218836322904</v>
      </c>
      <c r="N174" s="271">
        <f t="shared" si="21"/>
        <v>0.60803775530761017</v>
      </c>
      <c r="O174" s="271">
        <f t="shared" si="22"/>
        <v>0.55422478393033003</v>
      </c>
      <c r="P174" s="271">
        <f t="shared" si="23"/>
        <v>0.62386112094385249</v>
      </c>
      <c r="Q174" s="264"/>
    </row>
    <row r="175" spans="1:17" x14ac:dyDescent="0.25">
      <c r="A175" s="174">
        <f>Indicators!A187</f>
        <v>41061</v>
      </c>
      <c r="B175" s="177">
        <f>'Risk KZN'!AE175</f>
        <v>0.71492429264503321</v>
      </c>
      <c r="C175" s="177">
        <f>'Risk Durban'!AE175</f>
        <v>0.77806531375860244</v>
      </c>
      <c r="D175" s="177">
        <f>'Risk PMB'!AE175</f>
        <v>0.68637778865853027</v>
      </c>
      <c r="E175" s="177">
        <f>'Risk RBay'!AE175</f>
        <v>0.54664334952713989</v>
      </c>
      <c r="F175" s="177">
        <f>'Risk Newcastle'!AE175</f>
        <v>0.61090671410799458</v>
      </c>
      <c r="G175" s="177">
        <f>'Risk Port Shepstone'!AE175</f>
        <v>0.73035251628502385</v>
      </c>
      <c r="H175" s="177">
        <f>'Risk Ilembe'!AE175</f>
        <v>0.58570413464687776</v>
      </c>
      <c r="I175" s="177"/>
      <c r="J175" s="271">
        <f t="shared" ref="J175:J183" si="24">AVERAGE(B163:B175)</f>
        <v>0.49380352795000892</v>
      </c>
      <c r="K175" s="271">
        <f t="shared" si="18"/>
        <v>0.4961747330552122</v>
      </c>
      <c r="L175" s="271">
        <f t="shared" ref="L175:L183" si="25">AVERAGE(D163:D175)</f>
        <v>0.45489096078077063</v>
      </c>
      <c r="M175" s="271">
        <f t="shared" ref="M175:M183" si="26">AVERAGE(E163:E175)</f>
        <v>0.55815018645304582</v>
      </c>
      <c r="N175" s="271">
        <f t="shared" ref="N175:N183" si="27">AVERAGE(F163:F175)</f>
        <v>0.4959431127268602</v>
      </c>
      <c r="O175" s="271">
        <f t="shared" ref="O175:O183" si="28">AVERAGE(G163:G175)</f>
        <v>0.48013256906204826</v>
      </c>
      <c r="P175" s="271">
        <f t="shared" ref="P175:P183" si="29">AVERAGE(H163:H175)</f>
        <v>0.51403989898225533</v>
      </c>
      <c r="Q175" s="264"/>
    </row>
    <row r="176" spans="1:17" x14ac:dyDescent="0.25">
      <c r="A176" s="174">
        <f>Indicators!A188</f>
        <v>41091</v>
      </c>
      <c r="B176" s="177">
        <f>'Risk KZN'!AE176</f>
        <v>-0.62857653688986803</v>
      </c>
      <c r="C176" s="177">
        <f>'Risk Durban'!AE176</f>
        <v>-0.81859460219947333</v>
      </c>
      <c r="D176" s="177">
        <f>'Risk PMB'!AE176</f>
        <v>-0.45228585135434474</v>
      </c>
      <c r="E176" s="177">
        <f>'Risk RBay'!AE176</f>
        <v>-0.61738923891244601</v>
      </c>
      <c r="F176" s="177">
        <f>'Risk Newcastle'!AE176</f>
        <v>-0.60174916477336204</v>
      </c>
      <c r="G176" s="177">
        <f>'Risk Port Shepstone'!AE176</f>
        <v>-0.48820266402104906</v>
      </c>
      <c r="H176" s="177">
        <f>'Risk Ilembe'!AE176</f>
        <v>-0.37563286941162666</v>
      </c>
      <c r="I176" s="177"/>
      <c r="J176" s="271">
        <f t="shared" si="24"/>
        <v>0.43811893009479125</v>
      </c>
      <c r="K176" s="271">
        <f t="shared" si="18"/>
        <v>0.43267931345549293</v>
      </c>
      <c r="L176" s="271">
        <f t="shared" si="25"/>
        <v>0.40983003125735773</v>
      </c>
      <c r="M176" s="271">
        <f t="shared" si="26"/>
        <v>0.53046552753074638</v>
      </c>
      <c r="N176" s="271">
        <f t="shared" si="27"/>
        <v>0.45791799577883902</v>
      </c>
      <c r="O176" s="271">
        <f t="shared" si="28"/>
        <v>0.41941881968722139</v>
      </c>
      <c r="P176" s="271">
        <f t="shared" si="29"/>
        <v>0.46066419639491013</v>
      </c>
      <c r="Q176" s="264"/>
    </row>
    <row r="177" spans="1:22" x14ac:dyDescent="0.25">
      <c r="A177" s="174">
        <f>Indicators!A189</f>
        <v>41122</v>
      </c>
      <c r="B177" s="177">
        <f>'Risk KZN'!AE177</f>
        <v>-0.13183842846612182</v>
      </c>
      <c r="C177" s="177">
        <f>'Risk Durban'!AE177</f>
        <v>-9.5639604756178151E-2</v>
      </c>
      <c r="D177" s="177">
        <f>'Risk PMB'!AE177</f>
        <v>-6.9109900850605407E-2</v>
      </c>
      <c r="E177" s="177">
        <f>'Risk RBay'!AE177</f>
        <v>8.0100025440076578E-2</v>
      </c>
      <c r="F177" s="177">
        <f>'Risk Newcastle'!AE177</f>
        <v>9.251199752778741E-2</v>
      </c>
      <c r="G177" s="177">
        <f>'Risk Port Shepstone'!AE177</f>
        <v>-0.24461907621831178</v>
      </c>
      <c r="H177" s="177">
        <f>'Risk Ilembe'!AE177</f>
        <v>-0.26120080372927146</v>
      </c>
      <c r="I177" s="177"/>
      <c r="J177" s="271">
        <f t="shared" si="24"/>
        <v>0.40238910710409981</v>
      </c>
      <c r="K177" s="271">
        <f t="shared" si="18"/>
        <v>0.41880188308968486</v>
      </c>
      <c r="L177" s="271">
        <f t="shared" si="25"/>
        <v>0.37695168773110804</v>
      </c>
      <c r="M177" s="271">
        <f t="shared" si="26"/>
        <v>0.4938151727997116</v>
      </c>
      <c r="N177" s="271">
        <f t="shared" si="27"/>
        <v>0.4472749682679541</v>
      </c>
      <c r="O177" s="271">
        <f t="shared" si="28"/>
        <v>0.36307899715167369</v>
      </c>
      <c r="P177" s="271">
        <f t="shared" si="29"/>
        <v>0.383798857570882</v>
      </c>
      <c r="Q177" s="264"/>
    </row>
    <row r="178" spans="1:22" x14ac:dyDescent="0.25">
      <c r="A178" s="174">
        <f>Indicators!A190</f>
        <v>41153</v>
      </c>
      <c r="B178" s="177">
        <f>'Risk KZN'!AE178</f>
        <v>-0.21025661563140466</v>
      </c>
      <c r="C178" s="177">
        <f>'Risk Durban'!AE178</f>
        <v>-0.19496985606479439</v>
      </c>
      <c r="D178" s="177">
        <f>'Risk PMB'!AE178</f>
        <v>-0.15461660584280462</v>
      </c>
      <c r="E178" s="177">
        <f>'Risk RBay'!AE178</f>
        <v>-0.2504165356171455</v>
      </c>
      <c r="F178" s="177">
        <f>'Risk Newcastle'!AE178</f>
        <v>-0.34114628499669114</v>
      </c>
      <c r="G178" s="177">
        <f>'Risk Port Shepstone'!AE178</f>
        <v>-0.11109369041745962</v>
      </c>
      <c r="H178" s="177">
        <f>'Risk Ilembe'!AE178</f>
        <v>-0.49141609541310449</v>
      </c>
      <c r="I178" s="177"/>
      <c r="J178" s="271">
        <f t="shared" si="24"/>
        <v>0.31052900765954156</v>
      </c>
      <c r="K178" s="271">
        <f t="shared" si="18"/>
        <v>0.33512941684846353</v>
      </c>
      <c r="L178" s="271">
        <f t="shared" si="25"/>
        <v>0.30231567720109037</v>
      </c>
      <c r="M178" s="271">
        <f t="shared" si="26"/>
        <v>0.34070467857492187</v>
      </c>
      <c r="N178" s="271">
        <f t="shared" si="27"/>
        <v>0.34516095561416776</v>
      </c>
      <c r="O178" s="271">
        <f t="shared" si="28"/>
        <v>0.2829596401970953</v>
      </c>
      <c r="P178" s="271">
        <f t="shared" si="29"/>
        <v>0.26844556414779686</v>
      </c>
      <c r="Q178" s="264"/>
    </row>
    <row r="179" spans="1:22" x14ac:dyDescent="0.25">
      <c r="A179" s="174">
        <f>Indicators!A191</f>
        <v>41183</v>
      </c>
      <c r="B179" s="177">
        <f>'Risk KZN'!AE179</f>
        <v>1.455539096741536</v>
      </c>
      <c r="C179" s="177">
        <f>'Risk Durban'!AE179</f>
        <v>1.4406114629310161</v>
      </c>
      <c r="D179" s="177">
        <f>'Risk PMB'!AE179</f>
        <v>1.2743830037318156</v>
      </c>
      <c r="E179" s="177">
        <f>'Risk RBay'!AE179</f>
        <v>1.7513141391838329</v>
      </c>
      <c r="F179" s="177">
        <f>'Risk Newcastle'!AE179</f>
        <v>1.5428518453514291</v>
      </c>
      <c r="G179" s="177">
        <f>'Risk Port Shepstone'!AE179</f>
        <v>1.3039346223213539</v>
      </c>
      <c r="H179" s="177">
        <f>'Risk Ilembe'!AE179</f>
        <v>1.7410188920095715</v>
      </c>
      <c r="I179" s="177"/>
      <c r="J179" s="271">
        <f t="shared" si="24"/>
        <v>0.25554392951202631</v>
      </c>
      <c r="K179" s="271">
        <f t="shared" si="18"/>
        <v>0.26982281677458608</v>
      </c>
      <c r="L179" s="271">
        <f t="shared" si="25"/>
        <v>0.25552039009283639</v>
      </c>
      <c r="M179" s="271">
        <f t="shared" si="26"/>
        <v>0.29571255289170162</v>
      </c>
      <c r="N179" s="271">
        <f t="shared" si="27"/>
        <v>0.28520571705727299</v>
      </c>
      <c r="O179" s="271">
        <f t="shared" si="28"/>
        <v>0.23127431020741321</v>
      </c>
      <c r="P179" s="271">
        <f t="shared" si="29"/>
        <v>0.217055080940045</v>
      </c>
      <c r="Q179" s="264"/>
    </row>
    <row r="180" spans="1:22" x14ac:dyDescent="0.25">
      <c r="A180" s="174">
        <f>Indicators!A192</f>
        <v>41214</v>
      </c>
      <c r="B180" s="177">
        <f>'Risk KZN'!AE180</f>
        <v>0.25115944957197206</v>
      </c>
      <c r="C180" s="177">
        <f>'Risk Durban'!AE180</f>
        <v>0.29470291466296794</v>
      </c>
      <c r="D180" s="177">
        <f>'Risk PMB'!AE180</f>
        <v>0.27398813722877852</v>
      </c>
      <c r="E180" s="177">
        <f>'Risk RBay'!AE180</f>
        <v>0.28665944960541884</v>
      </c>
      <c r="F180" s="177">
        <f>'Risk Newcastle'!AE180</f>
        <v>0.3192727772255593</v>
      </c>
      <c r="G180" s="177">
        <f>'Risk Port Shepstone'!AE180</f>
        <v>0.21232448515191979</v>
      </c>
      <c r="H180" s="177">
        <f>'Risk Ilembe'!AE180</f>
        <v>0.12642762556053297</v>
      </c>
      <c r="I180" s="177"/>
      <c r="J180" s="271">
        <f t="shared" si="24"/>
        <v>0.28613801612851242</v>
      </c>
      <c r="K180" s="271">
        <f t="shared" si="18"/>
        <v>0.30645035402484211</v>
      </c>
      <c r="L180" s="271">
        <f t="shared" si="25"/>
        <v>0.28553296691390889</v>
      </c>
      <c r="M180" s="271">
        <f t="shared" si="26"/>
        <v>0.31023047784913971</v>
      </c>
      <c r="N180" s="271">
        <f t="shared" si="27"/>
        <v>0.32078189538867352</v>
      </c>
      <c r="O180" s="271">
        <f t="shared" si="28"/>
        <v>0.26136909696726884</v>
      </c>
      <c r="P180" s="271">
        <f t="shared" si="29"/>
        <v>0.24802775943383226</v>
      </c>
      <c r="Q180" s="264"/>
    </row>
    <row r="181" spans="1:22" x14ac:dyDescent="0.25">
      <c r="A181" s="174">
        <f>Indicators!A193</f>
        <v>41244</v>
      </c>
      <c r="B181" s="177">
        <f>'Risk KZN'!AE181</f>
        <v>-0.41413626095563644</v>
      </c>
      <c r="C181" s="177">
        <f>'Risk Durban'!AE181</f>
        <v>-0.33806494101910167</v>
      </c>
      <c r="D181" s="177">
        <f>'Risk PMB'!AE181</f>
        <v>-0.25322444308412123</v>
      </c>
      <c r="E181" s="177">
        <f>'Risk RBay'!AE181</f>
        <v>-0.94751172036102627</v>
      </c>
      <c r="F181" s="177">
        <f>'Risk Newcastle'!AE181</f>
        <v>-0.46253513415582753</v>
      </c>
      <c r="G181" s="177">
        <f>'Risk Port Shepstone'!AE181</f>
        <v>-0.31079896548301567</v>
      </c>
      <c r="H181" s="177">
        <f>'Risk Ilembe'!AE181</f>
        <v>-0.61971063723970166</v>
      </c>
      <c r="I181" s="177"/>
      <c r="J181" s="271">
        <f t="shared" si="24"/>
        <v>0.20526285746221815</v>
      </c>
      <c r="K181" s="271">
        <f t="shared" si="18"/>
        <v>0.22965708924045705</v>
      </c>
      <c r="L181" s="271">
        <f t="shared" si="25"/>
        <v>0.22507906418580748</v>
      </c>
      <c r="M181" s="271">
        <f t="shared" si="26"/>
        <v>0.16377002639214241</v>
      </c>
      <c r="N181" s="271">
        <f t="shared" si="27"/>
        <v>0.22162077255510246</v>
      </c>
      <c r="O181" s="271">
        <f t="shared" si="28"/>
        <v>0.19802020213321703</v>
      </c>
      <c r="P181" s="271">
        <f t="shared" si="29"/>
        <v>0.14355792539659476</v>
      </c>
      <c r="Q181" s="264"/>
    </row>
    <row r="182" spans="1:22" x14ac:dyDescent="0.25">
      <c r="A182" s="174">
        <f>Indicators!A194</f>
        <v>41275</v>
      </c>
      <c r="B182" s="177">
        <f>'Risk KZN'!AE182</f>
        <v>0.60209500857140419</v>
      </c>
      <c r="C182" s="177">
        <f>'Risk Durban'!AE182</f>
        <v>0.54383590398642401</v>
      </c>
      <c r="D182" s="177">
        <f>'Risk PMB'!AE182</f>
        <v>0.48712134645907323</v>
      </c>
      <c r="E182" s="177">
        <f>'Risk RBay'!AE182</f>
        <v>1.1060299658700727</v>
      </c>
      <c r="F182" s="177">
        <f>'Risk Newcastle'!AE182</f>
        <v>0.78049041533003094</v>
      </c>
      <c r="G182" s="177">
        <f>'Risk Port Shepstone'!AE182</f>
        <v>0.4615461347864826</v>
      </c>
      <c r="H182" s="177">
        <f>'Risk Ilembe'!AE182</f>
        <v>0.83869324043486693</v>
      </c>
      <c r="I182" s="177"/>
      <c r="J182" s="271">
        <f t="shared" si="24"/>
        <v>0.23478106359633269</v>
      </c>
      <c r="K182" s="271">
        <f t="shared" si="18"/>
        <v>0.24332324595737725</v>
      </c>
      <c r="L182" s="271">
        <f t="shared" si="25"/>
        <v>0.23979469521662575</v>
      </c>
      <c r="M182" s="271">
        <f t="shared" si="26"/>
        <v>0.27253767837513315</v>
      </c>
      <c r="N182" s="271">
        <f t="shared" si="27"/>
        <v>0.26343558971536185</v>
      </c>
      <c r="O182" s="271">
        <f t="shared" si="28"/>
        <v>0.21873368190292913</v>
      </c>
      <c r="P182" s="271">
        <f t="shared" si="29"/>
        <v>0.20425053306456228</v>
      </c>
      <c r="R182" s="262"/>
    </row>
    <row r="183" spans="1:22" x14ac:dyDescent="0.25">
      <c r="A183" s="174">
        <f>Indicators!A195</f>
        <v>41306</v>
      </c>
      <c r="B183" s="177">
        <f>'Risk KZN'!AE183</f>
        <v>-0.72416287969822901</v>
      </c>
      <c r="C183" s="177">
        <f>'Risk Durban'!AE183</f>
        <v>-0.60501806659056079</v>
      </c>
      <c r="D183" s="177">
        <f>'Risk PMB'!AE183</f>
        <v>-0.59485598824832986</v>
      </c>
      <c r="E183" s="177">
        <f>'Risk RBay'!AE183</f>
        <v>-1.3454416049722986</v>
      </c>
      <c r="F183" s="177">
        <f>'Risk Newcastle'!AE183</f>
        <v>-0.82304782771319418</v>
      </c>
      <c r="G183" s="177">
        <f>'Risk Port Shepstone'!AE183</f>
        <v>-0.58485044205585557</v>
      </c>
      <c r="H183" s="177">
        <f>'Risk Ilembe'!AE183</f>
        <v>-1.0087646303080715</v>
      </c>
      <c r="I183" s="177"/>
      <c r="J183" s="271">
        <f t="shared" si="24"/>
        <v>0.20696055105170405</v>
      </c>
      <c r="K183" s="271">
        <f t="shared" si="18"/>
        <v>0.23134763133113753</v>
      </c>
      <c r="L183" s="271">
        <f t="shared" si="25"/>
        <v>0.21836877898676804</v>
      </c>
      <c r="M183" s="271">
        <f t="shared" si="26"/>
        <v>0.17651980056987129</v>
      </c>
      <c r="N183" s="271">
        <f t="shared" si="27"/>
        <v>0.23530059172929402</v>
      </c>
      <c r="O183" s="271">
        <f t="shared" si="28"/>
        <v>0.1964519456693985</v>
      </c>
      <c r="P183" s="271">
        <f t="shared" si="29"/>
        <v>0.16473971408591673</v>
      </c>
      <c r="R183" s="262"/>
    </row>
    <row r="184" spans="1:22" x14ac:dyDescent="0.25">
      <c r="A184" s="174">
        <f>Indicators!A196</f>
        <v>41334</v>
      </c>
      <c r="B184" s="177">
        <f>'Risk KZN'!AE184</f>
        <v>2.2420900685244392</v>
      </c>
      <c r="C184" s="177">
        <f>'Risk Durban'!AE184</f>
        <v>2.1931849270938524</v>
      </c>
      <c r="D184" s="177">
        <f>'Risk PMB'!AE184</f>
        <v>1.9989046251892202</v>
      </c>
      <c r="E184" s="177">
        <f>'Risk RBay'!AE184</f>
        <v>2.8638749623790538</v>
      </c>
      <c r="F184" s="177">
        <f>'Risk Newcastle'!AE184</f>
        <v>2.3591978781066376</v>
      </c>
      <c r="G184" s="177">
        <f>'Risk Port Shepstone'!AE184</f>
        <v>1.9965941268277629</v>
      </c>
      <c r="H184" s="177">
        <f>'Risk Ilembe'!AE184</f>
        <v>2.55763540081242</v>
      </c>
      <c r="I184" s="177"/>
      <c r="J184" s="271">
        <f t="shared" ref="J184:J187" si="30">AVERAGE(B172:B184)</f>
        <v>0.5483296447957231</v>
      </c>
      <c r="K184" s="271">
        <f t="shared" si="18"/>
        <v>0.56732600611105299</v>
      </c>
      <c r="L184" s="271">
        <f t="shared" ref="L184:L187" si="31">AVERAGE(D172:D184)</f>
        <v>0.51302077452858896</v>
      </c>
      <c r="M184" s="271">
        <f t="shared" ref="M184:M187" si="32">AVERAGE(E172:E184)</f>
        <v>0.60594488545412672</v>
      </c>
      <c r="N184" s="271">
        <f t="shared" ref="N184:N187" si="33">AVERAGE(F172:F184)</f>
        <v>0.58435262223979734</v>
      </c>
      <c r="O184" s="271">
        <f t="shared" ref="O184:O187" si="34">AVERAGE(G172:G184)</f>
        <v>0.50188323856993944</v>
      </c>
      <c r="P184" s="271">
        <f t="shared" ref="P184:P187" si="35">AVERAGE(H172:H184)</f>
        <v>0.55944591773545327</v>
      </c>
      <c r="R184" s="262"/>
    </row>
    <row r="185" spans="1:22" x14ac:dyDescent="0.25">
      <c r="A185" s="174">
        <f>Indicators!A197</f>
        <v>41365</v>
      </c>
      <c r="B185" s="177">
        <f>'Risk KZN'!AE185</f>
        <v>-0.31584536038617805</v>
      </c>
      <c r="C185" s="177">
        <f>'Risk Durban'!AE185</f>
        <v>-0.1714637040024749</v>
      </c>
      <c r="D185" s="177">
        <f>'Risk PMB'!AE185</f>
        <v>-0.240180403054226</v>
      </c>
      <c r="E185" s="177">
        <f>'Risk RBay'!AE185</f>
        <v>-0.92995062348094504</v>
      </c>
      <c r="F185" s="177">
        <f>'Risk Newcastle'!AE185</f>
        <v>-0.39436956124661238</v>
      </c>
      <c r="G185" s="177">
        <f>'Risk Port Shepstone'!AE185</f>
        <v>-0.2647318198919591</v>
      </c>
      <c r="H185" s="177">
        <f>'Risk Ilembe'!AE185</f>
        <v>-0.54534016313702949</v>
      </c>
      <c r="I185" s="177"/>
      <c r="J185" s="271">
        <f t="shared" si="30"/>
        <v>0.48097175080189741</v>
      </c>
      <c r="K185" s="271">
        <f t="shared" si="18"/>
        <v>0.51025998101464631</v>
      </c>
      <c r="L185" s="271">
        <f t="shared" si="31"/>
        <v>0.44998320684406767</v>
      </c>
      <c r="M185" s="271">
        <f t="shared" si="32"/>
        <v>0.50397864261497283</v>
      </c>
      <c r="N185" s="271">
        <f t="shared" si="33"/>
        <v>0.50353775604417939</v>
      </c>
      <c r="O185" s="271">
        <f t="shared" si="34"/>
        <v>0.44005403807962301</v>
      </c>
      <c r="P185" s="271">
        <f t="shared" si="35"/>
        <v>0.46192761222056633</v>
      </c>
      <c r="R185" s="262"/>
      <c r="S185" s="262"/>
      <c r="T185" s="262"/>
      <c r="U185" s="262"/>
      <c r="V185" s="262"/>
    </row>
    <row r="186" spans="1:22" x14ac:dyDescent="0.25">
      <c r="A186" s="174">
        <f>Indicators!A198</f>
        <v>41395</v>
      </c>
      <c r="B186" s="177">
        <f>'Risk KZN'!AE186</f>
        <v>2.289965261371687</v>
      </c>
      <c r="C186" s="177">
        <f>'Risk Durban'!AE186</f>
        <v>2.2536059659239998</v>
      </c>
      <c r="D186" s="177">
        <f>'Risk PMB'!AE186</f>
        <v>1.9855956653450784</v>
      </c>
      <c r="E186" s="177">
        <f>'Risk RBay'!AE186</f>
        <v>2.9300011901378222</v>
      </c>
      <c r="F186" s="177">
        <f>'Risk Newcastle'!AE186</f>
        <v>2.4958815575159066</v>
      </c>
      <c r="G186" s="177">
        <f>'Risk Port Shepstone'!AE186</f>
        <v>2.0332268147438652</v>
      </c>
      <c r="H186" s="177">
        <f>'Risk Ilembe'!AE186</f>
        <v>2.760233096936604</v>
      </c>
      <c r="I186" s="177"/>
      <c r="J186" s="271">
        <f t="shared" si="30"/>
        <v>0.6627746834295708</v>
      </c>
      <c r="K186" s="271">
        <f t="shared" si="18"/>
        <v>0.68351081152310489</v>
      </c>
      <c r="L186" s="271">
        <f t="shared" si="31"/>
        <v>0.61109093633239508</v>
      </c>
      <c r="M186" s="271">
        <f t="shared" si="32"/>
        <v>0.73873112583356404</v>
      </c>
      <c r="N186" s="271">
        <f t="shared" si="33"/>
        <v>0.70427580714270321</v>
      </c>
      <c r="O186" s="271">
        <f t="shared" si="34"/>
        <v>0.60254458147325374</v>
      </c>
      <c r="P186" s="271">
        <f t="shared" si="35"/>
        <v>0.69314071392649723</v>
      </c>
      <c r="R186" s="262"/>
      <c r="S186" s="262"/>
      <c r="T186" s="262"/>
      <c r="U186" s="262"/>
      <c r="V186" s="262"/>
    </row>
    <row r="187" spans="1:22" x14ac:dyDescent="0.25">
      <c r="A187" s="174">
        <f>Indicators!A199</f>
        <v>41426</v>
      </c>
      <c r="B187" s="177">
        <f>'Risk KZN'!AE187</f>
        <v>-0.45845093015352478</v>
      </c>
      <c r="C187" s="177">
        <f>'Risk Durban'!AE187</f>
        <v>-0.32030363746757839</v>
      </c>
      <c r="D187" s="177">
        <f>'Risk PMB'!AE187</f>
        <v>-0.31156490113464475</v>
      </c>
      <c r="E187" s="177">
        <f>'Risk RBay'!AE187</f>
        <v>-1.2077605202409196</v>
      </c>
      <c r="F187" s="177">
        <f>'Risk Newcastle'!AE187</f>
        <v>-0.37344653290835556</v>
      </c>
      <c r="G187" s="177">
        <f>'Risk Port Shepstone'!AE187</f>
        <v>-0.44926866237690616</v>
      </c>
      <c r="H187" s="177">
        <f>'Risk Ilembe'!AE187</f>
        <v>-0.51737618486160042</v>
      </c>
      <c r="I187" s="177"/>
      <c r="J187" s="271">
        <f t="shared" si="30"/>
        <v>0.35942355117270064</v>
      </c>
      <c r="K187" s="271">
        <f t="shared" si="18"/>
        <v>0.38153477509666928</v>
      </c>
      <c r="L187" s="271">
        <f t="shared" si="31"/>
        <v>0.35619480561872457</v>
      </c>
      <c r="M187" s="271">
        <f t="shared" si="32"/>
        <v>0.32816560296604891</v>
      </c>
      <c r="N187" s="271">
        <f t="shared" si="33"/>
        <v>0.40037066764394635</v>
      </c>
      <c r="O187" s="271">
        <f t="shared" si="34"/>
        <v>0.32957025997321931</v>
      </c>
      <c r="P187" s="271">
        <f t="shared" si="35"/>
        <v>0.36848238510003595</v>
      </c>
      <c r="R187" s="262"/>
      <c r="S187" s="262"/>
      <c r="T187" s="262"/>
      <c r="U187" s="262"/>
      <c r="V187" s="262"/>
    </row>
    <row r="188" spans="1:22" x14ac:dyDescent="0.25">
      <c r="A188" s="174">
        <f>Indicators!A200</f>
        <v>41456</v>
      </c>
      <c r="B188" s="177">
        <f>'Risk KZN'!AE188</f>
        <v>-0.18650697374803013</v>
      </c>
      <c r="C188" s="177">
        <f>'Risk Durban'!AE188</f>
        <v>-0.30050758790754722</v>
      </c>
      <c r="D188" s="177">
        <f>'Risk PMB'!AE188</f>
        <v>-0.243000476922965</v>
      </c>
      <c r="E188" s="177">
        <f>'Risk RBay'!AE188</f>
        <v>0.42988255499376432</v>
      </c>
      <c r="F188" s="177">
        <f>'Risk Newcastle'!AE188</f>
        <v>-0.15176951380940237</v>
      </c>
      <c r="G188" s="177">
        <f>'Risk Port Shepstone'!AE188</f>
        <v>-0.26267541100273556</v>
      </c>
      <c r="H188" s="177">
        <f>'Risk Ilembe'!AE188</f>
        <v>-0.13048858384946782</v>
      </c>
      <c r="I188" s="177"/>
      <c r="J188" s="271">
        <f t="shared" ref="J188:J192" si="36">AVERAGE(B176:B188)</f>
        <v>0.29008268452708036</v>
      </c>
      <c r="K188" s="271">
        <f t="shared" si="18"/>
        <v>0.29856762881465782</v>
      </c>
      <c r="L188" s="271">
        <f t="shared" ref="L188:L192" si="37">AVERAGE(D176:D188)</f>
        <v>0.28470416980476332</v>
      </c>
      <c r="M188" s="271">
        <f t="shared" ref="M188:M192" si="38">AVERAGE(E176:E188)</f>
        <v>0.3191840033865585</v>
      </c>
      <c r="N188" s="271">
        <f t="shared" ref="N188:N192" si="39">AVERAGE(F176:F188)</f>
        <v>0.3417032654964543</v>
      </c>
      <c r="O188" s="271">
        <f t="shared" ref="O188:O192" si="40">AVERAGE(G176:G188)</f>
        <v>0.25318349633569937</v>
      </c>
      <c r="P188" s="271">
        <f t="shared" ref="P188:P192" si="41">AVERAGE(H176:H188)</f>
        <v>0.31339063752339402</v>
      </c>
      <c r="R188" s="262"/>
      <c r="S188" s="262"/>
      <c r="T188" s="262"/>
      <c r="U188" s="262"/>
      <c r="V188" s="262"/>
    </row>
    <row r="189" spans="1:22" x14ac:dyDescent="0.25">
      <c r="A189" s="174">
        <f>Indicators!A201</f>
        <v>41487</v>
      </c>
      <c r="B189" s="177">
        <f>'Risk KZN'!AE189</f>
        <v>0.15673779867301571</v>
      </c>
      <c r="C189" s="177">
        <f>'Risk Durban'!AE189</f>
        <v>4.6944097018712549E-2</v>
      </c>
      <c r="D189" s="177">
        <f>'Risk PMB'!AE189</f>
        <v>0.16064517430463005</v>
      </c>
      <c r="E189" s="177">
        <f>'Risk RBay'!AE189</f>
        <v>0.60232029372556761</v>
      </c>
      <c r="F189" s="177">
        <f>'Risk Newcastle'!AE189</f>
        <v>0.3036189380158989</v>
      </c>
      <c r="G189" s="177">
        <f>'Risk Port Shepstone'!AE189</f>
        <v>0.14226190993413021</v>
      </c>
      <c r="H189" s="177">
        <f>'Risk Ilembe'!AE189</f>
        <v>0.31936895238057311</v>
      </c>
      <c r="I189" s="177"/>
      <c r="J189" s="271">
        <f t="shared" si="36"/>
        <v>0.35049147957037913</v>
      </c>
      <c r="K189" s="271">
        <f t="shared" si="18"/>
        <v>0.36514752875451834</v>
      </c>
      <c r="L189" s="271">
        <f t="shared" si="37"/>
        <v>0.33185271024006913</v>
      </c>
      <c r="M189" s="271">
        <f t="shared" si="38"/>
        <v>0.41300781358948263</v>
      </c>
      <c r="N189" s="271">
        <f t="shared" si="39"/>
        <v>0.41134696571101287</v>
      </c>
      <c r="O189" s="271">
        <f t="shared" si="40"/>
        <v>0.30168077125532855</v>
      </c>
      <c r="P189" s="271">
        <f t="shared" si="41"/>
        <v>0.36685231612279401</v>
      </c>
      <c r="R189" s="262"/>
      <c r="S189" s="262"/>
      <c r="T189" s="262"/>
      <c r="U189" s="262"/>
      <c r="V189" s="262"/>
    </row>
    <row r="190" spans="1:22" x14ac:dyDescent="0.25">
      <c r="A190" s="174">
        <f>Indicators!A202</f>
        <v>41518</v>
      </c>
      <c r="B190" s="177">
        <f>'Risk KZN'!AE190</f>
        <v>0.14547157950033618</v>
      </c>
      <c r="C190" s="177">
        <f>'Risk Durban'!AE190</f>
        <v>0.22198284803524107</v>
      </c>
      <c r="D190" s="177">
        <f>'Risk PMB'!AE190</f>
        <v>0.22580007644303224</v>
      </c>
      <c r="E190" s="177">
        <f>'Risk RBay'!AE190</f>
        <v>-0.44238434547119743</v>
      </c>
      <c r="F190" s="177">
        <f>'Risk Newcastle'!AE190</f>
        <v>-1.2284421395163006E-3</v>
      </c>
      <c r="G190" s="177">
        <f>'Risk Port Shepstone'!AE190</f>
        <v>0.29226130660059274</v>
      </c>
      <c r="H190" s="177">
        <f>'Risk Ilembe'!AE190</f>
        <v>9.737444897038117E-3</v>
      </c>
      <c r="I190" s="177"/>
      <c r="J190" s="271">
        <f t="shared" si="36"/>
        <v>0.371823018644722</v>
      </c>
      <c r="K190" s="271">
        <f t="shared" si="18"/>
        <v>0.38958002512308898</v>
      </c>
      <c r="L190" s="271">
        <f t="shared" si="37"/>
        <v>0.35453809310881051</v>
      </c>
      <c r="M190" s="271">
        <f t="shared" si="38"/>
        <v>0.37281670813476925</v>
      </c>
      <c r="N190" s="271">
        <f t="shared" si="39"/>
        <v>0.40413616265968183</v>
      </c>
      <c r="O190" s="271">
        <f t="shared" si="40"/>
        <v>0.34297926224139813</v>
      </c>
      <c r="P190" s="271">
        <f t="shared" si="41"/>
        <v>0.38769371986327933</v>
      </c>
      <c r="R190" s="262"/>
      <c r="S190" s="262"/>
      <c r="T190" s="262"/>
      <c r="U190" s="262"/>
      <c r="V190" s="262"/>
    </row>
    <row r="191" spans="1:22" x14ac:dyDescent="0.25">
      <c r="A191" s="174">
        <f>Indicators!A203</f>
        <v>41548</v>
      </c>
      <c r="B191" s="177">
        <f>'Risk KZN'!AE191</f>
        <v>0.20104552371692369</v>
      </c>
      <c r="C191" s="177">
        <f>'Risk Durban'!AE191</f>
        <v>0.13383719041208772</v>
      </c>
      <c r="D191" s="177">
        <f>'Risk PMB'!AE191</f>
        <v>0.20931214796724865</v>
      </c>
      <c r="E191" s="177">
        <f>'Risk RBay'!AE191</f>
        <v>0.20484867724161124</v>
      </c>
      <c r="F191" s="177">
        <f>'Risk Newcastle'!AE191</f>
        <v>0.1589632679489443</v>
      </c>
      <c r="G191" s="177">
        <f>'Risk Port Shepstone'!AE191</f>
        <v>0.23748520994342368</v>
      </c>
      <c r="H191" s="177">
        <f>'Risk Ilembe'!AE191</f>
        <v>0.34377714168528267</v>
      </c>
      <c r="I191" s="177"/>
      <c r="J191" s="271">
        <f t="shared" si="36"/>
        <v>0.4034616447484396</v>
      </c>
      <c r="K191" s="271">
        <f t="shared" si="18"/>
        <v>0.41487287485207991</v>
      </c>
      <c r="L191" s="271">
        <f t="shared" si="37"/>
        <v>0.38253261263266075</v>
      </c>
      <c r="M191" s="271">
        <f t="shared" si="38"/>
        <v>0.40783710912390436</v>
      </c>
      <c r="N191" s="271">
        <f t="shared" si="39"/>
        <v>0.44260612827088447</v>
      </c>
      <c r="O191" s="271">
        <f t="shared" si="40"/>
        <v>0.36979302380761997</v>
      </c>
      <c r="P191" s="271">
        <f t="shared" si="41"/>
        <v>0.4519393534862321</v>
      </c>
      <c r="R191" s="262"/>
      <c r="S191" s="262"/>
      <c r="T191" s="262"/>
      <c r="U191" s="262"/>
      <c r="V191" s="262"/>
    </row>
    <row r="192" spans="1:22" x14ac:dyDescent="0.25">
      <c r="A192" s="174">
        <f>Indicators!A204</f>
        <v>41579</v>
      </c>
      <c r="B192" s="177">
        <f>'Risk KZN'!AE192</f>
        <v>-0.15479105016147238</v>
      </c>
      <c r="C192" s="177">
        <f>'Risk Durban'!AE192</f>
        <v>-5.6271540553241392E-2</v>
      </c>
      <c r="D192" s="177">
        <f>'Risk PMB'!AE192</f>
        <v>-7.071804404378082E-2</v>
      </c>
      <c r="E192" s="177">
        <f>'Risk RBay'!AE192</f>
        <v>-0.50651582608765133</v>
      </c>
      <c r="F192" s="177">
        <f>'Risk Newcastle'!AE192</f>
        <v>-5.5389812158518369E-2</v>
      </c>
      <c r="G192" s="177">
        <f>'Risk Port Shepstone'!AE192</f>
        <v>-0.1591096202097407</v>
      </c>
      <c r="H192" s="177">
        <f>'Risk Ilembe'!AE192</f>
        <v>-0.25306089237665874</v>
      </c>
      <c r="I192" s="177"/>
      <c r="J192" s="271">
        <f t="shared" si="36"/>
        <v>0.27959009498666981</v>
      </c>
      <c r="K192" s="271">
        <f t="shared" si="18"/>
        <v>0.2997280284302139</v>
      </c>
      <c r="L192" s="271">
        <f t="shared" si="37"/>
        <v>0.27906330126530721</v>
      </c>
      <c r="M192" s="271">
        <f t="shared" si="38"/>
        <v>0.23415788102609789</v>
      </c>
      <c r="N192" s="271">
        <f t="shared" si="39"/>
        <v>0.31966446230858081</v>
      </c>
      <c r="O192" s="271">
        <f t="shared" si="40"/>
        <v>0.2572511589975357</v>
      </c>
      <c r="P192" s="271">
        <f t="shared" si="41"/>
        <v>0.29854860084113749</v>
      </c>
      <c r="R192" s="262"/>
      <c r="S192" s="262"/>
      <c r="T192" s="262"/>
      <c r="U192" s="262"/>
      <c r="V192" s="262"/>
    </row>
    <row r="193" spans="1:24" x14ac:dyDescent="0.25">
      <c r="A193" s="174">
        <f>Indicators!A205</f>
        <v>41609</v>
      </c>
      <c r="B193" s="177">
        <f>'Risk KZN'!AE193</f>
        <v>0.19895974973676822</v>
      </c>
      <c r="C193" s="177">
        <f>'Risk Durban'!AE193</f>
        <v>0.2882709815277183</v>
      </c>
      <c r="D193" s="177">
        <f>'Risk PMB'!AE193</f>
        <v>0.19476723669067653</v>
      </c>
      <c r="E193" s="177">
        <f>'Risk RBay'!AE193</f>
        <v>0.10865789430996035</v>
      </c>
      <c r="F193" s="177">
        <f>'Risk Newcastle'!AE193</f>
        <v>0.28572920118804812</v>
      </c>
      <c r="G193" s="177">
        <f>'Risk Port Shepstone'!AE193</f>
        <v>0.12180109005193721</v>
      </c>
      <c r="H193" s="177">
        <f>'Risk Ilembe'!AE193</f>
        <v>9.9746664489140047E-2</v>
      </c>
      <c r="I193" s="177"/>
      <c r="J193" s="271">
        <f t="shared" ref="J193:J205" si="42">AVERAGE(B181:B193)</f>
        <v>0.2755747334608849</v>
      </c>
      <c r="K193" s="271">
        <f t="shared" ref="K193:K205" si="43">AVERAGE(C181:C193)</f>
        <v>0.29923326434288705</v>
      </c>
      <c r="L193" s="271">
        <f t="shared" ref="L193:L205" si="44">AVERAGE(D181:D193)</f>
        <v>0.27296938583929936</v>
      </c>
      <c r="M193" s="271">
        <f t="shared" ref="M193:M205" si="45">AVERAGE(E181:E193)</f>
        <v>0.22046545369567799</v>
      </c>
      <c r="N193" s="271">
        <f t="shared" ref="N193:N205" si="46">AVERAGE(F181:F193)</f>
        <v>0.3170841872287723</v>
      </c>
      <c r="O193" s="271">
        <f t="shared" ref="O193:O205" si="47">AVERAGE(G181:G193)</f>
        <v>0.25028782091292168</v>
      </c>
      <c r="P193" s="271">
        <f t="shared" ref="P193:P205" si="48">AVERAGE(H181:H193)</f>
        <v>0.29649621922026115</v>
      </c>
      <c r="R193" s="262"/>
      <c r="S193" s="262"/>
      <c r="T193" s="262"/>
      <c r="U193" s="262"/>
      <c r="V193" s="262"/>
    </row>
    <row r="194" spans="1:24" x14ac:dyDescent="0.25">
      <c r="A194" s="174">
        <f>Indicators!A206</f>
        <v>41640</v>
      </c>
      <c r="B194" s="177">
        <f>'Risk KZN'!AE194</f>
        <v>1.9622276887613963</v>
      </c>
      <c r="C194" s="177">
        <f>'Risk Durban'!AE194</f>
        <v>1.9289095088290105</v>
      </c>
      <c r="D194" s="177">
        <f>'Risk PMB'!AE194</f>
        <v>1.6093514514292948</v>
      </c>
      <c r="E194" s="177">
        <f>'Risk RBay'!AE194</f>
        <v>2.9125206196953286</v>
      </c>
      <c r="F194" s="177">
        <f>'Risk Newcastle'!AE194</f>
        <v>2.088629553053249</v>
      </c>
      <c r="G194" s="177">
        <f>'Risk Port Shepstone'!AE194</f>
        <v>1.6457089364723836</v>
      </c>
      <c r="H194" s="177">
        <f>'Risk Ilembe'!AE194</f>
        <v>2.2407852552372916</v>
      </c>
      <c r="I194" s="177"/>
      <c r="J194" s="271">
        <f t="shared" si="42"/>
        <v>0.45837196036219513</v>
      </c>
      <c r="K194" s="271">
        <f t="shared" si="43"/>
        <v>0.47361591433120331</v>
      </c>
      <c r="L194" s="271">
        <f t="shared" si="44"/>
        <v>0.41624445464802368</v>
      </c>
      <c r="M194" s="271">
        <f t="shared" si="45"/>
        <v>0.51739101831539769</v>
      </c>
      <c r="N194" s="271">
        <f t="shared" si="46"/>
        <v>0.51332762470639359</v>
      </c>
      <c r="O194" s="271">
        <f t="shared" si="47"/>
        <v>0.40078842875564469</v>
      </c>
      <c r="P194" s="271">
        <f t="shared" si="48"/>
        <v>0.51653436479541448</v>
      </c>
      <c r="R194" s="262"/>
      <c r="S194" s="262"/>
      <c r="T194" s="262"/>
      <c r="U194" s="262"/>
      <c r="V194" s="262"/>
    </row>
    <row r="195" spans="1:24" x14ac:dyDescent="0.25">
      <c r="A195" s="174">
        <f>Indicators!A207</f>
        <v>41671</v>
      </c>
      <c r="B195" s="177">
        <f>'Risk KZN'!AE195</f>
        <v>-0.90256913819185858</v>
      </c>
      <c r="C195" s="177">
        <f>'Risk Durban'!AE195</f>
        <v>-0.96646887791558611</v>
      </c>
      <c r="D195" s="177">
        <f>'Risk PMB'!AE195</f>
        <v>-0.69834918918839561</v>
      </c>
      <c r="E195" s="177">
        <f>'Risk RBay'!AE195</f>
        <v>-1.2621877049620633</v>
      </c>
      <c r="F195" s="177">
        <f>'Risk Newcastle'!AE195</f>
        <v>-1.1047521928603123</v>
      </c>
      <c r="G195" s="177">
        <f>'Risk Port Shepstone'!AE195</f>
        <v>-0.59858550302957447</v>
      </c>
      <c r="H195" s="177">
        <f>'Risk Ilembe'!AE195</f>
        <v>-1.1030816543807231</v>
      </c>
      <c r="I195" s="177"/>
      <c r="J195" s="271">
        <f t="shared" si="42"/>
        <v>0.3426285644573287</v>
      </c>
      <c r="K195" s="271">
        <f t="shared" si="43"/>
        <v>0.35743862341566413</v>
      </c>
      <c r="L195" s="271">
        <f t="shared" si="44"/>
        <v>0.32505441344437214</v>
      </c>
      <c r="M195" s="271">
        <f t="shared" si="45"/>
        <v>0.3352204282513872</v>
      </c>
      <c r="N195" s="271">
        <f t="shared" si="46"/>
        <v>0.36830896253790557</v>
      </c>
      <c r="O195" s="271">
        <f t="shared" si="47"/>
        <v>0.31923984123133259</v>
      </c>
      <c r="P195" s="271">
        <f t="shared" si="48"/>
        <v>0.36716706519421527</v>
      </c>
      <c r="R195" s="262"/>
      <c r="S195" s="262"/>
      <c r="T195" s="262"/>
      <c r="U195" s="262"/>
      <c r="V195" s="262"/>
    </row>
    <row r="196" spans="1:24" x14ac:dyDescent="0.25">
      <c r="A196" s="174">
        <f>Indicators!A208</f>
        <v>41699</v>
      </c>
      <c r="B196" s="177">
        <f>'Risk KZN'!AE196</f>
        <v>0.76365936853480365</v>
      </c>
      <c r="C196" s="177">
        <f>'Risk Durban'!AE196</f>
        <v>0.72309782142418277</v>
      </c>
      <c r="D196" s="177">
        <f>'Risk PMB'!AE196</f>
        <v>0.76320408332844181</v>
      </c>
      <c r="E196" s="177">
        <f>'Risk RBay'!AE196</f>
        <v>0.72459004918388559</v>
      </c>
      <c r="F196" s="177">
        <f>'Risk Newcastle'!AE196</f>
        <v>0.77688658518241505</v>
      </c>
      <c r="G196" s="177">
        <f>'Risk Port Shepstone'!AE196</f>
        <v>0.74162369603208866</v>
      </c>
      <c r="H196" s="177">
        <f>'Risk Ilembe'!AE196</f>
        <v>0.93961160421983969</v>
      </c>
      <c r="I196" s="177"/>
      <c r="J196" s="271">
        <f t="shared" si="42"/>
        <v>0.45707642970602352</v>
      </c>
      <c r="K196" s="271">
        <f t="shared" si="43"/>
        <v>0.45960138403218298</v>
      </c>
      <c r="L196" s="271">
        <f t="shared" si="44"/>
        <v>0.42952057279643152</v>
      </c>
      <c r="M196" s="271">
        <f t="shared" si="45"/>
        <v>0.49445363241724755</v>
      </c>
      <c r="N196" s="271">
        <f t="shared" si="46"/>
        <v>0.49138084045295244</v>
      </c>
      <c r="O196" s="271">
        <f t="shared" si="47"/>
        <v>0.42127631339194366</v>
      </c>
      <c r="P196" s="271">
        <f t="shared" si="48"/>
        <v>0.51704216015790072</v>
      </c>
      <c r="R196" s="262"/>
      <c r="S196" s="262"/>
      <c r="T196" s="262"/>
      <c r="U196" s="262"/>
      <c r="V196" s="262"/>
    </row>
    <row r="197" spans="1:24" x14ac:dyDescent="0.25">
      <c r="A197" s="174">
        <v>41743</v>
      </c>
      <c r="B197" s="177">
        <f>'Risk KZN'!AE197</f>
        <v>-0.27933740779407812</v>
      </c>
      <c r="C197" s="177">
        <f>'Risk Durban'!AE197</f>
        <v>-0.28883333860202304</v>
      </c>
      <c r="D197" s="177">
        <f>'Risk PMB'!AE197</f>
        <v>-0.24285397838004069</v>
      </c>
      <c r="E197" s="177">
        <f>'Risk RBay'!AE197</f>
        <v>-0.3967441834966684</v>
      </c>
      <c r="F197" s="177">
        <f>'Risk Newcastle'!AE197</f>
        <v>-0.31949584498269018</v>
      </c>
      <c r="G197" s="177">
        <f>'Risk Port Shepstone'!AE197</f>
        <v>-0.20781209512614557</v>
      </c>
      <c r="H197" s="177">
        <f>'Risk Ilembe'!AE197</f>
        <v>-0.29128514789309157</v>
      </c>
      <c r="I197" s="177"/>
      <c r="J197" s="271">
        <f t="shared" si="42"/>
        <v>0.26312046998921451</v>
      </c>
      <c r="K197" s="271">
        <f t="shared" si="43"/>
        <v>0.26867690205557698</v>
      </c>
      <c r="L197" s="271">
        <f t="shared" si="44"/>
        <v>0.25707760329110385</v>
      </c>
      <c r="M197" s="271">
        <f t="shared" si="45"/>
        <v>0.24363677504219189</v>
      </c>
      <c r="N197" s="271">
        <f t="shared" si="46"/>
        <v>0.28532747713838874</v>
      </c>
      <c r="O197" s="271">
        <f t="shared" si="47"/>
        <v>0.2517066040108738</v>
      </c>
      <c r="P197" s="271">
        <f t="shared" si="48"/>
        <v>0.29789442564209218</v>
      </c>
      <c r="R197" s="262"/>
      <c r="S197" s="262"/>
      <c r="T197" s="262"/>
      <c r="U197" s="262"/>
      <c r="V197" s="262"/>
    </row>
    <row r="198" spans="1:24" x14ac:dyDescent="0.25">
      <c r="A198" s="174">
        <v>41773</v>
      </c>
      <c r="B198" s="177">
        <f>'Risk KZN'!AE198</f>
        <v>0.15830247579812748</v>
      </c>
      <c r="C198" s="177">
        <f>'Risk Durban'!AE198</f>
        <v>0.17667210462747993</v>
      </c>
      <c r="D198" s="177">
        <f>'Risk PMB'!AE198</f>
        <v>0.1882802632458378</v>
      </c>
      <c r="E198" s="177">
        <f>'Risk RBay'!AE198</f>
        <v>5.0952152295401537E-2</v>
      </c>
      <c r="F198" s="177">
        <f>'Risk Newcastle'!AE198</f>
        <v>0.20151075988653508</v>
      </c>
      <c r="G198" s="177">
        <f>'Risk Port Shepstone'!AE198</f>
        <v>0.12260788746622502</v>
      </c>
      <c r="H198" s="177">
        <f>'Risk Ilembe'!AE198</f>
        <v>0.17649349622100949</v>
      </c>
      <c r="I198" s="177"/>
      <c r="J198" s="271">
        <f t="shared" si="42"/>
        <v>0.29959338046493034</v>
      </c>
      <c r="K198" s="271">
        <f t="shared" si="43"/>
        <v>0.29545657964249666</v>
      </c>
      <c r="L198" s="271">
        <f t="shared" si="44"/>
        <v>0.29003611608341645</v>
      </c>
      <c r="M198" s="271">
        <f t="shared" si="45"/>
        <v>0.31909083471729549</v>
      </c>
      <c r="N198" s="271">
        <f t="shared" si="46"/>
        <v>0.33116442491786169</v>
      </c>
      <c r="O198" s="271">
        <f t="shared" si="47"/>
        <v>0.2815019661153495</v>
      </c>
      <c r="P198" s="271">
        <f t="shared" si="48"/>
        <v>0.35342009174655664</v>
      </c>
      <c r="R198" s="262"/>
      <c r="S198" s="262"/>
      <c r="T198" s="262"/>
      <c r="U198" s="262"/>
      <c r="V198" s="262"/>
    </row>
    <row r="199" spans="1:24" x14ac:dyDescent="0.25">
      <c r="A199" s="174">
        <v>41804</v>
      </c>
      <c r="B199" s="177">
        <f>'Risk KZN'!AE199</f>
        <v>-0.22582888470728033</v>
      </c>
      <c r="C199" s="177">
        <f>'Risk Durban'!AE199</f>
        <v>-0.26277079435525985</v>
      </c>
      <c r="D199" s="177">
        <f>'Risk PMB'!AE199</f>
        <v>-0.16774817999819858</v>
      </c>
      <c r="E199" s="177">
        <f>'Risk RBay'!AE199</f>
        <v>-0.11296431394662915</v>
      </c>
      <c r="F199" s="177">
        <f>'Risk Newcastle'!AE199</f>
        <v>-0.19323632969803423</v>
      </c>
      <c r="G199" s="177">
        <f>'Risk Port Shepstone'!AE199</f>
        <v>-0.17666382554397062</v>
      </c>
      <c r="H199" s="177">
        <f>'Risk Ilembe'!AE199</f>
        <v>-0.27661358484696613</v>
      </c>
      <c r="I199" s="177"/>
      <c r="J199" s="271">
        <f t="shared" si="42"/>
        <v>0.10607075384347132</v>
      </c>
      <c r="K199" s="271">
        <f t="shared" si="43"/>
        <v>0.10188913654409207</v>
      </c>
      <c r="L199" s="271">
        <f t="shared" si="44"/>
        <v>0.12439428182624127</v>
      </c>
      <c r="M199" s="271">
        <f t="shared" si="45"/>
        <v>8.501656517233766E-2</v>
      </c>
      <c r="N199" s="271">
        <f t="shared" si="46"/>
        <v>0.12430920282448163</v>
      </c>
      <c r="O199" s="271">
        <f t="shared" si="47"/>
        <v>0.11151037840090063</v>
      </c>
      <c r="P199" s="271">
        <f t="shared" si="48"/>
        <v>0.11981650084012821</v>
      </c>
      <c r="R199" s="262"/>
      <c r="S199" s="262"/>
      <c r="T199" s="262"/>
      <c r="U199" s="262"/>
      <c r="V199" s="262"/>
    </row>
    <row r="200" spans="1:24" x14ac:dyDescent="0.25">
      <c r="A200" s="174">
        <v>41834</v>
      </c>
      <c r="B200" s="177">
        <f>'Risk KZN'!AE200</f>
        <v>1.0190865462122456</v>
      </c>
      <c r="C200" s="177">
        <f>'Risk Durban'!AE200</f>
        <v>1.0316596838135461</v>
      </c>
      <c r="D200" s="177">
        <f>'Risk PMB'!AE200</f>
        <v>0.94236622216067745</v>
      </c>
      <c r="E200" s="177">
        <f>'Risk RBay'!AE200</f>
        <v>0.92107135008416707</v>
      </c>
      <c r="F200" s="177">
        <f>'Risk Newcastle'!AE200</f>
        <v>0.90918298600555603</v>
      </c>
      <c r="G200" s="177">
        <f>'Risk Port Shepstone'!AE200</f>
        <v>1.0501784287100437</v>
      </c>
      <c r="H200" s="177">
        <f>'Risk Ilembe'!AE200</f>
        <v>1.070235016236482</v>
      </c>
      <c r="I200" s="177"/>
      <c r="J200" s="271">
        <f t="shared" si="42"/>
        <v>0.21972748279468443</v>
      </c>
      <c r="K200" s="271">
        <f t="shared" si="43"/>
        <v>0.2058863151041786</v>
      </c>
      <c r="L200" s="271">
        <f t="shared" si="44"/>
        <v>0.22085052207972758</v>
      </c>
      <c r="M200" s="271">
        <f t="shared" si="45"/>
        <v>0.24877286288965206</v>
      </c>
      <c r="N200" s="271">
        <f t="shared" si="46"/>
        <v>0.2229730119717056</v>
      </c>
      <c r="O200" s="271">
        <f t="shared" si="47"/>
        <v>0.226852462330666</v>
      </c>
      <c r="P200" s="271">
        <f t="shared" si="48"/>
        <v>0.24194043938613452</v>
      </c>
      <c r="R200" s="262"/>
      <c r="S200" s="262"/>
      <c r="T200" s="262"/>
      <c r="U200" s="262"/>
      <c r="V200" s="262"/>
    </row>
    <row r="201" spans="1:24" x14ac:dyDescent="0.25">
      <c r="A201" s="174">
        <v>41865</v>
      </c>
      <c r="B201" s="177">
        <f>'Risk KZN'!AE201</f>
        <v>0.24822898429478252</v>
      </c>
      <c r="C201" s="177">
        <f>'Risk Durban'!AE201</f>
        <v>0.3378041882947323</v>
      </c>
      <c r="D201" s="177">
        <f>'Risk PMB'!AE201</f>
        <v>0.2312145599301999</v>
      </c>
      <c r="E201" s="177">
        <f>'Risk RBay'!AE201</f>
        <v>0.11844238168195573</v>
      </c>
      <c r="F201" s="177">
        <f>'Risk Newcastle'!AE201</f>
        <v>0.20057485518534388</v>
      </c>
      <c r="G201" s="177">
        <f>'Risk Port Shepstone'!AE201</f>
        <v>0.23953352968410657</v>
      </c>
      <c r="H201" s="177">
        <f>'Risk Ilembe'!AE201</f>
        <v>4.435349317355225E-2</v>
      </c>
      <c r="I201" s="177"/>
      <c r="J201" s="271">
        <f t="shared" si="42"/>
        <v>0.25316871033643928</v>
      </c>
      <c r="K201" s="271">
        <f t="shared" si="43"/>
        <v>0.25498722096589238</v>
      </c>
      <c r="L201" s="271">
        <f t="shared" si="44"/>
        <v>0.25732860183766337</v>
      </c>
      <c r="M201" s="271">
        <f t="shared" si="45"/>
        <v>0.22481592648105136</v>
      </c>
      <c r="N201" s="271">
        <f t="shared" si="46"/>
        <v>0.25007642497130145</v>
      </c>
      <c r="O201" s="271">
        <f t="shared" si="47"/>
        <v>0.26548391930657689</v>
      </c>
      <c r="P201" s="271">
        <f t="shared" si="48"/>
        <v>0.25538982992636677</v>
      </c>
      <c r="R201" s="262"/>
      <c r="S201" s="262"/>
      <c r="T201" s="262"/>
      <c r="U201" s="262"/>
      <c r="V201" s="262"/>
    </row>
    <row r="202" spans="1:24" x14ac:dyDescent="0.25">
      <c r="A202" s="174">
        <v>41896</v>
      </c>
      <c r="B202" s="177">
        <f>'Risk KZN'!AE202</f>
        <v>1.3551970749112119</v>
      </c>
      <c r="C202" s="177">
        <f>'Risk Durban'!AE202</f>
        <v>1.4501851745162733</v>
      </c>
      <c r="D202" s="177">
        <f>'Risk PMB'!AE202</f>
        <v>1.193342577308026</v>
      </c>
      <c r="E202" s="177">
        <f>'Risk RBay'!AE202</f>
        <v>1.4356955683724966</v>
      </c>
      <c r="F202" s="177">
        <f>'Risk Newcastle'!AE202</f>
        <v>1.4255524338149088</v>
      </c>
      <c r="G202" s="177">
        <f>'Risk Port Shepstone'!AE202</f>
        <v>1.2097462218233761</v>
      </c>
      <c r="H202" s="177">
        <f>'Risk Ilembe'!AE202</f>
        <v>1.4055842485557768</v>
      </c>
      <c r="I202" s="177"/>
      <c r="J202" s="271">
        <f t="shared" si="42"/>
        <v>0.34535788543168516</v>
      </c>
      <c r="K202" s="271">
        <f t="shared" si="43"/>
        <v>0.36292884231185857</v>
      </c>
      <c r="L202" s="271">
        <f t="shared" si="44"/>
        <v>0.33676686360715541</v>
      </c>
      <c r="M202" s="271">
        <f t="shared" si="45"/>
        <v>0.28892171683850743</v>
      </c>
      <c r="N202" s="271">
        <f t="shared" si="46"/>
        <v>0.3363790015712253</v>
      </c>
      <c r="O202" s="271">
        <f t="shared" si="47"/>
        <v>0.34759809714421119</v>
      </c>
      <c r="P202" s="271">
        <f t="shared" si="48"/>
        <v>0.33894485270907487</v>
      </c>
      <c r="R202" s="262"/>
      <c r="S202" s="262"/>
      <c r="T202" s="262"/>
      <c r="U202" s="262"/>
      <c r="V202" s="262"/>
    </row>
    <row r="203" spans="1:24" x14ac:dyDescent="0.25">
      <c r="A203" s="174">
        <v>41926</v>
      </c>
      <c r="B203" s="177">
        <f>'Risk KZN'!AE203</f>
        <v>1.3279044819870003</v>
      </c>
      <c r="C203" s="177">
        <f>'Risk Durban'!AE203</f>
        <v>1.4178749832595288</v>
      </c>
      <c r="D203" s="177">
        <f>'Risk PMB'!AE203</f>
        <v>1.2026478028934009</v>
      </c>
      <c r="E203" s="177">
        <f>'Risk RBay'!AE203</f>
        <v>1.1827508670528997</v>
      </c>
      <c r="F203" s="177">
        <f>'Risk Newcastle'!AE203</f>
        <v>1.1386828011748333</v>
      </c>
      <c r="G203" s="177">
        <f>'Risk Port Shepstone'!AE203</f>
        <v>1.2881625102104026</v>
      </c>
      <c r="H203" s="177">
        <f>'Risk Ilembe'!AE203</f>
        <v>1.1945710088802064</v>
      </c>
      <c r="I203" s="177"/>
      <c r="J203" s="271">
        <f t="shared" si="42"/>
        <v>0.43631426254604394</v>
      </c>
      <c r="K203" s="271">
        <f t="shared" si="43"/>
        <v>0.45492054502141915</v>
      </c>
      <c r="L203" s="271">
        <f t="shared" si="44"/>
        <v>0.41190899641102985</v>
      </c>
      <c r="M203" s="271">
        <f t="shared" si="45"/>
        <v>0.41393211780189954</v>
      </c>
      <c r="N203" s="271">
        <f t="shared" si="46"/>
        <v>0.42406448182617529</v>
      </c>
      <c r="O203" s="271">
        <f t="shared" si="47"/>
        <v>0.42420588203727355</v>
      </c>
      <c r="P203" s="271">
        <f t="shared" si="48"/>
        <v>0.4300858960923955</v>
      </c>
      <c r="R203" s="262"/>
      <c r="S203" s="262"/>
      <c r="T203" s="262"/>
      <c r="U203" s="262"/>
      <c r="V203" s="262"/>
    </row>
    <row r="204" spans="1:24" x14ac:dyDescent="0.25">
      <c r="A204" s="174">
        <v>41957</v>
      </c>
      <c r="B204" s="177">
        <f>'Risk KZN'!AE204</f>
        <v>1.187012969472</v>
      </c>
      <c r="C204" s="177">
        <f>'Risk Durban'!AE204</f>
        <v>1.2853720113557894</v>
      </c>
      <c r="D204" s="177">
        <f>'Risk PMB'!AE204</f>
        <v>1.0362231144051608</v>
      </c>
      <c r="E204" s="177">
        <f>'Risk RBay'!AE204</f>
        <v>1.1263630865674785</v>
      </c>
      <c r="F204" s="177">
        <f>'Risk Newcastle'!AE204</f>
        <v>1.0370021166632997</v>
      </c>
      <c r="G204" s="177">
        <f>'Risk Port Shepstone'!AE204</f>
        <v>1.1656036647533261</v>
      </c>
      <c r="H204" s="177">
        <f>'Risk Ilembe'!AE204</f>
        <v>1.0493034528675791</v>
      </c>
      <c r="I204" s="177"/>
      <c r="J204" s="271">
        <f t="shared" si="42"/>
        <v>0.51215791221951124</v>
      </c>
      <c r="K204" s="271">
        <f t="shared" si="43"/>
        <v>0.54350014663247315</v>
      </c>
      <c r="L204" s="271">
        <f t="shared" si="44"/>
        <v>0.47551753229086924</v>
      </c>
      <c r="M204" s="271">
        <f t="shared" si="45"/>
        <v>0.4848178415961969</v>
      </c>
      <c r="N204" s="271">
        <f t="shared" si="46"/>
        <v>0.49160593172727951</v>
      </c>
      <c r="O204" s="271">
        <f t="shared" si="47"/>
        <v>0.49559960933034292</v>
      </c>
      <c r="P204" s="271">
        <f t="shared" si="48"/>
        <v>0.48435715079872599</v>
      </c>
      <c r="R204" s="262"/>
      <c r="S204" s="262"/>
      <c r="T204" s="262"/>
      <c r="U204" s="262"/>
      <c r="V204" s="262"/>
    </row>
    <row r="205" spans="1:24" x14ac:dyDescent="0.25">
      <c r="A205" s="174">
        <v>41987</v>
      </c>
      <c r="B205" s="177">
        <f>'Risk KZN'!AE205</f>
        <v>3.0580751014567777</v>
      </c>
      <c r="C205" s="177">
        <f>'Risk Durban'!AE205</f>
        <v>3.1902750747130364</v>
      </c>
      <c r="D205" s="177">
        <f>'Risk PMB'!AE205</f>
        <v>2.4828966777169241</v>
      </c>
      <c r="E205" s="177">
        <f>'Risk RBay'!AE205</f>
        <v>3.5339804533420489</v>
      </c>
      <c r="F205" s="177">
        <f>'Risk Newcastle'!AE205</f>
        <v>2.7318251599266832</v>
      </c>
      <c r="G205" s="177">
        <f>'Risk Port Shepstone'!AE205</f>
        <v>2.8705499407698465</v>
      </c>
      <c r="H205" s="177">
        <f>'Risk Ilembe'!AE205</f>
        <v>3.0672869080718503</v>
      </c>
      <c r="I205" s="177"/>
      <c r="J205" s="271">
        <f t="shared" si="42"/>
        <v>0.7593014623439921</v>
      </c>
      <c r="K205" s="271">
        <f t="shared" si="43"/>
        <v>0.79323450165295606</v>
      </c>
      <c r="L205" s="271">
        <f t="shared" si="44"/>
        <v>0.67194943396476969</v>
      </c>
      <c r="M205" s="271">
        <f t="shared" si="45"/>
        <v>0.79562524770617393</v>
      </c>
      <c r="N205" s="271">
        <f t="shared" si="46"/>
        <v>0.70600708342614105</v>
      </c>
      <c r="O205" s="271">
        <f t="shared" si="47"/>
        <v>0.72865034479031121</v>
      </c>
      <c r="P205" s="271">
        <f t="shared" si="48"/>
        <v>0.73976852006399585</v>
      </c>
      <c r="R205" s="262"/>
      <c r="S205" s="262"/>
      <c r="T205" s="262"/>
      <c r="U205" s="262"/>
      <c r="V205" s="262"/>
    </row>
    <row r="206" spans="1:24" ht="15.75" thickBot="1" x14ac:dyDescent="0.3">
      <c r="A206" s="174"/>
      <c r="B206" s="177"/>
      <c r="C206" s="177"/>
      <c r="D206" s="177"/>
      <c r="E206" s="177"/>
      <c r="F206" s="177"/>
      <c r="G206" s="177"/>
      <c r="H206" s="177"/>
      <c r="I206" s="177"/>
      <c r="J206" s="263"/>
      <c r="K206" s="263"/>
      <c r="L206" s="263"/>
      <c r="M206" s="263"/>
      <c r="N206" s="263"/>
      <c r="O206" s="263"/>
      <c r="P206" s="263"/>
      <c r="R206" s="262" t="str">
        <f t="shared" ref="R206:X206" si="49">B1</f>
        <v>KZN</v>
      </c>
      <c r="S206" s="262" t="str">
        <f t="shared" si="49"/>
        <v>Durban</v>
      </c>
      <c r="T206" s="262" t="str">
        <f t="shared" si="49"/>
        <v>PMB</v>
      </c>
      <c r="U206" s="262" t="str">
        <f t="shared" si="49"/>
        <v>Rbay</v>
      </c>
      <c r="V206" s="262" t="str">
        <f t="shared" si="49"/>
        <v>Newcastle</v>
      </c>
      <c r="W206" s="262" t="str">
        <f t="shared" si="49"/>
        <v>Port Shepstone</v>
      </c>
      <c r="X206" s="262" t="str">
        <f t="shared" si="49"/>
        <v>Ilembe</v>
      </c>
    </row>
    <row r="207" spans="1:24" x14ac:dyDescent="0.25">
      <c r="A207" s="244" t="s">
        <v>32</v>
      </c>
      <c r="B207" s="212">
        <f>AVERAGE(B2:B205)</f>
        <v>0.19616880163188319</v>
      </c>
      <c r="C207" s="212">
        <f t="shared" ref="C207:H207" si="50">AVERAGE(C2:C205)</f>
        <v>0.1856828296039891</v>
      </c>
      <c r="D207" s="212">
        <f t="shared" si="50"/>
        <v>0.21077392163433209</v>
      </c>
      <c r="E207" s="212">
        <f t="shared" si="50"/>
        <v>0.20318278411935584</v>
      </c>
      <c r="F207" s="212">
        <f t="shared" si="50"/>
        <v>0.20251987877002853</v>
      </c>
      <c r="G207" s="212">
        <f t="shared" si="50"/>
        <v>0.20735354281276774</v>
      </c>
      <c r="H207" s="212">
        <f t="shared" si="50"/>
        <v>0.20000145628106766</v>
      </c>
      <c r="I207" s="262"/>
      <c r="Q207" s="272">
        <v>2010</v>
      </c>
      <c r="R207" s="273">
        <f>AVERAGE(J146:J157)</f>
        <v>-0.34899885220850657</v>
      </c>
      <c r="S207" s="273">
        <f t="shared" ref="S207:X207" si="51">AVERAGE(K146:K157)</f>
        <v>-0.38759968743110051</v>
      </c>
      <c r="T207" s="273">
        <f t="shared" si="51"/>
        <v>-0.29078909168462036</v>
      </c>
      <c r="U207" s="273">
        <f t="shared" si="51"/>
        <v>-0.36937666426105098</v>
      </c>
      <c r="V207" s="273">
        <f t="shared" si="51"/>
        <v>-0.35901406063539604</v>
      </c>
      <c r="W207" s="273">
        <f t="shared" si="51"/>
        <v>-0.30581190980278755</v>
      </c>
      <c r="X207" s="273">
        <f t="shared" si="51"/>
        <v>-0.33965352856439018</v>
      </c>
    </row>
    <row r="208" spans="1:24" ht="15.75" thickBot="1" x14ac:dyDescent="0.3">
      <c r="A208" s="245" t="s">
        <v>34</v>
      </c>
      <c r="B208" s="213">
        <f>STDEV(B2:B205)</f>
        <v>1.5469936552442489</v>
      </c>
      <c r="C208" s="213">
        <f t="shared" ref="C208:H208" si="52">STDEV(C2:C205)</f>
        <v>1.5730785079338376</v>
      </c>
      <c r="D208" s="213">
        <f t="shared" si="52"/>
        <v>1.354789062923218</v>
      </c>
      <c r="E208" s="213">
        <f t="shared" si="52"/>
        <v>1.8219489184200865</v>
      </c>
      <c r="F208" s="213">
        <f t="shared" si="52"/>
        <v>1.5457454949542948</v>
      </c>
      <c r="G208" s="213">
        <f t="shared" si="52"/>
        <v>1.4381050132803943</v>
      </c>
      <c r="H208" s="213">
        <f t="shared" si="52"/>
        <v>1.6499504780954666</v>
      </c>
      <c r="I208" s="262"/>
      <c r="Q208" s="272">
        <v>2011</v>
      </c>
      <c r="R208" s="273">
        <f>AVERAGE(J158:J169)</f>
        <v>-0.16654531193001307</v>
      </c>
      <c r="S208" s="273">
        <f t="shared" ref="S208:X208" si="53">AVERAGE(K158:K169)</f>
        <v>-0.21428815777342383</v>
      </c>
      <c r="T208" s="273">
        <f t="shared" si="53"/>
        <v>-0.12496209134184877</v>
      </c>
      <c r="U208" s="273">
        <f t="shared" si="53"/>
        <v>-0.12733160792938222</v>
      </c>
      <c r="V208" s="273">
        <f t="shared" si="53"/>
        <v>-0.15562428804045148</v>
      </c>
      <c r="W208" s="273">
        <f t="shared" si="53"/>
        <v>-0.13360929257087148</v>
      </c>
      <c r="X208" s="273">
        <f t="shared" si="53"/>
        <v>-0.12594032622916476</v>
      </c>
    </row>
    <row r="209" spans="1:24" x14ac:dyDescent="0.25">
      <c r="A209" s="174"/>
      <c r="B209" s="177"/>
      <c r="C209" s="177"/>
      <c r="D209" s="177"/>
      <c r="E209" s="177"/>
      <c r="F209" s="177"/>
      <c r="G209" s="177"/>
      <c r="Q209" s="272">
        <v>2012</v>
      </c>
      <c r="R209" s="273">
        <f t="shared" ref="R209:X209" si="54">AVERAGE(J170:J181)</f>
        <v>0.30087197721650866</v>
      </c>
      <c r="S209" s="273">
        <f t="shared" si="54"/>
        <v>0.30656618109152112</v>
      </c>
      <c r="T209" s="273">
        <f t="shared" si="54"/>
        <v>0.28804950439489202</v>
      </c>
      <c r="U209" s="273">
        <f t="shared" si="54"/>
        <v>0.36926137830576894</v>
      </c>
      <c r="V209" s="273">
        <f t="shared" si="54"/>
        <v>0.32704514913249022</v>
      </c>
      <c r="W209" s="273">
        <f t="shared" si="54"/>
        <v>0.28046537311473912</v>
      </c>
      <c r="X209" s="273">
        <f t="shared" si="54"/>
        <v>0.28576227991284137</v>
      </c>
    </row>
    <row r="210" spans="1:24" x14ac:dyDescent="0.25">
      <c r="A210" s="174"/>
      <c r="Q210" s="272">
        <v>2013</v>
      </c>
      <c r="R210" s="273">
        <f>AVERAGE(J182:J193)</f>
        <v>0.37202207506550872</v>
      </c>
      <c r="S210" s="273">
        <f t="shared" ref="S210:X210" si="55">AVERAGE(K182:K193)</f>
        <v>0.39036931677928616</v>
      </c>
      <c r="T210" s="273">
        <f t="shared" si="55"/>
        <v>0.35784278920150664</v>
      </c>
      <c r="U210" s="273">
        <f t="shared" si="55"/>
        <v>0.38277889206418397</v>
      </c>
      <c r="V210" s="273">
        <f t="shared" si="55"/>
        <v>0.41065118384922245</v>
      </c>
      <c r="W210" s="273">
        <f t="shared" si="55"/>
        <v>0.33870110660157215</v>
      </c>
      <c r="X210" s="273">
        <f t="shared" si="55"/>
        <v>0.38057564359917745</v>
      </c>
    </row>
    <row r="211" spans="1:24" x14ac:dyDescent="0.25">
      <c r="A211" s="174"/>
      <c r="Q211" s="272">
        <v>2014</v>
      </c>
      <c r="R211" s="273">
        <f>AVERAGE(J194:J205)</f>
        <v>0.37107410620795989</v>
      </c>
      <c r="S211" s="273">
        <f t="shared" ref="S211:W211" si="56">AVERAGE(K194:K205)</f>
        <v>0.38101134264249953</v>
      </c>
      <c r="T211" s="273">
        <f t="shared" si="56"/>
        <v>0.35138744935673366</v>
      </c>
      <c r="U211" s="273">
        <f t="shared" si="56"/>
        <v>0.37097458060244493</v>
      </c>
      <c r="V211" s="273">
        <f t="shared" si="56"/>
        <v>0.37874370567265098</v>
      </c>
      <c r="W211" s="273">
        <f t="shared" si="56"/>
        <v>0.35620115390378554</v>
      </c>
      <c r="X211" s="273">
        <f>AVERAGE(P194:P205)</f>
        <v>0.38853010811275013</v>
      </c>
    </row>
    <row r="212" spans="1:24" x14ac:dyDescent="0.25">
      <c r="A212" s="174"/>
    </row>
    <row r="213" spans="1:24" x14ac:dyDescent="0.25">
      <c r="A213" s="174"/>
    </row>
    <row r="214" spans="1:24" x14ac:dyDescent="0.25">
      <c r="A214" s="174"/>
    </row>
    <row r="215" spans="1:24" x14ac:dyDescent="0.25">
      <c r="A215" s="174"/>
    </row>
    <row r="216" spans="1:24" x14ac:dyDescent="0.25">
      <c r="A216" s="174"/>
    </row>
    <row r="217" spans="1:24" x14ac:dyDescent="0.25">
      <c r="A217" s="174"/>
    </row>
    <row r="218" spans="1:24" x14ac:dyDescent="0.25">
      <c r="A218" s="174"/>
    </row>
    <row r="219" spans="1:24" x14ac:dyDescent="0.25">
      <c r="A219" s="174"/>
    </row>
    <row r="220" spans="1:24" x14ac:dyDescent="0.25">
      <c r="A220" s="174"/>
    </row>
    <row r="221" spans="1:24" x14ac:dyDescent="0.25">
      <c r="A221" s="174"/>
    </row>
    <row r="222" spans="1:24" x14ac:dyDescent="0.25">
      <c r="A222" s="174"/>
    </row>
    <row r="223" spans="1:24" x14ac:dyDescent="0.25">
      <c r="A223" s="174"/>
    </row>
    <row r="224" spans="1:24" x14ac:dyDescent="0.25">
      <c r="A224" s="174"/>
    </row>
    <row r="225" spans="1:1" x14ac:dyDescent="0.25">
      <c r="A225" s="174"/>
    </row>
    <row r="226" spans="1:1" x14ac:dyDescent="0.25">
      <c r="A226" s="174"/>
    </row>
    <row r="227" spans="1:1" x14ac:dyDescent="0.25">
      <c r="A227" s="174"/>
    </row>
    <row r="228" spans="1:1" x14ac:dyDescent="0.25">
      <c r="A228" s="174"/>
    </row>
    <row r="229" spans="1:1" x14ac:dyDescent="0.25">
      <c r="A229" s="174"/>
    </row>
    <row r="230" spans="1:1" x14ac:dyDescent="0.25">
      <c r="A230" s="174"/>
    </row>
    <row r="231" spans="1:1" x14ac:dyDescent="0.25">
      <c r="A231" s="174"/>
    </row>
    <row r="232" spans="1:1" x14ac:dyDescent="0.25">
      <c r="A232" s="174"/>
    </row>
    <row r="233" spans="1:1" x14ac:dyDescent="0.25">
      <c r="A233" s="174"/>
    </row>
    <row r="234" spans="1:1" x14ac:dyDescent="0.25">
      <c r="A234" s="174"/>
    </row>
    <row r="235" spans="1:1" x14ac:dyDescent="0.25">
      <c r="A235" s="174"/>
    </row>
    <row r="236" spans="1:1" x14ac:dyDescent="0.25">
      <c r="A236" s="174"/>
    </row>
  </sheetData>
  <conditionalFormatting sqref="B146:I20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/>
  </sheetViews>
  <sheetFormatPr defaultRowHeight="15" x14ac:dyDescent="0.25"/>
  <cols>
    <col min="1" max="1" width="11" style="150" bestFit="1" customWidth="1"/>
    <col min="2" max="3" width="16.42578125" style="150" customWidth="1"/>
    <col min="4" max="4" width="16.42578125" customWidth="1"/>
  </cols>
  <sheetData>
    <row r="1" spans="1:4" ht="15.75" x14ac:dyDescent="0.25">
      <c r="A1" s="199"/>
      <c r="B1" s="210" t="s">
        <v>88</v>
      </c>
      <c r="C1" s="210" t="s">
        <v>89</v>
      </c>
      <c r="D1" s="211" t="s">
        <v>91</v>
      </c>
    </row>
    <row r="2" spans="1:4" ht="15.75" x14ac:dyDescent="0.25">
      <c r="A2" s="200">
        <v>1998</v>
      </c>
      <c r="B2" s="201">
        <v>0.87285779483851178</v>
      </c>
      <c r="C2" s="202">
        <f>AVERAGE('Risk Analysis'!B2:B13)</f>
        <v>0.77895948365191392</v>
      </c>
      <c r="D2" s="203">
        <f>B2-C2</f>
        <v>9.389831118659786E-2</v>
      </c>
    </row>
    <row r="3" spans="1:4" ht="15.75" x14ac:dyDescent="0.25">
      <c r="A3" s="200">
        <f>A2+1</f>
        <v>1999</v>
      </c>
      <c r="B3" s="201">
        <v>0.76800943160552615</v>
      </c>
      <c r="C3" s="202">
        <f>AVERAGE('Risk Analysis'!B14:B25)</f>
        <v>-0.64036669770344956</v>
      </c>
      <c r="D3" s="203">
        <f t="shared" ref="D3:D18" si="0">B3-C3</f>
        <v>1.4083761293089756</v>
      </c>
    </row>
    <row r="4" spans="1:4" ht="15.75" x14ac:dyDescent="0.25">
      <c r="A4" s="200">
        <f t="shared" ref="A4:A14" si="1">A3+1</f>
        <v>2000</v>
      </c>
      <c r="B4" s="201">
        <v>4.6799296586110222</v>
      </c>
      <c r="C4" s="202">
        <f>AVERAGE('Risk Analysis'!B26:B37)</f>
        <v>0.5141641200740914</v>
      </c>
      <c r="D4" s="203">
        <f t="shared" si="0"/>
        <v>4.165765538536931</v>
      </c>
    </row>
    <row r="5" spans="1:4" ht="15.75" x14ac:dyDescent="0.25">
      <c r="A5" s="200">
        <f t="shared" si="1"/>
        <v>2001</v>
      </c>
      <c r="B5" s="201">
        <v>4.4541099648747133</v>
      </c>
      <c r="C5" s="202">
        <f>AVERAGE('Risk Analysis'!B38:B49)</f>
        <v>0.95200360130462813</v>
      </c>
      <c r="D5" s="203">
        <f t="shared" si="0"/>
        <v>3.5021063635700851</v>
      </c>
    </row>
    <row r="6" spans="1:4" ht="15.75" x14ac:dyDescent="0.25">
      <c r="A6" s="200">
        <f t="shared" si="1"/>
        <v>2002</v>
      </c>
      <c r="B6" s="201">
        <v>2.4874919405530238</v>
      </c>
      <c r="C6" s="202">
        <f>AVERAGE('Risk Analysis'!B50:B61)</f>
        <v>-0.72337971612322816</v>
      </c>
      <c r="D6" s="203">
        <f t="shared" si="0"/>
        <v>3.2108716566762521</v>
      </c>
    </row>
    <row r="7" spans="1:4" ht="15.75" x14ac:dyDescent="0.25">
      <c r="A7" s="200">
        <f t="shared" si="1"/>
        <v>2003</v>
      </c>
      <c r="B7" s="201">
        <v>2.7432639906487406</v>
      </c>
      <c r="C7" s="202">
        <f>AVERAGE('Risk Analysis'!B62:B73)</f>
        <v>4.0626491681160011E-2</v>
      </c>
      <c r="D7" s="203">
        <f t="shared" si="0"/>
        <v>2.7026374989675808</v>
      </c>
    </row>
    <row r="8" spans="1:4" ht="15.75" x14ac:dyDescent="0.25">
      <c r="A8" s="200">
        <f t="shared" si="1"/>
        <v>2004</v>
      </c>
      <c r="B8" s="201">
        <v>4.4967464894428772</v>
      </c>
      <c r="C8" s="202">
        <f>AVERAGE('Risk Analysis'!B74:B85)</f>
        <v>-0.16343916335607397</v>
      </c>
      <c r="D8" s="203">
        <f t="shared" si="0"/>
        <v>4.6601856527989511</v>
      </c>
    </row>
    <row r="9" spans="1:4" ht="15.75" x14ac:dyDescent="0.25">
      <c r="A9" s="200">
        <f t="shared" si="1"/>
        <v>2005</v>
      </c>
      <c r="B9" s="201">
        <v>5.7593018540806664</v>
      </c>
      <c r="C9" s="202">
        <f>AVERAGE('Risk Analysis'!B86:B97)</f>
        <v>0.25070331448333855</v>
      </c>
      <c r="D9" s="203">
        <f t="shared" si="0"/>
        <v>5.5085985395973278</v>
      </c>
    </row>
    <row r="10" spans="1:4" ht="15.75" x14ac:dyDescent="0.25">
      <c r="A10" s="200">
        <f t="shared" si="1"/>
        <v>2006</v>
      </c>
      <c r="B10" s="201">
        <v>5.5333278654310973</v>
      </c>
      <c r="C10" s="202">
        <f>AVERAGE('Risk Analysis'!B98:B109)</f>
        <v>0.49399131377030203</v>
      </c>
      <c r="D10" s="203">
        <f t="shared" si="0"/>
        <v>5.0393365516607957</v>
      </c>
    </row>
    <row r="11" spans="1:4" ht="15.75" x14ac:dyDescent="0.25">
      <c r="A11" s="200">
        <f t="shared" si="1"/>
        <v>2007</v>
      </c>
      <c r="B11" s="201">
        <v>5.8948084570002708</v>
      </c>
      <c r="C11" s="202">
        <f>AVERAGE('Risk Analysis'!B110:B121)</f>
        <v>-0.11147971581224858</v>
      </c>
      <c r="D11" s="203">
        <f t="shared" si="0"/>
        <v>6.0062881728125195</v>
      </c>
    </row>
    <row r="12" spans="1:4" ht="15.75" x14ac:dyDescent="0.25">
      <c r="A12" s="200">
        <f t="shared" si="1"/>
        <v>2008</v>
      </c>
      <c r="B12" s="201">
        <v>3.9731293461308819</v>
      </c>
      <c r="C12" s="202">
        <f>AVERAGE('Risk Analysis'!B122:B133)</f>
        <v>1.3744011527641273</v>
      </c>
      <c r="D12" s="203">
        <f t="shared" si="0"/>
        <v>2.5987281933667545</v>
      </c>
    </row>
    <row r="13" spans="1:4" ht="15.75" x14ac:dyDescent="0.25">
      <c r="A13" s="200">
        <f t="shared" si="1"/>
        <v>2009</v>
      </c>
      <c r="B13" s="201">
        <v>-1.781471351225947</v>
      </c>
      <c r="C13" s="202">
        <f>AVERAGE('Risk Analysis'!B134:B145)</f>
        <v>-0.88152606163712877</v>
      </c>
      <c r="D13" s="203">
        <f t="shared" si="0"/>
        <v>-0.89994528958881825</v>
      </c>
    </row>
    <row r="14" spans="1:4" ht="15.75" x14ac:dyDescent="0.25">
      <c r="A14" s="200">
        <f t="shared" si="1"/>
        <v>2010</v>
      </c>
      <c r="B14" s="201">
        <v>3.7649683898215227</v>
      </c>
      <c r="C14" s="202">
        <f>AVERAGE('Risk Analysis'!B146:B157)</f>
        <v>-0.17248554573635147</v>
      </c>
      <c r="D14" s="203">
        <f t="shared" si="0"/>
        <v>3.9374539355578744</v>
      </c>
    </row>
    <row r="15" spans="1:4" ht="15.75" x14ac:dyDescent="0.25">
      <c r="A15" s="200">
        <v>2011</v>
      </c>
      <c r="B15" s="202">
        <v>3.6880186401704043</v>
      </c>
      <c r="C15" s="202">
        <f>AVERAGE('Risk Analysis'!B158:B169)</f>
        <v>0.27947822747566731</v>
      </c>
      <c r="D15" s="203">
        <f t="shared" si="0"/>
        <v>3.408540412694737</v>
      </c>
    </row>
    <row r="16" spans="1:4" ht="15.75" x14ac:dyDescent="0.25">
      <c r="A16" s="200">
        <v>2012</v>
      </c>
      <c r="B16" s="202">
        <v>2.9454018804657633</v>
      </c>
      <c r="C16" s="202">
        <f>AVERAGE('Risk Analysis'!B170:B181)</f>
        <v>0.2041715681817434</v>
      </c>
      <c r="D16" s="203">
        <f t="shared" si="0"/>
        <v>2.7412303122840198</v>
      </c>
    </row>
    <row r="17" spans="1:6" ht="15.75" x14ac:dyDescent="0.25">
      <c r="A17" s="200">
        <v>2013</v>
      </c>
      <c r="B17" s="202">
        <v>1.87</v>
      </c>
      <c r="C17" s="202">
        <f>AVERAGE('Risk Analysis'!B182:B193)</f>
        <v>0.33305064966226167</v>
      </c>
      <c r="D17" s="203">
        <f t="shared" si="0"/>
        <v>1.5369493503377385</v>
      </c>
    </row>
    <row r="18" spans="1:6" ht="15.75" x14ac:dyDescent="0.25">
      <c r="A18" s="200">
        <v>2014</v>
      </c>
      <c r="B18" s="202">
        <v>1.7</v>
      </c>
      <c r="C18" s="202">
        <f>AVERAGE('Risk Analysis'!B194:B205)</f>
        <v>0.8059966050612607</v>
      </c>
      <c r="D18" s="203">
        <f t="shared" si="0"/>
        <v>0.89400339493873926</v>
      </c>
      <c r="F18" t="s">
        <v>167</v>
      </c>
    </row>
    <row r="19" spans="1:6" ht="15.75" x14ac:dyDescent="0.25">
      <c r="A19" s="200"/>
      <c r="B19" s="204"/>
      <c r="C19" s="204"/>
      <c r="D19" s="205"/>
    </row>
    <row r="20" spans="1:6" ht="16.5" thickBot="1" x14ac:dyDescent="0.3">
      <c r="A20" s="206" t="s">
        <v>90</v>
      </c>
      <c r="B20" s="207"/>
      <c r="C20" s="208">
        <f>CORREL(B2:B18,C2:C18)</f>
        <v>0.36903141062242562</v>
      </c>
      <c r="D20" s="209"/>
    </row>
  </sheetData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0"/>
  <sheetViews>
    <sheetView topLeftCell="A166" zoomScale="90" zoomScaleNormal="90" workbookViewId="0">
      <selection activeCell="A167" sqref="A167"/>
    </sheetView>
  </sheetViews>
  <sheetFormatPr defaultRowHeight="15" x14ac:dyDescent="0.25"/>
  <cols>
    <col min="1" max="1" width="16.140625" style="150" bestFit="1" customWidth="1"/>
    <col min="2" max="9" width="10.85546875" style="150" customWidth="1"/>
    <col min="10" max="10" width="9.140625" style="150"/>
    <col min="11" max="11" width="16.140625" style="150" bestFit="1" customWidth="1"/>
    <col min="12" max="13" width="9.140625" style="150"/>
    <col min="14" max="14" width="10" style="150" customWidth="1"/>
    <col min="15" max="15" width="10.42578125" style="150" customWidth="1"/>
    <col min="16" max="20" width="9.140625" style="150"/>
    <col min="21" max="21" width="16.42578125" style="150" bestFit="1" customWidth="1"/>
    <col min="22" max="16384" width="9.140625" style="150"/>
  </cols>
  <sheetData>
    <row r="1" spans="1:19" ht="30" x14ac:dyDescent="0.25">
      <c r="A1" s="253" t="s">
        <v>144</v>
      </c>
      <c r="B1" s="175" t="str">
        <f>'Risk Analysis'!B1</f>
        <v>KZN</v>
      </c>
      <c r="C1" s="175" t="str">
        <f>'Risk Analysis'!C1</f>
        <v>Durban</v>
      </c>
      <c r="D1" s="175" t="str">
        <f>'Risk Analysis'!D1</f>
        <v>PMB</v>
      </c>
      <c r="E1" s="175" t="str">
        <f>'Risk Analysis'!E1</f>
        <v>Rbay</v>
      </c>
      <c r="F1" s="175" t="str">
        <f>'Risk Analysis'!F1</f>
        <v>Newcastle</v>
      </c>
      <c r="G1" s="253" t="str">
        <f>'Risk Analysis'!G1</f>
        <v>Port Shepstone</v>
      </c>
      <c r="H1" s="175" t="str">
        <f>'Risk Analysis'!H1</f>
        <v>Ilembe</v>
      </c>
      <c r="I1" s="175"/>
      <c r="J1" s="253" t="str">
        <f>B1</f>
        <v>KZN</v>
      </c>
      <c r="K1" s="253" t="str">
        <f t="shared" ref="K1:P1" si="0">C1</f>
        <v>Durban</v>
      </c>
      <c r="L1" s="253" t="str">
        <f t="shared" si="0"/>
        <v>PMB</v>
      </c>
      <c r="M1" s="253" t="str">
        <f t="shared" si="0"/>
        <v>Rbay</v>
      </c>
      <c r="N1" s="253" t="str">
        <f t="shared" si="0"/>
        <v>Newcastle</v>
      </c>
      <c r="O1" s="253" t="str">
        <f t="shared" si="0"/>
        <v>Port Shepstone</v>
      </c>
      <c r="P1" s="253" t="str">
        <f t="shared" si="0"/>
        <v>Ilembe</v>
      </c>
    </row>
    <row r="2" spans="1:19" x14ac:dyDescent="0.25">
      <c r="A2" s="257">
        <f>'Risk Analysis'!A2</f>
        <v>35796</v>
      </c>
      <c r="B2" s="252">
        <f>'Risk Analysis'!B2</f>
        <v>0.48475012166980036</v>
      </c>
      <c r="C2" s="252">
        <f>'Risk Analysis'!C2</f>
        <v>0.49825946231869622</v>
      </c>
      <c r="D2" s="252">
        <f>'Risk Analysis'!D2</f>
        <v>0.4221007646178363</v>
      </c>
      <c r="E2" s="252">
        <f>'Risk Analysis'!E2</f>
        <v>0.74000127142423811</v>
      </c>
      <c r="F2" s="252">
        <f>'Risk Analysis'!F2</f>
        <v>0.55102329643757308</v>
      </c>
      <c r="G2" s="252">
        <f>'Risk Analysis'!G2</f>
        <v>0.4024351813463436</v>
      </c>
      <c r="H2" s="252">
        <f>'Risk Analysis'!H2</f>
        <v>0.23570715551208787</v>
      </c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</row>
    <row r="3" spans="1:19" x14ac:dyDescent="0.25">
      <c r="A3" s="257">
        <f>'Risk Analysis'!A3</f>
        <v>35827</v>
      </c>
      <c r="B3" s="252">
        <f>'Risk Analysis'!B3</f>
        <v>2.0545090982909082</v>
      </c>
      <c r="C3" s="252">
        <f>'Risk Analysis'!C3</f>
        <v>2.2206012675377673</v>
      </c>
      <c r="D3" s="252">
        <f>'Risk Analysis'!D3</f>
        <v>1.9737500611431762</v>
      </c>
      <c r="E3" s="252">
        <f>'Risk Analysis'!E3</f>
        <v>2.0246287577913278</v>
      </c>
      <c r="F3" s="252">
        <f>'Risk Analysis'!F3</f>
        <v>1.9244418388459286</v>
      </c>
      <c r="G3" s="252">
        <f>'Risk Analysis'!G3</f>
        <v>1.8999187522160614</v>
      </c>
      <c r="H3" s="252">
        <f>'Risk Analysis'!H3</f>
        <v>1.7149724206190886</v>
      </c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</row>
    <row r="4" spans="1:19" x14ac:dyDescent="0.25">
      <c r="A4" s="257">
        <f>'Risk Analysis'!A4</f>
        <v>35855</v>
      </c>
      <c r="B4" s="252">
        <f>'Risk Analysis'!B4</f>
        <v>2.5766395675473685E-2</v>
      </c>
      <c r="C4" s="252">
        <f>'Risk Analysis'!C4</f>
        <v>9.1811041922166631E-2</v>
      </c>
      <c r="D4" s="252">
        <f>'Risk Analysis'!D4</f>
        <v>7.3505577493957294E-2</v>
      </c>
      <c r="E4" s="252">
        <f>'Risk Analysis'!E4</f>
        <v>0.10297750416848868</v>
      </c>
      <c r="F4" s="252">
        <f>'Risk Analysis'!F4</f>
        <v>0.18299333792633077</v>
      </c>
      <c r="G4" s="252">
        <f>'Risk Analysis'!G4</f>
        <v>-6.2755798203252944E-2</v>
      </c>
      <c r="H4" s="252">
        <f>'Risk Analysis'!H4</f>
        <v>-0.23291817201861048</v>
      </c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2"/>
    </row>
    <row r="5" spans="1:19" x14ac:dyDescent="0.25">
      <c r="A5" s="257">
        <f>'Risk Analysis'!A14</f>
        <v>36161</v>
      </c>
      <c r="B5" s="252">
        <f>'Risk Analysis'!B14</f>
        <v>0.45778788048278973</v>
      </c>
      <c r="C5" s="252">
        <f>'Risk Analysis'!C14</f>
        <v>0.42457345856446466</v>
      </c>
      <c r="D5" s="252">
        <f>'Risk Analysis'!D14</f>
        <v>0.40344856781347843</v>
      </c>
      <c r="E5" s="252">
        <f>'Risk Analysis'!E14</f>
        <v>0.63478642990663969</v>
      </c>
      <c r="F5" s="252">
        <f>'Risk Analysis'!F14</f>
        <v>0.53631104440508515</v>
      </c>
      <c r="G5" s="252">
        <f>'Risk Analysis'!G14</f>
        <v>0.42030455665460348</v>
      </c>
      <c r="H5" s="252">
        <f>'Risk Analysis'!H14</f>
        <v>0.59764358310869781</v>
      </c>
      <c r="I5" s="252"/>
      <c r="J5" s="252">
        <f>'Risk Analysis'!J14</f>
        <v>0.75425397571582742</v>
      </c>
      <c r="K5" s="252">
        <f>'Risk Analysis'!K14</f>
        <v>0.78871186995794518</v>
      </c>
      <c r="L5" s="252">
        <f>'Risk Analysis'!L14</f>
        <v>0.70422826171816755</v>
      </c>
      <c r="M5" s="252">
        <f>'Risk Analysis'!M14</f>
        <v>0.85871015388384686</v>
      </c>
      <c r="N5" s="252">
        <f>'Risk Analysis'!N14</f>
        <v>0.77055825407767631</v>
      </c>
      <c r="O5" s="252">
        <f>'Risk Analysis'!O14</f>
        <v>0.68201396273660819</v>
      </c>
      <c r="P5" s="252">
        <f>'Risk Analysis'!P14</f>
        <v>0.68445062032422266</v>
      </c>
      <c r="Q5" s="252"/>
      <c r="R5" s="252"/>
      <c r="S5" s="252"/>
    </row>
    <row r="6" spans="1:19" x14ac:dyDescent="0.25">
      <c r="A6" s="257">
        <f>'Risk Analysis'!A15</f>
        <v>36192</v>
      </c>
      <c r="B6" s="252">
        <f>'Risk Analysis'!B15</f>
        <v>0.79154036873072198</v>
      </c>
      <c r="C6" s="252">
        <f>'Risk Analysis'!C15</f>
        <v>0.97342345619810156</v>
      </c>
      <c r="D6" s="252">
        <f>'Risk Analysis'!D15</f>
        <v>0.77284211817578485</v>
      </c>
      <c r="E6" s="252">
        <f>'Risk Analysis'!E15</f>
        <v>0.93345571262378535</v>
      </c>
      <c r="F6" s="252">
        <f>'Risk Analysis'!F15</f>
        <v>0.92413080762369526</v>
      </c>
      <c r="G6" s="252">
        <f>'Risk Analysis'!G15</f>
        <v>0.56491890592094318</v>
      </c>
      <c r="H6" s="252">
        <f>'Risk Analysis'!H15</f>
        <v>0.26875658007065883</v>
      </c>
      <c r="I6" s="252"/>
      <c r="J6" s="252">
        <f>'Risk Analysis'!J15</f>
        <v>0.77785322548974445</v>
      </c>
      <c r="K6" s="252">
        <f>'Risk Analysis'!K15</f>
        <v>0.82526294641020725</v>
      </c>
      <c r="L6" s="252">
        <f>'Risk Analysis'!L15</f>
        <v>0.73120836583800974</v>
      </c>
      <c r="M6" s="252">
        <f>'Risk Analysis'!M15</f>
        <v>0.87359126474535054</v>
      </c>
      <c r="N6" s="252">
        <f>'Risk Analysis'!N15</f>
        <v>0.79925883186122448</v>
      </c>
      <c r="O6" s="252">
        <f>'Risk Analysis'!O15</f>
        <v>0.69451271078080812</v>
      </c>
      <c r="P6" s="252">
        <f>'Risk Analysis'!P15</f>
        <v>0.68699288375180489</v>
      </c>
      <c r="Q6" s="252"/>
      <c r="R6" s="252"/>
      <c r="S6" s="252"/>
    </row>
    <row r="7" spans="1:19" x14ac:dyDescent="0.25">
      <c r="A7" s="257">
        <f>'Risk Analysis'!A16</f>
        <v>36220</v>
      </c>
      <c r="B7" s="252">
        <f>'Risk Analysis'!B16</f>
        <v>-1.3160881365951924</v>
      </c>
      <c r="C7" s="252">
        <f>'Risk Analysis'!C16</f>
        <v>-1.1942631503019803</v>
      </c>
      <c r="D7" s="252">
        <f>'Risk Analysis'!D16</f>
        <v>-1.1275390060814741</v>
      </c>
      <c r="E7" s="252">
        <f>'Risk Analysis'!E16</f>
        <v>-1.4824200039734601</v>
      </c>
      <c r="F7" s="252">
        <f>'Risk Analysis'!F16</f>
        <v>-1.0920363819630117</v>
      </c>
      <c r="G7" s="252">
        <f>'Risk Analysis'!G16</f>
        <v>-1.3926732263769435</v>
      </c>
      <c r="H7" s="252">
        <f>'Risk Analysis'!H16</f>
        <v>-1.6729606878079819</v>
      </c>
      <c r="I7" s="252"/>
      <c r="J7" s="252">
        <f>'Risk Analysis'!J16</f>
        <v>0.51857651511389047</v>
      </c>
      <c r="K7" s="252">
        <f>'Risk Analysis'!K16</f>
        <v>0.56258106811484199</v>
      </c>
      <c r="L7" s="252">
        <f>'Risk Analysis'!L16</f>
        <v>0.49264766835919044</v>
      </c>
      <c r="M7" s="252">
        <f>'Risk Analysis'!M16</f>
        <v>0.60381828307113605</v>
      </c>
      <c r="N7" s="252">
        <f>'Risk Analysis'!N16</f>
        <v>0.56722204564515188</v>
      </c>
      <c r="O7" s="252">
        <f>'Risk Analysis'!O16</f>
        <v>0.44123640473519254</v>
      </c>
      <c r="P7" s="252">
        <f>'Risk Analysis'!P16</f>
        <v>0.42638264464203035</v>
      </c>
      <c r="Q7" s="252"/>
      <c r="R7" s="252"/>
      <c r="S7" s="252"/>
    </row>
    <row r="8" spans="1:19" x14ac:dyDescent="0.25">
      <c r="A8" s="257">
        <f>'Risk Analysis'!A26</f>
        <v>36526</v>
      </c>
      <c r="B8" s="252">
        <f>'Risk Analysis'!B26</f>
        <v>0.17915212868750427</v>
      </c>
      <c r="C8" s="252">
        <f>'Risk Analysis'!C26</f>
        <v>0.23757489719966554</v>
      </c>
      <c r="D8" s="252">
        <f>'Risk Analysis'!D26</f>
        <v>0.18074217517646576</v>
      </c>
      <c r="E8" s="252">
        <f>'Risk Analysis'!E26</f>
        <v>0.25342447621470759</v>
      </c>
      <c r="F8" s="252">
        <f>'Risk Analysis'!F26</f>
        <v>0.30480081466238745</v>
      </c>
      <c r="G8" s="252">
        <f>'Risk Analysis'!G26</f>
        <v>7.8846054611238378E-2</v>
      </c>
      <c r="H8" s="252">
        <f>'Risk Analysis'!H26</f>
        <v>9.2896837149164149E-2</v>
      </c>
      <c r="I8" s="252"/>
      <c r="J8" s="252">
        <f>'Risk Analysis'!J17</f>
        <v>5.0481559051309549E-2</v>
      </c>
      <c r="K8" s="252">
        <f>'Risk Analysis'!K17</f>
        <v>8.6052185246772023E-2</v>
      </c>
      <c r="L8" s="252">
        <f>'Risk Analysis'!L17</f>
        <v>6.8101638892319558E-2</v>
      </c>
      <c r="M8" s="252">
        <f>'Risk Analysis'!M17</f>
        <v>9.7016171673514923E-2</v>
      </c>
      <c r="N8" s="252">
        <f>'Risk Analysis'!N17</f>
        <v>0.13366662867837642</v>
      </c>
      <c r="O8" s="252">
        <f>'Risk Analysis'!O17</f>
        <v>-4.6077606615977373E-3</v>
      </c>
      <c r="P8" s="252">
        <f>'Risk Analysis'!P17</f>
        <v>-4.1590573084614668E-2</v>
      </c>
      <c r="Q8" s="252"/>
      <c r="R8" s="252"/>
      <c r="S8" s="252"/>
    </row>
    <row r="9" spans="1:19" x14ac:dyDescent="0.25">
      <c r="A9" s="257">
        <f>'Risk Analysis'!A27</f>
        <v>36557</v>
      </c>
      <c r="B9" s="252">
        <f>'Risk Analysis'!B27</f>
        <v>-1.1238899079048863</v>
      </c>
      <c r="C9" s="252">
        <f>'Risk Analysis'!C27</f>
        <v>-1.1358052822438907</v>
      </c>
      <c r="D9" s="252">
        <f>'Risk Analysis'!D27</f>
        <v>-0.99802718715467487</v>
      </c>
      <c r="E9" s="252">
        <f>'Risk Analysis'!E27</f>
        <v>-1.0767807911887763</v>
      </c>
      <c r="F9" s="252">
        <f>'Risk Analysis'!F27</f>
        <v>-0.97222327110228157</v>
      </c>
      <c r="G9" s="252">
        <f>'Risk Analysis'!G27</f>
        <v>-1.1149196273241286</v>
      </c>
      <c r="H9" s="252">
        <f>'Risk Analysis'!H27</f>
        <v>-1.2607689441256098</v>
      </c>
      <c r="I9" s="252"/>
      <c r="J9" s="252">
        <f>'Risk Analysis'!J18</f>
        <v>6.0170459743080038E-2</v>
      </c>
      <c r="K9" s="252">
        <f>'Risk Analysis'!K18</f>
        <v>9.3735866684657082E-2</v>
      </c>
      <c r="L9" s="252">
        <f>'Risk Analysis'!L18</f>
        <v>7.3551563944709616E-2</v>
      </c>
      <c r="M9" s="252">
        <f>'Risk Analysis'!M18</f>
        <v>9.9640807634747197E-2</v>
      </c>
      <c r="N9" s="252">
        <f>'Risk Analysis'!N18</f>
        <v>0.13962634174850616</v>
      </c>
      <c r="O9" s="252">
        <f>'Risk Analysis'!O18</f>
        <v>5.5528897828810344E-3</v>
      </c>
      <c r="P9" s="252">
        <f>'Risk Analysis'!P18</f>
        <v>1.5234473599917782E-3</v>
      </c>
      <c r="Q9" s="252"/>
      <c r="R9" s="252"/>
      <c r="S9" s="252"/>
    </row>
    <row r="10" spans="1:19" x14ac:dyDescent="0.25">
      <c r="A10" s="257">
        <f>'Risk Analysis'!A28</f>
        <v>36586</v>
      </c>
      <c r="B10" s="252">
        <f>'Risk Analysis'!B28</f>
        <v>1.5788592040088594</v>
      </c>
      <c r="C10" s="252">
        <f>'Risk Analysis'!C28</f>
        <v>1.6717936484232094</v>
      </c>
      <c r="D10" s="252">
        <f>'Risk Analysis'!D28</f>
        <v>1.3534747406308696</v>
      </c>
      <c r="E10" s="252">
        <f>'Risk Analysis'!E28</f>
        <v>1.8028575805549285</v>
      </c>
      <c r="F10" s="252">
        <f>'Risk Analysis'!F28</f>
        <v>1.5929478235850676</v>
      </c>
      <c r="G10" s="252">
        <f>'Risk Analysis'!G28</f>
        <v>1.3715077208528663</v>
      </c>
      <c r="H10" s="252">
        <f>'Risk Analysis'!H28</f>
        <v>1.6092904288599514</v>
      </c>
      <c r="I10" s="252"/>
      <c r="J10" s="252">
        <f>'Risk Analysis'!J19</f>
        <v>-1.592847308940086E-2</v>
      </c>
      <c r="K10" s="252">
        <f>'Risk Analysis'!K19</f>
        <v>1.2460000162237524E-2</v>
      </c>
      <c r="L10" s="252">
        <f>'Risk Analysis'!L19</f>
        <v>1.9970173858796035E-2</v>
      </c>
      <c r="M10" s="252">
        <f>'Risk Analysis'!M19</f>
        <v>-2.1649319981442126E-2</v>
      </c>
      <c r="N10" s="252">
        <f>'Risk Analysis'!N19</f>
        <v>6.1745178883935381E-2</v>
      </c>
      <c r="O10" s="252">
        <f>'Risk Analysis'!O19</f>
        <v>-4.7406932553974719E-2</v>
      </c>
      <c r="P10" s="252">
        <f>'Risk Analysis'!P19</f>
        <v>-7.012814823642155E-2</v>
      </c>
      <c r="Q10" s="252"/>
      <c r="R10" s="252"/>
      <c r="S10" s="252"/>
    </row>
    <row r="11" spans="1:19" x14ac:dyDescent="0.25">
      <c r="A11" s="257">
        <f>'Risk Analysis'!A38</f>
        <v>36892</v>
      </c>
      <c r="B11" s="252">
        <f>'Risk Analysis'!B38</f>
        <v>-1.7033298823813152</v>
      </c>
      <c r="C11" s="252">
        <f>'Risk Analysis'!C38</f>
        <v>-1.8012642916308201</v>
      </c>
      <c r="D11" s="252">
        <f>'Risk Analysis'!D38</f>
        <v>-1.4586001561547681</v>
      </c>
      <c r="E11" s="252">
        <f>'Risk Analysis'!E38</f>
        <v>-1.8324338682026591</v>
      </c>
      <c r="F11" s="252">
        <f>'Risk Analysis'!F38</f>
        <v>-1.4585859148596969</v>
      </c>
      <c r="G11" s="252">
        <f>'Risk Analysis'!G38</f>
        <v>-1.6059263215068282</v>
      </c>
      <c r="H11" s="252">
        <f>'Risk Analysis'!H38</f>
        <v>-1.4177300041056506</v>
      </c>
      <c r="I11" s="252"/>
      <c r="J11" s="252">
        <f>'Risk Analysis'!J20</f>
        <v>-0.32247658266160584</v>
      </c>
      <c r="K11" s="252">
        <f>'Risk Analysis'!K20</f>
        <v>-0.28800298224206611</v>
      </c>
      <c r="L11" s="252">
        <f>'Risk Analysis'!L20</f>
        <v>-0.246756173219909</v>
      </c>
      <c r="M11" s="252">
        <f>'Risk Analysis'!M20</f>
        <v>-0.40792684288979963</v>
      </c>
      <c r="N11" s="252">
        <f>'Risk Analysis'!N20</f>
        <v>-0.24527349150400182</v>
      </c>
      <c r="O11" s="252">
        <f>'Risk Analysis'!O20</f>
        <v>-0.33205028214385124</v>
      </c>
      <c r="P11" s="252">
        <f>'Risk Analysis'!P20</f>
        <v>-0.4003116637642864</v>
      </c>
      <c r="Q11" s="252"/>
      <c r="R11" s="252"/>
      <c r="S11" s="252"/>
    </row>
    <row r="12" spans="1:19" x14ac:dyDescent="0.25">
      <c r="A12" s="257">
        <f>'Risk Analysis'!A39</f>
        <v>36923</v>
      </c>
      <c r="B12" s="252">
        <f>'Risk Analysis'!B39</f>
        <v>0.63770822546927775</v>
      </c>
      <c r="C12" s="252">
        <f>'Risk Analysis'!C39</f>
        <v>0.74162620491634879</v>
      </c>
      <c r="D12" s="252">
        <f>'Risk Analysis'!D39</f>
        <v>0.61210536688595263</v>
      </c>
      <c r="E12" s="252">
        <f>'Risk Analysis'!E39</f>
        <v>0.62312740856367987</v>
      </c>
      <c r="F12" s="252">
        <f>'Risk Analysis'!F39</f>
        <v>0.62080152972570846</v>
      </c>
      <c r="G12" s="252">
        <f>'Risk Analysis'!G39</f>
        <v>0.56427412935241816</v>
      </c>
      <c r="H12" s="252">
        <f>'Risk Analysis'!H39</f>
        <v>0.32528933064918464</v>
      </c>
      <c r="I12" s="252"/>
      <c r="J12" s="252">
        <f>'Risk Analysis'!J21</f>
        <v>-0.41496735151156666</v>
      </c>
      <c r="K12" s="252">
        <f>'Risk Analysis'!K21</f>
        <v>-0.37943963408834741</v>
      </c>
      <c r="L12" s="252">
        <f>'Risk Analysis'!L21</f>
        <v>-0.32475791160644102</v>
      </c>
      <c r="M12" s="252">
        <f>'Risk Analysis'!M21</f>
        <v>-0.5272598427325742</v>
      </c>
      <c r="N12" s="252">
        <f>'Risk Analysis'!N21</f>
        <v>-0.34067385256526789</v>
      </c>
      <c r="O12" s="252">
        <f>'Risk Analysis'!O21</f>
        <v>-0.41460532335679456</v>
      </c>
      <c r="P12" s="252">
        <f>'Risk Analysis'!P21</f>
        <v>-0.51208092940034766</v>
      </c>
      <c r="Q12" s="252"/>
      <c r="R12" s="252"/>
      <c r="S12" s="252"/>
    </row>
    <row r="13" spans="1:19" x14ac:dyDescent="0.25">
      <c r="A13" s="257">
        <f>'Risk Analysis'!A40</f>
        <v>36951</v>
      </c>
      <c r="B13" s="252">
        <f>'Risk Analysis'!B40</f>
        <v>1.2036194026430087</v>
      </c>
      <c r="C13" s="252">
        <f>'Risk Analysis'!C40</f>
        <v>1.2971724894940195</v>
      </c>
      <c r="D13" s="252">
        <f>'Risk Analysis'!D40</f>
        <v>1.0783627881530042</v>
      </c>
      <c r="E13" s="252">
        <f>'Risk Analysis'!E40</f>
        <v>1.3525611110472702</v>
      </c>
      <c r="F13" s="252">
        <f>'Risk Analysis'!F40</f>
        <v>1.3007279746911653</v>
      </c>
      <c r="G13" s="252">
        <f>'Risk Analysis'!G40</f>
        <v>1.02375642707912</v>
      </c>
      <c r="H13" s="252">
        <f>'Risk Analysis'!H40</f>
        <v>1.1369206294149536</v>
      </c>
      <c r="I13" s="252"/>
      <c r="J13" s="252">
        <f>'Risk Analysis'!J22</f>
        <v>-0.45784753847305293</v>
      </c>
      <c r="K13" s="252">
        <f>'Risk Analysis'!K22</f>
        <v>-0.44830273573353807</v>
      </c>
      <c r="L13" s="252">
        <f>'Risk Analysis'!L22</f>
        <v>-0.35189995670077334</v>
      </c>
      <c r="M13" s="252">
        <f>'Risk Analysis'!M22</f>
        <v>-0.57975530952985233</v>
      </c>
      <c r="N13" s="252">
        <f>'Risk Analysis'!N22</f>
        <v>-0.39557467193712481</v>
      </c>
      <c r="O13" s="252">
        <f>'Risk Analysis'!O22</f>
        <v>-0.41701102456868355</v>
      </c>
      <c r="P13" s="252">
        <f>'Risk Analysis'!P22</f>
        <v>-0.54887112248068903</v>
      </c>
      <c r="Q13" s="252"/>
      <c r="R13" s="252"/>
      <c r="S13" s="252"/>
    </row>
    <row r="14" spans="1:19" x14ac:dyDescent="0.25">
      <c r="A14" s="257">
        <f>'Risk Analysis'!A50</f>
        <v>37257</v>
      </c>
      <c r="B14" s="252">
        <f>'Risk Analysis'!B50</f>
        <v>-0.84169962653840058</v>
      </c>
      <c r="C14" s="252">
        <f>'Risk Analysis'!C50</f>
        <v>-0.80753942852513227</v>
      </c>
      <c r="D14" s="252">
        <f>'Risk Analysis'!D50</f>
        <v>-0.75182832823996215</v>
      </c>
      <c r="E14" s="252">
        <f>'Risk Analysis'!E50</f>
        <v>-1.0315609709251823</v>
      </c>
      <c r="F14" s="252">
        <f>'Risk Analysis'!F50</f>
        <v>-0.95861822452229672</v>
      </c>
      <c r="G14" s="252">
        <f>'Risk Analysis'!G50</f>
        <v>-0.77636843213076312</v>
      </c>
      <c r="H14" s="252">
        <f>'Risk Analysis'!H50</f>
        <v>-1.0671785271651846</v>
      </c>
      <c r="I14" s="252"/>
      <c r="J14" s="252">
        <f>'Risk Analysis'!J23</f>
        <v>-0.13820983621085245</v>
      </c>
      <c r="K14" s="252">
        <f>'Risk Analysis'!K23</f>
        <v>-0.14093438681822731</v>
      </c>
      <c r="L14" s="252">
        <f>'Risk Analysis'!L23</f>
        <v>-7.3654758191940797E-2</v>
      </c>
      <c r="M14" s="252">
        <f>'Risk Analysis'!M23</f>
        <v>-0.20882611469919507</v>
      </c>
      <c r="N14" s="252">
        <f>'Risk Analysis'!N23</f>
        <v>-9.6117467796364597E-2</v>
      </c>
      <c r="O14" s="252">
        <f>'Risk Analysis'!O23</f>
        <v>-0.10757058985957142</v>
      </c>
      <c r="P14" s="252">
        <f>'Risk Analysis'!P23</f>
        <v>-0.15259266131971636</v>
      </c>
      <c r="Q14" s="252"/>
      <c r="R14" s="252"/>
      <c r="S14" s="252"/>
    </row>
    <row r="15" spans="1:19" x14ac:dyDescent="0.25">
      <c r="A15" s="257">
        <f>'Risk Analysis'!A51</f>
        <v>37288</v>
      </c>
      <c r="B15" s="252">
        <f>'Risk Analysis'!B51</f>
        <v>-2.0424387895228469</v>
      </c>
      <c r="C15" s="252">
        <f>'Risk Analysis'!C51</f>
        <v>-1.8697482219826145</v>
      </c>
      <c r="D15" s="252">
        <f>'Risk Analysis'!D51</f>
        <v>-1.9038644503854896</v>
      </c>
      <c r="E15" s="252">
        <f>'Risk Analysis'!E51</f>
        <v>-1.9622853926918753</v>
      </c>
      <c r="F15" s="252">
        <f>'Risk Analysis'!F51</f>
        <v>-1.9060970162718385</v>
      </c>
      <c r="G15" s="252">
        <f>'Risk Analysis'!G51</f>
        <v>-2.1394398092536422</v>
      </c>
      <c r="H15" s="252">
        <f>'Risk Analysis'!H51</f>
        <v>-2.8019852863905985</v>
      </c>
      <c r="I15" s="252"/>
      <c r="J15" s="252">
        <f>'Risk Analysis'!J24</f>
        <v>-0.32641452387620645</v>
      </c>
      <c r="K15" s="252">
        <f>'Risk Analysis'!K24</f>
        <v>-0.3310559233697879</v>
      </c>
      <c r="L15" s="252">
        <f>'Risk Analysis'!L24</f>
        <v>-0.24797469710746872</v>
      </c>
      <c r="M15" s="252">
        <f>'Risk Analysis'!M24</f>
        <v>-0.39330261510306064</v>
      </c>
      <c r="N15" s="252">
        <f>'Risk Analysis'!N24</f>
        <v>-0.25251020369834626</v>
      </c>
      <c r="O15" s="252">
        <f>'Risk Analysis'!O24</f>
        <v>-0.29784370674252725</v>
      </c>
      <c r="P15" s="252">
        <f>'Risk Analysis'!P24</f>
        <v>-0.33652658049374329</v>
      </c>
      <c r="Q15" s="252"/>
      <c r="R15" s="252"/>
      <c r="S15" s="252"/>
    </row>
    <row r="16" spans="1:19" x14ac:dyDescent="0.25">
      <c r="A16" s="257">
        <f>'Risk Analysis'!A52</f>
        <v>37316</v>
      </c>
      <c r="B16" s="252">
        <f>'Risk Analysis'!B52</f>
        <v>-1.2554678408067343</v>
      </c>
      <c r="C16" s="252">
        <f>'Risk Analysis'!C52</f>
        <v>-1.4369364506867583</v>
      </c>
      <c r="D16" s="252">
        <f>'Risk Analysis'!D52</f>
        <v>-1.1279739878408328</v>
      </c>
      <c r="E16" s="252">
        <f>'Risk Analysis'!E52</f>
        <v>-0.9435208953733254</v>
      </c>
      <c r="F16" s="252">
        <f>'Risk Analysis'!F52</f>
        <v>-0.96531948778901844</v>
      </c>
      <c r="G16" s="252">
        <f>'Risk Analysis'!G52</f>
        <v>-1.2707787953070058</v>
      </c>
      <c r="H16" s="252">
        <f>'Risk Analysis'!H52</f>
        <v>-0.90958837151218563</v>
      </c>
      <c r="I16" s="252"/>
      <c r="J16" s="252">
        <f>'Risk Analysis'!J25</f>
        <v>-0.51387433609320721</v>
      </c>
      <c r="K16" s="252">
        <f>'Risk Analysis'!K25</f>
        <v>-0.50694737016371882</v>
      </c>
      <c r="L16" s="252">
        <f>'Risk Analysis'!L25</f>
        <v>-0.4124296844879452</v>
      </c>
      <c r="M16" s="252">
        <f>'Risk Analysis'!M25</f>
        <v>-0.59746736951006241</v>
      </c>
      <c r="N16" s="252">
        <f>'Risk Analysis'!N25</f>
        <v>-0.41191013766473844</v>
      </c>
      <c r="O16" s="252">
        <f>'Risk Analysis'!O25</f>
        <v>-0.49109476281122227</v>
      </c>
      <c r="P16" s="252">
        <f>'Risk Analysis'!P25</f>
        <v>-0.56609907900894008</v>
      </c>
      <c r="Q16" s="252"/>
      <c r="R16" s="252"/>
      <c r="S16" s="252"/>
    </row>
    <row r="17" spans="1:19" x14ac:dyDescent="0.25">
      <c r="A17" s="257">
        <f>'Risk Analysis'!A62</f>
        <v>37622</v>
      </c>
      <c r="B17" s="252">
        <f>'Risk Analysis'!B62</f>
        <v>0.13550075955474605</v>
      </c>
      <c r="C17" s="252">
        <f>'Risk Analysis'!C62</f>
        <v>1.9626637808970566E-2</v>
      </c>
      <c r="D17" s="252">
        <f>'Risk Analysis'!D62</f>
        <v>0.18735768855056587</v>
      </c>
      <c r="E17" s="252">
        <f>'Risk Analysis'!E62</f>
        <v>0.27370366711868671</v>
      </c>
      <c r="F17" s="252">
        <f>'Risk Analysis'!F62</f>
        <v>7.2332816194201219E-2</v>
      </c>
      <c r="G17" s="252">
        <f>'Risk Analysis'!G62</f>
        <v>0.26215267180495266</v>
      </c>
      <c r="H17" s="252">
        <f>'Risk Analysis'!H62</f>
        <v>0.18834524453920565</v>
      </c>
      <c r="I17" s="252"/>
      <c r="J17" s="252">
        <f>'Risk Analysis'!J26</f>
        <v>-0.5773267879810684</v>
      </c>
      <c r="K17" s="252">
        <f>'Risk Analysis'!K26</f>
        <v>-0.56715985246724976</v>
      </c>
      <c r="L17" s="252">
        <f>'Risk Analysis'!L26</f>
        <v>-0.47191624428315598</v>
      </c>
      <c r="M17" s="252">
        <f>'Risk Analysis'!M26</f>
        <v>-0.66037192538830547</v>
      </c>
      <c r="N17" s="252">
        <f>'Risk Analysis'!N26</f>
        <v>-0.46662439348760731</v>
      </c>
      <c r="O17" s="252">
        <f>'Risk Analysis'!O26</f>
        <v>-0.55822962853610736</v>
      </c>
      <c r="P17" s="252">
        <f>'Risk Analysis'!P26</f>
        <v>-0.64384208046724367</v>
      </c>
      <c r="Q17" s="252"/>
      <c r="R17" s="252"/>
      <c r="S17" s="252"/>
    </row>
    <row r="18" spans="1:19" x14ac:dyDescent="0.25">
      <c r="A18" s="257">
        <f>'Risk Analysis'!A63</f>
        <v>37653</v>
      </c>
      <c r="B18" s="252">
        <f>'Risk Analysis'!B63</f>
        <v>-2.1734897071093449</v>
      </c>
      <c r="C18" s="252">
        <f>'Risk Analysis'!C63</f>
        <v>-2.0843873082066899</v>
      </c>
      <c r="D18" s="252">
        <f>'Risk Analysis'!D63</f>
        <v>-1.7579884186884644</v>
      </c>
      <c r="E18" s="252">
        <f>'Risk Analysis'!E63</f>
        <v>-3.3223011893012355</v>
      </c>
      <c r="F18" s="252">
        <f>'Risk Analysis'!F63</f>
        <v>-2.373632712218658</v>
      </c>
      <c r="G18" s="252">
        <f>'Risk Analysis'!G63</f>
        <v>-1.8221109518839449</v>
      </c>
      <c r="H18" s="252">
        <f>'Risk Analysis'!H63</f>
        <v>-2.2937152353659362</v>
      </c>
      <c r="I18" s="252"/>
      <c r="J18" s="252">
        <f>'Risk Analysis'!J27</f>
        <v>-0.69899431016473579</v>
      </c>
      <c r="K18" s="252">
        <f>'Risk Analysis'!K27</f>
        <v>-0.68718898637558479</v>
      </c>
      <c r="L18" s="252">
        <f>'Risk Analysis'!L27</f>
        <v>-0.5797220715883985</v>
      </c>
      <c r="M18" s="252">
        <f>'Risk Analysis'!M27</f>
        <v>-0.7920309423956452</v>
      </c>
      <c r="N18" s="252">
        <f>'Risk Analysis'!N27</f>
        <v>-0.58266549468048168</v>
      </c>
      <c r="O18" s="252">
        <f>'Risk Analysis'!O27</f>
        <v>-0.67632379653447139</v>
      </c>
      <c r="P18" s="252">
        <f>'Risk Analysis'!P27</f>
        <v>-0.78679689025449817</v>
      </c>
      <c r="Q18" s="252"/>
      <c r="R18" s="252"/>
      <c r="S18" s="252"/>
    </row>
    <row r="19" spans="1:19" x14ac:dyDescent="0.25">
      <c r="A19" s="257">
        <f>'Risk Analysis'!A64</f>
        <v>37681</v>
      </c>
      <c r="B19" s="252">
        <f>'Risk Analysis'!B64</f>
        <v>2.7132722079383749</v>
      </c>
      <c r="C19" s="252">
        <f>'Risk Analysis'!C64</f>
        <v>2.852472229073558</v>
      </c>
      <c r="D19" s="252">
        <f>'Risk Analysis'!D64</f>
        <v>2.4772452724238052</v>
      </c>
      <c r="E19" s="252">
        <f>'Risk Analysis'!E64</f>
        <v>2.90767249862806</v>
      </c>
      <c r="F19" s="252">
        <f>'Risk Analysis'!F64</f>
        <v>2.7423426057473792</v>
      </c>
      <c r="G19" s="252">
        <f>'Risk Analysis'!G64</f>
        <v>2.3899702762830528</v>
      </c>
      <c r="H19" s="252">
        <f>'Risk Analysis'!H64</f>
        <v>2.550771218997764</v>
      </c>
      <c r="I19" s="252"/>
      <c r="J19" s="252">
        <f>'Risk Analysis'!J28</f>
        <v>-0.63843132283564852</v>
      </c>
      <c r="K19" s="252">
        <f>'Risk Analysis'!K28</f>
        <v>-0.63346820235826862</v>
      </c>
      <c r="L19" s="252">
        <f>'Risk Analysis'!L28</f>
        <v>-0.5350580237072381</v>
      </c>
      <c r="M19" s="252">
        <f>'Risk Analysis'!M28</f>
        <v>-0.72515387563171119</v>
      </c>
      <c r="N19" s="252">
        <f>'Risk Analysis'!N28</f>
        <v>-0.53121803191422223</v>
      </c>
      <c r="O19" s="252">
        <f>'Risk Analysis'!O28</f>
        <v>-0.61427850307816967</v>
      </c>
      <c r="P19" s="252">
        <f>'Risk Analysis'!P28</f>
        <v>-0.68367890188609115</v>
      </c>
      <c r="Q19" s="252"/>
      <c r="R19" s="252"/>
      <c r="S19" s="252"/>
    </row>
    <row r="20" spans="1:19" x14ac:dyDescent="0.25">
      <c r="A20" s="257">
        <f>'Risk Analysis'!A74</f>
        <v>37987</v>
      </c>
      <c r="B20" s="252">
        <f>'Risk Analysis'!B74</f>
        <v>1.411350147517676</v>
      </c>
      <c r="C20" s="252">
        <f>'Risk Analysis'!C74</f>
        <v>1.4598431379413823</v>
      </c>
      <c r="D20" s="252">
        <f>'Risk Analysis'!D74</f>
        <v>1.2746091192456257</v>
      </c>
      <c r="E20" s="252">
        <f>'Risk Analysis'!E74</f>
        <v>1.6412151645143727</v>
      </c>
      <c r="F20" s="252">
        <f>'Risk Analysis'!F74</f>
        <v>1.5992690619189058</v>
      </c>
      <c r="G20" s="252">
        <f>'Risk Analysis'!G74</f>
        <v>1.2092699547889785</v>
      </c>
      <c r="H20" s="252">
        <f>'Risk Analysis'!H74</f>
        <v>1.4961988522802285</v>
      </c>
      <c r="I20" s="252"/>
      <c r="J20" s="252">
        <f>'Risk Analysis'!J74</f>
        <v>0.14606677289935355</v>
      </c>
      <c r="K20" s="252">
        <f>'Risk Analysis'!K74</f>
        <v>0.17644059584974425</v>
      </c>
      <c r="L20" s="252">
        <f>'Risk Analysis'!L74</f>
        <v>0.20588533218307942</v>
      </c>
      <c r="M20" s="252">
        <f>'Risk Analysis'!M74</f>
        <v>4.8195823868822638E-2</v>
      </c>
      <c r="N20" s="252">
        <f>'Risk Analysis'!N74</f>
        <v>0.11956166001414972</v>
      </c>
      <c r="O20" s="252">
        <f>'Risk Analysis'!O74</f>
        <v>0.1577607695733034</v>
      </c>
      <c r="P20" s="252">
        <f>'Risk Analysis'!P74</f>
        <v>-5.3064134773214058E-5</v>
      </c>
      <c r="Q20" s="252"/>
      <c r="R20" s="252"/>
      <c r="S20" s="252"/>
    </row>
    <row r="21" spans="1:19" x14ac:dyDescent="0.25">
      <c r="A21" s="257">
        <f>'Risk Analysis'!A75</f>
        <v>38018</v>
      </c>
      <c r="B21" s="252">
        <f>'Risk Analysis'!B75</f>
        <v>-2.0506009574171564</v>
      </c>
      <c r="C21" s="252">
        <f>'Risk Analysis'!C75</f>
        <v>-1.9874060169401901</v>
      </c>
      <c r="D21" s="252">
        <f>'Risk Analysis'!D75</f>
        <v>-1.7600910967719046</v>
      </c>
      <c r="E21" s="252">
        <f>'Risk Analysis'!E75</f>
        <v>-2.5648575851908597</v>
      </c>
      <c r="F21" s="252">
        <f>'Risk Analysis'!F75</f>
        <v>-2.0680037617936176</v>
      </c>
      <c r="G21" s="252">
        <f>'Risk Analysis'!G75</f>
        <v>-1.9195730383025738</v>
      </c>
      <c r="H21" s="252">
        <f>'Risk Analysis'!H75</f>
        <v>-2.3174208278261355</v>
      </c>
      <c r="I21" s="252"/>
      <c r="J21" s="252">
        <f>'Risk Analysis'!J75</f>
        <v>-2.2094897636946643E-2</v>
      </c>
      <c r="K21" s="252">
        <f>'Risk Analysis'!K75</f>
        <v>2.205346856134726E-2</v>
      </c>
      <c r="L21" s="252">
        <f>'Risk Analysis'!L75</f>
        <v>5.6081579465966334E-2</v>
      </c>
      <c r="M21" s="252">
        <f>'Risk Analysis'!M75</f>
        <v>-0.17015504169345017</v>
      </c>
      <c r="N21" s="252">
        <f>'Risk Analysis'!N75</f>
        <v>-4.5079615215682503E-2</v>
      </c>
      <c r="O21" s="252">
        <f>'Risk Analysis'!O75</f>
        <v>-1.0064285050352471E-2</v>
      </c>
      <c r="P21" s="252">
        <f>'Risk Analysis'!P75</f>
        <v>-0.19280430047056868</v>
      </c>
      <c r="Q21" s="252"/>
      <c r="R21" s="252"/>
      <c r="S21" s="252"/>
    </row>
    <row r="22" spans="1:19" x14ac:dyDescent="0.25">
      <c r="A22" s="257">
        <f>'Risk Analysis'!A76</f>
        <v>38047</v>
      </c>
      <c r="B22" s="252">
        <f>'Risk Analysis'!B76</f>
        <v>0.11381006253145623</v>
      </c>
      <c r="C22" s="252">
        <f>'Risk Analysis'!C76</f>
        <v>-2.2731923517908169E-2</v>
      </c>
      <c r="D22" s="252">
        <f>'Risk Analysis'!D76</f>
        <v>0.1392586620666853</v>
      </c>
      <c r="E22" s="252">
        <f>'Risk Analysis'!E76</f>
        <v>0.15692956631407973</v>
      </c>
      <c r="F22" s="252">
        <f>'Risk Analysis'!F76</f>
        <v>-9.0169758133419903E-2</v>
      </c>
      <c r="G22" s="252">
        <f>'Risk Analysis'!G76</f>
        <v>0.28521721730917221</v>
      </c>
      <c r="H22" s="252">
        <f>'Risk Analysis'!H76</f>
        <v>0.23357897221678611</v>
      </c>
      <c r="I22" s="252"/>
      <c r="J22" s="252">
        <f>'Risk Analysis'!J76</f>
        <v>0.15385123848926885</v>
      </c>
      <c r="K22" s="252">
        <f>'Risk Analysis'!K76</f>
        <v>0.1806423443066382</v>
      </c>
      <c r="L22" s="252">
        <f>'Risk Analysis'!L76</f>
        <v>0.20202366260097784</v>
      </c>
      <c r="M22" s="252">
        <f>'Risk Analysis'!M76</f>
        <v>9.7478093353881773E-2</v>
      </c>
      <c r="N22" s="252">
        <f>'Risk Analysis'!N76</f>
        <v>0.13057138125241277</v>
      </c>
      <c r="O22" s="252">
        <f>'Risk Analysis'!O76</f>
        <v>0.15203788181065647</v>
      </c>
      <c r="P22" s="252">
        <f>'Risk Analysis'!P76</f>
        <v>1.6029462665637629E-3</v>
      </c>
      <c r="Q22" s="252"/>
      <c r="R22" s="252"/>
      <c r="S22" s="252"/>
    </row>
    <row r="23" spans="1:19" x14ac:dyDescent="0.25">
      <c r="A23" s="257">
        <f>'Risk Analysis'!A86</f>
        <v>38353</v>
      </c>
      <c r="B23" s="252">
        <f>'Risk Analysis'!B86</f>
        <v>0.78175656002636251</v>
      </c>
      <c r="C23" s="252">
        <f>'Risk Analysis'!C86</f>
        <v>0.71458593018257477</v>
      </c>
      <c r="D23" s="252">
        <f>'Risk Analysis'!D86</f>
        <v>0.79845895095192532</v>
      </c>
      <c r="E23" s="252">
        <f>'Risk Analysis'!E86</f>
        <v>0.97927939812894027</v>
      </c>
      <c r="F23" s="252">
        <f>'Risk Analysis'!F86</f>
        <v>1.0504255566997263</v>
      </c>
      <c r="G23" s="252">
        <f>'Risk Analysis'!G86</f>
        <v>0.70821985462997306</v>
      </c>
      <c r="H23" s="252">
        <f>'Risk Analysis'!H86</f>
        <v>1.0751278772524908</v>
      </c>
      <c r="I23" s="252"/>
      <c r="J23" s="252">
        <f>'Risk Analysis'!J86</f>
        <v>-9.0731800018963471E-2</v>
      </c>
      <c r="K23" s="252">
        <f>'Risk Analysis'!K86</f>
        <v>-0.11496756360313687</v>
      </c>
      <c r="L23" s="252">
        <f>'Risk Analysis'!L86</f>
        <v>-1.0885745861266125E-2</v>
      </c>
      <c r="M23" s="252">
        <f>'Risk Analysis'!M86</f>
        <v>-0.21289599578513274</v>
      </c>
      <c r="N23" s="252">
        <f>'Risk Analysis'!N86</f>
        <v>-9.5831835211054622E-2</v>
      </c>
      <c r="O23" s="252">
        <f>'Risk Analysis'!O86</f>
        <v>-2.5110493455567033E-2</v>
      </c>
      <c r="P23" s="252">
        <f>'Risk Analysis'!P86</f>
        <v>-4.8344991089876624E-2</v>
      </c>
      <c r="Q23" s="252"/>
      <c r="R23" s="252"/>
      <c r="S23" s="252"/>
    </row>
    <row r="24" spans="1:19" x14ac:dyDescent="0.25">
      <c r="A24" s="257">
        <f>'Risk Analysis'!A87</f>
        <v>38384</v>
      </c>
      <c r="B24" s="252">
        <f>'Risk Analysis'!B87</f>
        <v>-2.0257991840023655</v>
      </c>
      <c r="C24" s="252">
        <f>'Risk Analysis'!C87</f>
        <v>-2.074832659072964</v>
      </c>
      <c r="D24" s="252">
        <f>'Risk Analysis'!D87</f>
        <v>-1.6969012108854846</v>
      </c>
      <c r="E24" s="252">
        <f>'Risk Analysis'!E87</f>
        <v>-2.5036382305569007</v>
      </c>
      <c r="F24" s="252">
        <f>'Risk Analysis'!F87</f>
        <v>-2.0910739249016594</v>
      </c>
      <c r="G24" s="252">
        <f>'Risk Analysis'!G87</f>
        <v>-1.7483027846406329</v>
      </c>
      <c r="H24" s="252">
        <f>'Risk Analysis'!H87</f>
        <v>-2.0986176833886923</v>
      </c>
      <c r="I24" s="252"/>
      <c r="J24" s="252">
        <f>'Risk Analysis'!J87</f>
        <v>-0.35512790244358211</v>
      </c>
      <c r="K24" s="252">
        <f>'Risk Analysis'!K87</f>
        <v>-0.38686570183500979</v>
      </c>
      <c r="L24" s="252">
        <f>'Risk Analysis'!L87</f>
        <v>-0.23946346356365925</v>
      </c>
      <c r="M24" s="252">
        <f>'Risk Analysis'!M87</f>
        <v>-0.53173087232907679</v>
      </c>
      <c r="N24" s="252">
        <f>'Risk Analysis'!N87</f>
        <v>-0.37970437265879037</v>
      </c>
      <c r="O24" s="252">
        <f>'Risk Analysis'!O87</f>
        <v>-0.25261608879630637</v>
      </c>
      <c r="P24" s="252">
        <f>'Risk Analysis'!P87</f>
        <v>-0.32486933998748585</v>
      </c>
      <c r="Q24" s="252"/>
      <c r="R24" s="252"/>
      <c r="S24" s="252"/>
    </row>
    <row r="25" spans="1:19" x14ac:dyDescent="0.25">
      <c r="A25" s="257">
        <f>'Risk Analysis'!A88</f>
        <v>38412</v>
      </c>
      <c r="B25" s="252">
        <f>'Risk Analysis'!B88</f>
        <v>1.1471240391304285</v>
      </c>
      <c r="C25" s="252">
        <f>'Risk Analysis'!C88</f>
        <v>1.0914700085728022</v>
      </c>
      <c r="D25" s="252">
        <f>'Risk Analysis'!D88</f>
        <v>0.98547252025923737</v>
      </c>
      <c r="E25" s="252">
        <f>'Risk Analysis'!E88</f>
        <v>1.7688237753792895</v>
      </c>
      <c r="F25" s="252">
        <f>'Risk Analysis'!F88</f>
        <v>1.5121601278660908</v>
      </c>
      <c r="G25" s="252">
        <f>'Risk Analysis'!G88</f>
        <v>0.93248491935234457</v>
      </c>
      <c r="H25" s="252">
        <f>'Risk Analysis'!H88</f>
        <v>1.444876809465045</v>
      </c>
      <c r="I25" s="252"/>
      <c r="J25" s="252">
        <f>'Risk Analysis'!J88</f>
        <v>-0.10914905655530625</v>
      </c>
      <c r="K25" s="252">
        <f>'Risk Analysis'!K88</f>
        <v>-0.1500290844878564</v>
      </c>
      <c r="L25" s="252">
        <f>'Risk Analysis'!L88</f>
        <v>-2.8266262253571393E-2</v>
      </c>
      <c r="M25" s="252">
        <f>'Risk Analysis'!M88</f>
        <v>-0.19837076766983466</v>
      </c>
      <c r="N25" s="252">
        <f>'Risk Analysis'!N88</f>
        <v>-0.10430715037727442</v>
      </c>
      <c r="O25" s="252">
        <f>'Risk Analysis'!O88</f>
        <v>-3.3227015130543429E-2</v>
      </c>
      <c r="P25" s="252">
        <f>'Risk Analysis'!P88</f>
        <v>-3.5461829426625825E-2</v>
      </c>
      <c r="Q25" s="252"/>
      <c r="R25" s="252"/>
      <c r="S25" s="252"/>
    </row>
    <row r="26" spans="1:19" x14ac:dyDescent="0.25">
      <c r="A26" s="257">
        <f>'Risk Analysis'!A98</f>
        <v>38718</v>
      </c>
      <c r="B26" s="252">
        <f>'Risk Analysis'!B98</f>
        <v>-1.1499015042664298</v>
      </c>
      <c r="C26" s="252">
        <f>'Risk Analysis'!C98</f>
        <v>-1.3761998698984386</v>
      </c>
      <c r="D26" s="252">
        <f>'Risk Analysis'!D98</f>
        <v>-0.94056938886339025</v>
      </c>
      <c r="E26" s="252">
        <f>'Risk Analysis'!E98</f>
        <v>-1.1630281405320071</v>
      </c>
      <c r="F26" s="252">
        <f>'Risk Analysis'!F98</f>
        <v>-1.274494144060031</v>
      </c>
      <c r="G26" s="252">
        <f>'Risk Analysis'!G98</f>
        <v>-0.85922485172919583</v>
      </c>
      <c r="H26" s="252">
        <f>'Risk Analysis'!H98</f>
        <v>-0.92842876921849193</v>
      </c>
      <c r="I26" s="252"/>
      <c r="J26" s="252">
        <f>'Risk Analysis'!J98</f>
        <v>0.14296448227181788</v>
      </c>
      <c r="K26" s="252">
        <f>'Risk Analysis'!K98</f>
        <v>7.3305703832079294E-2</v>
      </c>
      <c r="L26" s="252">
        <f>'Risk Analysis'!L98</f>
        <v>0.19745107953929025</v>
      </c>
      <c r="M26" s="252">
        <f>'Risk Analysis'!M98</f>
        <v>0.15353265033593649</v>
      </c>
      <c r="N26" s="252">
        <f>'Risk Analysis'!N98</f>
        <v>0.14367203269370565</v>
      </c>
      <c r="O26" s="252">
        <f>'Risk Analysis'!O98</f>
        <v>0.23742485991076079</v>
      </c>
      <c r="P26" s="252">
        <f>'Risk Analysis'!P98</f>
        <v>0.25951153899878787</v>
      </c>
      <c r="Q26" s="252"/>
      <c r="R26" s="252"/>
      <c r="S26" s="252"/>
    </row>
    <row r="27" spans="1:19" x14ac:dyDescent="0.25">
      <c r="A27" s="257">
        <f>'Risk Analysis'!A99</f>
        <v>38749</v>
      </c>
      <c r="B27" s="252">
        <f>'Risk Analysis'!B99</f>
        <v>1.3030985120683736</v>
      </c>
      <c r="C27" s="252">
        <f>'Risk Analysis'!C99</f>
        <v>1.2854563125989613</v>
      </c>
      <c r="D27" s="252">
        <f>'Risk Analysis'!D99</f>
        <v>1.2994927485513241</v>
      </c>
      <c r="E27" s="252">
        <f>'Risk Analysis'!E99</f>
        <v>0.95475320494664906</v>
      </c>
      <c r="F27" s="252">
        <f>'Risk Analysis'!F99</f>
        <v>1.0719483963073217</v>
      </c>
      <c r="G27" s="252">
        <f>'Risk Analysis'!G99</f>
        <v>1.4619666337092441</v>
      </c>
      <c r="H27" s="252">
        <f>'Risk Analysis'!H99</f>
        <v>1.4292283877222847</v>
      </c>
      <c r="I27" s="252"/>
      <c r="J27" s="252">
        <f>'Risk Analysis'!J99</f>
        <v>0.18306770935197256</v>
      </c>
      <c r="K27" s="252">
        <f>'Risk Analysis'!K99</f>
        <v>0.11721881017180134</v>
      </c>
      <c r="L27" s="252">
        <f>'Risk Analysis'!L99</f>
        <v>0.23599214089309017</v>
      </c>
      <c r="M27" s="252">
        <f>'Risk Analysis'!M99</f>
        <v>0.15164602009114489</v>
      </c>
      <c r="N27" s="252">
        <f>'Risk Analysis'!N99</f>
        <v>0.14532763574044383</v>
      </c>
      <c r="O27" s="252">
        <f>'Risk Analysis'!O99</f>
        <v>0.295405381378397</v>
      </c>
      <c r="P27" s="252">
        <f>'Risk Analysis'!P99</f>
        <v>0.28675003980415659</v>
      </c>
      <c r="Q27" s="252"/>
      <c r="R27" s="252"/>
      <c r="S27" s="252"/>
    </row>
    <row r="28" spans="1:19" x14ac:dyDescent="0.25">
      <c r="A28" s="257">
        <f>'Risk Analysis'!A100</f>
        <v>38777</v>
      </c>
      <c r="B28" s="252">
        <f>'Risk Analysis'!B100</f>
        <v>0.47815008474875836</v>
      </c>
      <c r="C28" s="252">
        <f>'Risk Analysis'!C100</f>
        <v>0.43785407058165338</v>
      </c>
      <c r="D28" s="252">
        <f>'Risk Analysis'!D100</f>
        <v>0.51332844165851987</v>
      </c>
      <c r="E28" s="252">
        <f>'Risk Analysis'!E100</f>
        <v>0.86086624040963189</v>
      </c>
      <c r="F28" s="252">
        <f>'Risk Analysis'!F100</f>
        <v>0.68844899837000184</v>
      </c>
      <c r="G28" s="252">
        <f>'Risk Analysis'!G100</f>
        <v>0.35543361232881021</v>
      </c>
      <c r="H28" s="252">
        <f>'Risk Analysis'!H100</f>
        <v>0.42442591843763955</v>
      </c>
      <c r="I28" s="252"/>
      <c r="J28" s="252">
        <f>'Risk Analysis'!J100</f>
        <v>0.37567919156359741</v>
      </c>
      <c r="K28" s="252">
        <f>'Risk Analysis'!K100</f>
        <v>0.31050240476061808</v>
      </c>
      <c r="L28" s="252">
        <f>'Risk Analysis'!L100</f>
        <v>0.40600980647339824</v>
      </c>
      <c r="M28" s="252">
        <f>'Risk Analysis'!M100</f>
        <v>0.41045405631933968</v>
      </c>
      <c r="N28" s="252">
        <f>'Risk Analysis'!N100</f>
        <v>0.35913709137672539</v>
      </c>
      <c r="O28" s="252">
        <f>'Risk Analysis'!O100</f>
        <v>0.45723125806835418</v>
      </c>
      <c r="P28" s="252">
        <f>'Risk Analysis'!P100</f>
        <v>0.4808303168677206</v>
      </c>
      <c r="Q28" s="252"/>
      <c r="R28" s="252"/>
      <c r="S28" s="252"/>
    </row>
    <row r="29" spans="1:19" x14ac:dyDescent="0.25">
      <c r="A29" s="257">
        <v>39083</v>
      </c>
      <c r="B29" s="252">
        <f>'Risk Analysis'!B110</f>
        <v>1.6025753173683754</v>
      </c>
      <c r="C29" s="252">
        <f>'Risk Analysis'!C110</f>
        <v>1.6887003222629653</v>
      </c>
      <c r="D29" s="252">
        <f>'Risk Analysis'!D110</f>
        <v>1.4698508492741349</v>
      </c>
      <c r="E29" s="252">
        <f>'Risk Analysis'!E110</f>
        <v>1.9931196554232371</v>
      </c>
      <c r="F29" s="252">
        <f>'Risk Analysis'!F110</f>
        <v>1.7228174588046801</v>
      </c>
      <c r="G29" s="252">
        <f>'Risk Analysis'!G110</f>
        <v>1.4760082068203797</v>
      </c>
      <c r="H29" s="252">
        <f>'Risk Analysis'!H110</f>
        <v>1.4837772584626854</v>
      </c>
      <c r="I29" s="252"/>
      <c r="J29" s="252">
        <f>'Risk Analysis'!J110</f>
        <v>0.57926700635476913</v>
      </c>
      <c r="K29" s="252">
        <f>'Risk Analysis'!K110</f>
        <v>0.58768963376958261</v>
      </c>
      <c r="L29" s="252">
        <f>'Risk Analysis'!L110</f>
        <v>0.5822947597837258</v>
      </c>
      <c r="M29" s="252">
        <f>'Risk Analysis'!M110</f>
        <v>0.63957664375957157</v>
      </c>
      <c r="N29" s="252">
        <f>'Risk Analysis'!N110</f>
        <v>0.59383082791938568</v>
      </c>
      <c r="O29" s="252">
        <f>'Risk Analysis'!O110</f>
        <v>0.57878775782270231</v>
      </c>
      <c r="P29" s="252">
        <f>'Risk Analysis'!P110</f>
        <v>0.52219438317453859</v>
      </c>
      <c r="Q29" s="252"/>
      <c r="R29" s="252"/>
      <c r="S29" s="252"/>
    </row>
    <row r="30" spans="1:19" x14ac:dyDescent="0.25">
      <c r="A30" s="257">
        <v>39114</v>
      </c>
      <c r="B30" s="252">
        <f>'Risk Analysis'!B111</f>
        <v>-0.49944573292180283</v>
      </c>
      <c r="C30" s="252">
        <f>'Risk Analysis'!C111</f>
        <v>-0.51158518904905059</v>
      </c>
      <c r="D30" s="252">
        <f>'Risk Analysis'!D111</f>
        <v>-0.32902786696669417</v>
      </c>
      <c r="E30" s="252">
        <f>'Risk Analysis'!E111</f>
        <v>-0.71539353960910601</v>
      </c>
      <c r="F30" s="252">
        <f>'Risk Analysis'!F111</f>
        <v>-0.59771429354581551</v>
      </c>
      <c r="G30" s="252">
        <f>'Risk Analysis'!G111</f>
        <v>-0.35240573768605421</v>
      </c>
      <c r="H30" s="252">
        <f>'Risk Analysis'!H111</f>
        <v>-0.74004975815286311</v>
      </c>
      <c r="I30" s="252"/>
      <c r="J30" s="252">
        <f>'Risk Analysis'!J111</f>
        <v>0.62930206568897118</v>
      </c>
      <c r="K30" s="252">
        <f>'Risk Analysis'!K111</f>
        <v>0.65419845537338162</v>
      </c>
      <c r="L30" s="252">
        <f>'Risk Analysis'!L111</f>
        <v>0.629336415314241</v>
      </c>
      <c r="M30" s="252">
        <f>'Risk Analysis'!M111</f>
        <v>0.67401007459979456</v>
      </c>
      <c r="N30" s="252">
        <f>'Risk Analysis'!N111</f>
        <v>0.64589081642047919</v>
      </c>
      <c r="O30" s="252">
        <f>'Risk Analysis'!O111</f>
        <v>0.61777384351832854</v>
      </c>
      <c r="P30" s="252">
        <f>'Risk Analysis'!P111</f>
        <v>0.5366850763334331</v>
      </c>
      <c r="Q30" s="252"/>
      <c r="R30" s="252"/>
      <c r="S30" s="252"/>
    </row>
    <row r="31" spans="1:19" x14ac:dyDescent="0.25">
      <c r="A31" s="257">
        <v>39142</v>
      </c>
      <c r="B31" s="252">
        <f>'Risk Analysis'!B112</f>
        <v>-0.41727887429591598</v>
      </c>
      <c r="C31" s="252">
        <f>'Risk Analysis'!C112</f>
        <v>-0.55476814104827543</v>
      </c>
      <c r="D31" s="252">
        <f>'Risk Analysis'!D112</f>
        <v>-0.375859486303396</v>
      </c>
      <c r="E31" s="252">
        <f>'Risk Analysis'!E112</f>
        <v>-0.37985040847135371</v>
      </c>
      <c r="F31" s="252">
        <f>'Risk Analysis'!F112</f>
        <v>-0.15909802714065008</v>
      </c>
      <c r="G31" s="252">
        <f>'Risk Analysis'!G112</f>
        <v>-0.64764621472154538</v>
      </c>
      <c r="H31" s="252">
        <f>'Risk Analysis'!H112</f>
        <v>-0.21652385349931005</v>
      </c>
      <c r="I31" s="252"/>
      <c r="J31" s="252">
        <f>'Risk Analysis'!J112</f>
        <v>0.49696534366094902</v>
      </c>
      <c r="K31" s="252">
        <f>'Risk Analysis'!K112</f>
        <v>0.51264272816974799</v>
      </c>
      <c r="L31" s="252">
        <f>'Risk Analysis'!L112</f>
        <v>0.50046316647926248</v>
      </c>
      <c r="M31" s="252">
        <f>'Risk Analysis'!M112</f>
        <v>0.57134825818302515</v>
      </c>
      <c r="N31" s="252">
        <f>'Risk Analysis'!N112</f>
        <v>0.55119493769371208</v>
      </c>
      <c r="O31" s="252">
        <f>'Risk Analysis'!O112</f>
        <v>0.45549593210057543</v>
      </c>
      <c r="P31" s="252">
        <f>'Risk Analysis'!P112</f>
        <v>0.41008875008561813</v>
      </c>
      <c r="Q31" s="252"/>
      <c r="R31" s="252"/>
      <c r="S31" s="252"/>
    </row>
    <row r="32" spans="1:19" x14ac:dyDescent="0.25">
      <c r="A32" s="257">
        <v>39448</v>
      </c>
      <c r="B32" s="252">
        <f>'Risk Analysis'!B122</f>
        <v>2.679245524472238</v>
      </c>
      <c r="C32" s="252">
        <f>'Risk Analysis'!C122</f>
        <v>2.450477795587044</v>
      </c>
      <c r="D32" s="252">
        <f>'Risk Analysis'!D122</f>
        <v>2.3921571822175669</v>
      </c>
      <c r="E32" s="252">
        <f>'Risk Analysis'!E122</f>
        <v>3.4930610371858033</v>
      </c>
      <c r="F32" s="252">
        <f>'Risk Analysis'!F122</f>
        <v>2.7070692120762669</v>
      </c>
      <c r="G32" s="252">
        <f>'Risk Analysis'!G122</f>
        <v>2.6855613369249767</v>
      </c>
      <c r="H32" s="252">
        <f>'Risk Analysis'!H122</f>
        <v>3.2126153374118838</v>
      </c>
      <c r="I32" s="252"/>
      <c r="J32" s="252">
        <f>'Risk Analysis'!J122</f>
        <v>0.10319145651732731</v>
      </c>
      <c r="K32" s="252">
        <f>'Risk Analysis'!K122</f>
        <v>5.6818439063876951E-2</v>
      </c>
      <c r="L32" s="252">
        <f>'Risk Analysis'!L122</f>
        <v>0.13451571766489295</v>
      </c>
      <c r="M32" s="252">
        <f>'Risk Analysis'!M122</f>
        <v>0.14364155972085857</v>
      </c>
      <c r="N32" s="252">
        <f>'Risk Analysis'!N122</f>
        <v>0.10836872017325999</v>
      </c>
      <c r="O32" s="252">
        <f>'Risk Analysis'!O122</f>
        <v>0.11567534926483324</v>
      </c>
      <c r="P32" s="252">
        <f>'Risk Analysis'!P122</f>
        <v>9.6176318351586382E-2</v>
      </c>
      <c r="Q32" s="252"/>
      <c r="R32" s="252"/>
      <c r="S32" s="252"/>
    </row>
    <row r="33" spans="1:19" x14ac:dyDescent="0.25">
      <c r="A33" s="257">
        <v>39479</v>
      </c>
      <c r="B33" s="252">
        <f>'Risk Analysis'!B123</f>
        <v>-0.52792116100358089</v>
      </c>
      <c r="C33" s="252">
        <f>'Risk Analysis'!C123</f>
        <v>-0.78036706686688884</v>
      </c>
      <c r="D33" s="252">
        <f>'Risk Analysis'!D123</f>
        <v>-0.42986629185876835</v>
      </c>
      <c r="E33" s="252">
        <f>'Risk Analysis'!E123</f>
        <v>-0.43486380732808649</v>
      </c>
      <c r="F33" s="252">
        <f>'Risk Analysis'!F123</f>
        <v>-0.56298040399678473</v>
      </c>
      <c r="G33" s="252">
        <f>'Risk Analysis'!G123</f>
        <v>-0.28524192377951185</v>
      </c>
      <c r="H33" s="252">
        <f>'Risk Analysis'!H123</f>
        <v>-3.1766922498912685E-2</v>
      </c>
      <c r="I33" s="252"/>
      <c r="J33" s="252">
        <f>'Risk Analysis'!J123</f>
        <v>-6.0692887972823177E-2</v>
      </c>
      <c r="K33" s="252">
        <f>'Risk Analysis'!K123</f>
        <v>-0.13310982163841953</v>
      </c>
      <c r="L33" s="252">
        <f>'Risk Analysis'!L123</f>
        <v>-1.1616370114561155E-2</v>
      </c>
      <c r="M33" s="252">
        <f>'Risk Analysis'!M123</f>
        <v>-4.3126398952320191E-2</v>
      </c>
      <c r="N33" s="252">
        <f>'Risk Analysis'!N123</f>
        <v>-6.7461884657621915E-2</v>
      </c>
      <c r="O33" s="252">
        <f>'Risk Analysis'!O123</f>
        <v>-1.9805430012081501E-2</v>
      </c>
      <c r="P33" s="252">
        <f>'Risk Analysis'!P123</f>
        <v>-2.0404003260844239E-2</v>
      </c>
      <c r="Q33" s="252"/>
      <c r="R33" s="252"/>
      <c r="S33" s="252"/>
    </row>
    <row r="34" spans="1:19" x14ac:dyDescent="0.25">
      <c r="A34" s="257">
        <v>39508</v>
      </c>
      <c r="B34" s="252">
        <f>'Risk Analysis'!B124</f>
        <v>0.98979501118381885</v>
      </c>
      <c r="C34" s="252">
        <f>'Risk Analysis'!C124</f>
        <v>1.049758109611463</v>
      </c>
      <c r="D34" s="252">
        <f>'Risk Analysis'!D124</f>
        <v>0.94566824110251657</v>
      </c>
      <c r="E34" s="252">
        <f>'Risk Analysis'!E124</f>
        <v>1.0602435619515662</v>
      </c>
      <c r="F34" s="252">
        <f>'Risk Analysis'!F124</f>
        <v>1.1450383181424388</v>
      </c>
      <c r="G34" s="252">
        <f>'Risk Analysis'!G124</f>
        <v>0.88040359092386544</v>
      </c>
      <c r="H34" s="252">
        <f>'Risk Analysis'!H124</f>
        <v>0.99153019579808488</v>
      </c>
      <c r="I34" s="252"/>
      <c r="J34" s="252">
        <f>'Risk Analysis'!J124</f>
        <v>5.3864092342993879E-2</v>
      </c>
      <c r="K34" s="252">
        <f>'Risk Analysis'!K124</f>
        <v>-1.3006490972226196E-2</v>
      </c>
      <c r="L34" s="252">
        <f>'Risk Analysis'!L124</f>
        <v>8.6437176659993495E-2</v>
      </c>
      <c r="M34" s="252">
        <f>'Risk Analysis'!M124</f>
        <v>9.3461070398500795E-2</v>
      </c>
      <c r="N34" s="252">
        <f>'Risk Analysis'!N124</f>
        <v>6.6596008549166835E-2</v>
      </c>
      <c r="O34" s="252">
        <f>'Risk Analysis'!O124</f>
        <v>7.5026056804066155E-2</v>
      </c>
      <c r="P34" s="252">
        <f>'Risk Analysis'!P124</f>
        <v>0.11279445473538253</v>
      </c>
      <c r="Q34" s="252"/>
      <c r="R34" s="252"/>
      <c r="S34" s="252"/>
    </row>
    <row r="35" spans="1:19" x14ac:dyDescent="0.25">
      <c r="A35" s="257">
        <v>39814</v>
      </c>
      <c r="B35" s="252">
        <f>'Risk Analysis'!B134</f>
        <v>-0.33906887019446008</v>
      </c>
      <c r="C35" s="252">
        <f>'Risk Analysis'!C134</f>
        <v>-0.6104814400910169</v>
      </c>
      <c r="D35" s="252">
        <f>'Risk Analysis'!D134</f>
        <v>-0.25886822644517088</v>
      </c>
      <c r="E35" s="252">
        <f>'Risk Analysis'!E134</f>
        <v>0.26430099777170907</v>
      </c>
      <c r="F35" s="252">
        <f>'Risk Analysis'!F134</f>
        <v>3.7893007057146877E-2</v>
      </c>
      <c r="G35" s="252">
        <f>'Risk Analysis'!G134</f>
        <v>-0.39008189227143314</v>
      </c>
      <c r="H35" s="252">
        <f>'Risk Analysis'!H134</f>
        <v>0.28912633404093496</v>
      </c>
      <c r="I35" s="252"/>
      <c r="J35" s="252">
        <f>'Risk Analysis'!J134</f>
        <v>1.2425957663826976</v>
      </c>
      <c r="K35" s="252">
        <f>'Risk Analysis'!K134</f>
        <v>1.2180182933117418</v>
      </c>
      <c r="L35" s="252">
        <f>'Risk Analysis'!L134</f>
        <v>1.1267878240759428</v>
      </c>
      <c r="M35" s="252">
        <f>'Risk Analysis'!M134</f>
        <v>1.4336223031881752</v>
      </c>
      <c r="N35" s="252">
        <f>'Risk Analysis'!N134</f>
        <v>1.2429060138376771</v>
      </c>
      <c r="O35" s="252">
        <f>'Risk Analysis'!O134</f>
        <v>1.2138932819577279</v>
      </c>
      <c r="P35" s="252">
        <f>'Risk Analysis'!P134</f>
        <v>1.3584606209351888</v>
      </c>
      <c r="Q35" s="252"/>
      <c r="R35" s="252"/>
      <c r="S35" s="252"/>
    </row>
    <row r="36" spans="1:19" x14ac:dyDescent="0.25">
      <c r="A36" s="257">
        <v>39845</v>
      </c>
      <c r="B36" s="252">
        <f>'Risk Analysis'!B135</f>
        <v>-0.68311554104320293</v>
      </c>
      <c r="C36" s="252">
        <f>'Risk Analysis'!C135</f>
        <v>-0.7772021646250411</v>
      </c>
      <c r="D36" s="252">
        <f>'Risk Analysis'!D135</f>
        <v>-0.64757339344101505</v>
      </c>
      <c r="E36" s="252">
        <f>'Risk Analysis'!E135</f>
        <v>-0.77620157266776413</v>
      </c>
      <c r="F36" s="252">
        <f>'Risk Analysis'!F135</f>
        <v>-0.86495008321664968</v>
      </c>
      <c r="G36" s="252">
        <f>'Risk Analysis'!G135</f>
        <v>-0.50586030577999086</v>
      </c>
      <c r="H36" s="252">
        <f>'Risk Analysis'!H135</f>
        <v>-0.61262723945197162</v>
      </c>
      <c r="I36" s="252"/>
      <c r="J36" s="252">
        <f>'Risk Analysis'!J135</f>
        <v>0.98395260749689462</v>
      </c>
      <c r="K36" s="252">
        <f>'Risk Analysis'!K135</f>
        <v>0.96973521944927366</v>
      </c>
      <c r="L36" s="252">
        <f>'Risk Analysis'!L135</f>
        <v>0.89296239517912879</v>
      </c>
      <c r="M36" s="252">
        <f>'Risk Analysis'!M135</f>
        <v>1.1052174870455933</v>
      </c>
      <c r="N36" s="252">
        <f>'Risk Analysis'!N135</f>
        <v>0.96813529881514515</v>
      </c>
      <c r="O36" s="252">
        <f>'Risk Analysis'!O135</f>
        <v>0.96839930944196151</v>
      </c>
      <c r="P36" s="252">
        <f>'Risk Analysis'!P135</f>
        <v>1.0642111919456609</v>
      </c>
      <c r="Q36" s="252"/>
      <c r="R36" s="252"/>
      <c r="S36" s="252"/>
    </row>
    <row r="37" spans="1:19" x14ac:dyDescent="0.25">
      <c r="A37" s="257">
        <v>39873</v>
      </c>
      <c r="B37" s="252">
        <f>'Risk Analysis'!B136</f>
        <v>-0.41121687285735053</v>
      </c>
      <c r="C37" s="252">
        <f>'Risk Analysis'!C136</f>
        <v>-0.37491791468680674</v>
      </c>
      <c r="D37" s="252">
        <f>'Risk Analysis'!D136</f>
        <v>-0.32546705615886701</v>
      </c>
      <c r="E37" s="252">
        <f>'Risk Analysis'!E136</f>
        <v>-0.47759829207331173</v>
      </c>
      <c r="F37" s="252">
        <f>'Risk Analysis'!F136</f>
        <v>-0.28207395469717511</v>
      </c>
      <c r="G37" s="252">
        <f>'Risk Analysis'!G136</f>
        <v>-0.54170336546663755</v>
      </c>
      <c r="H37" s="252">
        <f>'Risk Analysis'!H136</f>
        <v>-0.46990591079525151</v>
      </c>
      <c r="I37" s="252"/>
      <c r="J37" s="252">
        <f>'Risk Analysis'!J136</f>
        <v>0.99292986043121989</v>
      </c>
      <c r="K37" s="252">
        <f>'Risk Analysis'!K136</f>
        <v>1.0009236157708183</v>
      </c>
      <c r="L37" s="252">
        <f>'Risk Analysis'!L136</f>
        <v>0.90099310561758272</v>
      </c>
      <c r="M37" s="252">
        <f>'Risk Analysis'!M136</f>
        <v>1.1019302189882683</v>
      </c>
      <c r="N37" s="252">
        <f>'Risk Analysis'!N136</f>
        <v>0.98974348722280725</v>
      </c>
      <c r="O37" s="252">
        <f>'Risk Analysis'!O136</f>
        <v>0.94867150623525953</v>
      </c>
      <c r="P37" s="252">
        <f>'Risk Analysis'!P136</f>
        <v>1.0305081928459427</v>
      </c>
      <c r="Q37" s="252"/>
      <c r="R37" s="252"/>
      <c r="S37" s="252"/>
    </row>
    <row r="38" spans="1:19" x14ac:dyDescent="0.25">
      <c r="A38" s="257">
        <v>40179</v>
      </c>
      <c r="B38" s="252">
        <f>'Risk Analysis'!B146</f>
        <v>1.1789859903260658</v>
      </c>
      <c r="C38" s="252">
        <f>'Risk Analysis'!C146</f>
        <v>1.309071181879309</v>
      </c>
      <c r="D38" s="252">
        <f>'Risk Analysis'!D146</f>
        <v>1.0064995943034132</v>
      </c>
      <c r="E38" s="252">
        <f>'Risk Analysis'!E146</f>
        <v>1.4295464303498235</v>
      </c>
      <c r="F38" s="252">
        <f>'Risk Analysis'!F146</f>
        <v>1.2290864882103834</v>
      </c>
      <c r="G38" s="252">
        <f>'Risk Analysis'!G146</f>
        <v>1.002815986536379</v>
      </c>
      <c r="H38" s="252">
        <f>'Risk Analysis'!H146</f>
        <v>1.0006226471196673</v>
      </c>
      <c r="I38" s="252"/>
      <c r="J38" s="252">
        <f>'Risk Analysis'!J146</f>
        <v>-0.72302513456303685</v>
      </c>
      <c r="K38" s="252">
        <f>'Risk Analysis'!K146</f>
        <v>-0.80600376586411493</v>
      </c>
      <c r="L38" s="252">
        <f>'Risk Analysis'!L146</f>
        <v>-0.62054118915616852</v>
      </c>
      <c r="M38" s="252">
        <f>'Risk Analysis'!M146</f>
        <v>-0.77633030415076454</v>
      </c>
      <c r="N38" s="252">
        <f>'Risk Analysis'!N146</f>
        <v>-0.72244161238876659</v>
      </c>
      <c r="O38" s="252">
        <f>'Risk Analysis'!O146</f>
        <v>-0.65095669940359013</v>
      </c>
      <c r="P38" s="252">
        <f>'Risk Analysis'!P146</f>
        <v>-0.62243502610561008</v>
      </c>
      <c r="Q38" s="252"/>
      <c r="R38" s="252"/>
      <c r="S38" s="252"/>
    </row>
    <row r="39" spans="1:19" x14ac:dyDescent="0.25">
      <c r="A39" s="257">
        <v>40210</v>
      </c>
      <c r="B39" s="252">
        <f>'Risk Analysis'!B147</f>
        <v>-0.92064590074541486</v>
      </c>
      <c r="C39" s="252">
        <f>'Risk Analysis'!C147</f>
        <v>-0.93855604151534444</v>
      </c>
      <c r="D39" s="252">
        <f>'Risk Analysis'!D147</f>
        <v>-0.75883698582433101</v>
      </c>
      <c r="E39" s="252">
        <f>'Risk Analysis'!E147</f>
        <v>-1.139687292765702</v>
      </c>
      <c r="F39" s="252">
        <f>'Risk Analysis'!F147</f>
        <v>-0.91440400449799597</v>
      </c>
      <c r="G39" s="252">
        <f>'Risk Analysis'!G147</f>
        <v>-0.77785760580754904</v>
      </c>
      <c r="H39" s="252">
        <f>'Risk Analysis'!H147</f>
        <v>-1.0210160153785235</v>
      </c>
      <c r="I39" s="252"/>
      <c r="J39" s="252">
        <f>'Risk Analysis'!J147</f>
        <v>-0.76776182922080261</v>
      </c>
      <c r="K39" s="252">
        <f>'Risk Analysis'!K147</f>
        <v>-0.83124027366598641</v>
      </c>
      <c r="L39" s="252">
        <f>'Risk Analysis'!L147</f>
        <v>-0.65900032449302703</v>
      </c>
      <c r="M39" s="252">
        <f>'Risk Analysis'!M147</f>
        <v>-0.88432940342287303</v>
      </c>
      <c r="N39" s="252">
        <f>'Risk Analysis'!N147</f>
        <v>-0.79569522866223907</v>
      </c>
      <c r="O39" s="252">
        <f>'Risk Analysis'!O147</f>
        <v>-0.68078560044482983</v>
      </c>
      <c r="P39" s="252">
        <f>'Risk Analysis'!P147</f>
        <v>-0.7232152068301837</v>
      </c>
      <c r="Q39" s="252"/>
      <c r="R39" s="252"/>
      <c r="S39" s="252"/>
    </row>
    <row r="40" spans="1:19" x14ac:dyDescent="0.25">
      <c r="A40" s="257">
        <v>40238</v>
      </c>
      <c r="B40" s="252">
        <f>'Risk Analysis'!B148</f>
        <v>-0.55616217967378812</v>
      </c>
      <c r="C40" s="252">
        <f>'Risk Analysis'!C148</f>
        <v>-0.4001103975506094</v>
      </c>
      <c r="D40" s="252">
        <f>'Risk Analysis'!D148</f>
        <v>-0.4648348477718357</v>
      </c>
      <c r="E40" s="252">
        <f>'Risk Analysis'!E148</f>
        <v>-0.49231443282666593</v>
      </c>
      <c r="F40" s="252">
        <f>'Risk Analysis'!F148</f>
        <v>-0.32656448813254768</v>
      </c>
      <c r="G40" s="252">
        <f>'Risk Analysis'!G148</f>
        <v>-0.79701505239371895</v>
      </c>
      <c r="H40" s="252">
        <f>'Risk Analysis'!H148</f>
        <v>-0.96449059353282163</v>
      </c>
      <c r="I40" s="252"/>
      <c r="J40" s="252">
        <f>'Risk Analysis'!J148</f>
        <v>-0.7579961860385398</v>
      </c>
      <c r="K40" s="252">
        <f>'Risk Analysis'!K148</f>
        <v>-0.80223321466026065</v>
      </c>
      <c r="L40" s="252">
        <f>'Risk Analysis'!L148</f>
        <v>-0.64494351328770549</v>
      </c>
      <c r="M40" s="252">
        <f>'Risk Analysis'!M148</f>
        <v>-0.86249193112740374</v>
      </c>
      <c r="N40" s="252">
        <f>'Risk Analysis'!N148</f>
        <v>-0.75428095211730806</v>
      </c>
      <c r="O40" s="252">
        <f>'Risk Analysis'!O148</f>
        <v>-0.70318211941511677</v>
      </c>
      <c r="P40" s="252">
        <f>'Risk Analysis'!P148</f>
        <v>-0.75028161868255694</v>
      </c>
      <c r="Q40" s="252"/>
      <c r="R40" s="252"/>
      <c r="S40" s="252"/>
    </row>
    <row r="41" spans="1:19" x14ac:dyDescent="0.25">
      <c r="A41" s="257">
        <v>40544</v>
      </c>
      <c r="B41" s="252">
        <f>'Risk Analysis'!B158</f>
        <v>0.71981214780146352</v>
      </c>
      <c r="C41" s="252">
        <f>'Risk Analysis'!C158</f>
        <v>0.59785937564076719</v>
      </c>
      <c r="D41" s="252">
        <f>'Risk Analysis'!D158</f>
        <v>0.66127090491748497</v>
      </c>
      <c r="E41" s="252">
        <f>'Risk Analysis'!E158</f>
        <v>1.00613598364537</v>
      </c>
      <c r="F41" s="252">
        <f>'Risk Analysis'!F158</f>
        <v>0.94699042368551178</v>
      </c>
      <c r="G41" s="252">
        <f>'Risk Analysis'!G158</f>
        <v>0.64476168795853006</v>
      </c>
      <c r="H41" s="252">
        <f>'Risk Analysis'!H158</f>
        <v>1.2351600346571627</v>
      </c>
      <c r="I41" s="252"/>
      <c r="J41" s="252">
        <f>'Risk Analysis'!J158</f>
        <v>-0.103847261618058</v>
      </c>
      <c r="K41" s="252">
        <f>'Risk Analysis'!K158</f>
        <v>-0.13835386400871461</v>
      </c>
      <c r="L41" s="252">
        <f>'Risk Analysis'!L158</f>
        <v>-6.5097988062562964E-2</v>
      </c>
      <c r="M41" s="252">
        <f>'Risk Analysis'!M158</f>
        <v>-9.8949413058535107E-2</v>
      </c>
      <c r="N41" s="252">
        <f>'Risk Analysis'!N158</f>
        <v>-0.10239829491029868</v>
      </c>
      <c r="O41" s="252">
        <f>'Risk Analysis'!O158</f>
        <v>-7.0447336379583683E-2</v>
      </c>
      <c r="P41" s="252">
        <f>'Risk Analysis'!P158</f>
        <v>-8.295872427985948E-2</v>
      </c>
      <c r="Q41" s="252"/>
      <c r="R41" s="252"/>
      <c r="S41" s="252"/>
    </row>
    <row r="42" spans="1:19" x14ac:dyDescent="0.25">
      <c r="A42" s="257">
        <v>40575</v>
      </c>
      <c r="B42" s="252">
        <f>'Risk Analysis'!B159</f>
        <v>-1.9481603744821785</v>
      </c>
      <c r="C42" s="252">
        <f>'Risk Analysis'!C159</f>
        <v>-1.9844956898868098</v>
      </c>
      <c r="D42" s="252">
        <f>'Risk Analysis'!D159</f>
        <v>-1.6784605307343954</v>
      </c>
      <c r="E42" s="252">
        <f>'Risk Analysis'!E159</f>
        <v>-2.1308095171114894</v>
      </c>
      <c r="F42" s="252">
        <f>'Risk Analysis'!F159</f>
        <v>-1.8867897599833792</v>
      </c>
      <c r="G42" s="252">
        <f>'Risk Analysis'!G159</f>
        <v>-1.8062978788540482</v>
      </c>
      <c r="H42" s="252">
        <f>'Risk Analysis'!H159</f>
        <v>-2.1578722399779369</v>
      </c>
      <c r="I42" s="252"/>
      <c r="J42" s="252">
        <f>'Risk Analysis'!J159</f>
        <v>-0.34439698198792296</v>
      </c>
      <c r="K42" s="252">
        <f>'Risk Analysis'!K159</f>
        <v>-0.39170516183687754</v>
      </c>
      <c r="L42" s="252">
        <f>'Risk Analysis'!L159</f>
        <v>-0.27163338229624051</v>
      </c>
      <c r="M42" s="252">
        <f>'Risk Analysis'!M159</f>
        <v>-0.37282294747863615</v>
      </c>
      <c r="N42" s="252">
        <f>'Risk Analysis'!N159</f>
        <v>-0.34208108323289577</v>
      </c>
      <c r="O42" s="252">
        <f>'Risk Analysis'!O159</f>
        <v>-0.28653301833269346</v>
      </c>
      <c r="P42" s="252">
        <f>'Risk Analysis'!P159</f>
        <v>-0.32591986944121365</v>
      </c>
      <c r="Q42" s="252"/>
      <c r="R42" s="252"/>
      <c r="S42" s="252"/>
    </row>
    <row r="43" spans="1:19" x14ac:dyDescent="0.25">
      <c r="A43" s="257">
        <v>40603</v>
      </c>
      <c r="B43" s="252">
        <f>'Risk Analysis'!B160</f>
        <v>-8.7845618895389596E-3</v>
      </c>
      <c r="C43" s="252">
        <f>'Risk Analysis'!C160</f>
        <v>7.266414776993374E-2</v>
      </c>
      <c r="D43" s="252">
        <f>'Risk Analysis'!D160</f>
        <v>-1.1698662060663521E-2</v>
      </c>
      <c r="E43" s="252">
        <f>'Risk Analysis'!E160</f>
        <v>0.28775395767590722</v>
      </c>
      <c r="F43" s="252">
        <f>'Risk Analysis'!F160</f>
        <v>0.2063955025224174</v>
      </c>
      <c r="G43" s="252">
        <f>'Risk Analysis'!G160</f>
        <v>-0.27212353850177756</v>
      </c>
      <c r="H43" s="252">
        <f>'Risk Analysis'!H160</f>
        <v>-0.21151931559893808</v>
      </c>
      <c r="I43" s="252"/>
      <c r="J43" s="252">
        <f>'Risk Analysis'!J160</f>
        <v>-0.27425380207593253</v>
      </c>
      <c r="K43" s="252">
        <f>'Risk Analysis'!K160</f>
        <v>-0.31391899343031771</v>
      </c>
      <c r="L43" s="252">
        <f>'Risk Analysis'!L160</f>
        <v>-0.21416120354518922</v>
      </c>
      <c r="M43" s="252">
        <f>'Risk Analysis'!M160</f>
        <v>-0.2630197743677431</v>
      </c>
      <c r="N43" s="252">
        <f>'Risk Analysis'!N160</f>
        <v>-0.25586573653901784</v>
      </c>
      <c r="O43" s="252">
        <f>'Risk Analysis'!O160</f>
        <v>-0.24763039777071105</v>
      </c>
      <c r="P43" s="252">
        <f>'Risk Analysis'!P160</f>
        <v>-0.26365089253509166</v>
      </c>
      <c r="Q43" s="252"/>
      <c r="R43" s="252"/>
      <c r="S43" s="252"/>
    </row>
    <row r="44" spans="1:19" x14ac:dyDescent="0.25">
      <c r="A44" s="257">
        <v>40909</v>
      </c>
      <c r="B44" s="252">
        <f>'Risk Analysis'!B170</f>
        <v>-0.36249621661805725</v>
      </c>
      <c r="C44" s="252">
        <f>'Risk Analysis'!C170</f>
        <v>-0.44933507644944487</v>
      </c>
      <c r="D44" s="252">
        <f>'Risk Analysis'!D170</f>
        <v>-0.31631907726017972</v>
      </c>
      <c r="E44" s="252">
        <f>'Risk Analysis'!E170</f>
        <v>-9.7209193503893759E-2</v>
      </c>
      <c r="F44" s="252">
        <f>'Risk Analysis'!F170</f>
        <v>-0.45729285389431273</v>
      </c>
      <c r="G44" s="252">
        <f>'Risk Analysis'!G170</f>
        <v>-0.29518787101995769</v>
      </c>
      <c r="H44" s="252">
        <f>'Risk Analysis'!H170</f>
        <v>-0.49512398358567933</v>
      </c>
      <c r="I44" s="252"/>
      <c r="J44" s="252">
        <f>'Risk Analysis'!J170</f>
        <v>0.23009557792999619</v>
      </c>
      <c r="K44" s="252">
        <f>'Risk Analysis'!K170</f>
        <v>0.21235135684184919</v>
      </c>
      <c r="L44" s="252">
        <f>'Risk Analysis'!L170</f>
        <v>0.21267686736547858</v>
      </c>
      <c r="M44" s="252">
        <f>'Risk Analysis'!M170</f>
        <v>0.38216866917644698</v>
      </c>
      <c r="N44" s="252">
        <f>'Risk Analysis'!N170</f>
        <v>0.27431289494208072</v>
      </c>
      <c r="O44" s="252">
        <f>'Risk Analysis'!O170</f>
        <v>0.20094302387000723</v>
      </c>
      <c r="P44" s="252">
        <f>'Risk Analysis'!P170</f>
        <v>0.25203180910211337</v>
      </c>
      <c r="Q44" s="252"/>
      <c r="R44" s="252"/>
      <c r="S44" s="252"/>
    </row>
    <row r="45" spans="1:19" x14ac:dyDescent="0.25">
      <c r="A45" s="257">
        <v>40940</v>
      </c>
      <c r="B45" s="252">
        <f>'Risk Analysis'!B171</f>
        <v>-2.1957081501478086</v>
      </c>
      <c r="C45" s="252">
        <f>'Risk Analysis'!C171</f>
        <v>-2.1745339450450487</v>
      </c>
      <c r="D45" s="252">
        <f>'Risk Analysis'!D171</f>
        <v>-1.8315713168544512</v>
      </c>
      <c r="E45" s="252">
        <f>'Risk Analysis'!E171</f>
        <v>-2.7186511411162662</v>
      </c>
      <c r="F45" s="252">
        <f>'Risk Analysis'!F171</f>
        <v>-2.1784785185299054</v>
      </c>
      <c r="G45" s="252">
        <f>'Risk Analysis'!G171</f>
        <v>-1.9740126808792675</v>
      </c>
      <c r="H45" s="252">
        <f>'Risk Analysis'!H171</f>
        <v>-2.5735452466315567</v>
      </c>
      <c r="I45" s="252"/>
      <c r="J45" s="252">
        <f>'Risk Analysis'!J171</f>
        <v>5.8247857800522223E-3</v>
      </c>
      <c r="K45" s="252">
        <f>'Risk Analysis'!K171</f>
        <v>-9.096678262904876E-4</v>
      </c>
      <c r="L45" s="252">
        <f>'Risk Analysis'!L171</f>
        <v>2.0919773383021943E-2</v>
      </c>
      <c r="M45" s="252">
        <f>'Risk Analysis'!M171</f>
        <v>9.5646582656321144E-2</v>
      </c>
      <c r="N45" s="252">
        <f>'Risk Analysis'!N171</f>
        <v>3.3892207079356314E-2</v>
      </c>
      <c r="O45" s="252">
        <f>'Risk Analysis'!O171</f>
        <v>-5.0115834828492805E-4</v>
      </c>
      <c r="P45" s="252">
        <f>'Risk Analysis'!P171</f>
        <v>-4.094552022778819E-2</v>
      </c>
      <c r="Q45" s="252"/>
      <c r="R45" s="252"/>
      <c r="S45" s="252"/>
    </row>
    <row r="46" spans="1:19" x14ac:dyDescent="0.25">
      <c r="A46" s="257">
        <v>40969</v>
      </c>
      <c r="B46" s="252">
        <f>'Risk Analysis'!B172</f>
        <v>0.55980726153355664</v>
      </c>
      <c r="C46" s="252">
        <f>'Risk Analysis'!C172</f>
        <v>0.57039462225081161</v>
      </c>
      <c r="D46" s="252">
        <f>'Risk Analysis'!D172</f>
        <v>0.57930797684454971</v>
      </c>
      <c r="E46" s="252">
        <f>'Risk Analysis'!E172</f>
        <v>0.39561053342805474</v>
      </c>
      <c r="F46" s="252">
        <f>'Risk Analysis'!F172</f>
        <v>0.6562236992964231</v>
      </c>
      <c r="G46" s="252">
        <f>'Risk Analysis'!G172</f>
        <v>0.53904778648215401</v>
      </c>
      <c r="H46" s="252">
        <f>'Risk Analysis'!H172</f>
        <v>0.72239780855650171</v>
      </c>
      <c r="I46" s="252"/>
      <c r="J46" s="252">
        <f>'Risk Analysis'!J172</f>
        <v>0.19874537316587804</v>
      </c>
      <c r="K46" s="252">
        <f>'Risk Analysis'!K172</f>
        <v>0.1956203561842958</v>
      </c>
      <c r="L46" s="252">
        <f>'Risk Analysis'!L172</f>
        <v>0.19459427396601769</v>
      </c>
      <c r="M46" s="252">
        <f>'Risk Analysis'!M172</f>
        <v>0.28998658654397835</v>
      </c>
      <c r="N46" s="252">
        <f>'Risk Analysis'!N172</f>
        <v>0.2295086270239565</v>
      </c>
      <c r="O46" s="252">
        <f>'Risk Analysis'!O172</f>
        <v>0.17991004667757679</v>
      </c>
      <c r="P46" s="252">
        <f>'Risk Analysis'!P172</f>
        <v>0.18061371427486098</v>
      </c>
      <c r="Q46" s="252"/>
      <c r="R46" s="252"/>
      <c r="S46" s="252"/>
    </row>
    <row r="47" spans="1:19" x14ac:dyDescent="0.25">
      <c r="A47" s="257">
        <v>41275</v>
      </c>
      <c r="B47" s="252">
        <f>'Risk Analysis'!B182</f>
        <v>0.60209500857140419</v>
      </c>
      <c r="C47" s="252">
        <f>'Risk Analysis'!C182</f>
        <v>0.54383590398642401</v>
      </c>
      <c r="D47" s="252">
        <f>'Risk Analysis'!D182</f>
        <v>0.48712134645907323</v>
      </c>
      <c r="E47" s="252">
        <f>'Risk Analysis'!E182</f>
        <v>1.1060299658700727</v>
      </c>
      <c r="F47" s="252">
        <f>'Risk Analysis'!F182</f>
        <v>0.78049041533003094</v>
      </c>
      <c r="G47" s="252">
        <f>'Risk Analysis'!G182</f>
        <v>0.4615461347864826</v>
      </c>
      <c r="H47" s="252">
        <f>'Risk Analysis'!H182</f>
        <v>0.83869324043486693</v>
      </c>
      <c r="I47" s="252"/>
      <c r="J47" s="252">
        <f>'Risk Analysis'!J182</f>
        <v>0.23478106359633269</v>
      </c>
      <c r="K47" s="252">
        <f>'Risk Analysis'!K182</f>
        <v>0.24332324595737725</v>
      </c>
      <c r="L47" s="252">
        <f>'Risk Analysis'!L182</f>
        <v>0.23979469521662575</v>
      </c>
      <c r="M47" s="252">
        <f>'Risk Analysis'!M182</f>
        <v>0.27253767837513315</v>
      </c>
      <c r="N47" s="252">
        <f>'Risk Analysis'!N182</f>
        <v>0.26343558971536185</v>
      </c>
      <c r="O47" s="252">
        <f>'Risk Analysis'!O182</f>
        <v>0.21873368190292913</v>
      </c>
      <c r="P47" s="252">
        <f>'Risk Analysis'!P182</f>
        <v>0.20425053306456228</v>
      </c>
      <c r="Q47" s="252"/>
      <c r="R47" s="252"/>
      <c r="S47" s="252"/>
    </row>
    <row r="48" spans="1:19" x14ac:dyDescent="0.25">
      <c r="A48" s="257">
        <v>41306</v>
      </c>
      <c r="B48" s="252">
        <f>'Risk Analysis'!B183</f>
        <v>-0.72416287969822901</v>
      </c>
      <c r="C48" s="252">
        <f>'Risk Analysis'!C183</f>
        <v>-0.60501806659056079</v>
      </c>
      <c r="D48" s="252">
        <f>'Risk Analysis'!D183</f>
        <v>-0.59485598824832986</v>
      </c>
      <c r="E48" s="252">
        <f>'Risk Analysis'!E183</f>
        <v>-1.3454416049722986</v>
      </c>
      <c r="F48" s="252">
        <f>'Risk Analysis'!F183</f>
        <v>-0.82304782771319418</v>
      </c>
      <c r="G48" s="252">
        <f>'Risk Analysis'!G183</f>
        <v>-0.58485044205585557</v>
      </c>
      <c r="H48" s="252">
        <f>'Risk Analysis'!H183</f>
        <v>-1.0087646303080715</v>
      </c>
      <c r="I48" s="252"/>
      <c r="J48" s="252">
        <f>'Risk Analysis'!J183</f>
        <v>0.20696055105170405</v>
      </c>
      <c r="K48" s="252">
        <f>'Risk Analysis'!K183</f>
        <v>0.23134763133113753</v>
      </c>
      <c r="L48" s="252">
        <f>'Risk Analysis'!L183</f>
        <v>0.21836877898676804</v>
      </c>
      <c r="M48" s="252">
        <f>'Risk Analysis'!M183</f>
        <v>0.17651980056987129</v>
      </c>
      <c r="N48" s="252">
        <f>'Risk Analysis'!N183</f>
        <v>0.23530059172929402</v>
      </c>
      <c r="O48" s="252">
        <f>'Risk Analysis'!O183</f>
        <v>0.1964519456693985</v>
      </c>
      <c r="P48" s="252">
        <f>'Risk Analysis'!P183</f>
        <v>0.16473971408591673</v>
      </c>
      <c r="Q48" s="252"/>
      <c r="R48" s="252"/>
      <c r="S48" s="252"/>
    </row>
    <row r="49" spans="1:19" x14ac:dyDescent="0.25">
      <c r="A49" s="257">
        <v>41334</v>
      </c>
      <c r="B49" s="252">
        <f>'Risk Analysis'!B184</f>
        <v>2.2420900685244392</v>
      </c>
      <c r="C49" s="252">
        <f>'Risk Analysis'!C184</f>
        <v>2.1931849270938524</v>
      </c>
      <c r="D49" s="252">
        <f>'Risk Analysis'!D184</f>
        <v>1.9989046251892202</v>
      </c>
      <c r="E49" s="252">
        <f>'Risk Analysis'!E184</f>
        <v>2.8638749623790538</v>
      </c>
      <c r="F49" s="252">
        <f>'Risk Analysis'!F184</f>
        <v>2.3591978781066376</v>
      </c>
      <c r="G49" s="252">
        <f>'Risk Analysis'!G184</f>
        <v>1.9965941268277629</v>
      </c>
      <c r="H49" s="252">
        <f>'Risk Analysis'!H184</f>
        <v>2.55763540081242</v>
      </c>
      <c r="I49" s="252"/>
      <c r="J49" s="252">
        <f>'Risk Analysis'!J184</f>
        <v>0.5483296447957231</v>
      </c>
      <c r="K49" s="252">
        <f>'Risk Analysis'!K184</f>
        <v>0.56732600611105299</v>
      </c>
      <c r="L49" s="252">
        <f>'Risk Analysis'!L184</f>
        <v>0.51302077452858896</v>
      </c>
      <c r="M49" s="252">
        <f>'Risk Analysis'!M184</f>
        <v>0.60594488545412672</v>
      </c>
      <c r="N49" s="252">
        <f>'Risk Analysis'!N184</f>
        <v>0.58435262223979734</v>
      </c>
      <c r="O49" s="252">
        <f>'Risk Analysis'!O184</f>
        <v>0.50188323856993944</v>
      </c>
      <c r="P49" s="252">
        <f>'Risk Analysis'!P184</f>
        <v>0.55944591773545327</v>
      </c>
      <c r="Q49" s="252"/>
      <c r="R49" s="252"/>
      <c r="S49" s="252"/>
    </row>
    <row r="50" spans="1:19" x14ac:dyDescent="0.25">
      <c r="A50" s="257">
        <v>41653</v>
      </c>
      <c r="B50" s="252">
        <f>'Risk Analysis'!B194</f>
        <v>1.9622276887613963</v>
      </c>
      <c r="C50" s="252">
        <f>'Risk Analysis'!C194</f>
        <v>1.9289095088290105</v>
      </c>
      <c r="D50" s="252">
        <f>'Risk Analysis'!D194</f>
        <v>1.6093514514292948</v>
      </c>
      <c r="E50" s="252">
        <f>'Risk Analysis'!E194</f>
        <v>2.9125206196953286</v>
      </c>
      <c r="F50" s="252">
        <f>'Risk Analysis'!F194</f>
        <v>2.088629553053249</v>
      </c>
      <c r="G50" s="252">
        <f>'Risk Analysis'!G194</f>
        <v>1.6457089364723836</v>
      </c>
      <c r="H50" s="252">
        <f>'Risk Analysis'!H194</f>
        <v>2.2407852552372916</v>
      </c>
      <c r="I50" s="252"/>
      <c r="J50" s="252">
        <f>'Risk Analysis'!J194</f>
        <v>0.45837196036219513</v>
      </c>
      <c r="K50" s="252">
        <f>'Risk Analysis'!K194</f>
        <v>0.47361591433120331</v>
      </c>
      <c r="L50" s="252">
        <f>'Risk Analysis'!L194</f>
        <v>0.41624445464802368</v>
      </c>
      <c r="M50" s="252">
        <f>'Risk Analysis'!M194</f>
        <v>0.51739101831539769</v>
      </c>
      <c r="N50" s="252">
        <f>'Risk Analysis'!N194</f>
        <v>0.51332762470639359</v>
      </c>
      <c r="O50" s="252">
        <f>'Risk Analysis'!O194</f>
        <v>0.40078842875564469</v>
      </c>
      <c r="P50" s="252">
        <f>'Risk Analysis'!P194</f>
        <v>0.51653436479541448</v>
      </c>
      <c r="Q50" s="252"/>
      <c r="R50" s="252"/>
      <c r="S50" s="252"/>
    </row>
    <row r="51" spans="1:19" x14ac:dyDescent="0.25">
      <c r="A51" s="257">
        <v>41684</v>
      </c>
      <c r="B51" s="252">
        <f>'Risk Analysis'!B195</f>
        <v>-0.90256913819185858</v>
      </c>
      <c r="C51" s="252">
        <f>'Risk Analysis'!C195</f>
        <v>-0.96646887791558611</v>
      </c>
      <c r="D51" s="252">
        <f>'Risk Analysis'!D195</f>
        <v>-0.69834918918839561</v>
      </c>
      <c r="E51" s="252">
        <f>'Risk Analysis'!E195</f>
        <v>-1.2621877049620633</v>
      </c>
      <c r="F51" s="252">
        <f>'Risk Analysis'!F195</f>
        <v>-1.1047521928603123</v>
      </c>
      <c r="G51" s="252">
        <f>'Risk Analysis'!G195</f>
        <v>-0.59858550302957447</v>
      </c>
      <c r="H51" s="252">
        <f>'Risk Analysis'!H195</f>
        <v>-1.1030816543807231</v>
      </c>
      <c r="I51" s="252"/>
      <c r="J51" s="252">
        <f>'Risk Analysis'!J195</f>
        <v>0.3426285644573287</v>
      </c>
      <c r="K51" s="252">
        <f>'Risk Analysis'!K195</f>
        <v>0.35743862341566413</v>
      </c>
      <c r="L51" s="252">
        <f>'Risk Analysis'!L195</f>
        <v>0.32505441344437214</v>
      </c>
      <c r="M51" s="252">
        <f>'Risk Analysis'!M195</f>
        <v>0.3352204282513872</v>
      </c>
      <c r="N51" s="252">
        <f>'Risk Analysis'!N195</f>
        <v>0.36830896253790557</v>
      </c>
      <c r="O51" s="252">
        <f>'Risk Analysis'!O195</f>
        <v>0.31923984123133259</v>
      </c>
      <c r="P51" s="252">
        <f>'Risk Analysis'!P195</f>
        <v>0.36716706519421527</v>
      </c>
      <c r="Q51" s="252"/>
      <c r="R51" s="252"/>
      <c r="S51" s="252"/>
    </row>
    <row r="52" spans="1:19" x14ac:dyDescent="0.25">
      <c r="A52" s="257">
        <v>41712</v>
      </c>
      <c r="B52" s="252">
        <f>'Risk Analysis'!B196</f>
        <v>0.76365936853480365</v>
      </c>
      <c r="C52" s="252">
        <f>'Risk Analysis'!C196</f>
        <v>0.72309782142418277</v>
      </c>
      <c r="D52" s="252">
        <f>'Risk Analysis'!D196</f>
        <v>0.76320408332844181</v>
      </c>
      <c r="E52" s="252">
        <f>'Risk Analysis'!E196</f>
        <v>0.72459004918388559</v>
      </c>
      <c r="F52" s="252">
        <f>'Risk Analysis'!F196</f>
        <v>0.77688658518241505</v>
      </c>
      <c r="G52" s="252">
        <f>'Risk Analysis'!G196</f>
        <v>0.74162369603208866</v>
      </c>
      <c r="H52" s="252">
        <f>'Risk Analysis'!H196</f>
        <v>0.93961160421983969</v>
      </c>
      <c r="I52" s="252"/>
      <c r="J52" s="252">
        <f>'Risk Analysis'!J196</f>
        <v>0.45707642970602352</v>
      </c>
      <c r="K52" s="252">
        <f>'Risk Analysis'!K196</f>
        <v>0.45960138403218298</v>
      </c>
      <c r="L52" s="252">
        <f>'Risk Analysis'!L196</f>
        <v>0.42952057279643152</v>
      </c>
      <c r="M52" s="252">
        <f>'Risk Analysis'!M196</f>
        <v>0.49445363241724755</v>
      </c>
      <c r="N52" s="252">
        <f>'Risk Analysis'!N196</f>
        <v>0.49138084045295244</v>
      </c>
      <c r="O52" s="252">
        <f>'Risk Analysis'!O196</f>
        <v>0.42127631339194366</v>
      </c>
      <c r="P52" s="252">
        <f>'Risk Analysis'!P196</f>
        <v>0.51704216015790072</v>
      </c>
      <c r="Q52" s="252"/>
      <c r="R52" s="252"/>
      <c r="S52" s="252"/>
    </row>
    <row r="53" spans="1:19" x14ac:dyDescent="0.25">
      <c r="A53" s="257">
        <v>41743</v>
      </c>
      <c r="B53" s="252">
        <f>'Risk Analysis'!B197</f>
        <v>-0.27933740779407812</v>
      </c>
      <c r="C53" s="252">
        <f>'Risk Analysis'!C197</f>
        <v>-0.28883333860202304</v>
      </c>
      <c r="D53" s="252">
        <f>'Risk Analysis'!D197</f>
        <v>-0.24285397838004069</v>
      </c>
      <c r="E53" s="252">
        <f>'Risk Analysis'!E197</f>
        <v>-0.3967441834966684</v>
      </c>
      <c r="F53" s="252">
        <f>'Risk Analysis'!F197</f>
        <v>-0.31949584498269018</v>
      </c>
      <c r="G53" s="252">
        <f>'Risk Analysis'!G197</f>
        <v>-0.20781209512614557</v>
      </c>
      <c r="H53" s="252">
        <f>'Risk Analysis'!H197</f>
        <v>-0.29128514789309157</v>
      </c>
      <c r="I53" s="252"/>
      <c r="J53" s="252">
        <f>'Risk Analysis'!J197</f>
        <v>0.26312046998921451</v>
      </c>
      <c r="K53" s="252">
        <f>'Risk Analysis'!K197</f>
        <v>0.26867690205557698</v>
      </c>
      <c r="L53" s="252">
        <f>'Risk Analysis'!L197</f>
        <v>0.25707760329110385</v>
      </c>
      <c r="M53" s="252">
        <f>'Risk Analysis'!M197</f>
        <v>0.24363677504219189</v>
      </c>
      <c r="N53" s="252">
        <f>'Risk Analysis'!N197</f>
        <v>0.28532747713838874</v>
      </c>
      <c r="O53" s="252">
        <f>'Risk Analysis'!O197</f>
        <v>0.2517066040108738</v>
      </c>
      <c r="P53" s="252">
        <f>'Risk Analysis'!P197</f>
        <v>0.29789442564209218</v>
      </c>
      <c r="Q53" s="252"/>
      <c r="R53" s="252"/>
      <c r="S53" s="252"/>
    </row>
    <row r="54" spans="1:19" x14ac:dyDescent="0.25">
      <c r="A54" s="257">
        <v>41773</v>
      </c>
      <c r="B54" s="252">
        <f>'Risk Analysis'!B198</f>
        <v>0.15830247579812748</v>
      </c>
      <c r="C54" s="252">
        <f>'Risk Analysis'!C198</f>
        <v>0.17667210462747993</v>
      </c>
      <c r="D54" s="252">
        <f>'Risk Analysis'!D198</f>
        <v>0.1882802632458378</v>
      </c>
      <c r="E54" s="252">
        <f>'Risk Analysis'!E198</f>
        <v>5.0952152295401537E-2</v>
      </c>
      <c r="F54" s="252">
        <f>'Risk Analysis'!F198</f>
        <v>0.20151075988653508</v>
      </c>
      <c r="G54" s="252">
        <f>'Risk Analysis'!G198</f>
        <v>0.12260788746622502</v>
      </c>
      <c r="H54" s="252">
        <f>'Risk Analysis'!H198</f>
        <v>0.17649349622100949</v>
      </c>
      <c r="I54" s="252"/>
      <c r="J54" s="252">
        <f>'Risk Analysis'!J198</f>
        <v>0.29959338046493034</v>
      </c>
      <c r="K54" s="252">
        <f>'Risk Analysis'!K198</f>
        <v>0.29545657964249666</v>
      </c>
      <c r="L54" s="252">
        <f>'Risk Analysis'!L198</f>
        <v>0.29003611608341645</v>
      </c>
      <c r="M54" s="252">
        <f>'Risk Analysis'!M198</f>
        <v>0.31909083471729549</v>
      </c>
      <c r="N54" s="252">
        <f>'Risk Analysis'!N198</f>
        <v>0.33116442491786169</v>
      </c>
      <c r="O54" s="252">
        <f>'Risk Analysis'!O198</f>
        <v>0.2815019661153495</v>
      </c>
      <c r="P54" s="252">
        <f>'Risk Analysis'!P198</f>
        <v>0.35342009174655664</v>
      </c>
      <c r="Q54" s="252"/>
      <c r="R54" s="252"/>
      <c r="S54" s="252"/>
    </row>
    <row r="55" spans="1:19" x14ac:dyDescent="0.25">
      <c r="A55" s="257">
        <v>41804</v>
      </c>
      <c r="B55" s="252">
        <f>'Risk Analysis'!B199</f>
        <v>-0.22582888470728033</v>
      </c>
      <c r="C55" s="252">
        <f>'Risk Analysis'!C199</f>
        <v>-0.26277079435525985</v>
      </c>
      <c r="D55" s="252">
        <f>'Risk Analysis'!D199</f>
        <v>-0.16774817999819858</v>
      </c>
      <c r="E55" s="252">
        <f>'Risk Analysis'!E199</f>
        <v>-0.11296431394662915</v>
      </c>
      <c r="F55" s="252">
        <f>'Risk Analysis'!F199</f>
        <v>-0.19323632969803423</v>
      </c>
      <c r="G55" s="252">
        <f>'Risk Analysis'!G199</f>
        <v>-0.17666382554397062</v>
      </c>
      <c r="H55" s="252">
        <f>'Risk Analysis'!H199</f>
        <v>-0.27661358484696613</v>
      </c>
      <c r="I55" s="252"/>
      <c r="J55" s="252">
        <f>'Risk Analysis'!J199</f>
        <v>0.10607075384347132</v>
      </c>
      <c r="K55" s="252">
        <f>'Risk Analysis'!K199</f>
        <v>0.10188913654409207</v>
      </c>
      <c r="L55" s="252">
        <f>'Risk Analysis'!L199</f>
        <v>0.12439428182624127</v>
      </c>
      <c r="M55" s="252">
        <f>'Risk Analysis'!M199</f>
        <v>8.501656517233766E-2</v>
      </c>
      <c r="N55" s="252">
        <f>'Risk Analysis'!N199</f>
        <v>0.12430920282448163</v>
      </c>
      <c r="O55" s="252">
        <f>'Risk Analysis'!O199</f>
        <v>0.11151037840090063</v>
      </c>
      <c r="P55" s="252">
        <f>'Risk Analysis'!P199</f>
        <v>0.11981650084012821</v>
      </c>
      <c r="Q55" s="252"/>
      <c r="R55" s="252"/>
      <c r="S55" s="252"/>
    </row>
    <row r="56" spans="1:19" x14ac:dyDescent="0.25">
      <c r="A56" s="257">
        <v>41834</v>
      </c>
      <c r="B56" s="252">
        <f>'Risk Analysis'!B200</f>
        <v>1.0190865462122456</v>
      </c>
      <c r="C56" s="252">
        <f>'Risk Analysis'!C200</f>
        <v>1.0316596838135461</v>
      </c>
      <c r="D56" s="252">
        <f>'Risk Analysis'!D200</f>
        <v>0.94236622216067745</v>
      </c>
      <c r="E56" s="252">
        <f>'Risk Analysis'!E200</f>
        <v>0.92107135008416707</v>
      </c>
      <c r="F56" s="252">
        <f>'Risk Analysis'!F200</f>
        <v>0.90918298600555603</v>
      </c>
      <c r="G56" s="252">
        <f>'Risk Analysis'!G200</f>
        <v>1.0501784287100437</v>
      </c>
      <c r="H56" s="252">
        <f>'Risk Analysis'!H200</f>
        <v>1.070235016236482</v>
      </c>
      <c r="I56" s="252"/>
      <c r="J56" s="252">
        <f>'Risk Analysis'!J200</f>
        <v>0.21972748279468443</v>
      </c>
      <c r="K56" s="252">
        <f>'Risk Analysis'!K200</f>
        <v>0.2058863151041786</v>
      </c>
      <c r="L56" s="252">
        <f>'Risk Analysis'!L200</f>
        <v>0.22085052207972758</v>
      </c>
      <c r="M56" s="252">
        <f>'Risk Analysis'!M200</f>
        <v>0.24877286288965206</v>
      </c>
      <c r="N56" s="252">
        <f>'Risk Analysis'!N200</f>
        <v>0.2229730119717056</v>
      </c>
      <c r="O56" s="252">
        <f>'Risk Analysis'!O200</f>
        <v>0.226852462330666</v>
      </c>
      <c r="P56" s="252">
        <f>'Risk Analysis'!P200</f>
        <v>0.24194043938613452</v>
      </c>
      <c r="Q56" s="252"/>
      <c r="R56" s="252"/>
      <c r="S56" s="252"/>
    </row>
    <row r="57" spans="1:19" x14ac:dyDescent="0.25">
      <c r="A57" s="257">
        <v>41865</v>
      </c>
      <c r="B57" s="252">
        <f>'Risk Analysis'!B201</f>
        <v>0.24822898429478252</v>
      </c>
      <c r="C57" s="252">
        <f>'Risk Analysis'!C201</f>
        <v>0.3378041882947323</v>
      </c>
      <c r="D57" s="252">
        <f>'Risk Analysis'!D201</f>
        <v>0.2312145599301999</v>
      </c>
      <c r="E57" s="252">
        <f>'Risk Analysis'!E201</f>
        <v>0.11844238168195573</v>
      </c>
      <c r="F57" s="252">
        <f>'Risk Analysis'!F201</f>
        <v>0.20057485518534388</v>
      </c>
      <c r="G57" s="252">
        <f>'Risk Analysis'!G201</f>
        <v>0.23953352968410657</v>
      </c>
      <c r="H57" s="252">
        <f>'Risk Analysis'!H201</f>
        <v>4.435349317355225E-2</v>
      </c>
      <c r="I57" s="252"/>
      <c r="J57" s="252">
        <f>'Risk Analysis'!J201</f>
        <v>0.25316871033643928</v>
      </c>
      <c r="K57" s="252">
        <f>'Risk Analysis'!K201</f>
        <v>0.25498722096589238</v>
      </c>
      <c r="L57" s="252">
        <f>'Risk Analysis'!L201</f>
        <v>0.25732860183766337</v>
      </c>
      <c r="M57" s="252">
        <f>'Risk Analysis'!M201</f>
        <v>0.22481592648105136</v>
      </c>
      <c r="N57" s="252">
        <f>'Risk Analysis'!N201</f>
        <v>0.25007642497130145</v>
      </c>
      <c r="O57" s="252">
        <f>'Risk Analysis'!O201</f>
        <v>0.26548391930657689</v>
      </c>
      <c r="P57" s="252">
        <f>'Risk Analysis'!P201</f>
        <v>0.25538982992636677</v>
      </c>
      <c r="Q57" s="252"/>
      <c r="R57" s="252"/>
      <c r="S57" s="252"/>
    </row>
    <row r="58" spans="1:19" x14ac:dyDescent="0.25">
      <c r="A58" s="257">
        <v>41896</v>
      </c>
      <c r="B58" s="252">
        <f>'Risk Analysis'!B202</f>
        <v>1.3551970749112119</v>
      </c>
      <c r="C58" s="252">
        <f>'Risk Analysis'!C202</f>
        <v>1.4501851745162733</v>
      </c>
      <c r="D58" s="252">
        <f>'Risk Analysis'!D202</f>
        <v>1.193342577308026</v>
      </c>
      <c r="E58" s="252">
        <f>'Risk Analysis'!E202</f>
        <v>1.4356955683724966</v>
      </c>
      <c r="F58" s="252">
        <f>'Risk Analysis'!F202</f>
        <v>1.4255524338149088</v>
      </c>
      <c r="G58" s="252">
        <f>'Risk Analysis'!G202</f>
        <v>1.2097462218233761</v>
      </c>
      <c r="H58" s="252">
        <f>'Risk Analysis'!H202</f>
        <v>1.4055842485557768</v>
      </c>
      <c r="I58" s="252"/>
      <c r="J58" s="252">
        <f>'Risk Analysis'!J202</f>
        <v>0.34535788543168516</v>
      </c>
      <c r="K58" s="252">
        <f>'Risk Analysis'!K202</f>
        <v>0.36292884231185857</v>
      </c>
      <c r="L58" s="252">
        <f>'Risk Analysis'!L202</f>
        <v>0.33676686360715541</v>
      </c>
      <c r="M58" s="252">
        <f>'Risk Analysis'!M202</f>
        <v>0.28892171683850743</v>
      </c>
      <c r="N58" s="252">
        <f>'Risk Analysis'!N202</f>
        <v>0.3363790015712253</v>
      </c>
      <c r="O58" s="252">
        <f>'Risk Analysis'!O202</f>
        <v>0.34759809714421119</v>
      </c>
      <c r="P58" s="252">
        <f>'Risk Analysis'!P202</f>
        <v>0.33894485270907487</v>
      </c>
      <c r="Q58" s="252"/>
      <c r="R58" s="252"/>
      <c r="S58" s="252"/>
    </row>
    <row r="59" spans="1:19" x14ac:dyDescent="0.25">
      <c r="A59" s="257">
        <v>41926</v>
      </c>
      <c r="B59" s="252">
        <f>'Risk Analysis'!B203</f>
        <v>1.3279044819870003</v>
      </c>
      <c r="C59" s="252">
        <f>'Risk Analysis'!C203</f>
        <v>1.4178749832595288</v>
      </c>
      <c r="D59" s="252">
        <f>'Risk Analysis'!D203</f>
        <v>1.2026478028934009</v>
      </c>
      <c r="E59" s="252">
        <f>'Risk Analysis'!E203</f>
        <v>1.1827508670528997</v>
      </c>
      <c r="F59" s="252">
        <f>'Risk Analysis'!F203</f>
        <v>1.1386828011748333</v>
      </c>
      <c r="G59" s="252">
        <f>'Risk Analysis'!G203</f>
        <v>1.2881625102104026</v>
      </c>
      <c r="H59" s="252">
        <f>'Risk Analysis'!H203</f>
        <v>1.1945710088802064</v>
      </c>
      <c r="I59" s="252"/>
      <c r="J59" s="252">
        <f>'Risk Analysis'!J203</f>
        <v>0.43631426254604394</v>
      </c>
      <c r="K59" s="252">
        <f>'Risk Analysis'!K203</f>
        <v>0.45492054502141915</v>
      </c>
      <c r="L59" s="252">
        <f>'Risk Analysis'!L203</f>
        <v>0.41190899641102985</v>
      </c>
      <c r="M59" s="252">
        <f>'Risk Analysis'!M203</f>
        <v>0.41393211780189954</v>
      </c>
      <c r="N59" s="252">
        <f>'Risk Analysis'!N203</f>
        <v>0.42406448182617529</v>
      </c>
      <c r="O59" s="252">
        <f>'Risk Analysis'!O203</f>
        <v>0.42420588203727355</v>
      </c>
      <c r="P59" s="252">
        <f>'Risk Analysis'!P203</f>
        <v>0.4300858960923955</v>
      </c>
      <c r="Q59" s="252"/>
      <c r="R59" s="252"/>
      <c r="S59" s="252"/>
    </row>
    <row r="60" spans="1:19" x14ac:dyDescent="0.25">
      <c r="A60" s="257">
        <v>41957</v>
      </c>
      <c r="B60" s="252">
        <f>'Risk Analysis'!B204</f>
        <v>1.187012969472</v>
      </c>
      <c r="C60" s="252">
        <f>'Risk Analysis'!C204</f>
        <v>1.2853720113557894</v>
      </c>
      <c r="D60" s="252">
        <f>'Risk Analysis'!D204</f>
        <v>1.0362231144051608</v>
      </c>
      <c r="E60" s="252">
        <f>'Risk Analysis'!E204</f>
        <v>1.1263630865674785</v>
      </c>
      <c r="F60" s="252">
        <f>'Risk Analysis'!F204</f>
        <v>1.0370021166632997</v>
      </c>
      <c r="G60" s="252">
        <f>'Risk Analysis'!G204</f>
        <v>1.1656036647533261</v>
      </c>
      <c r="H60" s="252">
        <f>'Risk Analysis'!H204</f>
        <v>1.0493034528675791</v>
      </c>
      <c r="I60" s="252"/>
      <c r="J60" s="252">
        <f>'Risk Analysis'!J204</f>
        <v>0.51215791221951124</v>
      </c>
      <c r="K60" s="252">
        <f>'Risk Analysis'!K204</f>
        <v>0.54350014663247315</v>
      </c>
      <c r="L60" s="252">
        <f>'Risk Analysis'!L204</f>
        <v>0.47551753229086924</v>
      </c>
      <c r="M60" s="252">
        <f>'Risk Analysis'!M204</f>
        <v>0.4848178415961969</v>
      </c>
      <c r="N60" s="252">
        <f>'Risk Analysis'!N204</f>
        <v>0.49160593172727951</v>
      </c>
      <c r="O60" s="252">
        <f>'Risk Analysis'!O204</f>
        <v>0.49559960933034292</v>
      </c>
      <c r="P60" s="252">
        <f>'Risk Analysis'!P204</f>
        <v>0.48435715079872599</v>
      </c>
      <c r="Q60" s="252"/>
      <c r="R60" s="252"/>
      <c r="S60" s="252"/>
    </row>
    <row r="61" spans="1:19" x14ac:dyDescent="0.25">
      <c r="A61" s="257">
        <v>41987</v>
      </c>
      <c r="B61" s="252">
        <f>'Risk Analysis'!B205</f>
        <v>3.0580751014567777</v>
      </c>
      <c r="C61" s="252">
        <f>'Risk Analysis'!C205</f>
        <v>3.1902750747130364</v>
      </c>
      <c r="D61" s="252">
        <f>'Risk Analysis'!D205</f>
        <v>2.4828966777169241</v>
      </c>
      <c r="E61" s="252">
        <f>'Risk Analysis'!E205</f>
        <v>3.5339804533420489</v>
      </c>
      <c r="F61" s="252">
        <f>'Risk Analysis'!F205</f>
        <v>2.7318251599266832</v>
      </c>
      <c r="G61" s="252">
        <f>'Risk Analysis'!G205</f>
        <v>2.8705499407698465</v>
      </c>
      <c r="H61" s="252">
        <f>'Risk Analysis'!H205</f>
        <v>3.0672869080718503</v>
      </c>
      <c r="I61" s="252"/>
      <c r="J61" s="252">
        <f>'Risk Analysis'!J205</f>
        <v>0.7593014623439921</v>
      </c>
      <c r="K61" s="252">
        <f>'Risk Analysis'!K205</f>
        <v>0.79323450165295606</v>
      </c>
      <c r="L61" s="252">
        <f>'Risk Analysis'!L205</f>
        <v>0.67194943396476969</v>
      </c>
      <c r="M61" s="252">
        <f>'Risk Analysis'!M205</f>
        <v>0.79562524770617393</v>
      </c>
      <c r="N61" s="252">
        <f>'Risk Analysis'!N205</f>
        <v>0.70600708342614105</v>
      </c>
      <c r="O61" s="252">
        <f>'Risk Analysis'!O205</f>
        <v>0.72865034479031121</v>
      </c>
      <c r="P61" s="252">
        <f>'Risk Analysis'!P205</f>
        <v>0.73976852006399585</v>
      </c>
      <c r="Q61" s="252"/>
      <c r="R61" s="252"/>
      <c r="S61" s="252"/>
    </row>
    <row r="62" spans="1:19" ht="15.75" customHeight="1" x14ac:dyDescent="0.25">
      <c r="A62" s="276"/>
      <c r="B62" s="277"/>
      <c r="C62" s="252"/>
      <c r="D62" s="252"/>
      <c r="E62" s="252"/>
      <c r="F62" s="252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</row>
    <row r="63" spans="1:19" x14ac:dyDescent="0.25">
      <c r="A63" s="276">
        <f>'Risk Analysis'!A101</f>
        <v>38808</v>
      </c>
      <c r="B63" s="277">
        <f>'Risk Analysis'!B101</f>
        <v>-1.5973203058064311</v>
      </c>
      <c r="C63" s="252">
        <f>'Risk Analysis'!C101</f>
        <v>-1.6773273711056962</v>
      </c>
      <c r="D63" s="252">
        <f>'Risk Analysis'!D101</f>
        <v>-1.3768219372761634</v>
      </c>
      <c r="E63" s="252">
        <f>'Risk Analysis'!E101</f>
        <v>-1.7061942750717534</v>
      </c>
      <c r="F63" s="252">
        <f>'Risk Analysis'!F101</f>
        <v>-1.684030944742344</v>
      </c>
      <c r="G63" s="252">
        <f>'Risk Analysis'!G101</f>
        <v>-1.361466108342168</v>
      </c>
      <c r="H63" s="252">
        <f>'Risk Analysis'!H101</f>
        <v>-1.7246530646257303</v>
      </c>
      <c r="I63" s="252"/>
      <c r="J63" s="252">
        <f>'Risk Analysis'!J38</f>
        <v>0.34358765834675242</v>
      </c>
      <c r="K63" s="252">
        <f>'Risk Analysis'!K38</f>
        <v>0.28720339176447923</v>
      </c>
      <c r="L63" s="252">
        <f>'Risk Analysis'!L38</f>
        <v>0.32733867594142158</v>
      </c>
      <c r="M63" s="252">
        <f>'Risk Analysis'!M38</f>
        <v>0.37926188379867093</v>
      </c>
      <c r="N63" s="252">
        <f>'Risk Analysis'!N38</f>
        <v>0.35318966500023158</v>
      </c>
      <c r="O63" s="252">
        <f>'Risk Analysis'!O38</f>
        <v>0.3762090415905161</v>
      </c>
      <c r="P63" s="252">
        <f>'Risk Analysis'!P38</f>
        <v>0.55045537224647334</v>
      </c>
      <c r="Q63" s="252"/>
      <c r="R63" s="252"/>
      <c r="S63" s="252"/>
    </row>
    <row r="64" spans="1:19" x14ac:dyDescent="0.25">
      <c r="A64" s="276">
        <f>'Risk Analysis'!A102</f>
        <v>38838</v>
      </c>
      <c r="B64" s="277">
        <f>'Risk Analysis'!B102</f>
        <v>3.1467200136191442</v>
      </c>
      <c r="C64" s="252">
        <f>'Risk Analysis'!C102</f>
        <v>3.0503075365361698</v>
      </c>
      <c r="D64" s="252">
        <f>'Risk Analysis'!D102</f>
        <v>2.687424564541713</v>
      </c>
      <c r="E64" s="252">
        <f>'Risk Analysis'!E102</f>
        <v>4.3218550772039244</v>
      </c>
      <c r="F64" s="252">
        <f>'Risk Analysis'!F102</f>
        <v>3.4575399835337146</v>
      </c>
      <c r="G64" s="252">
        <f>'Risk Analysis'!G102</f>
        <v>2.7974197136263963</v>
      </c>
      <c r="H64" s="252">
        <f>'Risk Analysis'!H102</f>
        <v>3.5630533899540446</v>
      </c>
      <c r="I64" s="252"/>
      <c r="J64" s="252">
        <f>'Risk Analysis'!J39</f>
        <v>0.3788612042530427</v>
      </c>
      <c r="K64" s="252">
        <f>'Risk Analysis'!K39</f>
        <v>0.3259765692811471</v>
      </c>
      <c r="L64" s="252">
        <f>'Risk Analysis'!L39</f>
        <v>0.36052045991907433</v>
      </c>
      <c r="M64" s="252">
        <f>'Risk Analysis'!M39</f>
        <v>0.40770057090243805</v>
      </c>
      <c r="N64" s="252">
        <f>'Risk Analysis'!N39</f>
        <v>0.37749741231279477</v>
      </c>
      <c r="O64" s="252">
        <f>'Risk Analysis'!O39</f>
        <v>0.41354966272445293</v>
      </c>
      <c r="P64" s="252">
        <f>'Risk Analysis'!P39</f>
        <v>0.56833171790032111</v>
      </c>
      <c r="Q64" s="252"/>
      <c r="R64" s="252"/>
      <c r="S64" s="252"/>
    </row>
    <row r="65" spans="1:19" x14ac:dyDescent="0.25">
      <c r="A65" s="276">
        <f>'Risk Analysis'!A103</f>
        <v>38869</v>
      </c>
      <c r="B65" s="277">
        <f>'Risk Analysis'!B103</f>
        <v>0.20608489142596467</v>
      </c>
      <c r="C65" s="252">
        <f>'Risk Analysis'!C103</f>
        <v>0.26491703889913687</v>
      </c>
      <c r="D65" s="252">
        <f>'Risk Analysis'!D103</f>
        <v>0.20884916220053426</v>
      </c>
      <c r="E65" s="252">
        <f>'Risk Analysis'!E103</f>
        <v>0.22052449110600272</v>
      </c>
      <c r="F65" s="252">
        <f>'Risk Analysis'!F103</f>
        <v>0.56562649851294666</v>
      </c>
      <c r="G65" s="252">
        <f>'Risk Analysis'!G103</f>
        <v>1.0606228529807908E-2</v>
      </c>
      <c r="H65" s="252">
        <f>'Risk Analysis'!H103</f>
        <v>0.38870593238915457</v>
      </c>
      <c r="I65" s="252"/>
      <c r="J65" s="252">
        <f>'Risk Analysis'!J40</f>
        <v>0.55790038198749614</v>
      </c>
      <c r="K65" s="252">
        <f>'Risk Analysis'!K40</f>
        <v>0.51312870556867873</v>
      </c>
      <c r="L65" s="252">
        <f>'Risk Analysis'!L40</f>
        <v>0.52024276571197281</v>
      </c>
      <c r="M65" s="252">
        <f>'Risk Analysis'!M40</f>
        <v>0.59457302492059538</v>
      </c>
      <c r="N65" s="252">
        <f>'Risk Analysis'!N40</f>
        <v>0.55233981583536762</v>
      </c>
      <c r="O65" s="252">
        <f>'Risk Analysis'!O40</f>
        <v>0.57806320537085676</v>
      </c>
      <c r="P65" s="252">
        <f>'Risk Analysis'!P40</f>
        <v>0.7527693774034413</v>
      </c>
      <c r="Q65" s="252"/>
      <c r="R65" s="252"/>
      <c r="S65" s="252"/>
    </row>
    <row r="66" spans="1:19" x14ac:dyDescent="0.25">
      <c r="A66" s="276">
        <f>'Risk Analysis'!A104</f>
        <v>38899</v>
      </c>
      <c r="B66" s="277">
        <f>'Risk Analysis'!B104</f>
        <v>-0.55836872010342409</v>
      </c>
      <c r="C66" s="252">
        <f>'Risk Analysis'!C104</f>
        <v>-0.56711921133987753</v>
      </c>
      <c r="D66" s="252">
        <f>'Risk Analysis'!D104</f>
        <v>-0.38856227142943978</v>
      </c>
      <c r="E66" s="252">
        <f>'Risk Analysis'!E104</f>
        <v>-0.79438693137672389</v>
      </c>
      <c r="F66" s="252">
        <f>'Risk Analysis'!F104</f>
        <v>-0.79059748531749263</v>
      </c>
      <c r="G66" s="252">
        <f>'Risk Analysis'!G104</f>
        <v>-0.32121402849348218</v>
      </c>
      <c r="H66" s="252">
        <f>'Risk Analysis'!H104</f>
        <v>-0.8645244925910921</v>
      </c>
      <c r="I66" s="252"/>
      <c r="J66" s="252">
        <f>'Risk Analysis'!J41</f>
        <v>0.3371276904931198</v>
      </c>
      <c r="K66" s="252">
        <f>'Risk Analysis'!K41</f>
        <v>0.28736428430659139</v>
      </c>
      <c r="L66" s="252">
        <f>'Risk Analysis'!L41</f>
        <v>0.33035069685209567</v>
      </c>
      <c r="M66" s="252">
        <f>'Risk Analysis'!M41</f>
        <v>0.35424129899365531</v>
      </c>
      <c r="N66" s="252">
        <f>'Risk Analysis'!N41</f>
        <v>0.34200959893351501</v>
      </c>
      <c r="O66" s="252">
        <f>'Risk Analysis'!O41</f>
        <v>0.37344397141086078</v>
      </c>
      <c r="P66" s="252">
        <f>'Risk Analysis'!P41</f>
        <v>0.51007609136257759</v>
      </c>
      <c r="Q66" s="252"/>
      <c r="R66" s="252"/>
      <c r="S66" s="252"/>
    </row>
    <row r="67" spans="1:19" x14ac:dyDescent="0.25">
      <c r="A67" s="276">
        <f>'Risk Analysis'!A105</f>
        <v>38930</v>
      </c>
      <c r="B67" s="277">
        <f>'Risk Analysis'!B105</f>
        <v>1.2807366644141178</v>
      </c>
      <c r="C67" s="252">
        <f>'Risk Analysis'!C105</f>
        <v>1.4825554651394217</v>
      </c>
      <c r="D67" s="252">
        <f>'Risk Analysis'!D105</f>
        <v>1.1829966788369399</v>
      </c>
      <c r="E67" s="252">
        <f>'Risk Analysis'!E105</f>
        <v>1.3351674699454443</v>
      </c>
      <c r="F67" s="252">
        <f>'Risk Analysis'!F105</f>
        <v>1.3944569580923478</v>
      </c>
      <c r="G67" s="252">
        <f>'Risk Analysis'!G105</f>
        <v>1.0848359892852222</v>
      </c>
      <c r="H67" s="252">
        <f>'Risk Analysis'!H105</f>
        <v>0.89694487808986667</v>
      </c>
      <c r="I67" s="252"/>
      <c r="J67" s="252">
        <f>'Risk Analysis'!J42</f>
        <v>0.23837254082554749</v>
      </c>
      <c r="K67" s="252">
        <f>'Risk Analysis'!K42</f>
        <v>0.19609190448291552</v>
      </c>
      <c r="L67" s="252">
        <f>'Risk Analysis'!L42</f>
        <v>0.25385710688888141</v>
      </c>
      <c r="M67" s="252">
        <f>'Risk Analysis'!M42</f>
        <v>0.22461064179848206</v>
      </c>
      <c r="N67" s="252">
        <f>'Risk Analysis'!N42</f>
        <v>0.24900607015157414</v>
      </c>
      <c r="O67" s="252">
        <f>'Risk Analysis'!O42</f>
        <v>0.27878877441707112</v>
      </c>
      <c r="P67" s="252">
        <f>'Risk Analysis'!P42</f>
        <v>0.38161526515716343</v>
      </c>
      <c r="Q67" s="252"/>
      <c r="R67" s="252"/>
      <c r="S67" s="252"/>
    </row>
    <row r="68" spans="1:19" x14ac:dyDescent="0.25">
      <c r="A68" s="276">
        <f>'Risk Analysis'!A106</f>
        <v>38961</v>
      </c>
      <c r="B68" s="277">
        <f>'Risk Analysis'!B106</f>
        <v>2.9227635370850713</v>
      </c>
      <c r="C68" s="252">
        <f>'Risk Analysis'!C106</f>
        <v>3.0064781905158098</v>
      </c>
      <c r="D68" s="252">
        <f>'Risk Analysis'!D106</f>
        <v>2.6597760715847563</v>
      </c>
      <c r="E68" s="252">
        <f>'Risk Analysis'!E106</f>
        <v>3.1878004401582989</v>
      </c>
      <c r="F68" s="252">
        <f>'Risk Analysis'!F106</f>
        <v>2.9425378996956781</v>
      </c>
      <c r="G68" s="252">
        <f>'Risk Analysis'!G106</f>
        <v>2.7661511474230061</v>
      </c>
      <c r="H68" s="252">
        <f>'Risk Analysis'!H106</f>
        <v>2.9193620520705821</v>
      </c>
      <c r="I68" s="252"/>
      <c r="J68" s="252">
        <f>'Risk Analysis'!J43</f>
        <v>0.47800940485418791</v>
      </c>
      <c r="K68" s="252">
        <f>'Risk Analysis'!K43</f>
        <v>0.45422676690250496</v>
      </c>
      <c r="L68" s="252">
        <f>'Risk Analysis'!L43</f>
        <v>0.46664462029946085</v>
      </c>
      <c r="M68" s="252">
        <f>'Risk Analysis'!M43</f>
        <v>0.48770226938941091</v>
      </c>
      <c r="N68" s="252">
        <f>'Risk Analysis'!N43</f>
        <v>0.47398806440122232</v>
      </c>
      <c r="O68" s="252">
        <f>'Risk Analysis'!O43</f>
        <v>0.49625279765891406</v>
      </c>
      <c r="P68" s="252">
        <f>'Risk Analysis'!P43</f>
        <v>0.57013389852500262</v>
      </c>
      <c r="Q68" s="252"/>
      <c r="R68" s="252"/>
      <c r="S68" s="252"/>
    </row>
    <row r="69" spans="1:19" x14ac:dyDescent="0.25">
      <c r="A69" s="276">
        <f>'Risk Analysis'!A107</f>
        <v>38991</v>
      </c>
      <c r="B69" s="277">
        <f>'Risk Analysis'!B107</f>
        <v>0.81884321785624525</v>
      </c>
      <c r="C69" s="252">
        <f>'Risk Analysis'!C107</f>
        <v>0.95647964330794732</v>
      </c>
      <c r="D69" s="252">
        <f>'Risk Analysis'!D107</f>
        <v>0.85863288043620445</v>
      </c>
      <c r="E69" s="252">
        <f>'Risk Analysis'!E107</f>
        <v>0.55419068388295345</v>
      </c>
      <c r="F69" s="252">
        <f>'Risk Analysis'!F107</f>
        <v>0.71919151656218328</v>
      </c>
      <c r="G69" s="252">
        <f>'Risk Analysis'!G107</f>
        <v>0.76830375752767588</v>
      </c>
      <c r="H69" s="252">
        <f>'Risk Analysis'!H107</f>
        <v>0.43399731292664939</v>
      </c>
      <c r="I69" s="252"/>
      <c r="J69" s="252">
        <f>'Risk Analysis'!J44</f>
        <v>0.60566877221259507</v>
      </c>
      <c r="K69" s="252">
        <f>'Risk Analysis'!K44</f>
        <v>0.60774374077659499</v>
      </c>
      <c r="L69" s="252">
        <f>'Risk Analysis'!L44</f>
        <v>0.58155040212906972</v>
      </c>
      <c r="M69" s="252">
        <f>'Risk Analysis'!M44</f>
        <v>0.63168588857226093</v>
      </c>
      <c r="N69" s="252">
        <f>'Risk Analysis'!N44</f>
        <v>0.61781133871844207</v>
      </c>
      <c r="O69" s="252">
        <f>'Risk Analysis'!O44</f>
        <v>0.58950343991306953</v>
      </c>
      <c r="P69" s="252">
        <f>'Risk Analysis'!P44</f>
        <v>0.64942235276345983</v>
      </c>
      <c r="Q69" s="252"/>
      <c r="R69" s="252"/>
      <c r="S69" s="252"/>
    </row>
    <row r="70" spans="1:19" x14ac:dyDescent="0.25">
      <c r="A70" s="276">
        <f>'Risk Analysis'!A108</f>
        <v>39022</v>
      </c>
      <c r="B70" s="277">
        <f>'Risk Analysis'!B108</f>
        <v>-1.8078437967282104</v>
      </c>
      <c r="C70" s="252">
        <f>'Risk Analysis'!C108</f>
        <v>-1.872416276707856</v>
      </c>
      <c r="D70" s="252">
        <f>'Risk Analysis'!D108</f>
        <v>-1.496493087646946</v>
      </c>
      <c r="E70" s="252">
        <f>'Risk Analysis'!E108</f>
        <v>-2.081767041710529</v>
      </c>
      <c r="F70" s="252">
        <f>'Risk Analysis'!F108</f>
        <v>-1.8676239315220007</v>
      </c>
      <c r="G70" s="252">
        <f>'Risk Analysis'!G108</f>
        <v>-1.5510675192729761</v>
      </c>
      <c r="H70" s="252">
        <f>'Risk Analysis'!H108</f>
        <v>-1.9714987974092588</v>
      </c>
      <c r="I70" s="252"/>
      <c r="J70" s="252">
        <f>'Risk Analysis'!J45</f>
        <v>0.39821664749004299</v>
      </c>
      <c r="K70" s="252">
        <f>'Risk Analysis'!K45</f>
        <v>0.40977068843571396</v>
      </c>
      <c r="L70" s="252">
        <f>'Risk Analysis'!L45</f>
        <v>0.39609433046902648</v>
      </c>
      <c r="M70" s="252">
        <f>'Risk Analysis'!M45</f>
        <v>0.43129226701749057</v>
      </c>
      <c r="N70" s="252">
        <f>'Risk Analysis'!N45</f>
        <v>0.43649426114073375</v>
      </c>
      <c r="O70" s="252">
        <f>'Risk Analysis'!O45</f>
        <v>0.37398057766614479</v>
      </c>
      <c r="P70" s="252">
        <f>'Risk Analysis'!P45</f>
        <v>0.38270351233585209</v>
      </c>
      <c r="Q70" s="252"/>
      <c r="R70" s="252"/>
      <c r="S70" s="252"/>
    </row>
    <row r="71" spans="1:19" x14ac:dyDescent="0.25">
      <c r="A71" s="276">
        <f>'Risk Analysis'!A109</f>
        <v>39052</v>
      </c>
      <c r="B71" s="277">
        <f>'Risk Analysis'!B109</f>
        <v>0.8849331709304451</v>
      </c>
      <c r="C71" s="252">
        <f>'Risk Analysis'!C109</f>
        <v>0.96027938821437586</v>
      </c>
      <c r="D71" s="252">
        <f>'Risk Analysis'!D109</f>
        <v>0.89192716532024918</v>
      </c>
      <c r="E71" s="252">
        <f>'Risk Analysis'!E109</f>
        <v>0.63159549448930064</v>
      </c>
      <c r="F71" s="252">
        <f>'Risk Analysis'!F109</f>
        <v>0.77397955871500779</v>
      </c>
      <c r="G71" s="252">
        <f>'Risk Analysis'!G109</f>
        <v>0.89648807028240873</v>
      </c>
      <c r="H71" s="252">
        <f>'Risk Analysis'!H109</f>
        <v>0.73813697506066778</v>
      </c>
      <c r="I71" s="252"/>
      <c r="J71" s="252">
        <f>'Risk Analysis'!J46</f>
        <v>0.82465673721867061</v>
      </c>
      <c r="K71" s="252">
        <f>'Risk Analysis'!K46</f>
        <v>0.85079337031648372</v>
      </c>
      <c r="L71" s="252">
        <f>'Risk Analysis'!L46</f>
        <v>0.76674442079404836</v>
      </c>
      <c r="M71" s="252">
        <f>'Risk Analysis'!M46</f>
        <v>0.94420522813509877</v>
      </c>
      <c r="N71" s="252">
        <f>'Risk Analysis'!N46</f>
        <v>0.85068066231562078</v>
      </c>
      <c r="O71" s="252">
        <f>'Risk Analysis'!O46</f>
        <v>0.76250373588804909</v>
      </c>
      <c r="P71" s="252">
        <f>'Risk Analysis'!P46</f>
        <v>0.76600988869834985</v>
      </c>
      <c r="Q71" s="252"/>
      <c r="R71" s="252"/>
      <c r="S71" s="252"/>
    </row>
    <row r="72" spans="1:19" x14ac:dyDescent="0.25">
      <c r="A72" s="276">
        <f>'Risk Analysis'!A110</f>
        <v>39083</v>
      </c>
      <c r="B72" s="277">
        <f>'Risk Analysis'!B110</f>
        <v>1.6025753173683754</v>
      </c>
      <c r="C72" s="252">
        <f>'Risk Analysis'!C110</f>
        <v>1.6887003222629653</v>
      </c>
      <c r="D72" s="252">
        <f>'Risk Analysis'!D110</f>
        <v>1.4698508492741349</v>
      </c>
      <c r="E72" s="252">
        <f>'Risk Analysis'!E110</f>
        <v>1.9931196554232371</v>
      </c>
      <c r="F72" s="252">
        <f>'Risk Analysis'!F110</f>
        <v>1.7228174588046801</v>
      </c>
      <c r="G72" s="252">
        <f>'Risk Analysis'!G110</f>
        <v>1.4760082068203797</v>
      </c>
      <c r="H72" s="252">
        <f>'Risk Analysis'!H110</f>
        <v>1.4837772584626854</v>
      </c>
      <c r="I72" s="252"/>
      <c r="J72" s="252">
        <f>'Risk Analysis'!J41</f>
        <v>0.3371276904931198</v>
      </c>
      <c r="K72" s="252">
        <f>'Risk Analysis'!K41</f>
        <v>0.28736428430659139</v>
      </c>
      <c r="L72" s="252">
        <f>'Risk Analysis'!L41</f>
        <v>0.33035069685209567</v>
      </c>
      <c r="M72" s="252">
        <f>'Risk Analysis'!M41</f>
        <v>0.35424129899365531</v>
      </c>
      <c r="N72" s="252">
        <f>'Risk Analysis'!N41</f>
        <v>0.34200959893351501</v>
      </c>
      <c r="O72" s="252">
        <f>'Risk Analysis'!O41</f>
        <v>0.37344397141086078</v>
      </c>
      <c r="P72" s="252">
        <f>'Risk Analysis'!P41</f>
        <v>0.51007609136257759</v>
      </c>
      <c r="Q72" s="252"/>
      <c r="R72" s="252"/>
      <c r="S72" s="252"/>
    </row>
    <row r="73" spans="1:19" x14ac:dyDescent="0.25">
      <c r="A73" s="276">
        <f>'Risk Analysis'!A111</f>
        <v>39114</v>
      </c>
      <c r="B73" s="277">
        <f>'Risk Analysis'!B111</f>
        <v>-0.49944573292180283</v>
      </c>
      <c r="C73" s="252">
        <f>'Risk Analysis'!C111</f>
        <v>-0.51158518904905059</v>
      </c>
      <c r="D73" s="252">
        <f>'Risk Analysis'!D111</f>
        <v>-0.32902786696669417</v>
      </c>
      <c r="E73" s="252">
        <f>'Risk Analysis'!E111</f>
        <v>-0.71539353960910601</v>
      </c>
      <c r="F73" s="252">
        <f>'Risk Analysis'!F111</f>
        <v>-0.59771429354581551</v>
      </c>
      <c r="G73" s="252">
        <f>'Risk Analysis'!G111</f>
        <v>-0.35240573768605421</v>
      </c>
      <c r="H73" s="252">
        <f>'Risk Analysis'!H111</f>
        <v>-0.74004975815286311</v>
      </c>
      <c r="I73" s="252"/>
      <c r="J73" s="252">
        <f>'Risk Analysis'!J42</f>
        <v>0.23837254082554749</v>
      </c>
      <c r="K73" s="252">
        <f>'Risk Analysis'!K42</f>
        <v>0.19609190448291552</v>
      </c>
      <c r="L73" s="252">
        <f>'Risk Analysis'!L42</f>
        <v>0.25385710688888141</v>
      </c>
      <c r="M73" s="252">
        <f>'Risk Analysis'!M42</f>
        <v>0.22461064179848206</v>
      </c>
      <c r="N73" s="252">
        <f>'Risk Analysis'!N42</f>
        <v>0.24900607015157414</v>
      </c>
      <c r="O73" s="252">
        <f>'Risk Analysis'!O42</f>
        <v>0.27878877441707112</v>
      </c>
      <c r="P73" s="252">
        <f>'Risk Analysis'!P42</f>
        <v>0.38161526515716343</v>
      </c>
      <c r="Q73" s="252"/>
      <c r="R73" s="252"/>
      <c r="S73" s="252"/>
    </row>
    <row r="74" spans="1:19" x14ac:dyDescent="0.25">
      <c r="A74" s="276">
        <f>'Risk Analysis'!A112</f>
        <v>39142</v>
      </c>
      <c r="B74" s="277">
        <f>'Risk Analysis'!B112</f>
        <v>-0.41727887429591598</v>
      </c>
      <c r="C74" s="252">
        <f>'Risk Analysis'!C112</f>
        <v>-0.55476814104827543</v>
      </c>
      <c r="D74" s="252">
        <f>'Risk Analysis'!D112</f>
        <v>-0.375859486303396</v>
      </c>
      <c r="E74" s="252">
        <f>'Risk Analysis'!E112</f>
        <v>-0.37985040847135371</v>
      </c>
      <c r="F74" s="252">
        <f>'Risk Analysis'!F112</f>
        <v>-0.15909802714065008</v>
      </c>
      <c r="G74" s="252">
        <f>'Risk Analysis'!G112</f>
        <v>-0.64764621472154538</v>
      </c>
      <c r="H74" s="252">
        <f>'Risk Analysis'!H112</f>
        <v>-0.21652385349931005</v>
      </c>
      <c r="I74" s="252"/>
      <c r="J74" s="252">
        <f>'Risk Analysis'!J43</f>
        <v>0.47800940485418791</v>
      </c>
      <c r="K74" s="252">
        <f>'Risk Analysis'!K43</f>
        <v>0.45422676690250496</v>
      </c>
      <c r="L74" s="252">
        <f>'Risk Analysis'!L43</f>
        <v>0.46664462029946085</v>
      </c>
      <c r="M74" s="252">
        <f>'Risk Analysis'!M43</f>
        <v>0.48770226938941091</v>
      </c>
      <c r="N74" s="252">
        <f>'Risk Analysis'!N43</f>
        <v>0.47398806440122232</v>
      </c>
      <c r="O74" s="252">
        <f>'Risk Analysis'!O43</f>
        <v>0.49625279765891406</v>
      </c>
      <c r="P74" s="252">
        <f>'Risk Analysis'!P43</f>
        <v>0.57013389852500262</v>
      </c>
      <c r="Q74" s="252"/>
      <c r="R74" s="252"/>
      <c r="S74" s="252"/>
    </row>
    <row r="75" spans="1:19" x14ac:dyDescent="0.25">
      <c r="A75" s="276">
        <f>'Risk Analysis'!A113</f>
        <v>39173</v>
      </c>
      <c r="B75" s="277">
        <f>'Risk Analysis'!B113</f>
        <v>-0.63768509073773461</v>
      </c>
      <c r="C75" s="252">
        <f>'Risk Analysis'!C113</f>
        <v>-0.48835036545726651</v>
      </c>
      <c r="D75" s="252">
        <f>'Risk Analysis'!D113</f>
        <v>-0.46711490075672935</v>
      </c>
      <c r="E75" s="252">
        <f>'Risk Analysis'!E113</f>
        <v>-1.0171795664868448</v>
      </c>
      <c r="F75" s="252">
        <f>'Risk Analysis'!F113</f>
        <v>-0.79825784302742597</v>
      </c>
      <c r="G75" s="252">
        <f>'Risk Analysis'!G113</f>
        <v>-0.47722298213917536</v>
      </c>
      <c r="H75" s="252">
        <f>'Risk Analysis'!H113</f>
        <v>-1.0943324114606727</v>
      </c>
      <c r="I75" s="252"/>
      <c r="J75" s="252">
        <f>'Risk Analysis'!J44</f>
        <v>0.60566877221259507</v>
      </c>
      <c r="K75" s="252">
        <f>'Risk Analysis'!K44</f>
        <v>0.60774374077659499</v>
      </c>
      <c r="L75" s="252">
        <f>'Risk Analysis'!L44</f>
        <v>0.58155040212906972</v>
      </c>
      <c r="M75" s="252">
        <f>'Risk Analysis'!M44</f>
        <v>0.63168588857226093</v>
      </c>
      <c r="N75" s="252">
        <f>'Risk Analysis'!N44</f>
        <v>0.61781133871844207</v>
      </c>
      <c r="O75" s="252">
        <f>'Risk Analysis'!O44</f>
        <v>0.58950343991306953</v>
      </c>
      <c r="P75" s="252">
        <f>'Risk Analysis'!P44</f>
        <v>0.64942235276345983</v>
      </c>
      <c r="Q75" s="252"/>
      <c r="R75" s="252"/>
      <c r="S75" s="252"/>
    </row>
    <row r="76" spans="1:19" x14ac:dyDescent="0.25">
      <c r="A76" s="276">
        <f>'Risk Analysis'!A114</f>
        <v>39203</v>
      </c>
      <c r="B76" s="277">
        <f>'Risk Analysis'!B114</f>
        <v>1.044949487280908</v>
      </c>
      <c r="C76" s="252">
        <f>'Risk Analysis'!C114</f>
        <v>1.0833743542312551</v>
      </c>
      <c r="D76" s="252">
        <f>'Risk Analysis'!D114</f>
        <v>0.95211238908810691</v>
      </c>
      <c r="E76" s="252">
        <f>'Risk Analysis'!E114</f>
        <v>1.2746547307225158</v>
      </c>
      <c r="F76" s="252">
        <f>'Risk Analysis'!F114</f>
        <v>1.2575077619455546</v>
      </c>
      <c r="G76" s="252">
        <f>'Risk Analysis'!G114</f>
        <v>0.8222003444437046</v>
      </c>
      <c r="H76" s="252">
        <f>'Risk Analysis'!H114</f>
        <v>1.0766082177613625</v>
      </c>
      <c r="I76" s="252"/>
      <c r="J76" s="252">
        <f>'Risk Analysis'!J45</f>
        <v>0.39821664749004299</v>
      </c>
      <c r="K76" s="252">
        <f>'Risk Analysis'!K45</f>
        <v>0.40977068843571396</v>
      </c>
      <c r="L76" s="252">
        <f>'Risk Analysis'!L45</f>
        <v>0.39609433046902648</v>
      </c>
      <c r="M76" s="252">
        <f>'Risk Analysis'!M45</f>
        <v>0.43129226701749057</v>
      </c>
      <c r="N76" s="252">
        <f>'Risk Analysis'!N45</f>
        <v>0.43649426114073375</v>
      </c>
      <c r="O76" s="252">
        <f>'Risk Analysis'!O45</f>
        <v>0.37398057766614479</v>
      </c>
      <c r="P76" s="252">
        <f>'Risk Analysis'!P45</f>
        <v>0.38270351233585209</v>
      </c>
      <c r="Q76" s="252"/>
      <c r="R76" s="252"/>
      <c r="S76" s="252"/>
    </row>
    <row r="77" spans="1:19" x14ac:dyDescent="0.25">
      <c r="A77" s="276">
        <f>'Risk Analysis'!A115</f>
        <v>39234</v>
      </c>
      <c r="B77" s="277">
        <f>'Risk Analysis'!B115</f>
        <v>-0.89180784582080685</v>
      </c>
      <c r="C77" s="252">
        <f>'Risk Analysis'!C115</f>
        <v>-0.95176445855690606</v>
      </c>
      <c r="D77" s="252">
        <f>'Risk Analysis'!D115</f>
        <v>-0.73348439033948887</v>
      </c>
      <c r="E77" s="252">
        <f>'Risk Analysis'!E115</f>
        <v>-1.2283733555598191</v>
      </c>
      <c r="F77" s="252">
        <f>'Risk Analysis'!F115</f>
        <v>-0.9163752893111623</v>
      </c>
      <c r="G77" s="252">
        <f>'Risk Analysis'!G115</f>
        <v>-0.8260536143483469</v>
      </c>
      <c r="H77" s="252">
        <f>'Risk Analysis'!H115</f>
        <v>-0.88048400666291338</v>
      </c>
      <c r="I77" s="252"/>
      <c r="J77" s="252">
        <f>'Risk Analysis'!J46</f>
        <v>0.82465673721867061</v>
      </c>
      <c r="K77" s="252">
        <f>'Risk Analysis'!K46</f>
        <v>0.85079337031648372</v>
      </c>
      <c r="L77" s="252">
        <f>'Risk Analysis'!L46</f>
        <v>0.76674442079404836</v>
      </c>
      <c r="M77" s="252">
        <f>'Risk Analysis'!M46</f>
        <v>0.94420522813509877</v>
      </c>
      <c r="N77" s="252">
        <f>'Risk Analysis'!N46</f>
        <v>0.85068066231562078</v>
      </c>
      <c r="O77" s="252">
        <f>'Risk Analysis'!O46</f>
        <v>0.76250373588804909</v>
      </c>
      <c r="P77" s="252">
        <f>'Risk Analysis'!P46</f>
        <v>0.76600988869834985</v>
      </c>
      <c r="Q77" s="252"/>
      <c r="R77" s="252"/>
      <c r="S77" s="252"/>
    </row>
    <row r="78" spans="1:19" x14ac:dyDescent="0.25">
      <c r="A78" s="276">
        <f>'Risk Analysis'!A116</f>
        <v>39264</v>
      </c>
      <c r="B78" s="277">
        <f>'Risk Analysis'!B116</f>
        <v>0.22712838375682881</v>
      </c>
      <c r="C78" s="252">
        <f>'Risk Analysis'!C116</f>
        <v>8.1316149587031011E-2</v>
      </c>
      <c r="D78" s="252">
        <f>'Risk Analysis'!D116</f>
        <v>0.24541245694764557</v>
      </c>
      <c r="E78" s="252">
        <f>'Risk Analysis'!E116</f>
        <v>0.331471517538871</v>
      </c>
      <c r="F78" s="252">
        <f>'Risk Analysis'!F116</f>
        <v>0.26587805557378952</v>
      </c>
      <c r="G78" s="252">
        <f>'Risk Analysis'!G116</f>
        <v>0.21152863351175857</v>
      </c>
      <c r="H78" s="252">
        <f>'Risk Analysis'!H116</f>
        <v>0.43927895340097006</v>
      </c>
      <c r="I78" s="252"/>
      <c r="J78" s="252">
        <f>'Risk Analysis'!J47</f>
        <v>0.78603506858068917</v>
      </c>
      <c r="K78" s="252">
        <f>'Risk Analysis'!K47</f>
        <v>0.81576915281774931</v>
      </c>
      <c r="L78" s="252">
        <f>'Risk Analysis'!L47</f>
        <v>0.73508141007925254</v>
      </c>
      <c r="M78" s="252">
        <f>'Risk Analysis'!M47</f>
        <v>0.88760103585612149</v>
      </c>
      <c r="N78" s="252">
        <f>'Risk Analysis'!N47</f>
        <v>0.81800511675755572</v>
      </c>
      <c r="O78" s="252">
        <f>'Risk Analysis'!O47</f>
        <v>0.72337009607260283</v>
      </c>
      <c r="P78" s="252">
        <f>'Risk Analysis'!P47</f>
        <v>0.72950246900864912</v>
      </c>
      <c r="Q78" s="252"/>
      <c r="R78" s="252"/>
      <c r="S78" s="252"/>
    </row>
    <row r="79" spans="1:19" x14ac:dyDescent="0.25">
      <c r="A79" s="276">
        <f>'Risk Analysis'!A117</f>
        <v>39295</v>
      </c>
      <c r="B79" s="277">
        <f>'Risk Analysis'!B117</f>
        <v>1.107603527025977</v>
      </c>
      <c r="C79" s="252">
        <f>'Risk Analysis'!C117</f>
        <v>1.2204134527225832</v>
      </c>
      <c r="D79" s="252">
        <f>'Risk Analysis'!D117</f>
        <v>1.0855341421779636</v>
      </c>
      <c r="E79" s="252">
        <f>'Risk Analysis'!E117</f>
        <v>1.1330542222989766</v>
      </c>
      <c r="F79" s="252">
        <f>'Risk Analysis'!F117</f>
        <v>1.0875607180029805</v>
      </c>
      <c r="G79" s="252">
        <f>'Risk Analysis'!G117</f>
        <v>1.1374892714981297</v>
      </c>
      <c r="H79" s="252">
        <f>'Risk Analysis'!H117</f>
        <v>0.94675627608025548</v>
      </c>
      <c r="I79" s="252"/>
      <c r="J79" s="252">
        <f>'Risk Analysis'!J48</f>
        <v>0.99097165743596682</v>
      </c>
      <c r="K79" s="252">
        <f>'Risk Analysis'!K48</f>
        <v>1.0152662338247576</v>
      </c>
      <c r="L79" s="252">
        <f>'Risk Analysis'!L48</f>
        <v>0.91313178509534731</v>
      </c>
      <c r="M79" s="252">
        <f>'Risk Analysis'!M48</f>
        <v>1.132083031832797</v>
      </c>
      <c r="N79" s="252">
        <f>'Risk Analysis'!N48</f>
        <v>1.0168598435910792</v>
      </c>
      <c r="O79" s="252">
        <f>'Risk Analysis'!O48</f>
        <v>0.92003664639428417</v>
      </c>
      <c r="P79" s="252">
        <f>'Risk Analysis'!P48</f>
        <v>0.95604686450090115</v>
      </c>
      <c r="Q79" s="252"/>
      <c r="R79" s="252"/>
      <c r="S79" s="252"/>
    </row>
    <row r="80" spans="1:19" x14ac:dyDescent="0.25">
      <c r="A80" s="276">
        <f>'Risk Analysis'!A118</f>
        <v>39326</v>
      </c>
      <c r="B80" s="277">
        <f>'Risk Analysis'!B118</f>
        <v>-1.5999114797802891</v>
      </c>
      <c r="C80" s="252">
        <f>'Risk Analysis'!C118</f>
        <v>-1.7255954111378689</v>
      </c>
      <c r="D80" s="252">
        <f>'Risk Analysis'!D118</f>
        <v>-1.3658517897350788</v>
      </c>
      <c r="E80" s="252">
        <f>'Risk Analysis'!E118</f>
        <v>-1.8616122081857385</v>
      </c>
      <c r="F80" s="252">
        <f>'Risk Analysis'!F118</f>
        <v>-1.7937899724438999</v>
      </c>
      <c r="G80" s="252">
        <f>'Risk Analysis'!G118</f>
        <v>-1.3889648040750806</v>
      </c>
      <c r="H80" s="252">
        <f>'Risk Analysis'!H118</f>
        <v>-1.7721578897844985</v>
      </c>
      <c r="I80" s="252"/>
      <c r="J80" s="252">
        <f>'Risk Analysis'!J49</f>
        <v>1.1219020799574742</v>
      </c>
      <c r="K80" s="252">
        <f>'Risk Analysis'!K49</f>
        <v>1.1272253542059716</v>
      </c>
      <c r="L80" s="252">
        <f>'Risk Analysis'!L49</f>
        <v>1.0199516625484661</v>
      </c>
      <c r="M80" s="252">
        <f>'Risk Analysis'!M49</f>
        <v>1.3252624742834356</v>
      </c>
      <c r="N80" s="252">
        <f>'Risk Analysis'!N49</f>
        <v>1.1603660157425795</v>
      </c>
      <c r="O80" s="252">
        <f>'Risk Analysis'!O49</f>
        <v>1.0442577707461176</v>
      </c>
      <c r="P80" s="252">
        <f>'Risk Analysis'!P49</f>
        <v>1.152630994311626</v>
      </c>
      <c r="Q80" s="252"/>
      <c r="R80" s="252"/>
      <c r="S80" s="252"/>
    </row>
    <row r="81" spans="1:19" x14ac:dyDescent="0.25">
      <c r="A81" s="276">
        <f>'Risk Analysis'!A119</f>
        <v>39356</v>
      </c>
      <c r="B81" s="277">
        <f>'Risk Analysis'!B119</f>
        <v>-1.3983410475629183</v>
      </c>
      <c r="C81" s="252">
        <f>'Risk Analysis'!C119</f>
        <v>-1.537095814577889</v>
      </c>
      <c r="D81" s="252">
        <f>'Risk Analysis'!D119</f>
        <v>-1.2292025506894366</v>
      </c>
      <c r="E81" s="252">
        <f>'Risk Analysis'!E119</f>
        <v>-1.5222550085543023</v>
      </c>
      <c r="F81" s="252">
        <f>'Risk Analysis'!F119</f>
        <v>-1.4619278319012421</v>
      </c>
      <c r="G81" s="252">
        <f>'Risk Analysis'!G119</f>
        <v>-1.3467910709552424</v>
      </c>
      <c r="H81" s="252">
        <f>'Risk Analysis'!H119</f>
        <v>-1.46913735667157</v>
      </c>
      <c r="I81" s="252"/>
      <c r="J81" s="252">
        <f>'Risk Analysis'!J50</f>
        <v>0.81402642993208751</v>
      </c>
      <c r="K81" s="252">
        <f>'Risk Analysis'!K50</f>
        <v>0.81549573253475927</v>
      </c>
      <c r="L81" s="252">
        <f>'Risk Analysis'!L50</f>
        <v>0.74689754495029415</v>
      </c>
      <c r="M81" s="252">
        <f>'Risk Analysis'!M50</f>
        <v>0.9933993149028465</v>
      </c>
      <c r="N81" s="252">
        <f>'Risk Analysis'!N50</f>
        <v>0.87372531224853234</v>
      </c>
      <c r="O81" s="252">
        <f>'Risk Analysis'!O50</f>
        <v>0.7480603371617397</v>
      </c>
      <c r="P81" s="252">
        <f>'Risk Analysis'!P50</f>
        <v>0.83896189003577937</v>
      </c>
      <c r="Q81" s="252"/>
      <c r="R81" s="252"/>
      <c r="S81" s="252"/>
    </row>
    <row r="82" spans="1:19" x14ac:dyDescent="0.25">
      <c r="A82" s="276">
        <f>'Risk Analysis'!A120</f>
        <v>39387</v>
      </c>
      <c r="B82" s="277">
        <f>'Risk Analysis'!B120</f>
        <v>0.54010115938337022</v>
      </c>
      <c r="C82" s="252">
        <f>'Risk Analysis'!C120</f>
        <v>0.53487092223865385</v>
      </c>
      <c r="D82" s="252">
        <f>'Risk Analysis'!D120</f>
        <v>0.47654219446489449</v>
      </c>
      <c r="E82" s="252">
        <f>'Risk Analysis'!E120</f>
        <v>0.72110040519234808</v>
      </c>
      <c r="F82" s="252">
        <f>'Risk Analysis'!F120</f>
        <v>0.5705312085545674</v>
      </c>
      <c r="G82" s="252">
        <f>'Risk Analysis'!G120</f>
        <v>0.54241508693150586</v>
      </c>
      <c r="H82" s="252">
        <f>'Risk Analysis'!H120</f>
        <v>0.57191464281316273</v>
      </c>
      <c r="I82" s="252"/>
      <c r="J82" s="252">
        <f>'Risk Analysis'!J51</f>
        <v>0.78794112938273875</v>
      </c>
      <c r="K82" s="252">
        <f>'Risk Analysis'!K51</f>
        <v>0.8102277378923135</v>
      </c>
      <c r="L82" s="252">
        <f>'Risk Analysis'!L51</f>
        <v>0.71264644539408495</v>
      </c>
      <c r="M82" s="252">
        <f>'Risk Analysis'!M51</f>
        <v>0.98341073609598384</v>
      </c>
      <c r="N82" s="252">
        <f>'Risk Analysis'!N51</f>
        <v>0.83930138137067523</v>
      </c>
      <c r="O82" s="252">
        <f>'Risk Analysis'!O51</f>
        <v>0.7070208381042925</v>
      </c>
      <c r="P82" s="252">
        <f>'Risk Analysis'!P51</f>
        <v>0.73248071447539864</v>
      </c>
      <c r="Q82" s="252"/>
      <c r="R82" s="252"/>
      <c r="S82" s="252"/>
    </row>
    <row r="83" spans="1:19" x14ac:dyDescent="0.25">
      <c r="A83" s="276">
        <f>'Risk Analysis'!A121</f>
        <v>39417</v>
      </c>
      <c r="B83" s="277">
        <f>'Risk Analysis'!B121</f>
        <v>-0.41564439344297455</v>
      </c>
      <c r="C83" s="252">
        <f>'Risk Analysis'!C121</f>
        <v>-0.55135390897187575</v>
      </c>
      <c r="D83" s="252">
        <f>'Risk Analysis'!D121</f>
        <v>-0.37236389973588035</v>
      </c>
      <c r="E83" s="252">
        <f>'Risk Analysis'!E121</f>
        <v>-0.35445720512342577</v>
      </c>
      <c r="F83" s="252">
        <f>'Risk Analysis'!F121</f>
        <v>-0.47540779533526345</v>
      </c>
      <c r="G83" s="252">
        <f>'Risk Analysis'!G121</f>
        <v>-0.33233891576217844</v>
      </c>
      <c r="H83" s="252">
        <f>'Risk Analysis'!H121</f>
        <v>-0.30797327112786904</v>
      </c>
      <c r="I83" s="252"/>
      <c r="J83" s="252">
        <f>'Risk Analysis'!J52</f>
        <v>0.64231220120766086</v>
      </c>
      <c r="K83" s="252">
        <f>'Risk Analysis'!K52</f>
        <v>0.64264599515361298</v>
      </c>
      <c r="L83" s="252">
        <f>'Risk Analysis'!L52</f>
        <v>0.57879418733817833</v>
      </c>
      <c r="M83" s="252">
        <f>'Risk Analysis'!M52</f>
        <v>0.86289932810082959</v>
      </c>
      <c r="N83" s="252">
        <f>'Risk Analysis'!N52</f>
        <v>0.71729207233108083</v>
      </c>
      <c r="O83" s="252">
        <f>'Risk Analysis'!O52</f>
        <v>0.56586292082279832</v>
      </c>
      <c r="P83" s="252">
        <f>'Risk Analysis'!P52</f>
        <v>0.63749012200144706</v>
      </c>
      <c r="Q83" s="252"/>
      <c r="R83" s="252"/>
      <c r="S83" s="252"/>
    </row>
    <row r="84" spans="1:19" x14ac:dyDescent="0.25">
      <c r="A84" s="276">
        <f>'Risk Analysis'!A122</f>
        <v>39448</v>
      </c>
      <c r="B84" s="277">
        <f>'Risk Analysis'!B122</f>
        <v>2.679245524472238</v>
      </c>
      <c r="C84" s="252">
        <f>'Risk Analysis'!C122</f>
        <v>2.450477795587044</v>
      </c>
      <c r="D84" s="252">
        <f>'Risk Analysis'!D122</f>
        <v>2.3921571822175669</v>
      </c>
      <c r="E84" s="252">
        <f>'Risk Analysis'!E122</f>
        <v>3.4930610371858033</v>
      </c>
      <c r="F84" s="252">
        <f>'Risk Analysis'!F122</f>
        <v>2.7070692120762669</v>
      </c>
      <c r="G84" s="252">
        <f>'Risk Analysis'!G122</f>
        <v>2.6855613369249767</v>
      </c>
      <c r="H84" s="252">
        <f>'Risk Analysis'!H122</f>
        <v>3.2126153374118838</v>
      </c>
      <c r="I84" s="252"/>
      <c r="J84" s="252">
        <f>'Risk Analysis'!J47</f>
        <v>0.78603506858068917</v>
      </c>
      <c r="K84" s="252">
        <f>'Risk Analysis'!K47</f>
        <v>0.81576915281774931</v>
      </c>
      <c r="L84" s="252">
        <f>'Risk Analysis'!L47</f>
        <v>0.73508141007925254</v>
      </c>
      <c r="M84" s="252">
        <f>'Risk Analysis'!M47</f>
        <v>0.88760103585612149</v>
      </c>
      <c r="N84" s="252">
        <f>'Risk Analysis'!N47</f>
        <v>0.81800511675755572</v>
      </c>
      <c r="O84" s="252">
        <f>'Risk Analysis'!O47</f>
        <v>0.72337009607260283</v>
      </c>
      <c r="P84" s="252">
        <f>'Risk Analysis'!P47</f>
        <v>0.72950246900864912</v>
      </c>
      <c r="Q84" s="252"/>
      <c r="R84" s="252"/>
      <c r="S84" s="252"/>
    </row>
    <row r="85" spans="1:19" x14ac:dyDescent="0.25">
      <c r="A85" s="276">
        <f>'Risk Analysis'!A123</f>
        <v>39479</v>
      </c>
      <c r="B85" s="277">
        <f>'Risk Analysis'!B123</f>
        <v>-0.52792116100358089</v>
      </c>
      <c r="C85" s="252">
        <f>'Risk Analysis'!C123</f>
        <v>-0.78036706686688884</v>
      </c>
      <c r="D85" s="252">
        <f>'Risk Analysis'!D123</f>
        <v>-0.42986629185876835</v>
      </c>
      <c r="E85" s="252">
        <f>'Risk Analysis'!E123</f>
        <v>-0.43486380732808649</v>
      </c>
      <c r="F85" s="252">
        <f>'Risk Analysis'!F123</f>
        <v>-0.56298040399678473</v>
      </c>
      <c r="G85" s="252">
        <f>'Risk Analysis'!G123</f>
        <v>-0.28524192377951185</v>
      </c>
      <c r="H85" s="252">
        <f>'Risk Analysis'!H123</f>
        <v>-3.1766922498912685E-2</v>
      </c>
      <c r="I85" s="252"/>
      <c r="J85" s="252">
        <f>'Risk Analysis'!J48</f>
        <v>0.99097165743596682</v>
      </c>
      <c r="K85" s="252">
        <f>'Risk Analysis'!K48</f>
        <v>1.0152662338247576</v>
      </c>
      <c r="L85" s="252">
        <f>'Risk Analysis'!L48</f>
        <v>0.91313178509534731</v>
      </c>
      <c r="M85" s="252">
        <f>'Risk Analysis'!M48</f>
        <v>1.132083031832797</v>
      </c>
      <c r="N85" s="252">
        <f>'Risk Analysis'!N48</f>
        <v>1.0168598435910792</v>
      </c>
      <c r="O85" s="252">
        <f>'Risk Analysis'!O48</f>
        <v>0.92003664639428417</v>
      </c>
      <c r="P85" s="252">
        <f>'Risk Analysis'!P48</f>
        <v>0.95604686450090115</v>
      </c>
      <c r="Q85" s="252"/>
      <c r="R85" s="252"/>
      <c r="S85" s="252"/>
    </row>
    <row r="86" spans="1:19" x14ac:dyDescent="0.25">
      <c r="A86" s="276">
        <f>'Risk Analysis'!A124</f>
        <v>39508</v>
      </c>
      <c r="B86" s="277">
        <f>'Risk Analysis'!B124</f>
        <v>0.98979501118381885</v>
      </c>
      <c r="C86" s="252">
        <f>'Risk Analysis'!C124</f>
        <v>1.049758109611463</v>
      </c>
      <c r="D86" s="252">
        <f>'Risk Analysis'!D124</f>
        <v>0.94566824110251657</v>
      </c>
      <c r="E86" s="252">
        <f>'Risk Analysis'!E124</f>
        <v>1.0602435619515662</v>
      </c>
      <c r="F86" s="252">
        <f>'Risk Analysis'!F124</f>
        <v>1.1450383181424388</v>
      </c>
      <c r="G86" s="252">
        <f>'Risk Analysis'!G124</f>
        <v>0.88040359092386544</v>
      </c>
      <c r="H86" s="252">
        <f>'Risk Analysis'!H124</f>
        <v>0.99153019579808488</v>
      </c>
      <c r="I86" s="252"/>
      <c r="J86" s="252">
        <f>'Risk Analysis'!J49</f>
        <v>1.1219020799574742</v>
      </c>
      <c r="K86" s="252">
        <f>'Risk Analysis'!K49</f>
        <v>1.1272253542059716</v>
      </c>
      <c r="L86" s="252">
        <f>'Risk Analysis'!L49</f>
        <v>1.0199516625484661</v>
      </c>
      <c r="M86" s="252">
        <f>'Risk Analysis'!M49</f>
        <v>1.3252624742834356</v>
      </c>
      <c r="N86" s="252">
        <f>'Risk Analysis'!N49</f>
        <v>1.1603660157425795</v>
      </c>
      <c r="O86" s="252">
        <f>'Risk Analysis'!O49</f>
        <v>1.0442577707461176</v>
      </c>
      <c r="P86" s="252">
        <f>'Risk Analysis'!P49</f>
        <v>1.152630994311626</v>
      </c>
      <c r="Q86" s="252"/>
      <c r="R86" s="252"/>
      <c r="S86" s="252"/>
    </row>
    <row r="87" spans="1:19" x14ac:dyDescent="0.25">
      <c r="A87" s="276">
        <f>'Risk Analysis'!A125</f>
        <v>39539</v>
      </c>
      <c r="B87" s="277">
        <f>'Risk Analysis'!B125</f>
        <v>-2.5544882752379419</v>
      </c>
      <c r="C87" s="252">
        <f>'Risk Analysis'!C125</f>
        <v>-2.4593688785522554</v>
      </c>
      <c r="D87" s="252">
        <f>'Risk Analysis'!D125</f>
        <v>-2.1573487392170367</v>
      </c>
      <c r="E87" s="252">
        <f>'Risk Analysis'!E125</f>
        <v>-3.3525878404705818</v>
      </c>
      <c r="F87" s="252">
        <f>'Risk Analysis'!F125</f>
        <v>-2.5620153905808967</v>
      </c>
      <c r="G87" s="252">
        <f>'Risk Analysis'!G125</f>
        <v>-2.4375856452258313</v>
      </c>
      <c r="H87" s="252">
        <f>'Risk Analysis'!H125</f>
        <v>-2.8552162616059689</v>
      </c>
      <c r="I87" s="252"/>
      <c r="J87" s="252">
        <f>'Risk Analysis'!J50</f>
        <v>0.81402642993208751</v>
      </c>
      <c r="K87" s="252">
        <f>'Risk Analysis'!K50</f>
        <v>0.81549573253475927</v>
      </c>
      <c r="L87" s="252">
        <f>'Risk Analysis'!L50</f>
        <v>0.74689754495029415</v>
      </c>
      <c r="M87" s="252">
        <f>'Risk Analysis'!M50</f>
        <v>0.9933993149028465</v>
      </c>
      <c r="N87" s="252">
        <f>'Risk Analysis'!N50</f>
        <v>0.87372531224853234</v>
      </c>
      <c r="O87" s="252">
        <f>'Risk Analysis'!O50</f>
        <v>0.7480603371617397</v>
      </c>
      <c r="P87" s="252">
        <f>'Risk Analysis'!P50</f>
        <v>0.83896189003577937</v>
      </c>
      <c r="Q87" s="252"/>
      <c r="R87" s="252"/>
      <c r="S87" s="252"/>
    </row>
    <row r="88" spans="1:19" x14ac:dyDescent="0.25">
      <c r="A88" s="276">
        <f>'Risk Analysis'!A126</f>
        <v>39569</v>
      </c>
      <c r="B88" s="277">
        <f>'Risk Analysis'!B126</f>
        <v>-1.4945299381492494</v>
      </c>
      <c r="C88" s="252">
        <f>'Risk Analysis'!C126</f>
        <v>-1.4357309444435646</v>
      </c>
      <c r="D88" s="252">
        <f>'Risk Analysis'!D126</f>
        <v>-1.3371364349947203</v>
      </c>
      <c r="E88" s="252">
        <f>'Risk Analysis'!E126</f>
        <v>-1.3664999222171925</v>
      </c>
      <c r="F88" s="252">
        <f>'Risk Analysis'!F126</f>
        <v>-1.2020368430120336</v>
      </c>
      <c r="G88" s="252">
        <f>'Risk Analysis'!G126</f>
        <v>-1.6308358176907436</v>
      </c>
      <c r="H88" s="252">
        <f>'Risk Analysis'!H126</f>
        <v>-1.7373454080857245</v>
      </c>
      <c r="I88" s="252"/>
      <c r="J88" s="252">
        <f>'Risk Analysis'!J51</f>
        <v>0.78794112938273875</v>
      </c>
      <c r="K88" s="252">
        <f>'Risk Analysis'!K51</f>
        <v>0.8102277378923135</v>
      </c>
      <c r="L88" s="252">
        <f>'Risk Analysis'!L51</f>
        <v>0.71264644539408495</v>
      </c>
      <c r="M88" s="252">
        <f>'Risk Analysis'!M51</f>
        <v>0.98341073609598384</v>
      </c>
      <c r="N88" s="252">
        <f>'Risk Analysis'!N51</f>
        <v>0.83930138137067523</v>
      </c>
      <c r="O88" s="252">
        <f>'Risk Analysis'!O51</f>
        <v>0.7070208381042925</v>
      </c>
      <c r="P88" s="252">
        <f>'Risk Analysis'!P51</f>
        <v>0.73248071447539864</v>
      </c>
      <c r="Q88" s="252"/>
      <c r="R88" s="252"/>
      <c r="S88" s="252"/>
    </row>
    <row r="89" spans="1:19" x14ac:dyDescent="0.25">
      <c r="A89" s="276">
        <f>'Risk Analysis'!A127</f>
        <v>39600</v>
      </c>
      <c r="B89" s="277">
        <f>'Risk Analysis'!B127</f>
        <v>-0.31562738157216935</v>
      </c>
      <c r="C89" s="252">
        <f>'Risk Analysis'!C127</f>
        <v>-0.50912441211287063</v>
      </c>
      <c r="D89" s="252">
        <f>'Risk Analysis'!D127</f>
        <v>-0.22786939429168754</v>
      </c>
      <c r="E89" s="252">
        <f>'Risk Analysis'!E127</f>
        <v>-0.14383005669792473</v>
      </c>
      <c r="F89" s="252">
        <f>'Risk Analysis'!F127</f>
        <v>-0.24987143563074649</v>
      </c>
      <c r="G89" s="252">
        <f>'Risk Analysis'!G127</f>
        <v>-0.1757188578807396</v>
      </c>
      <c r="H89" s="252">
        <f>'Risk Analysis'!H127</f>
        <v>5.77069117913587E-2</v>
      </c>
      <c r="I89" s="252"/>
      <c r="J89" s="252">
        <f>'Risk Analysis'!J52</f>
        <v>0.64231220120766086</v>
      </c>
      <c r="K89" s="252">
        <f>'Risk Analysis'!K52</f>
        <v>0.64264599515361298</v>
      </c>
      <c r="L89" s="252">
        <f>'Risk Analysis'!L52</f>
        <v>0.57879418733817833</v>
      </c>
      <c r="M89" s="252">
        <f>'Risk Analysis'!M52</f>
        <v>0.86289932810082959</v>
      </c>
      <c r="N89" s="252">
        <f>'Risk Analysis'!N52</f>
        <v>0.71729207233108083</v>
      </c>
      <c r="O89" s="252">
        <f>'Risk Analysis'!O52</f>
        <v>0.56586292082279832</v>
      </c>
      <c r="P89" s="252">
        <f>'Risk Analysis'!P52</f>
        <v>0.63749012200144706</v>
      </c>
      <c r="Q89" s="252"/>
      <c r="R89" s="252"/>
      <c r="S89" s="252"/>
    </row>
    <row r="90" spans="1:19" x14ac:dyDescent="0.25">
      <c r="A90" s="276">
        <f>'Risk Analysis'!A128</f>
        <v>39630</v>
      </c>
      <c r="B90" s="277">
        <f>'Risk Analysis'!B128</f>
        <v>1.2874111017477041</v>
      </c>
      <c r="C90" s="252">
        <f>'Risk Analysis'!C128</f>
        <v>1.2969342436187603</v>
      </c>
      <c r="D90" s="252">
        <f>'Risk Analysis'!D128</f>
        <v>1.2343722194063105</v>
      </c>
      <c r="E90" s="252">
        <f>'Risk Analysis'!E128</f>
        <v>0.99585875416923664</v>
      </c>
      <c r="F90" s="252">
        <f>'Risk Analysis'!F128</f>
        <v>1.0266872179551139</v>
      </c>
      <c r="G90" s="252">
        <f>'Risk Analysis'!G128</f>
        <v>1.3415231103411061</v>
      </c>
      <c r="H90" s="252">
        <f>'Risk Analysis'!H128</f>
        <v>1.3009948256373911</v>
      </c>
      <c r="I90" s="252"/>
      <c r="J90" s="252">
        <f>'Risk Analysis'!J53</f>
        <v>0.39609991934981204</v>
      </c>
      <c r="K90" s="252">
        <f>'Risk Analysis'!K53</f>
        <v>0.40297385944445868</v>
      </c>
      <c r="L90" s="252">
        <f>'Risk Analysis'!L53</f>
        <v>0.36465353142656376</v>
      </c>
      <c r="M90" s="252">
        <f>'Risk Analysis'!M53</f>
        <v>0.56796328840333543</v>
      </c>
      <c r="N90" s="252">
        <f>'Risk Analysis'!N53</f>
        <v>0.45963112888583346</v>
      </c>
      <c r="O90" s="252">
        <f>'Risk Analysis'!O53</f>
        <v>0.3387759925256702</v>
      </c>
      <c r="P90" s="252">
        <f>'Risk Analysis'!P53</f>
        <v>0.34237725938005792</v>
      </c>
      <c r="Q90" s="252"/>
      <c r="R90" s="252"/>
      <c r="S90" s="252"/>
    </row>
    <row r="91" spans="1:19" x14ac:dyDescent="0.25">
      <c r="A91" s="276">
        <f>'Risk Analysis'!A129</f>
        <v>39661</v>
      </c>
      <c r="B91" s="277">
        <f>'Risk Analysis'!B129</f>
        <v>2.0668917237711644</v>
      </c>
      <c r="C91" s="252">
        <f>'Risk Analysis'!C129</f>
        <v>2.0852504560016545</v>
      </c>
      <c r="D91" s="252">
        <f>'Risk Analysis'!D129</f>
        <v>1.8766710356557996</v>
      </c>
      <c r="E91" s="252">
        <f>'Risk Analysis'!E129</f>
        <v>2.099179436533865</v>
      </c>
      <c r="F91" s="252">
        <f>'Risk Analysis'!F129</f>
        <v>2.104892909929458</v>
      </c>
      <c r="G91" s="252">
        <f>'Risk Analysis'!G129</f>
        <v>1.977379707495126</v>
      </c>
      <c r="H91" s="252">
        <f>'Risk Analysis'!H129</f>
        <v>2.3455941440193375</v>
      </c>
      <c r="I91" s="252"/>
      <c r="J91" s="252">
        <f>'Risk Analysis'!J54</f>
        <v>0.56112010138893242</v>
      </c>
      <c r="K91" s="252">
        <f>'Risk Analysis'!K54</f>
        <v>0.56303642096962025</v>
      </c>
      <c r="L91" s="252">
        <f>'Risk Analysis'!L54</f>
        <v>0.51264489000402469</v>
      </c>
      <c r="M91" s="252">
        <f>'Risk Analysis'!M54</f>
        <v>0.72810938453535623</v>
      </c>
      <c r="N91" s="252">
        <f>'Risk Analysis'!N54</f>
        <v>0.58952124887605006</v>
      </c>
      <c r="O91" s="252">
        <f>'Risk Analysis'!O54</f>
        <v>0.50903017732336986</v>
      </c>
      <c r="P91" s="252">
        <f>'Risk Analysis'!P54</f>
        <v>0.52245453343836312</v>
      </c>
      <c r="Q91" s="252"/>
      <c r="R91" s="252"/>
      <c r="S91" s="252"/>
    </row>
    <row r="92" spans="1:19" x14ac:dyDescent="0.25">
      <c r="A92" s="276">
        <f>'Risk Analysis'!A130</f>
        <v>39692</v>
      </c>
      <c r="B92" s="277">
        <f>'Risk Analysis'!B130</f>
        <v>3.221361284550619</v>
      </c>
      <c r="C92" s="252">
        <f>'Risk Analysis'!C130</f>
        <v>3.1502754680167153</v>
      </c>
      <c r="D92" s="252">
        <f>'Risk Analysis'!D130</f>
        <v>2.7878637094254555</v>
      </c>
      <c r="E92" s="252">
        <f>'Risk Analysis'!E130</f>
        <v>3.9770947030733979</v>
      </c>
      <c r="F92" s="252">
        <f>'Risk Analysis'!F130</f>
        <v>3.115377055165987</v>
      </c>
      <c r="G92" s="252">
        <f>'Risk Analysis'!G130</f>
        <v>3.1633168395520737</v>
      </c>
      <c r="H92" s="252">
        <f>'Risk Analysis'!H130</f>
        <v>3.4324923908418286</v>
      </c>
      <c r="I92" s="252"/>
      <c r="J92" s="252">
        <f>'Risk Analysis'!J55</f>
        <v>0.59962945814950119</v>
      </c>
      <c r="K92" s="252">
        <f>'Risk Analysis'!K55</f>
        <v>0.61356832584570986</v>
      </c>
      <c r="L92" s="252">
        <f>'Risk Analysis'!L55</f>
        <v>0.54080812915964549</v>
      </c>
      <c r="M92" s="252">
        <f>'Risk Analysis'!M55</f>
        <v>0.79319134753991605</v>
      </c>
      <c r="N92" s="252">
        <f>'Risk Analysis'!N55</f>
        <v>0.64733462962226673</v>
      </c>
      <c r="O92" s="252">
        <f>'Risk Analysis'!O55</f>
        <v>0.52622157730490959</v>
      </c>
      <c r="P92" s="252">
        <f>'Risk Analysis'!P55</f>
        <v>0.53681341043049602</v>
      </c>
      <c r="Q92" s="252"/>
      <c r="R92" s="252"/>
      <c r="S92" s="252"/>
    </row>
    <row r="93" spans="1:19" x14ac:dyDescent="0.25">
      <c r="A93" s="276">
        <f>'Risk Analysis'!A131</f>
        <v>39722</v>
      </c>
      <c r="B93" s="277">
        <f>'Risk Analysis'!B131</f>
        <v>6.9107850573200515</v>
      </c>
      <c r="C93" s="252">
        <f>'Risk Analysis'!C131</f>
        <v>7.2065998504818749</v>
      </c>
      <c r="D93" s="252">
        <f>'Risk Analysis'!D131</f>
        <v>6.0793560305694312</v>
      </c>
      <c r="E93" s="252">
        <f>'Risk Analysis'!E131</f>
        <v>7.6204148877849223</v>
      </c>
      <c r="F93" s="252">
        <f>'Risk Analysis'!F131</f>
        <v>7.1728792529808905</v>
      </c>
      <c r="G93" s="252">
        <f>'Risk Analysis'!G131</f>
        <v>6.280758755348959</v>
      </c>
      <c r="H93" s="252">
        <f>'Risk Analysis'!H131</f>
        <v>7.0963390262509511</v>
      </c>
      <c r="I93" s="252"/>
      <c r="J93" s="252">
        <f>'Risk Analysis'!J56</f>
        <v>0.44751851703649037</v>
      </c>
      <c r="K93" s="252">
        <f>'Risk Analysis'!K56</f>
        <v>0.45165917958361845</v>
      </c>
      <c r="L93" s="252">
        <f>'Risk Analysis'!L56</f>
        <v>0.4060504915720658</v>
      </c>
      <c r="M93" s="252">
        <f>'Risk Analysis'!M56</f>
        <v>0.61150903334993001</v>
      </c>
      <c r="N93" s="252">
        <f>'Risk Analysis'!N56</f>
        <v>0.5018858711004035</v>
      </c>
      <c r="O93" s="252">
        <f>'Risk Analysis'!O56</f>
        <v>0.38732311358646948</v>
      </c>
      <c r="P93" s="252">
        <f>'Risk Analysis'!P56</f>
        <v>0.42220745168698198</v>
      </c>
      <c r="Q93" s="252"/>
      <c r="R93" s="252"/>
      <c r="S93" s="252"/>
    </row>
    <row r="94" spans="1:19" x14ac:dyDescent="0.25">
      <c r="A94" s="276">
        <f>'Risk Analysis'!A132</f>
        <v>39753</v>
      </c>
      <c r="B94" s="277">
        <f>'Risk Analysis'!B132</f>
        <v>2.9094564271319472</v>
      </c>
      <c r="C94" s="252">
        <f>'Risk Analysis'!C132</f>
        <v>2.910934087865602</v>
      </c>
      <c r="D94" s="252">
        <f>'Risk Analysis'!D132</f>
        <v>2.5602492741494212</v>
      </c>
      <c r="E94" s="252">
        <f>'Risk Analysis'!E132</f>
        <v>3.3416546596163346</v>
      </c>
      <c r="F94" s="252">
        <f>'Risk Analysis'!F132</f>
        <v>2.622964098581515</v>
      </c>
      <c r="G94" s="252">
        <f>'Risk Analysis'!G132</f>
        <v>2.9329510022853613</v>
      </c>
      <c r="H94" s="252">
        <f>'Risk Analysis'!H132</f>
        <v>2.8362106725771055</v>
      </c>
      <c r="I94" s="252"/>
      <c r="J94" s="252">
        <f>'Risk Analysis'!J57</f>
        <v>0.37034143488239629</v>
      </c>
      <c r="K94" s="252">
        <f>'Risk Analysis'!K57</f>
        <v>0.36437393617900998</v>
      </c>
      <c r="L94" s="252">
        <f>'Risk Analysis'!L57</f>
        <v>0.32996932263903689</v>
      </c>
      <c r="M94" s="252">
        <f>'Risk Analysis'!M57</f>
        <v>0.5535097703001769</v>
      </c>
      <c r="N94" s="252">
        <f>'Risk Analysis'!N57</f>
        <v>0.43046654130606582</v>
      </c>
      <c r="O94" s="252">
        <f>'Risk Analysis'!O57</f>
        <v>0.31538790511555842</v>
      </c>
      <c r="P94" s="252">
        <f>'Risk Analysis'!P57</f>
        <v>0.36146740986663378</v>
      </c>
      <c r="Q94" s="252"/>
      <c r="R94" s="252"/>
      <c r="S94" s="252"/>
    </row>
    <row r="95" spans="1:19" x14ac:dyDescent="0.25">
      <c r="A95" s="276">
        <f>'Risk Analysis'!A133</f>
        <v>39783</v>
      </c>
      <c r="B95" s="277">
        <f>'Risk Analysis'!B133</f>
        <v>1.3204344589549275</v>
      </c>
      <c r="C95" s="252">
        <f>'Risk Analysis'!C133</f>
        <v>1.4790805439361252</v>
      </c>
      <c r="D95" s="252">
        <f>'Risk Analysis'!D133</f>
        <v>1.1829931072681381</v>
      </c>
      <c r="E95" s="252">
        <f>'Risk Analysis'!E133</f>
        <v>1.0830635300732303</v>
      </c>
      <c r="F95" s="252">
        <f>'Risk Analysis'!F133</f>
        <v>0.80188118122144669</v>
      </c>
      <c r="G95" s="252">
        <f>'Risk Analysis'!G133</f>
        <v>1.4381824594272576</v>
      </c>
      <c r="H95" s="252">
        <f>'Risk Analysis'!H133</f>
        <v>0.72170682597917779</v>
      </c>
      <c r="I95" s="252"/>
      <c r="J95" s="252">
        <f>'Risk Analysis'!J58</f>
        <v>0.33211995577826392</v>
      </c>
      <c r="K95" s="252">
        <f>'Risk Analysis'!K58</f>
        <v>0.31517176650309486</v>
      </c>
      <c r="L95" s="252">
        <f>'Risk Analysis'!L58</f>
        <v>0.29436028574657047</v>
      </c>
      <c r="M95" s="252">
        <f>'Risk Analysis'!M58</f>
        <v>0.4936641054332474</v>
      </c>
      <c r="N95" s="252">
        <f>'Risk Analysis'!N58</f>
        <v>0.3750945444768477</v>
      </c>
      <c r="O95" s="252">
        <f>'Risk Analysis'!O58</f>
        <v>0.29867403707646722</v>
      </c>
      <c r="P95" s="252">
        <f>'Risk Analysis'!P58</f>
        <v>0.3579723554786598</v>
      </c>
      <c r="Q95" s="252"/>
      <c r="R95" s="252"/>
      <c r="S95" s="252"/>
    </row>
    <row r="96" spans="1:19" x14ac:dyDescent="0.25">
      <c r="A96" s="276">
        <f>'Risk Analysis'!A134</f>
        <v>39814</v>
      </c>
      <c r="B96" s="277">
        <f>'Risk Analysis'!B134</f>
        <v>-0.33906887019446008</v>
      </c>
      <c r="C96" s="252">
        <f>'Risk Analysis'!C134</f>
        <v>-0.6104814400910169</v>
      </c>
      <c r="D96" s="252">
        <f>'Risk Analysis'!D134</f>
        <v>-0.25886822644517088</v>
      </c>
      <c r="E96" s="252">
        <f>'Risk Analysis'!E134</f>
        <v>0.26430099777170907</v>
      </c>
      <c r="F96" s="252">
        <f>'Risk Analysis'!F134</f>
        <v>3.7893007057146877E-2</v>
      </c>
      <c r="G96" s="252">
        <f>'Risk Analysis'!G134</f>
        <v>-0.39008189227143314</v>
      </c>
      <c r="H96" s="252">
        <f>'Risk Analysis'!H134</f>
        <v>0.28912633404093496</v>
      </c>
      <c r="I96" s="252"/>
      <c r="J96" s="252">
        <f>'Risk Analysis'!J53</f>
        <v>0.39609991934981204</v>
      </c>
      <c r="K96" s="252">
        <f>'Risk Analysis'!K53</f>
        <v>0.40297385944445868</v>
      </c>
      <c r="L96" s="252">
        <f>'Risk Analysis'!L53</f>
        <v>0.36465353142656376</v>
      </c>
      <c r="M96" s="252">
        <f>'Risk Analysis'!M53</f>
        <v>0.56796328840333543</v>
      </c>
      <c r="N96" s="252">
        <f>'Risk Analysis'!N53</f>
        <v>0.45963112888583346</v>
      </c>
      <c r="O96" s="252">
        <f>'Risk Analysis'!O53</f>
        <v>0.3387759925256702</v>
      </c>
      <c r="P96" s="252">
        <f>'Risk Analysis'!P53</f>
        <v>0.34237725938005792</v>
      </c>
      <c r="Q96" s="252"/>
      <c r="R96" s="252"/>
      <c r="S96" s="252"/>
    </row>
    <row r="97" spans="1:32" x14ac:dyDescent="0.25">
      <c r="A97" s="276">
        <f>'Risk Analysis'!A135</f>
        <v>39845</v>
      </c>
      <c r="B97" s="277">
        <f>'Risk Analysis'!B135</f>
        <v>-0.68311554104320293</v>
      </c>
      <c r="C97" s="252">
        <f>'Risk Analysis'!C135</f>
        <v>-0.7772021646250411</v>
      </c>
      <c r="D97" s="252">
        <f>'Risk Analysis'!D135</f>
        <v>-0.64757339344101505</v>
      </c>
      <c r="E97" s="252">
        <f>'Risk Analysis'!E135</f>
        <v>-0.77620157266776413</v>
      </c>
      <c r="F97" s="252">
        <f>'Risk Analysis'!F135</f>
        <v>-0.86495008321664968</v>
      </c>
      <c r="G97" s="252">
        <f>'Risk Analysis'!G135</f>
        <v>-0.50586030577999086</v>
      </c>
      <c r="H97" s="252">
        <f>'Risk Analysis'!H135</f>
        <v>-0.61262723945197162</v>
      </c>
      <c r="I97" s="252"/>
      <c r="J97" s="252">
        <f>'Risk Analysis'!J54</f>
        <v>0.56112010138893242</v>
      </c>
      <c r="K97" s="252">
        <f>'Risk Analysis'!K54</f>
        <v>0.56303642096962025</v>
      </c>
      <c r="L97" s="252">
        <f>'Risk Analysis'!L54</f>
        <v>0.51264489000402469</v>
      </c>
      <c r="M97" s="252">
        <f>'Risk Analysis'!M54</f>
        <v>0.72810938453535623</v>
      </c>
      <c r="N97" s="252">
        <f>'Risk Analysis'!N54</f>
        <v>0.58952124887605006</v>
      </c>
      <c r="O97" s="252">
        <f>'Risk Analysis'!O54</f>
        <v>0.50903017732336986</v>
      </c>
      <c r="P97" s="252">
        <f>'Risk Analysis'!P54</f>
        <v>0.52245453343836312</v>
      </c>
      <c r="Q97" s="252"/>
      <c r="R97" s="252"/>
      <c r="S97" s="252"/>
    </row>
    <row r="98" spans="1:32" x14ac:dyDescent="0.25">
      <c r="A98" s="276">
        <f>'Risk Analysis'!A136</f>
        <v>39873</v>
      </c>
      <c r="B98" s="277">
        <f>'Risk Analysis'!B136</f>
        <v>-0.41121687285735053</v>
      </c>
      <c r="C98" s="252">
        <f>'Risk Analysis'!C136</f>
        <v>-0.37491791468680674</v>
      </c>
      <c r="D98" s="252">
        <f>'Risk Analysis'!D136</f>
        <v>-0.32546705615886701</v>
      </c>
      <c r="E98" s="252">
        <f>'Risk Analysis'!E136</f>
        <v>-0.47759829207331173</v>
      </c>
      <c r="F98" s="252">
        <f>'Risk Analysis'!F136</f>
        <v>-0.28207395469717511</v>
      </c>
      <c r="G98" s="252">
        <f>'Risk Analysis'!G136</f>
        <v>-0.54170336546663755</v>
      </c>
      <c r="H98" s="252">
        <f>'Risk Analysis'!H136</f>
        <v>-0.46990591079525151</v>
      </c>
      <c r="I98" s="252"/>
      <c r="J98" s="252">
        <f>'Risk Analysis'!J55</f>
        <v>0.59962945814950119</v>
      </c>
      <c r="K98" s="252">
        <f>'Risk Analysis'!K55</f>
        <v>0.61356832584570986</v>
      </c>
      <c r="L98" s="252">
        <f>'Risk Analysis'!L55</f>
        <v>0.54080812915964549</v>
      </c>
      <c r="M98" s="252">
        <f>'Risk Analysis'!M55</f>
        <v>0.79319134753991605</v>
      </c>
      <c r="N98" s="252">
        <f>'Risk Analysis'!N55</f>
        <v>0.64733462962226673</v>
      </c>
      <c r="O98" s="252">
        <f>'Risk Analysis'!O55</f>
        <v>0.52622157730490959</v>
      </c>
      <c r="P98" s="252">
        <f>'Risk Analysis'!P55</f>
        <v>0.53681341043049602</v>
      </c>
    </row>
    <row r="99" spans="1:32" x14ac:dyDescent="0.25">
      <c r="A99" s="276">
        <f>'Risk Analysis'!A137</f>
        <v>39904</v>
      </c>
      <c r="B99" s="277">
        <f>'Risk Analysis'!B137</f>
        <v>-2.5737729109046565</v>
      </c>
      <c r="C99" s="252">
        <f>'Risk Analysis'!C137</f>
        <v>-2.5239078798866297</v>
      </c>
      <c r="D99" s="252">
        <f>'Risk Analysis'!D137</f>
        <v>-2.1912456462139689</v>
      </c>
      <c r="E99" s="252">
        <f>'Risk Analysis'!E137</f>
        <v>-3.5100582240147422</v>
      </c>
      <c r="F99" s="252">
        <f>'Risk Analysis'!F137</f>
        <v>-2.7781591914457295</v>
      </c>
      <c r="G99" s="252">
        <f>'Risk Analysis'!G137</f>
        <v>-2.3015598547745446</v>
      </c>
      <c r="H99" s="252">
        <f>'Risk Analysis'!H137</f>
        <v>-2.9418006797947749</v>
      </c>
      <c r="I99" s="252"/>
      <c r="J99" s="252">
        <f>'Risk Analysis'!J56</f>
        <v>0.44751851703649037</v>
      </c>
      <c r="K99" s="252">
        <f>'Risk Analysis'!K56</f>
        <v>0.45165917958361845</v>
      </c>
      <c r="L99" s="252">
        <f>'Risk Analysis'!L56</f>
        <v>0.4060504915720658</v>
      </c>
      <c r="M99" s="252">
        <f>'Risk Analysis'!M56</f>
        <v>0.61150903334993001</v>
      </c>
      <c r="N99" s="252">
        <f>'Risk Analysis'!N56</f>
        <v>0.5018858711004035</v>
      </c>
      <c r="O99" s="252">
        <f>'Risk Analysis'!O56</f>
        <v>0.38732311358646948</v>
      </c>
      <c r="P99" s="252">
        <f>'Risk Analysis'!P56</f>
        <v>0.42220745168698198</v>
      </c>
    </row>
    <row r="100" spans="1:32" x14ac:dyDescent="0.25">
      <c r="A100" s="276">
        <f>'Risk Analysis'!A138</f>
        <v>39934</v>
      </c>
      <c r="B100" s="277">
        <f>'Risk Analysis'!B138</f>
        <v>-3.9250818571774095</v>
      </c>
      <c r="C100" s="252">
        <f>'Risk Analysis'!C138</f>
        <v>-4.2317240891626628</v>
      </c>
      <c r="D100" s="252">
        <f>'Risk Analysis'!D138</f>
        <v>-3.4456786095115004</v>
      </c>
      <c r="E100" s="252">
        <f>'Risk Analysis'!E138</f>
        <v>-4.0290539699303878</v>
      </c>
      <c r="F100" s="252">
        <f>'Risk Analysis'!F138</f>
        <v>-3.7203615012108489</v>
      </c>
      <c r="G100" s="252">
        <f>'Risk Analysis'!G138</f>
        <v>-3.7254816984782653</v>
      </c>
      <c r="H100" s="252">
        <f>'Risk Analysis'!H138</f>
        <v>-3.5901186258651374</v>
      </c>
      <c r="I100" s="252"/>
      <c r="J100" s="252">
        <f>'Risk Analysis'!J57</f>
        <v>0.37034143488239629</v>
      </c>
      <c r="K100" s="252">
        <f>'Risk Analysis'!K57</f>
        <v>0.36437393617900998</v>
      </c>
      <c r="L100" s="252">
        <f>'Risk Analysis'!L57</f>
        <v>0.32996932263903689</v>
      </c>
      <c r="M100" s="252">
        <f>'Risk Analysis'!M57</f>
        <v>0.5535097703001769</v>
      </c>
      <c r="N100" s="252">
        <f>'Risk Analysis'!N57</f>
        <v>0.43046654130606582</v>
      </c>
      <c r="O100" s="252">
        <f>'Risk Analysis'!O57</f>
        <v>0.31538790511555842</v>
      </c>
      <c r="P100" s="252">
        <f>'Risk Analysis'!P57</f>
        <v>0.36146740986663378</v>
      </c>
    </row>
    <row r="101" spans="1:32" x14ac:dyDescent="0.25">
      <c r="A101" s="276">
        <f>'Risk Analysis'!A139</f>
        <v>39965</v>
      </c>
      <c r="B101" s="277">
        <f>'Risk Analysis'!B139</f>
        <v>-0.95596820629314605</v>
      </c>
      <c r="C101" s="252">
        <f>'Risk Analysis'!C139</f>
        <v>-1.0008442234358153</v>
      </c>
      <c r="D101" s="252">
        <f>'Risk Analysis'!D139</f>
        <v>-0.76138170748191369</v>
      </c>
      <c r="E101" s="252">
        <f>'Risk Analysis'!E139</f>
        <v>-1.3707187456057881</v>
      </c>
      <c r="F101" s="252">
        <f>'Risk Analysis'!F139</f>
        <v>-1.0085406201685789</v>
      </c>
      <c r="G101" s="252">
        <f>'Risk Analysis'!G139</f>
        <v>-0.81355155790261302</v>
      </c>
      <c r="H101" s="252">
        <f>'Risk Analysis'!H139</f>
        <v>-0.91545496930860881</v>
      </c>
      <c r="I101" s="252"/>
      <c r="J101" s="252">
        <f>'Risk Analysis'!J58</f>
        <v>0.33211995577826392</v>
      </c>
      <c r="K101" s="252">
        <f>'Risk Analysis'!K58</f>
        <v>0.31517176650309486</v>
      </c>
      <c r="L101" s="252">
        <f>'Risk Analysis'!L58</f>
        <v>0.29436028574657047</v>
      </c>
      <c r="M101" s="252">
        <f>'Risk Analysis'!M58</f>
        <v>0.4936641054332474</v>
      </c>
      <c r="N101" s="252">
        <f>'Risk Analysis'!N58</f>
        <v>0.3750945444768477</v>
      </c>
      <c r="O101" s="252">
        <f>'Risk Analysis'!O58</f>
        <v>0.29867403707646722</v>
      </c>
      <c r="P101" s="252">
        <f>'Risk Analysis'!P58</f>
        <v>0.3579723554786598</v>
      </c>
    </row>
    <row r="102" spans="1:32" x14ac:dyDescent="0.25">
      <c r="A102" s="276">
        <f>'Risk Analysis'!A140</f>
        <v>39995</v>
      </c>
      <c r="B102" s="277">
        <f>'Risk Analysis'!B140</f>
        <v>0.38279870805039112</v>
      </c>
      <c r="C102" s="252">
        <f>'Risk Analysis'!C140</f>
        <v>0.28666066383679822</v>
      </c>
      <c r="D102" s="252">
        <f>'Risk Analysis'!D140</f>
        <v>0.38412720018472918</v>
      </c>
      <c r="E102" s="252">
        <f>'Risk Analysis'!E140</f>
        <v>0.47997067570575191</v>
      </c>
      <c r="F102" s="252">
        <f>'Risk Analysis'!F140</f>
        <v>0.42401638111528289</v>
      </c>
      <c r="G102" s="252">
        <f>'Risk Analysis'!G140</f>
        <v>0.37102289584244758</v>
      </c>
      <c r="H102" s="252">
        <f>'Risk Analysis'!H140</f>
        <v>0.64641630994469113</v>
      </c>
      <c r="I102" s="252"/>
      <c r="J102" s="252">
        <f>'Risk Analysis'!J59</f>
        <v>0.13235277983489713</v>
      </c>
      <c r="K102" s="252">
        <f>'Risk Analysis'!K59</f>
        <v>0.10891389813944628</v>
      </c>
      <c r="L102" s="252">
        <f>'Risk Analysis'!L59</f>
        <v>0.11965989063011383</v>
      </c>
      <c r="M102" s="252">
        <f>'Risk Analysis'!M59</f>
        <v>0.22518353960522536</v>
      </c>
      <c r="N102" s="252">
        <f>'Risk Analysis'!N59</f>
        <v>0.16288899413747521</v>
      </c>
      <c r="O102" s="252">
        <f>'Risk Analysis'!O59</f>
        <v>0.12158671073417984</v>
      </c>
      <c r="P102" s="252">
        <f>'Risk Analysis'!P59</f>
        <v>0.18739595875208764</v>
      </c>
    </row>
    <row r="103" spans="1:32" x14ac:dyDescent="0.25">
      <c r="A103" s="276">
        <f>'Risk Analysis'!A141</f>
        <v>40026</v>
      </c>
      <c r="B103" s="277">
        <f>'Risk Analysis'!B141</f>
        <v>0.36671946513990444</v>
      </c>
      <c r="C103" s="252">
        <f>'Risk Analysis'!C141</f>
        <v>0.1429141875903662</v>
      </c>
      <c r="D103" s="252">
        <f>'Risk Analysis'!D141</f>
        <v>0.36447004810402722</v>
      </c>
      <c r="E103" s="252">
        <f>'Risk Analysis'!E141</f>
        <v>0.30691726592912755</v>
      </c>
      <c r="F103" s="252">
        <f>'Risk Analysis'!F141</f>
        <v>0.15047274024710075</v>
      </c>
      <c r="G103" s="252">
        <f>'Risk Analysis'!G141</f>
        <v>0.57978424314273536</v>
      </c>
      <c r="H103" s="252">
        <f>'Risk Analysis'!H141</f>
        <v>0.84174279577638611</v>
      </c>
      <c r="I103" s="252"/>
      <c r="J103" s="252">
        <f>'Risk Analysis'!J60</f>
        <v>-5.035198243932118E-2</v>
      </c>
      <c r="K103" s="252">
        <f>'Risk Analysis'!K60</f>
        <v>-7.6530004923854103E-2</v>
      </c>
      <c r="L103" s="252">
        <f>'Risk Analysis'!L60</f>
        <v>-3.3034741771129125E-2</v>
      </c>
      <c r="M103" s="252">
        <f>'Risk Analysis'!M60</f>
        <v>-2.7596865391669338E-2</v>
      </c>
      <c r="N103" s="252">
        <f>'Risk Analysis'!N60</f>
        <v>-5.0069069016692239E-2</v>
      </c>
      <c r="O103" s="252">
        <f>'Risk Analysis'!O60</f>
        <v>-2.6030495597015629E-2</v>
      </c>
      <c r="P103" s="252">
        <f>'Risk Analysis'!P60</f>
        <v>-9.5188793367904263E-3</v>
      </c>
    </row>
    <row r="104" spans="1:32" x14ac:dyDescent="0.25">
      <c r="A104" s="276">
        <f>'Risk Analysis'!A142</f>
        <v>40057</v>
      </c>
      <c r="B104" s="277">
        <f>'Risk Analysis'!B142</f>
        <v>-0.49917258991956465</v>
      </c>
      <c r="C104" s="252">
        <f>'Risk Analysis'!C142</f>
        <v>-0.56486773396477208</v>
      </c>
      <c r="D104" s="252">
        <f>'Risk Analysis'!D142</f>
        <v>-0.45032702724024498</v>
      </c>
      <c r="E104" s="252">
        <f>'Risk Analysis'!E142</f>
        <v>-0.66243710189761451</v>
      </c>
      <c r="F104" s="252">
        <f>'Risk Analysis'!F142</f>
        <v>-0.69749809716813693</v>
      </c>
      <c r="G104" s="252">
        <f>'Risk Analysis'!G142</f>
        <v>-0.33779796341743729</v>
      </c>
      <c r="H104" s="252">
        <f>'Risk Analysis'!H142</f>
        <v>-0.50184054337150141</v>
      </c>
      <c r="I104" s="252"/>
      <c r="J104" s="252">
        <f>'Risk Analysis'!J61</f>
        <v>-0.47931718239410726</v>
      </c>
      <c r="K104" s="252">
        <f>'Risk Analysis'!K61</f>
        <v>-0.50311405005343712</v>
      </c>
      <c r="L104" s="252">
        <f>'Risk Analysis'!L61</f>
        <v>-0.40843577183655644</v>
      </c>
      <c r="M104" s="252">
        <f>'Risk Analysis'!M61</f>
        <v>-0.51724021701958423</v>
      </c>
      <c r="N104" s="252">
        <f>'Risk Analysis'!N61</f>
        <v>-0.48373184938889824</v>
      </c>
      <c r="O104" s="252">
        <f>'Risk Analysis'!O61</f>
        <v>-0.42614403440052023</v>
      </c>
      <c r="P104" s="252">
        <f>'Risk Analysis'!P61</f>
        <v>-0.49925486892030363</v>
      </c>
    </row>
    <row r="105" spans="1:32" x14ac:dyDescent="0.25">
      <c r="A105" s="276">
        <f>'Risk Analysis'!A143</f>
        <v>40087</v>
      </c>
      <c r="B105" s="277">
        <f>'Risk Analysis'!B143</f>
        <v>-0.44021983157807798</v>
      </c>
      <c r="C105" s="252">
        <f>'Risk Analysis'!C143</f>
        <v>-0.55877773658408481</v>
      </c>
      <c r="D105" s="252">
        <f>'Risk Analysis'!D143</f>
        <v>-0.41265117425714809</v>
      </c>
      <c r="E105" s="252">
        <f>'Risk Analysis'!E143</f>
        <v>4.9407658365428112E-2</v>
      </c>
      <c r="F105" s="252">
        <f>'Risk Analysis'!F143</f>
        <v>-0.19166835487865935</v>
      </c>
      <c r="G105" s="252">
        <f>'Risk Analysis'!G143</f>
        <v>-0.52064861183192768</v>
      </c>
      <c r="H105" s="252">
        <f>'Risk Analysis'!H143</f>
        <v>-0.24000317984722519</v>
      </c>
      <c r="I105" s="252"/>
      <c r="J105" s="252">
        <f>'Risk Analysis'!J62</f>
        <v>-0.65731198722492234</v>
      </c>
      <c r="K105" s="252">
        <f>'Risk Analysis'!K62</f>
        <v>-0.67681545876828553</v>
      </c>
      <c r="L105" s="252">
        <f>'Risk Analysis'!L62</f>
        <v>-0.55629041019086867</v>
      </c>
      <c r="M105" s="252">
        <f>'Risk Analysis'!M62</f>
        <v>-0.75982011577841402</v>
      </c>
      <c r="N105" s="252">
        <f>'Risk Analysis'!N62</f>
        <v>-0.68891422083109188</v>
      </c>
      <c r="O105" s="252">
        <f>'Risk Analysis'!O62</f>
        <v>-0.5780174633170625</v>
      </c>
      <c r="P105" s="252">
        <f>'Risk Analysis'!P62</f>
        <v>-0.72188708782712774</v>
      </c>
    </row>
    <row r="106" spans="1:32" x14ac:dyDescent="0.25">
      <c r="A106" s="276">
        <f>'Risk Analysis'!A144</f>
        <v>40118</v>
      </c>
      <c r="B106" s="277">
        <f>'Risk Analysis'!B144</f>
        <v>-1.1969419055316348</v>
      </c>
      <c r="C106" s="252">
        <f>'Risk Analysis'!C144</f>
        <v>-1.2161027933886679</v>
      </c>
      <c r="D106" s="252">
        <f>'Risk Analysis'!D144</f>
        <v>-1.1040253755449787</v>
      </c>
      <c r="E106" s="252">
        <f>'Risk Analysis'!E144</f>
        <v>-1.1842597265281101</v>
      </c>
      <c r="F106" s="252">
        <f>'Risk Analysis'!F144</f>
        <v>-1.3786458815194476</v>
      </c>
      <c r="G106" s="252">
        <f>'Risk Analysis'!G144</f>
        <v>-1.0408349418159162</v>
      </c>
      <c r="H106" s="252">
        <f>'Risk Analysis'!H144</f>
        <v>-1.5614717988616464</v>
      </c>
      <c r="I106" s="252"/>
      <c r="J106" s="252">
        <f>'Risk Analysis'!J63</f>
        <v>-0.7597573780380722</v>
      </c>
      <c r="K106" s="252">
        <f>'Risk Analysis'!K63</f>
        <v>-0.7750345264360976</v>
      </c>
      <c r="L106" s="252">
        <f>'Risk Analysis'!L63</f>
        <v>-0.63368734022536877</v>
      </c>
      <c r="M106" s="252">
        <f>'Risk Analysis'!M63</f>
        <v>-0.93603090180734128</v>
      </c>
      <c r="N106" s="252">
        <f>'Risk Analysis'!N63</f>
        <v>-0.79776148911542744</v>
      </c>
      <c r="O106" s="252">
        <f>'Risk Analysis'!O63</f>
        <v>-0.65845919560576882</v>
      </c>
      <c r="P106" s="252">
        <f>'Risk Analysis'!P63</f>
        <v>-0.81623606538103166</v>
      </c>
    </row>
    <row r="107" spans="1:32" x14ac:dyDescent="0.25">
      <c r="A107" s="276">
        <f>'Risk Analysis'!A145</f>
        <v>40148</v>
      </c>
      <c r="B107" s="277">
        <f>'Risk Analysis'!B145</f>
        <v>-0.30327232733633758</v>
      </c>
      <c r="C107" s="252">
        <f>'Risk Analysis'!C145</f>
        <v>-0.35786901371447094</v>
      </c>
      <c r="D107" s="252">
        <f>'Risk Analysis'!D145</f>
        <v>-0.22491408532755386</v>
      </c>
      <c r="E107" s="252">
        <f>'Risk Analysis'!E145</f>
        <v>-0.61210934936406058</v>
      </c>
      <c r="F107" s="252">
        <f>'Risk Analysis'!F145</f>
        <v>-0.31131189337865189</v>
      </c>
      <c r="G107" s="252">
        <f>'Risk Analysis'!G145</f>
        <v>-0.23854002602946861</v>
      </c>
      <c r="H107" s="252">
        <f>'Risk Analysis'!H145</f>
        <v>-3.6340478958492788E-2</v>
      </c>
      <c r="I107" s="252"/>
      <c r="J107" s="252">
        <f>'Risk Analysis'!J64</f>
        <v>-0.39393345515643979</v>
      </c>
      <c r="K107" s="252">
        <f>'Risk Analysis'!K64</f>
        <v>-0.41178679943177665</v>
      </c>
      <c r="L107" s="252">
        <f>'Risk Analysis'!L64</f>
        <v>-0.29667890000926928</v>
      </c>
      <c r="M107" s="252">
        <f>'Risk Analysis'!M64</f>
        <v>-0.56141875632119254</v>
      </c>
      <c r="N107" s="252">
        <f>'Risk Analysis'!N64</f>
        <v>-0.44018921049856458</v>
      </c>
      <c r="O107" s="252">
        <f>'Risk Analysis'!O64</f>
        <v>-0.31004303517986914</v>
      </c>
      <c r="P107" s="252">
        <f>'Risk Analysis'!P64</f>
        <v>-0.40448556496654225</v>
      </c>
    </row>
    <row r="108" spans="1:32" x14ac:dyDescent="0.25">
      <c r="A108" s="276">
        <f>'Risk Analysis'!A146</f>
        <v>40179</v>
      </c>
      <c r="B108" s="277">
        <f>'Risk Analysis'!B146</f>
        <v>1.1789859903260658</v>
      </c>
      <c r="C108" s="252">
        <f>'Risk Analysis'!C146</f>
        <v>1.309071181879309</v>
      </c>
      <c r="D108" s="252">
        <f>'Risk Analysis'!D146</f>
        <v>1.0064995943034132</v>
      </c>
      <c r="E108" s="252">
        <f>'Risk Analysis'!E146</f>
        <v>1.4295464303498235</v>
      </c>
      <c r="F108" s="252">
        <f>'Risk Analysis'!F146</f>
        <v>1.2290864882103834</v>
      </c>
      <c r="G108" s="252">
        <f>'Risk Analysis'!G146</f>
        <v>1.002815986536379</v>
      </c>
      <c r="H108" s="252">
        <f>'Risk Analysis'!H146</f>
        <v>1.0006226471196673</v>
      </c>
      <c r="I108" s="252"/>
      <c r="J108" s="252">
        <f>'Risk Analysis'!J59</f>
        <v>0.13235277983489713</v>
      </c>
      <c r="K108" s="252">
        <f>'Risk Analysis'!K59</f>
        <v>0.10891389813944628</v>
      </c>
      <c r="L108" s="252">
        <f>'Risk Analysis'!L59</f>
        <v>0.11965989063011383</v>
      </c>
      <c r="M108" s="252">
        <f>'Risk Analysis'!M59</f>
        <v>0.22518353960522536</v>
      </c>
      <c r="N108" s="252">
        <f>'Risk Analysis'!N59</f>
        <v>0.16288899413747521</v>
      </c>
      <c r="O108" s="252">
        <f>'Risk Analysis'!O59</f>
        <v>0.12158671073417984</v>
      </c>
      <c r="P108" s="252">
        <f>'Risk Analysis'!P59</f>
        <v>0.18739595875208764</v>
      </c>
      <c r="Q108" s="257"/>
      <c r="R108" s="257"/>
      <c r="S108" s="257"/>
      <c r="T108" s="257"/>
      <c r="U108" s="257"/>
      <c r="V108" s="257"/>
      <c r="W108" s="257"/>
      <c r="X108" s="257"/>
      <c r="Y108" s="257"/>
      <c r="Z108" s="257"/>
      <c r="AA108" s="257"/>
      <c r="AB108" s="257"/>
      <c r="AC108" s="257"/>
      <c r="AD108" s="257"/>
      <c r="AE108" s="257"/>
      <c r="AF108" s="257"/>
    </row>
    <row r="109" spans="1:32" x14ac:dyDescent="0.25">
      <c r="A109" s="276">
        <f>'Risk Analysis'!A147</f>
        <v>40210</v>
      </c>
      <c r="B109" s="277">
        <f>'Risk Analysis'!B147</f>
        <v>-0.92064590074541486</v>
      </c>
      <c r="C109" s="252">
        <f>'Risk Analysis'!C147</f>
        <v>-0.93855604151534444</v>
      </c>
      <c r="D109" s="252">
        <f>'Risk Analysis'!D147</f>
        <v>-0.75883698582433101</v>
      </c>
      <c r="E109" s="252">
        <f>'Risk Analysis'!E147</f>
        <v>-1.139687292765702</v>
      </c>
      <c r="F109" s="252">
        <f>'Risk Analysis'!F147</f>
        <v>-0.91440400449799597</v>
      </c>
      <c r="G109" s="252">
        <f>'Risk Analysis'!G147</f>
        <v>-0.77785760580754904</v>
      </c>
      <c r="H109" s="252">
        <f>'Risk Analysis'!H147</f>
        <v>-1.0210160153785235</v>
      </c>
      <c r="I109" s="252"/>
      <c r="J109" s="252">
        <f>'Risk Analysis'!J60</f>
        <v>-5.035198243932118E-2</v>
      </c>
      <c r="K109" s="252">
        <f>'Risk Analysis'!K60</f>
        <v>-7.6530004923854103E-2</v>
      </c>
      <c r="L109" s="252">
        <f>'Risk Analysis'!L60</f>
        <v>-3.3034741771129125E-2</v>
      </c>
      <c r="M109" s="252">
        <f>'Risk Analysis'!M60</f>
        <v>-2.7596865391669338E-2</v>
      </c>
      <c r="N109" s="252">
        <f>'Risk Analysis'!N60</f>
        <v>-5.0069069016692239E-2</v>
      </c>
      <c r="O109" s="252">
        <f>'Risk Analysis'!O60</f>
        <v>-2.6030495597015629E-2</v>
      </c>
      <c r="P109" s="252">
        <f>'Risk Analysis'!P60</f>
        <v>-9.5188793367904263E-3</v>
      </c>
      <c r="Q109" s="257"/>
      <c r="R109" s="257"/>
      <c r="S109" s="257"/>
      <c r="T109" s="257"/>
      <c r="U109" s="257"/>
      <c r="V109" s="257"/>
      <c r="W109" s="257"/>
      <c r="X109" s="257"/>
      <c r="Y109" s="257"/>
      <c r="Z109" s="257"/>
      <c r="AA109" s="257"/>
      <c r="AB109" s="257"/>
      <c r="AC109" s="257"/>
      <c r="AD109" s="257"/>
      <c r="AE109" s="257"/>
      <c r="AF109" s="257"/>
    </row>
    <row r="110" spans="1:32" x14ac:dyDescent="0.25">
      <c r="A110" s="276">
        <f>'Risk Analysis'!A148</f>
        <v>40238</v>
      </c>
      <c r="B110" s="277">
        <f>'Risk Analysis'!B148</f>
        <v>-0.55616217967378812</v>
      </c>
      <c r="C110" s="252">
        <f>'Risk Analysis'!C148</f>
        <v>-0.4001103975506094</v>
      </c>
      <c r="D110" s="252">
        <f>'Risk Analysis'!D148</f>
        <v>-0.4648348477718357</v>
      </c>
      <c r="E110" s="252">
        <f>'Risk Analysis'!E148</f>
        <v>-0.49231443282666593</v>
      </c>
      <c r="F110" s="252">
        <f>'Risk Analysis'!F148</f>
        <v>-0.32656448813254768</v>
      </c>
      <c r="G110" s="252">
        <f>'Risk Analysis'!G148</f>
        <v>-0.79701505239371895</v>
      </c>
      <c r="H110" s="252">
        <f>'Risk Analysis'!H148</f>
        <v>-0.96449059353282163</v>
      </c>
      <c r="I110" s="252"/>
      <c r="J110" s="252">
        <f>'Risk Analysis'!J61</f>
        <v>-0.47931718239410726</v>
      </c>
      <c r="K110" s="252">
        <f>'Risk Analysis'!K61</f>
        <v>-0.50311405005343712</v>
      </c>
      <c r="L110" s="252">
        <f>'Risk Analysis'!L61</f>
        <v>-0.40843577183655644</v>
      </c>
      <c r="M110" s="252">
        <f>'Risk Analysis'!M61</f>
        <v>-0.51724021701958423</v>
      </c>
      <c r="N110" s="252">
        <f>'Risk Analysis'!N61</f>
        <v>-0.48373184938889824</v>
      </c>
      <c r="O110" s="252">
        <f>'Risk Analysis'!O61</f>
        <v>-0.42614403440052023</v>
      </c>
      <c r="P110" s="252">
        <f>'Risk Analysis'!P61</f>
        <v>-0.49925486892030363</v>
      </c>
      <c r="Q110" s="257"/>
      <c r="R110" s="257"/>
      <c r="S110" s="257"/>
      <c r="T110" s="257"/>
      <c r="U110" s="257"/>
      <c r="V110" s="257"/>
      <c r="W110" s="257"/>
      <c r="X110" s="257"/>
      <c r="Y110" s="257"/>
      <c r="Z110" s="257"/>
      <c r="AA110" s="257"/>
      <c r="AB110" s="257"/>
      <c r="AC110" s="257"/>
      <c r="AD110" s="257"/>
      <c r="AE110" s="257"/>
      <c r="AF110" s="257"/>
    </row>
    <row r="111" spans="1:32" x14ac:dyDescent="0.25">
      <c r="A111" s="276">
        <f>'Risk Analysis'!A149</f>
        <v>40269</v>
      </c>
      <c r="B111" s="277">
        <f>'Risk Analysis'!B149</f>
        <v>-0.90305808967189038</v>
      </c>
      <c r="C111" s="252">
        <f>'Risk Analysis'!C149</f>
        <v>-0.89349643356649333</v>
      </c>
      <c r="D111" s="252">
        <f>'Risk Analysis'!D149</f>
        <v>-0.83552078975632116</v>
      </c>
      <c r="E111" s="252">
        <f>'Risk Analysis'!E149</f>
        <v>-0.77857482085621921</v>
      </c>
      <c r="F111" s="252">
        <f>'Risk Analysis'!F149</f>
        <v>-0.84633018322527853</v>
      </c>
      <c r="G111" s="252">
        <f>'Risk Analysis'!G149</f>
        <v>-0.87080318660751055</v>
      </c>
      <c r="H111" s="252">
        <f>'Risk Analysis'!H149</f>
        <v>-1.1078588386301815</v>
      </c>
      <c r="I111" s="252"/>
      <c r="J111" s="252">
        <f>'Risk Analysis'!J62</f>
        <v>-0.65731198722492234</v>
      </c>
      <c r="K111" s="252">
        <f>'Risk Analysis'!K62</f>
        <v>-0.67681545876828553</v>
      </c>
      <c r="L111" s="252">
        <f>'Risk Analysis'!L62</f>
        <v>-0.55629041019086867</v>
      </c>
      <c r="M111" s="252">
        <f>'Risk Analysis'!M62</f>
        <v>-0.75982011577841402</v>
      </c>
      <c r="N111" s="252">
        <f>'Risk Analysis'!N62</f>
        <v>-0.68891422083109188</v>
      </c>
      <c r="O111" s="252">
        <f>'Risk Analysis'!O62</f>
        <v>-0.5780174633170625</v>
      </c>
      <c r="P111" s="252">
        <f>'Risk Analysis'!P62</f>
        <v>-0.72188708782712774</v>
      </c>
    </row>
    <row r="112" spans="1:32" x14ac:dyDescent="0.25">
      <c r="A112" s="276">
        <f>'Risk Analysis'!A150</f>
        <v>40299</v>
      </c>
      <c r="B112" s="277">
        <f>'Risk Analysis'!B150</f>
        <v>2.2549226337982455</v>
      </c>
      <c r="C112" s="252">
        <f>'Risk Analysis'!C150</f>
        <v>2.3583404848228495</v>
      </c>
      <c r="D112" s="252">
        <f>'Risk Analysis'!D150</f>
        <v>1.9244412789953333</v>
      </c>
      <c r="E112" s="252">
        <f>'Risk Analysis'!E150</f>
        <v>2.8137608607566369</v>
      </c>
      <c r="F112" s="252">
        <f>'Risk Analysis'!F150</f>
        <v>2.2030069352941397</v>
      </c>
      <c r="G112" s="252">
        <f>'Risk Analysis'!G150</f>
        <v>2.0392116175443249</v>
      </c>
      <c r="H112" s="252">
        <f>'Risk Analysis'!H150</f>
        <v>2.1065506328025183</v>
      </c>
      <c r="I112" s="252"/>
      <c r="J112" s="252">
        <f>'Risk Analysis'!J63</f>
        <v>-0.7597573780380722</v>
      </c>
      <c r="K112" s="252">
        <f>'Risk Analysis'!K63</f>
        <v>-0.7750345264360976</v>
      </c>
      <c r="L112" s="252">
        <f>'Risk Analysis'!L63</f>
        <v>-0.63368734022536877</v>
      </c>
      <c r="M112" s="252">
        <f>'Risk Analysis'!M63</f>
        <v>-0.93603090180734128</v>
      </c>
      <c r="N112" s="252">
        <f>'Risk Analysis'!N63</f>
        <v>-0.79776148911542744</v>
      </c>
      <c r="O112" s="252">
        <f>'Risk Analysis'!O63</f>
        <v>-0.65845919560576882</v>
      </c>
      <c r="P112" s="252">
        <f>'Risk Analysis'!P63</f>
        <v>-0.81623606538103166</v>
      </c>
    </row>
    <row r="113" spans="1:16" x14ac:dyDescent="0.25">
      <c r="A113" s="276">
        <f>'Risk Analysis'!A151</f>
        <v>40330</v>
      </c>
      <c r="B113" s="277">
        <f>'Risk Analysis'!B151</f>
        <v>0.4672465462702613</v>
      </c>
      <c r="C113" s="252">
        <f>'Risk Analysis'!C151</f>
        <v>0.37010251668779148</v>
      </c>
      <c r="D113" s="252">
        <f>'Risk Analysis'!D151</f>
        <v>0.43849635400459563</v>
      </c>
      <c r="E113" s="252">
        <f>'Risk Analysis'!E151</f>
        <v>0.5748897071698208</v>
      </c>
      <c r="F113" s="252">
        <f>'Risk Analysis'!F151</f>
        <v>0.41850583675526526</v>
      </c>
      <c r="G113" s="252">
        <f>'Risk Analysis'!G151</f>
        <v>0.52043043237451481</v>
      </c>
      <c r="H113" s="252">
        <f>'Risk Analysis'!H151</f>
        <v>0.66899356436626567</v>
      </c>
      <c r="I113" s="252"/>
      <c r="J113" s="252">
        <f>'Risk Analysis'!J64</f>
        <v>-0.39393345515643979</v>
      </c>
      <c r="K113" s="252">
        <f>'Risk Analysis'!K64</f>
        <v>-0.41178679943177665</v>
      </c>
      <c r="L113" s="252">
        <f>'Risk Analysis'!L64</f>
        <v>-0.29667890000926928</v>
      </c>
      <c r="M113" s="252">
        <f>'Risk Analysis'!M64</f>
        <v>-0.56141875632119254</v>
      </c>
      <c r="N113" s="252">
        <f>'Risk Analysis'!N64</f>
        <v>-0.44018921049856458</v>
      </c>
      <c r="O113" s="252">
        <f>'Risk Analysis'!O64</f>
        <v>-0.31004303517986914</v>
      </c>
      <c r="P113" s="252">
        <f>'Risk Analysis'!P64</f>
        <v>-0.40448556496654225</v>
      </c>
    </row>
    <row r="114" spans="1:16" x14ac:dyDescent="0.25">
      <c r="A114" s="276">
        <f>'Risk Analysis'!A152</f>
        <v>40360</v>
      </c>
      <c r="B114" s="277">
        <f>'Risk Analysis'!B152</f>
        <v>-0.4772704715845586</v>
      </c>
      <c r="C114" s="252">
        <f>'Risk Analysis'!C152</f>
        <v>-0.49937425019097009</v>
      </c>
      <c r="D114" s="252">
        <f>'Risk Analysis'!D152</f>
        <v>-0.25094351376813123</v>
      </c>
      <c r="E114" s="252">
        <f>'Risk Analysis'!E152</f>
        <v>-1.0413514602762159</v>
      </c>
      <c r="F114" s="252">
        <f>'Risk Analysis'!F152</f>
        <v>-0.4785406652095277</v>
      </c>
      <c r="G114" s="252">
        <f>'Risk Analysis'!G152</f>
        <v>-0.3727468719899189</v>
      </c>
      <c r="H114" s="252">
        <f>'Risk Analysis'!H152</f>
        <v>-0.41113681630146615</v>
      </c>
      <c r="I114" s="252"/>
      <c r="J114" s="252">
        <f>'Risk Analysis'!J65</f>
        <v>-0.26339413568910397</v>
      </c>
      <c r="K114" s="252">
        <f>'Risk Analysis'!K65</f>
        <v>-0.24582426970493701</v>
      </c>
      <c r="L114" s="252">
        <f>'Risk Analysis'!L65</f>
        <v>-0.16059858591219342</v>
      </c>
      <c r="M114" s="252">
        <f>'Risk Analysis'!M65</f>
        <v>-0.5204713901235174</v>
      </c>
      <c r="N114" s="252">
        <f>'Risk Analysis'!N65</f>
        <v>-0.36177568365296536</v>
      </c>
      <c r="O114" s="252">
        <f>'Risk Analysis'!O65</f>
        <v>-0.17268388355939321</v>
      </c>
      <c r="P114" s="252">
        <f>'Risk Analysis'!P65</f>
        <v>-0.36615512923892585</v>
      </c>
    </row>
    <row r="115" spans="1:16" x14ac:dyDescent="0.25">
      <c r="A115" s="276">
        <f>'Risk Analysis'!A153</f>
        <v>40391</v>
      </c>
      <c r="B115" s="277">
        <f>'Risk Analysis'!B153</f>
        <v>0.61035081312507766</v>
      </c>
      <c r="C115" s="252">
        <f>'Risk Analysis'!C153</f>
        <v>0.54555739378194024</v>
      </c>
      <c r="D115" s="252">
        <f>'Risk Analysis'!D153</f>
        <v>0.56715550673614845</v>
      </c>
      <c r="E115" s="252">
        <f>'Risk Analysis'!E153</f>
        <v>0.73154203443106236</v>
      </c>
      <c r="F115" s="252">
        <f>'Risk Analysis'!F153</f>
        <v>0.4820030606503185</v>
      </c>
      <c r="G115" s="252">
        <f>'Risk Analysis'!G153</f>
        <v>0.70033782602300054</v>
      </c>
      <c r="H115" s="252">
        <f>'Risk Analysis'!H153</f>
        <v>0.63327245025680801</v>
      </c>
      <c r="I115" s="252"/>
      <c r="J115" s="252">
        <f>'Risk Analysis'!J66</f>
        <v>3.0619427114981267E-3</v>
      </c>
      <c r="K115" s="252">
        <f>'Risk Analysis'!K66</f>
        <v>-1.2202677295404082E-2</v>
      </c>
      <c r="L115" s="252">
        <f>'Risk Analysis'!L66</f>
        <v>6.020571018663428E-2</v>
      </c>
      <c r="M115" s="252">
        <f>'Risk Analysis'!M66</f>
        <v>-0.10649418119413534</v>
      </c>
      <c r="N115" s="252">
        <f>'Risk Analysis'!N66</f>
        <v>-5.887335269694545E-2</v>
      </c>
      <c r="O115" s="252">
        <f>'Risk Analysis'!O66</f>
        <v>6.7639807706704955E-2</v>
      </c>
      <c r="P115" s="252">
        <f>'Risk Analysis'!P66</f>
        <v>-1.728610852784155E-2</v>
      </c>
    </row>
    <row r="116" spans="1:16" x14ac:dyDescent="0.25">
      <c r="A116" s="276">
        <f>'Risk Analysis'!A154</f>
        <v>40422</v>
      </c>
      <c r="B116" s="277">
        <f>'Risk Analysis'!B154</f>
        <v>-1.1768778813818497</v>
      </c>
      <c r="C116" s="252">
        <f>'Risk Analysis'!C154</f>
        <v>-1.3977500123017492</v>
      </c>
      <c r="D116" s="252">
        <f>'Risk Analysis'!D154</f>
        <v>-0.93351259467717129</v>
      </c>
      <c r="E116" s="252">
        <f>'Risk Analysis'!E154</f>
        <v>-1.5623608571796379</v>
      </c>
      <c r="F116" s="252">
        <f>'Risk Analysis'!F154</f>
        <v>-1.409550420723515</v>
      </c>
      <c r="G116" s="252">
        <f>'Risk Analysis'!G154</f>
        <v>-0.81978978971719907</v>
      </c>
      <c r="H116" s="252">
        <f>'Risk Analysis'!H154</f>
        <v>-0.98718265436166275</v>
      </c>
      <c r="I116" s="252"/>
      <c r="J116" s="252">
        <f>'Risk Analysis'!J67</f>
        <v>-0.21197903429794407</v>
      </c>
      <c r="K116" s="252">
        <f>'Risk Analysis'!K67</f>
        <v>-0.20595385996075885</v>
      </c>
      <c r="L116" s="252">
        <f>'Risk Analysis'!L67</f>
        <v>-0.11829282595985882</v>
      </c>
      <c r="M116" s="252">
        <f>'Risk Analysis'!M67</f>
        <v>-0.3942998579310743</v>
      </c>
      <c r="N116" s="252">
        <f>'Risk Analysis'!N67</f>
        <v>-0.25262038991636787</v>
      </c>
      <c r="O116" s="252">
        <f>'Risk Analysis'!O67</f>
        <v>-0.14224601322713182</v>
      </c>
      <c r="P116" s="252">
        <f>'Risk Analysis'!P67</f>
        <v>-0.27107654474462251</v>
      </c>
    </row>
    <row r="117" spans="1:16" x14ac:dyDescent="0.25">
      <c r="A117" s="276">
        <f>'Risk Analysis'!A155</f>
        <v>40452</v>
      </c>
      <c r="B117" s="277">
        <f>'Risk Analysis'!B155</f>
        <v>0.23742206051470691</v>
      </c>
      <c r="C117" s="252">
        <f>'Risk Analysis'!C155</f>
        <v>8.6414862684076176E-3</v>
      </c>
      <c r="D117" s="252">
        <f>'Risk Analysis'!D155</f>
        <v>0.23045050755364352</v>
      </c>
      <c r="E117" s="252">
        <f>'Risk Analysis'!E155</f>
        <v>0.3888611059202417</v>
      </c>
      <c r="F117" s="252">
        <f>'Risk Analysis'!F155</f>
        <v>0.17318013563728299</v>
      </c>
      <c r="G117" s="252">
        <f>'Risk Analysis'!G155</f>
        <v>0.34965196301822127</v>
      </c>
      <c r="H117" s="252">
        <f>'Risk Analysis'!H155</f>
        <v>0.73638118616378567</v>
      </c>
      <c r="I117" s="252"/>
      <c r="J117" s="252">
        <f>'Risk Analysis'!J68</f>
        <v>-0.18268499938794036</v>
      </c>
      <c r="K117" s="252">
        <f>'Risk Analysis'!K68</f>
        <v>-0.185397883395229</v>
      </c>
      <c r="L117" s="252">
        <f>'Risk Analysis'!L68</f>
        <v>-8.8819042599267067E-2</v>
      </c>
      <c r="M117" s="252">
        <f>'Risk Analysis'!M68</f>
        <v>-0.3681542189722557</v>
      </c>
      <c r="N117" s="252">
        <f>'Risk Analysis'!N68</f>
        <v>-0.2423192245020675</v>
      </c>
      <c r="O117" s="252">
        <f>'Risk Analysis'!O68</f>
        <v>-0.10411099385020534</v>
      </c>
      <c r="P117" s="252">
        <f>'Risk Analysis'!P68</f>
        <v>-0.23323229392769668</v>
      </c>
    </row>
    <row r="118" spans="1:16" x14ac:dyDescent="0.25">
      <c r="A118" s="276">
        <f>'Risk Analysis'!A156</f>
        <v>40483</v>
      </c>
      <c r="B118" s="277">
        <f>'Risk Analysis'!B156</f>
        <v>-0.8113614584684592</v>
      </c>
      <c r="C118" s="252">
        <f>'Risk Analysis'!C156</f>
        <v>-0.83057438905180925</v>
      </c>
      <c r="D118" s="252">
        <f>'Risk Analysis'!D156</f>
        <v>-0.73719963469929561</v>
      </c>
      <c r="E118" s="252">
        <f>'Risk Analysis'!E156</f>
        <v>-0.79909945682074268</v>
      </c>
      <c r="F118" s="252">
        <f>'Risk Analysis'!F156</f>
        <v>-0.7522818940996161</v>
      </c>
      <c r="G118" s="252">
        <f>'Risk Analysis'!G156</f>
        <v>-0.76876701134507064</v>
      </c>
      <c r="H118" s="252">
        <f>'Risk Analysis'!H156</f>
        <v>-0.84777863444442969</v>
      </c>
      <c r="I118" s="252"/>
      <c r="J118" s="252">
        <f>'Risk Analysis'!J69</f>
        <v>-0.21447863568820522</v>
      </c>
      <c r="K118" s="252">
        <f>'Risk Analysis'!K69</f>
        <v>-0.21532978367798367</v>
      </c>
      <c r="L118" s="252">
        <f>'Risk Analysis'!L69</f>
        <v>-0.12241301546255248</v>
      </c>
      <c r="M118" s="252">
        <f>'Risk Analysis'!M69</f>
        <v>-0.37446949044575939</v>
      </c>
      <c r="N118" s="252">
        <f>'Risk Analysis'!N69</f>
        <v>-0.2741866436472713</v>
      </c>
      <c r="O118" s="252">
        <f>'Risk Analysis'!O69</f>
        <v>-0.13808910723126497</v>
      </c>
      <c r="P118" s="252">
        <f>'Risk Analysis'!P69</f>
        <v>-0.29489350204220544</v>
      </c>
    </row>
    <row r="119" spans="1:16" x14ac:dyDescent="0.25">
      <c r="A119" s="276">
        <f>'Risk Analysis'!A157</f>
        <v>40513</v>
      </c>
      <c r="B119" s="277">
        <f>'Risk Analysis'!B157</f>
        <v>-1.9733786113446141</v>
      </c>
      <c r="C119" s="252">
        <f>'Risk Analysis'!C157</f>
        <v>-2.0283111470173791</v>
      </c>
      <c r="D119" s="252">
        <f>'Risk Analysis'!D157</f>
        <v>-1.6937396248268515</v>
      </c>
      <c r="E119" s="252">
        <f>'Risk Analysis'!E157</f>
        <v>-2.4176901713087284</v>
      </c>
      <c r="F119" s="252">
        <f>'Risk Analysis'!F157</f>
        <v>-2.0562790581783035</v>
      </c>
      <c r="G119" s="252">
        <f>'Risk Analysis'!G157</f>
        <v>-1.7660453685285915</v>
      </c>
      <c r="H119" s="252">
        <f>'Risk Analysis'!H157</f>
        <v>-2.1199803783552955</v>
      </c>
      <c r="I119" s="252"/>
      <c r="J119" s="252">
        <f>'Risk Analysis'!J70</f>
        <v>-0.19093386209347185</v>
      </c>
      <c r="K119" s="252">
        <f>'Risk Analysis'!K70</f>
        <v>-0.17540570023145527</v>
      </c>
      <c r="L119" s="252">
        <f>'Risk Analysis'!L70</f>
        <v>-9.3469474259606222E-2</v>
      </c>
      <c r="M119" s="252">
        <f>'Risk Analysis'!M70</f>
        <v>-0.38774046024425063</v>
      </c>
      <c r="N119" s="252">
        <f>'Risk Analysis'!N70</f>
        <v>-0.27146199976014862</v>
      </c>
      <c r="O119" s="252">
        <f>'Risk Analysis'!O70</f>
        <v>-0.1143857403929405</v>
      </c>
      <c r="P119" s="252">
        <f>'Risk Analysis'!P70</f>
        <v>-0.32079609519216462</v>
      </c>
    </row>
    <row r="120" spans="1:16" x14ac:dyDescent="0.25">
      <c r="A120" s="276">
        <f>'Risk Analysis'!A158</f>
        <v>40544</v>
      </c>
      <c r="B120" s="277">
        <f>'Risk Analysis'!B158</f>
        <v>0.71981214780146352</v>
      </c>
      <c r="C120" s="252">
        <f>'Risk Analysis'!C158</f>
        <v>0.59785937564076719</v>
      </c>
      <c r="D120" s="252">
        <f>'Risk Analysis'!D158</f>
        <v>0.66127090491748497</v>
      </c>
      <c r="E120" s="252">
        <f>'Risk Analysis'!E158</f>
        <v>1.00613598364537</v>
      </c>
      <c r="F120" s="252">
        <f>'Risk Analysis'!F158</f>
        <v>0.94699042368551178</v>
      </c>
      <c r="G120" s="252">
        <f>'Risk Analysis'!G158</f>
        <v>0.64476168795853006</v>
      </c>
      <c r="H120" s="252">
        <f>'Risk Analysis'!H158</f>
        <v>1.2351600346571627</v>
      </c>
      <c r="I120" s="252"/>
      <c r="J120" s="252">
        <f>'Risk Analysis'!J65</f>
        <v>-0.26339413568910397</v>
      </c>
      <c r="K120" s="252">
        <f>'Risk Analysis'!K65</f>
        <v>-0.24582426970493701</v>
      </c>
      <c r="L120" s="252">
        <f>'Risk Analysis'!L65</f>
        <v>-0.16059858591219342</v>
      </c>
      <c r="M120" s="252">
        <f>'Risk Analysis'!M65</f>
        <v>-0.5204713901235174</v>
      </c>
      <c r="N120" s="252">
        <f>'Risk Analysis'!N65</f>
        <v>-0.36177568365296536</v>
      </c>
      <c r="O120" s="252">
        <f>'Risk Analysis'!O65</f>
        <v>-0.17268388355939321</v>
      </c>
      <c r="P120" s="252">
        <f>'Risk Analysis'!P65</f>
        <v>-0.36615512923892585</v>
      </c>
    </row>
    <row r="121" spans="1:16" x14ac:dyDescent="0.25">
      <c r="A121" s="276">
        <f>'Risk Analysis'!A159</f>
        <v>40575</v>
      </c>
      <c r="B121" s="277">
        <f>'Risk Analysis'!B159</f>
        <v>-1.9481603744821785</v>
      </c>
      <c r="C121" s="252">
        <f>'Risk Analysis'!C159</f>
        <v>-1.9844956898868098</v>
      </c>
      <c r="D121" s="252">
        <f>'Risk Analysis'!D159</f>
        <v>-1.6784605307343954</v>
      </c>
      <c r="E121" s="252">
        <f>'Risk Analysis'!E159</f>
        <v>-2.1308095171114894</v>
      </c>
      <c r="F121" s="252">
        <f>'Risk Analysis'!F159</f>
        <v>-1.8867897599833792</v>
      </c>
      <c r="G121" s="252">
        <f>'Risk Analysis'!G159</f>
        <v>-1.8062978788540482</v>
      </c>
      <c r="H121" s="252">
        <f>'Risk Analysis'!H159</f>
        <v>-2.1578722399779369</v>
      </c>
      <c r="I121" s="252"/>
      <c r="J121" s="252">
        <f>'Risk Analysis'!J66</f>
        <v>3.0619427114981267E-3</v>
      </c>
      <c r="K121" s="252">
        <f>'Risk Analysis'!K66</f>
        <v>-1.2202677295404082E-2</v>
      </c>
      <c r="L121" s="252">
        <f>'Risk Analysis'!L66</f>
        <v>6.020571018663428E-2</v>
      </c>
      <c r="M121" s="252">
        <f>'Risk Analysis'!M66</f>
        <v>-0.10649418119413534</v>
      </c>
      <c r="N121" s="252">
        <f>'Risk Analysis'!N66</f>
        <v>-5.887335269694545E-2</v>
      </c>
      <c r="O121" s="252">
        <f>'Risk Analysis'!O66</f>
        <v>6.7639807706704955E-2</v>
      </c>
      <c r="P121" s="252">
        <f>'Risk Analysis'!P66</f>
        <v>-1.728610852784155E-2</v>
      </c>
    </row>
    <row r="122" spans="1:16" x14ac:dyDescent="0.25">
      <c r="A122" s="276">
        <f>'Risk Analysis'!A160</f>
        <v>40603</v>
      </c>
      <c r="B122" s="277">
        <f>'Risk Analysis'!B160</f>
        <v>-8.7845618895389596E-3</v>
      </c>
      <c r="C122" s="252">
        <f>'Risk Analysis'!C160</f>
        <v>7.266414776993374E-2</v>
      </c>
      <c r="D122" s="252">
        <f>'Risk Analysis'!D160</f>
        <v>-1.1698662060663521E-2</v>
      </c>
      <c r="E122" s="252">
        <f>'Risk Analysis'!E160</f>
        <v>0.28775395767590722</v>
      </c>
      <c r="F122" s="252">
        <f>'Risk Analysis'!F160</f>
        <v>0.2063955025224174</v>
      </c>
      <c r="G122" s="252">
        <f>'Risk Analysis'!G160</f>
        <v>-0.27212353850177756</v>
      </c>
      <c r="H122" s="252">
        <f>'Risk Analysis'!H160</f>
        <v>-0.21151931559893808</v>
      </c>
      <c r="I122" s="252"/>
      <c r="J122" s="252">
        <f>'Risk Analysis'!J67</f>
        <v>-0.21197903429794407</v>
      </c>
      <c r="K122" s="252">
        <f>'Risk Analysis'!K67</f>
        <v>-0.20595385996075885</v>
      </c>
      <c r="L122" s="252">
        <f>'Risk Analysis'!L67</f>
        <v>-0.11829282595985882</v>
      </c>
      <c r="M122" s="252">
        <f>'Risk Analysis'!M67</f>
        <v>-0.3942998579310743</v>
      </c>
      <c r="N122" s="252">
        <f>'Risk Analysis'!N67</f>
        <v>-0.25262038991636787</v>
      </c>
      <c r="O122" s="252">
        <f>'Risk Analysis'!O67</f>
        <v>-0.14224601322713182</v>
      </c>
      <c r="P122" s="252">
        <f>'Risk Analysis'!P67</f>
        <v>-0.27107654474462251</v>
      </c>
    </row>
    <row r="123" spans="1:16" x14ac:dyDescent="0.25">
      <c r="A123" s="276">
        <f>'Risk Analysis'!A161</f>
        <v>40634</v>
      </c>
      <c r="B123" s="277">
        <f>'Risk Analysis'!B161</f>
        <v>-1.6690470898411767</v>
      </c>
      <c r="C123" s="252">
        <f>'Risk Analysis'!C161</f>
        <v>-1.6303386383695999</v>
      </c>
      <c r="D123" s="252">
        <f>'Risk Analysis'!D161</f>
        <v>-1.4703470688224736</v>
      </c>
      <c r="E123" s="252">
        <f>'Risk Analysis'!E161</f>
        <v>-1.7661465959932514</v>
      </c>
      <c r="F123" s="252">
        <f>'Risk Analysis'!F161</f>
        <v>-1.6636669963993365</v>
      </c>
      <c r="G123" s="252">
        <f>'Risk Analysis'!G161</f>
        <v>-1.5737207780338092</v>
      </c>
      <c r="H123" s="252">
        <f>'Risk Analysis'!H161</f>
        <v>-2.0930521064560512</v>
      </c>
      <c r="I123" s="252"/>
      <c r="J123" s="252">
        <f>'Risk Analysis'!J68</f>
        <v>-0.18268499938794036</v>
      </c>
      <c r="K123" s="252">
        <f>'Risk Analysis'!K68</f>
        <v>-0.185397883395229</v>
      </c>
      <c r="L123" s="252">
        <f>'Risk Analysis'!L68</f>
        <v>-8.8819042599267067E-2</v>
      </c>
      <c r="M123" s="252">
        <f>'Risk Analysis'!M68</f>
        <v>-0.3681542189722557</v>
      </c>
      <c r="N123" s="252">
        <f>'Risk Analysis'!N68</f>
        <v>-0.2423192245020675</v>
      </c>
      <c r="O123" s="252">
        <f>'Risk Analysis'!O68</f>
        <v>-0.10411099385020534</v>
      </c>
      <c r="P123" s="252">
        <f>'Risk Analysis'!P68</f>
        <v>-0.23323229392769668</v>
      </c>
    </row>
    <row r="124" spans="1:16" x14ac:dyDescent="0.25">
      <c r="A124" s="276">
        <f>'Risk Analysis'!A162</f>
        <v>40664</v>
      </c>
      <c r="B124" s="277">
        <f>'Risk Analysis'!B162</f>
        <v>1.9686408585797657</v>
      </c>
      <c r="C124" s="252">
        <f>'Risk Analysis'!C162</f>
        <v>2.0352629104264777</v>
      </c>
      <c r="D124" s="252">
        <f>'Risk Analysis'!D162</f>
        <v>1.6778465710897745</v>
      </c>
      <c r="E124" s="252">
        <f>'Risk Analysis'!E162</f>
        <v>2.5467193743595207</v>
      </c>
      <c r="F124" s="252">
        <f>'Risk Analysis'!F162</f>
        <v>2.0681370676577435</v>
      </c>
      <c r="G124" s="252">
        <f>'Risk Analysis'!G162</f>
        <v>1.6935513095726877</v>
      </c>
      <c r="H124" s="252">
        <f>'Risk Analysis'!H162</f>
        <v>2.0133800201476393</v>
      </c>
      <c r="I124" s="252"/>
      <c r="J124" s="252">
        <f>'Risk Analysis'!J69</f>
        <v>-0.21447863568820522</v>
      </c>
      <c r="K124" s="252">
        <f>'Risk Analysis'!K69</f>
        <v>-0.21532978367798367</v>
      </c>
      <c r="L124" s="252">
        <f>'Risk Analysis'!L69</f>
        <v>-0.12241301546255248</v>
      </c>
      <c r="M124" s="252">
        <f>'Risk Analysis'!M69</f>
        <v>-0.37446949044575939</v>
      </c>
      <c r="N124" s="252">
        <f>'Risk Analysis'!N69</f>
        <v>-0.2741866436472713</v>
      </c>
      <c r="O124" s="252">
        <f>'Risk Analysis'!O69</f>
        <v>-0.13808910723126497</v>
      </c>
      <c r="P124" s="252">
        <f>'Risk Analysis'!P69</f>
        <v>-0.29489350204220544</v>
      </c>
    </row>
    <row r="125" spans="1:16" x14ac:dyDescent="0.25">
      <c r="A125" s="276">
        <f>'Risk Analysis'!A163</f>
        <v>40695</v>
      </c>
      <c r="B125" s="277">
        <f>'Risk Analysis'!B163</f>
        <v>9.5323235227961545E-2</v>
      </c>
      <c r="C125" s="252">
        <f>'Risk Analysis'!C163</f>
        <v>6.8458525968772633E-3</v>
      </c>
      <c r="D125" s="252">
        <f>'Risk Analysis'!D163</f>
        <v>0.13350623245002147</v>
      </c>
      <c r="E125" s="252">
        <f>'Risk Analysis'!E163</f>
        <v>-0.25748867292255367</v>
      </c>
      <c r="F125" s="252">
        <f>'Risk Analysis'!F163</f>
        <v>-0.10742264444908552</v>
      </c>
      <c r="G125" s="252">
        <f>'Risk Analysis'!G163</f>
        <v>0.30107607785169904</v>
      </c>
      <c r="H125" s="252">
        <f>'Risk Analysis'!H163</f>
        <v>0.31825126422386196</v>
      </c>
      <c r="I125" s="252"/>
      <c r="J125" s="252">
        <f>'Risk Analysis'!J70</f>
        <v>-0.19093386209347185</v>
      </c>
      <c r="K125" s="252">
        <f>'Risk Analysis'!K70</f>
        <v>-0.17540570023145527</v>
      </c>
      <c r="L125" s="252">
        <f>'Risk Analysis'!L70</f>
        <v>-9.3469474259606222E-2</v>
      </c>
      <c r="M125" s="252">
        <f>'Risk Analysis'!M70</f>
        <v>-0.38774046024425063</v>
      </c>
      <c r="N125" s="252">
        <f>'Risk Analysis'!N70</f>
        <v>-0.27146199976014862</v>
      </c>
      <c r="O125" s="252">
        <f>'Risk Analysis'!O70</f>
        <v>-0.1143857403929405</v>
      </c>
      <c r="P125" s="252">
        <f>'Risk Analysis'!P70</f>
        <v>-0.32079609519216462</v>
      </c>
    </row>
    <row r="126" spans="1:16" x14ac:dyDescent="0.25">
      <c r="A126" s="276">
        <f>'Risk Analysis'!A164</f>
        <v>40725</v>
      </c>
      <c r="B126" s="277">
        <f>'Risk Analysis'!B164</f>
        <v>0.33264927041286751</v>
      </c>
      <c r="C126" s="252">
        <f>'Risk Analysis'!C164</f>
        <v>8.476698999932758E-2</v>
      </c>
      <c r="D126" s="252">
        <f>'Risk Analysis'!D164</f>
        <v>0.35830856499063984</v>
      </c>
      <c r="E126" s="252">
        <f>'Risk Analysis'!E164</f>
        <v>0.55655463694353002</v>
      </c>
      <c r="F126" s="252">
        <f>'Risk Analysis'!F164</f>
        <v>0.23087135516929014</v>
      </c>
      <c r="G126" s="252">
        <f>'Risk Analysis'!G164</f>
        <v>0.48779861674380826</v>
      </c>
      <c r="H126" s="252">
        <f>'Risk Analysis'!H164</f>
        <v>0.73804860098309366</v>
      </c>
      <c r="I126" s="252"/>
      <c r="J126" s="252">
        <f>'Risk Analysis'!J71</f>
        <v>-0.10227641968648887</v>
      </c>
      <c r="K126" s="252">
        <f>'Risk Analysis'!K71</f>
        <v>-7.427969493438738E-2</v>
      </c>
      <c r="L126" s="252">
        <f>'Risk Analysis'!L71</f>
        <v>-7.764658753483345E-3</v>
      </c>
      <c r="M126" s="252">
        <f>'Risk Analysis'!M71</f>
        <v>-0.29213842837374948</v>
      </c>
      <c r="N126" s="252">
        <f>'Risk Analysis'!N71</f>
        <v>-0.17288351266979246</v>
      </c>
      <c r="O126" s="252">
        <f>'Risk Analysis'!O71</f>
        <v>-4.9097577845614401E-2</v>
      </c>
      <c r="P126" s="252">
        <f>'Risk Analysis'!P71</f>
        <v>-0.26318496003690262</v>
      </c>
    </row>
    <row r="127" spans="1:16" x14ac:dyDescent="0.25">
      <c r="A127" s="276">
        <f>'Risk Analysis'!A165</f>
        <v>40756</v>
      </c>
      <c r="B127" s="277">
        <f>'Risk Analysis'!B165</f>
        <v>0.98392467714785226</v>
      </c>
      <c r="C127" s="252">
        <f>'Risk Analysis'!C165</f>
        <v>0.89277220507108213</v>
      </c>
      <c r="D127" s="252">
        <f>'Risk Analysis'!D165</f>
        <v>0.81565153104742705</v>
      </c>
      <c r="E127" s="252">
        <f>'Risk Analysis'!E165</f>
        <v>1.7400198893051215</v>
      </c>
      <c r="F127" s="252">
        <f>'Risk Analysis'!F165</f>
        <v>0.98633587950253221</v>
      </c>
      <c r="G127" s="252">
        <f>'Risk Analysis'!G165</f>
        <v>0.93045794999206022</v>
      </c>
      <c r="H127" s="252">
        <f>'Risk Analysis'!H165</f>
        <v>1.0081767190870023</v>
      </c>
      <c r="I127" s="252"/>
      <c r="J127" s="252">
        <f>'Risk Analysis'!J72</f>
        <v>-0.26674608042828074</v>
      </c>
      <c r="K127" s="252">
        <f>'Risk Analysis'!K72</f>
        <v>-0.23168857193173784</v>
      </c>
      <c r="L127" s="252">
        <f>'Risk Analysis'!L72</f>
        <v>-0.14191835215861606</v>
      </c>
      <c r="M127" s="252">
        <f>'Risk Analysis'!M72</f>
        <v>-0.4984918386736048</v>
      </c>
      <c r="N127" s="252">
        <f>'Risk Analysis'!N72</f>
        <v>-0.33764708196131354</v>
      </c>
      <c r="O127" s="252">
        <f>'Risk Analysis'!O72</f>
        <v>-0.19850643915339716</v>
      </c>
      <c r="P127" s="252">
        <f>'Risk Analysis'!P72</f>
        <v>-0.46631017515780104</v>
      </c>
    </row>
    <row r="128" spans="1:16" x14ac:dyDescent="0.25">
      <c r="A128" s="276">
        <f>'Risk Analysis'!A166</f>
        <v>40787</v>
      </c>
      <c r="B128" s="277">
        <f>'Risk Analysis'!B166</f>
        <v>2.1703451126592346</v>
      </c>
      <c r="C128" s="252">
        <f>'Risk Analysis'!C166</f>
        <v>2.2895972638914226</v>
      </c>
      <c r="D128" s="252">
        <f>'Risk Analysis'!D166</f>
        <v>1.8827217361391173</v>
      </c>
      <c r="E128" s="252">
        <f>'Risk Analysis'!E166</f>
        <v>2.3362117730656955</v>
      </c>
      <c r="F128" s="252">
        <f>'Risk Analysis'!F166</f>
        <v>2.3222699465910601</v>
      </c>
      <c r="G128" s="252">
        <f>'Risk Analysis'!G166</f>
        <v>1.9758439121872213</v>
      </c>
      <c r="H128" s="252">
        <f>'Risk Analysis'!H166</f>
        <v>2.4090951737103454</v>
      </c>
      <c r="I128" s="252"/>
      <c r="J128" s="252">
        <f>'Risk Analysis'!J73</f>
        <v>-0.182691025603197</v>
      </c>
      <c r="K128" s="252">
        <f>'Risk Analysis'!K73</f>
        <v>-0.1636546427627642</v>
      </c>
      <c r="L128" s="252">
        <f>'Risk Analysis'!L73</f>
        <v>-8.3622393551222085E-2</v>
      </c>
      <c r="M128" s="252">
        <f>'Risk Analysis'!M73</f>
        <v>-0.32150383304631752</v>
      </c>
      <c r="N128" s="252">
        <f>'Risk Analysis'!N73</f>
        <v>-0.22805273174852669</v>
      </c>
      <c r="O128" s="252">
        <f>'Risk Analysis'!O73</f>
        <v>-0.13299284964587005</v>
      </c>
      <c r="P128" s="252">
        <f>'Risk Analysis'!P73</f>
        <v>-0.34809950641038723</v>
      </c>
    </row>
    <row r="129" spans="1:16" x14ac:dyDescent="0.25">
      <c r="A129" s="276">
        <f>'Risk Analysis'!A167</f>
        <v>40817</v>
      </c>
      <c r="B129" s="277">
        <f>'Risk Analysis'!B167</f>
        <v>-0.14656367644234689</v>
      </c>
      <c r="C129" s="252">
        <f>'Risk Analysis'!C167</f>
        <v>-0.18145506959036073</v>
      </c>
      <c r="D129" s="252">
        <f>'Risk Analysis'!D167</f>
        <v>-0.11617536144516361</v>
      </c>
      <c r="E129" s="252">
        <f>'Risk Analysis'!E167</f>
        <v>9.7926425158722574E-2</v>
      </c>
      <c r="F129" s="252">
        <f>'Risk Analysis'!F167</f>
        <v>-0.14321754108264706</v>
      </c>
      <c r="G129" s="252">
        <f>'Risk Analysis'!G167</f>
        <v>-0.17890774272620324</v>
      </c>
      <c r="H129" s="252">
        <f>'Risk Analysis'!H167</f>
        <v>-0.27621719485870172</v>
      </c>
      <c r="I129" s="252"/>
      <c r="J129" s="252">
        <f>'Risk Analysis'!J74</f>
        <v>0.14606677289935355</v>
      </c>
      <c r="K129" s="252">
        <f>'Risk Analysis'!K74</f>
        <v>0.17644059584974425</v>
      </c>
      <c r="L129" s="252">
        <f>'Risk Analysis'!L74</f>
        <v>0.20588533218307942</v>
      </c>
      <c r="M129" s="252">
        <f>'Risk Analysis'!M74</f>
        <v>4.8195823868822638E-2</v>
      </c>
      <c r="N129" s="252">
        <f>'Risk Analysis'!N74</f>
        <v>0.11956166001414972</v>
      </c>
      <c r="O129" s="252">
        <f>'Risk Analysis'!O74</f>
        <v>0.1577607695733034</v>
      </c>
      <c r="P129" s="252">
        <f>'Risk Analysis'!P74</f>
        <v>-5.3064134773214058E-5</v>
      </c>
    </row>
    <row r="130" spans="1:16" x14ac:dyDescent="0.25">
      <c r="A130" s="276">
        <f>'Risk Analysis'!A168</f>
        <v>40848</v>
      </c>
      <c r="B130" s="277">
        <f>'Risk Analysis'!B168</f>
        <v>0.63724080170618858</v>
      </c>
      <c r="C130" s="252">
        <f>'Risk Analysis'!C168</f>
        <v>0.66024750117790554</v>
      </c>
      <c r="D130" s="252">
        <f>'Risk Analysis'!D168</f>
        <v>0.53267629238119718</v>
      </c>
      <c r="E130" s="252">
        <f>'Risk Analysis'!E168</f>
        <v>0.95647414857993851</v>
      </c>
      <c r="F130" s="252">
        <f>'Risk Analysis'!F168</f>
        <v>0.82655946268059588</v>
      </c>
      <c r="G130" s="252">
        <f>'Risk Analysis'!G168</f>
        <v>0.51273666735965806</v>
      </c>
      <c r="H130" s="252">
        <f>'Risk Analysis'!H168</f>
        <v>0.73839720524438623</v>
      </c>
      <c r="I130" s="252"/>
      <c r="J130" s="252">
        <f>'Risk Analysis'!J75</f>
        <v>-2.2094897636946643E-2</v>
      </c>
      <c r="K130" s="252">
        <f>'Risk Analysis'!K75</f>
        <v>2.205346856134726E-2</v>
      </c>
      <c r="L130" s="252">
        <f>'Risk Analysis'!L75</f>
        <v>5.6081579465966334E-2</v>
      </c>
      <c r="M130" s="252">
        <f>'Risk Analysis'!M75</f>
        <v>-0.17015504169345017</v>
      </c>
      <c r="N130" s="252">
        <f>'Risk Analysis'!N75</f>
        <v>-4.5079615215682503E-2</v>
      </c>
      <c r="O130" s="252">
        <f>'Risk Analysis'!O75</f>
        <v>-1.0064285050352471E-2</v>
      </c>
      <c r="P130" s="252">
        <f>'Risk Analysis'!P75</f>
        <v>-0.19280430047056868</v>
      </c>
    </row>
    <row r="131" spans="1:16" x14ac:dyDescent="0.25">
      <c r="A131" s="276">
        <f>'Risk Analysis'!A169</f>
        <v>40878</v>
      </c>
      <c r="B131" s="277">
        <f>'Risk Analysis'!B169</f>
        <v>0.21835832882791556</v>
      </c>
      <c r="C131" s="252">
        <f>'Risk Analysis'!C169</f>
        <v>0.36617586666646146</v>
      </c>
      <c r="D131" s="252">
        <f>'Risk Analysis'!D169</f>
        <v>0.29581814305843535</v>
      </c>
      <c r="E131" s="252">
        <f>'Risk Analysis'!E169</f>
        <v>-0.30794950990880676</v>
      </c>
      <c r="F131" s="252">
        <f>'Risk Analysis'!F169</f>
        <v>0.23689779224665927</v>
      </c>
      <c r="G131" s="252">
        <f>'Risk Analysis'!G169</f>
        <v>0.19227089778022519</v>
      </c>
      <c r="H131" s="252">
        <f>'Risk Analysis'!H169</f>
        <v>4.9689340751289092E-2</v>
      </c>
      <c r="I131" s="252"/>
      <c r="J131" s="252">
        <f>'Risk Analysis'!J76</f>
        <v>0.15385123848926885</v>
      </c>
      <c r="K131" s="252">
        <f>'Risk Analysis'!K76</f>
        <v>0.1806423443066382</v>
      </c>
      <c r="L131" s="252">
        <f>'Risk Analysis'!L76</f>
        <v>0.20202366260097784</v>
      </c>
      <c r="M131" s="252">
        <f>'Risk Analysis'!M76</f>
        <v>9.7478093353881773E-2</v>
      </c>
      <c r="N131" s="252">
        <f>'Risk Analysis'!N76</f>
        <v>0.13057138125241277</v>
      </c>
      <c r="O131" s="252">
        <f>'Risk Analysis'!O76</f>
        <v>0.15203788181065647</v>
      </c>
      <c r="P131" s="252">
        <f>'Risk Analysis'!P76</f>
        <v>1.6029462665637629E-3</v>
      </c>
    </row>
    <row r="132" spans="1:16" x14ac:dyDescent="0.25">
      <c r="A132" s="276">
        <f>'Risk Analysis'!A170</f>
        <v>40909</v>
      </c>
      <c r="B132" s="277">
        <f>'Risk Analysis'!B170</f>
        <v>-0.36249621661805725</v>
      </c>
      <c r="C132" s="252">
        <f>'Risk Analysis'!C170</f>
        <v>-0.44933507644944487</v>
      </c>
      <c r="D132" s="252">
        <f>'Risk Analysis'!D170</f>
        <v>-0.31631907726017972</v>
      </c>
      <c r="E132" s="252">
        <f>'Risk Analysis'!E170</f>
        <v>-9.7209193503893759E-2</v>
      </c>
      <c r="F132" s="252">
        <f>'Risk Analysis'!F170</f>
        <v>-0.45729285389431273</v>
      </c>
      <c r="G132" s="252">
        <f>'Risk Analysis'!G170</f>
        <v>-0.29518787101995769</v>
      </c>
      <c r="H132" s="252">
        <f>'Risk Analysis'!H170</f>
        <v>-0.49512398358567933</v>
      </c>
      <c r="I132" s="252"/>
      <c r="J132" s="252">
        <f>'Risk Analysis'!J71</f>
        <v>-0.10227641968648887</v>
      </c>
      <c r="K132" s="252">
        <f>'Risk Analysis'!K71</f>
        <v>-7.427969493438738E-2</v>
      </c>
      <c r="L132" s="252">
        <f>'Risk Analysis'!L71</f>
        <v>-7.764658753483345E-3</v>
      </c>
      <c r="M132" s="252">
        <f>'Risk Analysis'!M71</f>
        <v>-0.29213842837374948</v>
      </c>
      <c r="N132" s="252">
        <f>'Risk Analysis'!N71</f>
        <v>-0.17288351266979246</v>
      </c>
      <c r="O132" s="252">
        <f>'Risk Analysis'!O71</f>
        <v>-4.9097577845614401E-2</v>
      </c>
      <c r="P132" s="252">
        <f>'Risk Analysis'!P71</f>
        <v>-0.26318496003690262</v>
      </c>
    </row>
    <row r="133" spans="1:16" x14ac:dyDescent="0.25">
      <c r="A133" s="276">
        <f>'Risk Analysis'!A171</f>
        <v>40940</v>
      </c>
      <c r="B133" s="277">
        <f>'Risk Analysis'!B171</f>
        <v>-2.1957081501478086</v>
      </c>
      <c r="C133" s="252">
        <f>'Risk Analysis'!C171</f>
        <v>-2.1745339450450487</v>
      </c>
      <c r="D133" s="252">
        <f>'Risk Analysis'!D171</f>
        <v>-1.8315713168544512</v>
      </c>
      <c r="E133" s="252">
        <f>'Risk Analysis'!E171</f>
        <v>-2.7186511411162662</v>
      </c>
      <c r="F133" s="252">
        <f>'Risk Analysis'!F171</f>
        <v>-2.1784785185299054</v>
      </c>
      <c r="G133" s="252">
        <f>'Risk Analysis'!G171</f>
        <v>-1.9740126808792675</v>
      </c>
      <c r="H133" s="252">
        <f>'Risk Analysis'!H171</f>
        <v>-2.5735452466315567</v>
      </c>
      <c r="I133" s="252"/>
      <c r="J133" s="252">
        <f>'Risk Analysis'!J72</f>
        <v>-0.26674608042828074</v>
      </c>
      <c r="K133" s="252">
        <f>'Risk Analysis'!K72</f>
        <v>-0.23168857193173784</v>
      </c>
      <c r="L133" s="252">
        <f>'Risk Analysis'!L72</f>
        <v>-0.14191835215861606</v>
      </c>
      <c r="M133" s="252">
        <f>'Risk Analysis'!M72</f>
        <v>-0.4984918386736048</v>
      </c>
      <c r="N133" s="252">
        <f>'Risk Analysis'!N72</f>
        <v>-0.33764708196131354</v>
      </c>
      <c r="O133" s="252">
        <f>'Risk Analysis'!O72</f>
        <v>-0.19850643915339716</v>
      </c>
      <c r="P133" s="252">
        <f>'Risk Analysis'!P72</f>
        <v>-0.46631017515780104</v>
      </c>
    </row>
    <row r="134" spans="1:16" x14ac:dyDescent="0.25">
      <c r="A134" s="276">
        <f>'Risk Analysis'!A172</f>
        <v>40969</v>
      </c>
      <c r="B134" s="277">
        <f>'Risk Analysis'!B172</f>
        <v>0.55980726153355664</v>
      </c>
      <c r="C134" s="252">
        <f>'Risk Analysis'!C172</f>
        <v>0.57039462225081161</v>
      </c>
      <c r="D134" s="252">
        <f>'Risk Analysis'!D172</f>
        <v>0.57930797684454971</v>
      </c>
      <c r="E134" s="252">
        <f>'Risk Analysis'!E172</f>
        <v>0.39561053342805474</v>
      </c>
      <c r="F134" s="252">
        <f>'Risk Analysis'!F172</f>
        <v>0.6562236992964231</v>
      </c>
      <c r="G134" s="252">
        <f>'Risk Analysis'!G172</f>
        <v>0.53904778648215401</v>
      </c>
      <c r="H134" s="252">
        <f>'Risk Analysis'!H172</f>
        <v>0.72239780855650171</v>
      </c>
      <c r="I134" s="252"/>
      <c r="J134" s="252">
        <f>'Risk Analysis'!J73</f>
        <v>-0.182691025603197</v>
      </c>
      <c r="K134" s="252">
        <f>'Risk Analysis'!K73</f>
        <v>-0.1636546427627642</v>
      </c>
      <c r="L134" s="252">
        <f>'Risk Analysis'!L73</f>
        <v>-8.3622393551222085E-2</v>
      </c>
      <c r="M134" s="252">
        <f>'Risk Analysis'!M73</f>
        <v>-0.32150383304631752</v>
      </c>
      <c r="N134" s="252">
        <f>'Risk Analysis'!N73</f>
        <v>-0.22805273174852669</v>
      </c>
      <c r="O134" s="252">
        <f>'Risk Analysis'!O73</f>
        <v>-0.13299284964587005</v>
      </c>
      <c r="P134" s="252">
        <f>'Risk Analysis'!P73</f>
        <v>-0.34809950641038723</v>
      </c>
    </row>
    <row r="135" spans="1:16" x14ac:dyDescent="0.25">
      <c r="A135" s="276">
        <f>'Risk Analysis'!A173</f>
        <v>41000</v>
      </c>
      <c r="B135" s="277">
        <f>'Risk Analysis'!B173</f>
        <v>-7.3472862788068277E-2</v>
      </c>
      <c r="C135" s="252">
        <f>'Risk Analysis'!C173</f>
        <v>1.3451693140360691E-3</v>
      </c>
      <c r="D135" s="252">
        <f>'Risk Analysis'!D173</f>
        <v>-0.10880481800317682</v>
      </c>
      <c r="E135" s="252">
        <f>'Risk Analysis'!E173</f>
        <v>-0.12178109170386173</v>
      </c>
      <c r="F135" s="252">
        <f>'Risk Analysis'!F173</f>
        <v>-0.1137131067649032</v>
      </c>
      <c r="G135" s="252">
        <f>'Risk Analysis'!G173</f>
        <v>-7.9150249373335313E-2</v>
      </c>
      <c r="H135" s="252">
        <f>'Risk Analysis'!H173</f>
        <v>-0.24553722524049762</v>
      </c>
      <c r="I135" s="252"/>
      <c r="J135" s="252">
        <f>'Risk Analysis'!J74</f>
        <v>0.14606677289935355</v>
      </c>
      <c r="K135" s="252">
        <f>'Risk Analysis'!K74</f>
        <v>0.17644059584974425</v>
      </c>
      <c r="L135" s="252">
        <f>'Risk Analysis'!L74</f>
        <v>0.20588533218307942</v>
      </c>
      <c r="M135" s="252">
        <f>'Risk Analysis'!M74</f>
        <v>4.8195823868822638E-2</v>
      </c>
      <c r="N135" s="252">
        <f>'Risk Analysis'!N74</f>
        <v>0.11956166001414972</v>
      </c>
      <c r="O135" s="252">
        <f>'Risk Analysis'!O74</f>
        <v>0.1577607695733034</v>
      </c>
      <c r="P135" s="252">
        <f>'Risk Analysis'!P74</f>
        <v>-5.3064134773214058E-5</v>
      </c>
    </row>
    <row r="136" spans="1:16" x14ac:dyDescent="0.25">
      <c r="A136" s="276">
        <f>'Risk Analysis'!A174</f>
        <v>41030</v>
      </c>
      <c r="B136" s="277">
        <f>'Risk Analysis'!B174</f>
        <v>3.4851137891857875</v>
      </c>
      <c r="C136" s="252">
        <f>'Risk Analysis'!C174</f>
        <v>3.6053848360760865</v>
      </c>
      <c r="D136" s="252">
        <f>'Risk Analysis'!D174</f>
        <v>3.0020847981430712</v>
      </c>
      <c r="E136" s="252">
        <f>'Risk Analysis'!E174</f>
        <v>4.1295912770367753</v>
      </c>
      <c r="F136" s="252">
        <f>'Risk Analysis'!F174</f>
        <v>3.5773202805754813</v>
      </c>
      <c r="G136" s="252">
        <f>'Risk Analysis'!G174</f>
        <v>3.0993975171235411</v>
      </c>
      <c r="H136" s="252">
        <f>'Risk Analysis'!H174</f>
        <v>3.7031820898823966</v>
      </c>
      <c r="I136" s="252"/>
      <c r="J136" s="252">
        <f>'Risk Analysis'!J75</f>
        <v>-2.2094897636946643E-2</v>
      </c>
      <c r="K136" s="252">
        <f>'Risk Analysis'!K75</f>
        <v>2.205346856134726E-2</v>
      </c>
      <c r="L136" s="252">
        <f>'Risk Analysis'!L75</f>
        <v>5.6081579465966334E-2</v>
      </c>
      <c r="M136" s="252">
        <f>'Risk Analysis'!M75</f>
        <v>-0.17015504169345017</v>
      </c>
      <c r="N136" s="252">
        <f>'Risk Analysis'!N75</f>
        <v>-4.5079615215682503E-2</v>
      </c>
      <c r="O136" s="252">
        <f>'Risk Analysis'!O75</f>
        <v>-1.0064285050352471E-2</v>
      </c>
      <c r="P136" s="252">
        <f>'Risk Analysis'!P75</f>
        <v>-0.19280430047056868</v>
      </c>
    </row>
    <row r="137" spans="1:16" x14ac:dyDescent="0.25">
      <c r="A137" s="276">
        <f>'Risk Analysis'!A175</f>
        <v>41061</v>
      </c>
      <c r="B137" s="277">
        <f>'Risk Analysis'!B175</f>
        <v>0.71492429264503321</v>
      </c>
      <c r="C137" s="252">
        <f>'Risk Analysis'!C175</f>
        <v>0.77806531375860244</v>
      </c>
      <c r="D137" s="252">
        <f>'Risk Analysis'!D175</f>
        <v>0.68637778865853027</v>
      </c>
      <c r="E137" s="252">
        <f>'Risk Analysis'!E175</f>
        <v>0.54664334952713989</v>
      </c>
      <c r="F137" s="252">
        <f>'Risk Analysis'!F175</f>
        <v>0.61090671410799458</v>
      </c>
      <c r="G137" s="252">
        <f>'Risk Analysis'!G175</f>
        <v>0.73035251628502385</v>
      </c>
      <c r="H137" s="252">
        <f>'Risk Analysis'!H175</f>
        <v>0.58570413464687776</v>
      </c>
      <c r="I137" s="252"/>
      <c r="J137" s="252">
        <f>'Risk Analysis'!J76</f>
        <v>0.15385123848926885</v>
      </c>
      <c r="K137" s="252">
        <f>'Risk Analysis'!K76</f>
        <v>0.1806423443066382</v>
      </c>
      <c r="L137" s="252">
        <f>'Risk Analysis'!L76</f>
        <v>0.20202366260097784</v>
      </c>
      <c r="M137" s="252">
        <f>'Risk Analysis'!M76</f>
        <v>9.7478093353881773E-2</v>
      </c>
      <c r="N137" s="252">
        <f>'Risk Analysis'!N76</f>
        <v>0.13057138125241277</v>
      </c>
      <c r="O137" s="252">
        <f>'Risk Analysis'!O76</f>
        <v>0.15203788181065647</v>
      </c>
      <c r="P137" s="252">
        <f>'Risk Analysis'!P76</f>
        <v>1.6029462665637629E-3</v>
      </c>
    </row>
    <row r="138" spans="1:16" x14ac:dyDescent="0.25">
      <c r="A138" s="276">
        <f>'Risk Analysis'!A176</f>
        <v>41091</v>
      </c>
      <c r="B138" s="277">
        <f>'Risk Analysis'!B176</f>
        <v>-0.62857653688986803</v>
      </c>
      <c r="C138" s="252">
        <f>'Risk Analysis'!C176</f>
        <v>-0.81859460219947333</v>
      </c>
      <c r="D138" s="252">
        <f>'Risk Analysis'!D176</f>
        <v>-0.45228585135434474</v>
      </c>
      <c r="E138" s="252">
        <f>'Risk Analysis'!E176</f>
        <v>-0.61738923891244601</v>
      </c>
      <c r="F138" s="252">
        <f>'Risk Analysis'!F176</f>
        <v>-0.60174916477336204</v>
      </c>
      <c r="G138" s="252">
        <f>'Risk Analysis'!G176</f>
        <v>-0.48820266402104906</v>
      </c>
      <c r="H138" s="252">
        <f>'Risk Analysis'!H176</f>
        <v>-0.37563286941162666</v>
      </c>
      <c r="I138" s="252"/>
      <c r="J138" s="252">
        <f>'Risk Analysis'!J77</f>
        <v>-5.2600702335943911E-2</v>
      </c>
      <c r="K138" s="252">
        <f>'Risk Analysis'!K77</f>
        <v>-4.0562168870309577E-2</v>
      </c>
      <c r="L138" s="252">
        <f>'Risk Analysis'!L77</f>
        <v>1.756365887446705E-2</v>
      </c>
      <c r="M138" s="252">
        <f>'Risk Analysis'!M77</f>
        <v>-0.13708131750074276</v>
      </c>
      <c r="N138" s="252">
        <f>'Risk Analysis'!N77</f>
        <v>-6.2482321345755404E-2</v>
      </c>
      <c r="O138" s="252">
        <f>'Risk Analysis'!O77</f>
        <v>-2.5446493012585138E-2</v>
      </c>
      <c r="P138" s="252">
        <f>'Risk Analysis'!P77</f>
        <v>-0.15563858178699655</v>
      </c>
    </row>
    <row r="139" spans="1:16" x14ac:dyDescent="0.25">
      <c r="A139" s="276">
        <f>'Risk Analysis'!A177</f>
        <v>41122</v>
      </c>
      <c r="B139" s="277">
        <f>'Risk Analysis'!B177</f>
        <v>-0.13183842846612182</v>
      </c>
      <c r="C139" s="252">
        <f>'Risk Analysis'!C177</f>
        <v>-9.5639604756178151E-2</v>
      </c>
      <c r="D139" s="252">
        <f>'Risk Analysis'!D177</f>
        <v>-6.9109900850605407E-2</v>
      </c>
      <c r="E139" s="252">
        <f>'Risk Analysis'!E177</f>
        <v>8.0100025440076578E-2</v>
      </c>
      <c r="F139" s="252">
        <f>'Risk Analysis'!F177</f>
        <v>9.251199752778741E-2</v>
      </c>
      <c r="G139" s="252">
        <f>'Risk Analysis'!G177</f>
        <v>-0.24461907621831178</v>
      </c>
      <c r="H139" s="252">
        <f>'Risk Analysis'!H177</f>
        <v>-0.26120080372927146</v>
      </c>
      <c r="I139" s="252"/>
      <c r="J139" s="252">
        <f>'Risk Analysis'!J78</f>
        <v>-0.16405053774326642</v>
      </c>
      <c r="K139" s="252">
        <f>'Risk Analysis'!K78</f>
        <v>-0.17369148047796978</v>
      </c>
      <c r="L139" s="252">
        <f>'Risk Analysis'!L78</f>
        <v>-0.10505955040880603</v>
      </c>
      <c r="M139" s="252">
        <f>'Risk Analysis'!M78</f>
        <v>-0.17383239757790042</v>
      </c>
      <c r="N139" s="252">
        <f>'Risk Analysis'!N78</f>
        <v>-0.13817885472162073</v>
      </c>
      <c r="O139" s="252">
        <f>'Risk Analysis'!O78</f>
        <v>-0.14905197034066373</v>
      </c>
      <c r="P139" s="252">
        <f>'Risk Analysis'!P78</f>
        <v>-0.21196377893725435</v>
      </c>
    </row>
    <row r="140" spans="1:16" x14ac:dyDescent="0.25">
      <c r="A140" s="276">
        <f>'Risk Analysis'!A178</f>
        <v>41153</v>
      </c>
      <c r="B140" s="277">
        <f>'Risk Analysis'!B178</f>
        <v>-0.21025661563140466</v>
      </c>
      <c r="C140" s="252">
        <f>'Risk Analysis'!C178</f>
        <v>-0.19496985606479439</v>
      </c>
      <c r="D140" s="252">
        <f>'Risk Analysis'!D178</f>
        <v>-0.15461660584280462</v>
      </c>
      <c r="E140" s="252">
        <f>'Risk Analysis'!E178</f>
        <v>-0.2504165356171455</v>
      </c>
      <c r="F140" s="252">
        <f>'Risk Analysis'!F178</f>
        <v>-0.34114628499669114</v>
      </c>
      <c r="G140" s="252">
        <f>'Risk Analysis'!G178</f>
        <v>-0.11109369041745962</v>
      </c>
      <c r="H140" s="252">
        <f>'Risk Analysis'!H178</f>
        <v>-0.49141609541310449</v>
      </c>
      <c r="I140" s="252"/>
      <c r="J140" s="252">
        <f>'Risk Analysis'!J79</f>
        <v>-0.11769892185188993</v>
      </c>
      <c r="K140" s="252">
        <f>'Risk Analysis'!K79</f>
        <v>-0.11533379701047439</v>
      </c>
      <c r="L140" s="252">
        <f>'Risk Analysis'!L79</f>
        <v>-4.5975428643048474E-2</v>
      </c>
      <c r="M140" s="252">
        <f>'Risk Analysis'!M79</f>
        <v>-0.23327470404434175</v>
      </c>
      <c r="N140" s="252">
        <f>'Risk Analysis'!N79</f>
        <v>-0.13479095673649713</v>
      </c>
      <c r="O140" s="252">
        <f>'Risk Analysis'!O79</f>
        <v>-8.4132847217379444E-2</v>
      </c>
      <c r="P140" s="252">
        <f>'Risk Analysis'!P79</f>
        <v>-0.16804724157717726</v>
      </c>
    </row>
    <row r="141" spans="1:16" x14ac:dyDescent="0.25">
      <c r="A141" s="276">
        <f>'Risk Analysis'!A179</f>
        <v>41183</v>
      </c>
      <c r="B141" s="277">
        <f>'Risk Analysis'!B179</f>
        <v>1.455539096741536</v>
      </c>
      <c r="C141" s="252">
        <f>'Risk Analysis'!C179</f>
        <v>1.4406114629310161</v>
      </c>
      <c r="D141" s="252">
        <f>'Risk Analysis'!D179</f>
        <v>1.2743830037318156</v>
      </c>
      <c r="E141" s="252">
        <f>'Risk Analysis'!E179</f>
        <v>1.7513141391838329</v>
      </c>
      <c r="F141" s="252">
        <f>'Risk Analysis'!F179</f>
        <v>1.5428518453514291</v>
      </c>
      <c r="G141" s="252">
        <f>'Risk Analysis'!G179</f>
        <v>1.3039346223213539</v>
      </c>
      <c r="H141" s="252">
        <f>'Risk Analysis'!H179</f>
        <v>1.7410188920095715</v>
      </c>
      <c r="I141" s="252"/>
      <c r="J141" s="252">
        <f>'Risk Analysis'!J80</f>
        <v>-0.23060494487579825</v>
      </c>
      <c r="K141" s="252">
        <f>'Risk Analysis'!K80</f>
        <v>-0.25604532649303319</v>
      </c>
      <c r="L141" s="252">
        <f>'Risk Analysis'!L80</f>
        <v>-0.15648931649231901</v>
      </c>
      <c r="M141" s="252">
        <f>'Risk Analysis'!M80</f>
        <v>-0.31552426187897786</v>
      </c>
      <c r="N141" s="252">
        <f>'Risk Analysis'!N80</f>
        <v>-0.23943815401377877</v>
      </c>
      <c r="O141" s="252">
        <f>'Risk Analysis'!O80</f>
        <v>-0.17665787594554697</v>
      </c>
      <c r="P141" s="252">
        <f>'Risk Analysis'!P80</f>
        <v>-0.2189888539210133</v>
      </c>
    </row>
    <row r="142" spans="1:16" x14ac:dyDescent="0.25">
      <c r="A142" s="276">
        <f>'Risk Analysis'!A180</f>
        <v>41214</v>
      </c>
      <c r="B142" s="277">
        <f>'Risk Analysis'!B180</f>
        <v>0.25115944957197206</v>
      </c>
      <c r="C142" s="252">
        <f>'Risk Analysis'!C180</f>
        <v>0.29470291466296794</v>
      </c>
      <c r="D142" s="252">
        <f>'Risk Analysis'!D180</f>
        <v>0.27398813722877852</v>
      </c>
      <c r="E142" s="252">
        <f>'Risk Analysis'!E180</f>
        <v>0.28665944960541884</v>
      </c>
      <c r="F142" s="252">
        <f>'Risk Analysis'!F180</f>
        <v>0.3192727772255593</v>
      </c>
      <c r="G142" s="252">
        <f>'Risk Analysis'!G180</f>
        <v>0.21232448515191979</v>
      </c>
      <c r="H142" s="252">
        <f>'Risk Analysis'!H180</f>
        <v>0.12642762556053297</v>
      </c>
      <c r="I142" s="252"/>
      <c r="J142" s="252">
        <f>'Risk Analysis'!J81</f>
        <v>-0.10480102308794148</v>
      </c>
      <c r="K142" s="252">
        <f>'Risk Analysis'!K81</f>
        <v>-0.12541972563632162</v>
      </c>
      <c r="L142" s="252">
        <f>'Risk Analysis'!L81</f>
        <v>-4.4577337391799338E-2</v>
      </c>
      <c r="M142" s="252">
        <f>'Risk Analysis'!M81</f>
        <v>-0.16009389818033803</v>
      </c>
      <c r="N142" s="252">
        <f>'Risk Analysis'!N81</f>
        <v>-0.10803903006732123</v>
      </c>
      <c r="O142" s="252">
        <f>'Risk Analysis'!O81</f>
        <v>-5.8996422105849641E-2</v>
      </c>
      <c r="P142" s="252">
        <f>'Risk Analysis'!P81</f>
        <v>-0.10400771195386736</v>
      </c>
    </row>
    <row r="143" spans="1:16" x14ac:dyDescent="0.25">
      <c r="A143" s="276">
        <f>'Risk Analysis'!A181</f>
        <v>41244</v>
      </c>
      <c r="B143" s="277">
        <f>'Risk Analysis'!B181</f>
        <v>-0.41413626095563644</v>
      </c>
      <c r="C143" s="252">
        <f>'Risk Analysis'!C181</f>
        <v>-0.33806494101910167</v>
      </c>
      <c r="D143" s="252">
        <f>'Risk Analysis'!D181</f>
        <v>-0.25322444308412123</v>
      </c>
      <c r="E143" s="252">
        <f>'Risk Analysis'!E181</f>
        <v>-0.94751172036102627</v>
      </c>
      <c r="F143" s="252">
        <f>'Risk Analysis'!F181</f>
        <v>-0.46253513415582753</v>
      </c>
      <c r="G143" s="252">
        <f>'Risk Analysis'!G181</f>
        <v>-0.31079896548301567</v>
      </c>
      <c r="H143" s="252">
        <f>'Risk Analysis'!H181</f>
        <v>-0.61971063723970166</v>
      </c>
      <c r="I143" s="252"/>
      <c r="J143" s="252">
        <f>'Risk Analysis'!J82</f>
        <v>-0.22920036044024425</v>
      </c>
      <c r="K143" s="252">
        <f>'Risk Analysis'!K82</f>
        <v>-0.25386938994889197</v>
      </c>
      <c r="L143" s="252">
        <f>'Risk Analysis'!L82</f>
        <v>-0.14123221705620004</v>
      </c>
      <c r="M143" s="252">
        <f>'Risk Analysis'!M82</f>
        <v>-0.33954954582467134</v>
      </c>
      <c r="N143" s="252">
        <f>'Risk Analysis'!N82</f>
        <v>-0.23700588617707694</v>
      </c>
      <c r="O143" s="252">
        <f>'Risk Analysis'!O82</f>
        <v>-0.16008202093822763</v>
      </c>
      <c r="P143" s="252">
        <f>'Risk Analysis'!P82</f>
        <v>-0.21775193330928799</v>
      </c>
    </row>
    <row r="144" spans="1:16" x14ac:dyDescent="0.25">
      <c r="A144" s="276">
        <f>'Risk Analysis'!A182</f>
        <v>41275</v>
      </c>
      <c r="B144" s="277">
        <f>'Risk Analysis'!B182</f>
        <v>0.60209500857140419</v>
      </c>
      <c r="C144" s="252">
        <f>'Risk Analysis'!C182</f>
        <v>0.54383590398642401</v>
      </c>
      <c r="D144" s="252">
        <f>'Risk Analysis'!D182</f>
        <v>0.48712134645907323</v>
      </c>
      <c r="E144" s="252">
        <f>'Risk Analysis'!E182</f>
        <v>1.1060299658700727</v>
      </c>
      <c r="F144" s="252">
        <f>'Risk Analysis'!F182</f>
        <v>0.78049041533003094</v>
      </c>
      <c r="G144" s="252">
        <f>'Risk Analysis'!G182</f>
        <v>0.4615461347864826</v>
      </c>
      <c r="H144" s="252">
        <f>'Risk Analysis'!H182</f>
        <v>0.83869324043486693</v>
      </c>
      <c r="I144" s="252"/>
      <c r="J144" s="252">
        <f>'Risk Analysis'!J83</f>
        <v>-0.26112277651401233</v>
      </c>
      <c r="K144" s="252">
        <f>'Risk Analysis'!K83</f>
        <v>-0.2965363617296714</v>
      </c>
      <c r="L144" s="252">
        <f>'Risk Analysis'!L83</f>
        <v>-0.16614010310564867</v>
      </c>
      <c r="M144" s="252">
        <f>'Risk Analysis'!M83</f>
        <v>-0.37164179255822199</v>
      </c>
      <c r="N144" s="252">
        <f>'Risk Analysis'!N83</f>
        <v>-0.2620685135976033</v>
      </c>
      <c r="O144" s="252">
        <f>'Risk Analysis'!O83</f>
        <v>-0.18554180888518054</v>
      </c>
      <c r="P144" s="252">
        <f>'Risk Analysis'!P83</f>
        <v>-0.22034485780315383</v>
      </c>
    </row>
    <row r="145" spans="1:16" x14ac:dyDescent="0.25">
      <c r="A145" s="276">
        <f>'Risk Analysis'!A183</f>
        <v>41306</v>
      </c>
      <c r="B145" s="277">
        <f>'Risk Analysis'!B183</f>
        <v>-0.72416287969822901</v>
      </c>
      <c r="C145" s="252">
        <f>'Risk Analysis'!C183</f>
        <v>-0.60501806659056079</v>
      </c>
      <c r="D145" s="252">
        <f>'Risk Analysis'!D183</f>
        <v>-0.59485598824832986</v>
      </c>
      <c r="E145" s="252">
        <f>'Risk Analysis'!E183</f>
        <v>-1.3454416049722986</v>
      </c>
      <c r="F145" s="252">
        <f>'Risk Analysis'!F183</f>
        <v>-0.82304782771319418</v>
      </c>
      <c r="G145" s="252">
        <f>'Risk Analysis'!G183</f>
        <v>-0.58485044205585557</v>
      </c>
      <c r="H145" s="252">
        <f>'Risk Analysis'!H183</f>
        <v>-1.0087646303080715</v>
      </c>
      <c r="I145" s="252"/>
      <c r="J145" s="252">
        <f>'Risk Analysis'!J84</f>
        <v>-0.29822974943777958</v>
      </c>
      <c r="K145" s="252">
        <f>'Risk Analysis'!K84</f>
        <v>-0.33135254435629335</v>
      </c>
      <c r="L145" s="252">
        <f>'Risk Analysis'!L84</f>
        <v>-0.20429365366218491</v>
      </c>
      <c r="M145" s="252">
        <f>'Risk Analysis'!M84</f>
        <v>-0.41726069948062594</v>
      </c>
      <c r="N145" s="252">
        <f>'Risk Analysis'!N84</f>
        <v>-0.32308472203357702</v>
      </c>
      <c r="O145" s="252">
        <f>'Risk Analysis'!O84</f>
        <v>-0.20872877522412214</v>
      </c>
      <c r="P145" s="252">
        <f>'Risk Analysis'!P84</f>
        <v>-0.28021290253326531</v>
      </c>
    </row>
    <row r="146" spans="1:16" x14ac:dyDescent="0.25">
      <c r="A146" s="276">
        <f>'Risk Analysis'!A184</f>
        <v>41334</v>
      </c>
      <c r="B146" s="277">
        <f>'Risk Analysis'!B184</f>
        <v>2.2420900685244392</v>
      </c>
      <c r="C146" s="252">
        <f>'Risk Analysis'!C184</f>
        <v>2.1931849270938524</v>
      </c>
      <c r="D146" s="252">
        <f>'Risk Analysis'!D184</f>
        <v>1.9989046251892202</v>
      </c>
      <c r="E146" s="252">
        <f>'Risk Analysis'!E184</f>
        <v>2.8638749623790538</v>
      </c>
      <c r="F146" s="252">
        <f>'Risk Analysis'!F184</f>
        <v>2.3591978781066376</v>
      </c>
      <c r="G146" s="252">
        <f>'Risk Analysis'!G184</f>
        <v>1.9965941268277629</v>
      </c>
      <c r="H146" s="252">
        <f>'Risk Analysis'!H184</f>
        <v>2.55763540081242</v>
      </c>
      <c r="I146" s="252"/>
      <c r="J146" s="252">
        <f>'Risk Analysis'!J85</f>
        <v>-0.13679984549067783</v>
      </c>
      <c r="K146" s="252">
        <f>'Risk Analysis'!K85</f>
        <v>-0.16629855329355633</v>
      </c>
      <c r="L146" s="252">
        <f>'Risk Analysis'!L85</f>
        <v>-6.3410027557965029E-2</v>
      </c>
      <c r="M146" s="252">
        <f>'Risk Analysis'!M85</f>
        <v>-0.23970270791872678</v>
      </c>
      <c r="N146" s="252">
        <f>'Risk Analysis'!N85</f>
        <v>-0.15762625667723018</v>
      </c>
      <c r="O146" s="252">
        <f>'Risk Analysis'!O85</f>
        <v>-6.4061868259560492E-2</v>
      </c>
      <c r="P146" s="252">
        <f>'Risk Analysis'!P85</f>
        <v>-0.10366658941060497</v>
      </c>
    </row>
    <row r="147" spans="1:16" x14ac:dyDescent="0.25">
      <c r="A147" s="276">
        <f>'Risk Analysis'!A185</f>
        <v>41365</v>
      </c>
      <c r="B147" s="277">
        <f>'Risk Analysis'!B185</f>
        <v>-0.31584536038617805</v>
      </c>
      <c r="C147" s="252">
        <f>'Risk Analysis'!C185</f>
        <v>-0.1714637040024749</v>
      </c>
      <c r="D147" s="252">
        <f>'Risk Analysis'!D185</f>
        <v>-0.240180403054226</v>
      </c>
      <c r="E147" s="252">
        <f>'Risk Analysis'!E185</f>
        <v>-0.92995062348094504</v>
      </c>
      <c r="F147" s="252">
        <f>'Risk Analysis'!F185</f>
        <v>-0.39436956124661238</v>
      </c>
      <c r="G147" s="252">
        <f>'Risk Analysis'!G185</f>
        <v>-0.2647318198919591</v>
      </c>
      <c r="H147" s="252">
        <f>'Risk Analysis'!H185</f>
        <v>-0.54534016313702949</v>
      </c>
      <c r="I147" s="252"/>
      <c r="J147" s="252">
        <f>'Risk Analysis'!J86</f>
        <v>-9.0731800018963471E-2</v>
      </c>
      <c r="K147" s="252">
        <f>'Risk Analysis'!K86</f>
        <v>-0.11496756360313687</v>
      </c>
      <c r="L147" s="252">
        <f>'Risk Analysis'!L86</f>
        <v>-1.0885745861266125E-2</v>
      </c>
      <c r="M147" s="252">
        <f>'Risk Analysis'!M86</f>
        <v>-0.21289599578513274</v>
      </c>
      <c r="N147" s="252">
        <f>'Risk Analysis'!N86</f>
        <v>-9.5831835211054622E-2</v>
      </c>
      <c r="O147" s="252">
        <f>'Risk Analysis'!O86</f>
        <v>-2.5110493455567033E-2</v>
      </c>
      <c r="P147" s="252">
        <f>'Risk Analysis'!P86</f>
        <v>-4.8344991089876624E-2</v>
      </c>
    </row>
    <row r="148" spans="1:16" x14ac:dyDescent="0.25">
      <c r="A148" s="276">
        <f>'Risk Analysis'!A186</f>
        <v>41395</v>
      </c>
      <c r="B148" s="277">
        <f>'Risk Analysis'!B186</f>
        <v>2.289965261371687</v>
      </c>
      <c r="C148" s="252">
        <f>'Risk Analysis'!C186</f>
        <v>2.2536059659239998</v>
      </c>
      <c r="D148" s="252">
        <f>'Risk Analysis'!D186</f>
        <v>1.9855956653450784</v>
      </c>
      <c r="E148" s="252">
        <f>'Risk Analysis'!E186</f>
        <v>2.9300011901378222</v>
      </c>
      <c r="F148" s="252">
        <f>'Risk Analysis'!F186</f>
        <v>2.4958815575159066</v>
      </c>
      <c r="G148" s="252">
        <f>'Risk Analysis'!G186</f>
        <v>2.0332268147438652</v>
      </c>
      <c r="H148" s="252">
        <f>'Risk Analysis'!H186</f>
        <v>2.760233096936604</v>
      </c>
      <c r="I148" s="252"/>
      <c r="J148" s="252">
        <f>'Risk Analysis'!J87</f>
        <v>-0.35512790244358211</v>
      </c>
      <c r="K148" s="252">
        <f>'Risk Analysis'!K87</f>
        <v>-0.38686570183500979</v>
      </c>
      <c r="L148" s="252">
        <f>'Risk Analysis'!L87</f>
        <v>-0.23946346356365925</v>
      </c>
      <c r="M148" s="252">
        <f>'Risk Analysis'!M87</f>
        <v>-0.53173087232907679</v>
      </c>
      <c r="N148" s="252">
        <f>'Risk Analysis'!N87</f>
        <v>-0.37970437265879037</v>
      </c>
      <c r="O148" s="252">
        <f>'Risk Analysis'!O87</f>
        <v>-0.25261608879630637</v>
      </c>
      <c r="P148" s="252">
        <f>'Risk Analysis'!P87</f>
        <v>-0.32486933998748585</v>
      </c>
    </row>
    <row r="149" spans="1:16" x14ac:dyDescent="0.25">
      <c r="A149" s="276">
        <f>'Risk Analysis'!A187</f>
        <v>41426</v>
      </c>
      <c r="B149" s="277">
        <f>'Risk Analysis'!B187</f>
        <v>-0.45845093015352478</v>
      </c>
      <c r="C149" s="252">
        <f>'Risk Analysis'!C187</f>
        <v>-0.32030363746757839</v>
      </c>
      <c r="D149" s="252">
        <f>'Risk Analysis'!D187</f>
        <v>-0.31156490113464475</v>
      </c>
      <c r="E149" s="252">
        <f>'Risk Analysis'!E187</f>
        <v>-1.2077605202409196</v>
      </c>
      <c r="F149" s="252">
        <f>'Risk Analysis'!F187</f>
        <v>-0.37344653290835556</v>
      </c>
      <c r="G149" s="252">
        <f>'Risk Analysis'!G187</f>
        <v>-0.44926866237690616</v>
      </c>
      <c r="H149" s="252">
        <f>'Risk Analysis'!H187</f>
        <v>-0.51737618486160042</v>
      </c>
      <c r="I149" s="252"/>
      <c r="J149" s="252">
        <f>'Risk Analysis'!J88</f>
        <v>-0.10914905655530625</v>
      </c>
      <c r="K149" s="252">
        <f>'Risk Analysis'!K88</f>
        <v>-0.1500290844878564</v>
      </c>
      <c r="L149" s="252">
        <f>'Risk Analysis'!L88</f>
        <v>-2.8266262253571393E-2</v>
      </c>
      <c r="M149" s="252">
        <f>'Risk Analysis'!M88</f>
        <v>-0.19837076766983466</v>
      </c>
      <c r="N149" s="252">
        <f>'Risk Analysis'!N88</f>
        <v>-0.10430715037727442</v>
      </c>
      <c r="O149" s="252">
        <f>'Risk Analysis'!O88</f>
        <v>-3.3227015130543429E-2</v>
      </c>
      <c r="P149" s="252">
        <f>'Risk Analysis'!P88</f>
        <v>-3.5461829426625825E-2</v>
      </c>
    </row>
    <row r="150" spans="1:16" x14ac:dyDescent="0.25">
      <c r="A150" s="276">
        <f>'Risk Analysis'!A188</f>
        <v>41456</v>
      </c>
      <c r="B150" s="277">
        <f>'Risk Analysis'!B188</f>
        <v>-0.18650697374803013</v>
      </c>
      <c r="C150" s="252">
        <f>'Risk Analysis'!C188</f>
        <v>-0.30050758790754722</v>
      </c>
      <c r="D150" s="252">
        <f>'Risk Analysis'!D188</f>
        <v>-0.243000476922965</v>
      </c>
      <c r="E150" s="252">
        <f>'Risk Analysis'!E188</f>
        <v>0.42988255499376432</v>
      </c>
      <c r="F150" s="252">
        <f>'Risk Analysis'!F188</f>
        <v>-0.15176951380940237</v>
      </c>
      <c r="G150" s="252">
        <f>'Risk Analysis'!G188</f>
        <v>-0.26267541100273556</v>
      </c>
      <c r="H150" s="252">
        <f>'Risk Analysis'!H188</f>
        <v>-0.13048858384946782</v>
      </c>
      <c r="I150" s="252"/>
      <c r="J150" s="252">
        <f>'Risk Analysis'!J89</f>
        <v>-9.8290492948741939E-2</v>
      </c>
      <c r="K150" s="252">
        <f>'Risk Analysis'!K89</f>
        <v>-0.12090040301793828</v>
      </c>
      <c r="L150" s="252">
        <f>'Risk Analysis'!L89</f>
        <v>-1.3216778632620517E-2</v>
      </c>
      <c r="M150" s="252">
        <f>'Risk Analysis'!M89</f>
        <v>-0.21403078760655628</v>
      </c>
      <c r="N150" s="252">
        <f>'Risk Analysis'!N89</f>
        <v>-8.7684267518582645E-2</v>
      </c>
      <c r="O150" s="252">
        <f>'Risk Analysis'!O89</f>
        <v>-3.0417070687165846E-2</v>
      </c>
      <c r="P150" s="252">
        <f>'Risk Analysis'!P89</f>
        <v>-5.9235923746816174E-2</v>
      </c>
    </row>
    <row r="151" spans="1:16" x14ac:dyDescent="0.25">
      <c r="A151" s="276">
        <f>'Risk Analysis'!A189</f>
        <v>41487</v>
      </c>
      <c r="B151" s="277">
        <f>'Risk Analysis'!B189</f>
        <v>0.15673779867301571</v>
      </c>
      <c r="C151" s="252">
        <f>'Risk Analysis'!C189</f>
        <v>4.6944097018712549E-2</v>
      </c>
      <c r="D151" s="252">
        <f>'Risk Analysis'!D189</f>
        <v>0.16064517430463005</v>
      </c>
      <c r="E151" s="252">
        <f>'Risk Analysis'!E189</f>
        <v>0.60232029372556761</v>
      </c>
      <c r="F151" s="252">
        <f>'Risk Analysis'!F189</f>
        <v>0.3036189380158989</v>
      </c>
      <c r="G151" s="252">
        <f>'Risk Analysis'!G189</f>
        <v>0.14226190993413021</v>
      </c>
      <c r="H151" s="252">
        <f>'Risk Analysis'!H189</f>
        <v>0.31936895238057311</v>
      </c>
      <c r="I151" s="252"/>
      <c r="J151" s="252">
        <f>'Risk Analysis'!J90</f>
        <v>7.678112656870735E-2</v>
      </c>
      <c r="K151" s="252">
        <f>'Risk Analysis'!K90</f>
        <v>5.4083830303887831E-2</v>
      </c>
      <c r="L151" s="252">
        <f>'Risk Analysis'!L90</f>
        <v>0.13799947749838773</v>
      </c>
      <c r="M151" s="252">
        <f>'Risk Analysis'!M90</f>
        <v>1.8179658912690817E-2</v>
      </c>
      <c r="N151" s="252">
        <f>'Risk Analysis'!N90</f>
        <v>9.0412963965897764E-2</v>
      </c>
      <c r="O151" s="252">
        <f>'Risk Analysis'!O90</f>
        <v>0.12952527698781341</v>
      </c>
      <c r="P151" s="252">
        <f>'Risk Analysis'!P90</f>
        <v>0.10928710064902777</v>
      </c>
    </row>
    <row r="152" spans="1:16" x14ac:dyDescent="0.25">
      <c r="A152" s="276">
        <f>'Risk Analysis'!A190</f>
        <v>41518</v>
      </c>
      <c r="B152" s="277">
        <f>'Risk Analysis'!B190</f>
        <v>0.14547157950033618</v>
      </c>
      <c r="C152" s="252">
        <f>'Risk Analysis'!C190</f>
        <v>0.22198284803524107</v>
      </c>
      <c r="D152" s="252">
        <f>'Risk Analysis'!D190</f>
        <v>0.22580007644303224</v>
      </c>
      <c r="E152" s="252">
        <f>'Risk Analysis'!E190</f>
        <v>-0.44238434547119743</v>
      </c>
      <c r="F152" s="252">
        <f>'Risk Analysis'!F190</f>
        <v>-1.2284421395163006E-3</v>
      </c>
      <c r="G152" s="252">
        <f>'Risk Analysis'!G190</f>
        <v>0.29226130660059274</v>
      </c>
      <c r="H152" s="252">
        <f>'Risk Analysis'!H190</f>
        <v>9.737444897038117E-3</v>
      </c>
      <c r="I152" s="252"/>
      <c r="J152" s="252">
        <f>'Risk Analysis'!J91</f>
        <v>7.6496595715656271E-2</v>
      </c>
      <c r="K152" s="252">
        <f>'Risk Analysis'!K91</f>
        <v>4.5941936505161381E-2</v>
      </c>
      <c r="L152" s="252">
        <f>'Risk Analysis'!L91</f>
        <v>0.14946913505599013</v>
      </c>
      <c r="M152" s="252">
        <f>'Risk Analysis'!M91</f>
        <v>-1.0417584870010372E-3</v>
      </c>
      <c r="N152" s="252">
        <f>'Risk Analysis'!N91</f>
        <v>8.4331887182140783E-2</v>
      </c>
      <c r="O152" s="252">
        <f>'Risk Analysis'!O91</f>
        <v>0.15178276045709452</v>
      </c>
      <c r="P152" s="252">
        <f>'Risk Analysis'!P91</f>
        <v>0.12558223440136101</v>
      </c>
    </row>
    <row r="153" spans="1:16" x14ac:dyDescent="0.25">
      <c r="A153" s="276">
        <f>'Risk Analysis'!A191</f>
        <v>41548</v>
      </c>
      <c r="B153" s="277">
        <f>'Risk Analysis'!B191</f>
        <v>0.20104552371692369</v>
      </c>
      <c r="C153" s="252">
        <f>'Risk Analysis'!C191</f>
        <v>0.13383719041208772</v>
      </c>
      <c r="D153" s="252">
        <f>'Risk Analysis'!D191</f>
        <v>0.20931214796724865</v>
      </c>
      <c r="E153" s="252">
        <f>'Risk Analysis'!E191</f>
        <v>0.20484867724161124</v>
      </c>
      <c r="F153" s="252">
        <f>'Risk Analysis'!F191</f>
        <v>0.1589632679489443</v>
      </c>
      <c r="G153" s="252">
        <f>'Risk Analysis'!G191</f>
        <v>0.23748520994342368</v>
      </c>
      <c r="H153" s="252">
        <f>'Risk Analysis'!H191</f>
        <v>0.34377714168528267</v>
      </c>
      <c r="I153" s="252"/>
      <c r="J153" s="252">
        <f>'Risk Analysis'!J92</f>
        <v>-9.0529067341877406E-2</v>
      </c>
      <c r="K153" s="252">
        <f>'Risk Analysis'!K92</f>
        <v>-0.11825923278203697</v>
      </c>
      <c r="L153" s="252">
        <f>'Risk Analysis'!L92</f>
        <v>1.8154481886361467E-3</v>
      </c>
      <c r="M153" s="252">
        <f>'Risk Analysis'!M92</f>
        <v>-0.18489889947336541</v>
      </c>
      <c r="N153" s="252">
        <f>'Risk Analysis'!N92</f>
        <v>-6.6565548173895206E-2</v>
      </c>
      <c r="O153" s="252">
        <f>'Risk Analysis'!O92</f>
        <v>-8.9940434646638128E-3</v>
      </c>
      <c r="P153" s="252">
        <f>'Risk Analysis'!P92</f>
        <v>-5.2983995915580298E-2</v>
      </c>
    </row>
    <row r="154" spans="1:16" x14ac:dyDescent="0.25">
      <c r="A154" s="276">
        <v>41579</v>
      </c>
      <c r="B154" s="277">
        <f>'Risk Analysis'!B192</f>
        <v>-0.15479105016147238</v>
      </c>
      <c r="C154" s="252">
        <f>'Risk Analysis'!C192</f>
        <v>-5.6271540553241392E-2</v>
      </c>
      <c r="D154" s="252">
        <f>'Risk Analysis'!D192</f>
        <v>-7.071804404378082E-2</v>
      </c>
      <c r="E154" s="252">
        <f>'Risk Analysis'!E192</f>
        <v>-0.50651582608765133</v>
      </c>
      <c r="F154" s="252">
        <f>'Risk Analysis'!F192</f>
        <v>-5.5389812158518369E-2</v>
      </c>
      <c r="G154" s="252">
        <f>'Risk Analysis'!G192</f>
        <v>-0.1591096202097407</v>
      </c>
      <c r="H154" s="252">
        <f>'Risk Analysis'!H192</f>
        <v>-0.25306089237665874</v>
      </c>
      <c r="I154" s="252"/>
      <c r="J154" s="252">
        <f>'Risk Analysis'!J93</f>
        <v>5.2763383251323355E-2</v>
      </c>
      <c r="K154" s="252">
        <f>'Risk Analysis'!K93</f>
        <v>2.9250215100601055E-2</v>
      </c>
      <c r="L154" s="252">
        <f>'Risk Analysis'!L93</f>
        <v>0.12523959402518287</v>
      </c>
      <c r="M154" s="252">
        <f>'Risk Analysis'!M93</f>
        <v>-5.3850819694741389E-3</v>
      </c>
      <c r="N154" s="252">
        <f>'Risk Analysis'!N93</f>
        <v>7.5586553013056362E-2</v>
      </c>
      <c r="O154" s="252">
        <f>'Risk Analysis'!O93</f>
        <v>0.1136393446120805</v>
      </c>
      <c r="P154" s="252">
        <f>'Risk Analysis'!P93</f>
        <v>7.6797516683592776E-2</v>
      </c>
    </row>
    <row r="155" spans="1:16" x14ac:dyDescent="0.25">
      <c r="A155" s="276">
        <v>41609</v>
      </c>
      <c r="B155" s="277">
        <f>'Risk Analysis'!B193</f>
        <v>0.19895974973676822</v>
      </c>
      <c r="C155" s="252">
        <f>'Risk Analysis'!C193</f>
        <v>0.2882709815277183</v>
      </c>
      <c r="D155" s="252">
        <f>'Risk Analysis'!D193</f>
        <v>0.19476723669067653</v>
      </c>
      <c r="E155" s="252">
        <f>'Risk Analysis'!E193</f>
        <v>0.10865789430996035</v>
      </c>
      <c r="F155" s="252">
        <f>'Risk Analysis'!F193</f>
        <v>0.28572920118804812</v>
      </c>
      <c r="G155" s="252">
        <f>'Risk Analysis'!G193</f>
        <v>0.12180109005193721</v>
      </c>
      <c r="H155" s="252">
        <f>'Risk Analysis'!H193</f>
        <v>9.9746664489140047E-2</v>
      </c>
      <c r="I155" s="252"/>
      <c r="J155" s="252">
        <f>'Risk Analysis'!J94</f>
        <v>-6.39946849338799E-2</v>
      </c>
      <c r="K155" s="252">
        <f>'Risk Analysis'!K94</f>
        <v>-9.2092747587173271E-2</v>
      </c>
      <c r="L155" s="252">
        <f>'Risk Analysis'!L94</f>
        <v>2.2287929567193294E-2</v>
      </c>
      <c r="M155" s="252">
        <f>'Risk Analysis'!M94</f>
        <v>-0.16202654298383937</v>
      </c>
      <c r="N155" s="252">
        <f>'Risk Analysis'!N94</f>
        <v>-7.0917000975137839E-2</v>
      </c>
      <c r="O155" s="252">
        <f>'Risk Analysis'!O94</f>
        <v>2.1939601918585752E-2</v>
      </c>
      <c r="P155" s="252">
        <f>'Risk Analysis'!P94</f>
        <v>-4.4243747550027281E-2</v>
      </c>
    </row>
    <row r="156" spans="1:16" x14ac:dyDescent="0.25">
      <c r="A156" s="276">
        <f>'Risk Analysis'!A194</f>
        <v>41640</v>
      </c>
      <c r="B156" s="277">
        <f>'Risk Analysis'!B194</f>
        <v>1.9622276887613963</v>
      </c>
      <c r="C156" s="252">
        <f>'Risk Analysis'!C194</f>
        <v>1.9289095088290105</v>
      </c>
      <c r="D156" s="252">
        <f>'Risk Analysis'!D194</f>
        <v>1.6093514514292948</v>
      </c>
      <c r="E156" s="252">
        <f>'Risk Analysis'!E194</f>
        <v>2.9125206196953286</v>
      </c>
      <c r="F156" s="252">
        <f>'Risk Analysis'!F194</f>
        <v>2.088629553053249</v>
      </c>
      <c r="G156" s="252">
        <f>'Risk Analysis'!G194</f>
        <v>1.6457089364723836</v>
      </c>
      <c r="H156" s="252">
        <f>'Risk Analysis'!H194</f>
        <v>2.2407852552372916</v>
      </c>
      <c r="I156" s="252"/>
      <c r="J156" s="252">
        <f>'Risk Analysis'!J95</f>
        <v>0.30929063542856355</v>
      </c>
      <c r="K156" s="252">
        <f>'Risk Analysis'!K95</f>
        <v>0.28112074557370803</v>
      </c>
      <c r="L156" s="252">
        <f>'Risk Analysis'!L95</f>
        <v>0.34518195033866239</v>
      </c>
      <c r="M156" s="252">
        <f>'Risk Analysis'!M95</f>
        <v>0.29661480005640384</v>
      </c>
      <c r="N156" s="252">
        <f>'Risk Analysis'!N95</f>
        <v>0.31232675816164546</v>
      </c>
      <c r="O156" s="252">
        <f>'Risk Analysis'!O95</f>
        <v>0.36146978577070082</v>
      </c>
      <c r="P156" s="252">
        <f>'Risk Analysis'!P95</f>
        <v>0.35234268781238731</v>
      </c>
    </row>
    <row r="157" spans="1:16" x14ac:dyDescent="0.25">
      <c r="A157" s="276">
        <v>41684</v>
      </c>
      <c r="B157" s="277">
        <f>'Risk Analysis'!B195</f>
        <v>-0.90256913819185858</v>
      </c>
      <c r="C157" s="252">
        <f>'Risk Analysis'!C195</f>
        <v>-0.96646887791558611</v>
      </c>
      <c r="D157" s="252">
        <f>'Risk Analysis'!D195</f>
        <v>-0.69834918918839561</v>
      </c>
      <c r="E157" s="252">
        <f>'Risk Analysis'!E195</f>
        <v>-1.2621877049620633</v>
      </c>
      <c r="F157" s="252">
        <f>'Risk Analysis'!F195</f>
        <v>-1.1047521928603123</v>
      </c>
      <c r="G157" s="252">
        <f>'Risk Analysis'!G195</f>
        <v>-0.59858550302957447</v>
      </c>
      <c r="H157" s="252">
        <f>'Risk Analysis'!H195</f>
        <v>-1.1030816543807231</v>
      </c>
      <c r="I157" s="252"/>
      <c r="J157" s="252">
        <f>'Risk Analysis'!J96</f>
        <v>0.36546591471483147</v>
      </c>
      <c r="K157" s="252">
        <f>'Risk Analysis'!K96</f>
        <v>0.34143733003673976</v>
      </c>
      <c r="L157" s="252">
        <f>'Risk Analysis'!L96</f>
        <v>0.39396612410648035</v>
      </c>
      <c r="M157" s="252">
        <f>'Risk Analysis'!M96</f>
        <v>0.35123889138848052</v>
      </c>
      <c r="N157" s="252">
        <f>'Risk Analysis'!N96</f>
        <v>0.35312029911486154</v>
      </c>
      <c r="O157" s="252">
        <f>'Risk Analysis'!O96</f>
        <v>0.42229169529607452</v>
      </c>
      <c r="P157" s="252">
        <f>'Risk Analysis'!P96</f>
        <v>0.3937729868667737</v>
      </c>
    </row>
    <row r="158" spans="1:16" x14ac:dyDescent="0.25">
      <c r="A158" s="276">
        <f>'Risk Analysis'!A196</f>
        <v>41699</v>
      </c>
      <c r="B158" s="277">
        <f>'Risk Analysis'!B196</f>
        <v>0.76365936853480365</v>
      </c>
      <c r="C158" s="252">
        <f>'Risk Analysis'!C196</f>
        <v>0.72309782142418277</v>
      </c>
      <c r="D158" s="252">
        <f>'Risk Analysis'!D196</f>
        <v>0.76320408332844181</v>
      </c>
      <c r="E158" s="252">
        <f>'Risk Analysis'!E196</f>
        <v>0.72459004918388559</v>
      </c>
      <c r="F158" s="252">
        <f>'Risk Analysis'!F196</f>
        <v>0.77688658518241505</v>
      </c>
      <c r="G158" s="252">
        <f>'Risk Analysis'!G196</f>
        <v>0.74162369603208866</v>
      </c>
      <c r="H158" s="252">
        <f>'Risk Analysis'!H196</f>
        <v>0.93961160421983969</v>
      </c>
      <c r="I158" s="252"/>
      <c r="J158" s="252">
        <f>'Risk Analysis'!J97</f>
        <v>0.30568212211189227</v>
      </c>
      <c r="K158" s="252">
        <f>'Risk Analysis'!K97</f>
        <v>0.26120312631898412</v>
      </c>
      <c r="L158" s="252">
        <f>'Risk Analysis'!L97</f>
        <v>0.34511344929702542</v>
      </c>
      <c r="M158" s="252">
        <f>'Risk Analysis'!M97</f>
        <v>0.28626674560250864</v>
      </c>
      <c r="N158" s="252">
        <f>'Risk Analysis'!N97</f>
        <v>0.30493172795171025</v>
      </c>
      <c r="O158" s="252">
        <f>'Risk Analysis'!O97</f>
        <v>0.37781327595874931</v>
      </c>
      <c r="P158" s="252">
        <f>'Risk Analysis'!P97</f>
        <v>0.39648334970460924</v>
      </c>
    </row>
    <row r="159" spans="1:16" x14ac:dyDescent="0.25">
      <c r="A159" s="276" t="s">
        <v>182</v>
      </c>
      <c r="B159" s="277">
        <f>'Risk Analysis'!B197</f>
        <v>-0.27933740779407812</v>
      </c>
      <c r="C159" s="252">
        <f>'Risk Analysis'!C197</f>
        <v>-0.28883333860202304</v>
      </c>
      <c r="D159" s="252">
        <f>'Risk Analysis'!D197</f>
        <v>-0.24285397838004069</v>
      </c>
      <c r="E159" s="252">
        <f>'Risk Analysis'!E197</f>
        <v>-0.3967441834966684</v>
      </c>
      <c r="F159" s="252">
        <f>'Risk Analysis'!F197</f>
        <v>-0.31949584498269018</v>
      </c>
      <c r="G159" s="252">
        <f>'Risk Analysis'!G197</f>
        <v>-0.20781209512614557</v>
      </c>
      <c r="H159" s="252">
        <f>'Risk Analysis'!H197</f>
        <v>-0.29128514789309157</v>
      </c>
      <c r="I159" s="252"/>
      <c r="J159" s="252">
        <f>'Risk Analysis'!J98</f>
        <v>0.14296448227181788</v>
      </c>
      <c r="K159" s="252">
        <f>'Risk Analysis'!K98</f>
        <v>7.3305703832079294E-2</v>
      </c>
      <c r="L159" s="252">
        <f>'Risk Analysis'!L98</f>
        <v>0.19745107953929025</v>
      </c>
      <c r="M159" s="252">
        <f>'Risk Analysis'!M98</f>
        <v>0.15353265033593649</v>
      </c>
      <c r="N159" s="252">
        <f>'Risk Analysis'!N98</f>
        <v>0.14367203269370565</v>
      </c>
      <c r="O159" s="252">
        <f>'Risk Analysis'!O98</f>
        <v>0.23742485991076079</v>
      </c>
      <c r="P159" s="252">
        <f>'Risk Analysis'!P98</f>
        <v>0.25951153899878787</v>
      </c>
    </row>
    <row r="160" spans="1:16" x14ac:dyDescent="0.25">
      <c r="A160" s="276">
        <v>41773</v>
      </c>
      <c r="B160" s="277">
        <f>'Risk Analysis'!B198</f>
        <v>0.15830247579812748</v>
      </c>
      <c r="C160" s="252">
        <f>'Risk Analysis'!C198</f>
        <v>0.17667210462747993</v>
      </c>
      <c r="D160" s="252">
        <f>'Risk Analysis'!D198</f>
        <v>0.1882802632458378</v>
      </c>
      <c r="E160" s="252">
        <f>'Risk Analysis'!E198</f>
        <v>5.0952152295401537E-2</v>
      </c>
      <c r="F160" s="252">
        <f>'Risk Analysis'!F198</f>
        <v>0.20151075988653508</v>
      </c>
      <c r="G160" s="252">
        <f>'Risk Analysis'!G198</f>
        <v>0.12260788746622502</v>
      </c>
      <c r="H160" s="252">
        <f>'Risk Analysis'!H198</f>
        <v>0.17649349622100949</v>
      </c>
      <c r="I160" s="252"/>
      <c r="J160" s="252">
        <f>'Risk Analysis'!J99</f>
        <v>0.18306770935197256</v>
      </c>
      <c r="K160" s="252">
        <f>'Risk Analysis'!K99</f>
        <v>0.11721881017180134</v>
      </c>
      <c r="L160" s="252">
        <f>'Risk Analysis'!L99</f>
        <v>0.23599214089309017</v>
      </c>
      <c r="M160" s="252">
        <f>'Risk Analysis'!M99</f>
        <v>0.15164602009114489</v>
      </c>
      <c r="N160" s="252">
        <f>'Risk Analysis'!N99</f>
        <v>0.14532763574044383</v>
      </c>
      <c r="O160" s="252">
        <f>'Risk Analysis'!O99</f>
        <v>0.295405381378397</v>
      </c>
      <c r="P160" s="252">
        <f>'Risk Analysis'!P99</f>
        <v>0.28675003980415659</v>
      </c>
    </row>
    <row r="161" spans="1:16" x14ac:dyDescent="0.25">
      <c r="A161" s="276">
        <v>41804</v>
      </c>
      <c r="B161" s="277">
        <f>'Risk Analysis'!B199</f>
        <v>-0.22582888470728033</v>
      </c>
      <c r="C161" s="252">
        <f>'Risk Analysis'!C199</f>
        <v>-0.26277079435525985</v>
      </c>
      <c r="D161" s="252">
        <f>'Risk Analysis'!D199</f>
        <v>-0.16774817999819858</v>
      </c>
      <c r="E161" s="252">
        <f>'Risk Analysis'!E199</f>
        <v>-0.11296431394662915</v>
      </c>
      <c r="F161" s="252">
        <f>'Risk Analysis'!F199</f>
        <v>-0.19323632969803423</v>
      </c>
      <c r="G161" s="252">
        <f>'Risk Analysis'!G199</f>
        <v>-0.17666382554397062</v>
      </c>
      <c r="H161" s="252">
        <f>'Risk Analysis'!H199</f>
        <v>-0.27661358484696613</v>
      </c>
      <c r="I161" s="252"/>
      <c r="J161" s="252">
        <f>'Risk Analysis'!J100</f>
        <v>0.37567919156359741</v>
      </c>
      <c r="K161" s="252">
        <f>'Risk Analysis'!K100</f>
        <v>0.31050240476061808</v>
      </c>
      <c r="L161" s="252">
        <f>'Risk Analysis'!L100</f>
        <v>0.40600980647339824</v>
      </c>
      <c r="M161" s="252">
        <f>'Risk Analysis'!M100</f>
        <v>0.41045405631933968</v>
      </c>
      <c r="N161" s="252">
        <f>'Risk Analysis'!N100</f>
        <v>0.35913709137672539</v>
      </c>
      <c r="O161" s="252">
        <f>'Risk Analysis'!O100</f>
        <v>0.45723125806835418</v>
      </c>
      <c r="P161" s="252">
        <f>'Risk Analysis'!P100</f>
        <v>0.4808303168677206</v>
      </c>
    </row>
    <row r="162" spans="1:16" x14ac:dyDescent="0.25">
      <c r="A162" s="276">
        <v>41834</v>
      </c>
      <c r="B162" s="277">
        <f>'Risk Analysis'!B200</f>
        <v>1.0190865462122456</v>
      </c>
      <c r="C162" s="252">
        <f>'Risk Analysis'!C200</f>
        <v>1.0316596838135461</v>
      </c>
      <c r="D162" s="252">
        <f>'Risk Analysis'!D200</f>
        <v>0.94236622216067745</v>
      </c>
      <c r="E162" s="252">
        <f>'Risk Analysis'!E200</f>
        <v>0.92107135008416707</v>
      </c>
      <c r="F162" s="252">
        <f>'Risk Analysis'!F200</f>
        <v>0.90918298600555603</v>
      </c>
      <c r="G162" s="252">
        <f>'Risk Analysis'!G200</f>
        <v>1.0501784287100437</v>
      </c>
      <c r="H162" s="252">
        <f>'Risk Analysis'!H200</f>
        <v>1.070235016236482</v>
      </c>
      <c r="I162" s="252"/>
      <c r="J162" s="252">
        <f>'Risk Analysis'!J101</f>
        <v>0.16456808810691598</v>
      </c>
      <c r="K162" s="252">
        <f>'Risk Analysis'!K101</f>
        <v>9.7517990939195054E-2</v>
      </c>
      <c r="L162" s="252">
        <f>'Risk Analysis'!L101</f>
        <v>0.22429484820144432</v>
      </c>
      <c r="M162" s="252">
        <f>'Risk Analysis'!M101</f>
        <v>0.14314497551541333</v>
      </c>
      <c r="N162" s="252">
        <f>'Risk Analysis'!N101</f>
        <v>0.1132762396376151</v>
      </c>
      <c r="O162" s="252">
        <f>'Risk Analysis'!O101</f>
        <v>0.2807734867072379</v>
      </c>
      <c r="P162" s="252">
        <f>'Risk Analysis'!P101</f>
        <v>0.23702032655304556</v>
      </c>
    </row>
    <row r="163" spans="1:16" x14ac:dyDescent="0.25">
      <c r="A163" s="276">
        <v>41865</v>
      </c>
      <c r="B163" s="277">
        <f>'Risk Analysis'!B201</f>
        <v>0.24822898429478252</v>
      </c>
      <c r="C163" s="252">
        <f>'Risk Analysis'!C201</f>
        <v>0.3378041882947323</v>
      </c>
      <c r="D163" s="252">
        <f>'Risk Analysis'!D201</f>
        <v>0.2312145599301999</v>
      </c>
      <c r="E163" s="252">
        <f>'Risk Analysis'!E201</f>
        <v>0.11844238168195573</v>
      </c>
      <c r="F163" s="252">
        <f>'Risk Analysis'!F201</f>
        <v>0.20057485518534388</v>
      </c>
      <c r="G163" s="252">
        <f>'Risk Analysis'!G201</f>
        <v>0.23953352968410657</v>
      </c>
      <c r="H163" s="252">
        <f>'Risk Analysis'!H201</f>
        <v>4.435349317355225E-2</v>
      </c>
      <c r="I163" s="252"/>
      <c r="J163" s="252">
        <f>'Risk Analysis'!J102</f>
        <v>0.38701028996863529</v>
      </c>
      <c r="K163" s="252">
        <f>'Risk Analysis'!K102</f>
        <v>0.30477696024266765</v>
      </c>
      <c r="L163" s="252">
        <f>'Risk Analysis'!L102</f>
        <v>0.40525812630934183</v>
      </c>
      <c r="M163" s="252">
        <f>'Risk Analysis'!M102</f>
        <v>0.47918388090519998</v>
      </c>
      <c r="N163" s="252">
        <f>'Risk Analysis'!N102</f>
        <v>0.36955410613793371</v>
      </c>
      <c r="O163" s="252">
        <f>'Risk Analysis'!O102</f>
        <v>0.47120988813441589</v>
      </c>
      <c r="P163" s="252">
        <f>'Risk Analysis'!P102</f>
        <v>0.51690783762225567</v>
      </c>
    </row>
    <row r="164" spans="1:16" x14ac:dyDescent="0.25">
      <c r="A164" s="276">
        <v>41896</v>
      </c>
      <c r="B164" s="277">
        <f>'Risk Analysis'!B202</f>
        <v>1.3551970749112119</v>
      </c>
      <c r="C164" s="252">
        <f>'Risk Analysis'!C202</f>
        <v>1.4501851745162733</v>
      </c>
      <c r="D164" s="252">
        <f>'Risk Analysis'!D202</f>
        <v>1.193342577308026</v>
      </c>
      <c r="E164" s="252">
        <f>'Risk Analysis'!E202</f>
        <v>1.4356955683724966</v>
      </c>
      <c r="F164" s="252">
        <f>'Risk Analysis'!F202</f>
        <v>1.4255524338149088</v>
      </c>
      <c r="G164" s="252">
        <f>'Risk Analysis'!G202</f>
        <v>1.2097462218233761</v>
      </c>
      <c r="H164" s="252">
        <f>'Risk Analysis'!H202</f>
        <v>1.4055842485557768</v>
      </c>
      <c r="I164" s="252"/>
      <c r="J164" s="252">
        <f>'Risk Analysis'!J103</f>
        <v>0.22553004846775179</v>
      </c>
      <c r="K164" s="252">
        <f>'Risk Analysis'!K103</f>
        <v>0.15195453316129529</v>
      </c>
      <c r="L164" s="252">
        <f>'Risk Analysis'!L103</f>
        <v>0.26400986542613114</v>
      </c>
      <c r="M164" s="252">
        <f>'Risk Analysis'!M103</f>
        <v>0.2748291523542653</v>
      </c>
      <c r="N164" s="252">
        <f>'Risk Analysis'!N103</f>
        <v>0.21707087669512662</v>
      </c>
      <c r="O164" s="252">
        <f>'Risk Analysis'!O103</f>
        <v>0.30572391160935186</v>
      </c>
      <c r="P164" s="252">
        <f>'Risk Analysis'!P103</f>
        <v>0.33931362692546368</v>
      </c>
    </row>
    <row r="165" spans="1:16" x14ac:dyDescent="0.25">
      <c r="A165" s="276">
        <v>41926</v>
      </c>
      <c r="B165" s="277">
        <f>'Risk Analysis'!B203</f>
        <v>1.3279044819870003</v>
      </c>
      <c r="C165" s="252">
        <f>'Risk Analysis'!C203</f>
        <v>1.4178749832595288</v>
      </c>
      <c r="D165" s="252">
        <f>'Risk Analysis'!D203</f>
        <v>1.2026478028934009</v>
      </c>
      <c r="E165" s="252">
        <f>'Risk Analysis'!E203</f>
        <v>1.1827508670528997</v>
      </c>
      <c r="F165" s="252">
        <f>'Risk Analysis'!F203</f>
        <v>1.1386828011748333</v>
      </c>
      <c r="G165" s="252">
        <f>'Risk Analysis'!G203</f>
        <v>1.2881625102104026</v>
      </c>
      <c r="H165" s="252">
        <f>'Risk Analysis'!H203</f>
        <v>1.1945710088802064</v>
      </c>
      <c r="I165" s="252"/>
      <c r="J165" s="252">
        <f>'Risk Analysis'!J104</f>
        <v>0.2603481045456596</v>
      </c>
      <c r="K165" s="252">
        <f>'Risk Analysis'!K104</f>
        <v>0.19417222725214078</v>
      </c>
      <c r="L165" s="252">
        <f>'Risk Analysis'!L104</f>
        <v>0.2959609273940641</v>
      </c>
      <c r="M165" s="252">
        <f>'Risk Analysis'!M104</f>
        <v>0.30132612701779371</v>
      </c>
      <c r="N165" s="252">
        <f>'Risk Analysis'!N104</f>
        <v>0.23387511404542091</v>
      </c>
      <c r="O165" s="252">
        <f>'Risk Analysis'!O104</f>
        <v>0.34275619744871361</v>
      </c>
      <c r="P165" s="252">
        <f>'Risk Analysis'!P104</f>
        <v>0.34447970682047135</v>
      </c>
    </row>
    <row r="166" spans="1:16" x14ac:dyDescent="0.25">
      <c r="A166" s="276">
        <v>41957</v>
      </c>
      <c r="B166" s="277">
        <f>'Risk Analysis'!B204</f>
        <v>1.187012969472</v>
      </c>
      <c r="C166" s="252">
        <f>'Risk Analysis'!C204</f>
        <v>1.2853720113557894</v>
      </c>
      <c r="D166" s="252">
        <f>'Risk Analysis'!D204</f>
        <v>1.0362231144051608</v>
      </c>
      <c r="E166" s="252">
        <f>'Risk Analysis'!E204</f>
        <v>1.1263630865674785</v>
      </c>
      <c r="F166" s="252">
        <f>'Risk Analysis'!F204</f>
        <v>1.0370021166632997</v>
      </c>
      <c r="G166" s="252">
        <f>'Risk Analysis'!G204</f>
        <v>1.1656036647533261</v>
      </c>
      <c r="H166" s="252">
        <f>'Risk Analysis'!H204</f>
        <v>1.0493034528675791</v>
      </c>
      <c r="I166" s="252"/>
      <c r="J166" s="252">
        <f>'Risk Analysis'!J105</f>
        <v>0.36671045222837956</v>
      </c>
      <c r="K166" s="252">
        <f>'Risk Analysis'!K105</f>
        <v>0.3203264852672652</v>
      </c>
      <c r="L166" s="252">
        <f>'Risk Analysis'!L105</f>
        <v>0.38591561313028855</v>
      </c>
      <c r="M166" s="252">
        <f>'Risk Analysis'!M105</f>
        <v>0.42424643284626362</v>
      </c>
      <c r="N166" s="252">
        <f>'Risk Analysis'!N105</f>
        <v>0.34335318570565165</v>
      </c>
      <c r="O166" s="252">
        <f>'Risk Analysis'!O105</f>
        <v>0.43007554314022561</v>
      </c>
      <c r="P166" s="252">
        <f>'Risk Analysis'!P105</f>
        <v>0.40691356850878763</v>
      </c>
    </row>
    <row r="167" spans="1:16" x14ac:dyDescent="0.25">
      <c r="A167" s="276">
        <v>41987</v>
      </c>
      <c r="B167" s="277">
        <f>'Risk Analysis'!B205</f>
        <v>3.0580751014567777</v>
      </c>
      <c r="C167" s="252">
        <f>'Risk Analysis'!C205</f>
        <v>3.1902750747130364</v>
      </c>
      <c r="D167" s="252">
        <f>'Risk Analysis'!D205</f>
        <v>2.4828966777169241</v>
      </c>
      <c r="E167" s="252">
        <f>'Risk Analysis'!E205</f>
        <v>3.5339804533420489</v>
      </c>
      <c r="F167" s="252">
        <f>'Risk Analysis'!F205</f>
        <v>2.7318251599266832</v>
      </c>
      <c r="G167" s="252">
        <f>'Risk Analysis'!G205</f>
        <v>2.8705499407698465</v>
      </c>
      <c r="H167" s="252">
        <f>'Risk Analysis'!H205</f>
        <v>3.0672869080718503</v>
      </c>
      <c r="I167" s="252"/>
      <c r="J167" s="252">
        <f>'Risk Analysis'!J106</f>
        <v>0.7104947675142631</v>
      </c>
      <c r="K167" s="252">
        <f>'Risk Analysis'!K106</f>
        <v>0.67564965096889762</v>
      </c>
      <c r="L167" s="252">
        <f>'Risk Analysis'!L106</f>
        <v>0.69388931933760489</v>
      </c>
      <c r="M167" s="252">
        <f>'Risk Analysis'!M106</f>
        <v>0.80150754583220296</v>
      </c>
      <c r="N167" s="252">
        <f>'Risk Analysis'!N106</f>
        <v>0.68385003716631776</v>
      </c>
      <c r="O167" s="252">
        <f>'Risk Analysis'!O106</f>
        <v>0.75149831747010021</v>
      </c>
      <c r="P167" s="252">
        <f>'Risk Analysis'!P106</f>
        <v>0.74525485669976199</v>
      </c>
    </row>
    <row r="168" spans="1:16" x14ac:dyDescent="0.25">
      <c r="A168" s="278"/>
      <c r="B168" s="278"/>
    </row>
    <row r="169" spans="1:16" x14ac:dyDescent="0.25">
      <c r="A169" s="278"/>
      <c r="B169" s="278"/>
    </row>
    <row r="170" spans="1:16" x14ac:dyDescent="0.25">
      <c r="A170" s="278"/>
      <c r="B170" s="278"/>
    </row>
    <row r="171" spans="1:16" x14ac:dyDescent="0.25">
      <c r="A171" s="278"/>
      <c r="B171" s="278"/>
    </row>
    <row r="172" spans="1:16" x14ac:dyDescent="0.25">
      <c r="A172" s="278"/>
      <c r="B172" s="278"/>
    </row>
    <row r="173" spans="1:16" x14ac:dyDescent="0.25">
      <c r="A173" s="278"/>
      <c r="B173" s="278"/>
    </row>
    <row r="174" spans="1:16" x14ac:dyDescent="0.25">
      <c r="A174" s="278"/>
      <c r="B174" s="278"/>
    </row>
    <row r="175" spans="1:16" x14ac:dyDescent="0.25">
      <c r="A175" s="278"/>
      <c r="B175" s="278"/>
    </row>
    <row r="176" spans="1:16" x14ac:dyDescent="0.25">
      <c r="A176" s="278"/>
      <c r="B176" s="278"/>
    </row>
    <row r="177" spans="1:28" x14ac:dyDescent="0.25">
      <c r="A177" s="278"/>
      <c r="B177" s="278"/>
    </row>
    <row r="178" spans="1:28" x14ac:dyDescent="0.25">
      <c r="A178" s="278"/>
      <c r="B178" s="278"/>
    </row>
    <row r="179" spans="1:28" x14ac:dyDescent="0.25">
      <c r="A179" s="278"/>
      <c r="B179" s="278"/>
    </row>
    <row r="180" spans="1:28" x14ac:dyDescent="0.25">
      <c r="A180" s="278"/>
      <c r="B180" s="278"/>
    </row>
    <row r="181" spans="1:28" x14ac:dyDescent="0.25">
      <c r="A181" s="278"/>
      <c r="B181" s="278"/>
    </row>
    <row r="182" spans="1:28" x14ac:dyDescent="0.25">
      <c r="A182" s="278"/>
      <c r="B182" s="278"/>
    </row>
    <row r="183" spans="1:28" x14ac:dyDescent="0.25">
      <c r="A183" s="278"/>
      <c r="B183" s="278"/>
    </row>
    <row r="191" spans="1:28" x14ac:dyDescent="0.25">
      <c r="A191" s="258"/>
      <c r="B191" s="175" t="str">
        <f>B1</f>
        <v>KZN</v>
      </c>
      <c r="C191" s="175" t="str">
        <f t="shared" ref="C191:H191" si="1">C1</f>
        <v>Durban</v>
      </c>
      <c r="D191" s="175" t="str">
        <f t="shared" si="1"/>
        <v>PMB</v>
      </c>
      <c r="E191" s="175" t="str">
        <f t="shared" si="1"/>
        <v>Rbay</v>
      </c>
      <c r="F191" s="175" t="str">
        <f t="shared" si="1"/>
        <v>Newcastle</v>
      </c>
      <c r="G191" s="175" t="str">
        <f>G1</f>
        <v>Port Shepstone</v>
      </c>
      <c r="H191" s="175" t="str">
        <f t="shared" si="1"/>
        <v>Ilembe</v>
      </c>
      <c r="I191" s="175"/>
      <c r="K191" s="258"/>
      <c r="L191" s="175" t="s">
        <v>73</v>
      </c>
      <c r="M191" s="175" t="s">
        <v>66</v>
      </c>
      <c r="N191" s="175" t="s">
        <v>67</v>
      </c>
      <c r="O191" s="175" t="s">
        <v>68</v>
      </c>
      <c r="P191" s="175" t="s">
        <v>74</v>
      </c>
      <c r="Q191" s="175" t="s">
        <v>70</v>
      </c>
      <c r="R191" s="175" t="s">
        <v>142</v>
      </c>
      <c r="V191" s="150" t="s">
        <v>73</v>
      </c>
      <c r="W191" s="150" t="s">
        <v>66</v>
      </c>
      <c r="X191" s="150" t="s">
        <v>67</v>
      </c>
      <c r="Y191" s="150" t="s">
        <v>68</v>
      </c>
      <c r="Z191" s="150" t="s">
        <v>74</v>
      </c>
      <c r="AA191" s="150" t="s">
        <v>70</v>
      </c>
      <c r="AB191" s="150" t="s">
        <v>142</v>
      </c>
    </row>
    <row r="192" spans="1:28" x14ac:dyDescent="0.25">
      <c r="A192" s="150" t="s">
        <v>145</v>
      </c>
      <c r="B192" s="252">
        <f t="shared" ref="B192:H192" si="2">AVERAGE(B63:B65)</f>
        <v>0.58516153307955932</v>
      </c>
      <c r="C192" s="252">
        <f t="shared" si="2"/>
        <v>0.54596573477653687</v>
      </c>
      <c r="D192" s="252">
        <f t="shared" si="2"/>
        <v>0.50648392982202795</v>
      </c>
      <c r="E192" s="252">
        <f t="shared" si="2"/>
        <v>0.9453950977460579</v>
      </c>
      <c r="F192" s="252">
        <f t="shared" si="2"/>
        <v>0.7797118457681057</v>
      </c>
      <c r="G192" s="252">
        <f t="shared" si="2"/>
        <v>0.48218661127134538</v>
      </c>
      <c r="H192" s="252">
        <f t="shared" si="2"/>
        <v>0.74236875257248958</v>
      </c>
      <c r="I192" s="252"/>
      <c r="K192" s="150" t="s">
        <v>153</v>
      </c>
      <c r="L192" s="252">
        <f>AVERAGE(B66:B68)</f>
        <v>1.2150438271319217</v>
      </c>
      <c r="M192" s="252">
        <f t="shared" ref="M192:R192" si="3">AVERAGE(C66:C68)</f>
        <v>1.3073048147717847</v>
      </c>
      <c r="N192" s="252">
        <f t="shared" si="3"/>
        <v>1.1514034929974188</v>
      </c>
      <c r="O192" s="252">
        <f t="shared" si="3"/>
        <v>1.2428603262423399</v>
      </c>
      <c r="P192" s="252">
        <f t="shared" si="3"/>
        <v>1.1821324574901777</v>
      </c>
      <c r="Q192" s="252">
        <f t="shared" si="3"/>
        <v>1.1765910360715821</v>
      </c>
      <c r="R192" s="252">
        <f t="shared" si="3"/>
        <v>0.98392747918978551</v>
      </c>
      <c r="U192" s="150" t="s">
        <v>160</v>
      </c>
      <c r="V192" s="252">
        <f>AVERAGE(B69:B71)</f>
        <v>-3.4689135980506679E-2</v>
      </c>
      <c r="W192" s="252">
        <f t="shared" ref="W192:AB192" si="4">AVERAGE(C69:C71)</f>
        <v>1.4780918271489049E-2</v>
      </c>
      <c r="X192" s="252">
        <f t="shared" si="4"/>
        <v>8.4688986036502545E-2</v>
      </c>
      <c r="Y192" s="252">
        <f t="shared" si="4"/>
        <v>-0.29866028777942494</v>
      </c>
      <c r="Z192" s="252">
        <f t="shared" si="4"/>
        <v>-0.12481761874826984</v>
      </c>
      <c r="AA192" s="252">
        <f t="shared" si="4"/>
        <v>3.7908102845702819E-2</v>
      </c>
      <c r="AB192" s="252">
        <f t="shared" si="4"/>
        <v>-0.26645483647398055</v>
      </c>
    </row>
    <row r="193" spans="1:28" x14ac:dyDescent="0.25">
      <c r="A193" s="150" t="s">
        <v>146</v>
      </c>
      <c r="B193" s="252">
        <f>AVERAGE(B75:B77)</f>
        <v>-0.16151448309254449</v>
      </c>
      <c r="C193" s="252">
        <f t="shared" ref="C193:H193" si="5">AVERAGE(C75:C77)</f>
        <v>-0.11891348992763917</v>
      </c>
      <c r="D193" s="252">
        <f t="shared" si="5"/>
        <v>-8.2828967336037104E-2</v>
      </c>
      <c r="E193" s="252">
        <f t="shared" si="5"/>
        <v>-0.32363273044138269</v>
      </c>
      <c r="F193" s="252">
        <f t="shared" si="5"/>
        <v>-0.15237512346434456</v>
      </c>
      <c r="G193" s="252">
        <f t="shared" si="5"/>
        <v>-0.16035875068127256</v>
      </c>
      <c r="H193" s="252">
        <f t="shared" si="5"/>
        <v>-0.29940273345407453</v>
      </c>
      <c r="I193" s="252"/>
      <c r="K193" s="150" t="s">
        <v>154</v>
      </c>
      <c r="L193" s="252">
        <f>AVERAGE(B78:B80)</f>
        <v>-8.8393189665827807E-2</v>
      </c>
      <c r="M193" s="252">
        <f t="shared" ref="M193:R193" si="6">AVERAGE(C78:C80)</f>
        <v>-0.14128860294275158</v>
      </c>
      <c r="N193" s="252">
        <f t="shared" si="6"/>
        <v>-1.1635063536489909E-2</v>
      </c>
      <c r="O193" s="252">
        <f t="shared" si="6"/>
        <v>-0.13236215611596366</v>
      </c>
      <c r="P193" s="252">
        <f t="shared" si="6"/>
        <v>-0.14678373295571001</v>
      </c>
      <c r="Q193" s="252">
        <f t="shared" si="6"/>
        <v>-1.3315633021730777E-2</v>
      </c>
      <c r="R193" s="252">
        <f t="shared" si="6"/>
        <v>-0.12870755343442433</v>
      </c>
      <c r="U193" s="150" t="s">
        <v>161</v>
      </c>
      <c r="V193" s="252">
        <f>AVERAGE(B81:B83)</f>
        <v>-0.42462809387417422</v>
      </c>
      <c r="W193" s="252">
        <f t="shared" ref="W193:AB193" si="7">AVERAGE(C81:C83)</f>
        <v>-0.51785960043703694</v>
      </c>
      <c r="X193" s="252">
        <f t="shared" si="7"/>
        <v>-0.37500808532014079</v>
      </c>
      <c r="Y193" s="252">
        <f t="shared" si="7"/>
        <v>-0.38520393616179333</v>
      </c>
      <c r="Z193" s="252">
        <f t="shared" si="7"/>
        <v>-0.4556014728939794</v>
      </c>
      <c r="AA193" s="252">
        <f t="shared" si="7"/>
        <v>-0.37890496659530504</v>
      </c>
      <c r="AB193" s="252">
        <f t="shared" si="7"/>
        <v>-0.40173199499542545</v>
      </c>
    </row>
    <row r="194" spans="1:28" x14ac:dyDescent="0.25">
      <c r="A194" s="150" t="s">
        <v>147</v>
      </c>
      <c r="B194" s="252">
        <f>AVERAGE(B87:B89)</f>
        <v>-1.4548818649864534</v>
      </c>
      <c r="C194" s="252">
        <f t="shared" ref="C194:H194" si="8">AVERAGE(C87:C89)</f>
        <v>-1.4680747450362304</v>
      </c>
      <c r="D194" s="252">
        <f t="shared" si="8"/>
        <v>-1.2407848561678148</v>
      </c>
      <c r="E194" s="252">
        <f t="shared" si="8"/>
        <v>-1.6209726064618997</v>
      </c>
      <c r="F194" s="252">
        <f t="shared" si="8"/>
        <v>-1.3379745564078922</v>
      </c>
      <c r="G194" s="252">
        <f t="shared" si="8"/>
        <v>-1.4147134402657715</v>
      </c>
      <c r="H194" s="252">
        <f t="shared" si="8"/>
        <v>-1.511618252633445</v>
      </c>
      <c r="I194" s="252"/>
      <c r="K194" s="150" t="s">
        <v>155</v>
      </c>
      <c r="L194" s="252">
        <f>AVERAGE(B90:B92)</f>
        <v>2.191888036689829</v>
      </c>
      <c r="M194" s="252">
        <f t="shared" ref="M194:R194" si="9">AVERAGE(C90:C92)</f>
        <v>2.17748672254571</v>
      </c>
      <c r="N194" s="252">
        <f t="shared" si="9"/>
        <v>1.9663023214958553</v>
      </c>
      <c r="O194" s="252">
        <f t="shared" si="9"/>
        <v>2.3573776312588333</v>
      </c>
      <c r="P194" s="252">
        <f t="shared" si="9"/>
        <v>2.0823190610168529</v>
      </c>
      <c r="Q194" s="252">
        <f t="shared" si="9"/>
        <v>2.1607398857961022</v>
      </c>
      <c r="R194" s="252">
        <f t="shared" si="9"/>
        <v>2.3596937868328527</v>
      </c>
      <c r="U194" s="150" t="s">
        <v>162</v>
      </c>
      <c r="V194" s="252">
        <f>AVERAGE(B93:B95)</f>
        <v>3.7135586478023086</v>
      </c>
      <c r="W194" s="252">
        <f t="shared" ref="W194:AB194" si="10">AVERAGE(C93:C95)</f>
        <v>3.8655381607612007</v>
      </c>
      <c r="X194" s="252">
        <f t="shared" si="10"/>
        <v>3.2741994706623303</v>
      </c>
      <c r="Y194" s="252">
        <f t="shared" si="10"/>
        <v>4.0150443591581624</v>
      </c>
      <c r="Z194" s="252">
        <f t="shared" si="10"/>
        <v>3.5325748442612839</v>
      </c>
      <c r="AA194" s="252">
        <f t="shared" si="10"/>
        <v>3.5506307390205261</v>
      </c>
      <c r="AB194" s="252">
        <f t="shared" si="10"/>
        <v>3.5514188416024113</v>
      </c>
    </row>
    <row r="195" spans="1:28" x14ac:dyDescent="0.25">
      <c r="A195" s="150" t="s">
        <v>148</v>
      </c>
      <c r="B195" s="252">
        <f>AVERAGE(B99:B101)</f>
        <v>-2.4849409914584037</v>
      </c>
      <c r="C195" s="252">
        <f t="shared" ref="C195:H195" si="11">AVERAGE(C99:C101)</f>
        <v>-2.5854920641617025</v>
      </c>
      <c r="D195" s="252">
        <f t="shared" si="11"/>
        <v>-2.1327686544024611</v>
      </c>
      <c r="E195" s="252">
        <f t="shared" si="11"/>
        <v>-2.9699436465169726</v>
      </c>
      <c r="F195" s="252">
        <f t="shared" si="11"/>
        <v>-2.5023537709417192</v>
      </c>
      <c r="G195" s="252">
        <f t="shared" si="11"/>
        <v>-2.2801977037184744</v>
      </c>
      <c r="H195" s="252">
        <f t="shared" si="11"/>
        <v>-2.4824580916561736</v>
      </c>
      <c r="I195" s="252"/>
      <c r="K195" s="150" t="s">
        <v>156</v>
      </c>
      <c r="L195" s="252">
        <f>AVERAGE(B102:B104)</f>
        <v>8.3448527756910307E-2</v>
      </c>
      <c r="M195" s="252">
        <f t="shared" ref="M195:R195" si="12">AVERAGE(C102:C104)</f>
        <v>-4.5097627512535876E-2</v>
      </c>
      <c r="N195" s="252">
        <f t="shared" si="12"/>
        <v>9.9423407016170473E-2</v>
      </c>
      <c r="O195" s="252">
        <f t="shared" si="12"/>
        <v>4.1483613245755002E-2</v>
      </c>
      <c r="P195" s="252">
        <f t="shared" si="12"/>
        <v>-4.1002991935251108E-2</v>
      </c>
      <c r="Q195" s="252">
        <f t="shared" si="12"/>
        <v>0.20433639185591521</v>
      </c>
      <c r="R195" s="252">
        <f t="shared" si="12"/>
        <v>0.32877285411652529</v>
      </c>
      <c r="U195" s="150" t="s">
        <v>163</v>
      </c>
      <c r="V195" s="252">
        <f>AVERAGE(B105:B107)</f>
        <v>-0.64681135481535013</v>
      </c>
      <c r="W195" s="252">
        <f t="shared" ref="W195:AB195" si="13">AVERAGE(C105:C107)</f>
        <v>-0.7109165145624079</v>
      </c>
      <c r="X195" s="252">
        <f t="shared" si="13"/>
        <v>-0.58053021170989361</v>
      </c>
      <c r="Y195" s="252">
        <f t="shared" si="13"/>
        <v>-0.58232047250891417</v>
      </c>
      <c r="Z195" s="252">
        <f t="shared" si="13"/>
        <v>-0.62720870992558619</v>
      </c>
      <c r="AA195" s="252">
        <f t="shared" si="13"/>
        <v>-0.60000785989243755</v>
      </c>
      <c r="AB195" s="252">
        <f t="shared" si="13"/>
        <v>-0.61260515255578807</v>
      </c>
    </row>
    <row r="196" spans="1:28" x14ac:dyDescent="0.25">
      <c r="A196" s="150" t="s">
        <v>149</v>
      </c>
      <c r="B196" s="252">
        <f>AVERAGE(B111:B113)</f>
        <v>0.60637036346553874</v>
      </c>
      <c r="C196" s="252">
        <f t="shared" ref="C196:H196" si="14">AVERAGE(C111:C113)</f>
        <v>0.61164885598138252</v>
      </c>
      <c r="D196" s="252">
        <f t="shared" si="14"/>
        <v>0.50913894774786927</v>
      </c>
      <c r="E196" s="252">
        <f t="shared" si="14"/>
        <v>0.87002524902341272</v>
      </c>
      <c r="F196" s="252">
        <f t="shared" si="14"/>
        <v>0.59172752960804209</v>
      </c>
      <c r="G196" s="252">
        <f t="shared" si="14"/>
        <v>0.56294628777044309</v>
      </c>
      <c r="H196" s="252">
        <f t="shared" si="14"/>
        <v>0.55589511951286752</v>
      </c>
      <c r="I196" s="252"/>
      <c r="K196" s="150" t="s">
        <v>157</v>
      </c>
      <c r="L196" s="252">
        <f>AVERAGE(B114:B116)</f>
        <v>-0.34793251328044356</v>
      </c>
      <c r="M196" s="252">
        <f t="shared" ref="M196:R196" si="15">AVERAGE(C114:C116)</f>
        <v>-0.45052228957025969</v>
      </c>
      <c r="N196" s="252">
        <f t="shared" si="15"/>
        <v>-0.20576686723638468</v>
      </c>
      <c r="O196" s="252">
        <f t="shared" si="15"/>
        <v>-0.62405676100826379</v>
      </c>
      <c r="P196" s="252">
        <f t="shared" si="15"/>
        <v>-0.4686960084275747</v>
      </c>
      <c r="Q196" s="252">
        <f t="shared" si="15"/>
        <v>-0.16406627856137249</v>
      </c>
      <c r="R196" s="252">
        <f t="shared" si="15"/>
        <v>-0.25501567346877363</v>
      </c>
      <c r="U196" s="150" t="s">
        <v>164</v>
      </c>
      <c r="V196" s="252">
        <f>AVERAGE(B117:B119)</f>
        <v>-0.84910600309945539</v>
      </c>
      <c r="W196" s="252">
        <f t="shared" ref="W196:AB196" si="16">AVERAGE(C117:C119)</f>
        <v>-0.95008134993359361</v>
      </c>
      <c r="X196" s="252">
        <f t="shared" si="16"/>
        <v>-0.73349625065750124</v>
      </c>
      <c r="Y196" s="252">
        <f t="shared" si="16"/>
        <v>-0.94264284073640991</v>
      </c>
      <c r="Z196" s="252">
        <f t="shared" si="16"/>
        <v>-0.8784602722135455</v>
      </c>
      <c r="AA196" s="252">
        <f t="shared" si="16"/>
        <v>-0.72838680561848035</v>
      </c>
      <c r="AB196" s="252">
        <f t="shared" si="16"/>
        <v>-0.74379260887864651</v>
      </c>
    </row>
    <row r="197" spans="1:28" x14ac:dyDescent="0.25">
      <c r="A197" s="150" t="s">
        <v>150</v>
      </c>
      <c r="B197" s="252">
        <f>AVERAGE(B123:B125)</f>
        <v>0.13163900132218351</v>
      </c>
      <c r="C197" s="252">
        <f t="shared" ref="C197:H197" si="17">AVERAGE(C123:C125)</f>
        <v>0.13725670821791833</v>
      </c>
      <c r="D197" s="252">
        <f t="shared" si="17"/>
        <v>0.11366857823910748</v>
      </c>
      <c r="E197" s="252">
        <f t="shared" si="17"/>
        <v>0.17436136848123854</v>
      </c>
      <c r="F197" s="252">
        <f t="shared" si="17"/>
        <v>9.9015808936440519E-2</v>
      </c>
      <c r="G197" s="252">
        <f t="shared" si="17"/>
        <v>0.14030220313019254</v>
      </c>
      <c r="H197" s="252">
        <f t="shared" si="17"/>
        <v>7.9526392638483337E-2</v>
      </c>
      <c r="I197" s="252"/>
      <c r="K197" s="150" t="s">
        <v>158</v>
      </c>
      <c r="L197" s="252">
        <f>AVERAGE(B126:B128)</f>
        <v>1.1623063534066513</v>
      </c>
      <c r="M197" s="252">
        <f t="shared" ref="M197:R197" si="18">AVERAGE(C126:C128)</f>
        <v>1.0890454863206107</v>
      </c>
      <c r="N197" s="252">
        <f t="shared" si="18"/>
        <v>1.0188939440590614</v>
      </c>
      <c r="O197" s="252">
        <f t="shared" si="18"/>
        <v>1.5442620997714489</v>
      </c>
      <c r="P197" s="252">
        <f t="shared" si="18"/>
        <v>1.1798257270876276</v>
      </c>
      <c r="Q197" s="252">
        <f t="shared" si="18"/>
        <v>1.1313668263076966</v>
      </c>
      <c r="R197" s="252">
        <f t="shared" si="18"/>
        <v>1.3851068312601473</v>
      </c>
      <c r="U197" s="150" t="s">
        <v>165</v>
      </c>
      <c r="V197" s="252">
        <f>AVERAGE(B129:B131)</f>
        <v>0.23634515136391906</v>
      </c>
      <c r="W197" s="252">
        <f t="shared" ref="W197:AB197" si="19">AVERAGE(C129:C131)</f>
        <v>0.28165609941800213</v>
      </c>
      <c r="X197" s="252">
        <f t="shared" si="19"/>
        <v>0.23743969133148965</v>
      </c>
      <c r="Y197" s="252">
        <f t="shared" si="19"/>
        <v>0.24881702127661809</v>
      </c>
      <c r="Z197" s="252">
        <f t="shared" si="19"/>
        <v>0.30674657128153604</v>
      </c>
      <c r="AA197" s="252">
        <f t="shared" si="19"/>
        <v>0.17536660747122668</v>
      </c>
      <c r="AB197" s="252">
        <f t="shared" si="19"/>
        <v>0.17062311704565788</v>
      </c>
    </row>
    <row r="198" spans="1:28" x14ac:dyDescent="0.25">
      <c r="A198" s="150" t="s">
        <v>151</v>
      </c>
      <c r="B198" s="252">
        <f>AVERAGE(B135:B137)</f>
        <v>1.3755217396809174</v>
      </c>
      <c r="C198" s="252">
        <f t="shared" ref="C198:H198" si="20">AVERAGE(C135:C137)</f>
        <v>1.4615984397162418</v>
      </c>
      <c r="D198" s="252">
        <f t="shared" si="20"/>
        <v>1.1932192562661414</v>
      </c>
      <c r="E198" s="252">
        <f t="shared" si="20"/>
        <v>1.5181511782866846</v>
      </c>
      <c r="F198" s="252">
        <f t="shared" si="20"/>
        <v>1.3581712959728576</v>
      </c>
      <c r="G198" s="252">
        <f t="shared" si="20"/>
        <v>1.2501999280117433</v>
      </c>
      <c r="H198" s="252">
        <f t="shared" si="20"/>
        <v>1.3477829997629256</v>
      </c>
      <c r="I198" s="252"/>
      <c r="K198" s="150" t="s">
        <v>159</v>
      </c>
      <c r="L198" s="252">
        <f>AVERAGE(B138:B140)</f>
        <v>-0.32355719366246483</v>
      </c>
      <c r="M198" s="252">
        <f t="shared" ref="M198:R198" si="21">AVERAGE(C138:C140)</f>
        <v>-0.36973468767348194</v>
      </c>
      <c r="N198" s="252">
        <f t="shared" si="21"/>
        <v>-0.22533745268258495</v>
      </c>
      <c r="O198" s="252">
        <f t="shared" si="21"/>
        <v>-0.26256858302983832</v>
      </c>
      <c r="P198" s="252">
        <f t="shared" si="21"/>
        <v>-0.2834611507474219</v>
      </c>
      <c r="Q198" s="252">
        <f t="shared" si="21"/>
        <v>-0.28130514355227348</v>
      </c>
      <c r="R198" s="252">
        <f t="shared" si="21"/>
        <v>-0.37608325618466748</v>
      </c>
      <c r="U198" s="150" t="s">
        <v>166</v>
      </c>
      <c r="V198" s="252">
        <f>AVERAGE(B141:B143)</f>
        <v>0.43085409511929051</v>
      </c>
      <c r="W198" s="252">
        <f t="shared" ref="W198:AB198" si="22">AVERAGE(C141:C143)</f>
        <v>0.46574981219162742</v>
      </c>
      <c r="X198" s="252">
        <f t="shared" si="22"/>
        <v>0.43171556595882427</v>
      </c>
      <c r="Y198" s="252">
        <f t="shared" si="22"/>
        <v>0.36348728947607506</v>
      </c>
      <c r="Z198" s="252">
        <f t="shared" si="22"/>
        <v>0.46652982947372029</v>
      </c>
      <c r="AA198" s="252">
        <f t="shared" si="22"/>
        <v>0.40182004733008597</v>
      </c>
      <c r="AB198" s="252">
        <f t="shared" si="22"/>
        <v>0.41591196011013426</v>
      </c>
    </row>
    <row r="199" spans="1:28" x14ac:dyDescent="0.25">
      <c r="A199" s="150" t="s">
        <v>177</v>
      </c>
      <c r="B199" s="252">
        <f>AVERAGE(B147:B149)</f>
        <v>0.50522299027732798</v>
      </c>
      <c r="C199" s="252">
        <f t="shared" ref="C199:H199" si="23">AVERAGE(C147:C149)</f>
        <v>0.58727954148464878</v>
      </c>
      <c r="D199" s="252">
        <f t="shared" si="23"/>
        <v>0.47795012038540258</v>
      </c>
      <c r="E199" s="252">
        <f t="shared" si="23"/>
        <v>0.26409668213865256</v>
      </c>
      <c r="F199" s="252">
        <f t="shared" si="23"/>
        <v>0.57602182112031286</v>
      </c>
      <c r="G199" s="252">
        <f t="shared" si="23"/>
        <v>0.43974211082499998</v>
      </c>
      <c r="H199" s="252">
        <f t="shared" si="23"/>
        <v>0.56583891631265804</v>
      </c>
      <c r="I199" s="252"/>
      <c r="K199" s="150" t="s">
        <v>178</v>
      </c>
      <c r="L199" s="252">
        <f>AVERAGE(B150:B152)</f>
        <v>3.856746814177392E-2</v>
      </c>
      <c r="M199" s="252">
        <f t="shared" ref="M199:R199" si="24">AVERAGE(C150:C152)</f>
        <v>-1.0526880951197868E-2</v>
      </c>
      <c r="N199" s="252">
        <f t="shared" si="24"/>
        <v>4.7814924608232424E-2</v>
      </c>
      <c r="O199" s="252">
        <f t="shared" si="24"/>
        <v>0.1966061677493782</v>
      </c>
      <c r="P199" s="252">
        <f t="shared" si="24"/>
        <v>5.0206994022326736E-2</v>
      </c>
      <c r="Q199" s="252">
        <f t="shared" si="24"/>
        <v>5.7282601843995799E-2</v>
      </c>
      <c r="R199" s="252">
        <f t="shared" si="24"/>
        <v>6.6205937809381138E-2</v>
      </c>
      <c r="U199" s="150" t="s">
        <v>179</v>
      </c>
      <c r="V199" s="252">
        <f>AVERAGE(B153:B155)</f>
        <v>8.173807443073984E-2</v>
      </c>
      <c r="W199" s="252">
        <f t="shared" ref="W199:AB199" si="25">AVERAGE(C153:C155)</f>
        <v>0.12194554379552154</v>
      </c>
      <c r="X199" s="252">
        <f t="shared" si="25"/>
        <v>0.11112044687138145</v>
      </c>
      <c r="Y199" s="252">
        <f t="shared" si="25"/>
        <v>-6.4336418178693233E-2</v>
      </c>
      <c r="Z199" s="252">
        <f t="shared" si="25"/>
        <v>0.12976755232615803</v>
      </c>
      <c r="AA199" s="252">
        <f t="shared" si="25"/>
        <v>6.6725559928540054E-2</v>
      </c>
      <c r="AB199" s="252">
        <f t="shared" si="25"/>
        <v>6.3487637932587992E-2</v>
      </c>
    </row>
    <row r="200" spans="1:28" x14ac:dyDescent="0.25">
      <c r="A200" s="150" t="s">
        <v>180</v>
      </c>
      <c r="B200" s="273">
        <f>AVERAGE(B159:B161)</f>
        <v>-0.11562127223441032</v>
      </c>
      <c r="C200" s="273">
        <f t="shared" ref="C200:H200" si="26">AVERAGE(C159:C161)</f>
        <v>-0.124977342776601</v>
      </c>
      <c r="D200" s="273">
        <f t="shared" si="26"/>
        <v>-7.4107298377467157E-2</v>
      </c>
      <c r="E200" s="273">
        <f t="shared" si="26"/>
        <v>-0.15291878171596535</v>
      </c>
      <c r="F200" s="273">
        <f t="shared" si="26"/>
        <v>-0.1037404715980631</v>
      </c>
      <c r="G200" s="273">
        <f t="shared" si="26"/>
        <v>-8.7289344401297056E-2</v>
      </c>
      <c r="H200" s="273">
        <f t="shared" si="26"/>
        <v>-0.13046841217301608</v>
      </c>
      <c r="I200" s="252"/>
      <c r="K200" s="150" t="s">
        <v>184</v>
      </c>
      <c r="L200" s="252">
        <f>AVERAGE(B162:B164)</f>
        <v>0.87417086847274661</v>
      </c>
      <c r="M200" s="252">
        <f t="shared" ref="M200:R200" si="27">AVERAGE(C162:C164)</f>
        <v>0.9398830155415171</v>
      </c>
      <c r="N200" s="252">
        <f t="shared" si="27"/>
        <v>0.78897445313296777</v>
      </c>
      <c r="O200" s="252">
        <f t="shared" si="27"/>
        <v>0.82506976671287313</v>
      </c>
      <c r="P200" s="252">
        <f t="shared" si="27"/>
        <v>0.84510342500193625</v>
      </c>
      <c r="Q200" s="252">
        <f t="shared" si="27"/>
        <v>0.83315272673917551</v>
      </c>
      <c r="R200" s="252">
        <f t="shared" si="27"/>
        <v>0.84005758598860369</v>
      </c>
      <c r="U200" s="150" t="s">
        <v>185</v>
      </c>
      <c r="V200" s="252">
        <f>AVERAGE(B165:B167)</f>
        <v>1.8576641843052595</v>
      </c>
      <c r="W200" s="252">
        <f t="shared" ref="W200:AB200" si="28">AVERAGE(C165:C167)</f>
        <v>1.9645073564427848</v>
      </c>
      <c r="X200" s="252">
        <f t="shared" si="28"/>
        <v>1.5739225316718286</v>
      </c>
      <c r="Y200" s="252">
        <f t="shared" si="28"/>
        <v>1.9476981356541423</v>
      </c>
      <c r="Z200" s="252">
        <f t="shared" si="28"/>
        <v>1.6358366925882721</v>
      </c>
      <c r="AA200" s="252">
        <f t="shared" si="28"/>
        <v>1.7747720385778585</v>
      </c>
      <c r="AB200" s="252">
        <f t="shared" si="28"/>
        <v>1.7703871232732122</v>
      </c>
    </row>
    <row r="221" spans="1:19" x14ac:dyDescent="0.25">
      <c r="A221" s="258"/>
      <c r="B221" s="175" t="str">
        <f>B191</f>
        <v>KZN</v>
      </c>
      <c r="C221" s="175" t="str">
        <f t="shared" ref="C221:H221" si="29">C191</f>
        <v>Durban</v>
      </c>
      <c r="D221" s="175" t="str">
        <f t="shared" si="29"/>
        <v>PMB</v>
      </c>
      <c r="E221" s="175" t="str">
        <f t="shared" si="29"/>
        <v>Rbay</v>
      </c>
      <c r="F221" s="175" t="str">
        <f t="shared" si="29"/>
        <v>Newcastle</v>
      </c>
      <c r="G221" s="175" t="str">
        <f t="shared" si="29"/>
        <v>Port Shepstone</v>
      </c>
      <c r="H221" s="175" t="str">
        <f t="shared" si="29"/>
        <v>Ilembe</v>
      </c>
      <c r="I221" s="175"/>
      <c r="M221" s="175" t="str">
        <f>B221</f>
        <v>KZN</v>
      </c>
      <c r="N221" s="175" t="str">
        <f t="shared" ref="N221:S221" si="30">C221</f>
        <v>Durban</v>
      </c>
      <c r="O221" s="175" t="str">
        <f t="shared" si="30"/>
        <v>PMB</v>
      </c>
      <c r="P221" s="175" t="str">
        <f t="shared" si="30"/>
        <v>Rbay</v>
      </c>
      <c r="Q221" s="175" t="str">
        <f t="shared" si="30"/>
        <v>Newcastle</v>
      </c>
      <c r="R221" s="175" t="str">
        <f t="shared" si="30"/>
        <v>Port Shepstone</v>
      </c>
      <c r="S221" s="175" t="str">
        <f t="shared" si="30"/>
        <v>Ilembe</v>
      </c>
    </row>
    <row r="222" spans="1:19" x14ac:dyDescent="0.25">
      <c r="A222" s="150" t="s">
        <v>168</v>
      </c>
      <c r="B222" s="252">
        <f>AVERAGE(B26:B28)</f>
        <v>0.21044903085023403</v>
      </c>
      <c r="C222" s="252">
        <f t="shared" ref="C222:H222" si="31">AVERAGE(C26:C28)</f>
        <v>0.11570350442739204</v>
      </c>
      <c r="D222" s="252">
        <f t="shared" si="31"/>
        <v>0.2907506004488179</v>
      </c>
      <c r="E222" s="252">
        <f t="shared" si="31"/>
        <v>0.21753043494142463</v>
      </c>
      <c r="F222" s="252">
        <f t="shared" si="31"/>
        <v>0.16196775020576418</v>
      </c>
      <c r="G222" s="252">
        <f t="shared" si="31"/>
        <v>0.31939179810295282</v>
      </c>
      <c r="H222" s="252">
        <f t="shared" si="31"/>
        <v>0.30840851231381078</v>
      </c>
      <c r="I222" s="252"/>
      <c r="L222" s="150">
        <v>2010</v>
      </c>
      <c r="M222" s="150">
        <f t="shared" ref="M222:S226" si="32">(B196+B226+L196+V196)/4</f>
        <v>-0.1724855457363515</v>
      </c>
      <c r="N222" s="150">
        <f t="shared" si="32"/>
        <v>-0.1997049673128381</v>
      </c>
      <c r="O222" s="150">
        <f t="shared" si="32"/>
        <v>-0.12562872914423362</v>
      </c>
      <c r="P222" s="150">
        <f t="shared" si="32"/>
        <v>-0.19103986278386062</v>
      </c>
      <c r="Q222" s="150">
        <f t="shared" si="32"/>
        <v>-0.18984735479328291</v>
      </c>
      <c r="R222" s="150">
        <f t="shared" si="32"/>
        <v>-0.13004808840775983</v>
      </c>
      <c r="S222" s="150">
        <f t="shared" si="32"/>
        <v>-0.19280195419127799</v>
      </c>
    </row>
    <row r="223" spans="1:19" x14ac:dyDescent="0.25">
      <c r="A223" s="150" t="s">
        <v>169</v>
      </c>
      <c r="B223" s="252">
        <f t="shared" ref="B223:H223" si="33">AVERAGE(B72:B74)</f>
        <v>0.2286169033835522</v>
      </c>
      <c r="C223" s="252">
        <f t="shared" si="33"/>
        <v>0.20744899738854641</v>
      </c>
      <c r="D223" s="252">
        <f t="shared" si="33"/>
        <v>0.25498783200134828</v>
      </c>
      <c r="E223" s="252">
        <f t="shared" si="33"/>
        <v>0.29929190244759246</v>
      </c>
      <c r="F223" s="252">
        <f t="shared" si="33"/>
        <v>0.32200171270607147</v>
      </c>
      <c r="G223" s="252">
        <f t="shared" si="33"/>
        <v>0.15865208480426007</v>
      </c>
      <c r="H223" s="252">
        <f t="shared" si="33"/>
        <v>0.1757345489368374</v>
      </c>
      <c r="I223" s="252"/>
      <c r="L223" s="150">
        <f>L222+1</f>
        <v>2011</v>
      </c>
      <c r="M223" s="150">
        <f t="shared" si="32"/>
        <v>0.27947822747566731</v>
      </c>
      <c r="N223" s="150">
        <f t="shared" si="32"/>
        <v>0.26749189294945702</v>
      </c>
      <c r="O223" s="150">
        <f t="shared" si="32"/>
        <v>0.25675986275095014</v>
      </c>
      <c r="P223" s="150">
        <f t="shared" si="32"/>
        <v>0.42211682439980869</v>
      </c>
      <c r="Q223" s="150">
        <f t="shared" si="32"/>
        <v>0.33528004067844686</v>
      </c>
      <c r="R223" s="150">
        <f t="shared" si="32"/>
        <v>0.24228726511083765</v>
      </c>
      <c r="S223" s="150">
        <f t="shared" si="32"/>
        <v>0.3142947918260961</v>
      </c>
    </row>
    <row r="224" spans="1:19" x14ac:dyDescent="0.25">
      <c r="A224" s="150" t="s">
        <v>170</v>
      </c>
      <c r="B224" s="252">
        <f>AVERAGE(B84:B86)</f>
        <v>1.0470397915508254</v>
      </c>
      <c r="C224" s="252">
        <f t="shared" ref="C224:H224" si="34">AVERAGE(C84:C86)</f>
        <v>0.9066229461105394</v>
      </c>
      <c r="D224" s="252">
        <f t="shared" si="34"/>
        <v>0.96931971048710508</v>
      </c>
      <c r="E224" s="252">
        <f t="shared" si="34"/>
        <v>1.3728135972697608</v>
      </c>
      <c r="F224" s="252">
        <f t="shared" si="34"/>
        <v>1.0963757087406405</v>
      </c>
      <c r="G224" s="252">
        <f t="shared" si="34"/>
        <v>1.0935743346897768</v>
      </c>
      <c r="H224" s="252">
        <f t="shared" si="34"/>
        <v>1.3907928702370187</v>
      </c>
      <c r="I224" s="252"/>
      <c r="L224" s="150">
        <f>L223+1</f>
        <v>2012</v>
      </c>
      <c r="M224" s="150">
        <f t="shared" si="32"/>
        <v>0.20417156818174334</v>
      </c>
      <c r="N224" s="150">
        <f t="shared" si="32"/>
        <v>0.21828052445495666</v>
      </c>
      <c r="O224" s="150">
        <f t="shared" si="32"/>
        <v>0.21918414094642175</v>
      </c>
      <c r="P224" s="150">
        <f t="shared" si="32"/>
        <v>0.20307998775055491</v>
      </c>
      <c r="Q224" s="150">
        <f t="shared" si="32"/>
        <v>0.22034768758080608</v>
      </c>
      <c r="R224" s="150">
        <f t="shared" si="32"/>
        <v>0.1984993108292997</v>
      </c>
      <c r="S224" s="150">
        <f t="shared" si="32"/>
        <v>0.15138030745037021</v>
      </c>
    </row>
    <row r="225" spans="1:19" x14ac:dyDescent="0.25">
      <c r="A225" s="150" t="s">
        <v>171</v>
      </c>
      <c r="B225" s="252">
        <f>AVERAGE(B96:B98)</f>
        <v>-0.47780042803167122</v>
      </c>
      <c r="C225" s="252">
        <f t="shared" ref="C225:H225" si="35">AVERAGE(C96:C98)</f>
        <v>-0.58753383980095497</v>
      </c>
      <c r="D225" s="252">
        <f t="shared" si="35"/>
        <v>-0.41063622534835104</v>
      </c>
      <c r="E225" s="252">
        <f t="shared" si="35"/>
        <v>-0.3298329556564556</v>
      </c>
      <c r="F225" s="252">
        <f t="shared" si="35"/>
        <v>-0.36971034361889266</v>
      </c>
      <c r="G225" s="252">
        <f t="shared" si="35"/>
        <v>-0.4792151878393538</v>
      </c>
      <c r="H225" s="252">
        <f t="shared" si="35"/>
        <v>-0.26446893873542937</v>
      </c>
      <c r="I225" s="252"/>
      <c r="L225" s="150">
        <f>L224+1</f>
        <v>2013</v>
      </c>
      <c r="M225" s="150">
        <f t="shared" si="32"/>
        <v>0.33305064966226161</v>
      </c>
      <c r="N225" s="150">
        <f t="shared" si="32"/>
        <v>0.35234144812305274</v>
      </c>
      <c r="O225" s="150">
        <f t="shared" si="32"/>
        <v>0.31681887158291777</v>
      </c>
      <c r="P225" s="150">
        <f t="shared" si="32"/>
        <v>0.31779688486707003</v>
      </c>
      <c r="Q225" s="150">
        <f t="shared" si="32"/>
        <v>0.38205246401082227</v>
      </c>
      <c r="R225" s="150">
        <f t="shared" si="32"/>
        <v>0.29704505311258317</v>
      </c>
      <c r="S225" s="150">
        <f t="shared" si="32"/>
        <v>0.37284679059192477</v>
      </c>
    </row>
    <row r="226" spans="1:19" x14ac:dyDescent="0.25">
      <c r="A226" s="150" t="s">
        <v>172</v>
      </c>
      <c r="B226" s="252">
        <f>AVERAGE(B108:B110)</f>
        <v>-9.9274030031045735E-2</v>
      </c>
      <c r="C226" s="252">
        <f t="shared" ref="C226:H226" si="36">AVERAGE(C108:C110)</f>
        <v>-9.8650857288815983E-3</v>
      </c>
      <c r="D226" s="252">
        <f t="shared" si="36"/>
        <v>-7.2390746430917849E-2</v>
      </c>
      <c r="E226" s="252">
        <f t="shared" si="36"/>
        <v>-6.7485098414181474E-2</v>
      </c>
      <c r="F226" s="252">
        <f t="shared" si="36"/>
        <v>-3.960668140053432E-3</v>
      </c>
      <c r="G226" s="252">
        <f t="shared" si="36"/>
        <v>-0.19068555722162964</v>
      </c>
      <c r="H226" s="252">
        <f t="shared" si="36"/>
        <v>-0.32829465393055929</v>
      </c>
      <c r="I226" s="252"/>
      <c r="L226" s="150">
        <v>2014</v>
      </c>
      <c r="M226" s="150">
        <f>(B200+B230+L200+V200)/4</f>
        <v>0.80599660506126081</v>
      </c>
      <c r="N226" s="150">
        <f t="shared" si="32"/>
        <v>0.8353147949967259</v>
      </c>
      <c r="O226" s="150">
        <f t="shared" si="32"/>
        <v>0.71171461707094408</v>
      </c>
      <c r="P226" s="150">
        <f t="shared" si="32"/>
        <v>0.85287252715585837</v>
      </c>
      <c r="Q226" s="150">
        <f t="shared" si="32"/>
        <v>0.74103024027931563</v>
      </c>
      <c r="R226" s="150">
        <f t="shared" si="32"/>
        <v>0.77922111601850896</v>
      </c>
      <c r="S226" s="150">
        <f t="shared" si="32"/>
        <v>0.79310367469523402</v>
      </c>
    </row>
    <row r="227" spans="1:19" x14ac:dyDescent="0.25">
      <c r="A227" s="150" t="s">
        <v>173</v>
      </c>
      <c r="B227" s="252">
        <f>AVERAGE(B120:B122)</f>
        <v>-0.41237759619008468</v>
      </c>
      <c r="C227" s="252">
        <f t="shared" ref="C227:H227" si="37">AVERAGE(C120:C122)</f>
        <v>-0.43799072215870299</v>
      </c>
      <c r="D227" s="252">
        <f t="shared" si="37"/>
        <v>-0.34296276262585801</v>
      </c>
      <c r="E227" s="252">
        <f t="shared" si="37"/>
        <v>-0.2789731919300707</v>
      </c>
      <c r="F227" s="252">
        <f t="shared" si="37"/>
        <v>-0.24446794459181667</v>
      </c>
      <c r="G227" s="252">
        <f t="shared" si="37"/>
        <v>-0.47788657646576521</v>
      </c>
      <c r="H227" s="252">
        <f t="shared" si="37"/>
        <v>-0.37807717363990406</v>
      </c>
      <c r="I227" s="252"/>
    </row>
    <row r="228" spans="1:19" x14ac:dyDescent="0.25">
      <c r="A228" s="150" t="s">
        <v>174</v>
      </c>
      <c r="B228" s="252">
        <f>AVERAGE(B132:B134)</f>
        <v>-0.66613236841076973</v>
      </c>
      <c r="C228" s="252">
        <f t="shared" ref="C228:H228" si="38">AVERAGE(C132:C134)</f>
        <v>-0.68449146641456071</v>
      </c>
      <c r="D228" s="252">
        <f t="shared" si="38"/>
        <v>-0.5228608057566938</v>
      </c>
      <c r="E228" s="252">
        <f t="shared" si="38"/>
        <v>-0.8067499337307017</v>
      </c>
      <c r="F228" s="252">
        <f t="shared" si="38"/>
        <v>-0.65984922437593163</v>
      </c>
      <c r="G228" s="252">
        <f t="shared" si="38"/>
        <v>-0.57671758847235699</v>
      </c>
      <c r="H228" s="252">
        <f t="shared" si="38"/>
        <v>-0.78209047388691155</v>
      </c>
      <c r="I228" s="252"/>
    </row>
    <row r="229" spans="1:19" x14ac:dyDescent="0.25">
      <c r="A229" s="150" t="s">
        <v>175</v>
      </c>
      <c r="B229" s="252">
        <f>AVERAGE(B144:B146)</f>
        <v>0.70667406579920478</v>
      </c>
      <c r="C229" s="252">
        <f t="shared" ref="C229" si="39">AVERAGE(C144:C146)</f>
        <v>0.7106675881632385</v>
      </c>
      <c r="D229" s="252">
        <f>AVERAGE(D144:D146)</f>
        <v>0.63038999446665456</v>
      </c>
      <c r="E229" s="252">
        <f>AVERAGE(E144:E146)</f>
        <v>0.87482110775894262</v>
      </c>
      <c r="F229" s="252">
        <f>AVERAGE(F144:F146)</f>
        <v>0.77221348857449146</v>
      </c>
      <c r="G229" s="252">
        <f>AVERAGE(G144:G146)</f>
        <v>0.62442993985279671</v>
      </c>
      <c r="H229" s="252">
        <f>AVERAGE(H144:H146)</f>
        <v>0.79585467031307189</v>
      </c>
      <c r="I229" s="252"/>
    </row>
    <row r="230" spans="1:19" x14ac:dyDescent="0.25">
      <c r="A230" s="150" t="s">
        <v>181</v>
      </c>
      <c r="B230" s="252">
        <f t="shared" ref="B230:H230" si="40">AVERAGE(B156:B158)</f>
        <v>0.60777263970144713</v>
      </c>
      <c r="C230" s="252">
        <f t="shared" si="40"/>
        <v>0.56184615077920241</v>
      </c>
      <c r="D230" s="252">
        <f t="shared" si="40"/>
        <v>0.55806878185644704</v>
      </c>
      <c r="E230" s="252">
        <f t="shared" si="40"/>
        <v>0.79164098797238358</v>
      </c>
      <c r="F230" s="252">
        <f t="shared" si="40"/>
        <v>0.58692131512511725</v>
      </c>
      <c r="G230" s="252">
        <f t="shared" si="40"/>
        <v>0.5962490431582993</v>
      </c>
      <c r="H230" s="252">
        <f t="shared" si="40"/>
        <v>0.692438401692136</v>
      </c>
      <c r="I230" s="252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Intro</vt:lpstr>
      <vt:lpstr>Notes</vt:lpstr>
      <vt:lpstr>KZN</vt:lpstr>
      <vt:lpstr>Durban</vt:lpstr>
      <vt:lpstr>PMB</vt:lpstr>
      <vt:lpstr>RBay</vt:lpstr>
      <vt:lpstr>NewCastle</vt:lpstr>
      <vt:lpstr>Port Shepstone</vt:lpstr>
      <vt:lpstr>Ilembe</vt:lpstr>
      <vt:lpstr>Comparitive Analysis</vt:lpstr>
      <vt:lpstr>Sector Analysis</vt:lpstr>
      <vt:lpstr>Shift Share Analysis</vt:lpstr>
      <vt:lpstr>Indicators</vt:lpstr>
      <vt:lpstr>Risk KZN</vt:lpstr>
      <vt:lpstr>Risk Durban</vt:lpstr>
      <vt:lpstr>Risk PMB</vt:lpstr>
      <vt:lpstr>Risk RBay</vt:lpstr>
      <vt:lpstr>Risk Newcastle</vt:lpstr>
      <vt:lpstr>Risk Port Shepstone</vt:lpstr>
      <vt:lpstr>Risk Ilembe</vt:lpstr>
      <vt:lpstr>Risk Analysis</vt:lpstr>
      <vt:lpstr>Risk vs GDP</vt:lpstr>
      <vt:lpstr>PA Risk</vt:lpstr>
    </vt:vector>
  </TitlesOfParts>
  <Company>BRR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ANubieZ</dc:creator>
  <cp:lastModifiedBy>user</cp:lastModifiedBy>
  <dcterms:created xsi:type="dcterms:W3CDTF">2011-06-09T18:11:35Z</dcterms:created>
  <dcterms:modified xsi:type="dcterms:W3CDTF">2015-04-02T05:40:43Z</dcterms:modified>
</cp:coreProperties>
</file>